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ijnijssel.sharepoint.com/sites/Aanbestedingen-Schoonmaak/Gedeelde documenten/Schoonmaak/09. NvI/NvI4/"/>
    </mc:Choice>
  </mc:AlternateContent>
  <xr:revisionPtr revIDLastSave="43" documentId="8_{96FA82BC-A538-4BD4-8381-9794C9082A85}" xr6:coauthVersionLast="47" xr6:coauthVersionMax="47" xr10:uidLastSave="{84A2635A-FA73-4D94-AB79-A09230120949}"/>
  <bookViews>
    <workbookView xWindow="-28920" yWindow="315" windowWidth="29040" windowHeight="15720" tabRatio="946" xr2:uid="{00000000-000D-0000-FFFF-FFFF00000000}"/>
  </bookViews>
  <sheets>
    <sheet name="1-Uitgangspunten" sheetId="41" r:id="rId1"/>
    <sheet name="2-Kosten per locatie" sheetId="37" r:id="rId2"/>
    <sheet name="3-Productie normen" sheetId="28" r:id="rId3"/>
    <sheet name="4-Basis ruimtestaat" sheetId="2" r:id="rId4"/>
    <sheet name="5-Premies en opslagen" sheetId="17" r:id="rId5"/>
    <sheet name="6-Opbouw uurtarief productie" sheetId="18" r:id="rId6"/>
    <sheet name="7-Opbouw uurtarief toezicht" sheetId="38" r:id="rId7"/>
    <sheet name="8-Additionele kosten" sheetId="31" r:id="rId8"/>
    <sheet name="9-Afroepprijs" sheetId="5" r:id="rId9"/>
    <sheet name="10-Glasbewassing" sheetId="35" r:id="rId10"/>
    <sheet name="11-Sanitaire voorzieningen" sheetId="42" r:id="rId11"/>
    <sheet name="12-Machinekosten" sheetId="40"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0">#REF!</definedName>
    <definedName name="\M">#REF!</definedName>
    <definedName name="\P">#REF!</definedName>
    <definedName name="\W">#REF!</definedName>
    <definedName name="__1F" hidden="1">[1]Psychiatrie!#REF!</definedName>
    <definedName name="__2_0_F" hidden="1">[1]Psychiatrie!#REF!</definedName>
    <definedName name="_1">#REF!</definedName>
    <definedName name="_1_________F" hidden="1">[1]Psychiatrie!#REF!</definedName>
    <definedName name="_10">#REF!</definedName>
    <definedName name="_11">#REF!</definedName>
    <definedName name="_12">#REF!</definedName>
    <definedName name="_125">[2]Begroting!#REF!</definedName>
    <definedName name="_13">#REF!</definedName>
    <definedName name="_14">#REF!</definedName>
    <definedName name="_15">#REF!</definedName>
    <definedName name="_16">#REF!</definedName>
    <definedName name="_17">#REF!</definedName>
    <definedName name="_17F" hidden="1">[1]Psychiatrie!#REF!</definedName>
    <definedName name="_18">#REF!</definedName>
    <definedName name="_19">#REF!</definedName>
    <definedName name="_1F" localSheetId="1" hidden="1">[1]Blad1!#REF!</definedName>
    <definedName name="_1F" hidden="1">[1]Blad1!#REF!</definedName>
    <definedName name="_2">#REF!</definedName>
    <definedName name="_2_______0_F" hidden="1">[1]Psychiatrie!#REF!</definedName>
    <definedName name="_2_0_F" hidden="1">[1]Psychiatrie!#REF!</definedName>
    <definedName name="_20">#REF!</definedName>
    <definedName name="_21">#REF!</definedName>
    <definedName name="_22">#REF!</definedName>
    <definedName name="_23">#REF!</definedName>
    <definedName name="_2F" hidden="1">[1]Psychiatrie!#REF!</definedName>
    <definedName name="_3">#REF!</definedName>
    <definedName name="_3_0_F" hidden="1">[1]Psychiatrie!#REF!</definedName>
    <definedName name="_33_0_F" hidden="1">[1]Psychiatrie!#REF!</definedName>
    <definedName name="_3F" hidden="1">[1]Psychiatrie!#REF!</definedName>
    <definedName name="_4">#REF!</definedName>
    <definedName name="_4F" hidden="1">[1]Blad1!#REF!</definedName>
    <definedName name="_5">#REF!</definedName>
    <definedName name="_5_0_F" hidden="1">[1]Psychiatrie!#REF!</definedName>
    <definedName name="_6">#REF!</definedName>
    <definedName name="_7">#REF!</definedName>
    <definedName name="_8">#REF!</definedName>
    <definedName name="_8_0_F" hidden="1">[1]Psychiatrie!#REF!</definedName>
    <definedName name="_9">#REF!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st_Bin" hidden="1">#REF!</definedName>
    <definedName name="_Dist_Values" hidden="1">#REF!</definedName>
    <definedName name="_Fill" localSheetId="9" hidden="1">'[3]#REF'!#REF!</definedName>
    <definedName name="_Fill" localSheetId="10" hidden="1">'[3]#REF'!#REF!</definedName>
    <definedName name="_Fill" localSheetId="1" hidden="1">'[4]#REF'!#REF!</definedName>
    <definedName name="_Fill" hidden="1">'[4]#REF'!#REF!</definedName>
    <definedName name="_filll" hidden="1">'[5]#REF'!#REF!</definedName>
    <definedName name="_xlnm._FilterDatabase" localSheetId="9" hidden="1">'10-Glasbewassing'!$A$12:$W$76</definedName>
    <definedName name="_xlnm._FilterDatabase" localSheetId="10" hidden="1">'11-Sanitaire voorzieningen'!$A$10:$T$42</definedName>
    <definedName name="_xlnm._FilterDatabase" localSheetId="1" hidden="1">'2-Kosten per locatie'!$A$14:$J$33</definedName>
    <definedName name="_xlnm._FilterDatabase" localSheetId="3" hidden="1">'4-Basis ruimtestaat'!$B$9:$U$2367</definedName>
    <definedName name="_Hlk39130726" localSheetId="0">'1-Uitgangspunten'!$A$16</definedName>
    <definedName name="_Key1" localSheetId="9" hidden="1">'[3]#REF'!#REF!</definedName>
    <definedName name="_Key1" localSheetId="10" hidden="1">'[3]#REF'!#REF!</definedName>
    <definedName name="_Key1" localSheetId="1" hidden="1">'[4]#REF'!#REF!</definedName>
    <definedName name="_Key1" hidden="1">'[4]#REF'!#REF!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hidden="1">#REF!</definedName>
    <definedName name="_Table1_Out" hidden="1">#REF!</definedName>
    <definedName name="_Toc106114456" localSheetId="0">'1-Uitgangspunten'!$A$2</definedName>
    <definedName name="_Toc106114457" localSheetId="0">'1-Uitgangspunten'!$A$5</definedName>
    <definedName name="_Toc106114458" localSheetId="0">'1-Uitgangspunten'!$A$9</definedName>
    <definedName name="_Toc106114459" localSheetId="0">'1-Uitgangspunten'!$A$13</definedName>
    <definedName name="_Toc518445846" localSheetId="0">'1-Uitgangspunten'!$A$17</definedName>
    <definedName name="aantal_niet_gebruikt">[6]Programma_check!$Y$1</definedName>
    <definedName name="AccessDatabase" hidden="1">"C:\data\excel\BASISWP.mdb"</definedName>
    <definedName name="Additioneel" hidden="1">'[3]#REF'!#REF!</definedName>
    <definedName name="_xlnm.Print_Area" localSheetId="1">'2-Kosten per locatie'!$A$3:$AB$32</definedName>
    <definedName name="_xlnm.Print_Area" localSheetId="3">'4-Basis ruimtestaat'!$B$3:$V$324</definedName>
    <definedName name="_xlnm.Print_Area" localSheetId="4">'5-Premies en opslagen'!$A$3:$E$55</definedName>
    <definedName name="_xlnm.Print_Area" localSheetId="5">'6-Opbouw uurtarief productie'!$A$1:$R$65</definedName>
    <definedName name="_xlnm.Print_Area" localSheetId="8">'9-Afroepprijs'!$A$3:$F$40</definedName>
    <definedName name="_xlnm.Print_Titles" localSheetId="9">'10-Glasbewassing'!$12:$12</definedName>
    <definedName name="_xlnm.Print_Titles" localSheetId="10">'11-Sanitaire voorzieningen'!$10:$10</definedName>
    <definedName name="_xlnm.Print_Titles" localSheetId="1">'2-Kosten per locatie'!$14:$14</definedName>
    <definedName name="_xlnm.Print_Titles" localSheetId="3">'4-Basis ruimtestaat'!$9:$9</definedName>
    <definedName name="_xlnm.Print_Titles" localSheetId="5">'6-Opbouw uurtarief productie'!$A:$C</definedName>
    <definedName name="_xlnm.Print_Titles" localSheetId="8">'9-Afroepprijs'!$6:$10</definedName>
    <definedName name="antwoord">#REF!</definedName>
    <definedName name="berichtok" localSheetId="1">'2-Kosten per locatie'!berichtok</definedName>
    <definedName name="berichtok">'2-Kosten per locatie'!berichtok</definedName>
    <definedName name="berichtoke" localSheetId="1">'2-Kosten per locatie'!berichtoke</definedName>
    <definedName name="berichtoke">'2-Kosten per locatie'!berichtoke</definedName>
    <definedName name="berichtoke1" localSheetId="1">'2-Kosten per locatie'!berichtoke1</definedName>
    <definedName name="berichtoke1">'2-Kosten per locatie'!berichtoke1</definedName>
    <definedName name="Berkt" localSheetId="1">'2-Kosten per locatie'!Berkt</definedName>
    <definedName name="Berkt">'2-Kosten per locatie'!Berkt</definedName>
    <definedName name="dffdf" hidden="1">'[4]#REF'!#REF!</definedName>
    <definedName name="einde" localSheetId="1">'2-Kosten per locatie'!einde</definedName>
    <definedName name="einde">'2-Kosten per locatie'!einde</definedName>
    <definedName name="fghf" hidden="1">'[4]#REF'!#REF!</definedName>
    <definedName name="Gan_R" localSheetId="1">'2-Kosten per locatie'!Gan_R</definedName>
    <definedName name="Gan_R">'2-Kosten per locatie'!Gan_R</definedName>
    <definedName name="gebruikerscode">[6]Tussenblad!$A$12</definedName>
    <definedName name="glas">[0]!glas</definedName>
    <definedName name="Gls_G">[2]Begroting!#REF!</definedName>
    <definedName name="gs" hidden="1">'[4]#REF'!#REF!</definedName>
    <definedName name="han" localSheetId="9" hidden="1">'[3]#REF'!#REF!</definedName>
    <definedName name="han" localSheetId="10" hidden="1">'[3]#REF'!#REF!</definedName>
    <definedName name="han" localSheetId="1" hidden="1">'[4]#REF'!#REF!</definedName>
    <definedName name="han" hidden="1">'[4]#REF'!#REF!</definedName>
    <definedName name="henk">[7]Begroting!#REF!</definedName>
    <definedName name="hhhhh">[8]Begroting!#REF!</definedName>
    <definedName name="HTML_CodePage" hidden="1">1252</definedName>
    <definedName name="HTML_Control" localSheetId="1"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jh" hidden="1">'[4]#REF'!#REF!</definedName>
    <definedName name="lijst_zdg">#REF!</definedName>
    <definedName name="Mutatiederdekwartaal" localSheetId="1" hidden="1">{"'ma_vr'!$A$1:$AA$42"}</definedName>
    <definedName name="Mutatiederdekwartaal" hidden="1">{"'ma_vr'!$A$1:$AA$42"}</definedName>
    <definedName name="normblad">#REF!</definedName>
    <definedName name="NvB" hidden="1">'[5]#REF'!#REF!</definedName>
    <definedName name="Percentage_eindejaars">[9]Uitgangspunten!$B$19</definedName>
    <definedName name="prgterug">#REF!</definedName>
    <definedName name="RB">[6]Tussenblad!$B$11</definedName>
    <definedName name="Ruimtesoort">[6]Apo_L!$B$1:$AB$149</definedName>
    <definedName name="ruimtestaten">#REF!</definedName>
    <definedName name="STARTFTEQ">#REF!</definedName>
    <definedName name="startpoint">#REF!</definedName>
    <definedName name="test">#REF!</definedName>
    <definedName name="TEST0">#REF!</definedName>
    <definedName name="TESTHKEY">#REF!</definedName>
    <definedName name="TESTKEYS">#REF!</definedName>
    <definedName name="TESTVKEY">#REF!</definedName>
    <definedName name="vloersoort">#REF!</definedName>
    <definedName name="vloersoortkeuze">#REF!</definedName>
    <definedName name="Vloersoortoms">#REF!</definedName>
    <definedName name="WACHT">#REF!</definedName>
    <definedName name="wachtwoord">[6]Tussenblad!$A$11</definedName>
    <definedName name="Was_S">[0]!Was_S</definedName>
    <definedName name="xxx">[2]Begroting!#REF!</definedName>
    <definedName name="zcvdv">[7]Begroting!#REF!</definedName>
    <definedName name="zilverlinde">[0]!zilverlinde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 i="2" l="1"/>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P395" i="2"/>
  <c r="P396" i="2"/>
  <c r="P397" i="2"/>
  <c r="P398" i="2"/>
  <c r="P399" i="2"/>
  <c r="P400" i="2"/>
  <c r="P401" i="2"/>
  <c r="P402" i="2"/>
  <c r="P403" i="2"/>
  <c r="P404" i="2"/>
  <c r="P405" i="2"/>
  <c r="P406" i="2"/>
  <c r="P407" i="2"/>
  <c r="P408" i="2"/>
  <c r="P409" i="2"/>
  <c r="P410" i="2"/>
  <c r="P411" i="2"/>
  <c r="P412" i="2"/>
  <c r="P413" i="2"/>
  <c r="P414" i="2"/>
  <c r="P415" i="2"/>
  <c r="P416" i="2"/>
  <c r="P417" i="2"/>
  <c r="P418" i="2"/>
  <c r="P419" i="2"/>
  <c r="P420" i="2"/>
  <c r="P421" i="2"/>
  <c r="P422" i="2"/>
  <c r="P423" i="2"/>
  <c r="P424" i="2"/>
  <c r="P425" i="2"/>
  <c r="P426" i="2"/>
  <c r="P427" i="2"/>
  <c r="P428" i="2"/>
  <c r="P429" i="2"/>
  <c r="P430" i="2"/>
  <c r="P431" i="2"/>
  <c r="P432" i="2"/>
  <c r="P433" i="2"/>
  <c r="P434" i="2"/>
  <c r="P435" i="2"/>
  <c r="P436" i="2"/>
  <c r="P437" i="2"/>
  <c r="P438" i="2"/>
  <c r="P439" i="2"/>
  <c r="P440" i="2"/>
  <c r="P441" i="2"/>
  <c r="P442" i="2"/>
  <c r="P443" i="2"/>
  <c r="P444" i="2"/>
  <c r="P445" i="2"/>
  <c r="P446" i="2"/>
  <c r="P447" i="2"/>
  <c r="P448" i="2"/>
  <c r="P449" i="2"/>
  <c r="P450" i="2"/>
  <c r="P451" i="2"/>
  <c r="P452" i="2"/>
  <c r="P453" i="2"/>
  <c r="P454" i="2"/>
  <c r="P455" i="2"/>
  <c r="P456" i="2"/>
  <c r="P457" i="2"/>
  <c r="P458" i="2"/>
  <c r="P459" i="2"/>
  <c r="P460" i="2"/>
  <c r="P461" i="2"/>
  <c r="P462" i="2"/>
  <c r="P463" i="2"/>
  <c r="P464" i="2"/>
  <c r="P465" i="2"/>
  <c r="P466" i="2"/>
  <c r="P467" i="2"/>
  <c r="P468" i="2"/>
  <c r="P469" i="2"/>
  <c r="P470" i="2"/>
  <c r="P471" i="2"/>
  <c r="P472" i="2"/>
  <c r="P473" i="2"/>
  <c r="P474" i="2"/>
  <c r="P475" i="2"/>
  <c r="P476" i="2"/>
  <c r="P477" i="2"/>
  <c r="P478" i="2"/>
  <c r="P479" i="2"/>
  <c r="P480" i="2"/>
  <c r="P481" i="2"/>
  <c r="P482" i="2"/>
  <c r="P483" i="2"/>
  <c r="P484" i="2"/>
  <c r="P485" i="2"/>
  <c r="P486" i="2"/>
  <c r="P487" i="2"/>
  <c r="P488" i="2"/>
  <c r="P489" i="2"/>
  <c r="P490" i="2"/>
  <c r="P491" i="2"/>
  <c r="P492" i="2"/>
  <c r="P493" i="2"/>
  <c r="P494" i="2"/>
  <c r="P495" i="2"/>
  <c r="P496" i="2"/>
  <c r="P497" i="2"/>
  <c r="P498" i="2"/>
  <c r="P499" i="2"/>
  <c r="P500" i="2"/>
  <c r="P501" i="2"/>
  <c r="P502" i="2"/>
  <c r="P503" i="2"/>
  <c r="P504" i="2"/>
  <c r="P505" i="2"/>
  <c r="P506" i="2"/>
  <c r="P507" i="2"/>
  <c r="P508" i="2"/>
  <c r="P509" i="2"/>
  <c r="P510" i="2"/>
  <c r="P511" i="2"/>
  <c r="P512" i="2"/>
  <c r="P513" i="2"/>
  <c r="P514" i="2"/>
  <c r="P515" i="2"/>
  <c r="P516" i="2"/>
  <c r="P517" i="2"/>
  <c r="P518" i="2"/>
  <c r="P519" i="2"/>
  <c r="P520" i="2"/>
  <c r="P521" i="2"/>
  <c r="P522" i="2"/>
  <c r="P523" i="2"/>
  <c r="P524" i="2"/>
  <c r="P525" i="2"/>
  <c r="P526" i="2"/>
  <c r="P527" i="2"/>
  <c r="P528" i="2"/>
  <c r="P529" i="2"/>
  <c r="P530" i="2"/>
  <c r="P531" i="2"/>
  <c r="P532" i="2"/>
  <c r="P533" i="2"/>
  <c r="P534" i="2"/>
  <c r="P535" i="2"/>
  <c r="P536" i="2"/>
  <c r="P537" i="2"/>
  <c r="P538" i="2"/>
  <c r="P539" i="2"/>
  <c r="P540" i="2"/>
  <c r="P541" i="2"/>
  <c r="P542" i="2"/>
  <c r="P543" i="2"/>
  <c r="P544" i="2"/>
  <c r="P545" i="2"/>
  <c r="P546" i="2"/>
  <c r="P547" i="2"/>
  <c r="P548" i="2"/>
  <c r="P549" i="2"/>
  <c r="P550" i="2"/>
  <c r="P551" i="2"/>
  <c r="P552" i="2"/>
  <c r="P553" i="2"/>
  <c r="P554" i="2"/>
  <c r="P555" i="2"/>
  <c r="P556" i="2"/>
  <c r="P557" i="2"/>
  <c r="P558" i="2"/>
  <c r="P559" i="2"/>
  <c r="P560" i="2"/>
  <c r="P561" i="2"/>
  <c r="P562" i="2"/>
  <c r="P563" i="2"/>
  <c r="P564" i="2"/>
  <c r="P565" i="2"/>
  <c r="P566" i="2"/>
  <c r="P567" i="2"/>
  <c r="P568" i="2"/>
  <c r="P569" i="2"/>
  <c r="P570" i="2"/>
  <c r="P571" i="2"/>
  <c r="P572" i="2"/>
  <c r="P573" i="2"/>
  <c r="P574" i="2"/>
  <c r="P575" i="2"/>
  <c r="P576" i="2"/>
  <c r="P577" i="2"/>
  <c r="P578" i="2"/>
  <c r="P579" i="2"/>
  <c r="P580" i="2"/>
  <c r="P581" i="2"/>
  <c r="P582" i="2"/>
  <c r="P583" i="2"/>
  <c r="P584" i="2"/>
  <c r="P585" i="2"/>
  <c r="P586" i="2"/>
  <c r="P587" i="2"/>
  <c r="P588" i="2"/>
  <c r="P589" i="2"/>
  <c r="P590" i="2"/>
  <c r="P591" i="2"/>
  <c r="P592" i="2"/>
  <c r="P593" i="2"/>
  <c r="P594" i="2"/>
  <c r="P595" i="2"/>
  <c r="P596" i="2"/>
  <c r="P597" i="2"/>
  <c r="P598" i="2"/>
  <c r="P599" i="2"/>
  <c r="P600" i="2"/>
  <c r="P601" i="2"/>
  <c r="P602" i="2"/>
  <c r="P603" i="2"/>
  <c r="P604" i="2"/>
  <c r="P605" i="2"/>
  <c r="P606" i="2"/>
  <c r="P607" i="2"/>
  <c r="P608" i="2"/>
  <c r="P609" i="2"/>
  <c r="P610" i="2"/>
  <c r="P611" i="2"/>
  <c r="P612" i="2"/>
  <c r="P613" i="2"/>
  <c r="P614" i="2"/>
  <c r="P615" i="2"/>
  <c r="P616" i="2"/>
  <c r="P617" i="2"/>
  <c r="P618" i="2"/>
  <c r="P619" i="2"/>
  <c r="P620" i="2"/>
  <c r="P621" i="2"/>
  <c r="P622" i="2"/>
  <c r="P623" i="2"/>
  <c r="P624" i="2"/>
  <c r="P625" i="2"/>
  <c r="P626" i="2"/>
  <c r="P627" i="2"/>
  <c r="P628" i="2"/>
  <c r="P629" i="2"/>
  <c r="P630" i="2"/>
  <c r="P631" i="2"/>
  <c r="P632" i="2"/>
  <c r="P633" i="2"/>
  <c r="P634" i="2"/>
  <c r="P635" i="2"/>
  <c r="P636" i="2"/>
  <c r="P637" i="2"/>
  <c r="P638" i="2"/>
  <c r="P639" i="2"/>
  <c r="P640" i="2"/>
  <c r="P641" i="2"/>
  <c r="P642" i="2"/>
  <c r="P643" i="2"/>
  <c r="P644" i="2"/>
  <c r="P645" i="2"/>
  <c r="P646" i="2"/>
  <c r="P647" i="2"/>
  <c r="P648" i="2"/>
  <c r="P649" i="2"/>
  <c r="P650" i="2"/>
  <c r="P651" i="2"/>
  <c r="P652" i="2"/>
  <c r="P653" i="2"/>
  <c r="P654" i="2"/>
  <c r="P655" i="2"/>
  <c r="P656" i="2"/>
  <c r="P657" i="2"/>
  <c r="P658" i="2"/>
  <c r="P659" i="2"/>
  <c r="P660" i="2"/>
  <c r="P661" i="2"/>
  <c r="P662" i="2"/>
  <c r="P663" i="2"/>
  <c r="P664" i="2"/>
  <c r="P665" i="2"/>
  <c r="P666" i="2"/>
  <c r="P667" i="2"/>
  <c r="P668" i="2"/>
  <c r="P669" i="2"/>
  <c r="P670" i="2"/>
  <c r="P671" i="2"/>
  <c r="P672" i="2"/>
  <c r="P673" i="2"/>
  <c r="P674" i="2"/>
  <c r="P675" i="2"/>
  <c r="P676" i="2"/>
  <c r="P677" i="2"/>
  <c r="P678" i="2"/>
  <c r="P679" i="2"/>
  <c r="P680" i="2"/>
  <c r="P681" i="2"/>
  <c r="P682" i="2"/>
  <c r="P683" i="2"/>
  <c r="P684" i="2"/>
  <c r="P685" i="2"/>
  <c r="P686" i="2"/>
  <c r="P687" i="2"/>
  <c r="P688" i="2"/>
  <c r="P689" i="2"/>
  <c r="P690" i="2"/>
  <c r="P691" i="2"/>
  <c r="P692" i="2"/>
  <c r="P693" i="2"/>
  <c r="P694" i="2"/>
  <c r="P695" i="2"/>
  <c r="P696" i="2"/>
  <c r="P697" i="2"/>
  <c r="P698" i="2"/>
  <c r="P699" i="2"/>
  <c r="P700" i="2"/>
  <c r="P701" i="2"/>
  <c r="P702" i="2"/>
  <c r="P703" i="2"/>
  <c r="P704" i="2"/>
  <c r="P705" i="2"/>
  <c r="P706" i="2"/>
  <c r="P707" i="2"/>
  <c r="P708" i="2"/>
  <c r="P709" i="2"/>
  <c r="P710" i="2"/>
  <c r="P711" i="2"/>
  <c r="P712" i="2"/>
  <c r="P713" i="2"/>
  <c r="P714" i="2"/>
  <c r="P715" i="2"/>
  <c r="P716" i="2"/>
  <c r="P717" i="2"/>
  <c r="P718" i="2"/>
  <c r="P719" i="2"/>
  <c r="P720" i="2"/>
  <c r="P721" i="2"/>
  <c r="P722" i="2"/>
  <c r="P723" i="2"/>
  <c r="P724" i="2"/>
  <c r="P725" i="2"/>
  <c r="P726" i="2"/>
  <c r="P727" i="2"/>
  <c r="P728" i="2"/>
  <c r="P729" i="2"/>
  <c r="P730" i="2"/>
  <c r="P731" i="2"/>
  <c r="P732" i="2"/>
  <c r="P733" i="2"/>
  <c r="P734" i="2"/>
  <c r="P735" i="2"/>
  <c r="P736" i="2"/>
  <c r="P737" i="2"/>
  <c r="P738" i="2"/>
  <c r="P739" i="2"/>
  <c r="P740" i="2"/>
  <c r="P741" i="2"/>
  <c r="P742" i="2"/>
  <c r="P743" i="2"/>
  <c r="P744" i="2"/>
  <c r="P745" i="2"/>
  <c r="P746" i="2"/>
  <c r="P747" i="2"/>
  <c r="P748" i="2"/>
  <c r="P749" i="2"/>
  <c r="P750" i="2"/>
  <c r="P751" i="2"/>
  <c r="P752" i="2"/>
  <c r="P753" i="2"/>
  <c r="P754" i="2"/>
  <c r="P755" i="2"/>
  <c r="P756" i="2"/>
  <c r="P757" i="2"/>
  <c r="P758" i="2"/>
  <c r="P759" i="2"/>
  <c r="P760" i="2"/>
  <c r="P761" i="2"/>
  <c r="P762" i="2"/>
  <c r="P763" i="2"/>
  <c r="P764" i="2"/>
  <c r="P765" i="2"/>
  <c r="P766" i="2"/>
  <c r="P767" i="2"/>
  <c r="P768" i="2"/>
  <c r="P769" i="2"/>
  <c r="P770" i="2"/>
  <c r="P771" i="2"/>
  <c r="P772" i="2"/>
  <c r="P773" i="2"/>
  <c r="P774" i="2"/>
  <c r="P775" i="2"/>
  <c r="P776" i="2"/>
  <c r="P777" i="2"/>
  <c r="P778" i="2"/>
  <c r="P779" i="2"/>
  <c r="P780" i="2"/>
  <c r="P781" i="2"/>
  <c r="P782" i="2"/>
  <c r="P783" i="2"/>
  <c r="P784" i="2"/>
  <c r="P785" i="2"/>
  <c r="P786" i="2"/>
  <c r="P787" i="2"/>
  <c r="P788" i="2"/>
  <c r="P789" i="2"/>
  <c r="P790" i="2"/>
  <c r="P791" i="2"/>
  <c r="P792" i="2"/>
  <c r="P793" i="2"/>
  <c r="P794" i="2"/>
  <c r="P795" i="2"/>
  <c r="P796" i="2"/>
  <c r="P797" i="2"/>
  <c r="P798" i="2"/>
  <c r="P799" i="2"/>
  <c r="P800" i="2"/>
  <c r="P801" i="2"/>
  <c r="P802" i="2"/>
  <c r="P803" i="2"/>
  <c r="P804" i="2"/>
  <c r="P805" i="2"/>
  <c r="P806" i="2"/>
  <c r="P807" i="2"/>
  <c r="P808" i="2"/>
  <c r="P809" i="2"/>
  <c r="P810" i="2"/>
  <c r="P811" i="2"/>
  <c r="P812" i="2"/>
  <c r="P813" i="2"/>
  <c r="P814" i="2"/>
  <c r="P815" i="2"/>
  <c r="P816" i="2"/>
  <c r="P817" i="2"/>
  <c r="P818" i="2"/>
  <c r="P819" i="2"/>
  <c r="P820" i="2"/>
  <c r="P821" i="2"/>
  <c r="P822" i="2"/>
  <c r="P823" i="2"/>
  <c r="P824" i="2"/>
  <c r="P825" i="2"/>
  <c r="P826" i="2"/>
  <c r="P827" i="2"/>
  <c r="P828" i="2"/>
  <c r="P829" i="2"/>
  <c r="P830" i="2"/>
  <c r="P831" i="2"/>
  <c r="P832" i="2"/>
  <c r="P833" i="2"/>
  <c r="P834" i="2"/>
  <c r="P835" i="2"/>
  <c r="P836" i="2"/>
  <c r="P837" i="2"/>
  <c r="P838" i="2"/>
  <c r="P839" i="2"/>
  <c r="P840" i="2"/>
  <c r="P841" i="2"/>
  <c r="P842" i="2"/>
  <c r="P843" i="2"/>
  <c r="P844" i="2"/>
  <c r="P845" i="2"/>
  <c r="P846" i="2"/>
  <c r="P847" i="2"/>
  <c r="P848" i="2"/>
  <c r="P849" i="2"/>
  <c r="P850" i="2"/>
  <c r="P851" i="2"/>
  <c r="P852" i="2"/>
  <c r="P853" i="2"/>
  <c r="P854" i="2"/>
  <c r="P855" i="2"/>
  <c r="P856" i="2"/>
  <c r="P857" i="2"/>
  <c r="P858" i="2"/>
  <c r="P859" i="2"/>
  <c r="P860" i="2"/>
  <c r="P861" i="2"/>
  <c r="P862" i="2"/>
  <c r="P863" i="2"/>
  <c r="P864" i="2"/>
  <c r="P865" i="2"/>
  <c r="P866" i="2"/>
  <c r="P867" i="2"/>
  <c r="P868" i="2"/>
  <c r="P869" i="2"/>
  <c r="P870" i="2"/>
  <c r="P871" i="2"/>
  <c r="P872" i="2"/>
  <c r="P873" i="2"/>
  <c r="P874" i="2"/>
  <c r="P875" i="2"/>
  <c r="P876" i="2"/>
  <c r="P877" i="2"/>
  <c r="P878" i="2"/>
  <c r="P879" i="2"/>
  <c r="P880" i="2"/>
  <c r="P881" i="2"/>
  <c r="P882" i="2"/>
  <c r="P883" i="2"/>
  <c r="P884" i="2"/>
  <c r="P885" i="2"/>
  <c r="P886" i="2"/>
  <c r="P887" i="2"/>
  <c r="P888" i="2"/>
  <c r="P889" i="2"/>
  <c r="P890" i="2"/>
  <c r="P891" i="2"/>
  <c r="P892" i="2"/>
  <c r="P893" i="2"/>
  <c r="P894" i="2"/>
  <c r="P895" i="2"/>
  <c r="P896" i="2"/>
  <c r="P897" i="2"/>
  <c r="P898" i="2"/>
  <c r="P899" i="2"/>
  <c r="P900" i="2"/>
  <c r="P901" i="2"/>
  <c r="P902" i="2"/>
  <c r="P903" i="2"/>
  <c r="P904" i="2"/>
  <c r="P905" i="2"/>
  <c r="P906" i="2"/>
  <c r="P907" i="2"/>
  <c r="P908" i="2"/>
  <c r="P909" i="2"/>
  <c r="P910" i="2"/>
  <c r="P911" i="2"/>
  <c r="P912" i="2"/>
  <c r="P913" i="2"/>
  <c r="P914" i="2"/>
  <c r="P915" i="2"/>
  <c r="P916" i="2"/>
  <c r="P917" i="2"/>
  <c r="P918" i="2"/>
  <c r="P919" i="2"/>
  <c r="P920" i="2"/>
  <c r="P921" i="2"/>
  <c r="P922" i="2"/>
  <c r="P923" i="2"/>
  <c r="P924" i="2"/>
  <c r="P925" i="2"/>
  <c r="P926" i="2"/>
  <c r="P927" i="2"/>
  <c r="P928" i="2"/>
  <c r="P929" i="2"/>
  <c r="P930" i="2"/>
  <c r="P931" i="2"/>
  <c r="P932" i="2"/>
  <c r="P933" i="2"/>
  <c r="P934" i="2"/>
  <c r="P935" i="2"/>
  <c r="P936" i="2"/>
  <c r="P937" i="2"/>
  <c r="P938" i="2"/>
  <c r="P939" i="2"/>
  <c r="P940" i="2"/>
  <c r="P941" i="2"/>
  <c r="P942" i="2"/>
  <c r="P943" i="2"/>
  <c r="P944" i="2"/>
  <c r="P945" i="2"/>
  <c r="P946" i="2"/>
  <c r="P947" i="2"/>
  <c r="P948" i="2"/>
  <c r="P949" i="2"/>
  <c r="P950" i="2"/>
  <c r="P951" i="2"/>
  <c r="P952" i="2"/>
  <c r="P953" i="2"/>
  <c r="P954" i="2"/>
  <c r="P955" i="2"/>
  <c r="P956" i="2"/>
  <c r="P957" i="2"/>
  <c r="P958" i="2"/>
  <c r="P959" i="2"/>
  <c r="P960" i="2"/>
  <c r="P961" i="2"/>
  <c r="P962" i="2"/>
  <c r="P963" i="2"/>
  <c r="P964" i="2"/>
  <c r="P965" i="2"/>
  <c r="P966" i="2"/>
  <c r="P967" i="2"/>
  <c r="P968" i="2"/>
  <c r="P969" i="2"/>
  <c r="P970" i="2"/>
  <c r="P971" i="2"/>
  <c r="P972" i="2"/>
  <c r="P973" i="2"/>
  <c r="P974" i="2"/>
  <c r="P975" i="2"/>
  <c r="P976" i="2"/>
  <c r="P977" i="2"/>
  <c r="P978" i="2"/>
  <c r="P979" i="2"/>
  <c r="P980" i="2"/>
  <c r="P981" i="2"/>
  <c r="P982" i="2"/>
  <c r="P983" i="2"/>
  <c r="P984" i="2"/>
  <c r="P985" i="2"/>
  <c r="P986" i="2"/>
  <c r="P987" i="2"/>
  <c r="P988" i="2"/>
  <c r="P989" i="2"/>
  <c r="P990" i="2"/>
  <c r="P991" i="2"/>
  <c r="P992" i="2"/>
  <c r="P993" i="2"/>
  <c r="P994" i="2"/>
  <c r="P995" i="2"/>
  <c r="P996" i="2"/>
  <c r="P997" i="2"/>
  <c r="P998" i="2"/>
  <c r="P999" i="2"/>
  <c r="P1000" i="2"/>
  <c r="P1001" i="2"/>
  <c r="P1002" i="2"/>
  <c r="P1003" i="2"/>
  <c r="P1004" i="2"/>
  <c r="P1005" i="2"/>
  <c r="P1006" i="2"/>
  <c r="P1007" i="2"/>
  <c r="P1008" i="2"/>
  <c r="P1009" i="2"/>
  <c r="P1010" i="2"/>
  <c r="P1011" i="2"/>
  <c r="P1012" i="2"/>
  <c r="P1013" i="2"/>
  <c r="P1014" i="2"/>
  <c r="P1015" i="2"/>
  <c r="P1016" i="2"/>
  <c r="P1017" i="2"/>
  <c r="P1018" i="2"/>
  <c r="P1019" i="2"/>
  <c r="P1020" i="2"/>
  <c r="P1021" i="2"/>
  <c r="P1022" i="2"/>
  <c r="P1023" i="2"/>
  <c r="P1024" i="2"/>
  <c r="P1025" i="2"/>
  <c r="P1026" i="2"/>
  <c r="P1027" i="2"/>
  <c r="P1028" i="2"/>
  <c r="P1029" i="2"/>
  <c r="P1030" i="2"/>
  <c r="P1031" i="2"/>
  <c r="P1032" i="2"/>
  <c r="P1033" i="2"/>
  <c r="P1034" i="2"/>
  <c r="P1035" i="2"/>
  <c r="P1036" i="2"/>
  <c r="P1037" i="2"/>
  <c r="P1038" i="2"/>
  <c r="P1039" i="2"/>
  <c r="P1040" i="2"/>
  <c r="P1041" i="2"/>
  <c r="P1042" i="2"/>
  <c r="P1043" i="2"/>
  <c r="P1044" i="2"/>
  <c r="P1045" i="2"/>
  <c r="P1046" i="2"/>
  <c r="P1047" i="2"/>
  <c r="P1048" i="2"/>
  <c r="P1049" i="2"/>
  <c r="P1050" i="2"/>
  <c r="P1051" i="2"/>
  <c r="P1052" i="2"/>
  <c r="P1053" i="2"/>
  <c r="P1054" i="2"/>
  <c r="P1055" i="2"/>
  <c r="P1056" i="2"/>
  <c r="P1057" i="2"/>
  <c r="P1058" i="2"/>
  <c r="P1059" i="2"/>
  <c r="P1060" i="2"/>
  <c r="P1061" i="2"/>
  <c r="P1062" i="2"/>
  <c r="P1063" i="2"/>
  <c r="P1064" i="2"/>
  <c r="P1065" i="2"/>
  <c r="P1066" i="2"/>
  <c r="P1067" i="2"/>
  <c r="P1068" i="2"/>
  <c r="P1069" i="2"/>
  <c r="P1070" i="2"/>
  <c r="P1071" i="2"/>
  <c r="P1072" i="2"/>
  <c r="P1073" i="2"/>
  <c r="P1074" i="2"/>
  <c r="P1075" i="2"/>
  <c r="P1076" i="2"/>
  <c r="P1077" i="2"/>
  <c r="P1078" i="2"/>
  <c r="P1079" i="2"/>
  <c r="P1080" i="2"/>
  <c r="P1081" i="2"/>
  <c r="P1082" i="2"/>
  <c r="P1083" i="2"/>
  <c r="P1084" i="2"/>
  <c r="P1085" i="2"/>
  <c r="P1086" i="2"/>
  <c r="P1087" i="2"/>
  <c r="P1088" i="2"/>
  <c r="P1089" i="2"/>
  <c r="P1090" i="2"/>
  <c r="P1091" i="2"/>
  <c r="P1092" i="2"/>
  <c r="P1093" i="2"/>
  <c r="P1094" i="2"/>
  <c r="P1095" i="2"/>
  <c r="P1096" i="2"/>
  <c r="P1097" i="2"/>
  <c r="P1098" i="2"/>
  <c r="P1099" i="2"/>
  <c r="P1100" i="2"/>
  <c r="P1101" i="2"/>
  <c r="P1102" i="2"/>
  <c r="P1103" i="2"/>
  <c r="P1104" i="2"/>
  <c r="P1105" i="2"/>
  <c r="P1106" i="2"/>
  <c r="P1107" i="2"/>
  <c r="P1108" i="2"/>
  <c r="P1109" i="2"/>
  <c r="P1110" i="2"/>
  <c r="P1111" i="2"/>
  <c r="P1112" i="2"/>
  <c r="P1113" i="2"/>
  <c r="P1114" i="2"/>
  <c r="P1115" i="2"/>
  <c r="P1116" i="2"/>
  <c r="P1117" i="2"/>
  <c r="P1118" i="2"/>
  <c r="P1119" i="2"/>
  <c r="P1120" i="2"/>
  <c r="P1121" i="2"/>
  <c r="P1122" i="2"/>
  <c r="P1123" i="2"/>
  <c r="P1124" i="2"/>
  <c r="P1125" i="2"/>
  <c r="P1126" i="2"/>
  <c r="P1127" i="2"/>
  <c r="P1128" i="2"/>
  <c r="P1129" i="2"/>
  <c r="P1130" i="2"/>
  <c r="P1131" i="2"/>
  <c r="P1132" i="2"/>
  <c r="P1133" i="2"/>
  <c r="P1134" i="2"/>
  <c r="P1135" i="2"/>
  <c r="P1136" i="2"/>
  <c r="P1137" i="2"/>
  <c r="P1138" i="2"/>
  <c r="P1139" i="2"/>
  <c r="P1140" i="2"/>
  <c r="P1141" i="2"/>
  <c r="P1142" i="2"/>
  <c r="P1143" i="2"/>
  <c r="P1144" i="2"/>
  <c r="P1145" i="2"/>
  <c r="P1146" i="2"/>
  <c r="P1147" i="2"/>
  <c r="P1148" i="2"/>
  <c r="P1149" i="2"/>
  <c r="P1150" i="2"/>
  <c r="P1151" i="2"/>
  <c r="P1152" i="2"/>
  <c r="P1153" i="2"/>
  <c r="P1154" i="2"/>
  <c r="P1155" i="2"/>
  <c r="P1156" i="2"/>
  <c r="P1157" i="2"/>
  <c r="P1158" i="2"/>
  <c r="P1159" i="2"/>
  <c r="P1160" i="2"/>
  <c r="P1161" i="2"/>
  <c r="P1162" i="2"/>
  <c r="P1163" i="2"/>
  <c r="P1164" i="2"/>
  <c r="P1165" i="2"/>
  <c r="P1166" i="2"/>
  <c r="P1167" i="2"/>
  <c r="P1168" i="2"/>
  <c r="P1169" i="2"/>
  <c r="P1170" i="2"/>
  <c r="P1171" i="2"/>
  <c r="P1172" i="2"/>
  <c r="P1173" i="2"/>
  <c r="P1174" i="2"/>
  <c r="P1175" i="2"/>
  <c r="P1176" i="2"/>
  <c r="P1177" i="2"/>
  <c r="P1178" i="2"/>
  <c r="P1179" i="2"/>
  <c r="P1180" i="2"/>
  <c r="P1181" i="2"/>
  <c r="P1182" i="2"/>
  <c r="P1183" i="2"/>
  <c r="P1184" i="2"/>
  <c r="P1185" i="2"/>
  <c r="P1186" i="2"/>
  <c r="P1187" i="2"/>
  <c r="P1188" i="2"/>
  <c r="P1189" i="2"/>
  <c r="P1190" i="2"/>
  <c r="P1191" i="2"/>
  <c r="P1192" i="2"/>
  <c r="P1193" i="2"/>
  <c r="P1194" i="2"/>
  <c r="P1195" i="2"/>
  <c r="P1196" i="2"/>
  <c r="P1197" i="2"/>
  <c r="P1198" i="2"/>
  <c r="P1199" i="2"/>
  <c r="P1200" i="2"/>
  <c r="P1201" i="2"/>
  <c r="P1202" i="2"/>
  <c r="P1203" i="2"/>
  <c r="P1204" i="2"/>
  <c r="P1205" i="2"/>
  <c r="P1206" i="2"/>
  <c r="P1207" i="2"/>
  <c r="P1208" i="2"/>
  <c r="P1209" i="2"/>
  <c r="P1210" i="2"/>
  <c r="P1211" i="2"/>
  <c r="P1212" i="2"/>
  <c r="P1213" i="2"/>
  <c r="P1214" i="2"/>
  <c r="P1215" i="2"/>
  <c r="P1216" i="2"/>
  <c r="P1217" i="2"/>
  <c r="P1218" i="2"/>
  <c r="P1219" i="2"/>
  <c r="P1220" i="2"/>
  <c r="P1221" i="2"/>
  <c r="P1222" i="2"/>
  <c r="P1223" i="2"/>
  <c r="P1224" i="2"/>
  <c r="P1225" i="2"/>
  <c r="P1226" i="2"/>
  <c r="P1227" i="2"/>
  <c r="P1228" i="2"/>
  <c r="P1229" i="2"/>
  <c r="P1230" i="2"/>
  <c r="P1231" i="2"/>
  <c r="P1232" i="2"/>
  <c r="P1233" i="2"/>
  <c r="P1234" i="2"/>
  <c r="P1235" i="2"/>
  <c r="P1236" i="2"/>
  <c r="P1237" i="2"/>
  <c r="P1238" i="2"/>
  <c r="P1239" i="2"/>
  <c r="P1240" i="2"/>
  <c r="P1241" i="2"/>
  <c r="P1242" i="2"/>
  <c r="P1243" i="2"/>
  <c r="P1244" i="2"/>
  <c r="P1245" i="2"/>
  <c r="P1246" i="2"/>
  <c r="P1247" i="2"/>
  <c r="P1248" i="2"/>
  <c r="P1249" i="2"/>
  <c r="P1250" i="2"/>
  <c r="P1251" i="2"/>
  <c r="P1252" i="2"/>
  <c r="P1253" i="2"/>
  <c r="P1254" i="2"/>
  <c r="P1255" i="2"/>
  <c r="P1256" i="2"/>
  <c r="P1257" i="2"/>
  <c r="P1258" i="2"/>
  <c r="P1259" i="2"/>
  <c r="P1260" i="2"/>
  <c r="P1261" i="2"/>
  <c r="P1262" i="2"/>
  <c r="P1263" i="2"/>
  <c r="P1264" i="2"/>
  <c r="P1265" i="2"/>
  <c r="P1266" i="2"/>
  <c r="P1267" i="2"/>
  <c r="P1268" i="2"/>
  <c r="P1269" i="2"/>
  <c r="P1270" i="2"/>
  <c r="P1271" i="2"/>
  <c r="P1272" i="2"/>
  <c r="P1273" i="2"/>
  <c r="P1274" i="2"/>
  <c r="P1275" i="2"/>
  <c r="P1276" i="2"/>
  <c r="P1277" i="2"/>
  <c r="P1278" i="2"/>
  <c r="P1279" i="2"/>
  <c r="P1280" i="2"/>
  <c r="P1281" i="2"/>
  <c r="P1282" i="2"/>
  <c r="P1283" i="2"/>
  <c r="P1284" i="2"/>
  <c r="P1285" i="2"/>
  <c r="P1286" i="2"/>
  <c r="P1287" i="2"/>
  <c r="P1288" i="2"/>
  <c r="P1289" i="2"/>
  <c r="P1290" i="2"/>
  <c r="P1291" i="2"/>
  <c r="P1292" i="2"/>
  <c r="P1293" i="2"/>
  <c r="P1294" i="2"/>
  <c r="P1295" i="2"/>
  <c r="P1296" i="2"/>
  <c r="P1297" i="2"/>
  <c r="P1298" i="2"/>
  <c r="P1299" i="2"/>
  <c r="P1300" i="2"/>
  <c r="P1301" i="2"/>
  <c r="P1302" i="2"/>
  <c r="P1303" i="2"/>
  <c r="P1304" i="2"/>
  <c r="P1305" i="2"/>
  <c r="P1306" i="2"/>
  <c r="P1307" i="2"/>
  <c r="P1308" i="2"/>
  <c r="P1309" i="2"/>
  <c r="P1310" i="2"/>
  <c r="P1311" i="2"/>
  <c r="P1312" i="2"/>
  <c r="P1313" i="2"/>
  <c r="P1314" i="2"/>
  <c r="P1315" i="2"/>
  <c r="P1316" i="2"/>
  <c r="P1317" i="2"/>
  <c r="P1318" i="2"/>
  <c r="P1319" i="2"/>
  <c r="P1320" i="2"/>
  <c r="P1321" i="2"/>
  <c r="P1322" i="2"/>
  <c r="P1323" i="2"/>
  <c r="P1324" i="2"/>
  <c r="P1325" i="2"/>
  <c r="P1326" i="2"/>
  <c r="P1327" i="2"/>
  <c r="P1328" i="2"/>
  <c r="P1329" i="2"/>
  <c r="P1330" i="2"/>
  <c r="P1331" i="2"/>
  <c r="P1332" i="2"/>
  <c r="P1333" i="2"/>
  <c r="P1334" i="2"/>
  <c r="P1335" i="2"/>
  <c r="P1336" i="2"/>
  <c r="P1337" i="2"/>
  <c r="P1338" i="2"/>
  <c r="P1339" i="2"/>
  <c r="P1340" i="2"/>
  <c r="P1341" i="2"/>
  <c r="P1342" i="2"/>
  <c r="P1343" i="2"/>
  <c r="P1344" i="2"/>
  <c r="P1345" i="2"/>
  <c r="P1346" i="2"/>
  <c r="P1347" i="2"/>
  <c r="P1348" i="2"/>
  <c r="P1349" i="2"/>
  <c r="P1350" i="2"/>
  <c r="P1351" i="2"/>
  <c r="P1352" i="2"/>
  <c r="P1353" i="2"/>
  <c r="P1354" i="2"/>
  <c r="P1355" i="2"/>
  <c r="P1356" i="2"/>
  <c r="P1357" i="2"/>
  <c r="P1358" i="2"/>
  <c r="P1359" i="2"/>
  <c r="P1360" i="2"/>
  <c r="P1361" i="2"/>
  <c r="P1362" i="2"/>
  <c r="P1363" i="2"/>
  <c r="P1364" i="2"/>
  <c r="P1365" i="2"/>
  <c r="P1366" i="2"/>
  <c r="P1367" i="2"/>
  <c r="P1368" i="2"/>
  <c r="P1369" i="2"/>
  <c r="P1370" i="2"/>
  <c r="P1371" i="2"/>
  <c r="P1372" i="2"/>
  <c r="P1373" i="2"/>
  <c r="P1374" i="2"/>
  <c r="P1375" i="2"/>
  <c r="P1376" i="2"/>
  <c r="P1377" i="2"/>
  <c r="P1378" i="2"/>
  <c r="P1379" i="2"/>
  <c r="P1380" i="2"/>
  <c r="P1381" i="2"/>
  <c r="P1382" i="2"/>
  <c r="P1383" i="2"/>
  <c r="P1384" i="2"/>
  <c r="P1385" i="2"/>
  <c r="P1386" i="2"/>
  <c r="P1387" i="2"/>
  <c r="P1388" i="2"/>
  <c r="P1389" i="2"/>
  <c r="P1390" i="2"/>
  <c r="P1391" i="2"/>
  <c r="P1392" i="2"/>
  <c r="P1393" i="2"/>
  <c r="P1394" i="2"/>
  <c r="P1395" i="2"/>
  <c r="P1396" i="2"/>
  <c r="P1397" i="2"/>
  <c r="P1398" i="2"/>
  <c r="P1399" i="2"/>
  <c r="P1400" i="2"/>
  <c r="P1401" i="2"/>
  <c r="P1402" i="2"/>
  <c r="P1403" i="2"/>
  <c r="P1404" i="2"/>
  <c r="P1405" i="2"/>
  <c r="P1406" i="2"/>
  <c r="P1407" i="2"/>
  <c r="P1408" i="2"/>
  <c r="P1409" i="2"/>
  <c r="P1410" i="2"/>
  <c r="P1411" i="2"/>
  <c r="P1412" i="2"/>
  <c r="P1413" i="2"/>
  <c r="P1414" i="2"/>
  <c r="P1415" i="2"/>
  <c r="P1416" i="2"/>
  <c r="P1417" i="2"/>
  <c r="P1418" i="2"/>
  <c r="P1419" i="2"/>
  <c r="P1420" i="2"/>
  <c r="P1421" i="2"/>
  <c r="P1422" i="2"/>
  <c r="P1423" i="2"/>
  <c r="P1424" i="2"/>
  <c r="P1425" i="2"/>
  <c r="P1426" i="2"/>
  <c r="P1427" i="2"/>
  <c r="P1428" i="2"/>
  <c r="P1429" i="2"/>
  <c r="P1430" i="2"/>
  <c r="P1431" i="2"/>
  <c r="P1432" i="2"/>
  <c r="P1433" i="2"/>
  <c r="P1434" i="2"/>
  <c r="P1435" i="2"/>
  <c r="P1436" i="2"/>
  <c r="P1437" i="2"/>
  <c r="P1438" i="2"/>
  <c r="P1439" i="2"/>
  <c r="P1440" i="2"/>
  <c r="P1441" i="2"/>
  <c r="P1442" i="2"/>
  <c r="P1443" i="2"/>
  <c r="P1444" i="2"/>
  <c r="P1445" i="2"/>
  <c r="P1446" i="2"/>
  <c r="P1447" i="2"/>
  <c r="P1448" i="2"/>
  <c r="P1449" i="2"/>
  <c r="P1450" i="2"/>
  <c r="P1451" i="2"/>
  <c r="P1452" i="2"/>
  <c r="P1453" i="2"/>
  <c r="P1454" i="2"/>
  <c r="P1455" i="2"/>
  <c r="P1456" i="2"/>
  <c r="P1457" i="2"/>
  <c r="P1458" i="2"/>
  <c r="P1459" i="2"/>
  <c r="P1460" i="2"/>
  <c r="P1461" i="2"/>
  <c r="P1462" i="2"/>
  <c r="P1463" i="2"/>
  <c r="P1464" i="2"/>
  <c r="P1465" i="2"/>
  <c r="P1466" i="2"/>
  <c r="P1467" i="2"/>
  <c r="P1468" i="2"/>
  <c r="P1469" i="2"/>
  <c r="P1470" i="2"/>
  <c r="P1471" i="2"/>
  <c r="P1472" i="2"/>
  <c r="P1473" i="2"/>
  <c r="P1474" i="2"/>
  <c r="P1475" i="2"/>
  <c r="P1476" i="2"/>
  <c r="P1477" i="2"/>
  <c r="P1478" i="2"/>
  <c r="P1479" i="2"/>
  <c r="P1480" i="2"/>
  <c r="P1481" i="2"/>
  <c r="P1482" i="2"/>
  <c r="P1483" i="2"/>
  <c r="P1484" i="2"/>
  <c r="P1485" i="2"/>
  <c r="P1486" i="2"/>
  <c r="P1487" i="2"/>
  <c r="P1488" i="2"/>
  <c r="P1489" i="2"/>
  <c r="P1490" i="2"/>
  <c r="P1491" i="2"/>
  <c r="P1492" i="2"/>
  <c r="P1493" i="2"/>
  <c r="P1494" i="2"/>
  <c r="P1495" i="2"/>
  <c r="P1496" i="2"/>
  <c r="P1497" i="2"/>
  <c r="P1498" i="2"/>
  <c r="P1499" i="2"/>
  <c r="P1500" i="2"/>
  <c r="P1501" i="2"/>
  <c r="P1502" i="2"/>
  <c r="P1503" i="2"/>
  <c r="P1504" i="2"/>
  <c r="P1505" i="2"/>
  <c r="P1506" i="2"/>
  <c r="P1507" i="2"/>
  <c r="P1508" i="2"/>
  <c r="P1509" i="2"/>
  <c r="P1510" i="2"/>
  <c r="P1511" i="2"/>
  <c r="P1512" i="2"/>
  <c r="P1513" i="2"/>
  <c r="P1514" i="2"/>
  <c r="P1515" i="2"/>
  <c r="P1516" i="2"/>
  <c r="P1517" i="2"/>
  <c r="P1518" i="2"/>
  <c r="P1519" i="2"/>
  <c r="P1520" i="2"/>
  <c r="P1521" i="2"/>
  <c r="P1522" i="2"/>
  <c r="P1523" i="2"/>
  <c r="P1524" i="2"/>
  <c r="P1525" i="2"/>
  <c r="P1526" i="2"/>
  <c r="P1527" i="2"/>
  <c r="P1528" i="2"/>
  <c r="P1529" i="2"/>
  <c r="P1530" i="2"/>
  <c r="P1531" i="2"/>
  <c r="P1532" i="2"/>
  <c r="P1533" i="2"/>
  <c r="P1534" i="2"/>
  <c r="P1535" i="2"/>
  <c r="P1536" i="2"/>
  <c r="P1537" i="2"/>
  <c r="P1538" i="2"/>
  <c r="P1539" i="2"/>
  <c r="P1540" i="2"/>
  <c r="P1541" i="2"/>
  <c r="P1542" i="2"/>
  <c r="P1543" i="2"/>
  <c r="P1544" i="2"/>
  <c r="P1545" i="2"/>
  <c r="P1546" i="2"/>
  <c r="P1547" i="2"/>
  <c r="P1548" i="2"/>
  <c r="P1549" i="2"/>
  <c r="P1550" i="2"/>
  <c r="P1551" i="2"/>
  <c r="P1552" i="2"/>
  <c r="P1553" i="2"/>
  <c r="P1554" i="2"/>
  <c r="P1555" i="2"/>
  <c r="P1556" i="2"/>
  <c r="P1557" i="2"/>
  <c r="P1558" i="2"/>
  <c r="P1559" i="2"/>
  <c r="P1560" i="2"/>
  <c r="P1561" i="2"/>
  <c r="P1562" i="2"/>
  <c r="P1563" i="2"/>
  <c r="P1564" i="2"/>
  <c r="P1565" i="2"/>
  <c r="P1566" i="2"/>
  <c r="P1567" i="2"/>
  <c r="P1568" i="2"/>
  <c r="P1569" i="2"/>
  <c r="P1570" i="2"/>
  <c r="P1571" i="2"/>
  <c r="P1572" i="2"/>
  <c r="P1573" i="2"/>
  <c r="P1574" i="2"/>
  <c r="P1575" i="2"/>
  <c r="P1576" i="2"/>
  <c r="P1577" i="2"/>
  <c r="P1578" i="2"/>
  <c r="P1579" i="2"/>
  <c r="P1580" i="2"/>
  <c r="P1581" i="2"/>
  <c r="P1582" i="2"/>
  <c r="P1583" i="2"/>
  <c r="P1584" i="2"/>
  <c r="P1585" i="2"/>
  <c r="P1586" i="2"/>
  <c r="P1587" i="2"/>
  <c r="P1588" i="2"/>
  <c r="P1589" i="2"/>
  <c r="P1590" i="2"/>
  <c r="P1591" i="2"/>
  <c r="P1592" i="2"/>
  <c r="P1593" i="2"/>
  <c r="P1594" i="2"/>
  <c r="P1595" i="2"/>
  <c r="P1596" i="2"/>
  <c r="P1597" i="2"/>
  <c r="P1598" i="2"/>
  <c r="P1599" i="2"/>
  <c r="P1600" i="2"/>
  <c r="P1601" i="2"/>
  <c r="P1602" i="2"/>
  <c r="P1603" i="2"/>
  <c r="P1604" i="2"/>
  <c r="P1605" i="2"/>
  <c r="P1606" i="2"/>
  <c r="P1607" i="2"/>
  <c r="P1608" i="2"/>
  <c r="P1609" i="2"/>
  <c r="P1610" i="2"/>
  <c r="P1611" i="2"/>
  <c r="P1612" i="2"/>
  <c r="P1613" i="2"/>
  <c r="P1614" i="2"/>
  <c r="P1615" i="2"/>
  <c r="P1616" i="2"/>
  <c r="P1617" i="2"/>
  <c r="P1618" i="2"/>
  <c r="P1619" i="2"/>
  <c r="P1620" i="2"/>
  <c r="P1621" i="2"/>
  <c r="P1622" i="2"/>
  <c r="P1623" i="2"/>
  <c r="P1624" i="2"/>
  <c r="P1625" i="2"/>
  <c r="P1626" i="2"/>
  <c r="P1627" i="2"/>
  <c r="P1628" i="2"/>
  <c r="P1629" i="2"/>
  <c r="P1630" i="2"/>
  <c r="P1631" i="2"/>
  <c r="P1632" i="2"/>
  <c r="P1633" i="2"/>
  <c r="P1634" i="2"/>
  <c r="P1635" i="2"/>
  <c r="P1636" i="2"/>
  <c r="P1637" i="2"/>
  <c r="P1638" i="2"/>
  <c r="P1639" i="2"/>
  <c r="P1640" i="2"/>
  <c r="P1641" i="2"/>
  <c r="P1642" i="2"/>
  <c r="P1643" i="2"/>
  <c r="P1644" i="2"/>
  <c r="P1645" i="2"/>
  <c r="P1646" i="2"/>
  <c r="P1647" i="2"/>
  <c r="P1648" i="2"/>
  <c r="P1649" i="2"/>
  <c r="P1650" i="2"/>
  <c r="P1651" i="2"/>
  <c r="P1652" i="2"/>
  <c r="P1653" i="2"/>
  <c r="P1654" i="2"/>
  <c r="P1655" i="2"/>
  <c r="P1656" i="2"/>
  <c r="P1657" i="2"/>
  <c r="P1658" i="2"/>
  <c r="P1659" i="2"/>
  <c r="P1660" i="2"/>
  <c r="P1661" i="2"/>
  <c r="P1662" i="2"/>
  <c r="P1663" i="2"/>
  <c r="P1664" i="2"/>
  <c r="P1665" i="2"/>
  <c r="P1666" i="2"/>
  <c r="P1667" i="2"/>
  <c r="P1668" i="2"/>
  <c r="P1669" i="2"/>
  <c r="P1670" i="2"/>
  <c r="P1671" i="2"/>
  <c r="P1672" i="2"/>
  <c r="P1673" i="2"/>
  <c r="P1674" i="2"/>
  <c r="P1675" i="2"/>
  <c r="P1676" i="2"/>
  <c r="P1677" i="2"/>
  <c r="P1678" i="2"/>
  <c r="P1679" i="2"/>
  <c r="P1680" i="2"/>
  <c r="P1681" i="2"/>
  <c r="P1682" i="2"/>
  <c r="P1683" i="2"/>
  <c r="P1684" i="2"/>
  <c r="P1685" i="2"/>
  <c r="P1686" i="2"/>
  <c r="P1687" i="2"/>
  <c r="P1688" i="2"/>
  <c r="P1689" i="2"/>
  <c r="P1690" i="2"/>
  <c r="P1691" i="2"/>
  <c r="P1692" i="2"/>
  <c r="P1693" i="2"/>
  <c r="P1694" i="2"/>
  <c r="P1695" i="2"/>
  <c r="P1696" i="2"/>
  <c r="P1697" i="2"/>
  <c r="P1698" i="2"/>
  <c r="P1699" i="2"/>
  <c r="P1700" i="2"/>
  <c r="P1701" i="2"/>
  <c r="P1702" i="2"/>
  <c r="P1703" i="2"/>
  <c r="P1704" i="2"/>
  <c r="P1705" i="2"/>
  <c r="P1706" i="2"/>
  <c r="P1707" i="2"/>
  <c r="P1708" i="2"/>
  <c r="P1709" i="2"/>
  <c r="P1710" i="2"/>
  <c r="P1711" i="2"/>
  <c r="P1712" i="2"/>
  <c r="P1713" i="2"/>
  <c r="P1714" i="2"/>
  <c r="P1715" i="2"/>
  <c r="P1716" i="2"/>
  <c r="P1717" i="2"/>
  <c r="P1718" i="2"/>
  <c r="P1719" i="2"/>
  <c r="P1720" i="2"/>
  <c r="P1721" i="2"/>
  <c r="P1722" i="2"/>
  <c r="P1723" i="2"/>
  <c r="P1724" i="2"/>
  <c r="P1725" i="2"/>
  <c r="P1726" i="2"/>
  <c r="P1727" i="2"/>
  <c r="P1728" i="2"/>
  <c r="P1729" i="2"/>
  <c r="P1730" i="2"/>
  <c r="P1731" i="2"/>
  <c r="P1732" i="2"/>
  <c r="P1733" i="2"/>
  <c r="P1734" i="2"/>
  <c r="P1735" i="2"/>
  <c r="P1736" i="2"/>
  <c r="P1737" i="2"/>
  <c r="P1738" i="2"/>
  <c r="P1739" i="2"/>
  <c r="P1740" i="2"/>
  <c r="P1741" i="2"/>
  <c r="P1742" i="2"/>
  <c r="P1743" i="2"/>
  <c r="P1744" i="2"/>
  <c r="P1745" i="2"/>
  <c r="P1746" i="2"/>
  <c r="P1747" i="2"/>
  <c r="P1748" i="2"/>
  <c r="P1749" i="2"/>
  <c r="P1750" i="2"/>
  <c r="P1751" i="2"/>
  <c r="P1752" i="2"/>
  <c r="P1753" i="2"/>
  <c r="P1754" i="2"/>
  <c r="P1755" i="2"/>
  <c r="P1756" i="2"/>
  <c r="P1757" i="2"/>
  <c r="P1758" i="2"/>
  <c r="P1759" i="2"/>
  <c r="P1760" i="2"/>
  <c r="P1761" i="2"/>
  <c r="P1762" i="2"/>
  <c r="P1763" i="2"/>
  <c r="P1764" i="2"/>
  <c r="P1765" i="2"/>
  <c r="P1766" i="2"/>
  <c r="P1767" i="2"/>
  <c r="P1768" i="2"/>
  <c r="P1769" i="2"/>
  <c r="P1770" i="2"/>
  <c r="P1771" i="2"/>
  <c r="P1772" i="2"/>
  <c r="P1773" i="2"/>
  <c r="P1774" i="2"/>
  <c r="P1775" i="2"/>
  <c r="P1776" i="2"/>
  <c r="P1777" i="2"/>
  <c r="P1778" i="2"/>
  <c r="P1779" i="2"/>
  <c r="P1780" i="2"/>
  <c r="P1781" i="2"/>
  <c r="P1782" i="2"/>
  <c r="P1783" i="2"/>
  <c r="P1784" i="2"/>
  <c r="P1785" i="2"/>
  <c r="P1786" i="2"/>
  <c r="P1787" i="2"/>
  <c r="P1788" i="2"/>
  <c r="P1789" i="2"/>
  <c r="P1790" i="2"/>
  <c r="P1791" i="2"/>
  <c r="P1792" i="2"/>
  <c r="P1793" i="2"/>
  <c r="P1794" i="2"/>
  <c r="P1795" i="2"/>
  <c r="P1796" i="2"/>
  <c r="P1797" i="2"/>
  <c r="P1798" i="2"/>
  <c r="P1799" i="2"/>
  <c r="P1800" i="2"/>
  <c r="P1801" i="2"/>
  <c r="P1802" i="2"/>
  <c r="P1803" i="2"/>
  <c r="P1804" i="2"/>
  <c r="P1805" i="2"/>
  <c r="P1806" i="2"/>
  <c r="P1807" i="2"/>
  <c r="P1808" i="2"/>
  <c r="P1809" i="2"/>
  <c r="P1810" i="2"/>
  <c r="P1811" i="2"/>
  <c r="P1812" i="2"/>
  <c r="P1813" i="2"/>
  <c r="P1814" i="2"/>
  <c r="P1815" i="2"/>
  <c r="P1816" i="2"/>
  <c r="P1817" i="2"/>
  <c r="P1818" i="2"/>
  <c r="P1819" i="2"/>
  <c r="P1820" i="2"/>
  <c r="P1821" i="2"/>
  <c r="P1822" i="2"/>
  <c r="P1823" i="2"/>
  <c r="P1824" i="2"/>
  <c r="P1825" i="2"/>
  <c r="P1826" i="2"/>
  <c r="P1827" i="2"/>
  <c r="P1828" i="2"/>
  <c r="P1829" i="2"/>
  <c r="P1830" i="2"/>
  <c r="P1831" i="2"/>
  <c r="P1832" i="2"/>
  <c r="P1833" i="2"/>
  <c r="P1834" i="2"/>
  <c r="P1835" i="2"/>
  <c r="P1836" i="2"/>
  <c r="P1837" i="2"/>
  <c r="P1838" i="2"/>
  <c r="P1839" i="2"/>
  <c r="P1840" i="2"/>
  <c r="P1841" i="2"/>
  <c r="P1842" i="2"/>
  <c r="P1843" i="2"/>
  <c r="P1844" i="2"/>
  <c r="P1845" i="2"/>
  <c r="P1846" i="2"/>
  <c r="P1847" i="2"/>
  <c r="P1848" i="2"/>
  <c r="P1849" i="2"/>
  <c r="P1850" i="2"/>
  <c r="P1851" i="2"/>
  <c r="P1852" i="2"/>
  <c r="P1853" i="2"/>
  <c r="P1854" i="2"/>
  <c r="P1855" i="2"/>
  <c r="P1856" i="2"/>
  <c r="P1857" i="2"/>
  <c r="P1858" i="2"/>
  <c r="P1859" i="2"/>
  <c r="P1860" i="2"/>
  <c r="P1861" i="2"/>
  <c r="P1862" i="2"/>
  <c r="P1863" i="2"/>
  <c r="P1864" i="2"/>
  <c r="P1865" i="2"/>
  <c r="P1866" i="2"/>
  <c r="P1867" i="2"/>
  <c r="P1868" i="2"/>
  <c r="P1869" i="2"/>
  <c r="P1870" i="2"/>
  <c r="P1871" i="2"/>
  <c r="P1872" i="2"/>
  <c r="P1873" i="2"/>
  <c r="P1874" i="2"/>
  <c r="P1875" i="2"/>
  <c r="P1876" i="2"/>
  <c r="P1877" i="2"/>
  <c r="P1878" i="2"/>
  <c r="P1879" i="2"/>
  <c r="P1880" i="2"/>
  <c r="P1881" i="2"/>
  <c r="P1882" i="2"/>
  <c r="P1883" i="2"/>
  <c r="P1884" i="2"/>
  <c r="P1885" i="2"/>
  <c r="P1886" i="2"/>
  <c r="P1887" i="2"/>
  <c r="P1888" i="2"/>
  <c r="P1889" i="2"/>
  <c r="P1890" i="2"/>
  <c r="P1891" i="2"/>
  <c r="P1892" i="2"/>
  <c r="P1893" i="2"/>
  <c r="P1894" i="2"/>
  <c r="P1895" i="2"/>
  <c r="P1896" i="2"/>
  <c r="P1897" i="2"/>
  <c r="P1898" i="2"/>
  <c r="P1899" i="2"/>
  <c r="P1900" i="2"/>
  <c r="P1901" i="2"/>
  <c r="P1902" i="2"/>
  <c r="P1903" i="2"/>
  <c r="P1904" i="2"/>
  <c r="P1905" i="2"/>
  <c r="P1906" i="2"/>
  <c r="P1907" i="2"/>
  <c r="P1908" i="2"/>
  <c r="P1909" i="2"/>
  <c r="P1910" i="2"/>
  <c r="P1911" i="2"/>
  <c r="P1912" i="2"/>
  <c r="P1913" i="2"/>
  <c r="P1914" i="2"/>
  <c r="P1915" i="2"/>
  <c r="P1916" i="2"/>
  <c r="P1917" i="2"/>
  <c r="P1918" i="2"/>
  <c r="P1919" i="2"/>
  <c r="P1920" i="2"/>
  <c r="P1921" i="2"/>
  <c r="P1922" i="2"/>
  <c r="P1923" i="2"/>
  <c r="P1924" i="2"/>
  <c r="P1925" i="2"/>
  <c r="P1926" i="2"/>
  <c r="P1927" i="2"/>
  <c r="P1928" i="2"/>
  <c r="P1929" i="2"/>
  <c r="P1930" i="2"/>
  <c r="P1931" i="2"/>
  <c r="P1932" i="2"/>
  <c r="P1933" i="2"/>
  <c r="P1934" i="2"/>
  <c r="P1935" i="2"/>
  <c r="P1936" i="2"/>
  <c r="P1937" i="2"/>
  <c r="P1938" i="2"/>
  <c r="P1939" i="2"/>
  <c r="P1940" i="2"/>
  <c r="P1941" i="2"/>
  <c r="P1942" i="2"/>
  <c r="P1943" i="2"/>
  <c r="P1944" i="2"/>
  <c r="P1945" i="2"/>
  <c r="P1946" i="2"/>
  <c r="P1947" i="2"/>
  <c r="P1948" i="2"/>
  <c r="P1949" i="2"/>
  <c r="P1950" i="2"/>
  <c r="P1951" i="2"/>
  <c r="P1952" i="2"/>
  <c r="P1953" i="2"/>
  <c r="P1954" i="2"/>
  <c r="P1955" i="2"/>
  <c r="P1956" i="2"/>
  <c r="P1957" i="2"/>
  <c r="P1958" i="2"/>
  <c r="P1959" i="2"/>
  <c r="P1960" i="2"/>
  <c r="P1961" i="2"/>
  <c r="P1962" i="2"/>
  <c r="P1963" i="2"/>
  <c r="P1964" i="2"/>
  <c r="P1965" i="2"/>
  <c r="P1966" i="2"/>
  <c r="P1967" i="2"/>
  <c r="P1968" i="2"/>
  <c r="P1969" i="2"/>
  <c r="P1970" i="2"/>
  <c r="P1971" i="2"/>
  <c r="P1972" i="2"/>
  <c r="P1973" i="2"/>
  <c r="P1974" i="2"/>
  <c r="P1975" i="2"/>
  <c r="P1976" i="2"/>
  <c r="P1977" i="2"/>
  <c r="P1978" i="2"/>
  <c r="P1979" i="2"/>
  <c r="P1980" i="2"/>
  <c r="P1981" i="2"/>
  <c r="P1982" i="2"/>
  <c r="P1983" i="2"/>
  <c r="P1984" i="2"/>
  <c r="P1985" i="2"/>
  <c r="P1986" i="2"/>
  <c r="P1987" i="2"/>
  <c r="P1988" i="2"/>
  <c r="P1989" i="2"/>
  <c r="P1990" i="2"/>
  <c r="P1991" i="2"/>
  <c r="P1992" i="2"/>
  <c r="P1993" i="2"/>
  <c r="P1994" i="2"/>
  <c r="P1995" i="2"/>
  <c r="P1996" i="2"/>
  <c r="P1997" i="2"/>
  <c r="P1998" i="2"/>
  <c r="P1999" i="2"/>
  <c r="P2000" i="2"/>
  <c r="P2001" i="2"/>
  <c r="P2002" i="2"/>
  <c r="P2003" i="2"/>
  <c r="P2004" i="2"/>
  <c r="P2005" i="2"/>
  <c r="P2006" i="2"/>
  <c r="P2007" i="2"/>
  <c r="P2008" i="2"/>
  <c r="P2009" i="2"/>
  <c r="P2010" i="2"/>
  <c r="P2011" i="2"/>
  <c r="P2012" i="2"/>
  <c r="P2013" i="2"/>
  <c r="P2014" i="2"/>
  <c r="P2015" i="2"/>
  <c r="P2016" i="2"/>
  <c r="P2017" i="2"/>
  <c r="P2018" i="2"/>
  <c r="P2019" i="2"/>
  <c r="P2020" i="2"/>
  <c r="P2021" i="2"/>
  <c r="P2022" i="2"/>
  <c r="P2023" i="2"/>
  <c r="P2024" i="2"/>
  <c r="P2025" i="2"/>
  <c r="P2026" i="2"/>
  <c r="P2027" i="2"/>
  <c r="P2028" i="2"/>
  <c r="P2029" i="2"/>
  <c r="P2030" i="2"/>
  <c r="P2031" i="2"/>
  <c r="P2032" i="2"/>
  <c r="P2033" i="2"/>
  <c r="P2034" i="2"/>
  <c r="P2035" i="2"/>
  <c r="P2036" i="2"/>
  <c r="P2037" i="2"/>
  <c r="P2038" i="2"/>
  <c r="P2039" i="2"/>
  <c r="P2040" i="2"/>
  <c r="P2041" i="2"/>
  <c r="P2042" i="2"/>
  <c r="P2043" i="2"/>
  <c r="P2044" i="2"/>
  <c r="P2045" i="2"/>
  <c r="P2046" i="2"/>
  <c r="P2047" i="2"/>
  <c r="P2048" i="2"/>
  <c r="P2049" i="2"/>
  <c r="P2050" i="2"/>
  <c r="P2051" i="2"/>
  <c r="P2052" i="2"/>
  <c r="P2053" i="2"/>
  <c r="P2054" i="2"/>
  <c r="P2055" i="2"/>
  <c r="P2056" i="2"/>
  <c r="P2057" i="2"/>
  <c r="P2058" i="2"/>
  <c r="P2059" i="2"/>
  <c r="P2060" i="2"/>
  <c r="P2061" i="2"/>
  <c r="P2062" i="2"/>
  <c r="P2063" i="2"/>
  <c r="P2064" i="2"/>
  <c r="P2065" i="2"/>
  <c r="P2066" i="2"/>
  <c r="P2067" i="2"/>
  <c r="P2068" i="2"/>
  <c r="P2069" i="2"/>
  <c r="P2070" i="2"/>
  <c r="P2071" i="2"/>
  <c r="P2072" i="2"/>
  <c r="P2073" i="2"/>
  <c r="P2074" i="2"/>
  <c r="P2075" i="2"/>
  <c r="P2076" i="2"/>
  <c r="P2077" i="2"/>
  <c r="P2078" i="2"/>
  <c r="P2079" i="2"/>
  <c r="P2080" i="2"/>
  <c r="P2081" i="2"/>
  <c r="P2082" i="2"/>
  <c r="P2083" i="2"/>
  <c r="P2084" i="2"/>
  <c r="P2085" i="2"/>
  <c r="P2086" i="2"/>
  <c r="P2087" i="2"/>
  <c r="P2088" i="2"/>
  <c r="P2089" i="2"/>
  <c r="P2090" i="2"/>
  <c r="P2091" i="2"/>
  <c r="P2092" i="2"/>
  <c r="P2093" i="2"/>
  <c r="P2094" i="2"/>
  <c r="P2095" i="2"/>
  <c r="P2096" i="2"/>
  <c r="P2097" i="2"/>
  <c r="P2098" i="2"/>
  <c r="P2099" i="2"/>
  <c r="P2100" i="2"/>
  <c r="P2101" i="2"/>
  <c r="P2102" i="2"/>
  <c r="P2103" i="2"/>
  <c r="P2104" i="2"/>
  <c r="P2105" i="2"/>
  <c r="P2106" i="2"/>
  <c r="P2107" i="2"/>
  <c r="P2108" i="2"/>
  <c r="P2109" i="2"/>
  <c r="P2110" i="2"/>
  <c r="P2111" i="2"/>
  <c r="P2112" i="2"/>
  <c r="P2113" i="2"/>
  <c r="P2114" i="2"/>
  <c r="P2115" i="2"/>
  <c r="P2116" i="2"/>
  <c r="P2117" i="2"/>
  <c r="P2118" i="2"/>
  <c r="P2119" i="2"/>
  <c r="P2120" i="2"/>
  <c r="P2121" i="2"/>
  <c r="P2122" i="2"/>
  <c r="P2123" i="2"/>
  <c r="P2124" i="2"/>
  <c r="P2125" i="2"/>
  <c r="P2126" i="2"/>
  <c r="P2127" i="2"/>
  <c r="P2128" i="2"/>
  <c r="P2129" i="2"/>
  <c r="P2130" i="2"/>
  <c r="P2131" i="2"/>
  <c r="P2132" i="2"/>
  <c r="P2133" i="2"/>
  <c r="P2134" i="2"/>
  <c r="P2135" i="2"/>
  <c r="P2136" i="2"/>
  <c r="P2137" i="2"/>
  <c r="P2138" i="2"/>
  <c r="P2139" i="2"/>
  <c r="P2140" i="2"/>
  <c r="P2141" i="2"/>
  <c r="P2142" i="2"/>
  <c r="P2143" i="2"/>
  <c r="P2144" i="2"/>
  <c r="P2145" i="2"/>
  <c r="P2146" i="2"/>
  <c r="P2147" i="2"/>
  <c r="P2148" i="2"/>
  <c r="P2149" i="2"/>
  <c r="P2150" i="2"/>
  <c r="P2151" i="2"/>
  <c r="P2152" i="2"/>
  <c r="P2153" i="2"/>
  <c r="P2154" i="2"/>
  <c r="P2155" i="2"/>
  <c r="P2156" i="2"/>
  <c r="P2157" i="2"/>
  <c r="P2158" i="2"/>
  <c r="P2159" i="2"/>
  <c r="P2160" i="2"/>
  <c r="P2161" i="2"/>
  <c r="P2162" i="2"/>
  <c r="P2163" i="2"/>
  <c r="P2164" i="2"/>
  <c r="P2165" i="2"/>
  <c r="P2166" i="2"/>
  <c r="P2167" i="2"/>
  <c r="P2168" i="2"/>
  <c r="P2169" i="2"/>
  <c r="P2170" i="2"/>
  <c r="P2171" i="2"/>
  <c r="P2172" i="2"/>
  <c r="P2173" i="2"/>
  <c r="P2174" i="2"/>
  <c r="P2175" i="2"/>
  <c r="P2176" i="2"/>
  <c r="P2177" i="2"/>
  <c r="P2178" i="2"/>
  <c r="P2179" i="2"/>
  <c r="P2180" i="2"/>
  <c r="P2181" i="2"/>
  <c r="P2182" i="2"/>
  <c r="P2183" i="2"/>
  <c r="P2184" i="2"/>
  <c r="P2185" i="2"/>
  <c r="P2186" i="2"/>
  <c r="P2187" i="2"/>
  <c r="P2188" i="2"/>
  <c r="P2189" i="2"/>
  <c r="P2190" i="2"/>
  <c r="P2191" i="2"/>
  <c r="P2192" i="2"/>
  <c r="P2193" i="2"/>
  <c r="P2194" i="2"/>
  <c r="P2195" i="2"/>
  <c r="P2196" i="2"/>
  <c r="P2197" i="2"/>
  <c r="P2198" i="2"/>
  <c r="P2199" i="2"/>
  <c r="P2200" i="2"/>
  <c r="P2201" i="2"/>
  <c r="P2202" i="2"/>
  <c r="P2203" i="2"/>
  <c r="P2204" i="2"/>
  <c r="P2205" i="2"/>
  <c r="P2206" i="2"/>
  <c r="P2207" i="2"/>
  <c r="P2208" i="2"/>
  <c r="P2209" i="2"/>
  <c r="P2210" i="2"/>
  <c r="P2211" i="2"/>
  <c r="P2212" i="2"/>
  <c r="P2213" i="2"/>
  <c r="P2214" i="2"/>
  <c r="P2215" i="2"/>
  <c r="P2216" i="2"/>
  <c r="P2217" i="2"/>
  <c r="P2218" i="2"/>
  <c r="P2219" i="2"/>
  <c r="P2220" i="2"/>
  <c r="P2221" i="2"/>
  <c r="P2222" i="2"/>
  <c r="P2223" i="2"/>
  <c r="P2224" i="2"/>
  <c r="P2225" i="2"/>
  <c r="P2226" i="2"/>
  <c r="P2227" i="2"/>
  <c r="P2228" i="2"/>
  <c r="P2229" i="2"/>
  <c r="P2230" i="2"/>
  <c r="P2231" i="2"/>
  <c r="P2232" i="2"/>
  <c r="P2233" i="2"/>
  <c r="P2234" i="2"/>
  <c r="P2235" i="2"/>
  <c r="P2236" i="2"/>
  <c r="P2237" i="2"/>
  <c r="P2238" i="2"/>
  <c r="P2239" i="2"/>
  <c r="P2240" i="2"/>
  <c r="P2241" i="2"/>
  <c r="P2242" i="2"/>
  <c r="P2243" i="2"/>
  <c r="P2244" i="2"/>
  <c r="P2245" i="2"/>
  <c r="P2246" i="2"/>
  <c r="P2247" i="2"/>
  <c r="P2248" i="2"/>
  <c r="P2249" i="2"/>
  <c r="P2250" i="2"/>
  <c r="P2251" i="2"/>
  <c r="P2252" i="2"/>
  <c r="P2253" i="2"/>
  <c r="P2254" i="2"/>
  <c r="P2255" i="2"/>
  <c r="P2256" i="2"/>
  <c r="P2257" i="2"/>
  <c r="P2258" i="2"/>
  <c r="P2259" i="2"/>
  <c r="P2260" i="2"/>
  <c r="P2261" i="2"/>
  <c r="P2262" i="2"/>
  <c r="P2263" i="2"/>
  <c r="P2264" i="2"/>
  <c r="P2265" i="2"/>
  <c r="P2266" i="2"/>
  <c r="P2267" i="2"/>
  <c r="P2268" i="2"/>
  <c r="P2269" i="2"/>
  <c r="P2270" i="2"/>
  <c r="P2271" i="2"/>
  <c r="P2272" i="2"/>
  <c r="P2273" i="2"/>
  <c r="P2274" i="2"/>
  <c r="P2275" i="2"/>
  <c r="P2276" i="2"/>
  <c r="P2277" i="2"/>
  <c r="P2278" i="2"/>
  <c r="P2279" i="2"/>
  <c r="P2280" i="2"/>
  <c r="P2281" i="2"/>
  <c r="P2282" i="2"/>
  <c r="P2283" i="2"/>
  <c r="P2284" i="2"/>
  <c r="P2285" i="2"/>
  <c r="P2286" i="2"/>
  <c r="P2287" i="2"/>
  <c r="P2288" i="2"/>
  <c r="P2289" i="2"/>
  <c r="P2290" i="2"/>
  <c r="P2291" i="2"/>
  <c r="P2292" i="2"/>
  <c r="P2293" i="2"/>
  <c r="P2294" i="2"/>
  <c r="P2295" i="2"/>
  <c r="P2296" i="2"/>
  <c r="P2297" i="2"/>
  <c r="P2298" i="2"/>
  <c r="P2299" i="2"/>
  <c r="P2300" i="2"/>
  <c r="P2301" i="2"/>
  <c r="P2302" i="2"/>
  <c r="P2303" i="2"/>
  <c r="P2304" i="2"/>
  <c r="P2305" i="2"/>
  <c r="P2306" i="2"/>
  <c r="P2307" i="2"/>
  <c r="P2308" i="2"/>
  <c r="P2309" i="2"/>
  <c r="P2310" i="2"/>
  <c r="P2311" i="2"/>
  <c r="P2312" i="2"/>
  <c r="P2313" i="2"/>
  <c r="P2314" i="2"/>
  <c r="P2315" i="2"/>
  <c r="P2316" i="2"/>
  <c r="P2317" i="2"/>
  <c r="P2318" i="2"/>
  <c r="P2319" i="2"/>
  <c r="P2320" i="2"/>
  <c r="P2321" i="2"/>
  <c r="P2322" i="2"/>
  <c r="P2323" i="2"/>
  <c r="P2324" i="2"/>
  <c r="P2325" i="2"/>
  <c r="P2326" i="2"/>
  <c r="P2327" i="2"/>
  <c r="P2328" i="2"/>
  <c r="P2329" i="2"/>
  <c r="P2330" i="2"/>
  <c r="P2331" i="2"/>
  <c r="P2332" i="2"/>
  <c r="P2333" i="2"/>
  <c r="P2334" i="2"/>
  <c r="P2335" i="2"/>
  <c r="P2336" i="2"/>
  <c r="P2337" i="2"/>
  <c r="P2338" i="2"/>
  <c r="P2339" i="2"/>
  <c r="P2340" i="2"/>
  <c r="P2341" i="2"/>
  <c r="P2342" i="2"/>
  <c r="P2343" i="2"/>
  <c r="P2344" i="2"/>
  <c r="P2345" i="2"/>
  <c r="P2346" i="2"/>
  <c r="P2347" i="2"/>
  <c r="P2348" i="2"/>
  <c r="P2349" i="2"/>
  <c r="P2350" i="2"/>
  <c r="P2351" i="2"/>
  <c r="P2352" i="2"/>
  <c r="P2353" i="2"/>
  <c r="P2354" i="2"/>
  <c r="P2355" i="2"/>
  <c r="P2356" i="2"/>
  <c r="P2357" i="2"/>
  <c r="P2358" i="2"/>
  <c r="P2359" i="2"/>
  <c r="P2360" i="2"/>
  <c r="P2361" i="2"/>
  <c r="P2362" i="2"/>
  <c r="P2363" i="2"/>
  <c r="P2364" i="2"/>
  <c r="P2365" i="2"/>
  <c r="P2366" i="2"/>
  <c r="P2367" i="2"/>
  <c r="P10" i="2"/>
  <c r="K51" i="37"/>
  <c r="K52" i="37"/>
  <c r="K53" i="37"/>
  <c r="F26" i="42"/>
  <c r="F23" i="42"/>
  <c r="F22" i="42"/>
  <c r="F21" i="42"/>
  <c r="F24" i="42"/>
  <c r="F25" i="42"/>
  <c r="E15" i="42"/>
  <c r="F15" i="42" s="1"/>
  <c r="E27" i="31"/>
  <c r="G27" i="31" s="1"/>
  <c r="E20" i="42" l="1"/>
  <c r="F20" i="42" s="1"/>
  <c r="E26" i="31"/>
  <c r="G26" i="31" s="1"/>
  <c r="E29" i="31"/>
  <c r="E28" i="31"/>
  <c r="G28" i="31" s="1"/>
  <c r="E74" i="35"/>
  <c r="F74" i="35" s="1"/>
  <c r="H74" i="35" s="1"/>
  <c r="E73" i="35"/>
  <c r="F73" i="35" s="1"/>
  <c r="H73" i="35" s="1"/>
  <c r="E72" i="35"/>
  <c r="O2351" i="2"/>
  <c r="Q2351" i="2"/>
  <c r="O2352" i="2"/>
  <c r="Q2352" i="2"/>
  <c r="O2353" i="2"/>
  <c r="Q2353" i="2"/>
  <c r="N2354" i="2"/>
  <c r="O2354" i="2"/>
  <c r="Q2354" i="2"/>
  <c r="O2355" i="2"/>
  <c r="Q2355" i="2"/>
  <c r="O2356" i="2"/>
  <c r="Q2356" i="2"/>
  <c r="O2357" i="2"/>
  <c r="Q2357" i="2"/>
  <c r="O2358" i="2"/>
  <c r="Q2358" i="2"/>
  <c r="O2359" i="2"/>
  <c r="Q2359" i="2"/>
  <c r="O2360" i="2"/>
  <c r="Q2360" i="2"/>
  <c r="O2361" i="2"/>
  <c r="Q2361" i="2"/>
  <c r="O2362" i="2"/>
  <c r="Q2362" i="2"/>
  <c r="O2363" i="2"/>
  <c r="Q2363" i="2"/>
  <c r="O2364" i="2"/>
  <c r="Q2364" i="2"/>
  <c r="O2365" i="2"/>
  <c r="Q2365" i="2"/>
  <c r="O2366" i="2"/>
  <c r="Q2366" i="2"/>
  <c r="O2367" i="2"/>
  <c r="Q2367" i="2"/>
  <c r="K2351" i="2"/>
  <c r="U2351" i="2" s="1"/>
  <c r="K2352" i="2"/>
  <c r="U2352" i="2" s="1"/>
  <c r="K2353" i="2"/>
  <c r="U2353" i="2" s="1"/>
  <c r="K2354" i="2"/>
  <c r="U2354" i="2" s="1"/>
  <c r="K2355" i="2"/>
  <c r="U2355" i="2" s="1"/>
  <c r="K2356" i="2"/>
  <c r="U2356" i="2" s="1"/>
  <c r="K2357" i="2"/>
  <c r="U2357" i="2" s="1"/>
  <c r="K2358" i="2"/>
  <c r="U2358" i="2" s="1"/>
  <c r="K2359" i="2"/>
  <c r="U2359" i="2" s="1"/>
  <c r="K2360" i="2"/>
  <c r="U2360" i="2" s="1"/>
  <c r="K2361" i="2"/>
  <c r="U2361" i="2" s="1"/>
  <c r="K2362" i="2"/>
  <c r="U2362" i="2" s="1"/>
  <c r="K2363" i="2"/>
  <c r="U2363" i="2" s="1"/>
  <c r="K2364" i="2"/>
  <c r="U2364" i="2" s="1"/>
  <c r="K2365" i="2"/>
  <c r="U2365" i="2" s="1"/>
  <c r="K2366" i="2"/>
  <c r="U2366" i="2" s="1"/>
  <c r="K2367" i="2"/>
  <c r="U2367" i="2" s="1"/>
  <c r="O2334" i="2"/>
  <c r="Q2334" i="2"/>
  <c r="O2335" i="2"/>
  <c r="Q2335" i="2"/>
  <c r="N2336" i="2"/>
  <c r="O2336" i="2"/>
  <c r="Q2336" i="2"/>
  <c r="O2337" i="2"/>
  <c r="Q2337" i="2"/>
  <c r="N2338" i="2"/>
  <c r="O2338" i="2"/>
  <c r="Q2338" i="2"/>
  <c r="N2339" i="2"/>
  <c r="O2339" i="2"/>
  <c r="Q2339" i="2"/>
  <c r="O2340" i="2"/>
  <c r="Q2340" i="2"/>
  <c r="N2341" i="2"/>
  <c r="O2341" i="2"/>
  <c r="Q2341" i="2"/>
  <c r="O2342" i="2"/>
  <c r="Q2342" i="2"/>
  <c r="O2343" i="2"/>
  <c r="Q2343" i="2"/>
  <c r="O2344" i="2"/>
  <c r="Q2344" i="2"/>
  <c r="O2345" i="2"/>
  <c r="Q2345" i="2"/>
  <c r="O2346" i="2"/>
  <c r="Q2346" i="2"/>
  <c r="O2347" i="2"/>
  <c r="Q2347" i="2"/>
  <c r="O2348" i="2"/>
  <c r="Q2348" i="2"/>
  <c r="O2349" i="2"/>
  <c r="Q2349" i="2"/>
  <c r="O2350" i="2"/>
  <c r="Q2350" i="2"/>
  <c r="K2334" i="2"/>
  <c r="U2334" i="2" s="1"/>
  <c r="K2335" i="2"/>
  <c r="U2335" i="2" s="1"/>
  <c r="K2336" i="2"/>
  <c r="U2336" i="2" s="1"/>
  <c r="K2337" i="2"/>
  <c r="U2337" i="2" s="1"/>
  <c r="K2338" i="2"/>
  <c r="U2338" i="2" s="1"/>
  <c r="K2339" i="2"/>
  <c r="U2339" i="2" s="1"/>
  <c r="K2340" i="2"/>
  <c r="U2340" i="2" s="1"/>
  <c r="K2341" i="2"/>
  <c r="U2341" i="2" s="1"/>
  <c r="K2342" i="2"/>
  <c r="U2342" i="2" s="1"/>
  <c r="K2343" i="2"/>
  <c r="U2343" i="2" s="1"/>
  <c r="K2344" i="2"/>
  <c r="U2344" i="2" s="1"/>
  <c r="K2345" i="2"/>
  <c r="U2345" i="2" s="1"/>
  <c r="K2346" i="2"/>
  <c r="U2346" i="2" s="1"/>
  <c r="K2347" i="2"/>
  <c r="U2347" i="2" s="1"/>
  <c r="K2348" i="2"/>
  <c r="U2348" i="2" s="1"/>
  <c r="K2349" i="2"/>
  <c r="U2349" i="2" s="1"/>
  <c r="K2350" i="2"/>
  <c r="U2350" i="2" s="1"/>
  <c r="A50" i="37"/>
  <c r="O2316" i="2"/>
  <c r="Q2316" i="2"/>
  <c r="O2317" i="2"/>
  <c r="Q2317" i="2"/>
  <c r="O2318" i="2"/>
  <c r="Q2318" i="2"/>
  <c r="O2319" i="2"/>
  <c r="Q2319" i="2"/>
  <c r="O2320" i="2"/>
  <c r="Q2320" i="2"/>
  <c r="O2321" i="2"/>
  <c r="Q2321" i="2"/>
  <c r="O2322" i="2"/>
  <c r="Q2322" i="2"/>
  <c r="O2323" i="2"/>
  <c r="Q2323" i="2"/>
  <c r="O2324" i="2"/>
  <c r="Q2324" i="2"/>
  <c r="O2325" i="2"/>
  <c r="Q2325" i="2"/>
  <c r="O2326" i="2"/>
  <c r="Q2326" i="2"/>
  <c r="N2327" i="2"/>
  <c r="O2327" i="2"/>
  <c r="Q2327" i="2"/>
  <c r="O2328" i="2"/>
  <c r="Q2328" i="2"/>
  <c r="O2329" i="2"/>
  <c r="Q2329" i="2"/>
  <c r="O2330" i="2"/>
  <c r="Q2330" i="2"/>
  <c r="O2331" i="2"/>
  <c r="Q2331" i="2"/>
  <c r="O2332" i="2"/>
  <c r="Q2332" i="2"/>
  <c r="N2333" i="2"/>
  <c r="O2333" i="2"/>
  <c r="Q2333" i="2"/>
  <c r="K2316" i="2"/>
  <c r="U2316" i="2" s="1"/>
  <c r="K2317" i="2"/>
  <c r="U2317" i="2" s="1"/>
  <c r="K2318" i="2"/>
  <c r="U2318" i="2" s="1"/>
  <c r="K2319" i="2"/>
  <c r="U2319" i="2" s="1"/>
  <c r="K2320" i="2"/>
  <c r="U2320" i="2" s="1"/>
  <c r="K2321" i="2"/>
  <c r="U2321" i="2" s="1"/>
  <c r="K2322" i="2"/>
  <c r="U2322" i="2" s="1"/>
  <c r="K2323" i="2"/>
  <c r="U2323" i="2" s="1"/>
  <c r="K2324" i="2"/>
  <c r="U2324" i="2" s="1"/>
  <c r="K2325" i="2"/>
  <c r="U2325" i="2" s="1"/>
  <c r="K2326" i="2"/>
  <c r="U2326" i="2" s="1"/>
  <c r="K2327" i="2"/>
  <c r="U2327" i="2" s="1"/>
  <c r="K2328" i="2"/>
  <c r="U2328" i="2" s="1"/>
  <c r="K2329" i="2"/>
  <c r="U2329" i="2" s="1"/>
  <c r="K2330" i="2"/>
  <c r="U2330" i="2" s="1"/>
  <c r="K2331" i="2"/>
  <c r="U2331" i="2" s="1"/>
  <c r="K2332" i="2"/>
  <c r="U2332" i="2" s="1"/>
  <c r="K2333" i="2"/>
  <c r="U2333" i="2" s="1"/>
  <c r="K2315" i="2"/>
  <c r="U2315" i="2" s="1"/>
  <c r="O2315" i="2"/>
  <c r="Q2315" i="2"/>
  <c r="G29" i="31" l="1"/>
  <c r="F72" i="35"/>
  <c r="H72" i="35" s="1"/>
  <c r="G13" i="31" l="1"/>
  <c r="E19" i="31"/>
  <c r="G19" i="31" s="1"/>
  <c r="E12" i="31"/>
  <c r="E13" i="31"/>
  <c r="E14" i="31"/>
  <c r="G14" i="31" s="1"/>
  <c r="E15" i="31"/>
  <c r="G15" i="31" s="1"/>
  <c r="E16" i="31"/>
  <c r="G16" i="31" s="1"/>
  <c r="E17" i="31"/>
  <c r="G17" i="31" s="1"/>
  <c r="E18" i="31"/>
  <c r="G18" i="31" s="1"/>
  <c r="E20" i="31"/>
  <c r="G20" i="31" s="1"/>
  <c r="E21" i="31"/>
  <c r="G21" i="31" s="1"/>
  <c r="E22" i="31"/>
  <c r="G22" i="31" s="1"/>
  <c r="E23" i="31"/>
  <c r="G23" i="31" s="1"/>
  <c r="E24" i="31"/>
  <c r="G24" i="31" s="1"/>
  <c r="E25" i="31"/>
  <c r="G25" i="31" s="1"/>
  <c r="O2121" i="2"/>
  <c r="Q2121" i="2"/>
  <c r="O2122" i="2"/>
  <c r="Q2122" i="2"/>
  <c r="N2123" i="2"/>
  <c r="O2123" i="2"/>
  <c r="Q2123" i="2"/>
  <c r="O2124" i="2"/>
  <c r="Q2124" i="2"/>
  <c r="O2125" i="2"/>
  <c r="Q2125" i="2"/>
  <c r="O2126" i="2"/>
  <c r="Q2126" i="2"/>
  <c r="O2127" i="2"/>
  <c r="Q2127" i="2"/>
  <c r="O2128" i="2"/>
  <c r="Q2128" i="2"/>
  <c r="O2129" i="2"/>
  <c r="Q2129" i="2"/>
  <c r="O2130" i="2"/>
  <c r="Q2130" i="2"/>
  <c r="N2131" i="2"/>
  <c r="O2131" i="2"/>
  <c r="Q2131" i="2"/>
  <c r="O2132" i="2"/>
  <c r="Q2132" i="2"/>
  <c r="N2133" i="2"/>
  <c r="O2133" i="2"/>
  <c r="Q2133" i="2"/>
  <c r="O2134" i="2"/>
  <c r="Q2134" i="2"/>
  <c r="O2135" i="2"/>
  <c r="Q2135" i="2"/>
  <c r="O2136" i="2"/>
  <c r="Q2136" i="2"/>
  <c r="O2137" i="2"/>
  <c r="Q2137" i="2"/>
  <c r="O2138" i="2"/>
  <c r="Q2138" i="2"/>
  <c r="O2139" i="2"/>
  <c r="Q2139" i="2"/>
  <c r="N2140" i="2"/>
  <c r="O2140" i="2"/>
  <c r="Q2140" i="2"/>
  <c r="N2141" i="2"/>
  <c r="O2141" i="2"/>
  <c r="Q2141" i="2"/>
  <c r="N2142" i="2"/>
  <c r="O2142" i="2"/>
  <c r="Q2142" i="2"/>
  <c r="O2143" i="2"/>
  <c r="Q2143" i="2"/>
  <c r="O2144" i="2"/>
  <c r="Q2144" i="2"/>
  <c r="O2145" i="2"/>
  <c r="Q2145" i="2"/>
  <c r="O2146" i="2"/>
  <c r="Q2146" i="2"/>
  <c r="O2147" i="2"/>
  <c r="Q2147" i="2"/>
  <c r="O2148" i="2"/>
  <c r="Q2148" i="2"/>
  <c r="O2149" i="2"/>
  <c r="Q2149" i="2"/>
  <c r="O2150" i="2"/>
  <c r="Q2150" i="2"/>
  <c r="O2151" i="2"/>
  <c r="Q2151" i="2"/>
  <c r="O2152" i="2"/>
  <c r="Q2152" i="2"/>
  <c r="N2153" i="2"/>
  <c r="O2153" i="2"/>
  <c r="Q2153" i="2"/>
  <c r="N2154" i="2"/>
  <c r="O2154" i="2"/>
  <c r="Q2154" i="2"/>
  <c r="O2155" i="2"/>
  <c r="Q2155" i="2"/>
  <c r="N2156" i="2"/>
  <c r="O2156" i="2"/>
  <c r="Q2156" i="2"/>
  <c r="N2157" i="2"/>
  <c r="O2157" i="2"/>
  <c r="Q2157" i="2"/>
  <c r="O2158" i="2"/>
  <c r="Q2158" i="2"/>
  <c r="O2159" i="2"/>
  <c r="Q2159" i="2"/>
  <c r="O2160" i="2"/>
  <c r="Q2160" i="2"/>
  <c r="N2161" i="2"/>
  <c r="O2161" i="2"/>
  <c r="Q2161" i="2"/>
  <c r="N2162" i="2"/>
  <c r="O2162" i="2"/>
  <c r="Q2162" i="2"/>
  <c r="O2163" i="2"/>
  <c r="Q2163" i="2"/>
  <c r="O2164" i="2"/>
  <c r="Q2164" i="2"/>
  <c r="O2165" i="2"/>
  <c r="Q2165" i="2"/>
  <c r="O2166" i="2"/>
  <c r="Q2166" i="2"/>
  <c r="O2167" i="2"/>
  <c r="Q2167" i="2"/>
  <c r="O2168" i="2"/>
  <c r="Q2168" i="2"/>
  <c r="O2169" i="2"/>
  <c r="Q2169" i="2"/>
  <c r="O2170" i="2"/>
  <c r="Q2170" i="2"/>
  <c r="O2171" i="2"/>
  <c r="Q2171" i="2"/>
  <c r="O2172" i="2"/>
  <c r="Q2172" i="2"/>
  <c r="O2173" i="2"/>
  <c r="Q2173" i="2"/>
  <c r="O2174" i="2"/>
  <c r="Q2174" i="2"/>
  <c r="O2175" i="2"/>
  <c r="Q2175" i="2"/>
  <c r="O2176" i="2"/>
  <c r="Q2176" i="2"/>
  <c r="O2177" i="2"/>
  <c r="Q2177" i="2"/>
  <c r="O2178" i="2"/>
  <c r="Q2178" i="2"/>
  <c r="O2179" i="2"/>
  <c r="Q2179" i="2"/>
  <c r="N2180" i="2"/>
  <c r="O2180" i="2"/>
  <c r="Q2180" i="2"/>
  <c r="O2181" i="2"/>
  <c r="Q2181" i="2"/>
  <c r="O2182" i="2"/>
  <c r="Q2182" i="2"/>
  <c r="N2183" i="2"/>
  <c r="O2183" i="2"/>
  <c r="Q2183" i="2"/>
  <c r="N2184" i="2"/>
  <c r="O2184" i="2"/>
  <c r="Q2184" i="2"/>
  <c r="N2185" i="2"/>
  <c r="O2185" i="2"/>
  <c r="Q2185" i="2"/>
  <c r="O2186" i="2"/>
  <c r="Q2186" i="2"/>
  <c r="O2187" i="2"/>
  <c r="Q2187" i="2"/>
  <c r="O2188" i="2"/>
  <c r="Q2188" i="2"/>
  <c r="N2189" i="2"/>
  <c r="O2189" i="2"/>
  <c r="Q2189" i="2"/>
  <c r="O2190" i="2"/>
  <c r="Q2190" i="2"/>
  <c r="O2191" i="2"/>
  <c r="Q2191" i="2"/>
  <c r="O2192" i="2"/>
  <c r="Q2192" i="2"/>
  <c r="O2193" i="2"/>
  <c r="Q2193" i="2"/>
  <c r="O2194" i="2"/>
  <c r="Q2194" i="2"/>
  <c r="N2195" i="2"/>
  <c r="O2195" i="2"/>
  <c r="Q2195" i="2"/>
  <c r="O2196" i="2"/>
  <c r="Q2196" i="2"/>
  <c r="O2197" i="2"/>
  <c r="Q2197" i="2"/>
  <c r="O2198" i="2"/>
  <c r="Q2198" i="2"/>
  <c r="O2199" i="2"/>
  <c r="Q2199" i="2"/>
  <c r="O2200" i="2"/>
  <c r="Q2200" i="2"/>
  <c r="O2201" i="2"/>
  <c r="Q2201" i="2"/>
  <c r="O2202" i="2"/>
  <c r="Q2202" i="2"/>
  <c r="O2203" i="2"/>
  <c r="Q2203" i="2"/>
  <c r="O2204" i="2"/>
  <c r="Q2204" i="2"/>
  <c r="O2205" i="2"/>
  <c r="Q2205" i="2"/>
  <c r="O2206" i="2"/>
  <c r="Q2206" i="2"/>
  <c r="O2207" i="2"/>
  <c r="Q2207" i="2"/>
  <c r="N2208" i="2"/>
  <c r="O2208" i="2"/>
  <c r="Q2208" i="2"/>
  <c r="N2209" i="2"/>
  <c r="O2209" i="2"/>
  <c r="Q2209" i="2"/>
  <c r="O2210" i="2"/>
  <c r="Q2210" i="2"/>
  <c r="O2211" i="2"/>
  <c r="Q2211" i="2"/>
  <c r="N2212" i="2"/>
  <c r="O2212" i="2"/>
  <c r="Q2212" i="2"/>
  <c r="O2213" i="2"/>
  <c r="Q2213" i="2"/>
  <c r="O2214" i="2"/>
  <c r="Q2214" i="2"/>
  <c r="O2215" i="2"/>
  <c r="Q2215" i="2"/>
  <c r="O2216" i="2"/>
  <c r="Q2216" i="2"/>
  <c r="O2217" i="2"/>
  <c r="Q2217" i="2"/>
  <c r="O2218" i="2"/>
  <c r="Q2218" i="2"/>
  <c r="O2219" i="2"/>
  <c r="Q2219" i="2"/>
  <c r="O2220" i="2"/>
  <c r="Q2220" i="2"/>
  <c r="O2221" i="2"/>
  <c r="Q2221" i="2"/>
  <c r="O2222" i="2"/>
  <c r="Q2222" i="2"/>
  <c r="O2223" i="2"/>
  <c r="Q2223" i="2"/>
  <c r="O2224" i="2"/>
  <c r="Q2224" i="2"/>
  <c r="O2225" i="2"/>
  <c r="Q2225" i="2"/>
  <c r="O2226" i="2"/>
  <c r="Q2226" i="2"/>
  <c r="O2227" i="2"/>
  <c r="Q2227" i="2"/>
  <c r="O2228" i="2"/>
  <c r="Q2228" i="2"/>
  <c r="N2229" i="2"/>
  <c r="O2229" i="2"/>
  <c r="Q2229" i="2"/>
  <c r="O2230" i="2"/>
  <c r="Q2230" i="2"/>
  <c r="O2231" i="2"/>
  <c r="Q2231" i="2"/>
  <c r="O2232" i="2"/>
  <c r="Q2232" i="2"/>
  <c r="O2233" i="2"/>
  <c r="Q2233" i="2"/>
  <c r="O2234" i="2"/>
  <c r="Q2234" i="2"/>
  <c r="O2235" i="2"/>
  <c r="Q2235" i="2"/>
  <c r="O2236" i="2"/>
  <c r="Q2236" i="2"/>
  <c r="O2237" i="2"/>
  <c r="Q2237" i="2"/>
  <c r="O2238" i="2"/>
  <c r="Q2238" i="2"/>
  <c r="N2239" i="2"/>
  <c r="O2239" i="2"/>
  <c r="Q2239" i="2"/>
  <c r="O2240" i="2"/>
  <c r="Q2240" i="2"/>
  <c r="N2241" i="2"/>
  <c r="O2241" i="2"/>
  <c r="Q2241" i="2"/>
  <c r="O2242" i="2"/>
  <c r="Q2242" i="2"/>
  <c r="O2243" i="2"/>
  <c r="Q2243" i="2"/>
  <c r="O2244" i="2"/>
  <c r="Q2244" i="2"/>
  <c r="O2245" i="2"/>
  <c r="Q2245" i="2"/>
  <c r="N2246" i="2"/>
  <c r="O2246" i="2"/>
  <c r="Q2246" i="2"/>
  <c r="N2247" i="2"/>
  <c r="O2247" i="2"/>
  <c r="Q2247" i="2"/>
  <c r="O2248" i="2"/>
  <c r="Q2248" i="2"/>
  <c r="O2249" i="2"/>
  <c r="Q2249" i="2"/>
  <c r="O2250" i="2"/>
  <c r="Q2250" i="2"/>
  <c r="O2251" i="2"/>
  <c r="Q2251" i="2"/>
  <c r="O2252" i="2"/>
  <c r="Q2252" i="2"/>
  <c r="O2253" i="2"/>
  <c r="Q2253" i="2"/>
  <c r="O2254" i="2"/>
  <c r="Q2254" i="2"/>
  <c r="O2255" i="2"/>
  <c r="Q2255" i="2"/>
  <c r="O2256" i="2"/>
  <c r="Q2256" i="2"/>
  <c r="O2257" i="2"/>
  <c r="Q2257" i="2"/>
  <c r="O2258" i="2"/>
  <c r="Q2258" i="2"/>
  <c r="O2259" i="2"/>
  <c r="Q2259" i="2"/>
  <c r="O2260" i="2"/>
  <c r="Q2260" i="2"/>
  <c r="O2261" i="2"/>
  <c r="Q2261" i="2"/>
  <c r="O2262" i="2"/>
  <c r="Q2262" i="2"/>
  <c r="O2263" i="2"/>
  <c r="Q2263" i="2"/>
  <c r="O2264" i="2"/>
  <c r="Q2264" i="2"/>
  <c r="O2265" i="2"/>
  <c r="Q2265" i="2"/>
  <c r="O2266" i="2"/>
  <c r="Q2266" i="2"/>
  <c r="O2267" i="2"/>
  <c r="Q2267" i="2"/>
  <c r="O2268" i="2"/>
  <c r="Q2268" i="2"/>
  <c r="O2269" i="2"/>
  <c r="Q2269" i="2"/>
  <c r="O2270" i="2"/>
  <c r="Q2270" i="2"/>
  <c r="O2271" i="2"/>
  <c r="Q2271" i="2"/>
  <c r="O2272" i="2"/>
  <c r="Q2272" i="2"/>
  <c r="O2273" i="2"/>
  <c r="Q2273" i="2"/>
  <c r="O2274" i="2"/>
  <c r="Q2274" i="2"/>
  <c r="O2275" i="2"/>
  <c r="Q2275" i="2"/>
  <c r="O2276" i="2"/>
  <c r="Q2276" i="2"/>
  <c r="O2277" i="2"/>
  <c r="Q2277" i="2"/>
  <c r="O2278" i="2"/>
  <c r="Q2278" i="2"/>
  <c r="N2279" i="2"/>
  <c r="O2279" i="2"/>
  <c r="Q2279" i="2"/>
  <c r="N2280" i="2"/>
  <c r="O2280" i="2"/>
  <c r="Q2280" i="2"/>
  <c r="O2281" i="2"/>
  <c r="Q2281" i="2"/>
  <c r="O2282" i="2"/>
  <c r="Q2282" i="2"/>
  <c r="O2283" i="2"/>
  <c r="Q2283" i="2"/>
  <c r="O2284" i="2"/>
  <c r="Q2284" i="2"/>
  <c r="O2285" i="2"/>
  <c r="Q2285" i="2"/>
  <c r="O2286" i="2"/>
  <c r="Q2286" i="2"/>
  <c r="O2287" i="2"/>
  <c r="Q2287" i="2"/>
  <c r="O2288" i="2"/>
  <c r="Q2288" i="2"/>
  <c r="O2289" i="2"/>
  <c r="Q2289" i="2"/>
  <c r="O2290" i="2"/>
  <c r="Q2290" i="2"/>
  <c r="O2291" i="2"/>
  <c r="Q2291" i="2"/>
  <c r="O2292" i="2"/>
  <c r="Q2292" i="2"/>
  <c r="O2293" i="2"/>
  <c r="Q2293" i="2"/>
  <c r="O2294" i="2"/>
  <c r="Q2294" i="2"/>
  <c r="O2295" i="2"/>
  <c r="Q2295" i="2"/>
  <c r="O2296" i="2"/>
  <c r="Q2296" i="2"/>
  <c r="O2297" i="2"/>
  <c r="Q2297" i="2"/>
  <c r="O2298" i="2"/>
  <c r="Q2298" i="2"/>
  <c r="O2299" i="2"/>
  <c r="Q2299" i="2"/>
  <c r="O2300" i="2"/>
  <c r="Q2300" i="2"/>
  <c r="O2301" i="2"/>
  <c r="Q2301" i="2"/>
  <c r="N2302" i="2"/>
  <c r="O2302" i="2"/>
  <c r="Q2302" i="2"/>
  <c r="N2303" i="2"/>
  <c r="O2303" i="2"/>
  <c r="Q2303" i="2"/>
  <c r="O2304" i="2"/>
  <c r="Q2304" i="2"/>
  <c r="O2305" i="2"/>
  <c r="Q2305" i="2"/>
  <c r="O2306" i="2"/>
  <c r="Q2306" i="2"/>
  <c r="O2307" i="2"/>
  <c r="Q2307" i="2"/>
  <c r="O2308" i="2"/>
  <c r="Q2308" i="2"/>
  <c r="O2309" i="2"/>
  <c r="Q2309" i="2"/>
  <c r="N2310" i="2"/>
  <c r="O2310" i="2"/>
  <c r="Q2310" i="2"/>
  <c r="N2311" i="2"/>
  <c r="O2311" i="2"/>
  <c r="Q2311" i="2"/>
  <c r="O2312" i="2"/>
  <c r="Q2312" i="2"/>
  <c r="O2313" i="2"/>
  <c r="Q2313" i="2"/>
  <c r="N2314" i="2"/>
  <c r="O2314" i="2"/>
  <c r="Q2314" i="2"/>
  <c r="K2121" i="2"/>
  <c r="U2121" i="2" s="1"/>
  <c r="K2122" i="2"/>
  <c r="U2122" i="2" s="1"/>
  <c r="K2123" i="2"/>
  <c r="U2123" i="2" s="1"/>
  <c r="K2124" i="2"/>
  <c r="U2124" i="2" s="1"/>
  <c r="K2125" i="2"/>
  <c r="U2125" i="2" s="1"/>
  <c r="K2126" i="2"/>
  <c r="U2126" i="2" s="1"/>
  <c r="K2127" i="2"/>
  <c r="U2127" i="2" s="1"/>
  <c r="K2128" i="2"/>
  <c r="U2128" i="2" s="1"/>
  <c r="K2129" i="2"/>
  <c r="U2129" i="2" s="1"/>
  <c r="K2130" i="2"/>
  <c r="U2130" i="2" s="1"/>
  <c r="K2131" i="2"/>
  <c r="U2131" i="2" s="1"/>
  <c r="K2132" i="2"/>
  <c r="U2132" i="2" s="1"/>
  <c r="K2133" i="2"/>
  <c r="U2133" i="2" s="1"/>
  <c r="K2134" i="2"/>
  <c r="U2134" i="2" s="1"/>
  <c r="K2135" i="2"/>
  <c r="U2135" i="2" s="1"/>
  <c r="K2136" i="2"/>
  <c r="U2136" i="2" s="1"/>
  <c r="K2137" i="2"/>
  <c r="U2137" i="2" s="1"/>
  <c r="K2138" i="2"/>
  <c r="U2138" i="2" s="1"/>
  <c r="K2139" i="2"/>
  <c r="U2139" i="2" s="1"/>
  <c r="K2140" i="2"/>
  <c r="U2140" i="2" s="1"/>
  <c r="K2141" i="2"/>
  <c r="U2141" i="2" s="1"/>
  <c r="K2142" i="2"/>
  <c r="U2142" i="2" s="1"/>
  <c r="K2143" i="2"/>
  <c r="U2143" i="2" s="1"/>
  <c r="K2144" i="2"/>
  <c r="U2144" i="2" s="1"/>
  <c r="K2145" i="2"/>
  <c r="U2145" i="2" s="1"/>
  <c r="K2146" i="2"/>
  <c r="U2146" i="2" s="1"/>
  <c r="K2147" i="2"/>
  <c r="U2147" i="2" s="1"/>
  <c r="K2148" i="2"/>
  <c r="U2148" i="2" s="1"/>
  <c r="K2149" i="2"/>
  <c r="U2149" i="2" s="1"/>
  <c r="K2150" i="2"/>
  <c r="U2150" i="2" s="1"/>
  <c r="K2151" i="2"/>
  <c r="U2151" i="2" s="1"/>
  <c r="K2152" i="2"/>
  <c r="U2152" i="2" s="1"/>
  <c r="K2153" i="2"/>
  <c r="U2153" i="2" s="1"/>
  <c r="K2154" i="2"/>
  <c r="U2154" i="2" s="1"/>
  <c r="K2155" i="2"/>
  <c r="U2155" i="2" s="1"/>
  <c r="K2156" i="2"/>
  <c r="U2156" i="2" s="1"/>
  <c r="K2157" i="2"/>
  <c r="U2157" i="2" s="1"/>
  <c r="K2158" i="2"/>
  <c r="U2158" i="2" s="1"/>
  <c r="K2159" i="2"/>
  <c r="U2159" i="2" s="1"/>
  <c r="K2160" i="2"/>
  <c r="U2160" i="2" s="1"/>
  <c r="K2161" i="2"/>
  <c r="U2161" i="2" s="1"/>
  <c r="K2162" i="2"/>
  <c r="U2162" i="2" s="1"/>
  <c r="K2163" i="2"/>
  <c r="U2163" i="2" s="1"/>
  <c r="K2164" i="2"/>
  <c r="U2164" i="2" s="1"/>
  <c r="K2165" i="2"/>
  <c r="U2165" i="2" s="1"/>
  <c r="K2166" i="2"/>
  <c r="U2166" i="2" s="1"/>
  <c r="K2167" i="2"/>
  <c r="U2167" i="2" s="1"/>
  <c r="K2168" i="2"/>
  <c r="U2168" i="2" s="1"/>
  <c r="K2169" i="2"/>
  <c r="U2169" i="2" s="1"/>
  <c r="K2170" i="2"/>
  <c r="U2170" i="2" s="1"/>
  <c r="K2171" i="2"/>
  <c r="U2171" i="2" s="1"/>
  <c r="K2172" i="2"/>
  <c r="U2172" i="2" s="1"/>
  <c r="K2173" i="2"/>
  <c r="U2173" i="2" s="1"/>
  <c r="K2174" i="2"/>
  <c r="U2174" i="2" s="1"/>
  <c r="K2175" i="2"/>
  <c r="U2175" i="2" s="1"/>
  <c r="K2176" i="2"/>
  <c r="U2176" i="2" s="1"/>
  <c r="K2177" i="2"/>
  <c r="U2177" i="2" s="1"/>
  <c r="K2178" i="2"/>
  <c r="U2178" i="2" s="1"/>
  <c r="K2179" i="2"/>
  <c r="U2179" i="2" s="1"/>
  <c r="K2180" i="2"/>
  <c r="U2180" i="2" s="1"/>
  <c r="K2181" i="2"/>
  <c r="U2181" i="2" s="1"/>
  <c r="K2182" i="2"/>
  <c r="U2182" i="2" s="1"/>
  <c r="K2183" i="2"/>
  <c r="U2183" i="2" s="1"/>
  <c r="K2184" i="2"/>
  <c r="U2184" i="2" s="1"/>
  <c r="K2185" i="2"/>
  <c r="U2185" i="2" s="1"/>
  <c r="K2186" i="2"/>
  <c r="U2186" i="2" s="1"/>
  <c r="K2187" i="2"/>
  <c r="U2187" i="2" s="1"/>
  <c r="K2188" i="2"/>
  <c r="U2188" i="2" s="1"/>
  <c r="K2189" i="2"/>
  <c r="U2189" i="2" s="1"/>
  <c r="K2190" i="2"/>
  <c r="U2190" i="2" s="1"/>
  <c r="K2191" i="2"/>
  <c r="U2191" i="2" s="1"/>
  <c r="K2192" i="2"/>
  <c r="U2192" i="2" s="1"/>
  <c r="K2193" i="2"/>
  <c r="U2193" i="2" s="1"/>
  <c r="K2194" i="2"/>
  <c r="U2194" i="2" s="1"/>
  <c r="K2195" i="2"/>
  <c r="U2195" i="2" s="1"/>
  <c r="K2196" i="2"/>
  <c r="U2196" i="2" s="1"/>
  <c r="K2197" i="2"/>
  <c r="U2197" i="2" s="1"/>
  <c r="K2198" i="2"/>
  <c r="U2198" i="2" s="1"/>
  <c r="K2199" i="2"/>
  <c r="U2199" i="2" s="1"/>
  <c r="K2200" i="2"/>
  <c r="U2200" i="2" s="1"/>
  <c r="K2201" i="2"/>
  <c r="U2201" i="2" s="1"/>
  <c r="K2202" i="2"/>
  <c r="U2202" i="2" s="1"/>
  <c r="K2203" i="2"/>
  <c r="U2203" i="2" s="1"/>
  <c r="K2204" i="2"/>
  <c r="U2204" i="2" s="1"/>
  <c r="K2205" i="2"/>
  <c r="U2205" i="2" s="1"/>
  <c r="K2206" i="2"/>
  <c r="U2206" i="2" s="1"/>
  <c r="K2207" i="2"/>
  <c r="U2207" i="2" s="1"/>
  <c r="K2208" i="2"/>
  <c r="U2208" i="2" s="1"/>
  <c r="K2209" i="2"/>
  <c r="U2209" i="2" s="1"/>
  <c r="K2210" i="2"/>
  <c r="U2210" i="2" s="1"/>
  <c r="K2211" i="2"/>
  <c r="U2211" i="2" s="1"/>
  <c r="K2212" i="2"/>
  <c r="U2212" i="2" s="1"/>
  <c r="K2213" i="2"/>
  <c r="U2213" i="2" s="1"/>
  <c r="K2214" i="2"/>
  <c r="U2214" i="2" s="1"/>
  <c r="K2215" i="2"/>
  <c r="U2215" i="2" s="1"/>
  <c r="K2216" i="2"/>
  <c r="U2216" i="2" s="1"/>
  <c r="K2217" i="2"/>
  <c r="U2217" i="2" s="1"/>
  <c r="K2218" i="2"/>
  <c r="U2218" i="2" s="1"/>
  <c r="K2219" i="2"/>
  <c r="U2219" i="2" s="1"/>
  <c r="K2220" i="2"/>
  <c r="U2220" i="2" s="1"/>
  <c r="K2221" i="2"/>
  <c r="U2221" i="2" s="1"/>
  <c r="K2222" i="2"/>
  <c r="U2222" i="2" s="1"/>
  <c r="K2223" i="2"/>
  <c r="U2223" i="2" s="1"/>
  <c r="K2224" i="2"/>
  <c r="U2224" i="2" s="1"/>
  <c r="K2225" i="2"/>
  <c r="U2225" i="2" s="1"/>
  <c r="K2226" i="2"/>
  <c r="U2226" i="2" s="1"/>
  <c r="K2227" i="2"/>
  <c r="U2227" i="2" s="1"/>
  <c r="K2228" i="2"/>
  <c r="U2228" i="2" s="1"/>
  <c r="K2229" i="2"/>
  <c r="U2229" i="2" s="1"/>
  <c r="K2230" i="2"/>
  <c r="U2230" i="2" s="1"/>
  <c r="K2231" i="2"/>
  <c r="U2231" i="2" s="1"/>
  <c r="K2232" i="2"/>
  <c r="U2232" i="2" s="1"/>
  <c r="K2233" i="2"/>
  <c r="U2233" i="2" s="1"/>
  <c r="K2234" i="2"/>
  <c r="U2234" i="2" s="1"/>
  <c r="K2235" i="2"/>
  <c r="U2235" i="2" s="1"/>
  <c r="K2236" i="2"/>
  <c r="U2236" i="2" s="1"/>
  <c r="K2237" i="2"/>
  <c r="U2237" i="2" s="1"/>
  <c r="K2238" i="2"/>
  <c r="U2238" i="2" s="1"/>
  <c r="K2239" i="2"/>
  <c r="U2239" i="2" s="1"/>
  <c r="K2240" i="2"/>
  <c r="U2240" i="2" s="1"/>
  <c r="K2241" i="2"/>
  <c r="U2241" i="2" s="1"/>
  <c r="K2242" i="2"/>
  <c r="U2242" i="2" s="1"/>
  <c r="K2243" i="2"/>
  <c r="U2243" i="2" s="1"/>
  <c r="K2244" i="2"/>
  <c r="U2244" i="2" s="1"/>
  <c r="K2245" i="2"/>
  <c r="U2245" i="2" s="1"/>
  <c r="K2246" i="2"/>
  <c r="U2246" i="2" s="1"/>
  <c r="K2247" i="2"/>
  <c r="U2247" i="2" s="1"/>
  <c r="K2248" i="2"/>
  <c r="U2248" i="2" s="1"/>
  <c r="K2249" i="2"/>
  <c r="U2249" i="2" s="1"/>
  <c r="K2250" i="2"/>
  <c r="U2250" i="2" s="1"/>
  <c r="K2251" i="2"/>
  <c r="U2251" i="2" s="1"/>
  <c r="K2252" i="2"/>
  <c r="U2252" i="2" s="1"/>
  <c r="K2253" i="2"/>
  <c r="U2253" i="2" s="1"/>
  <c r="K2254" i="2"/>
  <c r="U2254" i="2" s="1"/>
  <c r="K2255" i="2"/>
  <c r="U2255" i="2" s="1"/>
  <c r="K2256" i="2"/>
  <c r="U2256" i="2" s="1"/>
  <c r="K2257" i="2"/>
  <c r="U2257" i="2" s="1"/>
  <c r="K2258" i="2"/>
  <c r="U2258" i="2" s="1"/>
  <c r="K2259" i="2"/>
  <c r="U2259" i="2" s="1"/>
  <c r="K2260" i="2"/>
  <c r="U2260" i="2" s="1"/>
  <c r="K2261" i="2"/>
  <c r="U2261" i="2" s="1"/>
  <c r="K2262" i="2"/>
  <c r="U2262" i="2" s="1"/>
  <c r="K2263" i="2"/>
  <c r="U2263" i="2" s="1"/>
  <c r="K2264" i="2"/>
  <c r="U2264" i="2" s="1"/>
  <c r="K2265" i="2"/>
  <c r="U2265" i="2" s="1"/>
  <c r="K2266" i="2"/>
  <c r="U2266" i="2" s="1"/>
  <c r="K2267" i="2"/>
  <c r="U2267" i="2" s="1"/>
  <c r="K2268" i="2"/>
  <c r="U2268" i="2" s="1"/>
  <c r="K2269" i="2"/>
  <c r="U2269" i="2" s="1"/>
  <c r="K2270" i="2"/>
  <c r="U2270" i="2" s="1"/>
  <c r="K2271" i="2"/>
  <c r="U2271" i="2" s="1"/>
  <c r="K2272" i="2"/>
  <c r="U2272" i="2" s="1"/>
  <c r="K2273" i="2"/>
  <c r="U2273" i="2" s="1"/>
  <c r="K2274" i="2"/>
  <c r="U2274" i="2" s="1"/>
  <c r="K2275" i="2"/>
  <c r="U2275" i="2" s="1"/>
  <c r="K2276" i="2"/>
  <c r="U2276" i="2" s="1"/>
  <c r="K2277" i="2"/>
  <c r="U2277" i="2" s="1"/>
  <c r="K2278" i="2"/>
  <c r="U2278" i="2" s="1"/>
  <c r="K2279" i="2"/>
  <c r="U2279" i="2" s="1"/>
  <c r="K2280" i="2"/>
  <c r="U2280" i="2" s="1"/>
  <c r="K2281" i="2"/>
  <c r="U2281" i="2" s="1"/>
  <c r="K2282" i="2"/>
  <c r="U2282" i="2" s="1"/>
  <c r="K2283" i="2"/>
  <c r="U2283" i="2" s="1"/>
  <c r="K2284" i="2"/>
  <c r="U2284" i="2" s="1"/>
  <c r="K2285" i="2"/>
  <c r="U2285" i="2" s="1"/>
  <c r="K2286" i="2"/>
  <c r="U2286" i="2" s="1"/>
  <c r="K2287" i="2"/>
  <c r="U2287" i="2" s="1"/>
  <c r="K2288" i="2"/>
  <c r="U2288" i="2" s="1"/>
  <c r="K2289" i="2"/>
  <c r="U2289" i="2" s="1"/>
  <c r="K2290" i="2"/>
  <c r="U2290" i="2" s="1"/>
  <c r="K2291" i="2"/>
  <c r="U2291" i="2" s="1"/>
  <c r="K2292" i="2"/>
  <c r="U2292" i="2" s="1"/>
  <c r="K2293" i="2"/>
  <c r="U2293" i="2" s="1"/>
  <c r="K2294" i="2"/>
  <c r="U2294" i="2" s="1"/>
  <c r="K2295" i="2"/>
  <c r="U2295" i="2" s="1"/>
  <c r="K2296" i="2"/>
  <c r="U2296" i="2" s="1"/>
  <c r="K2297" i="2"/>
  <c r="U2297" i="2" s="1"/>
  <c r="K2298" i="2"/>
  <c r="U2298" i="2" s="1"/>
  <c r="K2299" i="2"/>
  <c r="U2299" i="2" s="1"/>
  <c r="K2300" i="2"/>
  <c r="U2300" i="2" s="1"/>
  <c r="K2301" i="2"/>
  <c r="U2301" i="2" s="1"/>
  <c r="K2302" i="2"/>
  <c r="U2302" i="2" s="1"/>
  <c r="K2303" i="2"/>
  <c r="U2303" i="2" s="1"/>
  <c r="K2304" i="2"/>
  <c r="U2304" i="2" s="1"/>
  <c r="K2305" i="2"/>
  <c r="U2305" i="2" s="1"/>
  <c r="K2306" i="2"/>
  <c r="U2306" i="2" s="1"/>
  <c r="K2307" i="2"/>
  <c r="U2307" i="2" s="1"/>
  <c r="K2308" i="2"/>
  <c r="U2308" i="2" s="1"/>
  <c r="K2309" i="2"/>
  <c r="U2309" i="2" s="1"/>
  <c r="K2310" i="2"/>
  <c r="U2310" i="2" s="1"/>
  <c r="K2311" i="2"/>
  <c r="U2311" i="2" s="1"/>
  <c r="K2312" i="2"/>
  <c r="U2312" i="2" s="1"/>
  <c r="K2313" i="2"/>
  <c r="U2313" i="2" s="1"/>
  <c r="K2314" i="2"/>
  <c r="U2314" i="2" s="1"/>
  <c r="B47" i="17" l="1"/>
  <c r="B41" i="17"/>
  <c r="C16" i="17"/>
  <c r="N34" i="18"/>
  <c r="I36" i="18"/>
  <c r="K40" i="18"/>
  <c r="I40" i="18"/>
  <c r="K29" i="18"/>
  <c r="I29" i="18"/>
  <c r="M30" i="38"/>
  <c r="K30" i="38"/>
  <c r="M23" i="38"/>
  <c r="K23" i="38"/>
  <c r="H40" i="35"/>
  <c r="D29" i="42"/>
  <c r="P30" i="40"/>
  <c r="L28" i="40"/>
  <c r="L15" i="40"/>
  <c r="L13" i="40"/>
  <c r="K28" i="40"/>
  <c r="K15" i="40"/>
  <c r="K13" i="40"/>
  <c r="J28" i="40"/>
  <c r="J15" i="40"/>
  <c r="J14" i="40"/>
  <c r="J13" i="40"/>
  <c r="E28" i="40"/>
  <c r="E15" i="40"/>
  <c r="F15" i="40" s="1"/>
  <c r="I15" i="40" s="1"/>
  <c r="E14" i="40"/>
  <c r="F14" i="40" s="1"/>
  <c r="I14" i="40" s="1"/>
  <c r="E13" i="40"/>
  <c r="F13" i="40" s="1"/>
  <c r="I13" i="40" s="1"/>
  <c r="N15" i="40" l="1"/>
  <c r="Q15" i="40" s="1"/>
  <c r="N13" i="40"/>
  <c r="Q13" i="40" s="1"/>
  <c r="M32" i="28" l="1"/>
  <c r="M12" i="28"/>
  <c r="O1620" i="2"/>
  <c r="Q1620" i="2"/>
  <c r="O1621" i="2"/>
  <c r="Q1621" i="2"/>
  <c r="O1622" i="2"/>
  <c r="Q1622" i="2"/>
  <c r="O1623" i="2"/>
  <c r="Q1623" i="2"/>
  <c r="O1624" i="2"/>
  <c r="Q1624" i="2"/>
  <c r="O1625" i="2"/>
  <c r="Q1625" i="2"/>
  <c r="O1626" i="2"/>
  <c r="Q1626" i="2"/>
  <c r="O1627" i="2"/>
  <c r="Q1627" i="2"/>
  <c r="O1628" i="2"/>
  <c r="Q1628" i="2"/>
  <c r="O1631" i="2"/>
  <c r="Q1631" i="2"/>
  <c r="N1633" i="2"/>
  <c r="O1633" i="2"/>
  <c r="Q1633" i="2"/>
  <c r="O1634" i="2"/>
  <c r="Q1634" i="2"/>
  <c r="O1635" i="2"/>
  <c r="Q1635" i="2"/>
  <c r="O1636" i="2"/>
  <c r="Q1636" i="2"/>
  <c r="O1637" i="2"/>
  <c r="Q1637" i="2"/>
  <c r="O1638" i="2"/>
  <c r="Q1638" i="2"/>
  <c r="O1639" i="2"/>
  <c r="Q1639" i="2"/>
  <c r="O1640" i="2"/>
  <c r="Q1640" i="2"/>
  <c r="O1641" i="2"/>
  <c r="Q1641" i="2"/>
  <c r="O1642" i="2"/>
  <c r="Q1642" i="2"/>
  <c r="O1643" i="2"/>
  <c r="Q1643" i="2"/>
  <c r="O1644" i="2"/>
  <c r="Q1644" i="2"/>
  <c r="O1645" i="2"/>
  <c r="Q1645" i="2"/>
  <c r="O1646" i="2"/>
  <c r="Q1646" i="2"/>
  <c r="O1647" i="2"/>
  <c r="Q1647" i="2"/>
  <c r="O1648" i="2"/>
  <c r="Q1648" i="2"/>
  <c r="O1649" i="2"/>
  <c r="Q1649" i="2"/>
  <c r="O1650" i="2"/>
  <c r="Q1650" i="2"/>
  <c r="N1651" i="2"/>
  <c r="O1651" i="2"/>
  <c r="Q1651" i="2"/>
  <c r="N1652" i="2"/>
  <c r="O1652" i="2"/>
  <c r="Q1652" i="2"/>
  <c r="N1653" i="2"/>
  <c r="O1653" i="2"/>
  <c r="Q1653" i="2"/>
  <c r="N1654" i="2"/>
  <c r="O1654" i="2"/>
  <c r="Q1654" i="2"/>
  <c r="O1655" i="2"/>
  <c r="Q1655" i="2"/>
  <c r="O1656" i="2"/>
  <c r="Q1656" i="2"/>
  <c r="O1657" i="2"/>
  <c r="Q1657" i="2"/>
  <c r="O1658" i="2"/>
  <c r="Q1658" i="2"/>
  <c r="O1659" i="2"/>
  <c r="Q1659" i="2"/>
  <c r="O1660" i="2"/>
  <c r="Q1660" i="2"/>
  <c r="O1661" i="2"/>
  <c r="Q1661" i="2"/>
  <c r="O1662" i="2"/>
  <c r="Q1662" i="2"/>
  <c r="O1663" i="2"/>
  <c r="Q1663" i="2"/>
  <c r="O1664" i="2"/>
  <c r="Q1664" i="2"/>
  <c r="O1667" i="2"/>
  <c r="Q1667" i="2"/>
  <c r="N1669" i="2"/>
  <c r="O1669" i="2"/>
  <c r="Q1669" i="2"/>
  <c r="O1670" i="2"/>
  <c r="Q1670" i="2"/>
  <c r="O1671" i="2"/>
  <c r="Q1671" i="2"/>
  <c r="O1672" i="2"/>
  <c r="Q1672" i="2"/>
  <c r="O1673" i="2"/>
  <c r="Q1673" i="2"/>
  <c r="O1674" i="2"/>
  <c r="Q1674" i="2"/>
  <c r="O1675" i="2"/>
  <c r="Q1675" i="2"/>
  <c r="O1676" i="2"/>
  <c r="Q1676" i="2"/>
  <c r="O1677" i="2"/>
  <c r="Q1677" i="2"/>
  <c r="O1678" i="2"/>
  <c r="Q1678" i="2"/>
  <c r="O1679" i="2"/>
  <c r="Q1679" i="2"/>
  <c r="O1680" i="2"/>
  <c r="Q1680" i="2"/>
  <c r="O1681" i="2"/>
  <c r="Q1681" i="2"/>
  <c r="N1682" i="2"/>
  <c r="O1682" i="2"/>
  <c r="Q1682" i="2"/>
  <c r="N1683" i="2"/>
  <c r="O1683" i="2"/>
  <c r="Q1683" i="2"/>
  <c r="N1684" i="2"/>
  <c r="O1684" i="2"/>
  <c r="Q1684" i="2"/>
  <c r="N1685" i="2"/>
  <c r="O1685" i="2"/>
  <c r="Q1685" i="2"/>
  <c r="O1686" i="2"/>
  <c r="Q1686" i="2"/>
  <c r="O1687" i="2"/>
  <c r="Q1687" i="2"/>
  <c r="O1688" i="2"/>
  <c r="Q1688" i="2"/>
  <c r="O1689" i="2"/>
  <c r="Q1689" i="2"/>
  <c r="O1690" i="2"/>
  <c r="Q1690" i="2"/>
  <c r="O1691" i="2"/>
  <c r="Q1691" i="2"/>
  <c r="O1692" i="2"/>
  <c r="Q1692" i="2"/>
  <c r="O1693" i="2"/>
  <c r="Q1693" i="2"/>
  <c r="O1694" i="2"/>
  <c r="Q1694" i="2"/>
  <c r="N1695" i="2"/>
  <c r="O1695" i="2"/>
  <c r="Q1695" i="2"/>
  <c r="N1696" i="2"/>
  <c r="O1696" i="2"/>
  <c r="Q1696" i="2"/>
  <c r="N1697" i="2"/>
  <c r="O1697" i="2"/>
  <c r="Q1697" i="2"/>
  <c r="N1698" i="2"/>
  <c r="O1698" i="2"/>
  <c r="Q1698" i="2"/>
  <c r="N1699" i="2"/>
  <c r="O1699" i="2"/>
  <c r="Q1699" i="2"/>
  <c r="N1700" i="2"/>
  <c r="O1700" i="2"/>
  <c r="Q1700" i="2"/>
  <c r="N1701" i="2"/>
  <c r="O1701" i="2"/>
  <c r="Q1701" i="2"/>
  <c r="N1702" i="2"/>
  <c r="O1702" i="2"/>
  <c r="Q1702" i="2"/>
  <c r="N1703" i="2"/>
  <c r="O1703" i="2"/>
  <c r="Q1703" i="2"/>
  <c r="N1704" i="2"/>
  <c r="O1704" i="2"/>
  <c r="Q1704" i="2"/>
  <c r="N1705" i="2"/>
  <c r="O1705" i="2"/>
  <c r="Q1705" i="2"/>
  <c r="N1706" i="2"/>
  <c r="O1706" i="2"/>
  <c r="Q1706" i="2"/>
  <c r="N1707" i="2"/>
  <c r="O1707" i="2"/>
  <c r="Q1707" i="2"/>
  <c r="N1708" i="2"/>
  <c r="O1708" i="2"/>
  <c r="Q1708" i="2"/>
  <c r="N1709" i="2"/>
  <c r="O1709" i="2"/>
  <c r="Q1709" i="2"/>
  <c r="N1710" i="2"/>
  <c r="O1710" i="2"/>
  <c r="Q1710" i="2"/>
  <c r="N1711" i="2"/>
  <c r="O1711" i="2"/>
  <c r="Q1711" i="2"/>
  <c r="N1712" i="2"/>
  <c r="O1712" i="2"/>
  <c r="Q1712" i="2"/>
  <c r="N1713" i="2"/>
  <c r="O1713" i="2"/>
  <c r="Q1713" i="2"/>
  <c r="N1714" i="2"/>
  <c r="O1714" i="2"/>
  <c r="Q1714" i="2"/>
  <c r="N1715" i="2"/>
  <c r="O1715" i="2"/>
  <c r="Q1715" i="2"/>
  <c r="N1716" i="2"/>
  <c r="O1716" i="2"/>
  <c r="Q1716" i="2"/>
  <c r="N1717" i="2"/>
  <c r="O1717" i="2"/>
  <c r="Q1717" i="2"/>
  <c r="N1718" i="2"/>
  <c r="O1718" i="2"/>
  <c r="Q1718" i="2"/>
  <c r="N1719" i="2"/>
  <c r="O1719" i="2"/>
  <c r="Q1719" i="2"/>
  <c r="N1720" i="2"/>
  <c r="O1720" i="2"/>
  <c r="Q1720" i="2"/>
  <c r="N1721" i="2"/>
  <c r="O1721" i="2"/>
  <c r="Q1721" i="2"/>
  <c r="N1722" i="2"/>
  <c r="O1722" i="2"/>
  <c r="Q1722" i="2"/>
  <c r="N1723" i="2"/>
  <c r="O1723" i="2"/>
  <c r="Q1723" i="2"/>
  <c r="N1724" i="2"/>
  <c r="O1724" i="2"/>
  <c r="Q1724" i="2"/>
  <c r="N1725" i="2"/>
  <c r="O1725" i="2"/>
  <c r="Q1725" i="2"/>
  <c r="N1726" i="2"/>
  <c r="O1726" i="2"/>
  <c r="Q1726" i="2"/>
  <c r="N1727" i="2"/>
  <c r="O1727" i="2"/>
  <c r="Q1727" i="2"/>
  <c r="N1728" i="2"/>
  <c r="O1728" i="2"/>
  <c r="Q1728" i="2"/>
  <c r="O1729" i="2"/>
  <c r="Q1729" i="2"/>
  <c r="O1730" i="2"/>
  <c r="Q1730" i="2"/>
  <c r="O1731" i="2"/>
  <c r="Q1731" i="2"/>
  <c r="O1732" i="2"/>
  <c r="Q1732" i="2"/>
  <c r="O1733" i="2"/>
  <c r="Q1733" i="2"/>
  <c r="O1734" i="2"/>
  <c r="Q1734" i="2"/>
  <c r="N1735" i="2"/>
  <c r="O1735" i="2"/>
  <c r="Q1735" i="2"/>
  <c r="O1736" i="2"/>
  <c r="Q1736" i="2"/>
  <c r="O1737" i="2"/>
  <c r="Q1737" i="2"/>
  <c r="O1738" i="2"/>
  <c r="Q1738" i="2"/>
  <c r="N1739" i="2"/>
  <c r="O1739" i="2"/>
  <c r="Q1739" i="2"/>
  <c r="O1740" i="2"/>
  <c r="Q1740" i="2"/>
  <c r="O1741" i="2"/>
  <c r="Q1741" i="2"/>
  <c r="N1743" i="2"/>
  <c r="O1743" i="2"/>
  <c r="Q1743" i="2"/>
  <c r="O1744" i="2"/>
  <c r="Q1744" i="2"/>
  <c r="O1745" i="2"/>
  <c r="Q1745" i="2"/>
  <c r="O1746" i="2"/>
  <c r="Q1746" i="2"/>
  <c r="O1747" i="2"/>
  <c r="Q1747" i="2"/>
  <c r="O1748" i="2"/>
  <c r="Q1748" i="2"/>
  <c r="O1749" i="2"/>
  <c r="Q1749" i="2"/>
  <c r="O1754" i="2"/>
  <c r="Q1754" i="2"/>
  <c r="O1755" i="2"/>
  <c r="Q1755" i="2"/>
  <c r="O1756" i="2"/>
  <c r="Q1756" i="2"/>
  <c r="O1757" i="2"/>
  <c r="Q1757" i="2"/>
  <c r="O1758" i="2"/>
  <c r="Q1758" i="2"/>
  <c r="O1759" i="2"/>
  <c r="Q1759" i="2"/>
  <c r="O1761" i="2"/>
  <c r="Q1761" i="2"/>
  <c r="O1762" i="2"/>
  <c r="Q1762" i="2"/>
  <c r="O1763" i="2"/>
  <c r="Q1763" i="2"/>
  <c r="O1764" i="2"/>
  <c r="Q1764" i="2"/>
  <c r="O1765" i="2"/>
  <c r="Q1765" i="2"/>
  <c r="N1766" i="2"/>
  <c r="O1766" i="2"/>
  <c r="Q1766" i="2"/>
  <c r="O1767" i="2"/>
  <c r="Q1767" i="2"/>
  <c r="O1768" i="2"/>
  <c r="Q1768" i="2"/>
  <c r="N1769" i="2"/>
  <c r="O1769" i="2"/>
  <c r="Q1769" i="2"/>
  <c r="O1770" i="2"/>
  <c r="Q1770" i="2"/>
  <c r="O1771" i="2"/>
  <c r="Q1771" i="2"/>
  <c r="O1772" i="2"/>
  <c r="Q1772" i="2"/>
  <c r="O1773" i="2"/>
  <c r="Q1773" i="2"/>
  <c r="N1774" i="2"/>
  <c r="O1774" i="2"/>
  <c r="Q1774" i="2"/>
  <c r="O1775" i="2"/>
  <c r="Q1775" i="2"/>
  <c r="N1776" i="2"/>
  <c r="O1776" i="2"/>
  <c r="Q1776" i="2"/>
  <c r="N1777" i="2"/>
  <c r="O1777" i="2"/>
  <c r="Q1777" i="2"/>
  <c r="N1778" i="2"/>
  <c r="O1778" i="2"/>
  <c r="Q1778" i="2"/>
  <c r="N1779" i="2"/>
  <c r="O1779" i="2"/>
  <c r="Q1779" i="2"/>
  <c r="O1780" i="2"/>
  <c r="Q1780" i="2"/>
  <c r="O1781" i="2"/>
  <c r="Q1781" i="2"/>
  <c r="O1782" i="2"/>
  <c r="Q1782" i="2"/>
  <c r="O1783" i="2"/>
  <c r="Q1783" i="2"/>
  <c r="O1784" i="2"/>
  <c r="Q1784" i="2"/>
  <c r="O1786" i="2"/>
  <c r="Q1786" i="2"/>
  <c r="O1787" i="2"/>
  <c r="Q1787" i="2"/>
  <c r="O1788" i="2"/>
  <c r="Q1788" i="2"/>
  <c r="O1789" i="2"/>
  <c r="Q1789" i="2"/>
  <c r="O1791" i="2"/>
  <c r="Q1791" i="2"/>
  <c r="O1792" i="2"/>
  <c r="Q1792" i="2"/>
  <c r="O1793" i="2"/>
  <c r="Q1793" i="2"/>
  <c r="O1794" i="2"/>
  <c r="Q1794" i="2"/>
  <c r="O1801" i="2"/>
  <c r="Q1801" i="2"/>
  <c r="O1802" i="2"/>
  <c r="Q1802" i="2"/>
  <c r="O1803" i="2"/>
  <c r="Q1803" i="2"/>
  <c r="O1804" i="2"/>
  <c r="Q1804" i="2"/>
  <c r="O1805" i="2"/>
  <c r="Q1805" i="2"/>
  <c r="N1806" i="2"/>
  <c r="O1806" i="2"/>
  <c r="Q1806" i="2"/>
  <c r="N1807" i="2"/>
  <c r="O1807" i="2"/>
  <c r="Q1807" i="2"/>
  <c r="N1808" i="2"/>
  <c r="O1808" i="2"/>
  <c r="Q1808" i="2"/>
  <c r="N1809" i="2"/>
  <c r="O1809" i="2"/>
  <c r="Q1809" i="2"/>
  <c r="N1810" i="2"/>
  <c r="O1810" i="2"/>
  <c r="Q1810" i="2"/>
  <c r="N1811" i="2"/>
  <c r="O1811" i="2"/>
  <c r="Q1811" i="2"/>
  <c r="N1812" i="2"/>
  <c r="O1812" i="2"/>
  <c r="Q1812" i="2"/>
  <c r="N1813" i="2"/>
  <c r="O1813" i="2"/>
  <c r="Q1813" i="2"/>
  <c r="N1814" i="2"/>
  <c r="O1814" i="2"/>
  <c r="Q1814" i="2"/>
  <c r="N1815" i="2"/>
  <c r="O1815" i="2"/>
  <c r="Q1815" i="2"/>
  <c r="N1816" i="2"/>
  <c r="O1816" i="2"/>
  <c r="Q1816" i="2"/>
  <c r="O1817" i="2"/>
  <c r="Q1817" i="2"/>
  <c r="O1818" i="2"/>
  <c r="Q1818" i="2"/>
  <c r="N1819" i="2"/>
  <c r="O1819" i="2"/>
  <c r="Q1819" i="2"/>
  <c r="N1820" i="2"/>
  <c r="O1820" i="2"/>
  <c r="Q1820" i="2"/>
  <c r="N1821" i="2"/>
  <c r="O1821" i="2"/>
  <c r="Q1821" i="2"/>
  <c r="N1822" i="2"/>
  <c r="O1822" i="2"/>
  <c r="Q1822" i="2"/>
  <c r="N1823" i="2"/>
  <c r="O1823" i="2"/>
  <c r="Q1823" i="2"/>
  <c r="N1824" i="2"/>
  <c r="O1824" i="2"/>
  <c r="Q1824" i="2"/>
  <c r="N1825" i="2"/>
  <c r="O1825" i="2"/>
  <c r="Q1825" i="2"/>
  <c r="O1826" i="2"/>
  <c r="Q1826" i="2"/>
  <c r="O1827" i="2"/>
  <c r="Q1827" i="2"/>
  <c r="O1828" i="2"/>
  <c r="Q1828" i="2"/>
  <c r="O1829" i="2"/>
  <c r="Q1829" i="2"/>
  <c r="O1830" i="2"/>
  <c r="Q1830" i="2"/>
  <c r="O1831" i="2"/>
  <c r="Q1831" i="2"/>
  <c r="O1832" i="2"/>
  <c r="Q1832" i="2"/>
  <c r="O1833" i="2"/>
  <c r="Q1833" i="2"/>
  <c r="O1834" i="2"/>
  <c r="Q1834" i="2"/>
  <c r="O1835" i="2"/>
  <c r="Q1835" i="2"/>
  <c r="N1836" i="2"/>
  <c r="O1836" i="2"/>
  <c r="Q1836" i="2"/>
  <c r="N1837" i="2"/>
  <c r="O1837" i="2"/>
  <c r="Q1837" i="2"/>
  <c r="N1838" i="2"/>
  <c r="O1838" i="2"/>
  <c r="Q1838" i="2"/>
  <c r="N1839" i="2"/>
  <c r="O1839" i="2"/>
  <c r="Q1839" i="2"/>
  <c r="N1840" i="2"/>
  <c r="O1840" i="2"/>
  <c r="Q1840" i="2"/>
  <c r="N1841" i="2"/>
  <c r="O1841" i="2"/>
  <c r="Q1841" i="2"/>
  <c r="N1842" i="2"/>
  <c r="O1842" i="2"/>
  <c r="Q1842" i="2"/>
  <c r="O1856" i="2"/>
  <c r="Q1856" i="2"/>
  <c r="O1857" i="2"/>
  <c r="Q1857" i="2"/>
  <c r="O1858" i="2"/>
  <c r="Q1858" i="2"/>
  <c r="N1859" i="2"/>
  <c r="O1859" i="2"/>
  <c r="Q1859" i="2"/>
  <c r="O1860" i="2"/>
  <c r="Q1860" i="2"/>
  <c r="O1861" i="2"/>
  <c r="Q1861" i="2"/>
  <c r="O1862" i="2"/>
  <c r="Q1862" i="2"/>
  <c r="O1863" i="2"/>
  <c r="Q1863" i="2"/>
  <c r="O1864" i="2"/>
  <c r="Q1864" i="2"/>
  <c r="N1865" i="2"/>
  <c r="O1865" i="2"/>
  <c r="Q1865" i="2"/>
  <c r="O1866" i="2"/>
  <c r="Q1866" i="2"/>
  <c r="N1867" i="2"/>
  <c r="O1867" i="2"/>
  <c r="Q1867" i="2"/>
  <c r="O1868" i="2"/>
  <c r="Q1868" i="2"/>
  <c r="O1869" i="2"/>
  <c r="Q1869" i="2"/>
  <c r="O1870" i="2"/>
  <c r="Q1870" i="2"/>
  <c r="O1871" i="2"/>
  <c r="Q1871" i="2"/>
  <c r="O1872" i="2"/>
  <c r="Q1872" i="2"/>
  <c r="O1873" i="2"/>
  <c r="Q1873" i="2"/>
  <c r="O1874" i="2"/>
  <c r="Q1874" i="2"/>
  <c r="O1875" i="2"/>
  <c r="Q1875" i="2"/>
  <c r="O1876" i="2"/>
  <c r="Q1876" i="2"/>
  <c r="N1877" i="2"/>
  <c r="O1877" i="2"/>
  <c r="Q1877" i="2"/>
  <c r="O1878" i="2"/>
  <c r="Q1878" i="2"/>
  <c r="O1879" i="2"/>
  <c r="Q1879" i="2"/>
  <c r="O1880" i="2"/>
  <c r="Q1880" i="2"/>
  <c r="O1881" i="2"/>
  <c r="Q1881" i="2"/>
  <c r="O1882" i="2"/>
  <c r="Q1882" i="2"/>
  <c r="O1883" i="2"/>
  <c r="Q1883" i="2"/>
  <c r="O1884" i="2"/>
  <c r="Q1884" i="2"/>
  <c r="O1885" i="2"/>
  <c r="Q1885" i="2"/>
  <c r="O1886" i="2"/>
  <c r="Q1886" i="2"/>
  <c r="O1887" i="2"/>
  <c r="Q1887" i="2"/>
  <c r="O1888" i="2"/>
  <c r="Q1888" i="2"/>
  <c r="O1889" i="2"/>
  <c r="Q1889" i="2"/>
  <c r="O1890" i="2"/>
  <c r="Q1890" i="2"/>
  <c r="O1891" i="2"/>
  <c r="Q1891" i="2"/>
  <c r="O1892" i="2"/>
  <c r="Q1892" i="2"/>
  <c r="N1893" i="2"/>
  <c r="O1893" i="2"/>
  <c r="Q1893" i="2"/>
  <c r="O1896" i="2"/>
  <c r="Q1896" i="2"/>
  <c r="O1897" i="2"/>
  <c r="Q1897" i="2"/>
  <c r="N1898" i="2"/>
  <c r="O1898" i="2"/>
  <c r="Q1898" i="2"/>
  <c r="O1899" i="2"/>
  <c r="Q1899" i="2"/>
  <c r="N1900" i="2"/>
  <c r="O1900" i="2"/>
  <c r="Q1900" i="2"/>
  <c r="N1901" i="2"/>
  <c r="O1901" i="2"/>
  <c r="Q1901" i="2"/>
  <c r="N1902" i="2"/>
  <c r="O1902" i="2"/>
  <c r="Q1902" i="2"/>
  <c r="O1903" i="2"/>
  <c r="Q1903" i="2"/>
  <c r="O1904" i="2"/>
  <c r="Q1904" i="2"/>
  <c r="O1905" i="2"/>
  <c r="Q1905" i="2"/>
  <c r="O1906" i="2"/>
  <c r="Q1906" i="2"/>
  <c r="O1907" i="2"/>
  <c r="Q1907" i="2"/>
  <c r="O1908" i="2"/>
  <c r="Q1908" i="2"/>
  <c r="O1909" i="2"/>
  <c r="Q1909" i="2"/>
  <c r="O1910" i="2"/>
  <c r="Q1910" i="2"/>
  <c r="N1911" i="2"/>
  <c r="O1911" i="2"/>
  <c r="Q1911" i="2"/>
  <c r="O1912" i="2"/>
  <c r="Q1912" i="2"/>
  <c r="O1915" i="2"/>
  <c r="Q1915" i="2"/>
  <c r="O1916" i="2"/>
  <c r="Q1916" i="2"/>
  <c r="O1917" i="2"/>
  <c r="Q1917" i="2"/>
  <c r="O1918" i="2"/>
  <c r="Q1918" i="2"/>
  <c r="O1919" i="2"/>
  <c r="Q1919" i="2"/>
  <c r="O1920" i="2"/>
  <c r="Q1920" i="2"/>
  <c r="O1921" i="2"/>
  <c r="Q1921" i="2"/>
  <c r="O1922" i="2"/>
  <c r="Q1922" i="2"/>
  <c r="O1923" i="2"/>
  <c r="Q1923" i="2"/>
  <c r="O1924" i="2"/>
  <c r="Q1924" i="2"/>
  <c r="N1925" i="2"/>
  <c r="O1925" i="2"/>
  <c r="Q1925" i="2"/>
  <c r="N1927" i="2"/>
  <c r="O1927" i="2"/>
  <c r="Q1927" i="2"/>
  <c r="O1934" i="2"/>
  <c r="Q1934" i="2"/>
  <c r="O1935" i="2"/>
  <c r="Q1935" i="2"/>
  <c r="N1936" i="2"/>
  <c r="O1936" i="2"/>
  <c r="Q1936" i="2"/>
  <c r="O1937" i="2"/>
  <c r="Q1937" i="2"/>
  <c r="O1938" i="2"/>
  <c r="Q1938" i="2"/>
  <c r="O1942" i="2"/>
  <c r="Q1942" i="2"/>
  <c r="O1943" i="2"/>
  <c r="Q1943" i="2"/>
  <c r="O1944" i="2"/>
  <c r="Q1944" i="2"/>
  <c r="O1945" i="2"/>
  <c r="Q1945" i="2"/>
  <c r="O1946" i="2"/>
  <c r="Q1946" i="2"/>
  <c r="O1947" i="2"/>
  <c r="Q1947" i="2"/>
  <c r="O1948" i="2"/>
  <c r="Q1948" i="2"/>
  <c r="O1949" i="2"/>
  <c r="Q1949" i="2"/>
  <c r="O1950" i="2"/>
  <c r="Q1950" i="2"/>
  <c r="O1951" i="2"/>
  <c r="Q1951" i="2"/>
  <c r="O1952" i="2"/>
  <c r="Q1952" i="2"/>
  <c r="O1953" i="2"/>
  <c r="Q1953" i="2"/>
  <c r="O1954" i="2"/>
  <c r="Q1954" i="2"/>
  <c r="O1955" i="2"/>
  <c r="Q1955" i="2"/>
  <c r="O1958" i="2"/>
  <c r="Q1958" i="2"/>
  <c r="O1959" i="2"/>
  <c r="Q1959" i="2"/>
  <c r="O1960" i="2"/>
  <c r="Q1960" i="2"/>
  <c r="O1961" i="2"/>
  <c r="Q1961" i="2"/>
  <c r="O1962" i="2"/>
  <c r="Q1962" i="2"/>
  <c r="O1963" i="2"/>
  <c r="Q1963" i="2"/>
  <c r="O1964" i="2"/>
  <c r="Q1964" i="2"/>
  <c r="O1965" i="2"/>
  <c r="Q1965" i="2"/>
  <c r="O1966" i="2"/>
  <c r="Q1966" i="2"/>
  <c r="O1967" i="2"/>
  <c r="Q1967" i="2"/>
  <c r="O1968" i="2"/>
  <c r="Q1968" i="2"/>
  <c r="O1969" i="2"/>
  <c r="Q1969" i="2"/>
  <c r="O1970" i="2"/>
  <c r="Q1970" i="2"/>
  <c r="O1971" i="2"/>
  <c r="Q1971" i="2"/>
  <c r="O1974" i="2"/>
  <c r="Q1974" i="2"/>
  <c r="O1975" i="2"/>
  <c r="Q1975" i="2"/>
  <c r="N1976" i="2"/>
  <c r="O1976" i="2"/>
  <c r="Q1976" i="2"/>
  <c r="O1977" i="2"/>
  <c r="Q1977" i="2"/>
  <c r="N1978" i="2"/>
  <c r="O1978" i="2"/>
  <c r="Q1978" i="2"/>
  <c r="N1979" i="2"/>
  <c r="O1979" i="2"/>
  <c r="Q1979" i="2"/>
  <c r="O1980" i="2"/>
  <c r="Q1980" i="2"/>
  <c r="O1981" i="2"/>
  <c r="Q1981" i="2"/>
  <c r="O1982" i="2"/>
  <c r="Q1982" i="2"/>
  <c r="O1983" i="2"/>
  <c r="Q1983" i="2"/>
  <c r="O1984" i="2"/>
  <c r="Q1984" i="2"/>
  <c r="O1985" i="2"/>
  <c r="Q1985" i="2"/>
  <c r="O1986" i="2"/>
  <c r="Q1986" i="2"/>
  <c r="O1987" i="2"/>
  <c r="Q1987" i="2"/>
  <c r="O1988" i="2"/>
  <c r="Q1988" i="2"/>
  <c r="O1989" i="2"/>
  <c r="Q1989" i="2"/>
  <c r="O1990" i="2"/>
  <c r="Q1990" i="2"/>
  <c r="N1991" i="2"/>
  <c r="O1991" i="2"/>
  <c r="Q1991" i="2"/>
  <c r="O1994" i="2"/>
  <c r="Q1994" i="2"/>
  <c r="O1995" i="2"/>
  <c r="Q1995" i="2"/>
  <c r="O1996" i="2"/>
  <c r="Q1996" i="2"/>
  <c r="O1997" i="2"/>
  <c r="Q1997" i="2"/>
  <c r="O1998" i="2"/>
  <c r="Q1998" i="2"/>
  <c r="O1999" i="2"/>
  <c r="Q1999" i="2"/>
  <c r="O2000" i="2"/>
  <c r="Q2000" i="2"/>
  <c r="O2001" i="2"/>
  <c r="Q2001" i="2"/>
  <c r="O2002" i="2"/>
  <c r="Q2002" i="2"/>
  <c r="N2003" i="2"/>
  <c r="O2003" i="2"/>
  <c r="Q2003" i="2"/>
  <c r="N2004" i="2"/>
  <c r="O2004" i="2"/>
  <c r="Q2004" i="2"/>
  <c r="N2005" i="2"/>
  <c r="O2005" i="2"/>
  <c r="Q2005" i="2"/>
  <c r="N2006" i="2"/>
  <c r="O2006" i="2"/>
  <c r="Q2006" i="2"/>
  <c r="O2007" i="2"/>
  <c r="Q2007" i="2"/>
  <c r="O2008" i="2"/>
  <c r="Q2008" i="2"/>
  <c r="O2009" i="2"/>
  <c r="Q2009" i="2"/>
  <c r="O2010" i="2"/>
  <c r="Q2010" i="2"/>
  <c r="O2014" i="2"/>
  <c r="Q2014" i="2"/>
  <c r="O2015" i="2"/>
  <c r="Q2015" i="2"/>
  <c r="O2016" i="2"/>
  <c r="Q2016" i="2"/>
  <c r="O2017" i="2"/>
  <c r="Q2017" i="2"/>
  <c r="O2018" i="2"/>
  <c r="Q2018" i="2"/>
  <c r="N2019" i="2"/>
  <c r="O2019" i="2"/>
  <c r="Q2019" i="2"/>
  <c r="O2020" i="2"/>
  <c r="Q2020" i="2"/>
  <c r="O2021" i="2"/>
  <c r="Q2021" i="2"/>
  <c r="O2022" i="2"/>
  <c r="Q2022" i="2"/>
  <c r="O2023" i="2"/>
  <c r="Q2023" i="2"/>
  <c r="O2024" i="2"/>
  <c r="Q2024" i="2"/>
  <c r="O2025" i="2"/>
  <c r="Q2025" i="2"/>
  <c r="O2026" i="2"/>
  <c r="Q2026" i="2"/>
  <c r="O2027" i="2"/>
  <c r="Q2027" i="2"/>
  <c r="O2028" i="2"/>
  <c r="Q2028" i="2"/>
  <c r="O2029" i="2"/>
  <c r="Q2029" i="2"/>
  <c r="O2030" i="2"/>
  <c r="Q2030" i="2"/>
  <c r="N2033" i="2"/>
  <c r="O2033" i="2"/>
  <c r="Q2033" i="2"/>
  <c r="O2034" i="2"/>
  <c r="Q2034" i="2"/>
  <c r="O2035" i="2"/>
  <c r="Q2035" i="2"/>
  <c r="O2036" i="2"/>
  <c r="Q2036" i="2"/>
  <c r="O2037" i="2"/>
  <c r="Q2037" i="2"/>
  <c r="O2040" i="2"/>
  <c r="Q2040" i="2"/>
  <c r="O2041" i="2"/>
  <c r="Q2041" i="2"/>
  <c r="O2042" i="2"/>
  <c r="Q2042" i="2"/>
  <c r="O2043" i="2"/>
  <c r="Q2043" i="2"/>
  <c r="O2044" i="2"/>
  <c r="Q2044" i="2"/>
  <c r="O2045" i="2"/>
  <c r="Q2045" i="2"/>
  <c r="N2046" i="2"/>
  <c r="O2046" i="2"/>
  <c r="Q2046" i="2"/>
  <c r="O2048" i="2"/>
  <c r="Q2048" i="2"/>
  <c r="O2049" i="2"/>
  <c r="Q2049" i="2"/>
  <c r="O2050" i="2"/>
  <c r="Q2050" i="2"/>
  <c r="O2051" i="2"/>
  <c r="Q2051" i="2"/>
  <c r="O2052" i="2"/>
  <c r="Q2052" i="2"/>
  <c r="O2053" i="2"/>
  <c r="Q2053" i="2"/>
  <c r="O2054" i="2"/>
  <c r="Q2054" i="2"/>
  <c r="N2056" i="2"/>
  <c r="O2056" i="2"/>
  <c r="Q2056" i="2"/>
  <c r="O2057" i="2"/>
  <c r="Q2057" i="2"/>
  <c r="N2058" i="2"/>
  <c r="O2058" i="2"/>
  <c r="Q2058" i="2"/>
  <c r="N2059" i="2"/>
  <c r="O2059" i="2"/>
  <c r="Q2059" i="2"/>
  <c r="O2060" i="2"/>
  <c r="Q2060" i="2"/>
  <c r="O2061" i="2"/>
  <c r="Q2061" i="2"/>
  <c r="O2062" i="2"/>
  <c r="Q2062" i="2"/>
  <c r="O2064" i="2"/>
  <c r="Q2064" i="2"/>
  <c r="O2065" i="2"/>
  <c r="Q2065" i="2"/>
  <c r="N2066" i="2"/>
  <c r="O2066" i="2"/>
  <c r="Q2066" i="2"/>
  <c r="N2067" i="2"/>
  <c r="O2067" i="2"/>
  <c r="Q2067" i="2"/>
  <c r="N2068" i="2"/>
  <c r="O2068" i="2"/>
  <c r="Q2068" i="2"/>
  <c r="N2069" i="2"/>
  <c r="O2069" i="2"/>
  <c r="Q2069" i="2"/>
  <c r="N2070" i="2"/>
  <c r="O2070" i="2"/>
  <c r="Q2070" i="2"/>
  <c r="N2071" i="2"/>
  <c r="O2071" i="2"/>
  <c r="Q2071" i="2"/>
  <c r="O2072" i="2"/>
  <c r="Q2072" i="2"/>
  <c r="O2073" i="2"/>
  <c r="Q2073" i="2"/>
  <c r="O2074" i="2"/>
  <c r="Q2074" i="2"/>
  <c r="O2075" i="2"/>
  <c r="Q2075" i="2"/>
  <c r="O2076" i="2"/>
  <c r="Q2076" i="2"/>
  <c r="O2080" i="2"/>
  <c r="Q2080" i="2"/>
  <c r="O2081" i="2"/>
  <c r="Q2081" i="2"/>
  <c r="O2082" i="2"/>
  <c r="Q2082" i="2"/>
  <c r="O2083" i="2"/>
  <c r="Q2083" i="2"/>
  <c r="O2084" i="2"/>
  <c r="Q2084" i="2"/>
  <c r="O2085" i="2"/>
  <c r="Q2085" i="2"/>
  <c r="O2086" i="2"/>
  <c r="Q2086" i="2"/>
  <c r="O2087" i="2"/>
  <c r="Q2087" i="2"/>
  <c r="O2088" i="2"/>
  <c r="Q2088" i="2"/>
  <c r="O2089" i="2"/>
  <c r="Q2089" i="2"/>
  <c r="O2090" i="2"/>
  <c r="Q2090" i="2"/>
  <c r="O2091" i="2"/>
  <c r="Q2091" i="2"/>
  <c r="O2092" i="2"/>
  <c r="Q2092" i="2"/>
  <c r="O2093" i="2"/>
  <c r="Q2093" i="2"/>
  <c r="O2097" i="2"/>
  <c r="Q2097" i="2"/>
  <c r="O2098" i="2"/>
  <c r="Q2098" i="2"/>
  <c r="O2099" i="2"/>
  <c r="Q2099" i="2"/>
  <c r="O2100" i="2"/>
  <c r="Q2100" i="2"/>
  <c r="O2101" i="2"/>
  <c r="Q2101" i="2"/>
  <c r="O2102" i="2"/>
  <c r="Q2102" i="2"/>
  <c r="O2103" i="2"/>
  <c r="Q2103" i="2"/>
  <c r="O2104" i="2"/>
  <c r="Q2104" i="2"/>
  <c r="N2105" i="2"/>
  <c r="O2105" i="2"/>
  <c r="Q2105" i="2"/>
  <c r="N2106" i="2"/>
  <c r="O2106" i="2"/>
  <c r="Q2106" i="2"/>
  <c r="N2107" i="2"/>
  <c r="O2107" i="2"/>
  <c r="Q2107" i="2"/>
  <c r="O2108" i="2"/>
  <c r="Q2108" i="2"/>
  <c r="O2109" i="2"/>
  <c r="Q2109" i="2"/>
  <c r="O2110" i="2"/>
  <c r="Q2110" i="2"/>
  <c r="O2111" i="2"/>
  <c r="Q2111" i="2"/>
  <c r="O2112" i="2"/>
  <c r="Q2112" i="2"/>
  <c r="O2113" i="2"/>
  <c r="Q2113" i="2"/>
  <c r="O2114" i="2"/>
  <c r="Q2114" i="2"/>
  <c r="O2115" i="2"/>
  <c r="Q2115" i="2"/>
  <c r="O2116" i="2"/>
  <c r="Q2116" i="2"/>
  <c r="O2117" i="2"/>
  <c r="Q2117" i="2"/>
  <c r="O2118" i="2"/>
  <c r="Q2118" i="2"/>
  <c r="O2119" i="2"/>
  <c r="Q2119" i="2"/>
  <c r="O2120" i="2"/>
  <c r="Q2120" i="2"/>
  <c r="K1620" i="2"/>
  <c r="U1620" i="2" s="1"/>
  <c r="K1621" i="2"/>
  <c r="U1621" i="2" s="1"/>
  <c r="K1622" i="2"/>
  <c r="U1622" i="2" s="1"/>
  <c r="K1623" i="2"/>
  <c r="U1623" i="2" s="1"/>
  <c r="K1624" i="2"/>
  <c r="U1624" i="2" s="1"/>
  <c r="K1625" i="2"/>
  <c r="U1625" i="2" s="1"/>
  <c r="K1626" i="2"/>
  <c r="U1626" i="2" s="1"/>
  <c r="K1627" i="2"/>
  <c r="U1627" i="2" s="1"/>
  <c r="K1628" i="2"/>
  <c r="U1628" i="2" s="1"/>
  <c r="K1629" i="2"/>
  <c r="U1629" i="2" s="1"/>
  <c r="K1630" i="2"/>
  <c r="U1630" i="2" s="1"/>
  <c r="K1631" i="2"/>
  <c r="U1631" i="2" s="1"/>
  <c r="K1632" i="2"/>
  <c r="U1632" i="2" s="1"/>
  <c r="K1633" i="2"/>
  <c r="U1633" i="2" s="1"/>
  <c r="K1634" i="2"/>
  <c r="U1634" i="2" s="1"/>
  <c r="K1635" i="2"/>
  <c r="U1635" i="2" s="1"/>
  <c r="K1636" i="2"/>
  <c r="U1636" i="2" s="1"/>
  <c r="K1637" i="2"/>
  <c r="U1637" i="2" s="1"/>
  <c r="K1638" i="2"/>
  <c r="U1638" i="2" s="1"/>
  <c r="K1639" i="2"/>
  <c r="U1639" i="2" s="1"/>
  <c r="K1640" i="2"/>
  <c r="U1640" i="2" s="1"/>
  <c r="K1641" i="2"/>
  <c r="U1641" i="2" s="1"/>
  <c r="K1642" i="2"/>
  <c r="U1642" i="2" s="1"/>
  <c r="K1643" i="2"/>
  <c r="U1643" i="2" s="1"/>
  <c r="K1644" i="2"/>
  <c r="U1644" i="2" s="1"/>
  <c r="K1645" i="2"/>
  <c r="U1645" i="2" s="1"/>
  <c r="K1646" i="2"/>
  <c r="U1646" i="2" s="1"/>
  <c r="K1647" i="2"/>
  <c r="U1647" i="2" s="1"/>
  <c r="K1648" i="2"/>
  <c r="U1648" i="2" s="1"/>
  <c r="K1649" i="2"/>
  <c r="U1649" i="2" s="1"/>
  <c r="K1650" i="2"/>
  <c r="U1650" i="2" s="1"/>
  <c r="K1651" i="2"/>
  <c r="U1651" i="2" s="1"/>
  <c r="K1652" i="2"/>
  <c r="U1652" i="2" s="1"/>
  <c r="K1653" i="2"/>
  <c r="U1653" i="2" s="1"/>
  <c r="K1654" i="2"/>
  <c r="U1654" i="2" s="1"/>
  <c r="K1655" i="2"/>
  <c r="U1655" i="2" s="1"/>
  <c r="K1656" i="2"/>
  <c r="U1656" i="2" s="1"/>
  <c r="K1657" i="2"/>
  <c r="U1657" i="2" s="1"/>
  <c r="K1658" i="2"/>
  <c r="U1658" i="2" s="1"/>
  <c r="K1659" i="2"/>
  <c r="U1659" i="2" s="1"/>
  <c r="K1660" i="2"/>
  <c r="U1660" i="2" s="1"/>
  <c r="K1661" i="2"/>
  <c r="U1661" i="2" s="1"/>
  <c r="K1662" i="2"/>
  <c r="U1662" i="2" s="1"/>
  <c r="K1663" i="2"/>
  <c r="U1663" i="2" s="1"/>
  <c r="K1664" i="2"/>
  <c r="U1664" i="2" s="1"/>
  <c r="K1665" i="2"/>
  <c r="U1665" i="2" s="1"/>
  <c r="K1666" i="2"/>
  <c r="U1666" i="2" s="1"/>
  <c r="K1667" i="2"/>
  <c r="U1667" i="2" s="1"/>
  <c r="K1668" i="2"/>
  <c r="U1668" i="2" s="1"/>
  <c r="K1669" i="2"/>
  <c r="U1669" i="2" s="1"/>
  <c r="K1670" i="2"/>
  <c r="U1670" i="2" s="1"/>
  <c r="K1671" i="2"/>
  <c r="U1671" i="2" s="1"/>
  <c r="K1672" i="2"/>
  <c r="U1672" i="2" s="1"/>
  <c r="K1673" i="2"/>
  <c r="U1673" i="2" s="1"/>
  <c r="K1674" i="2"/>
  <c r="U1674" i="2" s="1"/>
  <c r="K1675" i="2"/>
  <c r="U1675" i="2" s="1"/>
  <c r="K1676" i="2"/>
  <c r="U1676" i="2" s="1"/>
  <c r="K1677" i="2"/>
  <c r="U1677" i="2" s="1"/>
  <c r="K1678" i="2"/>
  <c r="U1678" i="2" s="1"/>
  <c r="K1679" i="2"/>
  <c r="U1679" i="2" s="1"/>
  <c r="K1680" i="2"/>
  <c r="U1680" i="2" s="1"/>
  <c r="K1681" i="2"/>
  <c r="U1681" i="2" s="1"/>
  <c r="K1682" i="2"/>
  <c r="U1682" i="2" s="1"/>
  <c r="K1683" i="2"/>
  <c r="U1683" i="2" s="1"/>
  <c r="K1684" i="2"/>
  <c r="U1684" i="2" s="1"/>
  <c r="K1685" i="2"/>
  <c r="U1685" i="2" s="1"/>
  <c r="K1686" i="2"/>
  <c r="U1686" i="2" s="1"/>
  <c r="K1687" i="2"/>
  <c r="U1687" i="2" s="1"/>
  <c r="K1688" i="2"/>
  <c r="U1688" i="2" s="1"/>
  <c r="K1689" i="2"/>
  <c r="U1689" i="2" s="1"/>
  <c r="K1690" i="2"/>
  <c r="U1690" i="2" s="1"/>
  <c r="K1691" i="2"/>
  <c r="U1691" i="2" s="1"/>
  <c r="K1692" i="2"/>
  <c r="U1692" i="2" s="1"/>
  <c r="K1693" i="2"/>
  <c r="U1693" i="2" s="1"/>
  <c r="K1694" i="2"/>
  <c r="U1694" i="2" s="1"/>
  <c r="K1695" i="2"/>
  <c r="U1695" i="2" s="1"/>
  <c r="K1696" i="2"/>
  <c r="U1696" i="2" s="1"/>
  <c r="K1697" i="2"/>
  <c r="U1697" i="2" s="1"/>
  <c r="K1698" i="2"/>
  <c r="U1698" i="2" s="1"/>
  <c r="K1699" i="2"/>
  <c r="U1699" i="2" s="1"/>
  <c r="K1700" i="2"/>
  <c r="U1700" i="2" s="1"/>
  <c r="K1701" i="2"/>
  <c r="U1701" i="2" s="1"/>
  <c r="K1702" i="2"/>
  <c r="U1702" i="2" s="1"/>
  <c r="K1703" i="2"/>
  <c r="U1703" i="2" s="1"/>
  <c r="K1704" i="2"/>
  <c r="U1704" i="2" s="1"/>
  <c r="K1705" i="2"/>
  <c r="U1705" i="2" s="1"/>
  <c r="K1706" i="2"/>
  <c r="U1706" i="2" s="1"/>
  <c r="K1707" i="2"/>
  <c r="U1707" i="2" s="1"/>
  <c r="K1708" i="2"/>
  <c r="U1708" i="2" s="1"/>
  <c r="K1709" i="2"/>
  <c r="U1709" i="2" s="1"/>
  <c r="K1710" i="2"/>
  <c r="U1710" i="2" s="1"/>
  <c r="K1711" i="2"/>
  <c r="U1711" i="2" s="1"/>
  <c r="K1712" i="2"/>
  <c r="U1712" i="2" s="1"/>
  <c r="K1713" i="2"/>
  <c r="U1713" i="2" s="1"/>
  <c r="K1714" i="2"/>
  <c r="U1714" i="2" s="1"/>
  <c r="K1715" i="2"/>
  <c r="U1715" i="2" s="1"/>
  <c r="K1716" i="2"/>
  <c r="U1716" i="2" s="1"/>
  <c r="K1717" i="2"/>
  <c r="U1717" i="2" s="1"/>
  <c r="K1718" i="2"/>
  <c r="U1718" i="2" s="1"/>
  <c r="K1719" i="2"/>
  <c r="U1719" i="2" s="1"/>
  <c r="K1720" i="2"/>
  <c r="U1720" i="2" s="1"/>
  <c r="K1721" i="2"/>
  <c r="U1721" i="2" s="1"/>
  <c r="K1722" i="2"/>
  <c r="U1722" i="2" s="1"/>
  <c r="K1723" i="2"/>
  <c r="U1723" i="2" s="1"/>
  <c r="K1724" i="2"/>
  <c r="U1724" i="2" s="1"/>
  <c r="K1725" i="2"/>
  <c r="U1725" i="2" s="1"/>
  <c r="K1726" i="2"/>
  <c r="U1726" i="2" s="1"/>
  <c r="K1727" i="2"/>
  <c r="U1727" i="2" s="1"/>
  <c r="K1728" i="2"/>
  <c r="U1728" i="2" s="1"/>
  <c r="K1729" i="2"/>
  <c r="U1729" i="2" s="1"/>
  <c r="K1730" i="2"/>
  <c r="U1730" i="2" s="1"/>
  <c r="K1731" i="2"/>
  <c r="U1731" i="2" s="1"/>
  <c r="K1732" i="2"/>
  <c r="U1732" i="2" s="1"/>
  <c r="K1733" i="2"/>
  <c r="U1733" i="2" s="1"/>
  <c r="K1734" i="2"/>
  <c r="U1734" i="2" s="1"/>
  <c r="K1735" i="2"/>
  <c r="U1735" i="2" s="1"/>
  <c r="K1736" i="2"/>
  <c r="U1736" i="2" s="1"/>
  <c r="K1737" i="2"/>
  <c r="U1737" i="2" s="1"/>
  <c r="K1738" i="2"/>
  <c r="U1738" i="2" s="1"/>
  <c r="K1739" i="2"/>
  <c r="U1739" i="2" s="1"/>
  <c r="K1740" i="2"/>
  <c r="U1740" i="2" s="1"/>
  <c r="K1741" i="2"/>
  <c r="U1741" i="2" s="1"/>
  <c r="K1742" i="2"/>
  <c r="U1742" i="2" s="1"/>
  <c r="K1743" i="2"/>
  <c r="U1743" i="2" s="1"/>
  <c r="K1744" i="2"/>
  <c r="U1744" i="2" s="1"/>
  <c r="K1745" i="2"/>
  <c r="U1745" i="2" s="1"/>
  <c r="K1746" i="2"/>
  <c r="U1746" i="2" s="1"/>
  <c r="K1747" i="2"/>
  <c r="U1747" i="2" s="1"/>
  <c r="K1748" i="2"/>
  <c r="U1748" i="2" s="1"/>
  <c r="K1749" i="2"/>
  <c r="U1749" i="2" s="1"/>
  <c r="K1750" i="2"/>
  <c r="U1750" i="2" s="1"/>
  <c r="K1751" i="2"/>
  <c r="U1751" i="2" s="1"/>
  <c r="K1752" i="2"/>
  <c r="U1752" i="2" s="1"/>
  <c r="K1753" i="2"/>
  <c r="U1753" i="2" s="1"/>
  <c r="K1754" i="2"/>
  <c r="U1754" i="2" s="1"/>
  <c r="K1755" i="2"/>
  <c r="U1755" i="2" s="1"/>
  <c r="K1756" i="2"/>
  <c r="U1756" i="2" s="1"/>
  <c r="K1757" i="2"/>
  <c r="U1757" i="2" s="1"/>
  <c r="K1758" i="2"/>
  <c r="U1758" i="2" s="1"/>
  <c r="K1759" i="2"/>
  <c r="U1759" i="2" s="1"/>
  <c r="K1760" i="2"/>
  <c r="U1760" i="2" s="1"/>
  <c r="K1761" i="2"/>
  <c r="U1761" i="2" s="1"/>
  <c r="K1762" i="2"/>
  <c r="U1762" i="2" s="1"/>
  <c r="K1763" i="2"/>
  <c r="U1763" i="2" s="1"/>
  <c r="K1764" i="2"/>
  <c r="U1764" i="2" s="1"/>
  <c r="K1765" i="2"/>
  <c r="U1765" i="2" s="1"/>
  <c r="K1766" i="2"/>
  <c r="U1766" i="2" s="1"/>
  <c r="K1767" i="2"/>
  <c r="U1767" i="2" s="1"/>
  <c r="K1768" i="2"/>
  <c r="U1768" i="2" s="1"/>
  <c r="K1769" i="2"/>
  <c r="U1769" i="2" s="1"/>
  <c r="K1770" i="2"/>
  <c r="U1770" i="2" s="1"/>
  <c r="K1771" i="2"/>
  <c r="U1771" i="2" s="1"/>
  <c r="K1772" i="2"/>
  <c r="U1772" i="2" s="1"/>
  <c r="K1773" i="2"/>
  <c r="U1773" i="2" s="1"/>
  <c r="K1774" i="2"/>
  <c r="U1774" i="2" s="1"/>
  <c r="K1775" i="2"/>
  <c r="U1775" i="2" s="1"/>
  <c r="K1776" i="2"/>
  <c r="U1776" i="2" s="1"/>
  <c r="K1777" i="2"/>
  <c r="U1777" i="2" s="1"/>
  <c r="K1778" i="2"/>
  <c r="U1778" i="2" s="1"/>
  <c r="K1779" i="2"/>
  <c r="U1779" i="2" s="1"/>
  <c r="K1780" i="2"/>
  <c r="U1780" i="2" s="1"/>
  <c r="K1781" i="2"/>
  <c r="U1781" i="2" s="1"/>
  <c r="K1782" i="2"/>
  <c r="U1782" i="2" s="1"/>
  <c r="K1783" i="2"/>
  <c r="U1783" i="2" s="1"/>
  <c r="K1784" i="2"/>
  <c r="U1784" i="2" s="1"/>
  <c r="K1785" i="2"/>
  <c r="U1785" i="2" s="1"/>
  <c r="K1786" i="2"/>
  <c r="U1786" i="2" s="1"/>
  <c r="K1787" i="2"/>
  <c r="U1787" i="2" s="1"/>
  <c r="K1788" i="2"/>
  <c r="U1788" i="2" s="1"/>
  <c r="K1789" i="2"/>
  <c r="U1789" i="2" s="1"/>
  <c r="K1790" i="2"/>
  <c r="U1790" i="2" s="1"/>
  <c r="K1791" i="2"/>
  <c r="U1791" i="2" s="1"/>
  <c r="K1792" i="2"/>
  <c r="U1792" i="2" s="1"/>
  <c r="K1793" i="2"/>
  <c r="U1793" i="2" s="1"/>
  <c r="K1794" i="2"/>
  <c r="U1794" i="2" s="1"/>
  <c r="K1795" i="2"/>
  <c r="U1795" i="2" s="1"/>
  <c r="K1796" i="2"/>
  <c r="U1796" i="2" s="1"/>
  <c r="K1797" i="2"/>
  <c r="U1797" i="2" s="1"/>
  <c r="K1798" i="2"/>
  <c r="U1798" i="2" s="1"/>
  <c r="K1799" i="2"/>
  <c r="U1799" i="2" s="1"/>
  <c r="K1800" i="2"/>
  <c r="U1800" i="2" s="1"/>
  <c r="K1801" i="2"/>
  <c r="U1801" i="2" s="1"/>
  <c r="K1802" i="2"/>
  <c r="U1802" i="2" s="1"/>
  <c r="K1803" i="2"/>
  <c r="U1803" i="2" s="1"/>
  <c r="K1804" i="2"/>
  <c r="U1804" i="2" s="1"/>
  <c r="K1805" i="2"/>
  <c r="U1805" i="2" s="1"/>
  <c r="K1806" i="2"/>
  <c r="U1806" i="2" s="1"/>
  <c r="K1807" i="2"/>
  <c r="U1807" i="2" s="1"/>
  <c r="K1808" i="2"/>
  <c r="U1808" i="2" s="1"/>
  <c r="K1809" i="2"/>
  <c r="U1809" i="2" s="1"/>
  <c r="K1810" i="2"/>
  <c r="U1810" i="2" s="1"/>
  <c r="K1811" i="2"/>
  <c r="U1811" i="2" s="1"/>
  <c r="K1812" i="2"/>
  <c r="U1812" i="2" s="1"/>
  <c r="K1813" i="2"/>
  <c r="U1813" i="2" s="1"/>
  <c r="K1814" i="2"/>
  <c r="U1814" i="2" s="1"/>
  <c r="K1815" i="2"/>
  <c r="U1815" i="2" s="1"/>
  <c r="K1816" i="2"/>
  <c r="U1816" i="2" s="1"/>
  <c r="K1817" i="2"/>
  <c r="U1817" i="2" s="1"/>
  <c r="K1818" i="2"/>
  <c r="U1818" i="2" s="1"/>
  <c r="K1819" i="2"/>
  <c r="U1819" i="2" s="1"/>
  <c r="K1820" i="2"/>
  <c r="U1820" i="2" s="1"/>
  <c r="K1821" i="2"/>
  <c r="U1821" i="2" s="1"/>
  <c r="K1822" i="2"/>
  <c r="U1822" i="2" s="1"/>
  <c r="K1823" i="2"/>
  <c r="U1823" i="2" s="1"/>
  <c r="K1824" i="2"/>
  <c r="U1824" i="2" s="1"/>
  <c r="K1825" i="2"/>
  <c r="U1825" i="2" s="1"/>
  <c r="K1826" i="2"/>
  <c r="U1826" i="2" s="1"/>
  <c r="K1827" i="2"/>
  <c r="U1827" i="2" s="1"/>
  <c r="K1828" i="2"/>
  <c r="U1828" i="2" s="1"/>
  <c r="K1829" i="2"/>
  <c r="U1829" i="2" s="1"/>
  <c r="K1830" i="2"/>
  <c r="U1830" i="2" s="1"/>
  <c r="K1831" i="2"/>
  <c r="U1831" i="2" s="1"/>
  <c r="K1832" i="2"/>
  <c r="U1832" i="2" s="1"/>
  <c r="K1833" i="2"/>
  <c r="U1833" i="2" s="1"/>
  <c r="K1834" i="2"/>
  <c r="U1834" i="2" s="1"/>
  <c r="K1835" i="2"/>
  <c r="U1835" i="2" s="1"/>
  <c r="K1836" i="2"/>
  <c r="U1836" i="2" s="1"/>
  <c r="K1837" i="2"/>
  <c r="U1837" i="2" s="1"/>
  <c r="K1838" i="2"/>
  <c r="U1838" i="2" s="1"/>
  <c r="K1839" i="2"/>
  <c r="U1839" i="2" s="1"/>
  <c r="K1840" i="2"/>
  <c r="U1840" i="2" s="1"/>
  <c r="K1841" i="2"/>
  <c r="U1841" i="2" s="1"/>
  <c r="K1842" i="2"/>
  <c r="U1842" i="2" s="1"/>
  <c r="K1843" i="2"/>
  <c r="U1843" i="2" s="1"/>
  <c r="K1844" i="2"/>
  <c r="U1844" i="2" s="1"/>
  <c r="K1845" i="2"/>
  <c r="U1845" i="2" s="1"/>
  <c r="K1846" i="2"/>
  <c r="U1846" i="2" s="1"/>
  <c r="K1847" i="2"/>
  <c r="U1847" i="2" s="1"/>
  <c r="K1848" i="2"/>
  <c r="U1848" i="2" s="1"/>
  <c r="K1849" i="2"/>
  <c r="U1849" i="2" s="1"/>
  <c r="K1850" i="2"/>
  <c r="U1850" i="2" s="1"/>
  <c r="K1851" i="2"/>
  <c r="U1851" i="2" s="1"/>
  <c r="K1852" i="2"/>
  <c r="U1852" i="2" s="1"/>
  <c r="K1853" i="2"/>
  <c r="U1853" i="2" s="1"/>
  <c r="K1854" i="2"/>
  <c r="U1854" i="2" s="1"/>
  <c r="K1855" i="2"/>
  <c r="U1855" i="2" s="1"/>
  <c r="K1856" i="2"/>
  <c r="U1856" i="2" s="1"/>
  <c r="K1857" i="2"/>
  <c r="U1857" i="2" s="1"/>
  <c r="K1858" i="2"/>
  <c r="U1858" i="2" s="1"/>
  <c r="K1859" i="2"/>
  <c r="U1859" i="2" s="1"/>
  <c r="K1860" i="2"/>
  <c r="U1860" i="2" s="1"/>
  <c r="K1861" i="2"/>
  <c r="U1861" i="2" s="1"/>
  <c r="K1862" i="2"/>
  <c r="U1862" i="2" s="1"/>
  <c r="K1863" i="2"/>
  <c r="U1863" i="2" s="1"/>
  <c r="K1864" i="2"/>
  <c r="U1864" i="2" s="1"/>
  <c r="K1865" i="2"/>
  <c r="U1865" i="2" s="1"/>
  <c r="K1866" i="2"/>
  <c r="U1866" i="2" s="1"/>
  <c r="K1867" i="2"/>
  <c r="U1867" i="2" s="1"/>
  <c r="K1868" i="2"/>
  <c r="U1868" i="2" s="1"/>
  <c r="K1869" i="2"/>
  <c r="U1869" i="2" s="1"/>
  <c r="K1870" i="2"/>
  <c r="U1870" i="2" s="1"/>
  <c r="K1871" i="2"/>
  <c r="U1871" i="2" s="1"/>
  <c r="K1872" i="2"/>
  <c r="U1872" i="2" s="1"/>
  <c r="K1873" i="2"/>
  <c r="U1873" i="2" s="1"/>
  <c r="K1874" i="2"/>
  <c r="U1874" i="2" s="1"/>
  <c r="K1875" i="2"/>
  <c r="U1875" i="2" s="1"/>
  <c r="K1876" i="2"/>
  <c r="U1876" i="2" s="1"/>
  <c r="K1877" i="2"/>
  <c r="U1877" i="2" s="1"/>
  <c r="K1878" i="2"/>
  <c r="U1878" i="2" s="1"/>
  <c r="K1879" i="2"/>
  <c r="U1879" i="2" s="1"/>
  <c r="K1880" i="2"/>
  <c r="U1880" i="2" s="1"/>
  <c r="K1881" i="2"/>
  <c r="U1881" i="2" s="1"/>
  <c r="K1882" i="2"/>
  <c r="U1882" i="2" s="1"/>
  <c r="K1883" i="2"/>
  <c r="U1883" i="2" s="1"/>
  <c r="K1884" i="2"/>
  <c r="U1884" i="2" s="1"/>
  <c r="K1885" i="2"/>
  <c r="U1885" i="2" s="1"/>
  <c r="K1886" i="2"/>
  <c r="U1886" i="2" s="1"/>
  <c r="K1887" i="2"/>
  <c r="U1887" i="2" s="1"/>
  <c r="K1888" i="2"/>
  <c r="U1888" i="2" s="1"/>
  <c r="K1889" i="2"/>
  <c r="U1889" i="2" s="1"/>
  <c r="K1890" i="2"/>
  <c r="U1890" i="2" s="1"/>
  <c r="K1891" i="2"/>
  <c r="U1891" i="2" s="1"/>
  <c r="K1892" i="2"/>
  <c r="U1892" i="2" s="1"/>
  <c r="K1893" i="2"/>
  <c r="U1893" i="2" s="1"/>
  <c r="K1894" i="2"/>
  <c r="U1894" i="2" s="1"/>
  <c r="K1895" i="2"/>
  <c r="U1895" i="2" s="1"/>
  <c r="K1896" i="2"/>
  <c r="U1896" i="2" s="1"/>
  <c r="K1897" i="2"/>
  <c r="U1897" i="2" s="1"/>
  <c r="K1898" i="2"/>
  <c r="U1898" i="2" s="1"/>
  <c r="K1899" i="2"/>
  <c r="U1899" i="2" s="1"/>
  <c r="K1900" i="2"/>
  <c r="U1900" i="2" s="1"/>
  <c r="K1901" i="2"/>
  <c r="U1901" i="2" s="1"/>
  <c r="K1902" i="2"/>
  <c r="U1902" i="2" s="1"/>
  <c r="K1903" i="2"/>
  <c r="U1903" i="2" s="1"/>
  <c r="K1904" i="2"/>
  <c r="U1904" i="2" s="1"/>
  <c r="K1905" i="2"/>
  <c r="U1905" i="2" s="1"/>
  <c r="K1906" i="2"/>
  <c r="U1906" i="2" s="1"/>
  <c r="K1907" i="2"/>
  <c r="U1907" i="2" s="1"/>
  <c r="K1908" i="2"/>
  <c r="U1908" i="2" s="1"/>
  <c r="K1909" i="2"/>
  <c r="U1909" i="2" s="1"/>
  <c r="K1910" i="2"/>
  <c r="U1910" i="2" s="1"/>
  <c r="K1911" i="2"/>
  <c r="U1911" i="2" s="1"/>
  <c r="K1912" i="2"/>
  <c r="U1912" i="2" s="1"/>
  <c r="K1913" i="2"/>
  <c r="U1913" i="2" s="1"/>
  <c r="K1914" i="2"/>
  <c r="U1914" i="2" s="1"/>
  <c r="K1915" i="2"/>
  <c r="U1915" i="2" s="1"/>
  <c r="K1916" i="2"/>
  <c r="U1916" i="2" s="1"/>
  <c r="K1917" i="2"/>
  <c r="U1917" i="2" s="1"/>
  <c r="K1918" i="2"/>
  <c r="U1918" i="2" s="1"/>
  <c r="K1919" i="2"/>
  <c r="U1919" i="2" s="1"/>
  <c r="K1920" i="2"/>
  <c r="U1920" i="2" s="1"/>
  <c r="K1921" i="2"/>
  <c r="U1921" i="2" s="1"/>
  <c r="K1922" i="2"/>
  <c r="U1922" i="2" s="1"/>
  <c r="K1923" i="2"/>
  <c r="U1923" i="2" s="1"/>
  <c r="K1924" i="2"/>
  <c r="U1924" i="2" s="1"/>
  <c r="K1925" i="2"/>
  <c r="U1925" i="2" s="1"/>
  <c r="K1926" i="2"/>
  <c r="U1926" i="2" s="1"/>
  <c r="K1927" i="2"/>
  <c r="U1927" i="2" s="1"/>
  <c r="K1928" i="2"/>
  <c r="U1928" i="2" s="1"/>
  <c r="K1929" i="2"/>
  <c r="U1929" i="2" s="1"/>
  <c r="K1930" i="2"/>
  <c r="U1930" i="2" s="1"/>
  <c r="K1931" i="2"/>
  <c r="U1931" i="2" s="1"/>
  <c r="K1932" i="2"/>
  <c r="U1932" i="2" s="1"/>
  <c r="K1933" i="2"/>
  <c r="U1933" i="2" s="1"/>
  <c r="K1934" i="2"/>
  <c r="U1934" i="2" s="1"/>
  <c r="K1935" i="2"/>
  <c r="U1935" i="2" s="1"/>
  <c r="K1936" i="2"/>
  <c r="U1936" i="2" s="1"/>
  <c r="K1937" i="2"/>
  <c r="U1937" i="2" s="1"/>
  <c r="K1938" i="2"/>
  <c r="U1938" i="2" s="1"/>
  <c r="K1939" i="2"/>
  <c r="U1939" i="2" s="1"/>
  <c r="K1940" i="2"/>
  <c r="U1940" i="2" s="1"/>
  <c r="K1941" i="2"/>
  <c r="U1941" i="2" s="1"/>
  <c r="K1942" i="2"/>
  <c r="U1942" i="2" s="1"/>
  <c r="K1943" i="2"/>
  <c r="U1943" i="2" s="1"/>
  <c r="K1944" i="2"/>
  <c r="U1944" i="2" s="1"/>
  <c r="K1945" i="2"/>
  <c r="U1945" i="2" s="1"/>
  <c r="K1946" i="2"/>
  <c r="U1946" i="2" s="1"/>
  <c r="K1947" i="2"/>
  <c r="U1947" i="2" s="1"/>
  <c r="K1948" i="2"/>
  <c r="U1948" i="2" s="1"/>
  <c r="K1949" i="2"/>
  <c r="U1949" i="2" s="1"/>
  <c r="K1950" i="2"/>
  <c r="U1950" i="2" s="1"/>
  <c r="K1951" i="2"/>
  <c r="U1951" i="2" s="1"/>
  <c r="K1952" i="2"/>
  <c r="U1952" i="2" s="1"/>
  <c r="K1953" i="2"/>
  <c r="U1953" i="2" s="1"/>
  <c r="K1954" i="2"/>
  <c r="U1954" i="2" s="1"/>
  <c r="K1955" i="2"/>
  <c r="U1955" i="2" s="1"/>
  <c r="K1956" i="2"/>
  <c r="U1956" i="2" s="1"/>
  <c r="K1957" i="2"/>
  <c r="U1957" i="2" s="1"/>
  <c r="K1958" i="2"/>
  <c r="U1958" i="2" s="1"/>
  <c r="K1959" i="2"/>
  <c r="U1959" i="2" s="1"/>
  <c r="K1960" i="2"/>
  <c r="U1960" i="2" s="1"/>
  <c r="K1961" i="2"/>
  <c r="U1961" i="2" s="1"/>
  <c r="K1962" i="2"/>
  <c r="U1962" i="2" s="1"/>
  <c r="K1963" i="2"/>
  <c r="U1963" i="2" s="1"/>
  <c r="K1964" i="2"/>
  <c r="U1964" i="2" s="1"/>
  <c r="K1965" i="2"/>
  <c r="U1965" i="2" s="1"/>
  <c r="K1966" i="2"/>
  <c r="U1966" i="2" s="1"/>
  <c r="K1967" i="2"/>
  <c r="U1967" i="2" s="1"/>
  <c r="K1968" i="2"/>
  <c r="U1968" i="2" s="1"/>
  <c r="K1969" i="2"/>
  <c r="U1969" i="2" s="1"/>
  <c r="K1970" i="2"/>
  <c r="U1970" i="2" s="1"/>
  <c r="K1971" i="2"/>
  <c r="U1971" i="2" s="1"/>
  <c r="K1972" i="2"/>
  <c r="U1972" i="2" s="1"/>
  <c r="K1973" i="2"/>
  <c r="U1973" i="2" s="1"/>
  <c r="K1974" i="2"/>
  <c r="U1974" i="2" s="1"/>
  <c r="K1975" i="2"/>
  <c r="U1975" i="2" s="1"/>
  <c r="K1976" i="2"/>
  <c r="U1976" i="2" s="1"/>
  <c r="K1977" i="2"/>
  <c r="U1977" i="2" s="1"/>
  <c r="K1978" i="2"/>
  <c r="U1978" i="2" s="1"/>
  <c r="K1979" i="2"/>
  <c r="U1979" i="2" s="1"/>
  <c r="K1980" i="2"/>
  <c r="U1980" i="2" s="1"/>
  <c r="K1981" i="2"/>
  <c r="U1981" i="2" s="1"/>
  <c r="K1982" i="2"/>
  <c r="U1982" i="2" s="1"/>
  <c r="K1983" i="2"/>
  <c r="U1983" i="2" s="1"/>
  <c r="K1984" i="2"/>
  <c r="U1984" i="2" s="1"/>
  <c r="K1985" i="2"/>
  <c r="U1985" i="2" s="1"/>
  <c r="K1986" i="2"/>
  <c r="U1986" i="2" s="1"/>
  <c r="K1987" i="2"/>
  <c r="U1987" i="2" s="1"/>
  <c r="K1988" i="2"/>
  <c r="U1988" i="2" s="1"/>
  <c r="K1989" i="2"/>
  <c r="U1989" i="2" s="1"/>
  <c r="K1990" i="2"/>
  <c r="U1990" i="2" s="1"/>
  <c r="K1991" i="2"/>
  <c r="U1991" i="2" s="1"/>
  <c r="K1992" i="2"/>
  <c r="U1992" i="2" s="1"/>
  <c r="K1993" i="2"/>
  <c r="U1993" i="2" s="1"/>
  <c r="K1994" i="2"/>
  <c r="U1994" i="2" s="1"/>
  <c r="K1995" i="2"/>
  <c r="U1995" i="2" s="1"/>
  <c r="K1996" i="2"/>
  <c r="U1996" i="2" s="1"/>
  <c r="K1997" i="2"/>
  <c r="U1997" i="2" s="1"/>
  <c r="K1998" i="2"/>
  <c r="U1998" i="2" s="1"/>
  <c r="K1999" i="2"/>
  <c r="U1999" i="2" s="1"/>
  <c r="K2000" i="2"/>
  <c r="U2000" i="2" s="1"/>
  <c r="K2001" i="2"/>
  <c r="U2001" i="2" s="1"/>
  <c r="K2002" i="2"/>
  <c r="U2002" i="2" s="1"/>
  <c r="K2003" i="2"/>
  <c r="U2003" i="2" s="1"/>
  <c r="K2004" i="2"/>
  <c r="U2004" i="2" s="1"/>
  <c r="K2005" i="2"/>
  <c r="U2005" i="2" s="1"/>
  <c r="K2006" i="2"/>
  <c r="U2006" i="2" s="1"/>
  <c r="K2007" i="2"/>
  <c r="U2007" i="2" s="1"/>
  <c r="K2008" i="2"/>
  <c r="U2008" i="2" s="1"/>
  <c r="K2009" i="2"/>
  <c r="U2009" i="2" s="1"/>
  <c r="K2010" i="2"/>
  <c r="U2010" i="2" s="1"/>
  <c r="K2011" i="2"/>
  <c r="U2011" i="2" s="1"/>
  <c r="K2012" i="2"/>
  <c r="U2012" i="2" s="1"/>
  <c r="K2013" i="2"/>
  <c r="U2013" i="2" s="1"/>
  <c r="K2014" i="2"/>
  <c r="U2014" i="2" s="1"/>
  <c r="K2015" i="2"/>
  <c r="U2015" i="2" s="1"/>
  <c r="K2016" i="2"/>
  <c r="U2016" i="2" s="1"/>
  <c r="K2017" i="2"/>
  <c r="U2017" i="2" s="1"/>
  <c r="K2018" i="2"/>
  <c r="U2018" i="2" s="1"/>
  <c r="K2019" i="2"/>
  <c r="U2019" i="2" s="1"/>
  <c r="K2020" i="2"/>
  <c r="U2020" i="2" s="1"/>
  <c r="K2021" i="2"/>
  <c r="U2021" i="2" s="1"/>
  <c r="K2022" i="2"/>
  <c r="U2022" i="2" s="1"/>
  <c r="K2023" i="2"/>
  <c r="U2023" i="2" s="1"/>
  <c r="K2024" i="2"/>
  <c r="U2024" i="2" s="1"/>
  <c r="K2025" i="2"/>
  <c r="U2025" i="2" s="1"/>
  <c r="K2026" i="2"/>
  <c r="U2026" i="2" s="1"/>
  <c r="K2027" i="2"/>
  <c r="U2027" i="2" s="1"/>
  <c r="K2028" i="2"/>
  <c r="U2028" i="2" s="1"/>
  <c r="K2029" i="2"/>
  <c r="U2029" i="2" s="1"/>
  <c r="K2030" i="2"/>
  <c r="U2030" i="2" s="1"/>
  <c r="K2031" i="2"/>
  <c r="U2031" i="2" s="1"/>
  <c r="K2032" i="2"/>
  <c r="U2032" i="2" s="1"/>
  <c r="K2033" i="2"/>
  <c r="U2033" i="2" s="1"/>
  <c r="K2034" i="2"/>
  <c r="U2034" i="2" s="1"/>
  <c r="K2035" i="2"/>
  <c r="U2035" i="2" s="1"/>
  <c r="K2036" i="2"/>
  <c r="U2036" i="2" s="1"/>
  <c r="K2037" i="2"/>
  <c r="U2037" i="2" s="1"/>
  <c r="K2038" i="2"/>
  <c r="U2038" i="2" s="1"/>
  <c r="K2039" i="2"/>
  <c r="U2039" i="2" s="1"/>
  <c r="K2040" i="2"/>
  <c r="U2040" i="2" s="1"/>
  <c r="K2041" i="2"/>
  <c r="U2041" i="2" s="1"/>
  <c r="K2042" i="2"/>
  <c r="U2042" i="2" s="1"/>
  <c r="K2043" i="2"/>
  <c r="U2043" i="2" s="1"/>
  <c r="K2044" i="2"/>
  <c r="U2044" i="2" s="1"/>
  <c r="K2045" i="2"/>
  <c r="U2045" i="2" s="1"/>
  <c r="K2046" i="2"/>
  <c r="U2046" i="2" s="1"/>
  <c r="K2047" i="2"/>
  <c r="U2047" i="2" s="1"/>
  <c r="K2048" i="2"/>
  <c r="U2048" i="2" s="1"/>
  <c r="K2049" i="2"/>
  <c r="U2049" i="2" s="1"/>
  <c r="K2050" i="2"/>
  <c r="U2050" i="2" s="1"/>
  <c r="K2051" i="2"/>
  <c r="U2051" i="2" s="1"/>
  <c r="K2052" i="2"/>
  <c r="U2052" i="2" s="1"/>
  <c r="K2053" i="2"/>
  <c r="U2053" i="2" s="1"/>
  <c r="K2054" i="2"/>
  <c r="U2054" i="2" s="1"/>
  <c r="K2055" i="2"/>
  <c r="U2055" i="2" s="1"/>
  <c r="K2056" i="2"/>
  <c r="U2056" i="2" s="1"/>
  <c r="K2057" i="2"/>
  <c r="U2057" i="2" s="1"/>
  <c r="K2058" i="2"/>
  <c r="U2058" i="2" s="1"/>
  <c r="K2059" i="2"/>
  <c r="U2059" i="2" s="1"/>
  <c r="K2060" i="2"/>
  <c r="U2060" i="2" s="1"/>
  <c r="K2061" i="2"/>
  <c r="U2061" i="2" s="1"/>
  <c r="K2062" i="2"/>
  <c r="U2062" i="2" s="1"/>
  <c r="K2063" i="2"/>
  <c r="U2063" i="2" s="1"/>
  <c r="K2064" i="2"/>
  <c r="U2064" i="2" s="1"/>
  <c r="K2065" i="2"/>
  <c r="U2065" i="2" s="1"/>
  <c r="K2066" i="2"/>
  <c r="U2066" i="2" s="1"/>
  <c r="K2067" i="2"/>
  <c r="U2067" i="2" s="1"/>
  <c r="K2068" i="2"/>
  <c r="U2068" i="2" s="1"/>
  <c r="K2069" i="2"/>
  <c r="U2069" i="2" s="1"/>
  <c r="K2070" i="2"/>
  <c r="U2070" i="2" s="1"/>
  <c r="K2071" i="2"/>
  <c r="U2071" i="2" s="1"/>
  <c r="K2072" i="2"/>
  <c r="U2072" i="2" s="1"/>
  <c r="K2073" i="2"/>
  <c r="U2073" i="2" s="1"/>
  <c r="K2074" i="2"/>
  <c r="U2074" i="2" s="1"/>
  <c r="K2075" i="2"/>
  <c r="U2075" i="2" s="1"/>
  <c r="K2076" i="2"/>
  <c r="U2076" i="2" s="1"/>
  <c r="K2077" i="2"/>
  <c r="U2077" i="2" s="1"/>
  <c r="K2078" i="2"/>
  <c r="U2078" i="2" s="1"/>
  <c r="K2079" i="2"/>
  <c r="U2079" i="2" s="1"/>
  <c r="K2080" i="2"/>
  <c r="U2080" i="2" s="1"/>
  <c r="K2081" i="2"/>
  <c r="U2081" i="2" s="1"/>
  <c r="K2082" i="2"/>
  <c r="U2082" i="2" s="1"/>
  <c r="K2083" i="2"/>
  <c r="U2083" i="2" s="1"/>
  <c r="K2084" i="2"/>
  <c r="U2084" i="2" s="1"/>
  <c r="K2085" i="2"/>
  <c r="U2085" i="2" s="1"/>
  <c r="K2086" i="2"/>
  <c r="U2086" i="2" s="1"/>
  <c r="K2087" i="2"/>
  <c r="U2087" i="2" s="1"/>
  <c r="K2088" i="2"/>
  <c r="U2088" i="2" s="1"/>
  <c r="K2089" i="2"/>
  <c r="U2089" i="2" s="1"/>
  <c r="K2090" i="2"/>
  <c r="U2090" i="2" s="1"/>
  <c r="K2091" i="2"/>
  <c r="U2091" i="2" s="1"/>
  <c r="K2092" i="2"/>
  <c r="U2092" i="2" s="1"/>
  <c r="K2093" i="2"/>
  <c r="U2093" i="2" s="1"/>
  <c r="K2094" i="2"/>
  <c r="U2094" i="2" s="1"/>
  <c r="K2095" i="2"/>
  <c r="U2095" i="2" s="1"/>
  <c r="K2096" i="2"/>
  <c r="U2096" i="2" s="1"/>
  <c r="K2097" i="2"/>
  <c r="U2097" i="2" s="1"/>
  <c r="K2098" i="2"/>
  <c r="U2098" i="2" s="1"/>
  <c r="K2099" i="2"/>
  <c r="U2099" i="2" s="1"/>
  <c r="K2100" i="2"/>
  <c r="U2100" i="2" s="1"/>
  <c r="K2101" i="2"/>
  <c r="U2101" i="2" s="1"/>
  <c r="K2102" i="2"/>
  <c r="U2102" i="2" s="1"/>
  <c r="K2103" i="2"/>
  <c r="U2103" i="2" s="1"/>
  <c r="K2104" i="2"/>
  <c r="U2104" i="2" s="1"/>
  <c r="K2105" i="2"/>
  <c r="U2105" i="2" s="1"/>
  <c r="K2106" i="2"/>
  <c r="U2106" i="2" s="1"/>
  <c r="K2107" i="2"/>
  <c r="U2107" i="2" s="1"/>
  <c r="K2108" i="2"/>
  <c r="U2108" i="2" s="1"/>
  <c r="K2109" i="2"/>
  <c r="U2109" i="2" s="1"/>
  <c r="K2110" i="2"/>
  <c r="U2110" i="2" s="1"/>
  <c r="K2111" i="2"/>
  <c r="U2111" i="2" s="1"/>
  <c r="K2112" i="2"/>
  <c r="U2112" i="2" s="1"/>
  <c r="K2113" i="2"/>
  <c r="U2113" i="2" s="1"/>
  <c r="K2114" i="2"/>
  <c r="U2114" i="2" s="1"/>
  <c r="K2115" i="2"/>
  <c r="U2115" i="2" s="1"/>
  <c r="K2116" i="2"/>
  <c r="U2116" i="2" s="1"/>
  <c r="K2117" i="2"/>
  <c r="U2117" i="2" s="1"/>
  <c r="K2118" i="2"/>
  <c r="U2118" i="2" s="1"/>
  <c r="K2119" i="2"/>
  <c r="U2119" i="2" s="1"/>
  <c r="K2120" i="2"/>
  <c r="U2120" i="2" s="1"/>
  <c r="E49" i="35" l="1"/>
  <c r="F49" i="35" s="1"/>
  <c r="H49" i="35" s="1"/>
  <c r="E48" i="35"/>
  <c r="F48" i="35" s="1"/>
  <c r="H48" i="35" s="1"/>
  <c r="E47" i="35"/>
  <c r="F47" i="35" s="1"/>
  <c r="H47" i="35" s="1"/>
  <c r="E46" i="35"/>
  <c r="F46" i="35" s="1"/>
  <c r="H46" i="35" s="1"/>
  <c r="E45" i="35"/>
  <c r="F45" i="35" s="1"/>
  <c r="H45" i="35" s="1"/>
  <c r="E44" i="35"/>
  <c r="F44" i="35" s="1"/>
  <c r="H44" i="35" s="1"/>
  <c r="E43" i="35"/>
  <c r="F43" i="35" s="1"/>
  <c r="H43" i="35" s="1"/>
  <c r="E42" i="35"/>
  <c r="F42" i="35" s="1"/>
  <c r="H42" i="35" s="1"/>
  <c r="E41" i="35"/>
  <c r="F41" i="35" s="1"/>
  <c r="H41" i="35" s="1"/>
  <c r="H71" i="35"/>
  <c r="E66" i="35"/>
  <c r="F66" i="35" s="1"/>
  <c r="E65" i="35"/>
  <c r="F65" i="35" s="1"/>
  <c r="E64" i="35"/>
  <c r="F64" i="35" s="1"/>
  <c r="H64" i="35" s="1"/>
  <c r="E63" i="35"/>
  <c r="F63" i="35" s="1"/>
  <c r="H63" i="35" s="1"/>
  <c r="E59" i="35"/>
  <c r="F59" i="35" s="1"/>
  <c r="H59" i="35" s="1"/>
  <c r="E58" i="35"/>
  <c r="F58" i="35" s="1"/>
  <c r="E57" i="35"/>
  <c r="F57" i="35" s="1"/>
  <c r="E56" i="35"/>
  <c r="F56" i="35" s="1"/>
  <c r="E55" i="35"/>
  <c r="F55" i="35" s="1"/>
  <c r="E54" i="35"/>
  <c r="F54" i="35" s="1"/>
  <c r="H38" i="35"/>
  <c r="H37" i="35"/>
  <c r="E34" i="35"/>
  <c r="F34" i="35" s="1"/>
  <c r="H18" i="35"/>
  <c r="D21" i="35"/>
  <c r="D76" i="35" s="1"/>
  <c r="E16" i="35"/>
  <c r="F16" i="35" s="1"/>
  <c r="H16" i="35" s="1"/>
  <c r="H55" i="35" l="1"/>
  <c r="H54" i="35"/>
  <c r="H56" i="35"/>
  <c r="H34" i="35"/>
  <c r="H65" i="35"/>
  <c r="H57" i="35"/>
  <c r="H58" i="35"/>
  <c r="H66" i="35"/>
  <c r="M11" i="28" l="1"/>
  <c r="M13" i="28"/>
  <c r="M14" i="28"/>
  <c r="M15" i="28"/>
  <c r="M16" i="28"/>
  <c r="M17" i="28"/>
  <c r="M18" i="28"/>
  <c r="M19" i="28"/>
  <c r="M20" i="28"/>
  <c r="M21" i="28"/>
  <c r="M22" i="28"/>
  <c r="M23" i="28"/>
  <c r="M24" i="28"/>
  <c r="M25" i="28"/>
  <c r="M26" i="28"/>
  <c r="M27" i="28"/>
  <c r="M28" i="28"/>
  <c r="M29" i="28"/>
  <c r="M30" i="28"/>
  <c r="M10" i="28"/>
  <c r="M33" i="28" l="1"/>
  <c r="A37" i="37" l="1"/>
  <c r="A38" i="37"/>
  <c r="A39" i="37"/>
  <c r="A40" i="37"/>
  <c r="A41" i="37"/>
  <c r="A42" i="37"/>
  <c r="A43" i="37"/>
  <c r="A44" i="37"/>
  <c r="A45" i="37"/>
  <c r="A46" i="37"/>
  <c r="A47" i="37"/>
  <c r="A48" i="37"/>
  <c r="A49" i="37"/>
  <c r="O325" i="2"/>
  <c r="Q325" i="2"/>
  <c r="O326" i="2"/>
  <c r="Q326" i="2"/>
  <c r="O327" i="2"/>
  <c r="Q327" i="2"/>
  <c r="O335" i="2"/>
  <c r="Q335" i="2"/>
  <c r="O340" i="2"/>
  <c r="Q340" i="2"/>
  <c r="O347" i="2"/>
  <c r="Q347" i="2"/>
  <c r="O348" i="2"/>
  <c r="Q348" i="2"/>
  <c r="O353" i="2"/>
  <c r="Q353" i="2"/>
  <c r="O354" i="2"/>
  <c r="Q354" i="2"/>
  <c r="O355" i="2"/>
  <c r="Q355" i="2"/>
  <c r="O357" i="2"/>
  <c r="Q357" i="2"/>
  <c r="O358" i="2"/>
  <c r="Q358" i="2"/>
  <c r="O359" i="2"/>
  <c r="Q359" i="2"/>
  <c r="O360" i="2"/>
  <c r="Q360" i="2"/>
  <c r="O361" i="2"/>
  <c r="Q361" i="2"/>
  <c r="O362" i="2"/>
  <c r="Q362" i="2"/>
  <c r="O363" i="2"/>
  <c r="Q363" i="2"/>
  <c r="O371" i="2"/>
  <c r="Q371" i="2"/>
  <c r="O372" i="2"/>
  <c r="Q372" i="2"/>
  <c r="O373" i="2"/>
  <c r="Q373" i="2"/>
  <c r="O374" i="2"/>
  <c r="Q374" i="2"/>
  <c r="O375" i="2"/>
  <c r="Q375" i="2"/>
  <c r="O376" i="2"/>
  <c r="Q376" i="2"/>
  <c r="O377" i="2"/>
  <c r="Q377" i="2"/>
  <c r="O378" i="2"/>
  <c r="Q378" i="2"/>
  <c r="O379" i="2"/>
  <c r="Q379" i="2"/>
  <c r="O380" i="2"/>
  <c r="Q380" i="2"/>
  <c r="O381" i="2"/>
  <c r="Q381" i="2"/>
  <c r="O382" i="2"/>
  <c r="Q382" i="2"/>
  <c r="O383" i="2"/>
  <c r="Q383" i="2"/>
  <c r="O384" i="2"/>
  <c r="Q384" i="2"/>
  <c r="O385" i="2"/>
  <c r="Q385" i="2"/>
  <c r="O386" i="2"/>
  <c r="Q386" i="2"/>
  <c r="O387" i="2"/>
  <c r="Q387" i="2"/>
  <c r="O388" i="2"/>
  <c r="Q388" i="2"/>
  <c r="O389" i="2"/>
  <c r="Q389" i="2"/>
  <c r="O390" i="2"/>
  <c r="Q390" i="2"/>
  <c r="O391" i="2"/>
  <c r="Q391" i="2"/>
  <c r="O403" i="2"/>
  <c r="Q403" i="2"/>
  <c r="O404" i="2"/>
  <c r="Q404" i="2"/>
  <c r="O405" i="2"/>
  <c r="Q405" i="2"/>
  <c r="O406" i="2"/>
  <c r="Q406" i="2"/>
  <c r="O411" i="2"/>
  <c r="Q411" i="2"/>
  <c r="O416" i="2"/>
  <c r="Q416" i="2"/>
  <c r="O417" i="2"/>
  <c r="Q417" i="2"/>
  <c r="O418" i="2"/>
  <c r="Q418" i="2"/>
  <c r="O419" i="2"/>
  <c r="Q419" i="2"/>
  <c r="O420" i="2"/>
  <c r="Q420" i="2"/>
  <c r="O421" i="2"/>
  <c r="Q421" i="2"/>
  <c r="O422" i="2"/>
  <c r="Q422" i="2"/>
  <c r="O423" i="2"/>
  <c r="Q423" i="2"/>
  <c r="O424" i="2"/>
  <c r="Q424" i="2"/>
  <c r="O425" i="2"/>
  <c r="Q425" i="2"/>
  <c r="O426" i="2"/>
  <c r="Q426" i="2"/>
  <c r="O427" i="2"/>
  <c r="Q427" i="2"/>
  <c r="O428" i="2"/>
  <c r="Q428" i="2"/>
  <c r="O429" i="2"/>
  <c r="Q429" i="2"/>
  <c r="O430" i="2"/>
  <c r="Q430" i="2"/>
  <c r="O431" i="2"/>
  <c r="Q431" i="2"/>
  <c r="O432" i="2"/>
  <c r="Q432" i="2"/>
  <c r="O440" i="2"/>
  <c r="Q440" i="2"/>
  <c r="O441" i="2"/>
  <c r="Q441" i="2"/>
  <c r="O442" i="2"/>
  <c r="Q442" i="2"/>
  <c r="O443" i="2"/>
  <c r="Q443" i="2"/>
  <c r="O451" i="2"/>
  <c r="Q451" i="2"/>
  <c r="O452" i="2"/>
  <c r="Q452" i="2"/>
  <c r="O453" i="2"/>
  <c r="Q453" i="2"/>
  <c r="O454" i="2"/>
  <c r="Q454" i="2"/>
  <c r="O455" i="2"/>
  <c r="Q455" i="2"/>
  <c r="O456" i="2"/>
  <c r="Q456" i="2"/>
  <c r="O457" i="2"/>
  <c r="Q457" i="2"/>
  <c r="O458" i="2"/>
  <c r="Q458" i="2"/>
  <c r="O459" i="2"/>
  <c r="Q459" i="2"/>
  <c r="O460" i="2"/>
  <c r="Q460" i="2"/>
  <c r="O461" i="2"/>
  <c r="Q461" i="2"/>
  <c r="O462" i="2"/>
  <c r="Q462" i="2"/>
  <c r="O463" i="2"/>
  <c r="Q463" i="2"/>
  <c r="O464" i="2"/>
  <c r="Q464" i="2"/>
  <c r="O465" i="2"/>
  <c r="Q465" i="2"/>
  <c r="O466" i="2"/>
  <c r="Q466" i="2"/>
  <c r="O480" i="2"/>
  <c r="Q480" i="2"/>
  <c r="O487" i="2"/>
  <c r="Q487" i="2"/>
  <c r="O495" i="2"/>
  <c r="Q495" i="2"/>
  <c r="O496" i="2"/>
  <c r="Q496" i="2"/>
  <c r="O497" i="2"/>
  <c r="Q497" i="2"/>
  <c r="O498" i="2"/>
  <c r="Q498" i="2"/>
  <c r="O499" i="2"/>
  <c r="Q499" i="2"/>
  <c r="O500" i="2"/>
  <c r="Q500" i="2"/>
  <c r="O501" i="2"/>
  <c r="Q501" i="2"/>
  <c r="O502" i="2"/>
  <c r="Q502" i="2"/>
  <c r="O503" i="2"/>
  <c r="Q503" i="2"/>
  <c r="O504" i="2"/>
  <c r="Q504" i="2"/>
  <c r="O505" i="2"/>
  <c r="Q505" i="2"/>
  <c r="O506" i="2"/>
  <c r="Q506" i="2"/>
  <c r="O507" i="2"/>
  <c r="Q507" i="2"/>
  <c r="O508" i="2"/>
  <c r="Q508" i="2"/>
  <c r="O509" i="2"/>
  <c r="Q509" i="2"/>
  <c r="O510" i="2"/>
  <c r="Q510" i="2"/>
  <c r="O511" i="2"/>
  <c r="Q511" i="2"/>
  <c r="O512" i="2"/>
  <c r="Q512" i="2"/>
  <c r="O513" i="2"/>
  <c r="Q513" i="2"/>
  <c r="O517" i="2"/>
  <c r="Q517" i="2"/>
  <c r="O518" i="2"/>
  <c r="Q518" i="2"/>
  <c r="O519" i="2"/>
  <c r="Q519" i="2"/>
  <c r="O520" i="2"/>
  <c r="Q520" i="2"/>
  <c r="O521" i="2"/>
  <c r="Q521" i="2"/>
  <c r="O522" i="2"/>
  <c r="Q522" i="2"/>
  <c r="O523" i="2"/>
  <c r="Q523" i="2"/>
  <c r="O535" i="2"/>
  <c r="Q535" i="2"/>
  <c r="O538" i="2"/>
  <c r="Q538" i="2"/>
  <c r="O539" i="2"/>
  <c r="Q539" i="2"/>
  <c r="O540" i="2"/>
  <c r="Q540" i="2"/>
  <c r="O541" i="2"/>
  <c r="Q541" i="2"/>
  <c r="O542" i="2"/>
  <c r="Q542" i="2"/>
  <c r="O543" i="2"/>
  <c r="Q543" i="2"/>
  <c r="O544" i="2"/>
  <c r="Q544" i="2"/>
  <c r="O545" i="2"/>
  <c r="Q545" i="2"/>
  <c r="O546" i="2"/>
  <c r="Q546" i="2"/>
  <c r="O547" i="2"/>
  <c r="Q547" i="2"/>
  <c r="O548" i="2"/>
  <c r="Q548" i="2"/>
  <c r="O549" i="2"/>
  <c r="Q549" i="2"/>
  <c r="O550" i="2"/>
  <c r="Q550" i="2"/>
  <c r="O551" i="2"/>
  <c r="Q551" i="2"/>
  <c r="O552" i="2"/>
  <c r="Q552" i="2"/>
  <c r="O553" i="2"/>
  <c r="Q553" i="2"/>
  <c r="O554" i="2"/>
  <c r="Q554" i="2"/>
  <c r="O555" i="2"/>
  <c r="Q555" i="2"/>
  <c r="O556" i="2"/>
  <c r="Q556" i="2"/>
  <c r="O557" i="2"/>
  <c r="Q557" i="2"/>
  <c r="O558" i="2"/>
  <c r="Q558" i="2"/>
  <c r="O559" i="2"/>
  <c r="Q559" i="2"/>
  <c r="O560" i="2"/>
  <c r="Q560" i="2"/>
  <c r="O561" i="2"/>
  <c r="Q561" i="2"/>
  <c r="O562" i="2"/>
  <c r="Q562" i="2"/>
  <c r="O563" i="2"/>
  <c r="Q563" i="2"/>
  <c r="O564" i="2"/>
  <c r="Q564" i="2"/>
  <c r="O565" i="2"/>
  <c r="Q565" i="2"/>
  <c r="O566" i="2"/>
  <c r="Q566" i="2"/>
  <c r="O580" i="2"/>
  <c r="Q580" i="2"/>
  <c r="O581" i="2"/>
  <c r="Q581" i="2"/>
  <c r="O592" i="2"/>
  <c r="Q592" i="2"/>
  <c r="O600" i="2"/>
  <c r="Q600" i="2"/>
  <c r="O601" i="2"/>
  <c r="Q601" i="2"/>
  <c r="O602" i="2"/>
  <c r="Q602" i="2"/>
  <c r="O603" i="2"/>
  <c r="Q603" i="2"/>
  <c r="O604" i="2"/>
  <c r="Q604" i="2"/>
  <c r="O605" i="2"/>
  <c r="Q605" i="2"/>
  <c r="O606" i="2"/>
  <c r="Q606" i="2"/>
  <c r="O607" i="2"/>
  <c r="Q607" i="2"/>
  <c r="O608" i="2"/>
  <c r="Q608" i="2"/>
  <c r="O609" i="2"/>
  <c r="Q609" i="2"/>
  <c r="O610" i="2"/>
  <c r="Q610" i="2"/>
  <c r="O611" i="2"/>
  <c r="Q611" i="2"/>
  <c r="O612" i="2"/>
  <c r="Q612" i="2"/>
  <c r="O623" i="2"/>
  <c r="Q623" i="2"/>
  <c r="O624" i="2"/>
  <c r="Q624" i="2"/>
  <c r="O625" i="2"/>
  <c r="Q625" i="2"/>
  <c r="O626" i="2"/>
  <c r="Q626" i="2"/>
  <c r="O630" i="2"/>
  <c r="Q630" i="2"/>
  <c r="O631" i="2"/>
  <c r="Q631" i="2"/>
  <c r="O632" i="2"/>
  <c r="Q632" i="2"/>
  <c r="O633" i="2"/>
  <c r="Q633" i="2"/>
  <c r="O634" i="2"/>
  <c r="Q634" i="2"/>
  <c r="O635" i="2"/>
  <c r="Q635" i="2"/>
  <c r="O636" i="2"/>
  <c r="Q636" i="2"/>
  <c r="O637" i="2"/>
  <c r="Q637" i="2"/>
  <c r="O638" i="2"/>
  <c r="Q638" i="2"/>
  <c r="O648" i="2"/>
  <c r="Q648" i="2"/>
  <c r="O649" i="2"/>
  <c r="Q649" i="2"/>
  <c r="O650" i="2"/>
  <c r="Q650" i="2"/>
  <c r="O653" i="2"/>
  <c r="Q653" i="2"/>
  <c r="O654" i="2"/>
  <c r="Q654" i="2"/>
  <c r="O655" i="2"/>
  <c r="Q655" i="2"/>
  <c r="O656" i="2"/>
  <c r="Q656" i="2"/>
  <c r="O657" i="2"/>
  <c r="Q657" i="2"/>
  <c r="O658" i="2"/>
  <c r="Q658" i="2"/>
  <c r="O659" i="2"/>
  <c r="Q659" i="2"/>
  <c r="O660" i="2"/>
  <c r="Q660" i="2"/>
  <c r="O671" i="2"/>
  <c r="Q671" i="2"/>
  <c r="O672" i="2"/>
  <c r="Q672" i="2"/>
  <c r="O673" i="2"/>
  <c r="Q673" i="2"/>
  <c r="O674" i="2"/>
  <c r="Q674" i="2"/>
  <c r="O675" i="2"/>
  <c r="Q675" i="2"/>
  <c r="O676" i="2"/>
  <c r="Q676" i="2"/>
  <c r="O677" i="2"/>
  <c r="Q677" i="2"/>
  <c r="O678" i="2"/>
  <c r="Q678" i="2"/>
  <c r="O688" i="2"/>
  <c r="Q688" i="2"/>
  <c r="O699" i="2"/>
  <c r="Q699" i="2"/>
  <c r="O700" i="2"/>
  <c r="Q700" i="2"/>
  <c r="O701" i="2"/>
  <c r="Q701" i="2"/>
  <c r="O702" i="2"/>
  <c r="Q702" i="2"/>
  <c r="O703" i="2"/>
  <c r="Q703" i="2"/>
  <c r="O714" i="2"/>
  <c r="Q714" i="2"/>
  <c r="O715" i="2"/>
  <c r="Q715" i="2"/>
  <c r="O716" i="2"/>
  <c r="Q716" i="2"/>
  <c r="O717" i="2"/>
  <c r="Q717" i="2"/>
  <c r="O718" i="2"/>
  <c r="Q718" i="2"/>
  <c r="O719" i="2"/>
  <c r="Q719" i="2"/>
  <c r="O720" i="2"/>
  <c r="Q720" i="2"/>
  <c r="O721" i="2"/>
  <c r="Q721" i="2"/>
  <c r="O722" i="2"/>
  <c r="Q722" i="2"/>
  <c r="O723" i="2"/>
  <c r="Q723" i="2"/>
  <c r="O724" i="2"/>
  <c r="Q724" i="2"/>
  <c r="O725" i="2"/>
  <c r="Q725" i="2"/>
  <c r="O726" i="2"/>
  <c r="Q726" i="2"/>
  <c r="O727" i="2"/>
  <c r="Q727" i="2"/>
  <c r="O728" i="2"/>
  <c r="Q728" i="2"/>
  <c r="O729" i="2"/>
  <c r="Q729" i="2"/>
  <c r="O730" i="2"/>
  <c r="Q730" i="2"/>
  <c r="O731" i="2"/>
  <c r="Q731" i="2"/>
  <c r="O732" i="2"/>
  <c r="Q732" i="2"/>
  <c r="O733" i="2"/>
  <c r="Q733" i="2"/>
  <c r="O734" i="2"/>
  <c r="Q734" i="2"/>
  <c r="O751" i="2"/>
  <c r="Q751" i="2"/>
  <c r="O752" i="2"/>
  <c r="Q752" i="2"/>
  <c r="O753" i="2"/>
  <c r="Q753" i="2"/>
  <c r="O754" i="2"/>
  <c r="Q754" i="2"/>
  <c r="O755" i="2"/>
  <c r="Q755" i="2"/>
  <c r="O756" i="2"/>
  <c r="Q756" i="2"/>
  <c r="O757" i="2"/>
  <c r="Q757" i="2"/>
  <c r="O758" i="2"/>
  <c r="Q758" i="2"/>
  <c r="O759" i="2"/>
  <c r="Q759" i="2"/>
  <c r="O760" i="2"/>
  <c r="Q760" i="2"/>
  <c r="O761" i="2"/>
  <c r="Q761" i="2"/>
  <c r="O762" i="2"/>
  <c r="Q762" i="2"/>
  <c r="O767" i="2"/>
  <c r="Q767" i="2"/>
  <c r="O768" i="2"/>
  <c r="Q768" i="2"/>
  <c r="O769" i="2"/>
  <c r="Q769" i="2"/>
  <c r="O770" i="2"/>
  <c r="Q770" i="2"/>
  <c r="O771" i="2"/>
  <c r="Q771" i="2"/>
  <c r="O772" i="2"/>
  <c r="Q772" i="2"/>
  <c r="O773" i="2"/>
  <c r="Q773" i="2"/>
  <c r="O774" i="2"/>
  <c r="Q774" i="2"/>
  <c r="O775" i="2"/>
  <c r="Q775" i="2"/>
  <c r="O777" i="2"/>
  <c r="Q777" i="2"/>
  <c r="O778" i="2"/>
  <c r="Q778" i="2"/>
  <c r="O779" i="2"/>
  <c r="Q779" i="2"/>
  <c r="O780" i="2"/>
  <c r="Q780" i="2"/>
  <c r="O781" i="2"/>
  <c r="Q781" i="2"/>
  <c r="O782" i="2"/>
  <c r="Q782" i="2"/>
  <c r="O783" i="2"/>
  <c r="Q783" i="2"/>
  <c r="O784" i="2"/>
  <c r="Q784" i="2"/>
  <c r="O785" i="2"/>
  <c r="Q785" i="2"/>
  <c r="O786" i="2"/>
  <c r="Q786" i="2"/>
  <c r="O787" i="2"/>
  <c r="Q787" i="2"/>
  <c r="O788" i="2"/>
  <c r="Q788" i="2"/>
  <c r="O789" i="2"/>
  <c r="Q789" i="2"/>
  <c r="O795" i="2"/>
  <c r="Q795" i="2"/>
  <c r="O806" i="2"/>
  <c r="Q806" i="2"/>
  <c r="O807" i="2"/>
  <c r="Q807" i="2"/>
  <c r="O808" i="2"/>
  <c r="Q808" i="2"/>
  <c r="O809" i="2"/>
  <c r="Q809" i="2"/>
  <c r="O810" i="2"/>
  <c r="Q810" i="2"/>
  <c r="O811" i="2"/>
  <c r="Q811" i="2"/>
  <c r="O812" i="2"/>
  <c r="Q812" i="2"/>
  <c r="O813" i="2"/>
  <c r="Q813" i="2"/>
  <c r="O823" i="2"/>
  <c r="Q823" i="2"/>
  <c r="O824" i="2"/>
  <c r="Q824" i="2"/>
  <c r="O825" i="2"/>
  <c r="Q825" i="2"/>
  <c r="O834" i="2"/>
  <c r="Q834" i="2"/>
  <c r="O835" i="2"/>
  <c r="Q835" i="2"/>
  <c r="O836" i="2"/>
  <c r="Q836" i="2"/>
  <c r="O837" i="2"/>
  <c r="Q837" i="2"/>
  <c r="O838" i="2"/>
  <c r="Q838" i="2"/>
  <c r="O839" i="2"/>
  <c r="Q839" i="2"/>
  <c r="O840" i="2"/>
  <c r="Q840" i="2"/>
  <c r="O841" i="2"/>
  <c r="Q841" i="2"/>
  <c r="O842" i="2"/>
  <c r="Q842" i="2"/>
  <c r="O843" i="2"/>
  <c r="Q843" i="2"/>
  <c r="O844" i="2"/>
  <c r="Q844" i="2"/>
  <c r="O845" i="2"/>
  <c r="Q845" i="2"/>
  <c r="O856" i="2"/>
  <c r="Q856" i="2"/>
  <c r="O857" i="2"/>
  <c r="Q857" i="2"/>
  <c r="O858" i="2"/>
  <c r="Q858" i="2"/>
  <c r="O859" i="2"/>
  <c r="Q859" i="2"/>
  <c r="O860" i="2"/>
  <c r="Q860" i="2"/>
  <c r="O861" i="2"/>
  <c r="Q861" i="2"/>
  <c r="O863" i="2"/>
  <c r="Q863" i="2"/>
  <c r="O864" i="2"/>
  <c r="Q864" i="2"/>
  <c r="O865" i="2"/>
  <c r="Q865" i="2"/>
  <c r="O866" i="2"/>
  <c r="Q866" i="2"/>
  <c r="O867" i="2"/>
  <c r="Q867" i="2"/>
  <c r="O868" i="2"/>
  <c r="Q868" i="2"/>
  <c r="O869" i="2"/>
  <c r="Q869" i="2"/>
  <c r="O870" i="2"/>
  <c r="Q870" i="2"/>
  <c r="O871" i="2"/>
  <c r="Q871" i="2"/>
  <c r="O872" i="2"/>
  <c r="Q872" i="2"/>
  <c r="O873" i="2"/>
  <c r="Q873" i="2"/>
  <c r="O874" i="2"/>
  <c r="Q874" i="2"/>
  <c r="O875" i="2"/>
  <c r="Q875" i="2"/>
  <c r="O876" i="2"/>
  <c r="Q876" i="2"/>
  <c r="O877" i="2"/>
  <c r="Q877" i="2"/>
  <c r="O878" i="2"/>
  <c r="Q878" i="2"/>
  <c r="O879" i="2"/>
  <c r="Q879" i="2"/>
  <c r="O880" i="2"/>
  <c r="Q880" i="2"/>
  <c r="O881" i="2"/>
  <c r="Q881" i="2"/>
  <c r="O882" i="2"/>
  <c r="Q882" i="2"/>
  <c r="O896" i="2"/>
  <c r="Q896" i="2"/>
  <c r="O897" i="2"/>
  <c r="Q897" i="2"/>
  <c r="O898" i="2"/>
  <c r="Q898" i="2"/>
  <c r="O899" i="2"/>
  <c r="Q899" i="2"/>
  <c r="O900" i="2"/>
  <c r="Q900" i="2"/>
  <c r="O901" i="2"/>
  <c r="Q901" i="2"/>
  <c r="O902" i="2"/>
  <c r="Q902" i="2"/>
  <c r="O903" i="2"/>
  <c r="Q903" i="2"/>
  <c r="O904" i="2"/>
  <c r="Q904" i="2"/>
  <c r="O905" i="2"/>
  <c r="Q905" i="2"/>
  <c r="O906" i="2"/>
  <c r="Q906" i="2"/>
  <c r="O907" i="2"/>
  <c r="Q907" i="2"/>
  <c r="O908" i="2"/>
  <c r="Q908" i="2"/>
  <c r="O909" i="2"/>
  <c r="Q909" i="2"/>
  <c r="O910" i="2"/>
  <c r="Q910" i="2"/>
  <c r="O921" i="2"/>
  <c r="Q921" i="2"/>
  <c r="O922" i="2"/>
  <c r="Q922" i="2"/>
  <c r="O923" i="2"/>
  <c r="Q923" i="2"/>
  <c r="O924" i="2"/>
  <c r="Q924" i="2"/>
  <c r="O925" i="2"/>
  <c r="Q925" i="2"/>
  <c r="O926" i="2"/>
  <c r="Q926" i="2"/>
  <c r="O927" i="2"/>
  <c r="Q927" i="2"/>
  <c r="O928" i="2"/>
  <c r="Q928" i="2"/>
  <c r="O929" i="2"/>
  <c r="Q929" i="2"/>
  <c r="O935" i="2"/>
  <c r="Q935" i="2"/>
  <c r="O936" i="2"/>
  <c r="Q936" i="2"/>
  <c r="O937" i="2"/>
  <c r="Q937" i="2"/>
  <c r="O938" i="2"/>
  <c r="Q938" i="2"/>
  <c r="O939" i="2"/>
  <c r="Q939" i="2"/>
  <c r="O940" i="2"/>
  <c r="Q940" i="2"/>
  <c r="O941" i="2"/>
  <c r="Q941" i="2"/>
  <c r="O942" i="2"/>
  <c r="Q942" i="2"/>
  <c r="O943" i="2"/>
  <c r="Q943" i="2"/>
  <c r="O944" i="2"/>
  <c r="Q944" i="2"/>
  <c r="O946" i="2"/>
  <c r="Q946" i="2"/>
  <c r="O947" i="2"/>
  <c r="Q947" i="2"/>
  <c r="O948" i="2"/>
  <c r="Q948" i="2"/>
  <c r="O949" i="2"/>
  <c r="Q949" i="2"/>
  <c r="O950" i="2"/>
  <c r="Q950" i="2"/>
  <c r="O951" i="2"/>
  <c r="Q951" i="2"/>
  <c r="O952" i="2"/>
  <c r="Q952" i="2"/>
  <c r="O953" i="2"/>
  <c r="Q953" i="2"/>
  <c r="O958" i="2"/>
  <c r="Q958" i="2"/>
  <c r="O959" i="2"/>
  <c r="Q959" i="2"/>
  <c r="O960" i="2"/>
  <c r="Q960" i="2"/>
  <c r="O961" i="2"/>
  <c r="Q961" i="2"/>
  <c r="O967" i="2"/>
  <c r="Q967" i="2"/>
  <c r="O968" i="2"/>
  <c r="Q968" i="2"/>
  <c r="O969" i="2"/>
  <c r="Q969" i="2"/>
  <c r="O970" i="2"/>
  <c r="Q970" i="2"/>
  <c r="O971" i="2"/>
  <c r="Q971" i="2"/>
  <c r="O972" i="2"/>
  <c r="Q972" i="2"/>
  <c r="O973" i="2"/>
  <c r="Q973" i="2"/>
  <c r="O974" i="2"/>
  <c r="Q974" i="2"/>
  <c r="O975" i="2"/>
  <c r="Q975" i="2"/>
  <c r="O979" i="2"/>
  <c r="Q979" i="2"/>
  <c r="O980" i="2"/>
  <c r="Q980" i="2"/>
  <c r="O981" i="2"/>
  <c r="Q981" i="2"/>
  <c r="O982" i="2"/>
  <c r="Q982" i="2"/>
  <c r="O983" i="2"/>
  <c r="Q983" i="2"/>
  <c r="O984" i="2"/>
  <c r="Q984" i="2"/>
  <c r="O985" i="2"/>
  <c r="Q985" i="2"/>
  <c r="O986" i="2"/>
  <c r="Q986" i="2"/>
  <c r="O987" i="2"/>
  <c r="Q987" i="2"/>
  <c r="O988" i="2"/>
  <c r="Q988" i="2"/>
  <c r="O989" i="2"/>
  <c r="Q989" i="2"/>
  <c r="O990" i="2"/>
  <c r="Q990" i="2"/>
  <c r="O991" i="2"/>
  <c r="Q991" i="2"/>
  <c r="O992" i="2"/>
  <c r="Q992" i="2"/>
  <c r="O993" i="2"/>
  <c r="Q993" i="2"/>
  <c r="O994" i="2"/>
  <c r="Q994" i="2"/>
  <c r="O995" i="2"/>
  <c r="Q995" i="2"/>
  <c r="O996" i="2"/>
  <c r="Q996" i="2"/>
  <c r="O997" i="2"/>
  <c r="Q997" i="2"/>
  <c r="O998" i="2"/>
  <c r="Q998" i="2"/>
  <c r="O999" i="2"/>
  <c r="Q999" i="2"/>
  <c r="O1000" i="2"/>
  <c r="Q1000" i="2"/>
  <c r="O1011" i="2"/>
  <c r="Q1011" i="2"/>
  <c r="O1012" i="2"/>
  <c r="Q1012" i="2"/>
  <c r="O1013" i="2"/>
  <c r="Q1013" i="2"/>
  <c r="O1014" i="2"/>
  <c r="Q1014" i="2"/>
  <c r="O1015" i="2"/>
  <c r="Q1015" i="2"/>
  <c r="O1016" i="2"/>
  <c r="Q1016" i="2"/>
  <c r="O1017" i="2"/>
  <c r="Q1017" i="2"/>
  <c r="O1018" i="2"/>
  <c r="Q1018" i="2"/>
  <c r="O1019" i="2"/>
  <c r="Q1019" i="2"/>
  <c r="O1020" i="2"/>
  <c r="Q1020" i="2"/>
  <c r="O1021" i="2"/>
  <c r="Q1021" i="2"/>
  <c r="O1022" i="2"/>
  <c r="Q1022" i="2"/>
  <c r="O1023" i="2"/>
  <c r="Q1023" i="2"/>
  <c r="O1034" i="2"/>
  <c r="Q1034" i="2"/>
  <c r="O1035" i="2"/>
  <c r="Q1035" i="2"/>
  <c r="O1036" i="2"/>
  <c r="Q1036" i="2"/>
  <c r="O1037" i="2"/>
  <c r="Q1037" i="2"/>
  <c r="O1038" i="2"/>
  <c r="Q1038" i="2"/>
  <c r="O1039" i="2"/>
  <c r="Q1039" i="2"/>
  <c r="O1041" i="2"/>
  <c r="Q1041" i="2"/>
  <c r="O1042" i="2"/>
  <c r="Q1042" i="2"/>
  <c r="O1043" i="2"/>
  <c r="Q1043" i="2"/>
  <c r="O1044" i="2"/>
  <c r="Q1044" i="2"/>
  <c r="O1045" i="2"/>
  <c r="Q1045" i="2"/>
  <c r="O1046" i="2"/>
  <c r="Q1046" i="2"/>
  <c r="O1047" i="2"/>
  <c r="Q1047" i="2"/>
  <c r="O1048" i="2"/>
  <c r="Q1048" i="2"/>
  <c r="O1049" i="2"/>
  <c r="Q1049" i="2"/>
  <c r="O1050" i="2"/>
  <c r="Q1050" i="2"/>
  <c r="O1051" i="2"/>
  <c r="Q1051" i="2"/>
  <c r="O1052" i="2"/>
  <c r="Q1052" i="2"/>
  <c r="O1053" i="2"/>
  <c r="Q1053" i="2"/>
  <c r="O1054" i="2"/>
  <c r="Q1054" i="2"/>
  <c r="O1055" i="2"/>
  <c r="Q1055" i="2"/>
  <c r="O1056" i="2"/>
  <c r="Q1056" i="2"/>
  <c r="O1057" i="2"/>
  <c r="Q1057" i="2"/>
  <c r="O1058" i="2"/>
  <c r="Q1058" i="2"/>
  <c r="O1059" i="2"/>
  <c r="Q1059" i="2"/>
  <c r="O1060" i="2"/>
  <c r="Q1060" i="2"/>
  <c r="O1061" i="2"/>
  <c r="Q1061" i="2"/>
  <c r="O1062" i="2"/>
  <c r="Q1062" i="2"/>
  <c r="O1063" i="2"/>
  <c r="Q1063" i="2"/>
  <c r="O1064" i="2"/>
  <c r="Q1064" i="2"/>
  <c r="O1065" i="2"/>
  <c r="Q1065" i="2"/>
  <c r="O1074" i="2"/>
  <c r="Q1074" i="2"/>
  <c r="O1075" i="2"/>
  <c r="Q1075" i="2"/>
  <c r="O1076" i="2"/>
  <c r="Q1076" i="2"/>
  <c r="O1077" i="2"/>
  <c r="Q1077" i="2"/>
  <c r="O1078" i="2"/>
  <c r="Q1078" i="2"/>
  <c r="O1079" i="2"/>
  <c r="Q1079" i="2"/>
  <c r="O1080" i="2"/>
  <c r="Q1080" i="2"/>
  <c r="O1081" i="2"/>
  <c r="Q1081" i="2"/>
  <c r="O1082" i="2"/>
  <c r="Q1082" i="2"/>
  <c r="O1083" i="2"/>
  <c r="Q1083" i="2"/>
  <c r="O1087" i="2"/>
  <c r="Q1087" i="2"/>
  <c r="O1088" i="2"/>
  <c r="Q1088" i="2"/>
  <c r="O1089" i="2"/>
  <c r="Q1089" i="2"/>
  <c r="O1090" i="2"/>
  <c r="Q1090" i="2"/>
  <c r="O1091" i="2"/>
  <c r="Q1091" i="2"/>
  <c r="O1092" i="2"/>
  <c r="Q1092" i="2"/>
  <c r="O1093" i="2"/>
  <c r="Q1093" i="2"/>
  <c r="O1094" i="2"/>
  <c r="Q1094" i="2"/>
  <c r="O1095" i="2"/>
  <c r="Q1095" i="2"/>
  <c r="O1096" i="2"/>
  <c r="Q1096" i="2"/>
  <c r="O1107" i="2"/>
  <c r="Q1107" i="2"/>
  <c r="O1108" i="2"/>
  <c r="Q1108" i="2"/>
  <c r="O1109" i="2"/>
  <c r="Q1109" i="2"/>
  <c r="O1110" i="2"/>
  <c r="Q1110" i="2"/>
  <c r="O1111" i="2"/>
  <c r="Q1111" i="2"/>
  <c r="O1112" i="2"/>
  <c r="Q1112" i="2"/>
  <c r="O1113" i="2"/>
  <c r="Q1113" i="2"/>
  <c r="O1114" i="2"/>
  <c r="Q1114" i="2"/>
  <c r="O1115" i="2"/>
  <c r="Q1115" i="2"/>
  <c r="O1116" i="2"/>
  <c r="Q1116" i="2"/>
  <c r="O1117" i="2"/>
  <c r="Q1117" i="2"/>
  <c r="O1119" i="2"/>
  <c r="Q1119" i="2"/>
  <c r="O1120" i="2"/>
  <c r="Q1120" i="2"/>
  <c r="O1121" i="2"/>
  <c r="Q1121" i="2"/>
  <c r="O1122" i="2"/>
  <c r="Q1122" i="2"/>
  <c r="O1123" i="2"/>
  <c r="Q1123" i="2"/>
  <c r="O1124" i="2"/>
  <c r="Q1124" i="2"/>
  <c r="O1125" i="2"/>
  <c r="Q1125" i="2"/>
  <c r="O1126" i="2"/>
  <c r="Q1126" i="2"/>
  <c r="O1127" i="2"/>
  <c r="Q1127" i="2"/>
  <c r="O1128" i="2"/>
  <c r="Q1128" i="2"/>
  <c r="O1129" i="2"/>
  <c r="Q1129" i="2"/>
  <c r="O1130" i="2"/>
  <c r="Q1130" i="2"/>
  <c r="O1131" i="2"/>
  <c r="Q1131" i="2"/>
  <c r="O1132" i="2"/>
  <c r="Q1132" i="2"/>
  <c r="O1133" i="2"/>
  <c r="Q1133" i="2"/>
  <c r="O1134" i="2"/>
  <c r="Q1134" i="2"/>
  <c r="O1135" i="2"/>
  <c r="Q1135" i="2"/>
  <c r="O1136" i="2"/>
  <c r="Q1136" i="2"/>
  <c r="O1137" i="2"/>
  <c r="Q1137" i="2"/>
  <c r="O1138" i="2"/>
  <c r="Q1138" i="2"/>
  <c r="O1139" i="2"/>
  <c r="Q1139" i="2"/>
  <c r="O1140" i="2"/>
  <c r="Q1140" i="2"/>
  <c r="O1141" i="2"/>
  <c r="Q1141" i="2"/>
  <c r="O1142" i="2"/>
  <c r="Q1142" i="2"/>
  <c r="O1143" i="2"/>
  <c r="Q1143" i="2"/>
  <c r="O1144" i="2"/>
  <c r="Q1144" i="2"/>
  <c r="O1145" i="2"/>
  <c r="Q1145" i="2"/>
  <c r="O1146" i="2"/>
  <c r="Q1146" i="2"/>
  <c r="O1147" i="2"/>
  <c r="Q1147" i="2"/>
  <c r="O1152" i="2"/>
  <c r="Q1152" i="2"/>
  <c r="O1153" i="2"/>
  <c r="Q1153" i="2"/>
  <c r="O1154" i="2"/>
  <c r="Q1154" i="2"/>
  <c r="O1155" i="2"/>
  <c r="Q1155" i="2"/>
  <c r="O1156" i="2"/>
  <c r="Q1156" i="2"/>
  <c r="O1157" i="2"/>
  <c r="Q1157" i="2"/>
  <c r="O1158" i="2"/>
  <c r="Q1158" i="2"/>
  <c r="O1159" i="2"/>
  <c r="Q1159" i="2"/>
  <c r="O1160" i="2"/>
  <c r="Q1160" i="2"/>
  <c r="O1161" i="2"/>
  <c r="Q1161" i="2"/>
  <c r="O1162" i="2"/>
  <c r="Q1162" i="2"/>
  <c r="O1163" i="2"/>
  <c r="Q1163" i="2"/>
  <c r="O1164" i="2"/>
  <c r="Q1164" i="2"/>
  <c r="O1165" i="2"/>
  <c r="Q1165" i="2"/>
  <c r="O1166" i="2"/>
  <c r="Q1166" i="2"/>
  <c r="O1167" i="2"/>
  <c r="Q1167" i="2"/>
  <c r="O1168" i="2"/>
  <c r="Q1168" i="2"/>
  <c r="O1169" i="2"/>
  <c r="Q1169" i="2"/>
  <c r="O1170" i="2"/>
  <c r="Q1170" i="2"/>
  <c r="O1171" i="2"/>
  <c r="Q1171" i="2"/>
  <c r="O1172" i="2"/>
  <c r="Q1172" i="2"/>
  <c r="O1173" i="2"/>
  <c r="Q1173" i="2"/>
  <c r="O1174" i="2"/>
  <c r="Q1174" i="2"/>
  <c r="O1175" i="2"/>
  <c r="Q1175" i="2"/>
  <c r="O1176" i="2"/>
  <c r="Q1176" i="2"/>
  <c r="O1177" i="2"/>
  <c r="Q1177" i="2"/>
  <c r="O1178" i="2"/>
  <c r="Q1178" i="2"/>
  <c r="O1179" i="2"/>
  <c r="Q1179" i="2"/>
  <c r="O1180" i="2"/>
  <c r="Q1180" i="2"/>
  <c r="O1181" i="2"/>
  <c r="Q1181" i="2"/>
  <c r="O1182" i="2"/>
  <c r="Q1182" i="2"/>
  <c r="O1183" i="2"/>
  <c r="Q1183" i="2"/>
  <c r="O1184" i="2"/>
  <c r="Q1184" i="2"/>
  <c r="O1185" i="2"/>
  <c r="Q1185" i="2"/>
  <c r="O1186" i="2"/>
  <c r="Q1186" i="2"/>
  <c r="O1187" i="2"/>
  <c r="Q1187" i="2"/>
  <c r="O1188" i="2"/>
  <c r="Q1188" i="2"/>
  <c r="O1189" i="2"/>
  <c r="Q1189" i="2"/>
  <c r="O1190" i="2"/>
  <c r="Q1190" i="2"/>
  <c r="O1191" i="2"/>
  <c r="Q1191" i="2"/>
  <c r="O1192" i="2"/>
  <c r="Q1192" i="2"/>
  <c r="O1193" i="2"/>
  <c r="Q1193" i="2"/>
  <c r="O1196" i="2"/>
  <c r="Q1196" i="2"/>
  <c r="O1198" i="2"/>
  <c r="Q1198" i="2"/>
  <c r="O1199" i="2"/>
  <c r="Q1199" i="2"/>
  <c r="O1200" i="2"/>
  <c r="Q1200" i="2"/>
  <c r="O1201" i="2"/>
  <c r="Q1201" i="2"/>
  <c r="O1202" i="2"/>
  <c r="Q1202" i="2"/>
  <c r="O1203" i="2"/>
  <c r="Q1203" i="2"/>
  <c r="O1204" i="2"/>
  <c r="Q1204" i="2"/>
  <c r="O1205" i="2"/>
  <c r="Q1205" i="2"/>
  <c r="O1206" i="2"/>
  <c r="Q1206" i="2"/>
  <c r="O1207" i="2"/>
  <c r="Q1207" i="2"/>
  <c r="O1208" i="2"/>
  <c r="Q1208" i="2"/>
  <c r="O1209" i="2"/>
  <c r="Q1209" i="2"/>
  <c r="O1210" i="2"/>
  <c r="Q1210" i="2"/>
  <c r="O1211" i="2"/>
  <c r="Q1211" i="2"/>
  <c r="O1212" i="2"/>
  <c r="Q1212" i="2"/>
  <c r="O1213" i="2"/>
  <c r="Q1213" i="2"/>
  <c r="O1214" i="2"/>
  <c r="Q1214" i="2"/>
  <c r="O1215" i="2"/>
  <c r="Q1215" i="2"/>
  <c r="O1216" i="2"/>
  <c r="Q1216" i="2"/>
  <c r="O1217" i="2"/>
  <c r="Q1217" i="2"/>
  <c r="O1223" i="2"/>
  <c r="Q1223" i="2"/>
  <c r="O1224" i="2"/>
  <c r="Q1224" i="2"/>
  <c r="O1225" i="2"/>
  <c r="Q1225" i="2"/>
  <c r="O1229" i="2"/>
  <c r="Q1229" i="2"/>
  <c r="O1230" i="2"/>
  <c r="Q1230" i="2"/>
  <c r="O1231" i="2"/>
  <c r="Q1231" i="2"/>
  <c r="O1232" i="2"/>
  <c r="Q1232" i="2"/>
  <c r="O1233" i="2"/>
  <c r="Q1233" i="2"/>
  <c r="O1234" i="2"/>
  <c r="Q1234" i="2"/>
  <c r="O1235" i="2"/>
  <c r="Q1235" i="2"/>
  <c r="O1236" i="2"/>
  <c r="Q1236" i="2"/>
  <c r="O1237" i="2"/>
  <c r="Q1237" i="2"/>
  <c r="O1238" i="2"/>
  <c r="Q1238" i="2"/>
  <c r="O1239" i="2"/>
  <c r="Q1239" i="2"/>
  <c r="O1240" i="2"/>
  <c r="Q1240" i="2"/>
  <c r="O1241" i="2"/>
  <c r="Q1241" i="2"/>
  <c r="O1242" i="2"/>
  <c r="Q1242" i="2"/>
  <c r="O1243" i="2"/>
  <c r="Q1243" i="2"/>
  <c r="O1244" i="2"/>
  <c r="Q1244" i="2"/>
  <c r="O1245" i="2"/>
  <c r="Q1245" i="2"/>
  <c r="O1246" i="2"/>
  <c r="Q1246" i="2"/>
  <c r="O1247" i="2"/>
  <c r="Q1247" i="2"/>
  <c r="O1248" i="2"/>
  <c r="Q1248" i="2"/>
  <c r="O1249" i="2"/>
  <c r="Q1249" i="2"/>
  <c r="O1250" i="2"/>
  <c r="Q1250" i="2"/>
  <c r="O1251" i="2"/>
  <c r="Q1251" i="2"/>
  <c r="O1252" i="2"/>
  <c r="Q1252" i="2"/>
  <c r="O1253" i="2"/>
  <c r="Q1253" i="2"/>
  <c r="O1254" i="2"/>
  <c r="Q1254" i="2"/>
  <c r="O1255" i="2"/>
  <c r="Q1255" i="2"/>
  <c r="O1257" i="2"/>
  <c r="Q1257" i="2"/>
  <c r="O1258" i="2"/>
  <c r="Q1258" i="2"/>
  <c r="O1259" i="2"/>
  <c r="Q1259" i="2"/>
  <c r="O1262" i="2"/>
  <c r="Q1262" i="2"/>
  <c r="O1263" i="2"/>
  <c r="Q1263" i="2"/>
  <c r="O1264" i="2"/>
  <c r="Q1264" i="2"/>
  <c r="O1265" i="2"/>
  <c r="Q1265" i="2"/>
  <c r="O1266" i="2"/>
  <c r="Q1266" i="2"/>
  <c r="O1267" i="2"/>
  <c r="Q1267" i="2"/>
  <c r="O1268" i="2"/>
  <c r="Q1268" i="2"/>
  <c r="O1269" i="2"/>
  <c r="Q1269" i="2"/>
  <c r="O1270" i="2"/>
  <c r="Q1270" i="2"/>
  <c r="O1271" i="2"/>
  <c r="Q1271" i="2"/>
  <c r="O1272" i="2"/>
  <c r="Q1272" i="2"/>
  <c r="O1273" i="2"/>
  <c r="Q1273" i="2"/>
  <c r="O1274" i="2"/>
  <c r="Q1274" i="2"/>
  <c r="O1275" i="2"/>
  <c r="Q1275" i="2"/>
  <c r="O1276" i="2"/>
  <c r="Q1276" i="2"/>
  <c r="O1277" i="2"/>
  <c r="Q1277" i="2"/>
  <c r="O1278" i="2"/>
  <c r="Q1278" i="2"/>
  <c r="O1279" i="2"/>
  <c r="Q1279" i="2"/>
  <c r="O1280" i="2"/>
  <c r="Q1280" i="2"/>
  <c r="O1281" i="2"/>
  <c r="Q1281" i="2"/>
  <c r="O1282" i="2"/>
  <c r="Q1282" i="2"/>
  <c r="O1283" i="2"/>
  <c r="Q1283" i="2"/>
  <c r="O1287" i="2"/>
  <c r="Q1287" i="2"/>
  <c r="O1288" i="2"/>
  <c r="Q1288" i="2"/>
  <c r="O1289" i="2"/>
  <c r="Q1289" i="2"/>
  <c r="O1290" i="2"/>
  <c r="Q1290" i="2"/>
  <c r="O1291" i="2"/>
  <c r="Q1291" i="2"/>
  <c r="O1292" i="2"/>
  <c r="Q1292" i="2"/>
  <c r="O1295" i="2"/>
  <c r="Q1295" i="2"/>
  <c r="O1296" i="2"/>
  <c r="Q1296" i="2"/>
  <c r="O1297" i="2"/>
  <c r="Q1297" i="2"/>
  <c r="O1298" i="2"/>
  <c r="Q1298" i="2"/>
  <c r="O1299" i="2"/>
  <c r="Q1299" i="2"/>
  <c r="O1300" i="2"/>
  <c r="Q1300" i="2"/>
  <c r="O1301" i="2"/>
  <c r="Q1301" i="2"/>
  <c r="O1302" i="2"/>
  <c r="Q1302" i="2"/>
  <c r="O1303" i="2"/>
  <c r="Q1303" i="2"/>
  <c r="O1304" i="2"/>
  <c r="Q1304" i="2"/>
  <c r="O1305" i="2"/>
  <c r="Q1305" i="2"/>
  <c r="O1306" i="2"/>
  <c r="Q1306" i="2"/>
  <c r="O1307" i="2"/>
  <c r="Q1307" i="2"/>
  <c r="O1308" i="2"/>
  <c r="Q1308" i="2"/>
  <c r="O1309" i="2"/>
  <c r="Q1309" i="2"/>
  <c r="O1310" i="2"/>
  <c r="Q1310" i="2"/>
  <c r="O1313" i="2"/>
  <c r="Q1313" i="2"/>
  <c r="O1314" i="2"/>
  <c r="Q1314" i="2"/>
  <c r="O1316" i="2"/>
  <c r="Q1316" i="2"/>
  <c r="O1317" i="2"/>
  <c r="Q1317" i="2"/>
  <c r="O1318" i="2"/>
  <c r="Q1318" i="2"/>
  <c r="O1319" i="2"/>
  <c r="Q1319" i="2"/>
  <c r="O1320" i="2"/>
  <c r="Q1320" i="2"/>
  <c r="O1321" i="2"/>
  <c r="Q1321" i="2"/>
  <c r="O1322" i="2"/>
  <c r="Q1322" i="2"/>
  <c r="O1323" i="2"/>
  <c r="Q1323" i="2"/>
  <c r="O1324" i="2"/>
  <c r="Q1324" i="2"/>
  <c r="O1325" i="2"/>
  <c r="Q1325" i="2"/>
  <c r="O1326" i="2"/>
  <c r="Q1326" i="2"/>
  <c r="O1327" i="2"/>
  <c r="Q1327" i="2"/>
  <c r="O1328" i="2"/>
  <c r="Q1328" i="2"/>
  <c r="O1329" i="2"/>
  <c r="Q1329" i="2"/>
  <c r="O1330" i="2"/>
  <c r="Q1330" i="2"/>
  <c r="O1331" i="2"/>
  <c r="Q1331" i="2"/>
  <c r="O1332" i="2"/>
  <c r="Q1332" i="2"/>
  <c r="O1336" i="2"/>
  <c r="Q1336" i="2"/>
  <c r="O1337" i="2"/>
  <c r="Q1337" i="2"/>
  <c r="O1338" i="2"/>
  <c r="Q1338" i="2"/>
  <c r="O1339" i="2"/>
  <c r="Q1339" i="2"/>
  <c r="O1340" i="2"/>
  <c r="Q1340" i="2"/>
  <c r="O1341" i="2"/>
  <c r="Q1341" i="2"/>
  <c r="O1342" i="2"/>
  <c r="Q1342" i="2"/>
  <c r="O1343" i="2"/>
  <c r="Q1343" i="2"/>
  <c r="O1344" i="2"/>
  <c r="Q1344" i="2"/>
  <c r="O1345" i="2"/>
  <c r="Q1345" i="2"/>
  <c r="O1346" i="2"/>
  <c r="Q1346" i="2"/>
  <c r="O1347" i="2"/>
  <c r="Q1347" i="2"/>
  <c r="O1348" i="2"/>
  <c r="Q1348" i="2"/>
  <c r="O1349" i="2"/>
  <c r="Q1349" i="2"/>
  <c r="O1350" i="2"/>
  <c r="Q1350" i="2"/>
  <c r="O1351" i="2"/>
  <c r="Q1351" i="2"/>
  <c r="O1354" i="2"/>
  <c r="Q1354" i="2"/>
  <c r="O1355" i="2"/>
  <c r="Q1355" i="2"/>
  <c r="O1356" i="2"/>
  <c r="Q1356" i="2"/>
  <c r="O1357" i="2"/>
  <c r="Q1357" i="2"/>
  <c r="O1358" i="2"/>
  <c r="Q1358" i="2"/>
  <c r="O1359" i="2"/>
  <c r="Q1359" i="2"/>
  <c r="O1360" i="2"/>
  <c r="Q1360" i="2"/>
  <c r="O1361" i="2"/>
  <c r="Q1361" i="2"/>
  <c r="O1362" i="2"/>
  <c r="Q1362" i="2"/>
  <c r="O1363" i="2"/>
  <c r="Q1363" i="2"/>
  <c r="O1364" i="2"/>
  <c r="Q1364" i="2"/>
  <c r="O1365" i="2"/>
  <c r="Q1365" i="2"/>
  <c r="O1366" i="2"/>
  <c r="Q1366" i="2"/>
  <c r="O1367" i="2"/>
  <c r="Q1367" i="2"/>
  <c r="O1368" i="2"/>
  <c r="Q1368" i="2"/>
  <c r="O1369" i="2"/>
  <c r="Q1369" i="2"/>
  <c r="O1370" i="2"/>
  <c r="Q1370" i="2"/>
  <c r="O1371" i="2"/>
  <c r="Q1371" i="2"/>
  <c r="O1372" i="2"/>
  <c r="Q1372" i="2"/>
  <c r="O1374" i="2"/>
  <c r="Q1374" i="2"/>
  <c r="O1375" i="2"/>
  <c r="Q1375" i="2"/>
  <c r="O1379" i="2"/>
  <c r="Q1379" i="2"/>
  <c r="O1381" i="2"/>
  <c r="Q1381" i="2"/>
  <c r="O1382" i="2"/>
  <c r="Q1382" i="2"/>
  <c r="O1383" i="2"/>
  <c r="Q1383" i="2"/>
  <c r="O1384" i="2"/>
  <c r="Q1384" i="2"/>
  <c r="O1385" i="2"/>
  <c r="Q1385" i="2"/>
  <c r="O1386" i="2"/>
  <c r="Q1386" i="2"/>
  <c r="O1387" i="2"/>
  <c r="Q1387" i="2"/>
  <c r="O1388" i="2"/>
  <c r="Q1388" i="2"/>
  <c r="O1389" i="2"/>
  <c r="Q1389" i="2"/>
  <c r="O1390" i="2"/>
  <c r="Q1390" i="2"/>
  <c r="O1391" i="2"/>
  <c r="Q1391" i="2"/>
  <c r="O1392" i="2"/>
  <c r="Q1392" i="2"/>
  <c r="O1393" i="2"/>
  <c r="Q1393" i="2"/>
  <c r="O1394" i="2"/>
  <c r="Q1394" i="2"/>
  <c r="O1395" i="2"/>
  <c r="Q1395" i="2"/>
  <c r="O1396" i="2"/>
  <c r="Q1396" i="2"/>
  <c r="O1397" i="2"/>
  <c r="Q1397" i="2"/>
  <c r="O1398" i="2"/>
  <c r="Q1398" i="2"/>
  <c r="O1401" i="2"/>
  <c r="Q1401" i="2"/>
  <c r="O1403" i="2"/>
  <c r="Q1403" i="2"/>
  <c r="O1404" i="2"/>
  <c r="Q1404" i="2"/>
  <c r="O1405" i="2"/>
  <c r="Q1405" i="2"/>
  <c r="O1406" i="2"/>
  <c r="Q1406" i="2"/>
  <c r="O1407" i="2"/>
  <c r="Q1407" i="2"/>
  <c r="O1408" i="2"/>
  <c r="Q1408" i="2"/>
  <c r="O1409" i="2"/>
  <c r="Q1409" i="2"/>
  <c r="O1410" i="2"/>
  <c r="Q1410" i="2"/>
  <c r="O1411" i="2"/>
  <c r="Q1411" i="2"/>
  <c r="O1412" i="2"/>
  <c r="Q1412" i="2"/>
  <c r="O1413" i="2"/>
  <c r="Q1413" i="2"/>
  <c r="O1414" i="2"/>
  <c r="Q1414" i="2"/>
  <c r="O1415" i="2"/>
  <c r="Q1415" i="2"/>
  <c r="O1416" i="2"/>
  <c r="Q1416" i="2"/>
  <c r="O1417" i="2"/>
  <c r="Q1417" i="2"/>
  <c r="O1418" i="2"/>
  <c r="Q1418" i="2"/>
  <c r="O1419" i="2"/>
  <c r="Q1419" i="2"/>
  <c r="O1420" i="2"/>
  <c r="Q1420" i="2"/>
  <c r="O1421" i="2"/>
  <c r="Q1421" i="2"/>
  <c r="O1422" i="2"/>
  <c r="Q1422" i="2"/>
  <c r="O1423" i="2"/>
  <c r="Q1423" i="2"/>
  <c r="O1424" i="2"/>
  <c r="Q1424" i="2"/>
  <c r="O1425" i="2"/>
  <c r="Q1425" i="2"/>
  <c r="O1426" i="2"/>
  <c r="Q1426" i="2"/>
  <c r="O1427" i="2"/>
  <c r="Q1427" i="2"/>
  <c r="O1428" i="2"/>
  <c r="Q1428" i="2"/>
  <c r="O1429" i="2"/>
  <c r="Q1429" i="2"/>
  <c r="O1430" i="2"/>
  <c r="Q1430" i="2"/>
  <c r="O1431" i="2"/>
  <c r="Q1431" i="2"/>
  <c r="O1432" i="2"/>
  <c r="Q1432" i="2"/>
  <c r="O1433" i="2"/>
  <c r="Q1433" i="2"/>
  <c r="O1434" i="2"/>
  <c r="Q1434" i="2"/>
  <c r="O1435" i="2"/>
  <c r="Q1435" i="2"/>
  <c r="O1436" i="2"/>
  <c r="Q1436" i="2"/>
  <c r="O1437" i="2"/>
  <c r="Q1437" i="2"/>
  <c r="O1438" i="2"/>
  <c r="Q1438" i="2"/>
  <c r="O1439" i="2"/>
  <c r="Q1439" i="2"/>
  <c r="O1440" i="2"/>
  <c r="Q1440" i="2"/>
  <c r="O1443" i="2"/>
  <c r="Q1443" i="2"/>
  <c r="O1445" i="2"/>
  <c r="Q1445" i="2"/>
  <c r="O1446" i="2"/>
  <c r="Q1446" i="2"/>
  <c r="O1447" i="2"/>
  <c r="Q1447" i="2"/>
  <c r="O1448" i="2"/>
  <c r="Q1448" i="2"/>
  <c r="O1449" i="2"/>
  <c r="Q1449" i="2"/>
  <c r="O1450" i="2"/>
  <c r="Q1450" i="2"/>
  <c r="O1451" i="2"/>
  <c r="Q1451" i="2"/>
  <c r="O1452" i="2"/>
  <c r="Q1452" i="2"/>
  <c r="O1453" i="2"/>
  <c r="Q1453" i="2"/>
  <c r="O1454" i="2"/>
  <c r="Q1454" i="2"/>
  <c r="O1455" i="2"/>
  <c r="Q1455" i="2"/>
  <c r="O1456" i="2"/>
  <c r="Q1456" i="2"/>
  <c r="O1457" i="2"/>
  <c r="Q1457" i="2"/>
  <c r="O1458" i="2"/>
  <c r="Q1458" i="2"/>
  <c r="O1459" i="2"/>
  <c r="Q1459" i="2"/>
  <c r="O1460" i="2"/>
  <c r="Q1460" i="2"/>
  <c r="O1461" i="2"/>
  <c r="Q1461" i="2"/>
  <c r="O1462" i="2"/>
  <c r="Q1462" i="2"/>
  <c r="O1463" i="2"/>
  <c r="Q1463" i="2"/>
  <c r="O1464" i="2"/>
  <c r="Q1464" i="2"/>
  <c r="O1465" i="2"/>
  <c r="Q1465" i="2"/>
  <c r="O1466" i="2"/>
  <c r="Q1466" i="2"/>
  <c r="O1467" i="2"/>
  <c r="Q1467" i="2"/>
  <c r="O1468" i="2"/>
  <c r="Q1468" i="2"/>
  <c r="O1469" i="2"/>
  <c r="Q1469" i="2"/>
  <c r="O1470" i="2"/>
  <c r="Q1470" i="2"/>
  <c r="O1471" i="2"/>
  <c r="Q1471" i="2"/>
  <c r="O1474" i="2"/>
  <c r="Q1474" i="2"/>
  <c r="O1476" i="2"/>
  <c r="Q1476" i="2"/>
  <c r="O1477" i="2"/>
  <c r="Q1477" i="2"/>
  <c r="O1478" i="2"/>
  <c r="Q1478" i="2"/>
  <c r="O1479" i="2"/>
  <c r="Q1479" i="2"/>
  <c r="O1480" i="2"/>
  <c r="Q1480" i="2"/>
  <c r="O1481" i="2"/>
  <c r="Q1481" i="2"/>
  <c r="O1482" i="2"/>
  <c r="Q1482" i="2"/>
  <c r="O1483" i="2"/>
  <c r="Q1483" i="2"/>
  <c r="O1484" i="2"/>
  <c r="Q1484" i="2"/>
  <c r="O1485" i="2"/>
  <c r="Q1485" i="2"/>
  <c r="O1486" i="2"/>
  <c r="Q1486" i="2"/>
  <c r="O1487" i="2"/>
  <c r="Q1487" i="2"/>
  <c r="O1488" i="2"/>
  <c r="Q1488" i="2"/>
  <c r="O1489" i="2"/>
  <c r="Q1489" i="2"/>
  <c r="O1490" i="2"/>
  <c r="Q1490" i="2"/>
  <c r="O1491" i="2"/>
  <c r="Q1491" i="2"/>
  <c r="O1492" i="2"/>
  <c r="Q1492" i="2"/>
  <c r="O1493" i="2"/>
  <c r="Q1493" i="2"/>
  <c r="O1494" i="2"/>
  <c r="Q1494" i="2"/>
  <c r="O1495" i="2"/>
  <c r="Q1495" i="2"/>
  <c r="O1496" i="2"/>
  <c r="Q1496" i="2"/>
  <c r="O1497" i="2"/>
  <c r="Q1497" i="2"/>
  <c r="O1498" i="2"/>
  <c r="Q1498" i="2"/>
  <c r="O1499" i="2"/>
  <c r="Q1499" i="2"/>
  <c r="O1500" i="2"/>
  <c r="Q1500" i="2"/>
  <c r="O1501" i="2"/>
  <c r="Q1501" i="2"/>
  <c r="O1502" i="2"/>
  <c r="Q1502" i="2"/>
  <c r="O1503" i="2"/>
  <c r="Q1503" i="2"/>
  <c r="O1504" i="2"/>
  <c r="Q1504" i="2"/>
  <c r="O1505" i="2"/>
  <c r="Q1505" i="2"/>
  <c r="O1506" i="2"/>
  <c r="Q1506" i="2"/>
  <c r="O1507" i="2"/>
  <c r="Q1507" i="2"/>
  <c r="O1509" i="2"/>
  <c r="Q1509" i="2"/>
  <c r="O1510" i="2"/>
  <c r="Q1510" i="2"/>
  <c r="O1511" i="2"/>
  <c r="Q1511" i="2"/>
  <c r="O1512" i="2"/>
  <c r="Q1512" i="2"/>
  <c r="O1513" i="2"/>
  <c r="Q1513" i="2"/>
  <c r="O1514" i="2"/>
  <c r="Q1514" i="2"/>
  <c r="O1519" i="2"/>
  <c r="Q1519" i="2"/>
  <c r="O1520" i="2"/>
  <c r="Q1520" i="2"/>
  <c r="O1521" i="2"/>
  <c r="Q1521" i="2"/>
  <c r="O1522" i="2"/>
  <c r="Q1522" i="2"/>
  <c r="O1523" i="2"/>
  <c r="Q1523" i="2"/>
  <c r="O1524" i="2"/>
  <c r="Q1524" i="2"/>
  <c r="O1526" i="2"/>
  <c r="Q1526" i="2"/>
  <c r="O1527" i="2"/>
  <c r="Q1527" i="2"/>
  <c r="O1528" i="2"/>
  <c r="Q1528" i="2"/>
  <c r="O1531" i="2"/>
  <c r="Q1531" i="2"/>
  <c r="O1533" i="2"/>
  <c r="Q1533" i="2"/>
  <c r="O1534" i="2"/>
  <c r="Q1534" i="2"/>
  <c r="O1535" i="2"/>
  <c r="Q1535" i="2"/>
  <c r="O1536" i="2"/>
  <c r="Q1536" i="2"/>
  <c r="O1537" i="2"/>
  <c r="Q1537" i="2"/>
  <c r="O1538" i="2"/>
  <c r="Q1538" i="2"/>
  <c r="O1539" i="2"/>
  <c r="Q1539" i="2"/>
  <c r="O1540" i="2"/>
  <c r="Q1540" i="2"/>
  <c r="O1541" i="2"/>
  <c r="Q1541" i="2"/>
  <c r="O1542" i="2"/>
  <c r="Q1542" i="2"/>
  <c r="O1544" i="2"/>
  <c r="Q1544" i="2"/>
  <c r="O1545" i="2"/>
  <c r="Q1545" i="2"/>
  <c r="O1546" i="2"/>
  <c r="Q1546" i="2"/>
  <c r="O1547" i="2"/>
  <c r="Q1547" i="2"/>
  <c r="O1549" i="2"/>
  <c r="Q1549" i="2"/>
  <c r="O1550" i="2"/>
  <c r="Q1550" i="2"/>
  <c r="O1551" i="2"/>
  <c r="Q1551" i="2"/>
  <c r="O1552" i="2"/>
  <c r="Q1552" i="2"/>
  <c r="O1556" i="2"/>
  <c r="Q1556" i="2"/>
  <c r="O1558" i="2"/>
  <c r="Q1558" i="2"/>
  <c r="O1559" i="2"/>
  <c r="Q1559" i="2"/>
  <c r="O1561" i="2"/>
  <c r="Q1561" i="2"/>
  <c r="O1562" i="2"/>
  <c r="Q1562" i="2"/>
  <c r="O1563" i="2"/>
  <c r="Q1563" i="2"/>
  <c r="O1564" i="2"/>
  <c r="Q1564" i="2"/>
  <c r="O1565" i="2"/>
  <c r="Q1565" i="2"/>
  <c r="O1567" i="2"/>
  <c r="Q1567" i="2"/>
  <c r="O1568" i="2"/>
  <c r="Q1568" i="2"/>
  <c r="O1569" i="2"/>
  <c r="Q1569" i="2"/>
  <c r="O1570" i="2"/>
  <c r="Q1570" i="2"/>
  <c r="O1572" i="2"/>
  <c r="Q1572" i="2"/>
  <c r="O1573" i="2"/>
  <c r="Q1573" i="2"/>
  <c r="O1574" i="2"/>
  <c r="Q1574" i="2"/>
  <c r="O1575" i="2"/>
  <c r="Q1575" i="2"/>
  <c r="O1576" i="2"/>
  <c r="Q1576" i="2"/>
  <c r="O1577" i="2"/>
  <c r="Q1577" i="2"/>
  <c r="O1578" i="2"/>
  <c r="Q1578" i="2"/>
  <c r="O1584" i="2"/>
  <c r="Q1584" i="2"/>
  <c r="O1586" i="2"/>
  <c r="Q1586" i="2"/>
  <c r="O1587" i="2"/>
  <c r="Q1587" i="2"/>
  <c r="O1588" i="2"/>
  <c r="Q1588" i="2"/>
  <c r="O1589" i="2"/>
  <c r="Q1589" i="2"/>
  <c r="O1590" i="2"/>
  <c r="Q1590" i="2"/>
  <c r="O1591" i="2"/>
  <c r="Q1591" i="2"/>
  <c r="O1592" i="2"/>
  <c r="Q1592" i="2"/>
  <c r="O1593" i="2"/>
  <c r="Q1593" i="2"/>
  <c r="O1594" i="2"/>
  <c r="Q1594" i="2"/>
  <c r="O1595" i="2"/>
  <c r="Q1595" i="2"/>
  <c r="O1599" i="2"/>
  <c r="Q1599" i="2"/>
  <c r="O1600" i="2"/>
  <c r="Q1600" i="2"/>
  <c r="O1601" i="2"/>
  <c r="Q1601" i="2"/>
  <c r="O1602" i="2"/>
  <c r="Q1602" i="2"/>
  <c r="O1603" i="2"/>
  <c r="Q1603" i="2"/>
  <c r="O1604" i="2"/>
  <c r="Q1604" i="2"/>
  <c r="O1605" i="2"/>
  <c r="Q1605" i="2"/>
  <c r="O1606" i="2"/>
  <c r="Q1606" i="2"/>
  <c r="O1607" i="2"/>
  <c r="Q1607" i="2"/>
  <c r="O1608" i="2"/>
  <c r="Q1608" i="2"/>
  <c r="O1609" i="2"/>
  <c r="Q1609" i="2"/>
  <c r="O1610" i="2"/>
  <c r="Q1610" i="2"/>
  <c r="O1611" i="2"/>
  <c r="Q1611" i="2"/>
  <c r="O1612" i="2"/>
  <c r="Q1612" i="2"/>
  <c r="O1613" i="2"/>
  <c r="Q1613" i="2"/>
  <c r="O1614" i="2"/>
  <c r="Q1614" i="2"/>
  <c r="O1615" i="2"/>
  <c r="Q1615" i="2"/>
  <c r="O1616" i="2"/>
  <c r="Q1616" i="2"/>
  <c r="O1617" i="2"/>
  <c r="Q1617" i="2"/>
  <c r="O1618" i="2"/>
  <c r="Q1618" i="2"/>
  <c r="O1619" i="2"/>
  <c r="Q1619" i="2"/>
  <c r="K325" i="2"/>
  <c r="U325" i="2" s="1"/>
  <c r="K326" i="2"/>
  <c r="U326" i="2" s="1"/>
  <c r="K327" i="2"/>
  <c r="U327" i="2" s="1"/>
  <c r="K328" i="2"/>
  <c r="U328" i="2" s="1"/>
  <c r="K329" i="2"/>
  <c r="U329" i="2" s="1"/>
  <c r="K330" i="2"/>
  <c r="U330" i="2" s="1"/>
  <c r="K331" i="2"/>
  <c r="U331" i="2" s="1"/>
  <c r="K332" i="2"/>
  <c r="U332" i="2" s="1"/>
  <c r="K333" i="2"/>
  <c r="U333" i="2" s="1"/>
  <c r="K334" i="2"/>
  <c r="U334" i="2" s="1"/>
  <c r="K335" i="2"/>
  <c r="U335" i="2" s="1"/>
  <c r="K336" i="2"/>
  <c r="U336" i="2" s="1"/>
  <c r="K337" i="2"/>
  <c r="U337" i="2" s="1"/>
  <c r="K338" i="2"/>
  <c r="U338" i="2" s="1"/>
  <c r="K339" i="2"/>
  <c r="U339" i="2" s="1"/>
  <c r="K340" i="2"/>
  <c r="U340" i="2" s="1"/>
  <c r="K341" i="2"/>
  <c r="U341" i="2" s="1"/>
  <c r="K342" i="2"/>
  <c r="U342" i="2" s="1"/>
  <c r="K343" i="2"/>
  <c r="U343" i="2" s="1"/>
  <c r="K344" i="2"/>
  <c r="U344" i="2" s="1"/>
  <c r="K345" i="2"/>
  <c r="U345" i="2" s="1"/>
  <c r="K346" i="2"/>
  <c r="U346" i="2" s="1"/>
  <c r="K347" i="2"/>
  <c r="U347" i="2" s="1"/>
  <c r="K348" i="2"/>
  <c r="U348" i="2" s="1"/>
  <c r="K349" i="2"/>
  <c r="U349" i="2" s="1"/>
  <c r="K350" i="2"/>
  <c r="U350" i="2" s="1"/>
  <c r="K351" i="2"/>
  <c r="U351" i="2" s="1"/>
  <c r="K352" i="2"/>
  <c r="U352" i="2" s="1"/>
  <c r="K353" i="2"/>
  <c r="U353" i="2" s="1"/>
  <c r="K354" i="2"/>
  <c r="U354" i="2" s="1"/>
  <c r="K355" i="2"/>
  <c r="U355" i="2" s="1"/>
  <c r="K356" i="2"/>
  <c r="U356" i="2" s="1"/>
  <c r="K357" i="2"/>
  <c r="U357" i="2" s="1"/>
  <c r="K358" i="2"/>
  <c r="U358" i="2" s="1"/>
  <c r="K359" i="2"/>
  <c r="U359" i="2" s="1"/>
  <c r="K360" i="2"/>
  <c r="U360" i="2" s="1"/>
  <c r="K361" i="2"/>
  <c r="U361" i="2" s="1"/>
  <c r="K362" i="2"/>
  <c r="U362" i="2" s="1"/>
  <c r="K363" i="2"/>
  <c r="U363" i="2" s="1"/>
  <c r="K364" i="2"/>
  <c r="U364" i="2" s="1"/>
  <c r="K365" i="2"/>
  <c r="U365" i="2" s="1"/>
  <c r="K366" i="2"/>
  <c r="U366" i="2" s="1"/>
  <c r="K367" i="2"/>
  <c r="U367" i="2" s="1"/>
  <c r="K368" i="2"/>
  <c r="U368" i="2" s="1"/>
  <c r="K369" i="2"/>
  <c r="U369" i="2" s="1"/>
  <c r="K370" i="2"/>
  <c r="U370" i="2" s="1"/>
  <c r="K371" i="2"/>
  <c r="U371" i="2" s="1"/>
  <c r="K372" i="2"/>
  <c r="U372" i="2" s="1"/>
  <c r="K373" i="2"/>
  <c r="U373" i="2" s="1"/>
  <c r="K374" i="2"/>
  <c r="U374" i="2" s="1"/>
  <c r="K375" i="2"/>
  <c r="U375" i="2" s="1"/>
  <c r="K376" i="2"/>
  <c r="U376" i="2" s="1"/>
  <c r="K377" i="2"/>
  <c r="U377" i="2" s="1"/>
  <c r="K378" i="2"/>
  <c r="U378" i="2" s="1"/>
  <c r="K379" i="2"/>
  <c r="U379" i="2" s="1"/>
  <c r="K380" i="2"/>
  <c r="U380" i="2" s="1"/>
  <c r="K381" i="2"/>
  <c r="U381" i="2" s="1"/>
  <c r="K382" i="2"/>
  <c r="U382" i="2" s="1"/>
  <c r="K383" i="2"/>
  <c r="U383" i="2" s="1"/>
  <c r="K384" i="2"/>
  <c r="U384" i="2" s="1"/>
  <c r="K385" i="2"/>
  <c r="U385" i="2" s="1"/>
  <c r="K386" i="2"/>
  <c r="U386" i="2" s="1"/>
  <c r="K387" i="2"/>
  <c r="U387" i="2" s="1"/>
  <c r="K388" i="2"/>
  <c r="U388" i="2" s="1"/>
  <c r="K389" i="2"/>
  <c r="U389" i="2" s="1"/>
  <c r="K390" i="2"/>
  <c r="U390" i="2" s="1"/>
  <c r="K391" i="2"/>
  <c r="U391" i="2" s="1"/>
  <c r="K392" i="2"/>
  <c r="U392" i="2" s="1"/>
  <c r="K393" i="2"/>
  <c r="U393" i="2" s="1"/>
  <c r="K394" i="2"/>
  <c r="U394" i="2" s="1"/>
  <c r="K395" i="2"/>
  <c r="U395" i="2" s="1"/>
  <c r="K396" i="2"/>
  <c r="U396" i="2" s="1"/>
  <c r="K397" i="2"/>
  <c r="U397" i="2" s="1"/>
  <c r="K398" i="2"/>
  <c r="U398" i="2" s="1"/>
  <c r="K399" i="2"/>
  <c r="U399" i="2" s="1"/>
  <c r="K400" i="2"/>
  <c r="U400" i="2" s="1"/>
  <c r="K401" i="2"/>
  <c r="U401" i="2" s="1"/>
  <c r="K402" i="2"/>
  <c r="U402" i="2" s="1"/>
  <c r="K403" i="2"/>
  <c r="U403" i="2" s="1"/>
  <c r="K404" i="2"/>
  <c r="U404" i="2" s="1"/>
  <c r="K405" i="2"/>
  <c r="U405" i="2" s="1"/>
  <c r="K406" i="2"/>
  <c r="U406" i="2" s="1"/>
  <c r="K407" i="2"/>
  <c r="U407" i="2" s="1"/>
  <c r="K408" i="2"/>
  <c r="U408" i="2" s="1"/>
  <c r="K409" i="2"/>
  <c r="U409" i="2" s="1"/>
  <c r="K410" i="2"/>
  <c r="U410" i="2" s="1"/>
  <c r="K411" i="2"/>
  <c r="U411" i="2" s="1"/>
  <c r="K412" i="2"/>
  <c r="U412" i="2" s="1"/>
  <c r="K413" i="2"/>
  <c r="U413" i="2" s="1"/>
  <c r="K414" i="2"/>
  <c r="U414" i="2" s="1"/>
  <c r="K415" i="2"/>
  <c r="U415" i="2" s="1"/>
  <c r="K416" i="2"/>
  <c r="U416" i="2" s="1"/>
  <c r="K417" i="2"/>
  <c r="U417" i="2" s="1"/>
  <c r="K418" i="2"/>
  <c r="U418" i="2" s="1"/>
  <c r="K419" i="2"/>
  <c r="U419" i="2" s="1"/>
  <c r="K420" i="2"/>
  <c r="U420" i="2" s="1"/>
  <c r="K421" i="2"/>
  <c r="U421" i="2" s="1"/>
  <c r="K422" i="2"/>
  <c r="U422" i="2" s="1"/>
  <c r="K423" i="2"/>
  <c r="U423" i="2" s="1"/>
  <c r="K424" i="2"/>
  <c r="U424" i="2" s="1"/>
  <c r="K425" i="2"/>
  <c r="U425" i="2" s="1"/>
  <c r="K426" i="2"/>
  <c r="U426" i="2" s="1"/>
  <c r="K427" i="2"/>
  <c r="U427" i="2" s="1"/>
  <c r="K428" i="2"/>
  <c r="U428" i="2" s="1"/>
  <c r="K429" i="2"/>
  <c r="U429" i="2" s="1"/>
  <c r="K430" i="2"/>
  <c r="U430" i="2" s="1"/>
  <c r="K431" i="2"/>
  <c r="U431" i="2" s="1"/>
  <c r="K432" i="2"/>
  <c r="U432" i="2" s="1"/>
  <c r="K433" i="2"/>
  <c r="U433" i="2" s="1"/>
  <c r="K434" i="2"/>
  <c r="U434" i="2" s="1"/>
  <c r="K435" i="2"/>
  <c r="U435" i="2" s="1"/>
  <c r="K436" i="2"/>
  <c r="U436" i="2" s="1"/>
  <c r="K437" i="2"/>
  <c r="U437" i="2" s="1"/>
  <c r="K438" i="2"/>
  <c r="U438" i="2" s="1"/>
  <c r="K439" i="2"/>
  <c r="U439" i="2" s="1"/>
  <c r="K440" i="2"/>
  <c r="U440" i="2" s="1"/>
  <c r="K441" i="2"/>
  <c r="U441" i="2" s="1"/>
  <c r="K442" i="2"/>
  <c r="U442" i="2" s="1"/>
  <c r="K443" i="2"/>
  <c r="U443" i="2" s="1"/>
  <c r="K444" i="2"/>
  <c r="U444" i="2" s="1"/>
  <c r="K445" i="2"/>
  <c r="U445" i="2" s="1"/>
  <c r="K446" i="2"/>
  <c r="U446" i="2" s="1"/>
  <c r="K447" i="2"/>
  <c r="U447" i="2" s="1"/>
  <c r="K448" i="2"/>
  <c r="U448" i="2" s="1"/>
  <c r="K449" i="2"/>
  <c r="U449" i="2" s="1"/>
  <c r="K450" i="2"/>
  <c r="U450" i="2" s="1"/>
  <c r="K451" i="2"/>
  <c r="U451" i="2" s="1"/>
  <c r="K452" i="2"/>
  <c r="U452" i="2" s="1"/>
  <c r="K453" i="2"/>
  <c r="U453" i="2" s="1"/>
  <c r="K454" i="2"/>
  <c r="U454" i="2" s="1"/>
  <c r="K455" i="2"/>
  <c r="U455" i="2" s="1"/>
  <c r="K456" i="2"/>
  <c r="U456" i="2" s="1"/>
  <c r="K457" i="2"/>
  <c r="U457" i="2" s="1"/>
  <c r="K458" i="2"/>
  <c r="U458" i="2" s="1"/>
  <c r="K459" i="2"/>
  <c r="U459" i="2" s="1"/>
  <c r="K460" i="2"/>
  <c r="U460" i="2" s="1"/>
  <c r="K461" i="2"/>
  <c r="U461" i="2" s="1"/>
  <c r="K462" i="2"/>
  <c r="U462" i="2" s="1"/>
  <c r="K463" i="2"/>
  <c r="U463" i="2" s="1"/>
  <c r="K464" i="2"/>
  <c r="U464" i="2" s="1"/>
  <c r="K465" i="2"/>
  <c r="U465" i="2" s="1"/>
  <c r="K466" i="2"/>
  <c r="U466" i="2" s="1"/>
  <c r="K467" i="2"/>
  <c r="U467" i="2" s="1"/>
  <c r="K468" i="2"/>
  <c r="U468" i="2" s="1"/>
  <c r="K469" i="2"/>
  <c r="U469" i="2" s="1"/>
  <c r="K470" i="2"/>
  <c r="U470" i="2" s="1"/>
  <c r="K471" i="2"/>
  <c r="U471" i="2" s="1"/>
  <c r="K472" i="2"/>
  <c r="U472" i="2" s="1"/>
  <c r="K473" i="2"/>
  <c r="U473" i="2" s="1"/>
  <c r="K474" i="2"/>
  <c r="U474" i="2" s="1"/>
  <c r="K475" i="2"/>
  <c r="U475" i="2" s="1"/>
  <c r="K476" i="2"/>
  <c r="U476" i="2" s="1"/>
  <c r="K477" i="2"/>
  <c r="U477" i="2" s="1"/>
  <c r="K478" i="2"/>
  <c r="U478" i="2" s="1"/>
  <c r="K479" i="2"/>
  <c r="U479" i="2" s="1"/>
  <c r="K480" i="2"/>
  <c r="U480" i="2" s="1"/>
  <c r="K481" i="2"/>
  <c r="U481" i="2" s="1"/>
  <c r="K482" i="2"/>
  <c r="U482" i="2" s="1"/>
  <c r="K483" i="2"/>
  <c r="U483" i="2" s="1"/>
  <c r="K484" i="2"/>
  <c r="U484" i="2" s="1"/>
  <c r="K485" i="2"/>
  <c r="U485" i="2" s="1"/>
  <c r="K486" i="2"/>
  <c r="U486" i="2" s="1"/>
  <c r="K487" i="2"/>
  <c r="U487" i="2" s="1"/>
  <c r="K488" i="2"/>
  <c r="U488" i="2" s="1"/>
  <c r="K489" i="2"/>
  <c r="U489" i="2" s="1"/>
  <c r="K490" i="2"/>
  <c r="U490" i="2" s="1"/>
  <c r="K491" i="2"/>
  <c r="U491" i="2" s="1"/>
  <c r="K492" i="2"/>
  <c r="U492" i="2" s="1"/>
  <c r="K493" i="2"/>
  <c r="U493" i="2" s="1"/>
  <c r="K494" i="2"/>
  <c r="U494" i="2" s="1"/>
  <c r="K495" i="2"/>
  <c r="U495" i="2" s="1"/>
  <c r="K496" i="2"/>
  <c r="U496" i="2" s="1"/>
  <c r="K497" i="2"/>
  <c r="U497" i="2" s="1"/>
  <c r="K498" i="2"/>
  <c r="U498" i="2" s="1"/>
  <c r="K499" i="2"/>
  <c r="U499" i="2" s="1"/>
  <c r="K500" i="2"/>
  <c r="U500" i="2" s="1"/>
  <c r="K501" i="2"/>
  <c r="U501" i="2" s="1"/>
  <c r="K502" i="2"/>
  <c r="U502" i="2" s="1"/>
  <c r="K503" i="2"/>
  <c r="U503" i="2" s="1"/>
  <c r="K504" i="2"/>
  <c r="U504" i="2" s="1"/>
  <c r="K505" i="2"/>
  <c r="U505" i="2" s="1"/>
  <c r="K506" i="2"/>
  <c r="U506" i="2" s="1"/>
  <c r="K507" i="2"/>
  <c r="U507" i="2" s="1"/>
  <c r="K508" i="2"/>
  <c r="U508" i="2" s="1"/>
  <c r="K509" i="2"/>
  <c r="U509" i="2" s="1"/>
  <c r="K510" i="2"/>
  <c r="U510" i="2" s="1"/>
  <c r="K511" i="2"/>
  <c r="U511" i="2" s="1"/>
  <c r="K512" i="2"/>
  <c r="U512" i="2" s="1"/>
  <c r="K513" i="2"/>
  <c r="U513" i="2" s="1"/>
  <c r="K514" i="2"/>
  <c r="U514" i="2" s="1"/>
  <c r="K515" i="2"/>
  <c r="U515" i="2" s="1"/>
  <c r="K516" i="2"/>
  <c r="U516" i="2" s="1"/>
  <c r="K517" i="2"/>
  <c r="U517" i="2" s="1"/>
  <c r="K518" i="2"/>
  <c r="U518" i="2" s="1"/>
  <c r="K519" i="2"/>
  <c r="U519" i="2" s="1"/>
  <c r="K520" i="2"/>
  <c r="U520" i="2" s="1"/>
  <c r="K521" i="2"/>
  <c r="U521" i="2" s="1"/>
  <c r="K522" i="2"/>
  <c r="U522" i="2" s="1"/>
  <c r="K523" i="2"/>
  <c r="U523" i="2" s="1"/>
  <c r="K524" i="2"/>
  <c r="U524" i="2" s="1"/>
  <c r="K525" i="2"/>
  <c r="U525" i="2" s="1"/>
  <c r="K526" i="2"/>
  <c r="U526" i="2" s="1"/>
  <c r="K527" i="2"/>
  <c r="U527" i="2" s="1"/>
  <c r="K528" i="2"/>
  <c r="U528" i="2" s="1"/>
  <c r="K529" i="2"/>
  <c r="U529" i="2" s="1"/>
  <c r="K530" i="2"/>
  <c r="U530" i="2" s="1"/>
  <c r="K531" i="2"/>
  <c r="U531" i="2" s="1"/>
  <c r="K532" i="2"/>
  <c r="U532" i="2" s="1"/>
  <c r="K533" i="2"/>
  <c r="U533" i="2" s="1"/>
  <c r="K534" i="2"/>
  <c r="U534" i="2" s="1"/>
  <c r="K535" i="2"/>
  <c r="U535" i="2" s="1"/>
  <c r="K536" i="2"/>
  <c r="U536" i="2" s="1"/>
  <c r="K537" i="2"/>
  <c r="U537" i="2" s="1"/>
  <c r="K538" i="2"/>
  <c r="U538" i="2" s="1"/>
  <c r="K539" i="2"/>
  <c r="U539" i="2" s="1"/>
  <c r="K540" i="2"/>
  <c r="U540" i="2" s="1"/>
  <c r="K541" i="2"/>
  <c r="U541" i="2" s="1"/>
  <c r="K542" i="2"/>
  <c r="U542" i="2" s="1"/>
  <c r="K543" i="2"/>
  <c r="U543" i="2" s="1"/>
  <c r="K544" i="2"/>
  <c r="U544" i="2" s="1"/>
  <c r="K545" i="2"/>
  <c r="U545" i="2" s="1"/>
  <c r="K546" i="2"/>
  <c r="U546" i="2" s="1"/>
  <c r="K547" i="2"/>
  <c r="U547" i="2" s="1"/>
  <c r="K548" i="2"/>
  <c r="U548" i="2" s="1"/>
  <c r="K549" i="2"/>
  <c r="U549" i="2" s="1"/>
  <c r="K550" i="2"/>
  <c r="U550" i="2" s="1"/>
  <c r="K551" i="2"/>
  <c r="U551" i="2" s="1"/>
  <c r="K552" i="2"/>
  <c r="U552" i="2" s="1"/>
  <c r="K553" i="2"/>
  <c r="U553" i="2" s="1"/>
  <c r="K554" i="2"/>
  <c r="U554" i="2" s="1"/>
  <c r="K555" i="2"/>
  <c r="U555" i="2" s="1"/>
  <c r="K556" i="2"/>
  <c r="U556" i="2" s="1"/>
  <c r="K557" i="2"/>
  <c r="U557" i="2" s="1"/>
  <c r="K558" i="2"/>
  <c r="U558" i="2" s="1"/>
  <c r="K559" i="2"/>
  <c r="U559" i="2" s="1"/>
  <c r="K560" i="2"/>
  <c r="U560" i="2" s="1"/>
  <c r="K561" i="2"/>
  <c r="U561" i="2" s="1"/>
  <c r="K562" i="2"/>
  <c r="U562" i="2" s="1"/>
  <c r="K563" i="2"/>
  <c r="U563" i="2" s="1"/>
  <c r="K564" i="2"/>
  <c r="U564" i="2" s="1"/>
  <c r="K565" i="2"/>
  <c r="U565" i="2" s="1"/>
  <c r="K566" i="2"/>
  <c r="U566" i="2" s="1"/>
  <c r="K567" i="2"/>
  <c r="U567" i="2" s="1"/>
  <c r="K568" i="2"/>
  <c r="U568" i="2" s="1"/>
  <c r="K569" i="2"/>
  <c r="U569" i="2" s="1"/>
  <c r="K570" i="2"/>
  <c r="U570" i="2" s="1"/>
  <c r="K571" i="2"/>
  <c r="U571" i="2" s="1"/>
  <c r="K572" i="2"/>
  <c r="U572" i="2" s="1"/>
  <c r="K573" i="2"/>
  <c r="U573" i="2" s="1"/>
  <c r="K574" i="2"/>
  <c r="U574" i="2" s="1"/>
  <c r="K575" i="2"/>
  <c r="U575" i="2" s="1"/>
  <c r="K576" i="2"/>
  <c r="U576" i="2" s="1"/>
  <c r="K577" i="2"/>
  <c r="U577" i="2" s="1"/>
  <c r="K578" i="2"/>
  <c r="U578" i="2" s="1"/>
  <c r="K579" i="2"/>
  <c r="U579" i="2" s="1"/>
  <c r="K580" i="2"/>
  <c r="U580" i="2" s="1"/>
  <c r="K581" i="2"/>
  <c r="U581" i="2" s="1"/>
  <c r="K582" i="2"/>
  <c r="U582" i="2" s="1"/>
  <c r="K583" i="2"/>
  <c r="U583" i="2" s="1"/>
  <c r="K584" i="2"/>
  <c r="U584" i="2" s="1"/>
  <c r="K585" i="2"/>
  <c r="U585" i="2" s="1"/>
  <c r="K586" i="2"/>
  <c r="U586" i="2" s="1"/>
  <c r="K587" i="2"/>
  <c r="U587" i="2" s="1"/>
  <c r="K588" i="2"/>
  <c r="U588" i="2" s="1"/>
  <c r="K589" i="2"/>
  <c r="U589" i="2" s="1"/>
  <c r="K590" i="2"/>
  <c r="U590" i="2" s="1"/>
  <c r="K591" i="2"/>
  <c r="U591" i="2" s="1"/>
  <c r="K592" i="2"/>
  <c r="U592" i="2" s="1"/>
  <c r="K593" i="2"/>
  <c r="U593" i="2" s="1"/>
  <c r="K594" i="2"/>
  <c r="U594" i="2" s="1"/>
  <c r="K595" i="2"/>
  <c r="U595" i="2" s="1"/>
  <c r="K596" i="2"/>
  <c r="U596" i="2" s="1"/>
  <c r="K597" i="2"/>
  <c r="U597" i="2" s="1"/>
  <c r="K598" i="2"/>
  <c r="U598" i="2" s="1"/>
  <c r="K599" i="2"/>
  <c r="U599" i="2" s="1"/>
  <c r="K600" i="2"/>
  <c r="U600" i="2" s="1"/>
  <c r="K601" i="2"/>
  <c r="U601" i="2" s="1"/>
  <c r="K602" i="2"/>
  <c r="U602" i="2" s="1"/>
  <c r="K603" i="2"/>
  <c r="U603" i="2" s="1"/>
  <c r="K604" i="2"/>
  <c r="U604" i="2" s="1"/>
  <c r="K605" i="2"/>
  <c r="U605" i="2" s="1"/>
  <c r="K606" i="2"/>
  <c r="U606" i="2" s="1"/>
  <c r="K607" i="2"/>
  <c r="U607" i="2" s="1"/>
  <c r="K608" i="2"/>
  <c r="U608" i="2" s="1"/>
  <c r="K609" i="2"/>
  <c r="U609" i="2" s="1"/>
  <c r="K610" i="2"/>
  <c r="U610" i="2" s="1"/>
  <c r="K611" i="2"/>
  <c r="U611" i="2" s="1"/>
  <c r="K612" i="2"/>
  <c r="U612" i="2" s="1"/>
  <c r="K613" i="2"/>
  <c r="U613" i="2" s="1"/>
  <c r="K614" i="2"/>
  <c r="U614" i="2" s="1"/>
  <c r="K615" i="2"/>
  <c r="U615" i="2" s="1"/>
  <c r="K616" i="2"/>
  <c r="U616" i="2" s="1"/>
  <c r="K617" i="2"/>
  <c r="U617" i="2" s="1"/>
  <c r="K618" i="2"/>
  <c r="U618" i="2" s="1"/>
  <c r="K619" i="2"/>
  <c r="U619" i="2" s="1"/>
  <c r="K620" i="2"/>
  <c r="U620" i="2" s="1"/>
  <c r="K621" i="2"/>
  <c r="U621" i="2" s="1"/>
  <c r="K622" i="2"/>
  <c r="U622" i="2" s="1"/>
  <c r="K623" i="2"/>
  <c r="U623" i="2" s="1"/>
  <c r="K624" i="2"/>
  <c r="U624" i="2" s="1"/>
  <c r="K625" i="2"/>
  <c r="U625" i="2" s="1"/>
  <c r="K626" i="2"/>
  <c r="U626" i="2" s="1"/>
  <c r="K627" i="2"/>
  <c r="U627" i="2" s="1"/>
  <c r="K628" i="2"/>
  <c r="U628" i="2" s="1"/>
  <c r="K629" i="2"/>
  <c r="U629" i="2" s="1"/>
  <c r="K630" i="2"/>
  <c r="U630" i="2" s="1"/>
  <c r="K631" i="2"/>
  <c r="U631" i="2" s="1"/>
  <c r="K632" i="2"/>
  <c r="U632" i="2" s="1"/>
  <c r="K633" i="2"/>
  <c r="U633" i="2" s="1"/>
  <c r="K634" i="2"/>
  <c r="U634" i="2" s="1"/>
  <c r="K635" i="2"/>
  <c r="U635" i="2" s="1"/>
  <c r="K636" i="2"/>
  <c r="U636" i="2" s="1"/>
  <c r="K637" i="2"/>
  <c r="U637" i="2" s="1"/>
  <c r="K638" i="2"/>
  <c r="U638" i="2" s="1"/>
  <c r="K639" i="2"/>
  <c r="U639" i="2" s="1"/>
  <c r="K640" i="2"/>
  <c r="U640" i="2" s="1"/>
  <c r="K641" i="2"/>
  <c r="U641" i="2" s="1"/>
  <c r="K642" i="2"/>
  <c r="U642" i="2" s="1"/>
  <c r="K643" i="2"/>
  <c r="U643" i="2" s="1"/>
  <c r="K644" i="2"/>
  <c r="U644" i="2" s="1"/>
  <c r="K645" i="2"/>
  <c r="U645" i="2" s="1"/>
  <c r="K646" i="2"/>
  <c r="U646" i="2" s="1"/>
  <c r="K647" i="2"/>
  <c r="U647" i="2" s="1"/>
  <c r="K648" i="2"/>
  <c r="U648" i="2" s="1"/>
  <c r="K649" i="2"/>
  <c r="U649" i="2" s="1"/>
  <c r="K650" i="2"/>
  <c r="U650" i="2" s="1"/>
  <c r="K651" i="2"/>
  <c r="U651" i="2" s="1"/>
  <c r="K652" i="2"/>
  <c r="U652" i="2" s="1"/>
  <c r="K653" i="2"/>
  <c r="U653" i="2" s="1"/>
  <c r="K654" i="2"/>
  <c r="U654" i="2" s="1"/>
  <c r="K655" i="2"/>
  <c r="U655" i="2" s="1"/>
  <c r="K656" i="2"/>
  <c r="U656" i="2" s="1"/>
  <c r="K657" i="2"/>
  <c r="U657" i="2" s="1"/>
  <c r="K658" i="2"/>
  <c r="U658" i="2" s="1"/>
  <c r="K659" i="2"/>
  <c r="U659" i="2" s="1"/>
  <c r="K660" i="2"/>
  <c r="U660" i="2" s="1"/>
  <c r="K661" i="2"/>
  <c r="U661" i="2" s="1"/>
  <c r="K662" i="2"/>
  <c r="U662" i="2" s="1"/>
  <c r="K663" i="2"/>
  <c r="U663" i="2" s="1"/>
  <c r="K664" i="2"/>
  <c r="U664" i="2" s="1"/>
  <c r="K665" i="2"/>
  <c r="U665" i="2" s="1"/>
  <c r="K666" i="2"/>
  <c r="U666" i="2" s="1"/>
  <c r="K667" i="2"/>
  <c r="U667" i="2" s="1"/>
  <c r="K668" i="2"/>
  <c r="U668" i="2" s="1"/>
  <c r="K669" i="2"/>
  <c r="U669" i="2" s="1"/>
  <c r="K670" i="2"/>
  <c r="U670" i="2" s="1"/>
  <c r="K671" i="2"/>
  <c r="U671" i="2" s="1"/>
  <c r="K672" i="2"/>
  <c r="U672" i="2" s="1"/>
  <c r="K673" i="2"/>
  <c r="U673" i="2" s="1"/>
  <c r="K674" i="2"/>
  <c r="U674" i="2" s="1"/>
  <c r="K675" i="2"/>
  <c r="U675" i="2" s="1"/>
  <c r="K676" i="2"/>
  <c r="U676" i="2" s="1"/>
  <c r="K677" i="2"/>
  <c r="U677" i="2" s="1"/>
  <c r="K678" i="2"/>
  <c r="U678" i="2" s="1"/>
  <c r="K679" i="2"/>
  <c r="U679" i="2" s="1"/>
  <c r="K680" i="2"/>
  <c r="U680" i="2" s="1"/>
  <c r="K681" i="2"/>
  <c r="U681" i="2" s="1"/>
  <c r="K682" i="2"/>
  <c r="U682" i="2" s="1"/>
  <c r="K683" i="2"/>
  <c r="U683" i="2" s="1"/>
  <c r="K684" i="2"/>
  <c r="U684" i="2" s="1"/>
  <c r="K685" i="2"/>
  <c r="U685" i="2" s="1"/>
  <c r="K686" i="2"/>
  <c r="U686" i="2" s="1"/>
  <c r="K687" i="2"/>
  <c r="U687" i="2" s="1"/>
  <c r="K688" i="2"/>
  <c r="U688" i="2" s="1"/>
  <c r="K689" i="2"/>
  <c r="U689" i="2" s="1"/>
  <c r="K690" i="2"/>
  <c r="U690" i="2" s="1"/>
  <c r="K691" i="2"/>
  <c r="U691" i="2" s="1"/>
  <c r="K692" i="2"/>
  <c r="U692" i="2" s="1"/>
  <c r="K693" i="2"/>
  <c r="U693" i="2" s="1"/>
  <c r="K694" i="2"/>
  <c r="U694" i="2" s="1"/>
  <c r="K695" i="2"/>
  <c r="U695" i="2" s="1"/>
  <c r="K696" i="2"/>
  <c r="U696" i="2" s="1"/>
  <c r="K697" i="2"/>
  <c r="U697" i="2" s="1"/>
  <c r="K698" i="2"/>
  <c r="U698" i="2" s="1"/>
  <c r="K699" i="2"/>
  <c r="U699" i="2" s="1"/>
  <c r="K700" i="2"/>
  <c r="U700" i="2" s="1"/>
  <c r="K701" i="2"/>
  <c r="U701" i="2" s="1"/>
  <c r="K702" i="2"/>
  <c r="U702" i="2" s="1"/>
  <c r="K703" i="2"/>
  <c r="U703" i="2" s="1"/>
  <c r="K704" i="2"/>
  <c r="U704" i="2" s="1"/>
  <c r="K705" i="2"/>
  <c r="U705" i="2" s="1"/>
  <c r="K706" i="2"/>
  <c r="U706" i="2" s="1"/>
  <c r="K707" i="2"/>
  <c r="U707" i="2" s="1"/>
  <c r="K708" i="2"/>
  <c r="U708" i="2" s="1"/>
  <c r="K709" i="2"/>
  <c r="U709" i="2" s="1"/>
  <c r="K710" i="2"/>
  <c r="U710" i="2" s="1"/>
  <c r="K711" i="2"/>
  <c r="U711" i="2" s="1"/>
  <c r="K712" i="2"/>
  <c r="U712" i="2" s="1"/>
  <c r="K713" i="2"/>
  <c r="U713" i="2" s="1"/>
  <c r="K714" i="2"/>
  <c r="U714" i="2" s="1"/>
  <c r="K715" i="2"/>
  <c r="U715" i="2" s="1"/>
  <c r="K716" i="2"/>
  <c r="U716" i="2" s="1"/>
  <c r="K717" i="2"/>
  <c r="U717" i="2" s="1"/>
  <c r="K718" i="2"/>
  <c r="U718" i="2" s="1"/>
  <c r="K719" i="2"/>
  <c r="U719" i="2" s="1"/>
  <c r="K720" i="2"/>
  <c r="U720" i="2" s="1"/>
  <c r="K721" i="2"/>
  <c r="U721" i="2" s="1"/>
  <c r="K722" i="2"/>
  <c r="U722" i="2" s="1"/>
  <c r="K723" i="2"/>
  <c r="U723" i="2" s="1"/>
  <c r="K724" i="2"/>
  <c r="U724" i="2" s="1"/>
  <c r="K725" i="2"/>
  <c r="U725" i="2" s="1"/>
  <c r="K726" i="2"/>
  <c r="U726" i="2" s="1"/>
  <c r="K727" i="2"/>
  <c r="U727" i="2" s="1"/>
  <c r="K728" i="2"/>
  <c r="U728" i="2" s="1"/>
  <c r="K729" i="2"/>
  <c r="U729" i="2" s="1"/>
  <c r="K730" i="2"/>
  <c r="U730" i="2" s="1"/>
  <c r="K731" i="2"/>
  <c r="U731" i="2" s="1"/>
  <c r="K732" i="2"/>
  <c r="U732" i="2" s="1"/>
  <c r="K733" i="2"/>
  <c r="U733" i="2" s="1"/>
  <c r="K734" i="2"/>
  <c r="U734" i="2" s="1"/>
  <c r="K735" i="2"/>
  <c r="U735" i="2" s="1"/>
  <c r="K736" i="2"/>
  <c r="U736" i="2" s="1"/>
  <c r="K737" i="2"/>
  <c r="U737" i="2" s="1"/>
  <c r="K738" i="2"/>
  <c r="U738" i="2" s="1"/>
  <c r="K739" i="2"/>
  <c r="U739" i="2" s="1"/>
  <c r="K740" i="2"/>
  <c r="U740" i="2" s="1"/>
  <c r="K741" i="2"/>
  <c r="U741" i="2" s="1"/>
  <c r="K742" i="2"/>
  <c r="U742" i="2" s="1"/>
  <c r="K743" i="2"/>
  <c r="U743" i="2" s="1"/>
  <c r="K744" i="2"/>
  <c r="U744" i="2" s="1"/>
  <c r="K745" i="2"/>
  <c r="U745" i="2" s="1"/>
  <c r="K746" i="2"/>
  <c r="U746" i="2" s="1"/>
  <c r="K747" i="2"/>
  <c r="U747" i="2" s="1"/>
  <c r="K748" i="2"/>
  <c r="U748" i="2" s="1"/>
  <c r="K749" i="2"/>
  <c r="U749" i="2" s="1"/>
  <c r="K750" i="2"/>
  <c r="U750" i="2" s="1"/>
  <c r="K751" i="2"/>
  <c r="U751" i="2" s="1"/>
  <c r="K752" i="2"/>
  <c r="U752" i="2" s="1"/>
  <c r="K753" i="2"/>
  <c r="U753" i="2" s="1"/>
  <c r="K754" i="2"/>
  <c r="U754" i="2" s="1"/>
  <c r="K755" i="2"/>
  <c r="U755" i="2" s="1"/>
  <c r="K756" i="2"/>
  <c r="U756" i="2" s="1"/>
  <c r="K757" i="2"/>
  <c r="U757" i="2" s="1"/>
  <c r="K758" i="2"/>
  <c r="U758" i="2" s="1"/>
  <c r="K759" i="2"/>
  <c r="U759" i="2" s="1"/>
  <c r="K760" i="2"/>
  <c r="U760" i="2" s="1"/>
  <c r="K761" i="2"/>
  <c r="U761" i="2" s="1"/>
  <c r="K762" i="2"/>
  <c r="U762" i="2" s="1"/>
  <c r="K763" i="2"/>
  <c r="U763" i="2" s="1"/>
  <c r="K764" i="2"/>
  <c r="U764" i="2" s="1"/>
  <c r="K765" i="2"/>
  <c r="U765" i="2" s="1"/>
  <c r="K766" i="2"/>
  <c r="U766" i="2" s="1"/>
  <c r="K767" i="2"/>
  <c r="U767" i="2" s="1"/>
  <c r="K768" i="2"/>
  <c r="U768" i="2" s="1"/>
  <c r="K769" i="2"/>
  <c r="U769" i="2" s="1"/>
  <c r="K770" i="2"/>
  <c r="U770" i="2" s="1"/>
  <c r="K771" i="2"/>
  <c r="U771" i="2" s="1"/>
  <c r="K772" i="2"/>
  <c r="U772" i="2" s="1"/>
  <c r="K773" i="2"/>
  <c r="U773" i="2" s="1"/>
  <c r="K774" i="2"/>
  <c r="U774" i="2" s="1"/>
  <c r="K775" i="2"/>
  <c r="U775" i="2" s="1"/>
  <c r="K776" i="2"/>
  <c r="U776" i="2" s="1"/>
  <c r="K777" i="2"/>
  <c r="U777" i="2" s="1"/>
  <c r="K778" i="2"/>
  <c r="U778" i="2" s="1"/>
  <c r="K779" i="2"/>
  <c r="U779" i="2" s="1"/>
  <c r="K780" i="2"/>
  <c r="U780" i="2" s="1"/>
  <c r="K781" i="2"/>
  <c r="U781" i="2" s="1"/>
  <c r="K782" i="2"/>
  <c r="U782" i="2" s="1"/>
  <c r="K783" i="2"/>
  <c r="U783" i="2" s="1"/>
  <c r="K784" i="2"/>
  <c r="U784" i="2" s="1"/>
  <c r="K785" i="2"/>
  <c r="U785" i="2" s="1"/>
  <c r="K786" i="2"/>
  <c r="U786" i="2" s="1"/>
  <c r="K787" i="2"/>
  <c r="U787" i="2" s="1"/>
  <c r="K788" i="2"/>
  <c r="U788" i="2" s="1"/>
  <c r="K789" i="2"/>
  <c r="U789" i="2" s="1"/>
  <c r="K790" i="2"/>
  <c r="U790" i="2" s="1"/>
  <c r="K791" i="2"/>
  <c r="U791" i="2" s="1"/>
  <c r="K792" i="2"/>
  <c r="U792" i="2" s="1"/>
  <c r="K793" i="2"/>
  <c r="U793" i="2" s="1"/>
  <c r="K794" i="2"/>
  <c r="U794" i="2" s="1"/>
  <c r="K795" i="2"/>
  <c r="U795" i="2" s="1"/>
  <c r="K796" i="2"/>
  <c r="U796" i="2" s="1"/>
  <c r="K797" i="2"/>
  <c r="U797" i="2" s="1"/>
  <c r="K798" i="2"/>
  <c r="U798" i="2" s="1"/>
  <c r="K799" i="2"/>
  <c r="U799" i="2" s="1"/>
  <c r="K800" i="2"/>
  <c r="U800" i="2" s="1"/>
  <c r="K801" i="2"/>
  <c r="U801" i="2" s="1"/>
  <c r="K802" i="2"/>
  <c r="U802" i="2" s="1"/>
  <c r="K803" i="2"/>
  <c r="U803" i="2" s="1"/>
  <c r="K804" i="2"/>
  <c r="U804" i="2" s="1"/>
  <c r="K805" i="2"/>
  <c r="U805" i="2" s="1"/>
  <c r="K806" i="2"/>
  <c r="U806" i="2" s="1"/>
  <c r="K807" i="2"/>
  <c r="U807" i="2" s="1"/>
  <c r="K808" i="2"/>
  <c r="U808" i="2" s="1"/>
  <c r="K809" i="2"/>
  <c r="U809" i="2" s="1"/>
  <c r="K810" i="2"/>
  <c r="U810" i="2" s="1"/>
  <c r="K811" i="2"/>
  <c r="U811" i="2" s="1"/>
  <c r="K812" i="2"/>
  <c r="U812" i="2" s="1"/>
  <c r="K813" i="2"/>
  <c r="U813" i="2" s="1"/>
  <c r="K814" i="2"/>
  <c r="U814" i="2" s="1"/>
  <c r="K815" i="2"/>
  <c r="U815" i="2" s="1"/>
  <c r="K816" i="2"/>
  <c r="U816" i="2" s="1"/>
  <c r="K817" i="2"/>
  <c r="U817" i="2" s="1"/>
  <c r="K818" i="2"/>
  <c r="U818" i="2" s="1"/>
  <c r="K819" i="2"/>
  <c r="U819" i="2" s="1"/>
  <c r="K820" i="2"/>
  <c r="U820" i="2" s="1"/>
  <c r="K821" i="2"/>
  <c r="U821" i="2" s="1"/>
  <c r="K822" i="2"/>
  <c r="U822" i="2" s="1"/>
  <c r="K823" i="2"/>
  <c r="U823" i="2" s="1"/>
  <c r="K824" i="2"/>
  <c r="U824" i="2" s="1"/>
  <c r="K825" i="2"/>
  <c r="U825" i="2" s="1"/>
  <c r="K826" i="2"/>
  <c r="U826" i="2" s="1"/>
  <c r="K827" i="2"/>
  <c r="U827" i="2" s="1"/>
  <c r="K828" i="2"/>
  <c r="U828" i="2" s="1"/>
  <c r="K829" i="2"/>
  <c r="U829" i="2" s="1"/>
  <c r="K830" i="2"/>
  <c r="U830" i="2" s="1"/>
  <c r="K831" i="2"/>
  <c r="U831" i="2" s="1"/>
  <c r="K832" i="2"/>
  <c r="U832" i="2" s="1"/>
  <c r="K833" i="2"/>
  <c r="U833" i="2" s="1"/>
  <c r="K834" i="2"/>
  <c r="U834" i="2" s="1"/>
  <c r="K835" i="2"/>
  <c r="U835" i="2" s="1"/>
  <c r="K836" i="2"/>
  <c r="U836" i="2" s="1"/>
  <c r="K837" i="2"/>
  <c r="U837" i="2" s="1"/>
  <c r="K838" i="2"/>
  <c r="U838" i="2" s="1"/>
  <c r="K839" i="2"/>
  <c r="U839" i="2" s="1"/>
  <c r="K840" i="2"/>
  <c r="U840" i="2" s="1"/>
  <c r="K841" i="2"/>
  <c r="U841" i="2" s="1"/>
  <c r="K842" i="2"/>
  <c r="U842" i="2" s="1"/>
  <c r="K843" i="2"/>
  <c r="U843" i="2" s="1"/>
  <c r="K844" i="2"/>
  <c r="U844" i="2" s="1"/>
  <c r="K845" i="2"/>
  <c r="U845" i="2" s="1"/>
  <c r="K846" i="2"/>
  <c r="U846" i="2" s="1"/>
  <c r="K847" i="2"/>
  <c r="U847" i="2" s="1"/>
  <c r="K848" i="2"/>
  <c r="U848" i="2" s="1"/>
  <c r="K849" i="2"/>
  <c r="U849" i="2" s="1"/>
  <c r="K850" i="2"/>
  <c r="U850" i="2" s="1"/>
  <c r="K851" i="2"/>
  <c r="U851" i="2" s="1"/>
  <c r="K852" i="2"/>
  <c r="U852" i="2" s="1"/>
  <c r="K853" i="2"/>
  <c r="U853" i="2" s="1"/>
  <c r="K854" i="2"/>
  <c r="U854" i="2" s="1"/>
  <c r="K855" i="2"/>
  <c r="U855" i="2" s="1"/>
  <c r="K856" i="2"/>
  <c r="U856" i="2" s="1"/>
  <c r="K857" i="2"/>
  <c r="U857" i="2" s="1"/>
  <c r="K858" i="2"/>
  <c r="U858" i="2" s="1"/>
  <c r="K859" i="2"/>
  <c r="U859" i="2" s="1"/>
  <c r="K860" i="2"/>
  <c r="U860" i="2" s="1"/>
  <c r="K861" i="2"/>
  <c r="U861" i="2" s="1"/>
  <c r="K862" i="2"/>
  <c r="U862" i="2" s="1"/>
  <c r="K863" i="2"/>
  <c r="U863" i="2" s="1"/>
  <c r="K864" i="2"/>
  <c r="U864" i="2" s="1"/>
  <c r="K865" i="2"/>
  <c r="U865" i="2" s="1"/>
  <c r="K866" i="2"/>
  <c r="U866" i="2" s="1"/>
  <c r="K867" i="2"/>
  <c r="U867" i="2" s="1"/>
  <c r="K868" i="2"/>
  <c r="U868" i="2" s="1"/>
  <c r="K869" i="2"/>
  <c r="U869" i="2" s="1"/>
  <c r="K870" i="2"/>
  <c r="U870" i="2" s="1"/>
  <c r="K871" i="2"/>
  <c r="U871" i="2" s="1"/>
  <c r="K872" i="2"/>
  <c r="U872" i="2" s="1"/>
  <c r="K873" i="2"/>
  <c r="U873" i="2" s="1"/>
  <c r="K874" i="2"/>
  <c r="U874" i="2" s="1"/>
  <c r="K875" i="2"/>
  <c r="U875" i="2" s="1"/>
  <c r="K876" i="2"/>
  <c r="U876" i="2" s="1"/>
  <c r="K877" i="2"/>
  <c r="U877" i="2" s="1"/>
  <c r="K878" i="2"/>
  <c r="U878" i="2" s="1"/>
  <c r="K879" i="2"/>
  <c r="U879" i="2" s="1"/>
  <c r="K880" i="2"/>
  <c r="U880" i="2" s="1"/>
  <c r="K881" i="2"/>
  <c r="U881" i="2" s="1"/>
  <c r="K882" i="2"/>
  <c r="U882" i="2" s="1"/>
  <c r="K883" i="2"/>
  <c r="U883" i="2" s="1"/>
  <c r="K884" i="2"/>
  <c r="U884" i="2" s="1"/>
  <c r="K885" i="2"/>
  <c r="U885" i="2" s="1"/>
  <c r="K886" i="2"/>
  <c r="U886" i="2" s="1"/>
  <c r="K887" i="2"/>
  <c r="U887" i="2" s="1"/>
  <c r="K888" i="2"/>
  <c r="U888" i="2" s="1"/>
  <c r="K889" i="2"/>
  <c r="U889" i="2" s="1"/>
  <c r="K890" i="2"/>
  <c r="U890" i="2" s="1"/>
  <c r="K891" i="2"/>
  <c r="U891" i="2" s="1"/>
  <c r="K892" i="2"/>
  <c r="U892" i="2" s="1"/>
  <c r="K893" i="2"/>
  <c r="U893" i="2" s="1"/>
  <c r="K894" i="2"/>
  <c r="U894" i="2" s="1"/>
  <c r="K895" i="2"/>
  <c r="U895" i="2" s="1"/>
  <c r="K896" i="2"/>
  <c r="U896" i="2" s="1"/>
  <c r="K897" i="2"/>
  <c r="U897" i="2" s="1"/>
  <c r="K898" i="2"/>
  <c r="U898" i="2" s="1"/>
  <c r="K899" i="2"/>
  <c r="U899" i="2" s="1"/>
  <c r="K900" i="2"/>
  <c r="U900" i="2" s="1"/>
  <c r="K901" i="2"/>
  <c r="U901" i="2" s="1"/>
  <c r="K902" i="2"/>
  <c r="U902" i="2" s="1"/>
  <c r="K903" i="2"/>
  <c r="U903" i="2" s="1"/>
  <c r="K904" i="2"/>
  <c r="U904" i="2" s="1"/>
  <c r="K905" i="2"/>
  <c r="U905" i="2" s="1"/>
  <c r="K906" i="2"/>
  <c r="U906" i="2" s="1"/>
  <c r="K907" i="2"/>
  <c r="U907" i="2" s="1"/>
  <c r="K908" i="2"/>
  <c r="U908" i="2" s="1"/>
  <c r="K909" i="2"/>
  <c r="U909" i="2" s="1"/>
  <c r="K910" i="2"/>
  <c r="U910" i="2" s="1"/>
  <c r="K911" i="2"/>
  <c r="U911" i="2" s="1"/>
  <c r="K912" i="2"/>
  <c r="U912" i="2" s="1"/>
  <c r="K913" i="2"/>
  <c r="U913" i="2" s="1"/>
  <c r="K914" i="2"/>
  <c r="U914" i="2" s="1"/>
  <c r="K915" i="2"/>
  <c r="U915" i="2" s="1"/>
  <c r="K916" i="2"/>
  <c r="U916" i="2" s="1"/>
  <c r="K917" i="2"/>
  <c r="U917" i="2" s="1"/>
  <c r="K918" i="2"/>
  <c r="U918" i="2" s="1"/>
  <c r="K919" i="2"/>
  <c r="U919" i="2" s="1"/>
  <c r="K920" i="2"/>
  <c r="U920" i="2" s="1"/>
  <c r="K921" i="2"/>
  <c r="U921" i="2" s="1"/>
  <c r="K922" i="2"/>
  <c r="U922" i="2" s="1"/>
  <c r="K923" i="2"/>
  <c r="U923" i="2" s="1"/>
  <c r="K924" i="2"/>
  <c r="U924" i="2" s="1"/>
  <c r="K925" i="2"/>
  <c r="U925" i="2" s="1"/>
  <c r="K926" i="2"/>
  <c r="U926" i="2" s="1"/>
  <c r="K927" i="2"/>
  <c r="U927" i="2" s="1"/>
  <c r="K928" i="2"/>
  <c r="U928" i="2" s="1"/>
  <c r="K929" i="2"/>
  <c r="U929" i="2" s="1"/>
  <c r="K930" i="2"/>
  <c r="U930" i="2" s="1"/>
  <c r="K931" i="2"/>
  <c r="U931" i="2" s="1"/>
  <c r="K932" i="2"/>
  <c r="U932" i="2" s="1"/>
  <c r="K933" i="2"/>
  <c r="U933" i="2" s="1"/>
  <c r="K934" i="2"/>
  <c r="U934" i="2" s="1"/>
  <c r="K935" i="2"/>
  <c r="U935" i="2" s="1"/>
  <c r="K936" i="2"/>
  <c r="U936" i="2" s="1"/>
  <c r="K937" i="2"/>
  <c r="U937" i="2" s="1"/>
  <c r="K938" i="2"/>
  <c r="U938" i="2" s="1"/>
  <c r="K939" i="2"/>
  <c r="U939" i="2" s="1"/>
  <c r="K940" i="2"/>
  <c r="U940" i="2" s="1"/>
  <c r="K941" i="2"/>
  <c r="U941" i="2" s="1"/>
  <c r="K942" i="2"/>
  <c r="U942" i="2" s="1"/>
  <c r="K943" i="2"/>
  <c r="U943" i="2" s="1"/>
  <c r="K944" i="2"/>
  <c r="U944" i="2" s="1"/>
  <c r="K945" i="2"/>
  <c r="U945" i="2" s="1"/>
  <c r="K946" i="2"/>
  <c r="U946" i="2" s="1"/>
  <c r="K947" i="2"/>
  <c r="U947" i="2" s="1"/>
  <c r="K948" i="2"/>
  <c r="U948" i="2" s="1"/>
  <c r="K949" i="2"/>
  <c r="U949" i="2" s="1"/>
  <c r="K950" i="2"/>
  <c r="U950" i="2" s="1"/>
  <c r="K951" i="2"/>
  <c r="U951" i="2" s="1"/>
  <c r="K952" i="2"/>
  <c r="U952" i="2" s="1"/>
  <c r="K953" i="2"/>
  <c r="U953" i="2" s="1"/>
  <c r="K954" i="2"/>
  <c r="U954" i="2" s="1"/>
  <c r="K955" i="2"/>
  <c r="U955" i="2" s="1"/>
  <c r="K956" i="2"/>
  <c r="U956" i="2" s="1"/>
  <c r="K957" i="2"/>
  <c r="U957" i="2" s="1"/>
  <c r="K958" i="2"/>
  <c r="U958" i="2" s="1"/>
  <c r="K959" i="2"/>
  <c r="U959" i="2" s="1"/>
  <c r="K960" i="2"/>
  <c r="U960" i="2" s="1"/>
  <c r="K961" i="2"/>
  <c r="U961" i="2" s="1"/>
  <c r="K962" i="2"/>
  <c r="U962" i="2" s="1"/>
  <c r="K963" i="2"/>
  <c r="U963" i="2" s="1"/>
  <c r="K964" i="2"/>
  <c r="U964" i="2" s="1"/>
  <c r="K965" i="2"/>
  <c r="U965" i="2" s="1"/>
  <c r="K966" i="2"/>
  <c r="U966" i="2" s="1"/>
  <c r="K967" i="2"/>
  <c r="U967" i="2" s="1"/>
  <c r="K968" i="2"/>
  <c r="U968" i="2" s="1"/>
  <c r="K969" i="2"/>
  <c r="U969" i="2" s="1"/>
  <c r="K970" i="2"/>
  <c r="U970" i="2" s="1"/>
  <c r="K971" i="2"/>
  <c r="U971" i="2" s="1"/>
  <c r="K972" i="2"/>
  <c r="U972" i="2" s="1"/>
  <c r="K973" i="2"/>
  <c r="U973" i="2" s="1"/>
  <c r="K974" i="2"/>
  <c r="U974" i="2" s="1"/>
  <c r="K975" i="2"/>
  <c r="U975" i="2" s="1"/>
  <c r="K976" i="2"/>
  <c r="U976" i="2" s="1"/>
  <c r="K977" i="2"/>
  <c r="U977" i="2" s="1"/>
  <c r="K978" i="2"/>
  <c r="U978" i="2" s="1"/>
  <c r="K979" i="2"/>
  <c r="U979" i="2" s="1"/>
  <c r="K980" i="2"/>
  <c r="U980" i="2" s="1"/>
  <c r="K981" i="2"/>
  <c r="U981" i="2" s="1"/>
  <c r="K982" i="2"/>
  <c r="U982" i="2" s="1"/>
  <c r="K983" i="2"/>
  <c r="U983" i="2" s="1"/>
  <c r="K984" i="2"/>
  <c r="U984" i="2" s="1"/>
  <c r="K985" i="2"/>
  <c r="U985" i="2" s="1"/>
  <c r="K986" i="2"/>
  <c r="U986" i="2" s="1"/>
  <c r="K987" i="2"/>
  <c r="U987" i="2" s="1"/>
  <c r="K988" i="2"/>
  <c r="U988" i="2" s="1"/>
  <c r="K989" i="2"/>
  <c r="U989" i="2" s="1"/>
  <c r="K990" i="2"/>
  <c r="U990" i="2" s="1"/>
  <c r="K991" i="2"/>
  <c r="U991" i="2" s="1"/>
  <c r="K992" i="2"/>
  <c r="U992" i="2" s="1"/>
  <c r="K993" i="2"/>
  <c r="U993" i="2" s="1"/>
  <c r="K994" i="2"/>
  <c r="U994" i="2" s="1"/>
  <c r="K995" i="2"/>
  <c r="U995" i="2" s="1"/>
  <c r="K996" i="2"/>
  <c r="U996" i="2" s="1"/>
  <c r="K997" i="2"/>
  <c r="U997" i="2" s="1"/>
  <c r="K998" i="2"/>
  <c r="U998" i="2" s="1"/>
  <c r="K999" i="2"/>
  <c r="U999" i="2" s="1"/>
  <c r="K1000" i="2"/>
  <c r="U1000" i="2" s="1"/>
  <c r="K1001" i="2"/>
  <c r="U1001" i="2" s="1"/>
  <c r="K1002" i="2"/>
  <c r="U1002" i="2" s="1"/>
  <c r="K1003" i="2"/>
  <c r="U1003" i="2" s="1"/>
  <c r="K1004" i="2"/>
  <c r="U1004" i="2" s="1"/>
  <c r="K1005" i="2"/>
  <c r="U1005" i="2" s="1"/>
  <c r="K1006" i="2"/>
  <c r="U1006" i="2" s="1"/>
  <c r="K1007" i="2"/>
  <c r="U1007" i="2" s="1"/>
  <c r="K1008" i="2"/>
  <c r="U1008" i="2" s="1"/>
  <c r="K1009" i="2"/>
  <c r="U1009" i="2" s="1"/>
  <c r="K1010" i="2"/>
  <c r="U1010" i="2" s="1"/>
  <c r="K1011" i="2"/>
  <c r="U1011" i="2" s="1"/>
  <c r="K1012" i="2"/>
  <c r="U1012" i="2" s="1"/>
  <c r="K1013" i="2"/>
  <c r="U1013" i="2" s="1"/>
  <c r="K1014" i="2"/>
  <c r="U1014" i="2" s="1"/>
  <c r="K1015" i="2"/>
  <c r="U1015" i="2" s="1"/>
  <c r="K1016" i="2"/>
  <c r="U1016" i="2" s="1"/>
  <c r="K1017" i="2"/>
  <c r="U1017" i="2" s="1"/>
  <c r="K1018" i="2"/>
  <c r="U1018" i="2" s="1"/>
  <c r="K1019" i="2"/>
  <c r="U1019" i="2" s="1"/>
  <c r="K1020" i="2"/>
  <c r="U1020" i="2" s="1"/>
  <c r="K1021" i="2"/>
  <c r="U1021" i="2" s="1"/>
  <c r="K1022" i="2"/>
  <c r="U1022" i="2" s="1"/>
  <c r="K1023" i="2"/>
  <c r="U1023" i="2" s="1"/>
  <c r="K1024" i="2"/>
  <c r="U1024" i="2" s="1"/>
  <c r="K1025" i="2"/>
  <c r="U1025" i="2" s="1"/>
  <c r="K1026" i="2"/>
  <c r="U1026" i="2" s="1"/>
  <c r="K1027" i="2"/>
  <c r="U1027" i="2" s="1"/>
  <c r="K1028" i="2"/>
  <c r="U1028" i="2" s="1"/>
  <c r="K1029" i="2"/>
  <c r="U1029" i="2" s="1"/>
  <c r="K1030" i="2"/>
  <c r="U1030" i="2" s="1"/>
  <c r="K1031" i="2"/>
  <c r="U1031" i="2" s="1"/>
  <c r="K1032" i="2"/>
  <c r="U1032" i="2" s="1"/>
  <c r="K1033" i="2"/>
  <c r="U1033" i="2" s="1"/>
  <c r="K1034" i="2"/>
  <c r="U1034" i="2" s="1"/>
  <c r="K1035" i="2"/>
  <c r="U1035" i="2" s="1"/>
  <c r="K1036" i="2"/>
  <c r="U1036" i="2" s="1"/>
  <c r="K1037" i="2"/>
  <c r="U1037" i="2" s="1"/>
  <c r="K1038" i="2"/>
  <c r="U1038" i="2" s="1"/>
  <c r="K1039" i="2"/>
  <c r="U1039" i="2" s="1"/>
  <c r="K1040" i="2"/>
  <c r="U1040" i="2" s="1"/>
  <c r="K1041" i="2"/>
  <c r="U1041" i="2" s="1"/>
  <c r="K1042" i="2"/>
  <c r="U1042" i="2" s="1"/>
  <c r="K1043" i="2"/>
  <c r="U1043" i="2" s="1"/>
  <c r="K1044" i="2"/>
  <c r="U1044" i="2" s="1"/>
  <c r="K1045" i="2"/>
  <c r="U1045" i="2" s="1"/>
  <c r="K1046" i="2"/>
  <c r="U1046" i="2" s="1"/>
  <c r="K1047" i="2"/>
  <c r="U1047" i="2" s="1"/>
  <c r="K1048" i="2"/>
  <c r="U1048" i="2" s="1"/>
  <c r="K1049" i="2"/>
  <c r="U1049" i="2" s="1"/>
  <c r="K1050" i="2"/>
  <c r="U1050" i="2" s="1"/>
  <c r="K1051" i="2"/>
  <c r="U1051" i="2" s="1"/>
  <c r="K1052" i="2"/>
  <c r="U1052" i="2" s="1"/>
  <c r="K1053" i="2"/>
  <c r="U1053" i="2" s="1"/>
  <c r="K1054" i="2"/>
  <c r="U1054" i="2" s="1"/>
  <c r="K1055" i="2"/>
  <c r="U1055" i="2" s="1"/>
  <c r="K1056" i="2"/>
  <c r="U1056" i="2" s="1"/>
  <c r="K1057" i="2"/>
  <c r="U1057" i="2" s="1"/>
  <c r="K1058" i="2"/>
  <c r="U1058" i="2" s="1"/>
  <c r="K1059" i="2"/>
  <c r="U1059" i="2" s="1"/>
  <c r="K1060" i="2"/>
  <c r="U1060" i="2" s="1"/>
  <c r="K1061" i="2"/>
  <c r="U1061" i="2" s="1"/>
  <c r="K1062" i="2"/>
  <c r="U1062" i="2" s="1"/>
  <c r="K1063" i="2"/>
  <c r="U1063" i="2" s="1"/>
  <c r="K1064" i="2"/>
  <c r="U1064" i="2" s="1"/>
  <c r="K1065" i="2"/>
  <c r="U1065" i="2" s="1"/>
  <c r="K1066" i="2"/>
  <c r="U1066" i="2" s="1"/>
  <c r="K1067" i="2"/>
  <c r="U1067" i="2" s="1"/>
  <c r="K1068" i="2"/>
  <c r="U1068" i="2" s="1"/>
  <c r="K1069" i="2"/>
  <c r="U1069" i="2" s="1"/>
  <c r="K1070" i="2"/>
  <c r="U1070" i="2" s="1"/>
  <c r="K1071" i="2"/>
  <c r="U1071" i="2" s="1"/>
  <c r="K1072" i="2"/>
  <c r="U1072" i="2" s="1"/>
  <c r="K1073" i="2"/>
  <c r="U1073" i="2" s="1"/>
  <c r="K1074" i="2"/>
  <c r="U1074" i="2" s="1"/>
  <c r="K1075" i="2"/>
  <c r="U1075" i="2" s="1"/>
  <c r="K1076" i="2"/>
  <c r="U1076" i="2" s="1"/>
  <c r="K1077" i="2"/>
  <c r="U1077" i="2" s="1"/>
  <c r="K1078" i="2"/>
  <c r="U1078" i="2" s="1"/>
  <c r="K1079" i="2"/>
  <c r="U1079" i="2" s="1"/>
  <c r="K1080" i="2"/>
  <c r="U1080" i="2" s="1"/>
  <c r="K1081" i="2"/>
  <c r="U1081" i="2" s="1"/>
  <c r="K1082" i="2"/>
  <c r="U1082" i="2" s="1"/>
  <c r="K1083" i="2"/>
  <c r="U1083" i="2" s="1"/>
  <c r="K1084" i="2"/>
  <c r="U1084" i="2" s="1"/>
  <c r="K1085" i="2"/>
  <c r="U1085" i="2" s="1"/>
  <c r="K1086" i="2"/>
  <c r="U1086" i="2" s="1"/>
  <c r="K1087" i="2"/>
  <c r="U1087" i="2" s="1"/>
  <c r="K1088" i="2"/>
  <c r="U1088" i="2" s="1"/>
  <c r="K1089" i="2"/>
  <c r="U1089" i="2" s="1"/>
  <c r="K1090" i="2"/>
  <c r="U1090" i="2" s="1"/>
  <c r="K1091" i="2"/>
  <c r="U1091" i="2" s="1"/>
  <c r="K1092" i="2"/>
  <c r="U1092" i="2" s="1"/>
  <c r="K1093" i="2"/>
  <c r="U1093" i="2" s="1"/>
  <c r="K1094" i="2"/>
  <c r="U1094" i="2" s="1"/>
  <c r="K1095" i="2"/>
  <c r="U1095" i="2" s="1"/>
  <c r="K1096" i="2"/>
  <c r="U1096" i="2" s="1"/>
  <c r="K1097" i="2"/>
  <c r="U1097" i="2" s="1"/>
  <c r="K1098" i="2"/>
  <c r="U1098" i="2" s="1"/>
  <c r="K1099" i="2"/>
  <c r="U1099" i="2" s="1"/>
  <c r="K1100" i="2"/>
  <c r="U1100" i="2" s="1"/>
  <c r="K1101" i="2"/>
  <c r="U1101" i="2" s="1"/>
  <c r="K1102" i="2"/>
  <c r="U1102" i="2" s="1"/>
  <c r="K1103" i="2"/>
  <c r="U1103" i="2" s="1"/>
  <c r="K1104" i="2"/>
  <c r="U1104" i="2" s="1"/>
  <c r="K1105" i="2"/>
  <c r="U1105" i="2" s="1"/>
  <c r="K1106" i="2"/>
  <c r="U1106" i="2" s="1"/>
  <c r="K1107" i="2"/>
  <c r="U1107" i="2" s="1"/>
  <c r="K1108" i="2"/>
  <c r="U1108" i="2" s="1"/>
  <c r="K1109" i="2"/>
  <c r="U1109" i="2" s="1"/>
  <c r="K1110" i="2"/>
  <c r="U1110" i="2" s="1"/>
  <c r="K1111" i="2"/>
  <c r="U1111" i="2" s="1"/>
  <c r="K1112" i="2"/>
  <c r="U1112" i="2" s="1"/>
  <c r="K1113" i="2"/>
  <c r="U1113" i="2" s="1"/>
  <c r="K1114" i="2"/>
  <c r="U1114" i="2" s="1"/>
  <c r="K1115" i="2"/>
  <c r="U1115" i="2" s="1"/>
  <c r="K1116" i="2"/>
  <c r="U1116" i="2" s="1"/>
  <c r="K1117" i="2"/>
  <c r="U1117" i="2" s="1"/>
  <c r="K1118" i="2"/>
  <c r="U1118" i="2" s="1"/>
  <c r="K1119" i="2"/>
  <c r="U1119" i="2" s="1"/>
  <c r="K1120" i="2"/>
  <c r="U1120" i="2" s="1"/>
  <c r="K1121" i="2"/>
  <c r="U1121" i="2" s="1"/>
  <c r="K1122" i="2"/>
  <c r="U1122" i="2" s="1"/>
  <c r="K1123" i="2"/>
  <c r="U1123" i="2" s="1"/>
  <c r="K1124" i="2"/>
  <c r="U1124" i="2" s="1"/>
  <c r="K1125" i="2"/>
  <c r="U1125" i="2" s="1"/>
  <c r="K1126" i="2"/>
  <c r="U1126" i="2" s="1"/>
  <c r="K1127" i="2"/>
  <c r="U1127" i="2" s="1"/>
  <c r="K1128" i="2"/>
  <c r="U1128" i="2" s="1"/>
  <c r="K1129" i="2"/>
  <c r="U1129" i="2" s="1"/>
  <c r="K1130" i="2"/>
  <c r="U1130" i="2" s="1"/>
  <c r="K1131" i="2"/>
  <c r="U1131" i="2" s="1"/>
  <c r="K1132" i="2"/>
  <c r="U1132" i="2" s="1"/>
  <c r="K1133" i="2"/>
  <c r="U1133" i="2" s="1"/>
  <c r="K1134" i="2"/>
  <c r="U1134" i="2" s="1"/>
  <c r="K1135" i="2"/>
  <c r="U1135" i="2" s="1"/>
  <c r="K1136" i="2"/>
  <c r="U1136" i="2" s="1"/>
  <c r="K1137" i="2"/>
  <c r="U1137" i="2" s="1"/>
  <c r="K1138" i="2"/>
  <c r="U1138" i="2" s="1"/>
  <c r="K1139" i="2"/>
  <c r="U1139" i="2" s="1"/>
  <c r="K1140" i="2"/>
  <c r="U1140" i="2" s="1"/>
  <c r="K1141" i="2"/>
  <c r="U1141" i="2" s="1"/>
  <c r="K1142" i="2"/>
  <c r="U1142" i="2" s="1"/>
  <c r="K1143" i="2"/>
  <c r="U1143" i="2" s="1"/>
  <c r="K1144" i="2"/>
  <c r="U1144" i="2" s="1"/>
  <c r="K1145" i="2"/>
  <c r="U1145" i="2" s="1"/>
  <c r="K1146" i="2"/>
  <c r="U1146" i="2" s="1"/>
  <c r="K1147" i="2"/>
  <c r="U1147" i="2" s="1"/>
  <c r="K1148" i="2"/>
  <c r="U1148" i="2" s="1"/>
  <c r="K1149" i="2"/>
  <c r="U1149" i="2" s="1"/>
  <c r="K1150" i="2"/>
  <c r="U1150" i="2" s="1"/>
  <c r="K1151" i="2"/>
  <c r="U1151" i="2" s="1"/>
  <c r="K1152" i="2"/>
  <c r="U1152" i="2" s="1"/>
  <c r="K1153" i="2"/>
  <c r="U1153" i="2" s="1"/>
  <c r="K1154" i="2"/>
  <c r="U1154" i="2" s="1"/>
  <c r="K1155" i="2"/>
  <c r="U1155" i="2" s="1"/>
  <c r="K1156" i="2"/>
  <c r="U1156" i="2" s="1"/>
  <c r="K1157" i="2"/>
  <c r="U1157" i="2" s="1"/>
  <c r="K1158" i="2"/>
  <c r="U1158" i="2" s="1"/>
  <c r="K1159" i="2"/>
  <c r="U1159" i="2" s="1"/>
  <c r="K1160" i="2"/>
  <c r="U1160" i="2" s="1"/>
  <c r="K1161" i="2"/>
  <c r="U1161" i="2" s="1"/>
  <c r="K1162" i="2"/>
  <c r="U1162" i="2" s="1"/>
  <c r="K1163" i="2"/>
  <c r="U1163" i="2" s="1"/>
  <c r="K1164" i="2"/>
  <c r="U1164" i="2" s="1"/>
  <c r="K1165" i="2"/>
  <c r="U1165" i="2" s="1"/>
  <c r="K1166" i="2"/>
  <c r="U1166" i="2" s="1"/>
  <c r="K1167" i="2"/>
  <c r="U1167" i="2" s="1"/>
  <c r="K1168" i="2"/>
  <c r="U1168" i="2" s="1"/>
  <c r="K1169" i="2"/>
  <c r="U1169" i="2" s="1"/>
  <c r="K1170" i="2"/>
  <c r="U1170" i="2" s="1"/>
  <c r="K1171" i="2"/>
  <c r="U1171" i="2" s="1"/>
  <c r="K1172" i="2"/>
  <c r="U1172" i="2" s="1"/>
  <c r="K1173" i="2"/>
  <c r="U1173" i="2" s="1"/>
  <c r="K1174" i="2"/>
  <c r="U1174" i="2" s="1"/>
  <c r="K1175" i="2"/>
  <c r="U1175" i="2" s="1"/>
  <c r="K1176" i="2"/>
  <c r="U1176" i="2" s="1"/>
  <c r="K1177" i="2"/>
  <c r="U1177" i="2" s="1"/>
  <c r="K1178" i="2"/>
  <c r="U1178" i="2" s="1"/>
  <c r="K1179" i="2"/>
  <c r="U1179" i="2" s="1"/>
  <c r="K1180" i="2"/>
  <c r="U1180" i="2" s="1"/>
  <c r="K1181" i="2"/>
  <c r="U1181" i="2" s="1"/>
  <c r="K1182" i="2"/>
  <c r="U1182" i="2" s="1"/>
  <c r="K1183" i="2"/>
  <c r="U1183" i="2" s="1"/>
  <c r="K1184" i="2"/>
  <c r="U1184" i="2" s="1"/>
  <c r="K1185" i="2"/>
  <c r="U1185" i="2" s="1"/>
  <c r="K1186" i="2"/>
  <c r="U1186" i="2" s="1"/>
  <c r="K1187" i="2"/>
  <c r="U1187" i="2" s="1"/>
  <c r="K1188" i="2"/>
  <c r="U1188" i="2" s="1"/>
  <c r="K1189" i="2"/>
  <c r="U1189" i="2" s="1"/>
  <c r="K1190" i="2"/>
  <c r="U1190" i="2" s="1"/>
  <c r="K1191" i="2"/>
  <c r="U1191" i="2" s="1"/>
  <c r="K1192" i="2"/>
  <c r="U1192" i="2" s="1"/>
  <c r="K1193" i="2"/>
  <c r="U1193" i="2" s="1"/>
  <c r="K1194" i="2"/>
  <c r="U1194" i="2" s="1"/>
  <c r="K1195" i="2"/>
  <c r="U1195" i="2" s="1"/>
  <c r="K1196" i="2"/>
  <c r="U1196" i="2" s="1"/>
  <c r="K1197" i="2"/>
  <c r="U1197" i="2" s="1"/>
  <c r="K1198" i="2"/>
  <c r="U1198" i="2" s="1"/>
  <c r="K1199" i="2"/>
  <c r="U1199" i="2" s="1"/>
  <c r="K1200" i="2"/>
  <c r="U1200" i="2" s="1"/>
  <c r="K1201" i="2"/>
  <c r="U1201" i="2" s="1"/>
  <c r="K1202" i="2"/>
  <c r="U1202" i="2" s="1"/>
  <c r="K1203" i="2"/>
  <c r="U1203" i="2" s="1"/>
  <c r="K1204" i="2"/>
  <c r="U1204" i="2" s="1"/>
  <c r="K1205" i="2"/>
  <c r="U1205" i="2" s="1"/>
  <c r="K1206" i="2"/>
  <c r="U1206" i="2" s="1"/>
  <c r="K1207" i="2"/>
  <c r="U1207" i="2" s="1"/>
  <c r="K1208" i="2"/>
  <c r="U1208" i="2" s="1"/>
  <c r="K1209" i="2"/>
  <c r="U1209" i="2" s="1"/>
  <c r="K1210" i="2"/>
  <c r="U1210" i="2" s="1"/>
  <c r="K1211" i="2"/>
  <c r="U1211" i="2" s="1"/>
  <c r="K1212" i="2"/>
  <c r="U1212" i="2" s="1"/>
  <c r="K1213" i="2"/>
  <c r="U1213" i="2" s="1"/>
  <c r="K1214" i="2"/>
  <c r="U1214" i="2" s="1"/>
  <c r="K1215" i="2"/>
  <c r="U1215" i="2" s="1"/>
  <c r="K1216" i="2"/>
  <c r="U1216" i="2" s="1"/>
  <c r="K1217" i="2"/>
  <c r="U1217" i="2" s="1"/>
  <c r="K1218" i="2"/>
  <c r="U1218" i="2" s="1"/>
  <c r="K1219" i="2"/>
  <c r="U1219" i="2" s="1"/>
  <c r="K1220" i="2"/>
  <c r="U1220" i="2" s="1"/>
  <c r="K1221" i="2"/>
  <c r="U1221" i="2" s="1"/>
  <c r="K1222" i="2"/>
  <c r="U1222" i="2" s="1"/>
  <c r="K1223" i="2"/>
  <c r="U1223" i="2" s="1"/>
  <c r="K1224" i="2"/>
  <c r="U1224" i="2" s="1"/>
  <c r="K1225" i="2"/>
  <c r="U1225" i="2" s="1"/>
  <c r="K1226" i="2"/>
  <c r="U1226" i="2" s="1"/>
  <c r="K1227" i="2"/>
  <c r="U1227" i="2" s="1"/>
  <c r="K1228" i="2"/>
  <c r="U1228" i="2" s="1"/>
  <c r="K1229" i="2"/>
  <c r="U1229" i="2" s="1"/>
  <c r="K1230" i="2"/>
  <c r="U1230" i="2" s="1"/>
  <c r="K1231" i="2"/>
  <c r="U1231" i="2" s="1"/>
  <c r="K1232" i="2"/>
  <c r="U1232" i="2" s="1"/>
  <c r="K1233" i="2"/>
  <c r="U1233" i="2" s="1"/>
  <c r="K1234" i="2"/>
  <c r="U1234" i="2" s="1"/>
  <c r="K1235" i="2"/>
  <c r="U1235" i="2" s="1"/>
  <c r="K1236" i="2"/>
  <c r="U1236" i="2" s="1"/>
  <c r="K1237" i="2"/>
  <c r="U1237" i="2" s="1"/>
  <c r="K1238" i="2"/>
  <c r="U1238" i="2" s="1"/>
  <c r="K1239" i="2"/>
  <c r="U1239" i="2" s="1"/>
  <c r="K1240" i="2"/>
  <c r="U1240" i="2" s="1"/>
  <c r="K1241" i="2"/>
  <c r="U1241" i="2" s="1"/>
  <c r="K1242" i="2"/>
  <c r="U1242" i="2" s="1"/>
  <c r="K1243" i="2"/>
  <c r="U1243" i="2" s="1"/>
  <c r="K1244" i="2"/>
  <c r="U1244" i="2" s="1"/>
  <c r="K1245" i="2"/>
  <c r="U1245" i="2" s="1"/>
  <c r="K1246" i="2"/>
  <c r="U1246" i="2" s="1"/>
  <c r="K1247" i="2"/>
  <c r="U1247" i="2" s="1"/>
  <c r="K1248" i="2"/>
  <c r="U1248" i="2" s="1"/>
  <c r="K1249" i="2"/>
  <c r="U1249" i="2" s="1"/>
  <c r="K1250" i="2"/>
  <c r="U1250" i="2" s="1"/>
  <c r="K1251" i="2"/>
  <c r="U1251" i="2" s="1"/>
  <c r="K1252" i="2"/>
  <c r="U1252" i="2" s="1"/>
  <c r="K1253" i="2"/>
  <c r="U1253" i="2" s="1"/>
  <c r="K1254" i="2"/>
  <c r="U1254" i="2" s="1"/>
  <c r="K1255" i="2"/>
  <c r="U1255" i="2" s="1"/>
  <c r="K1256" i="2"/>
  <c r="U1256" i="2" s="1"/>
  <c r="K1257" i="2"/>
  <c r="U1257" i="2" s="1"/>
  <c r="K1258" i="2"/>
  <c r="U1258" i="2" s="1"/>
  <c r="K1259" i="2"/>
  <c r="U1259" i="2" s="1"/>
  <c r="K1260" i="2"/>
  <c r="U1260" i="2" s="1"/>
  <c r="K1261" i="2"/>
  <c r="U1261" i="2" s="1"/>
  <c r="K1262" i="2"/>
  <c r="U1262" i="2" s="1"/>
  <c r="K1263" i="2"/>
  <c r="U1263" i="2" s="1"/>
  <c r="K1264" i="2"/>
  <c r="U1264" i="2" s="1"/>
  <c r="K1265" i="2"/>
  <c r="U1265" i="2" s="1"/>
  <c r="K1266" i="2"/>
  <c r="U1266" i="2" s="1"/>
  <c r="K1267" i="2"/>
  <c r="U1267" i="2" s="1"/>
  <c r="K1268" i="2"/>
  <c r="U1268" i="2" s="1"/>
  <c r="K1269" i="2"/>
  <c r="U1269" i="2" s="1"/>
  <c r="K1270" i="2"/>
  <c r="U1270" i="2" s="1"/>
  <c r="K1271" i="2"/>
  <c r="U1271" i="2" s="1"/>
  <c r="K1272" i="2"/>
  <c r="U1272" i="2" s="1"/>
  <c r="K1273" i="2"/>
  <c r="U1273" i="2" s="1"/>
  <c r="K1274" i="2"/>
  <c r="U1274" i="2" s="1"/>
  <c r="K1275" i="2"/>
  <c r="U1275" i="2" s="1"/>
  <c r="K1276" i="2"/>
  <c r="U1276" i="2" s="1"/>
  <c r="K1277" i="2"/>
  <c r="U1277" i="2" s="1"/>
  <c r="K1278" i="2"/>
  <c r="U1278" i="2" s="1"/>
  <c r="K1279" i="2"/>
  <c r="U1279" i="2" s="1"/>
  <c r="K1280" i="2"/>
  <c r="U1280" i="2" s="1"/>
  <c r="K1281" i="2"/>
  <c r="U1281" i="2" s="1"/>
  <c r="K1282" i="2"/>
  <c r="U1282" i="2" s="1"/>
  <c r="K1283" i="2"/>
  <c r="U1283" i="2" s="1"/>
  <c r="K1284" i="2"/>
  <c r="U1284" i="2" s="1"/>
  <c r="K1285" i="2"/>
  <c r="U1285" i="2" s="1"/>
  <c r="K1286" i="2"/>
  <c r="U1286" i="2" s="1"/>
  <c r="K1287" i="2"/>
  <c r="U1287" i="2" s="1"/>
  <c r="K1288" i="2"/>
  <c r="U1288" i="2" s="1"/>
  <c r="K1289" i="2"/>
  <c r="U1289" i="2" s="1"/>
  <c r="K1290" i="2"/>
  <c r="U1290" i="2" s="1"/>
  <c r="K1291" i="2"/>
  <c r="U1291" i="2" s="1"/>
  <c r="K1292" i="2"/>
  <c r="U1292" i="2" s="1"/>
  <c r="K1293" i="2"/>
  <c r="U1293" i="2" s="1"/>
  <c r="K1294" i="2"/>
  <c r="U1294" i="2" s="1"/>
  <c r="K1295" i="2"/>
  <c r="U1295" i="2" s="1"/>
  <c r="K1296" i="2"/>
  <c r="U1296" i="2" s="1"/>
  <c r="K1297" i="2"/>
  <c r="U1297" i="2" s="1"/>
  <c r="K1298" i="2"/>
  <c r="U1298" i="2" s="1"/>
  <c r="K1299" i="2"/>
  <c r="U1299" i="2" s="1"/>
  <c r="K1300" i="2"/>
  <c r="U1300" i="2" s="1"/>
  <c r="K1301" i="2"/>
  <c r="U1301" i="2" s="1"/>
  <c r="K1302" i="2"/>
  <c r="U1302" i="2" s="1"/>
  <c r="K1303" i="2"/>
  <c r="U1303" i="2" s="1"/>
  <c r="K1304" i="2"/>
  <c r="U1304" i="2" s="1"/>
  <c r="K1305" i="2"/>
  <c r="U1305" i="2" s="1"/>
  <c r="K1306" i="2"/>
  <c r="U1306" i="2" s="1"/>
  <c r="K1307" i="2"/>
  <c r="U1307" i="2" s="1"/>
  <c r="K1308" i="2"/>
  <c r="U1308" i="2" s="1"/>
  <c r="K1309" i="2"/>
  <c r="U1309" i="2" s="1"/>
  <c r="K1310" i="2"/>
  <c r="U1310" i="2" s="1"/>
  <c r="K1311" i="2"/>
  <c r="U1311" i="2" s="1"/>
  <c r="K1312" i="2"/>
  <c r="U1312" i="2" s="1"/>
  <c r="K1313" i="2"/>
  <c r="U1313" i="2" s="1"/>
  <c r="K1314" i="2"/>
  <c r="U1314" i="2" s="1"/>
  <c r="K1315" i="2"/>
  <c r="U1315" i="2" s="1"/>
  <c r="K1316" i="2"/>
  <c r="U1316" i="2" s="1"/>
  <c r="K1317" i="2"/>
  <c r="U1317" i="2" s="1"/>
  <c r="K1318" i="2"/>
  <c r="U1318" i="2" s="1"/>
  <c r="K1319" i="2"/>
  <c r="U1319" i="2" s="1"/>
  <c r="K1320" i="2"/>
  <c r="U1320" i="2" s="1"/>
  <c r="K1321" i="2"/>
  <c r="U1321" i="2" s="1"/>
  <c r="K1322" i="2"/>
  <c r="U1322" i="2" s="1"/>
  <c r="K1323" i="2"/>
  <c r="U1323" i="2" s="1"/>
  <c r="K1324" i="2"/>
  <c r="U1324" i="2" s="1"/>
  <c r="K1325" i="2"/>
  <c r="U1325" i="2" s="1"/>
  <c r="K1326" i="2"/>
  <c r="U1326" i="2" s="1"/>
  <c r="K1327" i="2"/>
  <c r="U1327" i="2" s="1"/>
  <c r="K1328" i="2"/>
  <c r="U1328" i="2" s="1"/>
  <c r="K1329" i="2"/>
  <c r="U1329" i="2" s="1"/>
  <c r="K1330" i="2"/>
  <c r="U1330" i="2" s="1"/>
  <c r="K1331" i="2"/>
  <c r="U1331" i="2" s="1"/>
  <c r="K1332" i="2"/>
  <c r="U1332" i="2" s="1"/>
  <c r="K1333" i="2"/>
  <c r="U1333" i="2" s="1"/>
  <c r="K1334" i="2"/>
  <c r="U1334" i="2" s="1"/>
  <c r="K1335" i="2"/>
  <c r="U1335" i="2" s="1"/>
  <c r="K1336" i="2"/>
  <c r="U1336" i="2" s="1"/>
  <c r="K1337" i="2"/>
  <c r="U1337" i="2" s="1"/>
  <c r="K1338" i="2"/>
  <c r="U1338" i="2" s="1"/>
  <c r="K1339" i="2"/>
  <c r="U1339" i="2" s="1"/>
  <c r="K1340" i="2"/>
  <c r="U1340" i="2" s="1"/>
  <c r="K1341" i="2"/>
  <c r="U1341" i="2" s="1"/>
  <c r="K1342" i="2"/>
  <c r="U1342" i="2" s="1"/>
  <c r="K1343" i="2"/>
  <c r="U1343" i="2" s="1"/>
  <c r="K1344" i="2"/>
  <c r="U1344" i="2" s="1"/>
  <c r="K1345" i="2"/>
  <c r="U1345" i="2" s="1"/>
  <c r="K1346" i="2"/>
  <c r="U1346" i="2" s="1"/>
  <c r="K1347" i="2"/>
  <c r="U1347" i="2" s="1"/>
  <c r="K1348" i="2"/>
  <c r="U1348" i="2" s="1"/>
  <c r="K1349" i="2"/>
  <c r="U1349" i="2" s="1"/>
  <c r="K1350" i="2"/>
  <c r="U1350" i="2" s="1"/>
  <c r="K1351" i="2"/>
  <c r="U1351" i="2" s="1"/>
  <c r="K1352" i="2"/>
  <c r="U1352" i="2" s="1"/>
  <c r="K1353" i="2"/>
  <c r="U1353" i="2" s="1"/>
  <c r="K1354" i="2"/>
  <c r="U1354" i="2" s="1"/>
  <c r="K1355" i="2"/>
  <c r="U1355" i="2" s="1"/>
  <c r="K1356" i="2"/>
  <c r="U1356" i="2" s="1"/>
  <c r="K1357" i="2"/>
  <c r="U1357" i="2" s="1"/>
  <c r="K1358" i="2"/>
  <c r="U1358" i="2" s="1"/>
  <c r="K1359" i="2"/>
  <c r="U1359" i="2" s="1"/>
  <c r="K1360" i="2"/>
  <c r="U1360" i="2" s="1"/>
  <c r="K1361" i="2"/>
  <c r="U1361" i="2" s="1"/>
  <c r="K1362" i="2"/>
  <c r="U1362" i="2" s="1"/>
  <c r="K1363" i="2"/>
  <c r="U1363" i="2" s="1"/>
  <c r="K1364" i="2"/>
  <c r="U1364" i="2" s="1"/>
  <c r="K1365" i="2"/>
  <c r="U1365" i="2" s="1"/>
  <c r="K1366" i="2"/>
  <c r="U1366" i="2" s="1"/>
  <c r="K1367" i="2"/>
  <c r="U1367" i="2" s="1"/>
  <c r="K1368" i="2"/>
  <c r="U1368" i="2" s="1"/>
  <c r="K1369" i="2"/>
  <c r="U1369" i="2" s="1"/>
  <c r="K1370" i="2"/>
  <c r="U1370" i="2" s="1"/>
  <c r="K1371" i="2"/>
  <c r="U1371" i="2" s="1"/>
  <c r="K1372" i="2"/>
  <c r="U1372" i="2" s="1"/>
  <c r="K1373" i="2"/>
  <c r="U1373" i="2" s="1"/>
  <c r="K1374" i="2"/>
  <c r="U1374" i="2" s="1"/>
  <c r="K1375" i="2"/>
  <c r="U1375" i="2" s="1"/>
  <c r="K1376" i="2"/>
  <c r="U1376" i="2" s="1"/>
  <c r="K1377" i="2"/>
  <c r="U1377" i="2" s="1"/>
  <c r="K1378" i="2"/>
  <c r="U1378" i="2" s="1"/>
  <c r="K1379" i="2"/>
  <c r="U1379" i="2" s="1"/>
  <c r="K1380" i="2"/>
  <c r="U1380" i="2" s="1"/>
  <c r="K1381" i="2"/>
  <c r="U1381" i="2" s="1"/>
  <c r="K1382" i="2"/>
  <c r="U1382" i="2" s="1"/>
  <c r="K1383" i="2"/>
  <c r="U1383" i="2" s="1"/>
  <c r="K1384" i="2"/>
  <c r="U1384" i="2" s="1"/>
  <c r="K1385" i="2"/>
  <c r="U1385" i="2" s="1"/>
  <c r="K1386" i="2"/>
  <c r="U1386" i="2" s="1"/>
  <c r="K1387" i="2"/>
  <c r="U1387" i="2" s="1"/>
  <c r="K1388" i="2"/>
  <c r="U1388" i="2" s="1"/>
  <c r="K1389" i="2"/>
  <c r="U1389" i="2" s="1"/>
  <c r="K1390" i="2"/>
  <c r="U1390" i="2" s="1"/>
  <c r="K1391" i="2"/>
  <c r="U1391" i="2" s="1"/>
  <c r="K1392" i="2"/>
  <c r="U1392" i="2" s="1"/>
  <c r="K1393" i="2"/>
  <c r="U1393" i="2" s="1"/>
  <c r="K1394" i="2"/>
  <c r="U1394" i="2" s="1"/>
  <c r="K1395" i="2"/>
  <c r="U1395" i="2" s="1"/>
  <c r="K1396" i="2"/>
  <c r="U1396" i="2" s="1"/>
  <c r="K1397" i="2"/>
  <c r="U1397" i="2" s="1"/>
  <c r="K1398" i="2"/>
  <c r="U1398" i="2" s="1"/>
  <c r="K1399" i="2"/>
  <c r="U1399" i="2" s="1"/>
  <c r="K1400" i="2"/>
  <c r="U1400" i="2" s="1"/>
  <c r="K1401" i="2"/>
  <c r="U1401" i="2" s="1"/>
  <c r="K1402" i="2"/>
  <c r="U1402" i="2" s="1"/>
  <c r="K1403" i="2"/>
  <c r="U1403" i="2" s="1"/>
  <c r="K1404" i="2"/>
  <c r="U1404" i="2" s="1"/>
  <c r="K1405" i="2"/>
  <c r="U1405" i="2" s="1"/>
  <c r="K1406" i="2"/>
  <c r="U1406" i="2" s="1"/>
  <c r="K1407" i="2"/>
  <c r="U1407" i="2" s="1"/>
  <c r="K1408" i="2"/>
  <c r="U1408" i="2" s="1"/>
  <c r="K1409" i="2"/>
  <c r="U1409" i="2" s="1"/>
  <c r="K1410" i="2"/>
  <c r="U1410" i="2" s="1"/>
  <c r="K1411" i="2"/>
  <c r="U1411" i="2" s="1"/>
  <c r="K1412" i="2"/>
  <c r="U1412" i="2" s="1"/>
  <c r="K1413" i="2"/>
  <c r="U1413" i="2" s="1"/>
  <c r="K1414" i="2"/>
  <c r="U1414" i="2" s="1"/>
  <c r="K1415" i="2"/>
  <c r="U1415" i="2" s="1"/>
  <c r="K1416" i="2"/>
  <c r="U1416" i="2" s="1"/>
  <c r="K1417" i="2"/>
  <c r="U1417" i="2" s="1"/>
  <c r="K1418" i="2"/>
  <c r="U1418" i="2" s="1"/>
  <c r="K1419" i="2"/>
  <c r="U1419" i="2" s="1"/>
  <c r="K1420" i="2"/>
  <c r="U1420" i="2" s="1"/>
  <c r="K1421" i="2"/>
  <c r="U1421" i="2" s="1"/>
  <c r="K1422" i="2"/>
  <c r="U1422" i="2" s="1"/>
  <c r="K1423" i="2"/>
  <c r="U1423" i="2" s="1"/>
  <c r="K1424" i="2"/>
  <c r="U1424" i="2" s="1"/>
  <c r="K1425" i="2"/>
  <c r="U1425" i="2" s="1"/>
  <c r="K1426" i="2"/>
  <c r="U1426" i="2" s="1"/>
  <c r="K1427" i="2"/>
  <c r="U1427" i="2" s="1"/>
  <c r="K1428" i="2"/>
  <c r="U1428" i="2" s="1"/>
  <c r="K1429" i="2"/>
  <c r="U1429" i="2" s="1"/>
  <c r="K1430" i="2"/>
  <c r="U1430" i="2" s="1"/>
  <c r="K1431" i="2"/>
  <c r="U1431" i="2" s="1"/>
  <c r="K1432" i="2"/>
  <c r="U1432" i="2" s="1"/>
  <c r="K1433" i="2"/>
  <c r="U1433" i="2" s="1"/>
  <c r="K1434" i="2"/>
  <c r="U1434" i="2" s="1"/>
  <c r="K1435" i="2"/>
  <c r="U1435" i="2" s="1"/>
  <c r="K1436" i="2"/>
  <c r="U1436" i="2" s="1"/>
  <c r="K1437" i="2"/>
  <c r="U1437" i="2" s="1"/>
  <c r="K1438" i="2"/>
  <c r="U1438" i="2" s="1"/>
  <c r="K1439" i="2"/>
  <c r="U1439" i="2" s="1"/>
  <c r="K1440" i="2"/>
  <c r="U1440" i="2" s="1"/>
  <c r="K1441" i="2"/>
  <c r="U1441" i="2" s="1"/>
  <c r="K1442" i="2"/>
  <c r="U1442" i="2" s="1"/>
  <c r="K1443" i="2"/>
  <c r="U1443" i="2" s="1"/>
  <c r="K1444" i="2"/>
  <c r="U1444" i="2" s="1"/>
  <c r="K1445" i="2"/>
  <c r="U1445" i="2" s="1"/>
  <c r="K1446" i="2"/>
  <c r="U1446" i="2" s="1"/>
  <c r="K1447" i="2"/>
  <c r="U1447" i="2" s="1"/>
  <c r="K1448" i="2"/>
  <c r="U1448" i="2" s="1"/>
  <c r="K1449" i="2"/>
  <c r="U1449" i="2" s="1"/>
  <c r="K1450" i="2"/>
  <c r="U1450" i="2" s="1"/>
  <c r="K1451" i="2"/>
  <c r="U1451" i="2" s="1"/>
  <c r="K1452" i="2"/>
  <c r="U1452" i="2" s="1"/>
  <c r="K1453" i="2"/>
  <c r="U1453" i="2" s="1"/>
  <c r="K1454" i="2"/>
  <c r="U1454" i="2" s="1"/>
  <c r="K1455" i="2"/>
  <c r="U1455" i="2" s="1"/>
  <c r="K1456" i="2"/>
  <c r="U1456" i="2" s="1"/>
  <c r="K1457" i="2"/>
  <c r="U1457" i="2" s="1"/>
  <c r="K1458" i="2"/>
  <c r="U1458" i="2" s="1"/>
  <c r="K1459" i="2"/>
  <c r="U1459" i="2" s="1"/>
  <c r="K1460" i="2"/>
  <c r="U1460" i="2" s="1"/>
  <c r="K1461" i="2"/>
  <c r="U1461" i="2" s="1"/>
  <c r="K1462" i="2"/>
  <c r="U1462" i="2" s="1"/>
  <c r="K1463" i="2"/>
  <c r="U1463" i="2" s="1"/>
  <c r="K1464" i="2"/>
  <c r="U1464" i="2" s="1"/>
  <c r="K1465" i="2"/>
  <c r="U1465" i="2" s="1"/>
  <c r="K1466" i="2"/>
  <c r="U1466" i="2" s="1"/>
  <c r="K1467" i="2"/>
  <c r="U1467" i="2" s="1"/>
  <c r="K1468" i="2"/>
  <c r="U1468" i="2" s="1"/>
  <c r="K1469" i="2"/>
  <c r="U1469" i="2" s="1"/>
  <c r="K1470" i="2"/>
  <c r="U1470" i="2" s="1"/>
  <c r="K1471" i="2"/>
  <c r="U1471" i="2" s="1"/>
  <c r="K1472" i="2"/>
  <c r="U1472" i="2" s="1"/>
  <c r="K1473" i="2"/>
  <c r="U1473" i="2" s="1"/>
  <c r="K1474" i="2"/>
  <c r="U1474" i="2" s="1"/>
  <c r="K1475" i="2"/>
  <c r="U1475" i="2" s="1"/>
  <c r="K1476" i="2"/>
  <c r="U1476" i="2" s="1"/>
  <c r="K1477" i="2"/>
  <c r="U1477" i="2" s="1"/>
  <c r="K1478" i="2"/>
  <c r="U1478" i="2" s="1"/>
  <c r="K1479" i="2"/>
  <c r="U1479" i="2" s="1"/>
  <c r="K1480" i="2"/>
  <c r="U1480" i="2" s="1"/>
  <c r="K1481" i="2"/>
  <c r="U1481" i="2" s="1"/>
  <c r="K1482" i="2"/>
  <c r="U1482" i="2" s="1"/>
  <c r="K1483" i="2"/>
  <c r="U1483" i="2" s="1"/>
  <c r="K1484" i="2"/>
  <c r="U1484" i="2" s="1"/>
  <c r="K1485" i="2"/>
  <c r="U1485" i="2" s="1"/>
  <c r="K1486" i="2"/>
  <c r="U1486" i="2" s="1"/>
  <c r="K1487" i="2"/>
  <c r="U1487" i="2" s="1"/>
  <c r="K1488" i="2"/>
  <c r="U1488" i="2" s="1"/>
  <c r="K1489" i="2"/>
  <c r="U1489" i="2" s="1"/>
  <c r="K1490" i="2"/>
  <c r="U1490" i="2" s="1"/>
  <c r="K1491" i="2"/>
  <c r="U1491" i="2" s="1"/>
  <c r="K1492" i="2"/>
  <c r="U1492" i="2" s="1"/>
  <c r="K1493" i="2"/>
  <c r="U1493" i="2" s="1"/>
  <c r="K1494" i="2"/>
  <c r="U1494" i="2" s="1"/>
  <c r="K1495" i="2"/>
  <c r="U1495" i="2" s="1"/>
  <c r="K1496" i="2"/>
  <c r="U1496" i="2" s="1"/>
  <c r="K1497" i="2"/>
  <c r="U1497" i="2" s="1"/>
  <c r="K1498" i="2"/>
  <c r="U1498" i="2" s="1"/>
  <c r="K1499" i="2"/>
  <c r="U1499" i="2" s="1"/>
  <c r="K1500" i="2"/>
  <c r="U1500" i="2" s="1"/>
  <c r="K1501" i="2"/>
  <c r="U1501" i="2" s="1"/>
  <c r="K1502" i="2"/>
  <c r="U1502" i="2" s="1"/>
  <c r="K1503" i="2"/>
  <c r="U1503" i="2" s="1"/>
  <c r="K1504" i="2"/>
  <c r="U1504" i="2" s="1"/>
  <c r="K1505" i="2"/>
  <c r="U1505" i="2" s="1"/>
  <c r="K1506" i="2"/>
  <c r="U1506" i="2" s="1"/>
  <c r="K1507" i="2"/>
  <c r="U1507" i="2" s="1"/>
  <c r="K1508" i="2"/>
  <c r="U1508" i="2" s="1"/>
  <c r="K1509" i="2"/>
  <c r="U1509" i="2" s="1"/>
  <c r="K1510" i="2"/>
  <c r="U1510" i="2" s="1"/>
  <c r="K1511" i="2"/>
  <c r="U1511" i="2" s="1"/>
  <c r="K1512" i="2"/>
  <c r="U1512" i="2" s="1"/>
  <c r="K1513" i="2"/>
  <c r="U1513" i="2" s="1"/>
  <c r="K1514" i="2"/>
  <c r="U1514" i="2" s="1"/>
  <c r="K1515" i="2"/>
  <c r="U1515" i="2" s="1"/>
  <c r="K1516" i="2"/>
  <c r="U1516" i="2" s="1"/>
  <c r="K1517" i="2"/>
  <c r="U1517" i="2" s="1"/>
  <c r="K1518" i="2"/>
  <c r="U1518" i="2" s="1"/>
  <c r="K1519" i="2"/>
  <c r="U1519" i="2" s="1"/>
  <c r="K1520" i="2"/>
  <c r="U1520" i="2" s="1"/>
  <c r="K1521" i="2"/>
  <c r="U1521" i="2" s="1"/>
  <c r="K1522" i="2"/>
  <c r="U1522" i="2" s="1"/>
  <c r="K1523" i="2"/>
  <c r="U1523" i="2" s="1"/>
  <c r="K1524" i="2"/>
  <c r="U1524" i="2" s="1"/>
  <c r="K1525" i="2"/>
  <c r="U1525" i="2" s="1"/>
  <c r="K1526" i="2"/>
  <c r="U1526" i="2" s="1"/>
  <c r="K1527" i="2"/>
  <c r="U1527" i="2" s="1"/>
  <c r="K1528" i="2"/>
  <c r="U1528" i="2" s="1"/>
  <c r="K1529" i="2"/>
  <c r="U1529" i="2" s="1"/>
  <c r="K1530" i="2"/>
  <c r="U1530" i="2" s="1"/>
  <c r="K1531" i="2"/>
  <c r="U1531" i="2" s="1"/>
  <c r="K1532" i="2"/>
  <c r="U1532" i="2" s="1"/>
  <c r="K1533" i="2"/>
  <c r="U1533" i="2" s="1"/>
  <c r="K1534" i="2"/>
  <c r="U1534" i="2" s="1"/>
  <c r="K1535" i="2"/>
  <c r="U1535" i="2" s="1"/>
  <c r="K1536" i="2"/>
  <c r="U1536" i="2" s="1"/>
  <c r="K1537" i="2"/>
  <c r="U1537" i="2" s="1"/>
  <c r="K1538" i="2"/>
  <c r="U1538" i="2" s="1"/>
  <c r="K1539" i="2"/>
  <c r="U1539" i="2" s="1"/>
  <c r="K1540" i="2"/>
  <c r="U1540" i="2" s="1"/>
  <c r="K1541" i="2"/>
  <c r="U1541" i="2" s="1"/>
  <c r="K1542" i="2"/>
  <c r="U1542" i="2" s="1"/>
  <c r="K1543" i="2"/>
  <c r="U1543" i="2" s="1"/>
  <c r="K1544" i="2"/>
  <c r="U1544" i="2" s="1"/>
  <c r="K1545" i="2"/>
  <c r="U1545" i="2" s="1"/>
  <c r="K1546" i="2"/>
  <c r="U1546" i="2" s="1"/>
  <c r="K1547" i="2"/>
  <c r="U1547" i="2" s="1"/>
  <c r="K1548" i="2"/>
  <c r="U1548" i="2" s="1"/>
  <c r="K1549" i="2"/>
  <c r="U1549" i="2" s="1"/>
  <c r="K1550" i="2"/>
  <c r="U1550" i="2" s="1"/>
  <c r="K1551" i="2"/>
  <c r="U1551" i="2" s="1"/>
  <c r="K1552" i="2"/>
  <c r="U1552" i="2" s="1"/>
  <c r="K1553" i="2"/>
  <c r="U1553" i="2" s="1"/>
  <c r="K1554" i="2"/>
  <c r="U1554" i="2" s="1"/>
  <c r="K1555" i="2"/>
  <c r="U1555" i="2" s="1"/>
  <c r="K1556" i="2"/>
  <c r="U1556" i="2" s="1"/>
  <c r="K1557" i="2"/>
  <c r="U1557" i="2" s="1"/>
  <c r="K1558" i="2"/>
  <c r="U1558" i="2" s="1"/>
  <c r="K1559" i="2"/>
  <c r="U1559" i="2" s="1"/>
  <c r="K1560" i="2"/>
  <c r="U1560" i="2" s="1"/>
  <c r="K1561" i="2"/>
  <c r="U1561" i="2" s="1"/>
  <c r="K1562" i="2"/>
  <c r="U1562" i="2" s="1"/>
  <c r="K1563" i="2"/>
  <c r="U1563" i="2" s="1"/>
  <c r="K1564" i="2"/>
  <c r="U1564" i="2" s="1"/>
  <c r="K1565" i="2"/>
  <c r="U1565" i="2" s="1"/>
  <c r="K1566" i="2"/>
  <c r="U1566" i="2" s="1"/>
  <c r="K1567" i="2"/>
  <c r="U1567" i="2" s="1"/>
  <c r="K1568" i="2"/>
  <c r="U1568" i="2" s="1"/>
  <c r="K1569" i="2"/>
  <c r="U1569" i="2" s="1"/>
  <c r="K1570" i="2"/>
  <c r="U1570" i="2" s="1"/>
  <c r="K1571" i="2"/>
  <c r="U1571" i="2" s="1"/>
  <c r="K1572" i="2"/>
  <c r="U1572" i="2" s="1"/>
  <c r="K1573" i="2"/>
  <c r="U1573" i="2" s="1"/>
  <c r="K1574" i="2"/>
  <c r="U1574" i="2" s="1"/>
  <c r="K1575" i="2"/>
  <c r="U1575" i="2" s="1"/>
  <c r="K1576" i="2"/>
  <c r="U1576" i="2" s="1"/>
  <c r="K1577" i="2"/>
  <c r="U1577" i="2" s="1"/>
  <c r="K1578" i="2"/>
  <c r="U1578" i="2" s="1"/>
  <c r="K1579" i="2"/>
  <c r="U1579" i="2" s="1"/>
  <c r="K1580" i="2"/>
  <c r="U1580" i="2" s="1"/>
  <c r="K1581" i="2"/>
  <c r="U1581" i="2" s="1"/>
  <c r="K1582" i="2"/>
  <c r="U1582" i="2" s="1"/>
  <c r="K1583" i="2"/>
  <c r="U1583" i="2" s="1"/>
  <c r="K1584" i="2"/>
  <c r="U1584" i="2" s="1"/>
  <c r="K1585" i="2"/>
  <c r="U1585" i="2" s="1"/>
  <c r="K1586" i="2"/>
  <c r="U1586" i="2" s="1"/>
  <c r="K1587" i="2"/>
  <c r="U1587" i="2" s="1"/>
  <c r="K1588" i="2"/>
  <c r="U1588" i="2" s="1"/>
  <c r="K1589" i="2"/>
  <c r="U1589" i="2" s="1"/>
  <c r="K1590" i="2"/>
  <c r="U1590" i="2" s="1"/>
  <c r="K1591" i="2"/>
  <c r="U1591" i="2" s="1"/>
  <c r="K1592" i="2"/>
  <c r="U1592" i="2" s="1"/>
  <c r="K1593" i="2"/>
  <c r="U1593" i="2" s="1"/>
  <c r="K1594" i="2"/>
  <c r="U1594" i="2" s="1"/>
  <c r="K1595" i="2"/>
  <c r="U1595" i="2" s="1"/>
  <c r="K1596" i="2"/>
  <c r="U1596" i="2" s="1"/>
  <c r="K1597" i="2"/>
  <c r="U1597" i="2" s="1"/>
  <c r="K1598" i="2"/>
  <c r="U1598" i="2" s="1"/>
  <c r="K1599" i="2"/>
  <c r="U1599" i="2" s="1"/>
  <c r="K1600" i="2"/>
  <c r="U1600" i="2" s="1"/>
  <c r="K1601" i="2"/>
  <c r="U1601" i="2" s="1"/>
  <c r="K1602" i="2"/>
  <c r="U1602" i="2" s="1"/>
  <c r="K1603" i="2"/>
  <c r="U1603" i="2" s="1"/>
  <c r="K1604" i="2"/>
  <c r="U1604" i="2" s="1"/>
  <c r="K1605" i="2"/>
  <c r="U1605" i="2" s="1"/>
  <c r="K1606" i="2"/>
  <c r="U1606" i="2" s="1"/>
  <c r="K1607" i="2"/>
  <c r="U1607" i="2" s="1"/>
  <c r="K1608" i="2"/>
  <c r="U1608" i="2" s="1"/>
  <c r="K1609" i="2"/>
  <c r="U1609" i="2" s="1"/>
  <c r="K1610" i="2"/>
  <c r="U1610" i="2" s="1"/>
  <c r="K1611" i="2"/>
  <c r="U1611" i="2" s="1"/>
  <c r="K1612" i="2"/>
  <c r="U1612" i="2" s="1"/>
  <c r="K1613" i="2"/>
  <c r="U1613" i="2" s="1"/>
  <c r="K1614" i="2"/>
  <c r="U1614" i="2" s="1"/>
  <c r="K1615" i="2"/>
  <c r="U1615" i="2" s="1"/>
  <c r="K1616" i="2"/>
  <c r="U1616" i="2" s="1"/>
  <c r="K1617" i="2"/>
  <c r="U1617" i="2" s="1"/>
  <c r="K1618" i="2"/>
  <c r="U1618" i="2" s="1"/>
  <c r="K1619" i="2"/>
  <c r="U1619" i="2" s="1"/>
  <c r="E11" i="42" l="1"/>
  <c r="F11" i="42" s="1"/>
  <c r="O23" i="2"/>
  <c r="O24" i="2"/>
  <c r="O25" i="2"/>
  <c r="O26" i="2"/>
  <c r="O27" i="2"/>
  <c r="O28" i="2"/>
  <c r="O29" i="2"/>
  <c r="O30" i="2"/>
  <c r="O31" i="2"/>
  <c r="O32" i="2"/>
  <c r="O33" i="2"/>
  <c r="O34" i="2"/>
  <c r="O35" i="2"/>
  <c r="O36" i="2"/>
  <c r="O37" i="2"/>
  <c r="O38" i="2"/>
  <c r="O39" i="2"/>
  <c r="O40" i="2"/>
  <c r="O41" i="2"/>
  <c r="O42" i="2"/>
  <c r="O44" i="2"/>
  <c r="O45" i="2"/>
  <c r="O46" i="2"/>
  <c r="O47" i="2"/>
  <c r="O48" i="2"/>
  <c r="O49" i="2"/>
  <c r="O50" i="2"/>
  <c r="O51" i="2"/>
  <c r="O52" i="2"/>
  <c r="O53" i="2"/>
  <c r="O54" i="2"/>
  <c r="O55" i="2"/>
  <c r="O56" i="2"/>
  <c r="O57" i="2"/>
  <c r="O58" i="2"/>
  <c r="O59" i="2"/>
  <c r="O60" i="2"/>
  <c r="O62" i="2"/>
  <c r="O63" i="2"/>
  <c r="O64" i="2"/>
  <c r="O65" i="2"/>
  <c r="O66" i="2"/>
  <c r="O67" i="2"/>
  <c r="O70" i="2"/>
  <c r="O71" i="2"/>
  <c r="O72" i="2"/>
  <c r="O73" i="2"/>
  <c r="O74" i="2"/>
  <c r="O75" i="2"/>
  <c r="O76" i="2"/>
  <c r="O77" i="2"/>
  <c r="O78" i="2"/>
  <c r="O79" i="2"/>
  <c r="O80" i="2"/>
  <c r="O81" i="2"/>
  <c r="O82" i="2"/>
  <c r="O83" i="2"/>
  <c r="O84" i="2"/>
  <c r="O85" i="2"/>
  <c r="O86" i="2"/>
  <c r="O87" i="2"/>
  <c r="O88" i="2"/>
  <c r="O89" i="2"/>
  <c r="O90" i="2"/>
  <c r="O93" i="2"/>
  <c r="O94" i="2"/>
  <c r="O95" i="2"/>
  <c r="O96" i="2"/>
  <c r="O97" i="2"/>
  <c r="O98" i="2"/>
  <c r="O99" i="2"/>
  <c r="O100" i="2"/>
  <c r="O101" i="2"/>
  <c r="O102" i="2"/>
  <c r="O103" i="2"/>
  <c r="O104" i="2"/>
  <c r="O105" i="2"/>
  <c r="O106" i="2"/>
  <c r="O107" i="2"/>
  <c r="O108" i="2"/>
  <c r="O109" i="2"/>
  <c r="O110" i="2"/>
  <c r="O111" i="2"/>
  <c r="O114" i="2"/>
  <c r="O117" i="2"/>
  <c r="O118" i="2"/>
  <c r="O119" i="2"/>
  <c r="O120" i="2"/>
  <c r="O124" i="2"/>
  <c r="O125" i="2"/>
  <c r="O126" i="2"/>
  <c r="O127" i="2"/>
  <c r="O128" i="2"/>
  <c r="O129" i="2"/>
  <c r="O130" i="2"/>
  <c r="O131" i="2"/>
  <c r="O132" i="2"/>
  <c r="O133" i="2"/>
  <c r="O134" i="2"/>
  <c r="O135" i="2"/>
  <c r="O136" i="2"/>
  <c r="O137" i="2"/>
  <c r="O140" i="2"/>
  <c r="O141" i="2"/>
  <c r="O142" i="2"/>
  <c r="O144" i="2"/>
  <c r="O145" i="2"/>
  <c r="O146" i="2"/>
  <c r="O147" i="2"/>
  <c r="O151" i="2"/>
  <c r="O152" i="2"/>
  <c r="O153" i="2"/>
  <c r="O154" i="2"/>
  <c r="O155" i="2"/>
  <c r="O156" i="2"/>
  <c r="O157" i="2"/>
  <c r="O158" i="2"/>
  <c r="O159" i="2"/>
  <c r="O160" i="2"/>
  <c r="O161" i="2"/>
  <c r="O162" i="2"/>
  <c r="O163" i="2"/>
  <c r="O164" i="2"/>
  <c r="O165" i="2"/>
  <c r="O166" i="2"/>
  <c r="O167" i="2"/>
  <c r="O168" i="2"/>
  <c r="O169" i="2"/>
  <c r="O170" i="2"/>
  <c r="O171" i="2"/>
  <c r="O172" i="2"/>
  <c r="O173" i="2"/>
  <c r="O174" i="2"/>
  <c r="O177" i="2"/>
  <c r="O178" i="2"/>
  <c r="O179" i="2"/>
  <c r="O180" i="2"/>
  <c r="O181" i="2"/>
  <c r="O182" i="2"/>
  <c r="O183" i="2"/>
  <c r="O184" i="2"/>
  <c r="O185" i="2"/>
  <c r="O186" i="2"/>
  <c r="O187" i="2"/>
  <c r="O188" i="2"/>
  <c r="O189" i="2"/>
  <c r="O190" i="2"/>
  <c r="O191" i="2"/>
  <c r="O192" i="2"/>
  <c r="O193" i="2"/>
  <c r="O196" i="2"/>
  <c r="O197" i="2"/>
  <c r="O201" i="2"/>
  <c r="O202" i="2"/>
  <c r="O203" i="2"/>
  <c r="O204" i="2"/>
  <c r="O205" i="2"/>
  <c r="O206" i="2"/>
  <c r="O207" i="2"/>
  <c r="O208" i="2"/>
  <c r="O209" i="2"/>
  <c r="O210" i="2"/>
  <c r="O211" i="2"/>
  <c r="O214" i="2"/>
  <c r="O215" i="2"/>
  <c r="O216" i="2"/>
  <c r="O217" i="2"/>
  <c r="O218" i="2"/>
  <c r="O219" i="2"/>
  <c r="O220" i="2"/>
  <c r="O221" i="2"/>
  <c r="O222" i="2"/>
  <c r="O235" i="2"/>
  <c r="O238" i="2"/>
  <c r="O239" i="2"/>
  <c r="O240" i="2"/>
  <c r="O250" i="2"/>
  <c r="O251" i="2"/>
  <c r="O252" i="2"/>
  <c r="O253" i="2"/>
  <c r="O254" i="2"/>
  <c r="O255" i="2"/>
  <c r="O256" i="2"/>
  <c r="O257" i="2"/>
  <c r="O258" i="2"/>
  <c r="O259" i="2"/>
  <c r="O260" i="2"/>
  <c r="O261" i="2"/>
  <c r="O265" i="2"/>
  <c r="O278" i="2"/>
  <c r="O279" i="2"/>
  <c r="O281" i="2"/>
  <c r="O282" i="2"/>
  <c r="O283" i="2"/>
  <c r="O284" i="2"/>
  <c r="O295" i="2"/>
  <c r="O300" i="2"/>
  <c r="O302" i="2"/>
  <c r="O303" i="2"/>
  <c r="O304" i="2"/>
  <c r="O305" i="2"/>
  <c r="O306" i="2"/>
  <c r="O307" i="2"/>
  <c r="O309" i="2"/>
  <c r="O313" i="2"/>
  <c r="O318" i="2"/>
  <c r="O319" i="2"/>
  <c r="O320" i="2"/>
  <c r="O321" i="2"/>
  <c r="O322" i="2"/>
  <c r="N40" i="18" l="1"/>
  <c r="N39" i="18"/>
  <c r="L39" i="18"/>
  <c r="L38" i="18"/>
  <c r="J38" i="18"/>
  <c r="J37" i="18"/>
  <c r="N36" i="18"/>
  <c r="N35" i="18"/>
  <c r="L35" i="18"/>
  <c r="L34" i="18"/>
  <c r="K34" i="18"/>
  <c r="J34" i="18"/>
  <c r="I34" i="18"/>
  <c r="M34" i="18"/>
  <c r="I35" i="18"/>
  <c r="J35" i="18"/>
  <c r="K35" i="18"/>
  <c r="M35" i="18"/>
  <c r="J36" i="18"/>
  <c r="K36" i="18"/>
  <c r="L36" i="18"/>
  <c r="M36" i="18"/>
  <c r="I37" i="18"/>
  <c r="K37" i="18"/>
  <c r="L37" i="18"/>
  <c r="M37" i="18"/>
  <c r="N37" i="18"/>
  <c r="I38" i="18"/>
  <c r="K38" i="18"/>
  <c r="M38" i="18"/>
  <c r="N38" i="18"/>
  <c r="I39" i="18"/>
  <c r="J39" i="18"/>
  <c r="K39" i="18"/>
  <c r="M39" i="18"/>
  <c r="J40" i="18"/>
  <c r="L40" i="18"/>
  <c r="M40" i="18"/>
  <c r="K23" i="2" l="1"/>
  <c r="U23" i="2" s="1"/>
  <c r="K24" i="2"/>
  <c r="U24" i="2" s="1"/>
  <c r="K25" i="2"/>
  <c r="U25" i="2" s="1"/>
  <c r="K26" i="2"/>
  <c r="U26" i="2" s="1"/>
  <c r="K27" i="2"/>
  <c r="U27" i="2" s="1"/>
  <c r="K28" i="2"/>
  <c r="U28" i="2" s="1"/>
  <c r="K29" i="2"/>
  <c r="U29" i="2" s="1"/>
  <c r="K30" i="2"/>
  <c r="U30" i="2" s="1"/>
  <c r="K31" i="2"/>
  <c r="U31" i="2" s="1"/>
  <c r="K32" i="2"/>
  <c r="U32" i="2" s="1"/>
  <c r="K33" i="2"/>
  <c r="U33" i="2" s="1"/>
  <c r="K34" i="2"/>
  <c r="U34" i="2" s="1"/>
  <c r="K35" i="2"/>
  <c r="U35" i="2" s="1"/>
  <c r="K36" i="2"/>
  <c r="U36" i="2" s="1"/>
  <c r="K37" i="2"/>
  <c r="U37" i="2" s="1"/>
  <c r="K38" i="2"/>
  <c r="U38" i="2" s="1"/>
  <c r="K39" i="2"/>
  <c r="U39" i="2" s="1"/>
  <c r="K40" i="2"/>
  <c r="U40" i="2" s="1"/>
  <c r="K41" i="2"/>
  <c r="U41" i="2" s="1"/>
  <c r="K42" i="2"/>
  <c r="U42" i="2" s="1"/>
  <c r="K43" i="2"/>
  <c r="U43" i="2" s="1"/>
  <c r="K44" i="2"/>
  <c r="U44" i="2" s="1"/>
  <c r="K45" i="2"/>
  <c r="U45" i="2" s="1"/>
  <c r="K46" i="2"/>
  <c r="U46" i="2" s="1"/>
  <c r="K47" i="2"/>
  <c r="U47" i="2" s="1"/>
  <c r="K48" i="2"/>
  <c r="U48" i="2" s="1"/>
  <c r="K49" i="2"/>
  <c r="U49" i="2" s="1"/>
  <c r="K50" i="2"/>
  <c r="U50" i="2" s="1"/>
  <c r="K51" i="2"/>
  <c r="U51" i="2" s="1"/>
  <c r="K52" i="2"/>
  <c r="U52" i="2" s="1"/>
  <c r="K53" i="2"/>
  <c r="U53" i="2" s="1"/>
  <c r="K54" i="2"/>
  <c r="U54" i="2" s="1"/>
  <c r="K55" i="2"/>
  <c r="U55" i="2" s="1"/>
  <c r="K56" i="2"/>
  <c r="U56" i="2" s="1"/>
  <c r="K57" i="2"/>
  <c r="U57" i="2" s="1"/>
  <c r="K58" i="2"/>
  <c r="U58" i="2" s="1"/>
  <c r="K59" i="2"/>
  <c r="U59" i="2" s="1"/>
  <c r="K60" i="2"/>
  <c r="U60" i="2" s="1"/>
  <c r="K61" i="2"/>
  <c r="U61" i="2" s="1"/>
  <c r="K62" i="2"/>
  <c r="U62" i="2" s="1"/>
  <c r="K63" i="2"/>
  <c r="U63" i="2" s="1"/>
  <c r="K64" i="2"/>
  <c r="U64" i="2" s="1"/>
  <c r="K65" i="2"/>
  <c r="U65" i="2" s="1"/>
  <c r="K66" i="2"/>
  <c r="U66" i="2" s="1"/>
  <c r="K67" i="2"/>
  <c r="U67" i="2" s="1"/>
  <c r="K68" i="2"/>
  <c r="U68" i="2" s="1"/>
  <c r="K69" i="2"/>
  <c r="U69" i="2" s="1"/>
  <c r="K70" i="2"/>
  <c r="U70" i="2" s="1"/>
  <c r="K71" i="2"/>
  <c r="U71" i="2" s="1"/>
  <c r="K72" i="2"/>
  <c r="U72" i="2" s="1"/>
  <c r="K73" i="2"/>
  <c r="U73" i="2" s="1"/>
  <c r="K74" i="2"/>
  <c r="U74" i="2" s="1"/>
  <c r="K75" i="2"/>
  <c r="U75" i="2" s="1"/>
  <c r="K76" i="2"/>
  <c r="U76" i="2" s="1"/>
  <c r="K77" i="2"/>
  <c r="U77" i="2" s="1"/>
  <c r="K78" i="2"/>
  <c r="U78" i="2" s="1"/>
  <c r="K79" i="2"/>
  <c r="U79" i="2" s="1"/>
  <c r="K80" i="2"/>
  <c r="U80" i="2" s="1"/>
  <c r="K81" i="2"/>
  <c r="U81" i="2" s="1"/>
  <c r="K82" i="2"/>
  <c r="U82" i="2" s="1"/>
  <c r="K83" i="2"/>
  <c r="U83" i="2" s="1"/>
  <c r="K84" i="2"/>
  <c r="U84" i="2" s="1"/>
  <c r="K85" i="2"/>
  <c r="U85" i="2" s="1"/>
  <c r="K86" i="2"/>
  <c r="U86" i="2" s="1"/>
  <c r="K87" i="2"/>
  <c r="U87" i="2" s="1"/>
  <c r="K88" i="2"/>
  <c r="U88" i="2" s="1"/>
  <c r="K89" i="2"/>
  <c r="U89" i="2" s="1"/>
  <c r="K90" i="2"/>
  <c r="U90" i="2" s="1"/>
  <c r="K91" i="2"/>
  <c r="U91" i="2" s="1"/>
  <c r="K92" i="2"/>
  <c r="U92" i="2" s="1"/>
  <c r="K93" i="2"/>
  <c r="U93" i="2" s="1"/>
  <c r="K94" i="2"/>
  <c r="U94" i="2" s="1"/>
  <c r="K95" i="2"/>
  <c r="U95" i="2" s="1"/>
  <c r="K96" i="2"/>
  <c r="U96" i="2" s="1"/>
  <c r="K97" i="2"/>
  <c r="U97" i="2" s="1"/>
  <c r="K98" i="2"/>
  <c r="U98" i="2" s="1"/>
  <c r="K99" i="2"/>
  <c r="U99" i="2" s="1"/>
  <c r="K100" i="2"/>
  <c r="U100" i="2" s="1"/>
  <c r="K101" i="2"/>
  <c r="U101" i="2" s="1"/>
  <c r="K102" i="2"/>
  <c r="U102" i="2" s="1"/>
  <c r="K103" i="2"/>
  <c r="U103" i="2" s="1"/>
  <c r="K104" i="2"/>
  <c r="U104" i="2" s="1"/>
  <c r="K105" i="2"/>
  <c r="U105" i="2" s="1"/>
  <c r="K106" i="2"/>
  <c r="U106" i="2" s="1"/>
  <c r="K107" i="2"/>
  <c r="U107" i="2" s="1"/>
  <c r="K108" i="2"/>
  <c r="U108" i="2" s="1"/>
  <c r="K109" i="2"/>
  <c r="U109" i="2" s="1"/>
  <c r="K110" i="2"/>
  <c r="U110" i="2" s="1"/>
  <c r="K111" i="2"/>
  <c r="U111" i="2" s="1"/>
  <c r="K112" i="2"/>
  <c r="U112" i="2" s="1"/>
  <c r="K113" i="2"/>
  <c r="U113" i="2" s="1"/>
  <c r="K114" i="2"/>
  <c r="U114" i="2" s="1"/>
  <c r="K115" i="2"/>
  <c r="U115" i="2" s="1"/>
  <c r="K116" i="2"/>
  <c r="U116" i="2" s="1"/>
  <c r="K117" i="2"/>
  <c r="U117" i="2" s="1"/>
  <c r="K118" i="2"/>
  <c r="U118" i="2" s="1"/>
  <c r="K119" i="2"/>
  <c r="U119" i="2" s="1"/>
  <c r="K120" i="2"/>
  <c r="U120" i="2" s="1"/>
  <c r="K121" i="2"/>
  <c r="U121" i="2" s="1"/>
  <c r="K122" i="2"/>
  <c r="U122" i="2" s="1"/>
  <c r="K123" i="2"/>
  <c r="U123" i="2" s="1"/>
  <c r="K124" i="2"/>
  <c r="U124" i="2" s="1"/>
  <c r="K125" i="2"/>
  <c r="U125" i="2" s="1"/>
  <c r="K126" i="2"/>
  <c r="U126" i="2" s="1"/>
  <c r="K127" i="2"/>
  <c r="U127" i="2" s="1"/>
  <c r="K128" i="2"/>
  <c r="U128" i="2" s="1"/>
  <c r="K129" i="2"/>
  <c r="U129" i="2" s="1"/>
  <c r="K130" i="2"/>
  <c r="U130" i="2" s="1"/>
  <c r="K131" i="2"/>
  <c r="U131" i="2" s="1"/>
  <c r="K132" i="2"/>
  <c r="U132" i="2" s="1"/>
  <c r="K133" i="2"/>
  <c r="U133" i="2" s="1"/>
  <c r="K134" i="2"/>
  <c r="U134" i="2" s="1"/>
  <c r="K135" i="2"/>
  <c r="U135" i="2" s="1"/>
  <c r="K136" i="2"/>
  <c r="U136" i="2" s="1"/>
  <c r="K137" i="2"/>
  <c r="U137" i="2" s="1"/>
  <c r="K138" i="2"/>
  <c r="U138" i="2" s="1"/>
  <c r="K139" i="2"/>
  <c r="U139" i="2" s="1"/>
  <c r="K140" i="2"/>
  <c r="U140" i="2" s="1"/>
  <c r="K141" i="2"/>
  <c r="U141" i="2" s="1"/>
  <c r="K142" i="2"/>
  <c r="U142" i="2" s="1"/>
  <c r="K143" i="2"/>
  <c r="U143" i="2" s="1"/>
  <c r="K144" i="2"/>
  <c r="U144" i="2" s="1"/>
  <c r="K145" i="2"/>
  <c r="U145" i="2" s="1"/>
  <c r="K146" i="2"/>
  <c r="U146" i="2" s="1"/>
  <c r="K147" i="2"/>
  <c r="U147" i="2" s="1"/>
  <c r="K148" i="2"/>
  <c r="U148" i="2" s="1"/>
  <c r="K149" i="2"/>
  <c r="U149" i="2" s="1"/>
  <c r="K150" i="2"/>
  <c r="U150" i="2" s="1"/>
  <c r="K151" i="2"/>
  <c r="U151" i="2" s="1"/>
  <c r="K152" i="2"/>
  <c r="U152" i="2" s="1"/>
  <c r="K153" i="2"/>
  <c r="U153" i="2" s="1"/>
  <c r="K154" i="2"/>
  <c r="U154" i="2" s="1"/>
  <c r="K155" i="2"/>
  <c r="U155" i="2" s="1"/>
  <c r="K156" i="2"/>
  <c r="U156" i="2" s="1"/>
  <c r="K157" i="2"/>
  <c r="U157" i="2" s="1"/>
  <c r="K158" i="2"/>
  <c r="U158" i="2" s="1"/>
  <c r="K159" i="2"/>
  <c r="U159" i="2" s="1"/>
  <c r="K160" i="2"/>
  <c r="U160" i="2" s="1"/>
  <c r="K161" i="2"/>
  <c r="U161" i="2" s="1"/>
  <c r="K162" i="2"/>
  <c r="U162" i="2" s="1"/>
  <c r="K163" i="2"/>
  <c r="U163" i="2" s="1"/>
  <c r="K164" i="2"/>
  <c r="U164" i="2" s="1"/>
  <c r="K165" i="2"/>
  <c r="U165" i="2" s="1"/>
  <c r="K166" i="2"/>
  <c r="U166" i="2" s="1"/>
  <c r="K167" i="2"/>
  <c r="U167" i="2" s="1"/>
  <c r="K168" i="2"/>
  <c r="U168" i="2" s="1"/>
  <c r="K169" i="2"/>
  <c r="U169" i="2" s="1"/>
  <c r="K170" i="2"/>
  <c r="U170" i="2" s="1"/>
  <c r="K171" i="2"/>
  <c r="U171" i="2" s="1"/>
  <c r="K172" i="2"/>
  <c r="U172" i="2" s="1"/>
  <c r="K173" i="2"/>
  <c r="U173" i="2" s="1"/>
  <c r="K174" i="2"/>
  <c r="U174" i="2" s="1"/>
  <c r="K175" i="2"/>
  <c r="U175" i="2" s="1"/>
  <c r="K176" i="2"/>
  <c r="U176" i="2" s="1"/>
  <c r="K177" i="2"/>
  <c r="U177" i="2" s="1"/>
  <c r="K178" i="2"/>
  <c r="U178" i="2" s="1"/>
  <c r="K179" i="2"/>
  <c r="U179" i="2" s="1"/>
  <c r="K180" i="2"/>
  <c r="U180" i="2" s="1"/>
  <c r="K181" i="2"/>
  <c r="U181" i="2" s="1"/>
  <c r="K182" i="2"/>
  <c r="U182" i="2" s="1"/>
  <c r="K183" i="2"/>
  <c r="U183" i="2" s="1"/>
  <c r="K184" i="2"/>
  <c r="U184" i="2" s="1"/>
  <c r="K185" i="2"/>
  <c r="U185" i="2" s="1"/>
  <c r="K186" i="2"/>
  <c r="U186" i="2" s="1"/>
  <c r="K187" i="2"/>
  <c r="U187" i="2" s="1"/>
  <c r="K188" i="2"/>
  <c r="U188" i="2" s="1"/>
  <c r="K189" i="2"/>
  <c r="U189" i="2" s="1"/>
  <c r="K190" i="2"/>
  <c r="U190" i="2" s="1"/>
  <c r="K191" i="2"/>
  <c r="U191" i="2" s="1"/>
  <c r="K192" i="2"/>
  <c r="U192" i="2" s="1"/>
  <c r="K193" i="2"/>
  <c r="U193" i="2" s="1"/>
  <c r="K194" i="2"/>
  <c r="U194" i="2" s="1"/>
  <c r="K195" i="2"/>
  <c r="U195" i="2" s="1"/>
  <c r="K196" i="2"/>
  <c r="U196" i="2" s="1"/>
  <c r="K197" i="2"/>
  <c r="U197" i="2" s="1"/>
  <c r="K198" i="2"/>
  <c r="U198" i="2" s="1"/>
  <c r="K199" i="2"/>
  <c r="U199" i="2" s="1"/>
  <c r="K200" i="2"/>
  <c r="U200" i="2" s="1"/>
  <c r="K201" i="2"/>
  <c r="U201" i="2" s="1"/>
  <c r="K202" i="2"/>
  <c r="U202" i="2" s="1"/>
  <c r="K203" i="2"/>
  <c r="U203" i="2" s="1"/>
  <c r="K204" i="2"/>
  <c r="U204" i="2" s="1"/>
  <c r="K205" i="2"/>
  <c r="U205" i="2" s="1"/>
  <c r="K206" i="2"/>
  <c r="U206" i="2" s="1"/>
  <c r="K207" i="2"/>
  <c r="U207" i="2" s="1"/>
  <c r="K208" i="2"/>
  <c r="U208" i="2" s="1"/>
  <c r="K209" i="2"/>
  <c r="U209" i="2" s="1"/>
  <c r="K210" i="2"/>
  <c r="U210" i="2" s="1"/>
  <c r="K211" i="2"/>
  <c r="U211" i="2" s="1"/>
  <c r="K212" i="2"/>
  <c r="U212" i="2" s="1"/>
  <c r="K213" i="2"/>
  <c r="U213" i="2" s="1"/>
  <c r="K214" i="2"/>
  <c r="U214" i="2" s="1"/>
  <c r="K215" i="2"/>
  <c r="U215" i="2" s="1"/>
  <c r="K216" i="2"/>
  <c r="U216" i="2" s="1"/>
  <c r="K217" i="2"/>
  <c r="U217" i="2" s="1"/>
  <c r="K218" i="2"/>
  <c r="U218" i="2" s="1"/>
  <c r="K219" i="2"/>
  <c r="U219" i="2" s="1"/>
  <c r="K220" i="2"/>
  <c r="U220" i="2" s="1"/>
  <c r="K221" i="2"/>
  <c r="U221" i="2" s="1"/>
  <c r="K222" i="2"/>
  <c r="U222" i="2" s="1"/>
  <c r="K223" i="2"/>
  <c r="U223" i="2" s="1"/>
  <c r="K224" i="2"/>
  <c r="U224" i="2" s="1"/>
  <c r="K225" i="2"/>
  <c r="U225" i="2" s="1"/>
  <c r="K226" i="2"/>
  <c r="U226" i="2" s="1"/>
  <c r="K227" i="2"/>
  <c r="U227" i="2" s="1"/>
  <c r="K228" i="2"/>
  <c r="U228" i="2" s="1"/>
  <c r="K229" i="2"/>
  <c r="U229" i="2" s="1"/>
  <c r="K230" i="2"/>
  <c r="U230" i="2" s="1"/>
  <c r="K231" i="2"/>
  <c r="U231" i="2" s="1"/>
  <c r="K232" i="2"/>
  <c r="U232" i="2" s="1"/>
  <c r="K233" i="2"/>
  <c r="U233" i="2" s="1"/>
  <c r="K234" i="2"/>
  <c r="U234" i="2" s="1"/>
  <c r="K235" i="2"/>
  <c r="U235" i="2" s="1"/>
  <c r="K236" i="2"/>
  <c r="U236" i="2" s="1"/>
  <c r="K237" i="2"/>
  <c r="U237" i="2" s="1"/>
  <c r="K238" i="2"/>
  <c r="U238" i="2" s="1"/>
  <c r="K239" i="2"/>
  <c r="U239" i="2" s="1"/>
  <c r="K240" i="2"/>
  <c r="U240" i="2" s="1"/>
  <c r="K241" i="2"/>
  <c r="U241" i="2" s="1"/>
  <c r="K242" i="2"/>
  <c r="U242" i="2" s="1"/>
  <c r="K243" i="2"/>
  <c r="U243" i="2" s="1"/>
  <c r="K244" i="2"/>
  <c r="U244" i="2" s="1"/>
  <c r="K245" i="2"/>
  <c r="U245" i="2" s="1"/>
  <c r="K246" i="2"/>
  <c r="U246" i="2" s="1"/>
  <c r="K247" i="2"/>
  <c r="U247" i="2" s="1"/>
  <c r="K248" i="2"/>
  <c r="U248" i="2" s="1"/>
  <c r="K249" i="2"/>
  <c r="U249" i="2" s="1"/>
  <c r="K250" i="2"/>
  <c r="U250" i="2" s="1"/>
  <c r="K251" i="2"/>
  <c r="U251" i="2" s="1"/>
  <c r="K252" i="2"/>
  <c r="U252" i="2" s="1"/>
  <c r="K253" i="2"/>
  <c r="U253" i="2" s="1"/>
  <c r="K254" i="2"/>
  <c r="U254" i="2" s="1"/>
  <c r="K255" i="2"/>
  <c r="U255" i="2" s="1"/>
  <c r="K256" i="2"/>
  <c r="U256" i="2" s="1"/>
  <c r="K257" i="2"/>
  <c r="U257" i="2" s="1"/>
  <c r="K258" i="2"/>
  <c r="U258" i="2" s="1"/>
  <c r="K259" i="2"/>
  <c r="U259" i="2" s="1"/>
  <c r="K260" i="2"/>
  <c r="U260" i="2" s="1"/>
  <c r="K261" i="2"/>
  <c r="U261" i="2" s="1"/>
  <c r="K262" i="2"/>
  <c r="U262" i="2" s="1"/>
  <c r="K263" i="2"/>
  <c r="U263" i="2" s="1"/>
  <c r="K264" i="2"/>
  <c r="U264" i="2" s="1"/>
  <c r="K265" i="2"/>
  <c r="U265" i="2" s="1"/>
  <c r="K266" i="2"/>
  <c r="U266" i="2" s="1"/>
  <c r="K267" i="2"/>
  <c r="U267" i="2" s="1"/>
  <c r="K268" i="2"/>
  <c r="U268" i="2" s="1"/>
  <c r="K269" i="2"/>
  <c r="U269" i="2" s="1"/>
  <c r="K270" i="2"/>
  <c r="U270" i="2" s="1"/>
  <c r="K271" i="2"/>
  <c r="U271" i="2" s="1"/>
  <c r="K272" i="2"/>
  <c r="U272" i="2" s="1"/>
  <c r="K273" i="2"/>
  <c r="U273" i="2" s="1"/>
  <c r="K274" i="2"/>
  <c r="U274" i="2" s="1"/>
  <c r="K275" i="2"/>
  <c r="U275" i="2" s="1"/>
  <c r="K276" i="2"/>
  <c r="U276" i="2" s="1"/>
  <c r="K277" i="2"/>
  <c r="U277" i="2" s="1"/>
  <c r="K278" i="2"/>
  <c r="U278" i="2" s="1"/>
  <c r="K279" i="2"/>
  <c r="U279" i="2" s="1"/>
  <c r="K280" i="2"/>
  <c r="U280" i="2" s="1"/>
  <c r="K281" i="2"/>
  <c r="U281" i="2" s="1"/>
  <c r="K282" i="2"/>
  <c r="U282" i="2" s="1"/>
  <c r="K283" i="2"/>
  <c r="U283" i="2" s="1"/>
  <c r="K284" i="2"/>
  <c r="U284" i="2" s="1"/>
  <c r="K285" i="2"/>
  <c r="U285" i="2" s="1"/>
  <c r="K286" i="2"/>
  <c r="U286" i="2" s="1"/>
  <c r="K287" i="2"/>
  <c r="U287" i="2" s="1"/>
  <c r="K288" i="2"/>
  <c r="U288" i="2" s="1"/>
  <c r="K289" i="2"/>
  <c r="U289" i="2" s="1"/>
  <c r="K290" i="2"/>
  <c r="U290" i="2" s="1"/>
  <c r="K291" i="2"/>
  <c r="U291" i="2" s="1"/>
  <c r="K292" i="2"/>
  <c r="U292" i="2" s="1"/>
  <c r="K293" i="2"/>
  <c r="U293" i="2" s="1"/>
  <c r="K294" i="2"/>
  <c r="U294" i="2" s="1"/>
  <c r="K295" i="2"/>
  <c r="U295" i="2" s="1"/>
  <c r="K296" i="2"/>
  <c r="U296" i="2" s="1"/>
  <c r="K297" i="2"/>
  <c r="U297" i="2" s="1"/>
  <c r="K298" i="2"/>
  <c r="U298" i="2" s="1"/>
  <c r="K299" i="2"/>
  <c r="U299" i="2" s="1"/>
  <c r="K300" i="2"/>
  <c r="U300" i="2" s="1"/>
  <c r="K301" i="2"/>
  <c r="U301" i="2" s="1"/>
  <c r="K302" i="2"/>
  <c r="U302" i="2" s="1"/>
  <c r="K303" i="2"/>
  <c r="U303" i="2" s="1"/>
  <c r="K304" i="2"/>
  <c r="U304" i="2" s="1"/>
  <c r="K305" i="2"/>
  <c r="U305" i="2" s="1"/>
  <c r="K306" i="2"/>
  <c r="U306" i="2" s="1"/>
  <c r="K307" i="2"/>
  <c r="U307" i="2" s="1"/>
  <c r="K308" i="2"/>
  <c r="U308" i="2" s="1"/>
  <c r="K309" i="2"/>
  <c r="U309" i="2" s="1"/>
  <c r="K310" i="2"/>
  <c r="U310" i="2" s="1"/>
  <c r="K311" i="2"/>
  <c r="U311" i="2" s="1"/>
  <c r="K312" i="2"/>
  <c r="U312" i="2" s="1"/>
  <c r="K313" i="2"/>
  <c r="U313" i="2" s="1"/>
  <c r="K314" i="2"/>
  <c r="U314" i="2" s="1"/>
  <c r="K315" i="2"/>
  <c r="U315" i="2" s="1"/>
  <c r="K316" i="2"/>
  <c r="U316" i="2" s="1"/>
  <c r="K317" i="2"/>
  <c r="U317" i="2" s="1"/>
  <c r="K318" i="2"/>
  <c r="U318" i="2" s="1"/>
  <c r="K319" i="2"/>
  <c r="U319" i="2" s="1"/>
  <c r="K320" i="2"/>
  <c r="U320" i="2" s="1"/>
  <c r="K321" i="2"/>
  <c r="U321" i="2" s="1"/>
  <c r="K322" i="2"/>
  <c r="U322" i="2" s="1"/>
  <c r="K323" i="2"/>
  <c r="U323" i="2" s="1"/>
  <c r="K324" i="2"/>
  <c r="U324" i="2" s="1"/>
  <c r="Q23" i="2"/>
  <c r="Q24" i="2"/>
  <c r="Q25" i="2"/>
  <c r="Q26" i="2"/>
  <c r="Q27" i="2"/>
  <c r="Q28" i="2"/>
  <c r="Q29" i="2"/>
  <c r="Q30" i="2"/>
  <c r="Q31" i="2"/>
  <c r="Q32" i="2"/>
  <c r="Q33" i="2"/>
  <c r="Q34" i="2"/>
  <c r="Q35" i="2"/>
  <c r="Q36" i="2"/>
  <c r="Q37" i="2"/>
  <c r="Q38" i="2"/>
  <c r="Q39" i="2"/>
  <c r="Q40" i="2"/>
  <c r="Q41" i="2"/>
  <c r="Q42" i="2"/>
  <c r="Q44" i="2"/>
  <c r="Q45" i="2"/>
  <c r="Q46" i="2"/>
  <c r="Q47" i="2"/>
  <c r="Q48" i="2"/>
  <c r="Q49" i="2"/>
  <c r="Q50" i="2"/>
  <c r="Q51" i="2"/>
  <c r="Q52" i="2"/>
  <c r="Q53" i="2"/>
  <c r="Q54" i="2"/>
  <c r="Q55" i="2"/>
  <c r="Q56" i="2"/>
  <c r="Q57" i="2"/>
  <c r="Q58" i="2"/>
  <c r="Q59" i="2"/>
  <c r="Q60" i="2"/>
  <c r="Q62" i="2"/>
  <c r="Q63" i="2"/>
  <c r="Q64" i="2"/>
  <c r="Q65" i="2"/>
  <c r="Q66" i="2"/>
  <c r="Q67" i="2"/>
  <c r="Q70" i="2"/>
  <c r="Q71" i="2"/>
  <c r="Q72" i="2"/>
  <c r="Q73" i="2"/>
  <c r="Q74" i="2"/>
  <c r="Q75" i="2"/>
  <c r="Q76" i="2"/>
  <c r="Q77" i="2"/>
  <c r="Q78" i="2"/>
  <c r="Q79" i="2"/>
  <c r="Q80" i="2"/>
  <c r="Q81" i="2"/>
  <c r="Q82" i="2"/>
  <c r="Q83" i="2"/>
  <c r="Q84" i="2"/>
  <c r="Q85" i="2"/>
  <c r="Q86" i="2"/>
  <c r="Q87" i="2"/>
  <c r="Q88" i="2"/>
  <c r="Q89" i="2"/>
  <c r="Q90" i="2"/>
  <c r="Q93" i="2"/>
  <c r="Q94" i="2"/>
  <c r="Q95" i="2"/>
  <c r="Q96" i="2"/>
  <c r="Q97" i="2"/>
  <c r="Q98" i="2"/>
  <c r="Q99" i="2"/>
  <c r="Q100" i="2"/>
  <c r="Q101" i="2"/>
  <c r="Q102" i="2"/>
  <c r="Q103" i="2"/>
  <c r="Q104" i="2"/>
  <c r="Q105" i="2"/>
  <c r="Q106" i="2"/>
  <c r="Q107" i="2"/>
  <c r="Q108" i="2"/>
  <c r="Q109" i="2"/>
  <c r="Q110" i="2"/>
  <c r="Q111" i="2"/>
  <c r="Q114" i="2"/>
  <c r="Q117" i="2"/>
  <c r="Q118" i="2"/>
  <c r="Q119" i="2"/>
  <c r="Q120" i="2"/>
  <c r="Q124" i="2"/>
  <c r="Q125" i="2"/>
  <c r="Q126" i="2"/>
  <c r="Q127" i="2"/>
  <c r="Q128" i="2"/>
  <c r="Q129" i="2"/>
  <c r="Q130" i="2"/>
  <c r="Q131" i="2"/>
  <c r="Q132" i="2"/>
  <c r="Q133" i="2"/>
  <c r="Q134" i="2"/>
  <c r="Q135" i="2"/>
  <c r="Q136" i="2"/>
  <c r="Q137" i="2"/>
  <c r="Q140" i="2"/>
  <c r="Q141" i="2"/>
  <c r="Q142" i="2"/>
  <c r="Q144" i="2"/>
  <c r="Q145" i="2"/>
  <c r="Q146" i="2"/>
  <c r="Q147" i="2"/>
  <c r="Q151" i="2"/>
  <c r="Q152" i="2"/>
  <c r="Q153" i="2"/>
  <c r="Q154" i="2"/>
  <c r="Q155" i="2"/>
  <c r="Q156" i="2"/>
  <c r="Q157" i="2"/>
  <c r="Q158" i="2"/>
  <c r="Q159" i="2"/>
  <c r="Q160" i="2"/>
  <c r="Q161" i="2"/>
  <c r="Q162" i="2"/>
  <c r="Q163" i="2"/>
  <c r="Q164" i="2"/>
  <c r="Q165" i="2"/>
  <c r="Q166" i="2"/>
  <c r="Q167" i="2"/>
  <c r="Q168" i="2"/>
  <c r="Q169" i="2"/>
  <c r="Q170" i="2"/>
  <c r="Q171" i="2"/>
  <c r="Q172" i="2"/>
  <c r="Q173" i="2"/>
  <c r="Q174" i="2"/>
  <c r="Q177" i="2"/>
  <c r="Q178" i="2"/>
  <c r="Q179" i="2"/>
  <c r="Q180" i="2"/>
  <c r="Q181" i="2"/>
  <c r="Q182" i="2"/>
  <c r="Q183" i="2"/>
  <c r="Q184" i="2"/>
  <c r="Q185" i="2"/>
  <c r="Q186" i="2"/>
  <c r="Q187" i="2"/>
  <c r="Q188" i="2"/>
  <c r="Q189" i="2"/>
  <c r="Q190" i="2"/>
  <c r="Q191" i="2"/>
  <c r="Q192" i="2"/>
  <c r="Q193" i="2"/>
  <c r="Q196" i="2"/>
  <c r="Q197" i="2"/>
  <c r="Q201" i="2"/>
  <c r="Q202" i="2"/>
  <c r="Q203" i="2"/>
  <c r="Q204" i="2"/>
  <c r="Q205" i="2"/>
  <c r="Q206" i="2"/>
  <c r="Q207" i="2"/>
  <c r="Q208" i="2"/>
  <c r="Q209" i="2"/>
  <c r="Q210" i="2"/>
  <c r="Q211" i="2"/>
  <c r="Q214" i="2"/>
  <c r="Q215" i="2"/>
  <c r="Q216" i="2"/>
  <c r="Q217" i="2"/>
  <c r="Q218" i="2"/>
  <c r="Q219" i="2"/>
  <c r="Q220" i="2"/>
  <c r="Q221" i="2"/>
  <c r="Q222" i="2"/>
  <c r="Q235" i="2"/>
  <c r="Q238" i="2"/>
  <c r="Q239" i="2"/>
  <c r="Q240" i="2"/>
  <c r="Q250" i="2"/>
  <c r="Q251" i="2"/>
  <c r="Q252" i="2"/>
  <c r="Q253" i="2"/>
  <c r="Q254" i="2"/>
  <c r="Q255" i="2"/>
  <c r="Q256" i="2"/>
  <c r="Q257" i="2"/>
  <c r="Q258" i="2"/>
  <c r="Q259" i="2"/>
  <c r="Q260" i="2"/>
  <c r="Q261" i="2"/>
  <c r="Q265" i="2"/>
  <c r="Q278" i="2"/>
  <c r="Q279" i="2"/>
  <c r="Q281" i="2"/>
  <c r="Q282" i="2"/>
  <c r="Q283" i="2"/>
  <c r="Q284" i="2"/>
  <c r="Q295" i="2"/>
  <c r="Q300" i="2"/>
  <c r="Q302" i="2"/>
  <c r="Q303" i="2"/>
  <c r="Q304" i="2"/>
  <c r="Q305" i="2"/>
  <c r="Q306" i="2"/>
  <c r="Q307" i="2"/>
  <c r="Q309" i="2"/>
  <c r="Q313" i="2"/>
  <c r="Q318" i="2"/>
  <c r="Q319" i="2"/>
  <c r="Q320" i="2"/>
  <c r="Q321" i="2"/>
  <c r="Q322" i="2"/>
  <c r="Q323" i="2" l="1"/>
  <c r="O323" i="2" s="1"/>
  <c r="Q324" i="2"/>
  <c r="O324" i="2" s="1"/>
  <c r="Q115" i="2"/>
  <c r="O115" i="2" s="1"/>
  <c r="Q200" i="2"/>
  <c r="O200" i="2" s="1"/>
  <c r="B4" i="41" l="1"/>
  <c r="B3" i="41"/>
  <c r="E12" i="42"/>
  <c r="F12" i="42" s="1"/>
  <c r="E13" i="42"/>
  <c r="F13" i="42" s="1"/>
  <c r="E14" i="42"/>
  <c r="F14" i="42" s="1"/>
  <c r="E16" i="42"/>
  <c r="F16" i="42" s="1"/>
  <c r="E17" i="42"/>
  <c r="F17" i="42" s="1"/>
  <c r="E18" i="42"/>
  <c r="F18" i="42" s="1"/>
  <c r="E19" i="42"/>
  <c r="F19" i="42" s="1"/>
  <c r="B8" i="42"/>
  <c r="A8" i="42"/>
  <c r="B7" i="42"/>
  <c r="A7" i="42"/>
  <c r="B6" i="42"/>
  <c r="A6" i="42"/>
  <c r="B5" i="42"/>
  <c r="A5" i="42"/>
  <c r="B4" i="42"/>
  <c r="A4" i="42"/>
  <c r="B3" i="42"/>
  <c r="A3" i="42"/>
  <c r="F29" i="42" l="1"/>
  <c r="B1" i="41" l="1"/>
  <c r="B2" i="41"/>
  <c r="K52" i="38" l="1"/>
  <c r="K60" i="38" l="1"/>
  <c r="K59" i="38"/>
  <c r="K58" i="38"/>
  <c r="K57" i="38"/>
  <c r="K56" i="38"/>
  <c r="K55" i="38"/>
  <c r="K54" i="38"/>
  <c r="K53" i="38"/>
  <c r="K51" i="38"/>
  <c r="K50" i="38"/>
  <c r="E16" i="40"/>
  <c r="E17" i="40"/>
  <c r="E18" i="40"/>
  <c r="E19" i="40"/>
  <c r="E20" i="40"/>
  <c r="E21" i="40"/>
  <c r="E22" i="40"/>
  <c r="E23" i="40"/>
  <c r="E24" i="40"/>
  <c r="E25" i="40"/>
  <c r="E26" i="40"/>
  <c r="E27" i="40"/>
  <c r="B5" i="40"/>
  <c r="B6" i="40"/>
  <c r="B7" i="40"/>
  <c r="B8" i="40"/>
  <c r="B3" i="40"/>
  <c r="A4" i="40"/>
  <c r="A5" i="40"/>
  <c r="A6" i="40"/>
  <c r="A7" i="40"/>
  <c r="A8" i="40"/>
  <c r="A3" i="40"/>
  <c r="I28" i="40" l="1"/>
  <c r="F28" i="40"/>
  <c r="L27" i="40"/>
  <c r="K27" i="40"/>
  <c r="J27" i="40"/>
  <c r="I27" i="40"/>
  <c r="F27" i="40"/>
  <c r="L26" i="40"/>
  <c r="K26" i="40"/>
  <c r="J26" i="40"/>
  <c r="I26" i="40"/>
  <c r="F26" i="40"/>
  <c r="L25" i="40"/>
  <c r="K25" i="40"/>
  <c r="J25" i="40"/>
  <c r="I25" i="40"/>
  <c r="F25" i="40"/>
  <c r="L24" i="40"/>
  <c r="K24" i="40"/>
  <c r="J24" i="40"/>
  <c r="I24" i="40"/>
  <c r="F24" i="40"/>
  <c r="L23" i="40"/>
  <c r="K23" i="40"/>
  <c r="J23" i="40"/>
  <c r="I23" i="40"/>
  <c r="F23" i="40"/>
  <c r="L22" i="40"/>
  <c r="K22" i="40"/>
  <c r="J22" i="40"/>
  <c r="I22" i="40"/>
  <c r="F22" i="40"/>
  <c r="L21" i="40"/>
  <c r="K21" i="40"/>
  <c r="J21" i="40"/>
  <c r="I21" i="40"/>
  <c r="F21" i="40"/>
  <c r="L20" i="40"/>
  <c r="K20" i="40"/>
  <c r="J20" i="40"/>
  <c r="I20" i="40"/>
  <c r="F20" i="40"/>
  <c r="L19" i="40"/>
  <c r="K19" i="40"/>
  <c r="J19" i="40"/>
  <c r="I19" i="40"/>
  <c r="F19" i="40"/>
  <c r="L18" i="40"/>
  <c r="K18" i="40"/>
  <c r="J18" i="40"/>
  <c r="I18" i="40"/>
  <c r="F18" i="40"/>
  <c r="L17" i="40"/>
  <c r="K17" i="40"/>
  <c r="J17" i="40"/>
  <c r="I17" i="40"/>
  <c r="F17" i="40"/>
  <c r="L16" i="40"/>
  <c r="K16" i="40"/>
  <c r="J16" i="40"/>
  <c r="F16" i="40"/>
  <c r="I16" i="40" s="1"/>
  <c r="L14" i="40"/>
  <c r="K14" i="40"/>
  <c r="N14" i="40" s="1"/>
  <c r="Q14" i="40" s="1"/>
  <c r="B4" i="40"/>
  <c r="N27" i="40" l="1"/>
  <c r="Q27" i="40" s="1"/>
  <c r="N19" i="40"/>
  <c r="Q19" i="40" s="1"/>
  <c r="N28" i="40"/>
  <c r="Q28" i="40" s="1"/>
  <c r="N17" i="40"/>
  <c r="Q17" i="40" s="1"/>
  <c r="N25" i="40"/>
  <c r="Q25" i="40" s="1"/>
  <c r="N16" i="40"/>
  <c r="Q16" i="40" s="1"/>
  <c r="N22" i="40"/>
  <c r="Q22" i="40" s="1"/>
  <c r="N18" i="40"/>
  <c r="Q18" i="40" s="1"/>
  <c r="N20" i="40"/>
  <c r="Q20" i="40" s="1"/>
  <c r="N26" i="40"/>
  <c r="Q26" i="40" s="1"/>
  <c r="N24" i="40"/>
  <c r="Q24" i="40" s="1"/>
  <c r="N23" i="40"/>
  <c r="Q23" i="40" s="1"/>
  <c r="N21" i="40"/>
  <c r="Q21" i="40" s="1"/>
  <c r="Q30" i="40" l="1"/>
  <c r="G32" i="31" s="1"/>
  <c r="B3" i="35"/>
  <c r="B5" i="35"/>
  <c r="B6" i="35"/>
  <c r="B7" i="35"/>
  <c r="B8" i="35"/>
  <c r="B4" i="35"/>
  <c r="A4" i="35"/>
  <c r="A5" i="35"/>
  <c r="A6" i="35"/>
  <c r="A7" i="35"/>
  <c r="A8" i="35"/>
  <c r="A3" i="35"/>
  <c r="B5" i="5"/>
  <c r="B6" i="5"/>
  <c r="B7" i="5"/>
  <c r="B8" i="5"/>
  <c r="B3" i="5"/>
  <c r="A4" i="5"/>
  <c r="A5" i="5"/>
  <c r="A6" i="5"/>
  <c r="A7" i="5"/>
  <c r="A8" i="5"/>
  <c r="A3" i="5"/>
  <c r="B3" i="31"/>
  <c r="B5" i="31"/>
  <c r="B6" i="31"/>
  <c r="B7" i="31"/>
  <c r="B8" i="31"/>
  <c r="A4" i="31"/>
  <c r="A5" i="31"/>
  <c r="A6" i="31"/>
  <c r="A7" i="31"/>
  <c r="A8" i="31"/>
  <c r="A3" i="31"/>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K11" i="2"/>
  <c r="U11" i="2" s="1"/>
  <c r="K12" i="2"/>
  <c r="U12" i="2" s="1"/>
  <c r="K13" i="2"/>
  <c r="U13" i="2" s="1"/>
  <c r="K14" i="2"/>
  <c r="U14" i="2" s="1"/>
  <c r="K15" i="2"/>
  <c r="U15" i="2" s="1"/>
  <c r="K16" i="2"/>
  <c r="U16" i="2" s="1"/>
  <c r="K17" i="2"/>
  <c r="U17" i="2" s="1"/>
  <c r="K18" i="2"/>
  <c r="U18" i="2" s="1"/>
  <c r="K19" i="2"/>
  <c r="U19" i="2" s="1"/>
  <c r="K20" i="2"/>
  <c r="U20" i="2" s="1"/>
  <c r="K21" i="2"/>
  <c r="U21" i="2" s="1"/>
  <c r="K22" i="2"/>
  <c r="U22" i="2" s="1"/>
  <c r="K10" i="2"/>
  <c r="U10" i="2" s="1"/>
  <c r="B6" i="28"/>
  <c r="B5" i="28"/>
  <c r="B3" i="28"/>
  <c r="A4" i="28"/>
  <c r="A5" i="28"/>
  <c r="A6" i="28"/>
  <c r="A3" i="28"/>
  <c r="B7" i="2"/>
  <c r="B6" i="2"/>
  <c r="B5" i="2"/>
  <c r="B4" i="2"/>
  <c r="B3" i="2"/>
  <c r="C7" i="2"/>
  <c r="C6" i="2"/>
  <c r="C5" i="2"/>
  <c r="C3" i="2"/>
  <c r="K55" i="18"/>
  <c r="K56" i="18"/>
  <c r="K57" i="18"/>
  <c r="K58" i="18"/>
  <c r="K59" i="18"/>
  <c r="K60" i="18"/>
  <c r="K61" i="18"/>
  <c r="K54" i="18"/>
  <c r="K52" i="18"/>
  <c r="K51" i="18"/>
  <c r="R11" i="2" l="1"/>
  <c r="R19" i="2"/>
  <c r="R27" i="2"/>
  <c r="R35" i="2"/>
  <c r="R43" i="2"/>
  <c r="R51" i="2"/>
  <c r="R59" i="2"/>
  <c r="R67" i="2"/>
  <c r="R75" i="2"/>
  <c r="R83" i="2"/>
  <c r="R91" i="2"/>
  <c r="R99" i="2"/>
  <c r="R107" i="2"/>
  <c r="R115" i="2"/>
  <c r="R123" i="2"/>
  <c r="R131" i="2"/>
  <c r="R139" i="2"/>
  <c r="R147" i="2"/>
  <c r="R155" i="2"/>
  <c r="R163" i="2"/>
  <c r="R171" i="2"/>
  <c r="R179" i="2"/>
  <c r="R187" i="2"/>
  <c r="R195" i="2"/>
  <c r="R203" i="2"/>
  <c r="R211" i="2"/>
  <c r="R219" i="2"/>
  <c r="R227" i="2"/>
  <c r="R235" i="2"/>
  <c r="R243" i="2"/>
  <c r="R251" i="2"/>
  <c r="R259" i="2"/>
  <c r="R267" i="2"/>
  <c r="R275" i="2"/>
  <c r="R283" i="2"/>
  <c r="R291" i="2"/>
  <c r="R299" i="2"/>
  <c r="R307" i="2"/>
  <c r="R315" i="2"/>
  <c r="R323" i="2"/>
  <c r="R331" i="2"/>
  <c r="R339" i="2"/>
  <c r="R347" i="2"/>
  <c r="R355" i="2"/>
  <c r="R363" i="2"/>
  <c r="R371" i="2"/>
  <c r="R379" i="2"/>
  <c r="R387" i="2"/>
  <c r="R395" i="2"/>
  <c r="R403" i="2"/>
  <c r="R411" i="2"/>
  <c r="R419" i="2"/>
  <c r="R427" i="2"/>
  <c r="R435" i="2"/>
  <c r="R443" i="2"/>
  <c r="R451" i="2"/>
  <c r="R459" i="2"/>
  <c r="R467" i="2"/>
  <c r="R475" i="2"/>
  <c r="R483" i="2"/>
  <c r="R491" i="2"/>
  <c r="R499" i="2"/>
  <c r="R507" i="2"/>
  <c r="R515" i="2"/>
  <c r="R523" i="2"/>
  <c r="R531" i="2"/>
  <c r="R539" i="2"/>
  <c r="R547" i="2"/>
  <c r="R555" i="2"/>
  <c r="R563" i="2"/>
  <c r="R571" i="2"/>
  <c r="R579" i="2"/>
  <c r="R587" i="2"/>
  <c r="R595" i="2"/>
  <c r="R603" i="2"/>
  <c r="R611" i="2"/>
  <c r="R619" i="2"/>
  <c r="R627" i="2"/>
  <c r="R635" i="2"/>
  <c r="R643" i="2"/>
  <c r="R651" i="2"/>
  <c r="R659" i="2"/>
  <c r="R12" i="2"/>
  <c r="R20" i="2"/>
  <c r="R28" i="2"/>
  <c r="R36" i="2"/>
  <c r="R44" i="2"/>
  <c r="R52" i="2"/>
  <c r="R60" i="2"/>
  <c r="R68" i="2"/>
  <c r="R76" i="2"/>
  <c r="R84" i="2"/>
  <c r="R92" i="2"/>
  <c r="R100" i="2"/>
  <c r="R108" i="2"/>
  <c r="R116" i="2"/>
  <c r="R124" i="2"/>
  <c r="R132" i="2"/>
  <c r="R140" i="2"/>
  <c r="R148" i="2"/>
  <c r="R156" i="2"/>
  <c r="R164" i="2"/>
  <c r="R172" i="2"/>
  <c r="R180" i="2"/>
  <c r="R188" i="2"/>
  <c r="R196" i="2"/>
  <c r="R204" i="2"/>
  <c r="R212" i="2"/>
  <c r="R220" i="2"/>
  <c r="R228" i="2"/>
  <c r="R236" i="2"/>
  <c r="R244" i="2"/>
  <c r="R252" i="2"/>
  <c r="R260" i="2"/>
  <c r="R268" i="2"/>
  <c r="R276" i="2"/>
  <c r="R284" i="2"/>
  <c r="R292" i="2"/>
  <c r="R300" i="2"/>
  <c r="R308" i="2"/>
  <c r="R316" i="2"/>
  <c r="R324" i="2"/>
  <c r="R332" i="2"/>
  <c r="R340" i="2"/>
  <c r="R348" i="2"/>
  <c r="R356" i="2"/>
  <c r="R364" i="2"/>
  <c r="R372" i="2"/>
  <c r="R380" i="2"/>
  <c r="R388" i="2"/>
  <c r="R396" i="2"/>
  <c r="R404" i="2"/>
  <c r="R412" i="2"/>
  <c r="R420" i="2"/>
  <c r="R428" i="2"/>
  <c r="R436" i="2"/>
  <c r="R444" i="2"/>
  <c r="R452" i="2"/>
  <c r="R460" i="2"/>
  <c r="R468" i="2"/>
  <c r="R476" i="2"/>
  <c r="R484" i="2"/>
  <c r="R492" i="2"/>
  <c r="R500" i="2"/>
  <c r="R508" i="2"/>
  <c r="R516" i="2"/>
  <c r="R524" i="2"/>
  <c r="R532" i="2"/>
  <c r="R540" i="2"/>
  <c r="R548" i="2"/>
  <c r="R556" i="2"/>
  <c r="R564" i="2"/>
  <c r="R572" i="2"/>
  <c r="R580" i="2"/>
  <c r="R588" i="2"/>
  <c r="R596" i="2"/>
  <c r="R604" i="2"/>
  <c r="R612" i="2"/>
  <c r="R620" i="2"/>
  <c r="R628" i="2"/>
  <c r="R636" i="2"/>
  <c r="R644" i="2"/>
  <c r="R652" i="2"/>
  <c r="R660" i="2"/>
  <c r="R668" i="2"/>
  <c r="R676" i="2"/>
  <c r="R684" i="2"/>
  <c r="R13" i="2"/>
  <c r="R21" i="2"/>
  <c r="R29" i="2"/>
  <c r="R37" i="2"/>
  <c r="R45" i="2"/>
  <c r="R53" i="2"/>
  <c r="R61" i="2"/>
  <c r="R69" i="2"/>
  <c r="R77" i="2"/>
  <c r="R85" i="2"/>
  <c r="R93" i="2"/>
  <c r="R101" i="2"/>
  <c r="R109" i="2"/>
  <c r="R117" i="2"/>
  <c r="R125" i="2"/>
  <c r="R133" i="2"/>
  <c r="R141" i="2"/>
  <c r="R149" i="2"/>
  <c r="R157" i="2"/>
  <c r="R165" i="2"/>
  <c r="R173" i="2"/>
  <c r="R181" i="2"/>
  <c r="R189" i="2"/>
  <c r="R197" i="2"/>
  <c r="R205" i="2"/>
  <c r="R213" i="2"/>
  <c r="R221" i="2"/>
  <c r="R229" i="2"/>
  <c r="R237" i="2"/>
  <c r="R245" i="2"/>
  <c r="R253" i="2"/>
  <c r="R261" i="2"/>
  <c r="R269" i="2"/>
  <c r="R277" i="2"/>
  <c r="R285" i="2"/>
  <c r="R293" i="2"/>
  <c r="R301" i="2"/>
  <c r="R309" i="2"/>
  <c r="R317" i="2"/>
  <c r="R325" i="2"/>
  <c r="R333" i="2"/>
  <c r="R341" i="2"/>
  <c r="R349" i="2"/>
  <c r="R357" i="2"/>
  <c r="R365" i="2"/>
  <c r="R373" i="2"/>
  <c r="R381" i="2"/>
  <c r="R389" i="2"/>
  <c r="R397" i="2"/>
  <c r="R405" i="2"/>
  <c r="R413" i="2"/>
  <c r="R421" i="2"/>
  <c r="R429" i="2"/>
  <c r="R437" i="2"/>
  <c r="R445" i="2"/>
  <c r="R453" i="2"/>
  <c r="R461" i="2"/>
  <c r="R469" i="2"/>
  <c r="R477" i="2"/>
  <c r="R485" i="2"/>
  <c r="R493" i="2"/>
  <c r="R501" i="2"/>
  <c r="R509" i="2"/>
  <c r="R517" i="2"/>
  <c r="R525" i="2"/>
  <c r="R533" i="2"/>
  <c r="R541" i="2"/>
  <c r="R549" i="2"/>
  <c r="R557" i="2"/>
  <c r="R565" i="2"/>
  <c r="R573" i="2"/>
  <c r="R581" i="2"/>
  <c r="R589" i="2"/>
  <c r="R597" i="2"/>
  <c r="R605" i="2"/>
  <c r="R613" i="2"/>
  <c r="R621" i="2"/>
  <c r="R629" i="2"/>
  <c r="R637" i="2"/>
  <c r="R645" i="2"/>
  <c r="R653" i="2"/>
  <c r="R14" i="2"/>
  <c r="R22" i="2"/>
  <c r="R30" i="2"/>
  <c r="R38" i="2"/>
  <c r="R46" i="2"/>
  <c r="R54" i="2"/>
  <c r="R62" i="2"/>
  <c r="R70" i="2"/>
  <c r="R78" i="2"/>
  <c r="R86" i="2"/>
  <c r="R94" i="2"/>
  <c r="R102" i="2"/>
  <c r="R110" i="2"/>
  <c r="R118" i="2"/>
  <c r="R126" i="2"/>
  <c r="R134" i="2"/>
  <c r="R142" i="2"/>
  <c r="R150" i="2"/>
  <c r="R158" i="2"/>
  <c r="R166" i="2"/>
  <c r="R174" i="2"/>
  <c r="R182" i="2"/>
  <c r="R190" i="2"/>
  <c r="R198" i="2"/>
  <c r="R206" i="2"/>
  <c r="R214" i="2"/>
  <c r="R222" i="2"/>
  <c r="R230" i="2"/>
  <c r="R238" i="2"/>
  <c r="R246" i="2"/>
  <c r="R254" i="2"/>
  <c r="R262" i="2"/>
  <c r="R270" i="2"/>
  <c r="R278" i="2"/>
  <c r="R286" i="2"/>
  <c r="R294" i="2"/>
  <c r="R302" i="2"/>
  <c r="R310" i="2"/>
  <c r="R318" i="2"/>
  <c r="R326" i="2"/>
  <c r="R334" i="2"/>
  <c r="R342" i="2"/>
  <c r="R350" i="2"/>
  <c r="R358" i="2"/>
  <c r="R366" i="2"/>
  <c r="R374" i="2"/>
  <c r="R382" i="2"/>
  <c r="R390" i="2"/>
  <c r="R398" i="2"/>
  <c r="R406" i="2"/>
  <c r="R414" i="2"/>
  <c r="R422" i="2"/>
  <c r="R430" i="2"/>
  <c r="R438" i="2"/>
  <c r="R446" i="2"/>
  <c r="R454" i="2"/>
  <c r="R462" i="2"/>
  <c r="R470" i="2"/>
  <c r="R478" i="2"/>
  <c r="R486" i="2"/>
  <c r="R494" i="2"/>
  <c r="R502" i="2"/>
  <c r="R510" i="2"/>
  <c r="R518" i="2"/>
  <c r="R526" i="2"/>
  <c r="R534" i="2"/>
  <c r="R542" i="2"/>
  <c r="R550" i="2"/>
  <c r="R558" i="2"/>
  <c r="R566" i="2"/>
  <c r="R574" i="2"/>
  <c r="R582" i="2"/>
  <c r="R590" i="2"/>
  <c r="R598" i="2"/>
  <c r="R606" i="2"/>
  <c r="R614" i="2"/>
  <c r="R622" i="2"/>
  <c r="R630" i="2"/>
  <c r="R638" i="2"/>
  <c r="R646" i="2"/>
  <c r="R654" i="2"/>
  <c r="R662" i="2"/>
  <c r="R670" i="2"/>
  <c r="R678" i="2"/>
  <c r="R15" i="2"/>
  <c r="R23" i="2"/>
  <c r="R31" i="2"/>
  <c r="R39" i="2"/>
  <c r="R47" i="2"/>
  <c r="R55" i="2"/>
  <c r="R63" i="2"/>
  <c r="R71" i="2"/>
  <c r="R79" i="2"/>
  <c r="R87" i="2"/>
  <c r="R95" i="2"/>
  <c r="R103" i="2"/>
  <c r="R111" i="2"/>
  <c r="R119" i="2"/>
  <c r="R127" i="2"/>
  <c r="R135" i="2"/>
  <c r="R143" i="2"/>
  <c r="R151" i="2"/>
  <c r="R159" i="2"/>
  <c r="R167" i="2"/>
  <c r="R175" i="2"/>
  <c r="R183" i="2"/>
  <c r="R191" i="2"/>
  <c r="R199" i="2"/>
  <c r="R207" i="2"/>
  <c r="R215" i="2"/>
  <c r="R223" i="2"/>
  <c r="R231" i="2"/>
  <c r="R239" i="2"/>
  <c r="R247" i="2"/>
  <c r="R255" i="2"/>
  <c r="R263" i="2"/>
  <c r="R271" i="2"/>
  <c r="R279" i="2"/>
  <c r="R287" i="2"/>
  <c r="R295" i="2"/>
  <c r="R303" i="2"/>
  <c r="R311" i="2"/>
  <c r="R319" i="2"/>
  <c r="R327" i="2"/>
  <c r="R335" i="2"/>
  <c r="R343" i="2"/>
  <c r="R351" i="2"/>
  <c r="R359" i="2"/>
  <c r="R367" i="2"/>
  <c r="R375" i="2"/>
  <c r="R383" i="2"/>
  <c r="R391" i="2"/>
  <c r="R399" i="2"/>
  <c r="R407" i="2"/>
  <c r="R415" i="2"/>
  <c r="R423" i="2"/>
  <c r="R431" i="2"/>
  <c r="R439" i="2"/>
  <c r="R447" i="2"/>
  <c r="R455" i="2"/>
  <c r="R463" i="2"/>
  <c r="R471" i="2"/>
  <c r="R479" i="2"/>
  <c r="R487" i="2"/>
  <c r="R495" i="2"/>
  <c r="R503" i="2"/>
  <c r="R511" i="2"/>
  <c r="R519" i="2"/>
  <c r="R527" i="2"/>
  <c r="R535" i="2"/>
  <c r="R543" i="2"/>
  <c r="R551" i="2"/>
  <c r="R559" i="2"/>
  <c r="R567" i="2"/>
  <c r="R575" i="2"/>
  <c r="R583" i="2"/>
  <c r="R591" i="2"/>
  <c r="R599" i="2"/>
  <c r="R607" i="2"/>
  <c r="R615" i="2"/>
  <c r="R623" i="2"/>
  <c r="R631" i="2"/>
  <c r="R639" i="2"/>
  <c r="R647" i="2"/>
  <c r="R655" i="2"/>
  <c r="R663" i="2"/>
  <c r="R671" i="2"/>
  <c r="R679" i="2"/>
  <c r="R687" i="2"/>
  <c r="R16" i="2"/>
  <c r="R34" i="2"/>
  <c r="R57" i="2"/>
  <c r="R80" i="2"/>
  <c r="R98" i="2"/>
  <c r="R121" i="2"/>
  <c r="R144" i="2"/>
  <c r="R162" i="2"/>
  <c r="R185" i="2"/>
  <c r="R208" i="2"/>
  <c r="R226" i="2"/>
  <c r="R249" i="2"/>
  <c r="R272" i="2"/>
  <c r="R290" i="2"/>
  <c r="R313" i="2"/>
  <c r="R336" i="2"/>
  <c r="R354" i="2"/>
  <c r="R377" i="2"/>
  <c r="R400" i="2"/>
  <c r="R418" i="2"/>
  <c r="R441" i="2"/>
  <c r="R464" i="2"/>
  <c r="R482" i="2"/>
  <c r="R505" i="2"/>
  <c r="R528" i="2"/>
  <c r="R546" i="2"/>
  <c r="R569" i="2"/>
  <c r="R592" i="2"/>
  <c r="R610" i="2"/>
  <c r="R633" i="2"/>
  <c r="R656" i="2"/>
  <c r="R669" i="2"/>
  <c r="R682" i="2"/>
  <c r="R692" i="2"/>
  <c r="R700" i="2"/>
  <c r="R708" i="2"/>
  <c r="R716" i="2"/>
  <c r="R724" i="2"/>
  <c r="R732" i="2"/>
  <c r="R740" i="2"/>
  <c r="R748" i="2"/>
  <c r="R756" i="2"/>
  <c r="R764" i="2"/>
  <c r="R772" i="2"/>
  <c r="R780" i="2"/>
  <c r="R788" i="2"/>
  <c r="R796" i="2"/>
  <c r="R804" i="2"/>
  <c r="R812" i="2"/>
  <c r="R820" i="2"/>
  <c r="R828" i="2"/>
  <c r="R836" i="2"/>
  <c r="R844" i="2"/>
  <c r="R852" i="2"/>
  <c r="R860" i="2"/>
  <c r="R868" i="2"/>
  <c r="R876" i="2"/>
  <c r="R884" i="2"/>
  <c r="R892" i="2"/>
  <c r="R900" i="2"/>
  <c r="R908" i="2"/>
  <c r="R916" i="2"/>
  <c r="R924" i="2"/>
  <c r="R932" i="2"/>
  <c r="R940" i="2"/>
  <c r="R948" i="2"/>
  <c r="R956" i="2"/>
  <c r="R964" i="2"/>
  <c r="R972" i="2"/>
  <c r="R980" i="2"/>
  <c r="R988" i="2"/>
  <c r="R996" i="2"/>
  <c r="R1004" i="2"/>
  <c r="R1012" i="2"/>
  <c r="R1020" i="2"/>
  <c r="R1028" i="2"/>
  <c r="R1036" i="2"/>
  <c r="R1044" i="2"/>
  <c r="R1052" i="2"/>
  <c r="R1060" i="2"/>
  <c r="R1068" i="2"/>
  <c r="R1076" i="2"/>
  <c r="R1084" i="2"/>
  <c r="R1092" i="2"/>
  <c r="R1100" i="2"/>
  <c r="R17" i="2"/>
  <c r="R40" i="2"/>
  <c r="R58" i="2"/>
  <c r="R81" i="2"/>
  <c r="R104" i="2"/>
  <c r="R122" i="2"/>
  <c r="R145" i="2"/>
  <c r="R168" i="2"/>
  <c r="R186" i="2"/>
  <c r="R209" i="2"/>
  <c r="R232" i="2"/>
  <c r="R250" i="2"/>
  <c r="R273" i="2"/>
  <c r="R296" i="2"/>
  <c r="R314" i="2"/>
  <c r="R337" i="2"/>
  <c r="R360" i="2"/>
  <c r="R378" i="2"/>
  <c r="R401" i="2"/>
  <c r="R424" i="2"/>
  <c r="R442" i="2"/>
  <c r="R465" i="2"/>
  <c r="R488" i="2"/>
  <c r="R506" i="2"/>
  <c r="R529" i="2"/>
  <c r="R552" i="2"/>
  <c r="R570" i="2"/>
  <c r="R593" i="2"/>
  <c r="R616" i="2"/>
  <c r="R634" i="2"/>
  <c r="R657" i="2"/>
  <c r="R672" i="2"/>
  <c r="R683" i="2"/>
  <c r="R693" i="2"/>
  <c r="R701" i="2"/>
  <c r="R709" i="2"/>
  <c r="R717" i="2"/>
  <c r="R725" i="2"/>
  <c r="R733" i="2"/>
  <c r="R741" i="2"/>
  <c r="R749" i="2"/>
  <c r="R757" i="2"/>
  <c r="R765" i="2"/>
  <c r="R773" i="2"/>
  <c r="R781" i="2"/>
  <c r="R789" i="2"/>
  <c r="R797" i="2"/>
  <c r="R805" i="2"/>
  <c r="R813" i="2"/>
  <c r="R821" i="2"/>
  <c r="R829" i="2"/>
  <c r="R837" i="2"/>
  <c r="R845" i="2"/>
  <c r="R853" i="2"/>
  <c r="R861" i="2"/>
  <c r="R869" i="2"/>
  <c r="R877" i="2"/>
  <c r="R885" i="2"/>
  <c r="R893" i="2"/>
  <c r="R901" i="2"/>
  <c r="R909" i="2"/>
  <c r="R917" i="2"/>
  <c r="R925" i="2"/>
  <c r="R933" i="2"/>
  <c r="R941" i="2"/>
  <c r="R949" i="2"/>
  <c r="R957" i="2"/>
  <c r="R965" i="2"/>
  <c r="R973" i="2"/>
  <c r="R981" i="2"/>
  <c r="R989" i="2"/>
  <c r="R997" i="2"/>
  <c r="R1005" i="2"/>
  <c r="R1013" i="2"/>
  <c r="R1021" i="2"/>
  <c r="R1029" i="2"/>
  <c r="R1037" i="2"/>
  <c r="R1045" i="2"/>
  <c r="R1053" i="2"/>
  <c r="R1061" i="2"/>
  <c r="R18" i="2"/>
  <c r="R41" i="2"/>
  <c r="R64" i="2"/>
  <c r="R82" i="2"/>
  <c r="R105" i="2"/>
  <c r="R128" i="2"/>
  <c r="R146" i="2"/>
  <c r="R169" i="2"/>
  <c r="R192" i="2"/>
  <c r="R210" i="2"/>
  <c r="R233" i="2"/>
  <c r="R256" i="2"/>
  <c r="R274" i="2"/>
  <c r="R297" i="2"/>
  <c r="R320" i="2"/>
  <c r="R338" i="2"/>
  <c r="R361" i="2"/>
  <c r="R384" i="2"/>
  <c r="R402" i="2"/>
  <c r="R425" i="2"/>
  <c r="R448" i="2"/>
  <c r="R466" i="2"/>
  <c r="R489" i="2"/>
  <c r="R512" i="2"/>
  <c r="R530" i="2"/>
  <c r="R553" i="2"/>
  <c r="R576" i="2"/>
  <c r="R594" i="2"/>
  <c r="R617" i="2"/>
  <c r="R640" i="2"/>
  <c r="R658" i="2"/>
  <c r="R673" i="2"/>
  <c r="R685" i="2"/>
  <c r="R694" i="2"/>
  <c r="R702" i="2"/>
  <c r="R710" i="2"/>
  <c r="R718" i="2"/>
  <c r="R726" i="2"/>
  <c r="R734" i="2"/>
  <c r="R742" i="2"/>
  <c r="R750" i="2"/>
  <c r="R758" i="2"/>
  <c r="R766" i="2"/>
  <c r="R774" i="2"/>
  <c r="R782" i="2"/>
  <c r="R790" i="2"/>
  <c r="R798" i="2"/>
  <c r="R806" i="2"/>
  <c r="R814" i="2"/>
  <c r="R822" i="2"/>
  <c r="R830" i="2"/>
  <c r="R838" i="2"/>
  <c r="R846" i="2"/>
  <c r="R854" i="2"/>
  <c r="R862" i="2"/>
  <c r="R870" i="2"/>
  <c r="R878" i="2"/>
  <c r="R886" i="2"/>
  <c r="R894" i="2"/>
  <c r="R902" i="2"/>
  <c r="R910" i="2"/>
  <c r="R918" i="2"/>
  <c r="R926" i="2"/>
  <c r="R934" i="2"/>
  <c r="R942" i="2"/>
  <c r="R950" i="2"/>
  <c r="R958" i="2"/>
  <c r="R966" i="2"/>
  <c r="R974" i="2"/>
  <c r="R982" i="2"/>
  <c r="R990" i="2"/>
  <c r="R998" i="2"/>
  <c r="R1006" i="2"/>
  <c r="R1014" i="2"/>
  <c r="R1022" i="2"/>
  <c r="R1030" i="2"/>
  <c r="R24" i="2"/>
  <c r="R42" i="2"/>
  <c r="R65" i="2"/>
  <c r="R88" i="2"/>
  <c r="R106" i="2"/>
  <c r="R129" i="2"/>
  <c r="R152" i="2"/>
  <c r="R170" i="2"/>
  <c r="R193" i="2"/>
  <c r="R216" i="2"/>
  <c r="R234" i="2"/>
  <c r="R257" i="2"/>
  <c r="R280" i="2"/>
  <c r="R298" i="2"/>
  <c r="R321" i="2"/>
  <c r="R344" i="2"/>
  <c r="R362" i="2"/>
  <c r="R385" i="2"/>
  <c r="R408" i="2"/>
  <c r="R426" i="2"/>
  <c r="R449" i="2"/>
  <c r="R472" i="2"/>
  <c r="R490" i="2"/>
  <c r="R513" i="2"/>
  <c r="R536" i="2"/>
  <c r="R554" i="2"/>
  <c r="R577" i="2"/>
  <c r="R600" i="2"/>
  <c r="R618" i="2"/>
  <c r="R641" i="2"/>
  <c r="R661" i="2"/>
  <c r="R674" i="2"/>
  <c r="R686" i="2"/>
  <c r="R695" i="2"/>
  <c r="R703" i="2"/>
  <c r="R711" i="2"/>
  <c r="R719" i="2"/>
  <c r="R727" i="2"/>
  <c r="R735" i="2"/>
  <c r="R743" i="2"/>
  <c r="R751" i="2"/>
  <c r="R759" i="2"/>
  <c r="R767" i="2"/>
  <c r="R775" i="2"/>
  <c r="R783" i="2"/>
  <c r="R791" i="2"/>
  <c r="R799" i="2"/>
  <c r="R807" i="2"/>
  <c r="R815" i="2"/>
  <c r="R823" i="2"/>
  <c r="R831" i="2"/>
  <c r="R839" i="2"/>
  <c r="R847" i="2"/>
  <c r="R855" i="2"/>
  <c r="R863" i="2"/>
  <c r="R871" i="2"/>
  <c r="R879" i="2"/>
  <c r="R887" i="2"/>
  <c r="R895" i="2"/>
  <c r="R903" i="2"/>
  <c r="R911" i="2"/>
  <c r="R919" i="2"/>
  <c r="R927" i="2"/>
  <c r="R935" i="2"/>
  <c r="R943" i="2"/>
  <c r="R951" i="2"/>
  <c r="R959" i="2"/>
  <c r="R967" i="2"/>
  <c r="R975" i="2"/>
  <c r="R983" i="2"/>
  <c r="R991" i="2"/>
  <c r="R999" i="2"/>
  <c r="R1007" i="2"/>
  <c r="R1015" i="2"/>
  <c r="R25" i="2"/>
  <c r="R66" i="2"/>
  <c r="R112" i="2"/>
  <c r="R153" i="2"/>
  <c r="R194" i="2"/>
  <c r="R240" i="2"/>
  <c r="R281" i="2"/>
  <c r="R322" i="2"/>
  <c r="R368" i="2"/>
  <c r="R409" i="2"/>
  <c r="R450" i="2"/>
  <c r="R496" i="2"/>
  <c r="R537" i="2"/>
  <c r="R578" i="2"/>
  <c r="R624" i="2"/>
  <c r="R664" i="2"/>
  <c r="R688" i="2"/>
  <c r="R704" i="2"/>
  <c r="R720" i="2"/>
  <c r="R736" i="2"/>
  <c r="R752" i="2"/>
  <c r="R768" i="2"/>
  <c r="R784" i="2"/>
  <c r="R800" i="2"/>
  <c r="R816" i="2"/>
  <c r="R832" i="2"/>
  <c r="R848" i="2"/>
  <c r="R864" i="2"/>
  <c r="R880" i="2"/>
  <c r="R896" i="2"/>
  <c r="R912" i="2"/>
  <c r="R928" i="2"/>
  <c r="R944" i="2"/>
  <c r="R960" i="2"/>
  <c r="R976" i="2"/>
  <c r="R992" i="2"/>
  <c r="R1008" i="2"/>
  <c r="R1023" i="2"/>
  <c r="R1034" i="2"/>
  <c r="R1046" i="2"/>
  <c r="R1056" i="2"/>
  <c r="R1066" i="2"/>
  <c r="R1075" i="2"/>
  <c r="R1085" i="2"/>
  <c r="R1094" i="2"/>
  <c r="R1103" i="2"/>
  <c r="R1111" i="2"/>
  <c r="R1119" i="2"/>
  <c r="R1127" i="2"/>
  <c r="R1135" i="2"/>
  <c r="R1143" i="2"/>
  <c r="R1151" i="2"/>
  <c r="R1159" i="2"/>
  <c r="R1167" i="2"/>
  <c r="R1175" i="2"/>
  <c r="R1183" i="2"/>
  <c r="R1191" i="2"/>
  <c r="R1199" i="2"/>
  <c r="R1207" i="2"/>
  <c r="R1215" i="2"/>
  <c r="R1223" i="2"/>
  <c r="R1231" i="2"/>
  <c r="R1239" i="2"/>
  <c r="R1247" i="2"/>
  <c r="R1255" i="2"/>
  <c r="R1263" i="2"/>
  <c r="R1271" i="2"/>
  <c r="R1279" i="2"/>
  <c r="R1287" i="2"/>
  <c r="R1295" i="2"/>
  <c r="R1303" i="2"/>
  <c r="R1311" i="2"/>
  <c r="R1319" i="2"/>
  <c r="R1327" i="2"/>
  <c r="R1335" i="2"/>
  <c r="R1343" i="2"/>
  <c r="R1351" i="2"/>
  <c r="R1359" i="2"/>
  <c r="R1367" i="2"/>
  <c r="R1375" i="2"/>
  <c r="R1383" i="2"/>
  <c r="R1391" i="2"/>
  <c r="R1399" i="2"/>
  <c r="R1407" i="2"/>
  <c r="R1415" i="2"/>
  <c r="R26" i="2"/>
  <c r="R72" i="2"/>
  <c r="R113" i="2"/>
  <c r="R154" i="2"/>
  <c r="R200" i="2"/>
  <c r="R241" i="2"/>
  <c r="R282" i="2"/>
  <c r="R328" i="2"/>
  <c r="R369" i="2"/>
  <c r="R410" i="2"/>
  <c r="R456" i="2"/>
  <c r="R497" i="2"/>
  <c r="R538" i="2"/>
  <c r="R584" i="2"/>
  <c r="R625" i="2"/>
  <c r="R665" i="2"/>
  <c r="R689" i="2"/>
  <c r="R705" i="2"/>
  <c r="R721" i="2"/>
  <c r="R737" i="2"/>
  <c r="R753" i="2"/>
  <c r="R769" i="2"/>
  <c r="R785" i="2"/>
  <c r="R801" i="2"/>
  <c r="R817" i="2"/>
  <c r="R833" i="2"/>
  <c r="R849" i="2"/>
  <c r="R865" i="2"/>
  <c r="R881" i="2"/>
  <c r="R897" i="2"/>
  <c r="R913" i="2"/>
  <c r="R929" i="2"/>
  <c r="R945" i="2"/>
  <c r="R961" i="2"/>
  <c r="R977" i="2"/>
  <c r="R993" i="2"/>
  <c r="R1009" i="2"/>
  <c r="R1024" i="2"/>
  <c r="R1035" i="2"/>
  <c r="R1047" i="2"/>
  <c r="R1057" i="2"/>
  <c r="R1067" i="2"/>
  <c r="R1077" i="2"/>
  <c r="R1086" i="2"/>
  <c r="R1095" i="2"/>
  <c r="R1104" i="2"/>
  <c r="R1112" i="2"/>
  <c r="R1120" i="2"/>
  <c r="R1128" i="2"/>
  <c r="R1136" i="2"/>
  <c r="R1144" i="2"/>
  <c r="R1152" i="2"/>
  <c r="R1160" i="2"/>
  <c r="R1168" i="2"/>
  <c r="R1176" i="2"/>
  <c r="R1184" i="2"/>
  <c r="R1192" i="2"/>
  <c r="R1200" i="2"/>
  <c r="R1208" i="2"/>
  <c r="R1216" i="2"/>
  <c r="R1224" i="2"/>
  <c r="R1232" i="2"/>
  <c r="R1240" i="2"/>
  <c r="R1248" i="2"/>
  <c r="R1256" i="2"/>
  <c r="R1264" i="2"/>
  <c r="R1272" i="2"/>
  <c r="R1280" i="2"/>
  <c r="R1288" i="2"/>
  <c r="R1296" i="2"/>
  <c r="R1304" i="2"/>
  <c r="R1312" i="2"/>
  <c r="R1320" i="2"/>
  <c r="R1328" i="2"/>
  <c r="R1336" i="2"/>
  <c r="R1344" i="2"/>
  <c r="R1352" i="2"/>
  <c r="R1360" i="2"/>
  <c r="R1368" i="2"/>
  <c r="R1376" i="2"/>
  <c r="R1384" i="2"/>
  <c r="R1392" i="2"/>
  <c r="R1400" i="2"/>
  <c r="R1408" i="2"/>
  <c r="R1416" i="2"/>
  <c r="R32" i="2"/>
  <c r="R73" i="2"/>
  <c r="R114" i="2"/>
  <c r="R160" i="2"/>
  <c r="R201" i="2"/>
  <c r="R242" i="2"/>
  <c r="R288" i="2"/>
  <c r="R329" i="2"/>
  <c r="R370" i="2"/>
  <c r="R416" i="2"/>
  <c r="R457" i="2"/>
  <c r="R498" i="2"/>
  <c r="R544" i="2"/>
  <c r="R585" i="2"/>
  <c r="R626" i="2"/>
  <c r="R666" i="2"/>
  <c r="R690" i="2"/>
  <c r="R706" i="2"/>
  <c r="R722" i="2"/>
  <c r="R738" i="2"/>
  <c r="R754" i="2"/>
  <c r="R770" i="2"/>
  <c r="R786" i="2"/>
  <c r="R802" i="2"/>
  <c r="R818" i="2"/>
  <c r="R834" i="2"/>
  <c r="R850" i="2"/>
  <c r="R866" i="2"/>
  <c r="R882" i="2"/>
  <c r="R898" i="2"/>
  <c r="R914" i="2"/>
  <c r="R930" i="2"/>
  <c r="R946" i="2"/>
  <c r="R962" i="2"/>
  <c r="R978" i="2"/>
  <c r="R994" i="2"/>
  <c r="R1010" i="2"/>
  <c r="R1025" i="2"/>
  <c r="R1038" i="2"/>
  <c r="R1048" i="2"/>
  <c r="R1058" i="2"/>
  <c r="R1069" i="2"/>
  <c r="R1078" i="2"/>
  <c r="R1087" i="2"/>
  <c r="R1096" i="2"/>
  <c r="R1105" i="2"/>
  <c r="R1113" i="2"/>
  <c r="R1121" i="2"/>
  <c r="R1129" i="2"/>
  <c r="R1137" i="2"/>
  <c r="R1145" i="2"/>
  <c r="R1153" i="2"/>
  <c r="R1161" i="2"/>
  <c r="R1169" i="2"/>
  <c r="R1177" i="2"/>
  <c r="R1185" i="2"/>
  <c r="R1193" i="2"/>
  <c r="R1201" i="2"/>
  <c r="R1209" i="2"/>
  <c r="R1217" i="2"/>
  <c r="R1225" i="2"/>
  <c r="R1233" i="2"/>
  <c r="R1241" i="2"/>
  <c r="R1249" i="2"/>
  <c r="R1257" i="2"/>
  <c r="R1265" i="2"/>
  <c r="R1273" i="2"/>
  <c r="R1281" i="2"/>
  <c r="R1289" i="2"/>
  <c r="R1297" i="2"/>
  <c r="R1305" i="2"/>
  <c r="R1313" i="2"/>
  <c r="R1321" i="2"/>
  <c r="R1329" i="2"/>
  <c r="R1337" i="2"/>
  <c r="R1345" i="2"/>
  <c r="R1353" i="2"/>
  <c r="R1361" i="2"/>
  <c r="R1369" i="2"/>
  <c r="R1377" i="2"/>
  <c r="R1385" i="2"/>
  <c r="R1393" i="2"/>
  <c r="R1401" i="2"/>
  <c r="R1409" i="2"/>
  <c r="R1417" i="2"/>
  <c r="R48" i="2"/>
  <c r="R89" i="2"/>
  <c r="R130" i="2"/>
  <c r="R176" i="2"/>
  <c r="R217" i="2"/>
  <c r="R258" i="2"/>
  <c r="R304" i="2"/>
  <c r="R345" i="2"/>
  <c r="R386" i="2"/>
  <c r="R432" i="2"/>
  <c r="R473" i="2"/>
  <c r="R514" i="2"/>
  <c r="R560" i="2"/>
  <c r="R601" i="2"/>
  <c r="R642" i="2"/>
  <c r="R675" i="2"/>
  <c r="R696" i="2"/>
  <c r="R712" i="2"/>
  <c r="R728" i="2"/>
  <c r="R744" i="2"/>
  <c r="R760" i="2"/>
  <c r="R776" i="2"/>
  <c r="R792" i="2"/>
  <c r="R808" i="2"/>
  <c r="R824" i="2"/>
  <c r="R840" i="2"/>
  <c r="R856" i="2"/>
  <c r="R872" i="2"/>
  <c r="R888" i="2"/>
  <c r="R904" i="2"/>
  <c r="R920" i="2"/>
  <c r="R936" i="2"/>
  <c r="R952" i="2"/>
  <c r="R968" i="2"/>
  <c r="R984" i="2"/>
  <c r="R1000" i="2"/>
  <c r="R1016" i="2"/>
  <c r="R1027" i="2"/>
  <c r="R1040" i="2"/>
  <c r="R1050" i="2"/>
  <c r="R1062" i="2"/>
  <c r="R1071" i="2"/>
  <c r="R1080" i="2"/>
  <c r="R1089" i="2"/>
  <c r="R1098" i="2"/>
  <c r="R1107" i="2"/>
  <c r="R1115" i="2"/>
  <c r="R1123" i="2"/>
  <c r="R1131" i="2"/>
  <c r="R1139" i="2"/>
  <c r="R1147" i="2"/>
  <c r="R1155" i="2"/>
  <c r="R1163" i="2"/>
  <c r="R1171" i="2"/>
  <c r="R1179" i="2"/>
  <c r="R1187" i="2"/>
  <c r="R1195" i="2"/>
  <c r="R1203" i="2"/>
  <c r="R1211" i="2"/>
  <c r="R1219" i="2"/>
  <c r="R1227" i="2"/>
  <c r="R1235" i="2"/>
  <c r="R1243" i="2"/>
  <c r="R1251" i="2"/>
  <c r="R1259" i="2"/>
  <c r="R1267" i="2"/>
  <c r="R1275" i="2"/>
  <c r="R1283" i="2"/>
  <c r="R1291" i="2"/>
  <c r="R1299" i="2"/>
  <c r="R1307" i="2"/>
  <c r="R1315" i="2"/>
  <c r="R1323" i="2"/>
  <c r="R1331" i="2"/>
  <c r="R1339" i="2"/>
  <c r="R1347" i="2"/>
  <c r="R1355" i="2"/>
  <c r="R1363" i="2"/>
  <c r="R1371" i="2"/>
  <c r="R1379" i="2"/>
  <c r="R1387" i="2"/>
  <c r="R1395" i="2"/>
  <c r="R1403" i="2"/>
  <c r="R33" i="2"/>
  <c r="R120" i="2"/>
  <c r="R202" i="2"/>
  <c r="R289" i="2"/>
  <c r="R376" i="2"/>
  <c r="R458" i="2"/>
  <c r="R545" i="2"/>
  <c r="R632" i="2"/>
  <c r="R691" i="2"/>
  <c r="R723" i="2"/>
  <c r="R755" i="2"/>
  <c r="R787" i="2"/>
  <c r="R819" i="2"/>
  <c r="R851" i="2"/>
  <c r="R883" i="2"/>
  <c r="R915" i="2"/>
  <c r="R947" i="2"/>
  <c r="R979" i="2"/>
  <c r="R1011" i="2"/>
  <c r="R1039" i="2"/>
  <c r="R1059" i="2"/>
  <c r="R1079" i="2"/>
  <c r="R1097" i="2"/>
  <c r="R1114" i="2"/>
  <c r="R1130" i="2"/>
  <c r="R1146" i="2"/>
  <c r="R1162" i="2"/>
  <c r="R1178" i="2"/>
  <c r="R1194" i="2"/>
  <c r="R1210" i="2"/>
  <c r="R1226" i="2"/>
  <c r="R1242" i="2"/>
  <c r="R1258" i="2"/>
  <c r="R1274" i="2"/>
  <c r="R1290" i="2"/>
  <c r="R1306" i="2"/>
  <c r="R1322" i="2"/>
  <c r="R1338" i="2"/>
  <c r="R1354" i="2"/>
  <c r="R1370" i="2"/>
  <c r="R1386" i="2"/>
  <c r="R1402" i="2"/>
  <c r="R1414" i="2"/>
  <c r="R1425" i="2"/>
  <c r="R1433" i="2"/>
  <c r="R1441" i="2"/>
  <c r="R1449" i="2"/>
  <c r="R1457" i="2"/>
  <c r="R1465" i="2"/>
  <c r="R1473" i="2"/>
  <c r="R1481" i="2"/>
  <c r="R1489" i="2"/>
  <c r="R1497" i="2"/>
  <c r="R1505" i="2"/>
  <c r="R1513" i="2"/>
  <c r="R1521" i="2"/>
  <c r="R1529" i="2"/>
  <c r="R1537" i="2"/>
  <c r="R1545" i="2"/>
  <c r="R1553" i="2"/>
  <c r="R1561" i="2"/>
  <c r="R1569" i="2"/>
  <c r="R1577" i="2"/>
  <c r="R1585" i="2"/>
  <c r="R1593" i="2"/>
  <c r="R1601" i="2"/>
  <c r="R1609" i="2"/>
  <c r="R1617" i="2"/>
  <c r="R1625" i="2"/>
  <c r="R1633" i="2"/>
  <c r="R1641" i="2"/>
  <c r="R1649" i="2"/>
  <c r="R1657" i="2"/>
  <c r="R1665" i="2"/>
  <c r="R1673" i="2"/>
  <c r="R1681" i="2"/>
  <c r="R1689" i="2"/>
  <c r="R1697" i="2"/>
  <c r="R1705" i="2"/>
  <c r="R1713" i="2"/>
  <c r="R1721" i="2"/>
  <c r="R1729" i="2"/>
  <c r="R1737" i="2"/>
  <c r="R1745" i="2"/>
  <c r="R1753" i="2"/>
  <c r="R1761" i="2"/>
  <c r="R49" i="2"/>
  <c r="R136" i="2"/>
  <c r="R218" i="2"/>
  <c r="R305" i="2"/>
  <c r="R392" i="2"/>
  <c r="R474" i="2"/>
  <c r="R561" i="2"/>
  <c r="R648" i="2"/>
  <c r="R697" i="2"/>
  <c r="R729" i="2"/>
  <c r="R761" i="2"/>
  <c r="R793" i="2"/>
  <c r="R825" i="2"/>
  <c r="R857" i="2"/>
  <c r="R889" i="2"/>
  <c r="R921" i="2"/>
  <c r="R953" i="2"/>
  <c r="R985" i="2"/>
  <c r="R1017" i="2"/>
  <c r="R1041" i="2"/>
  <c r="R1063" i="2"/>
  <c r="R1081" i="2"/>
  <c r="R1099" i="2"/>
  <c r="R1116" i="2"/>
  <c r="R1132" i="2"/>
  <c r="R1148" i="2"/>
  <c r="R1164" i="2"/>
  <c r="R1180" i="2"/>
  <c r="R1196" i="2"/>
  <c r="R1212" i="2"/>
  <c r="R1228" i="2"/>
  <c r="R1244" i="2"/>
  <c r="R1260" i="2"/>
  <c r="R1276" i="2"/>
  <c r="R1292" i="2"/>
  <c r="R1308" i="2"/>
  <c r="R1324" i="2"/>
  <c r="R1340" i="2"/>
  <c r="R1356" i="2"/>
  <c r="R1372" i="2"/>
  <c r="R1388" i="2"/>
  <c r="R1404" i="2"/>
  <c r="R1418" i="2"/>
  <c r="R1426" i="2"/>
  <c r="R1434" i="2"/>
  <c r="R1442" i="2"/>
  <c r="R1450" i="2"/>
  <c r="R1458" i="2"/>
  <c r="R1466" i="2"/>
  <c r="R1474" i="2"/>
  <c r="R1482" i="2"/>
  <c r="R1490" i="2"/>
  <c r="R1498" i="2"/>
  <c r="R1506" i="2"/>
  <c r="R1514" i="2"/>
  <c r="R1522" i="2"/>
  <c r="R1530" i="2"/>
  <c r="R1538" i="2"/>
  <c r="R1546" i="2"/>
  <c r="R1554" i="2"/>
  <c r="R1562" i="2"/>
  <c r="R1570" i="2"/>
  <c r="R1578" i="2"/>
  <c r="R1586" i="2"/>
  <c r="R1594" i="2"/>
  <c r="R1602" i="2"/>
  <c r="R1610" i="2"/>
  <c r="R1618" i="2"/>
  <c r="R1626" i="2"/>
  <c r="R1634" i="2"/>
  <c r="R1642" i="2"/>
  <c r="R1650" i="2"/>
  <c r="R1658" i="2"/>
  <c r="R1666" i="2"/>
  <c r="R1674" i="2"/>
  <c r="R1682" i="2"/>
  <c r="R1690" i="2"/>
  <c r="R1698" i="2"/>
  <c r="R1706" i="2"/>
  <c r="R1714" i="2"/>
  <c r="R1722" i="2"/>
  <c r="R1730" i="2"/>
  <c r="R1738" i="2"/>
  <c r="R1746" i="2"/>
  <c r="R50" i="2"/>
  <c r="R137" i="2"/>
  <c r="R224" i="2"/>
  <c r="R306" i="2"/>
  <c r="R393" i="2"/>
  <c r="R480" i="2"/>
  <c r="R562" i="2"/>
  <c r="R649" i="2"/>
  <c r="R698" i="2"/>
  <c r="R730" i="2"/>
  <c r="R762" i="2"/>
  <c r="R794" i="2"/>
  <c r="R826" i="2"/>
  <c r="R858" i="2"/>
  <c r="R890" i="2"/>
  <c r="R922" i="2"/>
  <c r="R954" i="2"/>
  <c r="R986" i="2"/>
  <c r="R1018" i="2"/>
  <c r="R1042" i="2"/>
  <c r="R1064" i="2"/>
  <c r="R1082" i="2"/>
  <c r="R1101" i="2"/>
  <c r="R1117" i="2"/>
  <c r="R1133" i="2"/>
  <c r="R1149" i="2"/>
  <c r="R1165" i="2"/>
  <c r="R1181" i="2"/>
  <c r="R1197" i="2"/>
  <c r="R1213" i="2"/>
  <c r="R1229" i="2"/>
  <c r="R1245" i="2"/>
  <c r="R1261" i="2"/>
  <c r="R1277" i="2"/>
  <c r="R1293" i="2"/>
  <c r="R1309" i="2"/>
  <c r="R1325" i="2"/>
  <c r="R1341" i="2"/>
  <c r="R1357" i="2"/>
  <c r="R1373" i="2"/>
  <c r="R1389" i="2"/>
  <c r="R1405" i="2"/>
  <c r="R1419" i="2"/>
  <c r="R1427" i="2"/>
  <c r="R1435" i="2"/>
  <c r="R1443" i="2"/>
  <c r="R1451" i="2"/>
  <c r="R1459" i="2"/>
  <c r="R1467" i="2"/>
  <c r="R1475" i="2"/>
  <c r="R1483" i="2"/>
  <c r="R1491" i="2"/>
  <c r="R1499" i="2"/>
  <c r="R1507" i="2"/>
  <c r="R1515" i="2"/>
  <c r="R1523" i="2"/>
  <c r="R1531" i="2"/>
  <c r="R1539" i="2"/>
  <c r="R1547" i="2"/>
  <c r="R1555" i="2"/>
  <c r="R1563" i="2"/>
  <c r="R1571" i="2"/>
  <c r="R1579" i="2"/>
  <c r="R1587" i="2"/>
  <c r="R1595" i="2"/>
  <c r="R1603" i="2"/>
  <c r="R1611" i="2"/>
  <c r="R1619" i="2"/>
  <c r="R1627" i="2"/>
  <c r="R1635" i="2"/>
  <c r="R1643" i="2"/>
  <c r="R1651" i="2"/>
  <c r="R1659" i="2"/>
  <c r="R1667" i="2"/>
  <c r="R1675" i="2"/>
  <c r="R1683" i="2"/>
  <c r="R1691" i="2"/>
  <c r="R1699" i="2"/>
  <c r="R56" i="2"/>
  <c r="R138" i="2"/>
  <c r="R225" i="2"/>
  <c r="R312" i="2"/>
  <c r="R394" i="2"/>
  <c r="R481" i="2"/>
  <c r="R568" i="2"/>
  <c r="R650" i="2"/>
  <c r="R699" i="2"/>
  <c r="R731" i="2"/>
  <c r="R763" i="2"/>
  <c r="R795" i="2"/>
  <c r="R827" i="2"/>
  <c r="R859" i="2"/>
  <c r="R891" i="2"/>
  <c r="R923" i="2"/>
  <c r="R955" i="2"/>
  <c r="R987" i="2"/>
  <c r="R1019" i="2"/>
  <c r="R1043" i="2"/>
  <c r="R1065" i="2"/>
  <c r="R1083" i="2"/>
  <c r="R1102" i="2"/>
  <c r="R1118" i="2"/>
  <c r="R1134" i="2"/>
  <c r="R1150" i="2"/>
  <c r="R1166" i="2"/>
  <c r="R1182" i="2"/>
  <c r="R1198" i="2"/>
  <c r="R1214" i="2"/>
  <c r="R1230" i="2"/>
  <c r="R1246" i="2"/>
  <c r="R1262" i="2"/>
  <c r="R1278" i="2"/>
  <c r="R1294" i="2"/>
  <c r="R1310" i="2"/>
  <c r="R1326" i="2"/>
  <c r="R1342" i="2"/>
  <c r="R1358" i="2"/>
  <c r="R1374" i="2"/>
  <c r="R1390" i="2"/>
  <c r="R1406" i="2"/>
  <c r="R1420" i="2"/>
  <c r="R1428" i="2"/>
  <c r="R1436" i="2"/>
  <c r="R1444" i="2"/>
  <c r="R1452" i="2"/>
  <c r="R1460" i="2"/>
  <c r="R1468" i="2"/>
  <c r="R1476" i="2"/>
  <c r="R1484" i="2"/>
  <c r="R1492" i="2"/>
  <c r="R1500" i="2"/>
  <c r="R1508" i="2"/>
  <c r="R1516" i="2"/>
  <c r="R1524" i="2"/>
  <c r="R1532" i="2"/>
  <c r="R1540" i="2"/>
  <c r="R1548" i="2"/>
  <c r="R1556" i="2"/>
  <c r="R1564" i="2"/>
  <c r="R1572" i="2"/>
  <c r="R1580" i="2"/>
  <c r="R1588" i="2"/>
  <c r="R1596" i="2"/>
  <c r="R1604" i="2"/>
  <c r="R1612" i="2"/>
  <c r="R1620" i="2"/>
  <c r="R1628" i="2"/>
  <c r="R1636" i="2"/>
  <c r="R1644" i="2"/>
  <c r="R1652" i="2"/>
  <c r="R1660" i="2"/>
  <c r="R1668" i="2"/>
  <c r="R1676" i="2"/>
  <c r="R1684" i="2"/>
  <c r="R1692" i="2"/>
  <c r="R1700" i="2"/>
  <c r="R1708" i="2"/>
  <c r="R1716" i="2"/>
  <c r="R1724" i="2"/>
  <c r="R1732" i="2"/>
  <c r="R1740" i="2"/>
  <c r="R1748" i="2"/>
  <c r="R1756" i="2"/>
  <c r="R74" i="2"/>
  <c r="R248" i="2"/>
  <c r="R417" i="2"/>
  <c r="R586" i="2"/>
  <c r="R707" i="2"/>
  <c r="R771" i="2"/>
  <c r="R835" i="2"/>
  <c r="R899" i="2"/>
  <c r="R963" i="2"/>
  <c r="R1026" i="2"/>
  <c r="R1070" i="2"/>
  <c r="R1106" i="2"/>
  <c r="R1138" i="2"/>
  <c r="R1170" i="2"/>
  <c r="R1202" i="2"/>
  <c r="R1234" i="2"/>
  <c r="R1266" i="2"/>
  <c r="R1298" i="2"/>
  <c r="R1330" i="2"/>
  <c r="R1362" i="2"/>
  <c r="R1394" i="2"/>
  <c r="R1421" i="2"/>
  <c r="R1437" i="2"/>
  <c r="R1453" i="2"/>
  <c r="R1469" i="2"/>
  <c r="R1485" i="2"/>
  <c r="R1501" i="2"/>
  <c r="R1517" i="2"/>
  <c r="R1533" i="2"/>
  <c r="R1549" i="2"/>
  <c r="R1565" i="2"/>
  <c r="R1581" i="2"/>
  <c r="R1597" i="2"/>
  <c r="R1613" i="2"/>
  <c r="R1629" i="2"/>
  <c r="R1645" i="2"/>
  <c r="R1661" i="2"/>
  <c r="R1677" i="2"/>
  <c r="R1693" i="2"/>
  <c r="R1707" i="2"/>
  <c r="R1719" i="2"/>
  <c r="R1733" i="2"/>
  <c r="R1744" i="2"/>
  <c r="R1757" i="2"/>
  <c r="R1766" i="2"/>
  <c r="R1774" i="2"/>
  <c r="R1782" i="2"/>
  <c r="R1790" i="2"/>
  <c r="R1798" i="2"/>
  <c r="R1806" i="2"/>
  <c r="R1814" i="2"/>
  <c r="R1822" i="2"/>
  <c r="R1830" i="2"/>
  <c r="R1838" i="2"/>
  <c r="R1846" i="2"/>
  <c r="R1854" i="2"/>
  <c r="R1862" i="2"/>
  <c r="R1870" i="2"/>
  <c r="R1878" i="2"/>
  <c r="R1886" i="2"/>
  <c r="R1894" i="2"/>
  <c r="R1902" i="2"/>
  <c r="R1910" i="2"/>
  <c r="R1918" i="2"/>
  <c r="R1926" i="2"/>
  <c r="R1934" i="2"/>
  <c r="R1942" i="2"/>
  <c r="R1950" i="2"/>
  <c r="R1958" i="2"/>
  <c r="R1966" i="2"/>
  <c r="R1974" i="2"/>
  <c r="R1982" i="2"/>
  <c r="R1990" i="2"/>
  <c r="R1998" i="2"/>
  <c r="R2006" i="2"/>
  <c r="R2014" i="2"/>
  <c r="R2022" i="2"/>
  <c r="R2030" i="2"/>
  <c r="R2038" i="2"/>
  <c r="R2046" i="2"/>
  <c r="R90" i="2"/>
  <c r="R264" i="2"/>
  <c r="R433" i="2"/>
  <c r="R602" i="2"/>
  <c r="R713" i="2"/>
  <c r="R777" i="2"/>
  <c r="R841" i="2"/>
  <c r="R905" i="2"/>
  <c r="R969" i="2"/>
  <c r="R1031" i="2"/>
  <c r="R1072" i="2"/>
  <c r="R1108" i="2"/>
  <c r="R1140" i="2"/>
  <c r="R1172" i="2"/>
  <c r="R1204" i="2"/>
  <c r="R1236" i="2"/>
  <c r="R1268" i="2"/>
  <c r="R1300" i="2"/>
  <c r="R1332" i="2"/>
  <c r="R1364" i="2"/>
  <c r="R1396" i="2"/>
  <c r="R1422" i="2"/>
  <c r="R1438" i="2"/>
  <c r="R1454" i="2"/>
  <c r="R1470" i="2"/>
  <c r="R1486" i="2"/>
  <c r="R1502" i="2"/>
  <c r="R1518" i="2"/>
  <c r="R1534" i="2"/>
  <c r="R1550" i="2"/>
  <c r="R1566" i="2"/>
  <c r="R1582" i="2"/>
  <c r="R1598" i="2"/>
  <c r="R1614" i="2"/>
  <c r="R1630" i="2"/>
  <c r="R1646" i="2"/>
  <c r="R1662" i="2"/>
  <c r="R1678" i="2"/>
  <c r="R1694" i="2"/>
  <c r="R1709" i="2"/>
  <c r="R1720" i="2"/>
  <c r="R1734" i="2"/>
  <c r="R1747" i="2"/>
  <c r="R1758" i="2"/>
  <c r="R1767" i="2"/>
  <c r="R1775" i="2"/>
  <c r="R1783" i="2"/>
  <c r="R1791" i="2"/>
  <c r="R1799" i="2"/>
  <c r="R1807" i="2"/>
  <c r="R1815" i="2"/>
  <c r="R1823" i="2"/>
  <c r="R1831" i="2"/>
  <c r="R1839" i="2"/>
  <c r="R1847" i="2"/>
  <c r="R1855" i="2"/>
  <c r="R1863" i="2"/>
  <c r="R1871" i="2"/>
  <c r="R1879" i="2"/>
  <c r="R1887" i="2"/>
  <c r="R1895" i="2"/>
  <c r="R1903" i="2"/>
  <c r="R1911" i="2"/>
  <c r="R1919" i="2"/>
  <c r="R1927" i="2"/>
  <c r="R1935" i="2"/>
  <c r="R1943" i="2"/>
  <c r="R1951" i="2"/>
  <c r="R1959" i="2"/>
  <c r="R1967" i="2"/>
  <c r="R1975" i="2"/>
  <c r="R1983" i="2"/>
  <c r="R1991" i="2"/>
  <c r="R1999" i="2"/>
  <c r="R2007" i="2"/>
  <c r="R2015" i="2"/>
  <c r="R2023" i="2"/>
  <c r="R2031" i="2"/>
  <c r="R2039" i="2"/>
  <c r="R2047" i="2"/>
  <c r="R2055" i="2"/>
  <c r="R2063" i="2"/>
  <c r="R2071" i="2"/>
  <c r="R2079" i="2"/>
  <c r="R96" i="2"/>
  <c r="R265" i="2"/>
  <c r="R434" i="2"/>
  <c r="R608" i="2"/>
  <c r="R714" i="2"/>
  <c r="R778" i="2"/>
  <c r="R842" i="2"/>
  <c r="R906" i="2"/>
  <c r="R970" i="2"/>
  <c r="R1032" i="2"/>
  <c r="R1073" i="2"/>
  <c r="R1109" i="2"/>
  <c r="R1141" i="2"/>
  <c r="R1173" i="2"/>
  <c r="R1205" i="2"/>
  <c r="R1237" i="2"/>
  <c r="R1269" i="2"/>
  <c r="R1301" i="2"/>
  <c r="R1333" i="2"/>
  <c r="R1365" i="2"/>
  <c r="R1397" i="2"/>
  <c r="R1423" i="2"/>
  <c r="R1439" i="2"/>
  <c r="R1455" i="2"/>
  <c r="R1471" i="2"/>
  <c r="R1487" i="2"/>
  <c r="R1503" i="2"/>
  <c r="R1519" i="2"/>
  <c r="R1535" i="2"/>
  <c r="R1551" i="2"/>
  <c r="R1567" i="2"/>
  <c r="R1583" i="2"/>
  <c r="R1599" i="2"/>
  <c r="R1615" i="2"/>
  <c r="R1631" i="2"/>
  <c r="R1647" i="2"/>
  <c r="R1663" i="2"/>
  <c r="R1679" i="2"/>
  <c r="R1695" i="2"/>
  <c r="R1710" i="2"/>
  <c r="R1723" i="2"/>
  <c r="R1735" i="2"/>
  <c r="R1749" i="2"/>
  <c r="R1759" i="2"/>
  <c r="R1768" i="2"/>
  <c r="R1776" i="2"/>
  <c r="R1784" i="2"/>
  <c r="R1792" i="2"/>
  <c r="R1800" i="2"/>
  <c r="R1808" i="2"/>
  <c r="R1816" i="2"/>
  <c r="R1824" i="2"/>
  <c r="R1832" i="2"/>
  <c r="R1840" i="2"/>
  <c r="R1848" i="2"/>
  <c r="R1856" i="2"/>
  <c r="R1864" i="2"/>
  <c r="R1872" i="2"/>
  <c r="R1880" i="2"/>
  <c r="R1888" i="2"/>
  <c r="R1896" i="2"/>
  <c r="R1904" i="2"/>
  <c r="R1912" i="2"/>
  <c r="R1920" i="2"/>
  <c r="R1928" i="2"/>
  <c r="R1936" i="2"/>
  <c r="R1944" i="2"/>
  <c r="R1952" i="2"/>
  <c r="R1960" i="2"/>
  <c r="R1968" i="2"/>
  <c r="R1976" i="2"/>
  <c r="R1984" i="2"/>
  <c r="R1992" i="2"/>
  <c r="R2000" i="2"/>
  <c r="R2008" i="2"/>
  <c r="R2016" i="2"/>
  <c r="R2024" i="2"/>
  <c r="R2032" i="2"/>
  <c r="R2040" i="2"/>
  <c r="R2048" i="2"/>
  <c r="R2056" i="2"/>
  <c r="R2064" i="2"/>
  <c r="R2072" i="2"/>
  <c r="R2080" i="2"/>
  <c r="R2088" i="2"/>
  <c r="R97" i="2"/>
  <c r="R266" i="2"/>
  <c r="R440" i="2"/>
  <c r="R609" i="2"/>
  <c r="R715" i="2"/>
  <c r="R779" i="2"/>
  <c r="R843" i="2"/>
  <c r="R907" i="2"/>
  <c r="R971" i="2"/>
  <c r="R1033" i="2"/>
  <c r="R1074" i="2"/>
  <c r="R1110" i="2"/>
  <c r="R1142" i="2"/>
  <c r="R1174" i="2"/>
  <c r="R1206" i="2"/>
  <c r="R1238" i="2"/>
  <c r="R1270" i="2"/>
  <c r="R1302" i="2"/>
  <c r="R1334" i="2"/>
  <c r="R1366" i="2"/>
  <c r="R1398" i="2"/>
  <c r="R1424" i="2"/>
  <c r="R1440" i="2"/>
  <c r="R1456" i="2"/>
  <c r="R1472" i="2"/>
  <c r="R1488" i="2"/>
  <c r="R1504" i="2"/>
  <c r="R1520" i="2"/>
  <c r="R1536" i="2"/>
  <c r="R1552" i="2"/>
  <c r="R1568" i="2"/>
  <c r="R1584" i="2"/>
  <c r="R1600" i="2"/>
  <c r="R1616" i="2"/>
  <c r="R1632" i="2"/>
  <c r="R1648" i="2"/>
  <c r="R1664" i="2"/>
  <c r="R1680" i="2"/>
  <c r="R1696" i="2"/>
  <c r="R1711" i="2"/>
  <c r="R1725" i="2"/>
  <c r="R1736" i="2"/>
  <c r="R1750" i="2"/>
  <c r="R1760" i="2"/>
  <c r="R1769" i="2"/>
  <c r="R1777" i="2"/>
  <c r="R1785" i="2"/>
  <c r="R1793" i="2"/>
  <c r="R1801" i="2"/>
  <c r="R1809" i="2"/>
  <c r="R1817" i="2"/>
  <c r="R1825" i="2"/>
  <c r="R1833" i="2"/>
  <c r="R1841" i="2"/>
  <c r="R1849" i="2"/>
  <c r="R1857" i="2"/>
  <c r="R1865" i="2"/>
  <c r="R1873" i="2"/>
  <c r="R1881" i="2"/>
  <c r="R1889" i="2"/>
  <c r="R1897" i="2"/>
  <c r="R1905" i="2"/>
  <c r="R1913" i="2"/>
  <c r="R1921" i="2"/>
  <c r="R1929" i="2"/>
  <c r="R1937" i="2"/>
  <c r="R1945" i="2"/>
  <c r="R1953" i="2"/>
  <c r="R1961" i="2"/>
  <c r="R1969" i="2"/>
  <c r="R1977" i="2"/>
  <c r="R1985" i="2"/>
  <c r="R1993" i="2"/>
  <c r="R2001" i="2"/>
  <c r="R2009" i="2"/>
  <c r="R2017" i="2"/>
  <c r="R2025" i="2"/>
  <c r="R2033" i="2"/>
  <c r="R161" i="2"/>
  <c r="R504" i="2"/>
  <c r="R739" i="2"/>
  <c r="R867" i="2"/>
  <c r="R995" i="2"/>
  <c r="R1088" i="2"/>
  <c r="R1154" i="2"/>
  <c r="R1218" i="2"/>
  <c r="R1282" i="2"/>
  <c r="R1346" i="2"/>
  <c r="R1410" i="2"/>
  <c r="R1445" i="2"/>
  <c r="R1477" i="2"/>
  <c r="R1509" i="2"/>
  <c r="R1541" i="2"/>
  <c r="R1573" i="2"/>
  <c r="R1605" i="2"/>
  <c r="R1637" i="2"/>
  <c r="R1669" i="2"/>
  <c r="R1701" i="2"/>
  <c r="R1726" i="2"/>
  <c r="R1751" i="2"/>
  <c r="R1770" i="2"/>
  <c r="R1786" i="2"/>
  <c r="R1802" i="2"/>
  <c r="R1818" i="2"/>
  <c r="R1834" i="2"/>
  <c r="R1850" i="2"/>
  <c r="R1866" i="2"/>
  <c r="R1882" i="2"/>
  <c r="R1898" i="2"/>
  <c r="R1914" i="2"/>
  <c r="R1930" i="2"/>
  <c r="R1946" i="2"/>
  <c r="R1962" i="2"/>
  <c r="R1978" i="2"/>
  <c r="R1994" i="2"/>
  <c r="R2010" i="2"/>
  <c r="R2026" i="2"/>
  <c r="R2041" i="2"/>
  <c r="R2052" i="2"/>
  <c r="R2062" i="2"/>
  <c r="R2074" i="2"/>
  <c r="R2084" i="2"/>
  <c r="R2093" i="2"/>
  <c r="R2101" i="2"/>
  <c r="R2109" i="2"/>
  <c r="R2117" i="2"/>
  <c r="R2125" i="2"/>
  <c r="R2133" i="2"/>
  <c r="R2141" i="2"/>
  <c r="R2149" i="2"/>
  <c r="R2157" i="2"/>
  <c r="R2165" i="2"/>
  <c r="R2173" i="2"/>
  <c r="R2181" i="2"/>
  <c r="R2189" i="2"/>
  <c r="R2197" i="2"/>
  <c r="R2205" i="2"/>
  <c r="R2213" i="2"/>
  <c r="R2221" i="2"/>
  <c r="R2229" i="2"/>
  <c r="R2237" i="2"/>
  <c r="R2245" i="2"/>
  <c r="R2253" i="2"/>
  <c r="R2261" i="2"/>
  <c r="R2269" i="2"/>
  <c r="R2277" i="2"/>
  <c r="R2285" i="2"/>
  <c r="R2293" i="2"/>
  <c r="R2301" i="2"/>
  <c r="R2309" i="2"/>
  <c r="R2317" i="2"/>
  <c r="R2325" i="2"/>
  <c r="R2333" i="2"/>
  <c r="R2341" i="2"/>
  <c r="R2349" i="2"/>
  <c r="R2357" i="2"/>
  <c r="R2365" i="2"/>
  <c r="R2358" i="2"/>
  <c r="R2351" i="2"/>
  <c r="R667" i="2"/>
  <c r="R1250" i="2"/>
  <c r="R1429" i="2"/>
  <c r="R1557" i="2"/>
  <c r="R1685" i="2"/>
  <c r="R1762" i="2"/>
  <c r="R1826" i="2"/>
  <c r="R1890" i="2"/>
  <c r="R1970" i="2"/>
  <c r="R2034" i="2"/>
  <c r="R2078" i="2"/>
  <c r="R177" i="2"/>
  <c r="R520" i="2"/>
  <c r="R745" i="2"/>
  <c r="R873" i="2"/>
  <c r="R1001" i="2"/>
  <c r="R1090" i="2"/>
  <c r="R1156" i="2"/>
  <c r="R1220" i="2"/>
  <c r="R1284" i="2"/>
  <c r="R1348" i="2"/>
  <c r="R1411" i="2"/>
  <c r="R1446" i="2"/>
  <c r="R1478" i="2"/>
  <c r="R1510" i="2"/>
  <c r="R1542" i="2"/>
  <c r="R1574" i="2"/>
  <c r="R1606" i="2"/>
  <c r="R1638" i="2"/>
  <c r="R1670" i="2"/>
  <c r="R1702" i="2"/>
  <c r="R1727" i="2"/>
  <c r="R1752" i="2"/>
  <c r="R1771" i="2"/>
  <c r="R1787" i="2"/>
  <c r="R1803" i="2"/>
  <c r="R1819" i="2"/>
  <c r="R1835" i="2"/>
  <c r="R1851" i="2"/>
  <c r="R1867" i="2"/>
  <c r="R1883" i="2"/>
  <c r="R1899" i="2"/>
  <c r="R1915" i="2"/>
  <c r="R1931" i="2"/>
  <c r="R1947" i="2"/>
  <c r="R1963" i="2"/>
  <c r="R1979" i="2"/>
  <c r="R1995" i="2"/>
  <c r="R2011" i="2"/>
  <c r="R2027" i="2"/>
  <c r="R2042" i="2"/>
  <c r="R2053" i="2"/>
  <c r="R2065" i="2"/>
  <c r="R2075" i="2"/>
  <c r="R2085" i="2"/>
  <c r="R2094" i="2"/>
  <c r="R2102" i="2"/>
  <c r="R2110" i="2"/>
  <c r="R2118" i="2"/>
  <c r="R2126" i="2"/>
  <c r="R2134" i="2"/>
  <c r="R2142" i="2"/>
  <c r="R2150" i="2"/>
  <c r="R2158" i="2"/>
  <c r="R2166" i="2"/>
  <c r="R2174" i="2"/>
  <c r="R2182" i="2"/>
  <c r="R2190" i="2"/>
  <c r="R2198" i="2"/>
  <c r="R2206" i="2"/>
  <c r="R2214" i="2"/>
  <c r="R2222" i="2"/>
  <c r="R2230" i="2"/>
  <c r="R2238" i="2"/>
  <c r="R2246" i="2"/>
  <c r="R2254" i="2"/>
  <c r="R2262" i="2"/>
  <c r="R2270" i="2"/>
  <c r="R2278" i="2"/>
  <c r="R2286" i="2"/>
  <c r="R2294" i="2"/>
  <c r="R2302" i="2"/>
  <c r="R2310" i="2"/>
  <c r="R2318" i="2"/>
  <c r="R2326" i="2"/>
  <c r="R2334" i="2"/>
  <c r="R2342" i="2"/>
  <c r="R2350" i="2"/>
  <c r="R2366" i="2"/>
  <c r="R2359" i="2"/>
  <c r="R803" i="2"/>
  <c r="R1314" i="2"/>
  <c r="R1493" i="2"/>
  <c r="R1621" i="2"/>
  <c r="R1739" i="2"/>
  <c r="R1810" i="2"/>
  <c r="R1858" i="2"/>
  <c r="R1922" i="2"/>
  <c r="R1986" i="2"/>
  <c r="R2045" i="2"/>
  <c r="R178" i="2"/>
  <c r="R521" i="2"/>
  <c r="R746" i="2"/>
  <c r="R874" i="2"/>
  <c r="R1002" i="2"/>
  <c r="R1091" i="2"/>
  <c r="R1157" i="2"/>
  <c r="R1221" i="2"/>
  <c r="R1285" i="2"/>
  <c r="R1349" i="2"/>
  <c r="R1412" i="2"/>
  <c r="R1447" i="2"/>
  <c r="R1479" i="2"/>
  <c r="R1511" i="2"/>
  <c r="R1543" i="2"/>
  <c r="R1575" i="2"/>
  <c r="R1607" i="2"/>
  <c r="R1639" i="2"/>
  <c r="R1671" i="2"/>
  <c r="R1703" i="2"/>
  <c r="R1728" i="2"/>
  <c r="R1754" i="2"/>
  <c r="R1772" i="2"/>
  <c r="R1788" i="2"/>
  <c r="R1804" i="2"/>
  <c r="R1820" i="2"/>
  <c r="R1836" i="2"/>
  <c r="R1852" i="2"/>
  <c r="R1868" i="2"/>
  <c r="R1884" i="2"/>
  <c r="R1900" i="2"/>
  <c r="R1916" i="2"/>
  <c r="R1932" i="2"/>
  <c r="R1948" i="2"/>
  <c r="R1964" i="2"/>
  <c r="R1980" i="2"/>
  <c r="R1996" i="2"/>
  <c r="R2012" i="2"/>
  <c r="R2028" i="2"/>
  <c r="R2043" i="2"/>
  <c r="R2054" i="2"/>
  <c r="R2066" i="2"/>
  <c r="R2076" i="2"/>
  <c r="R2086" i="2"/>
  <c r="R2095" i="2"/>
  <c r="R2103" i="2"/>
  <c r="R2111" i="2"/>
  <c r="R2119" i="2"/>
  <c r="R2127" i="2"/>
  <c r="R2135" i="2"/>
  <c r="R2143" i="2"/>
  <c r="R2151" i="2"/>
  <c r="R2159" i="2"/>
  <c r="R2167" i="2"/>
  <c r="R2175" i="2"/>
  <c r="R2183" i="2"/>
  <c r="R2191" i="2"/>
  <c r="R2199" i="2"/>
  <c r="R2207" i="2"/>
  <c r="R2215" i="2"/>
  <c r="R2223" i="2"/>
  <c r="R2231" i="2"/>
  <c r="R2239" i="2"/>
  <c r="R2247" i="2"/>
  <c r="R2255" i="2"/>
  <c r="R2263" i="2"/>
  <c r="R2271" i="2"/>
  <c r="R2279" i="2"/>
  <c r="R2287" i="2"/>
  <c r="R2295" i="2"/>
  <c r="R2303" i="2"/>
  <c r="R2311" i="2"/>
  <c r="R2319" i="2"/>
  <c r="R2327" i="2"/>
  <c r="R2335" i="2"/>
  <c r="R2343" i="2"/>
  <c r="R2367" i="2"/>
  <c r="R931" i="2"/>
  <c r="R1186" i="2"/>
  <c r="R1461" i="2"/>
  <c r="R1589" i="2"/>
  <c r="R1712" i="2"/>
  <c r="R1794" i="2"/>
  <c r="R1874" i="2"/>
  <c r="R1938" i="2"/>
  <c r="R2002" i="2"/>
  <c r="R2068" i="2"/>
  <c r="R184" i="2"/>
  <c r="R522" i="2"/>
  <c r="R747" i="2"/>
  <c r="R875" i="2"/>
  <c r="R1003" i="2"/>
  <c r="R1093" i="2"/>
  <c r="R1158" i="2"/>
  <c r="R1222" i="2"/>
  <c r="R1286" i="2"/>
  <c r="R1350" i="2"/>
  <c r="R1413" i="2"/>
  <c r="R1448" i="2"/>
  <c r="R1480" i="2"/>
  <c r="R1512" i="2"/>
  <c r="R1544" i="2"/>
  <c r="R1576" i="2"/>
  <c r="R1608" i="2"/>
  <c r="R1640" i="2"/>
  <c r="R1672" i="2"/>
  <c r="R1704" i="2"/>
  <c r="R1731" i="2"/>
  <c r="R1755" i="2"/>
  <c r="R1773" i="2"/>
  <c r="R1789" i="2"/>
  <c r="R1805" i="2"/>
  <c r="R1821" i="2"/>
  <c r="R1837" i="2"/>
  <c r="R1853" i="2"/>
  <c r="R1869" i="2"/>
  <c r="R1885" i="2"/>
  <c r="R1901" i="2"/>
  <c r="R1917" i="2"/>
  <c r="R1933" i="2"/>
  <c r="R1949" i="2"/>
  <c r="R1965" i="2"/>
  <c r="R1981" i="2"/>
  <c r="R1997" i="2"/>
  <c r="R2013" i="2"/>
  <c r="R2029" i="2"/>
  <c r="R2044" i="2"/>
  <c r="R2057" i="2"/>
  <c r="R2067" i="2"/>
  <c r="R2077" i="2"/>
  <c r="R2087" i="2"/>
  <c r="R2096" i="2"/>
  <c r="R2104" i="2"/>
  <c r="R2112" i="2"/>
  <c r="R2120" i="2"/>
  <c r="R2128" i="2"/>
  <c r="R2136" i="2"/>
  <c r="R2144" i="2"/>
  <c r="R2152" i="2"/>
  <c r="R2160" i="2"/>
  <c r="R2168" i="2"/>
  <c r="R2176" i="2"/>
  <c r="R2184" i="2"/>
  <c r="R2192" i="2"/>
  <c r="R2200" i="2"/>
  <c r="R2208" i="2"/>
  <c r="R2216" i="2"/>
  <c r="R2224" i="2"/>
  <c r="R2232" i="2"/>
  <c r="R2240" i="2"/>
  <c r="R2248" i="2"/>
  <c r="R2256" i="2"/>
  <c r="R2264" i="2"/>
  <c r="R2272" i="2"/>
  <c r="R2280" i="2"/>
  <c r="R2288" i="2"/>
  <c r="R2296" i="2"/>
  <c r="R2304" i="2"/>
  <c r="R2312" i="2"/>
  <c r="R2320" i="2"/>
  <c r="R2328" i="2"/>
  <c r="R2336" i="2"/>
  <c r="R2344" i="2"/>
  <c r="R2352" i="2"/>
  <c r="R2360" i="2"/>
  <c r="R10" i="2"/>
  <c r="R330" i="2"/>
  <c r="R1049" i="2"/>
  <c r="R1122" i="2"/>
  <c r="R1378" i="2"/>
  <c r="R1525" i="2"/>
  <c r="R1653" i="2"/>
  <c r="R1778" i="2"/>
  <c r="R1842" i="2"/>
  <c r="R1906" i="2"/>
  <c r="R1954" i="2"/>
  <c r="R2018" i="2"/>
  <c r="R2058" i="2"/>
  <c r="R352" i="2"/>
  <c r="R680" i="2"/>
  <c r="R810" i="2"/>
  <c r="R938" i="2"/>
  <c r="R1054" i="2"/>
  <c r="R1125" i="2"/>
  <c r="R1189" i="2"/>
  <c r="R1253" i="2"/>
  <c r="R1317" i="2"/>
  <c r="R1381" i="2"/>
  <c r="R1431" i="2"/>
  <c r="R1463" i="2"/>
  <c r="R1495" i="2"/>
  <c r="R1527" i="2"/>
  <c r="R1559" i="2"/>
  <c r="R1591" i="2"/>
  <c r="R1623" i="2"/>
  <c r="R1655" i="2"/>
  <c r="R1687" i="2"/>
  <c r="R1717" i="2"/>
  <c r="R1742" i="2"/>
  <c r="R1764" i="2"/>
  <c r="R1780" i="2"/>
  <c r="R1796" i="2"/>
  <c r="R1812" i="2"/>
  <c r="R1828" i="2"/>
  <c r="R1844" i="2"/>
  <c r="R1860" i="2"/>
  <c r="R1876" i="2"/>
  <c r="R1892" i="2"/>
  <c r="R1908" i="2"/>
  <c r="R1924" i="2"/>
  <c r="R1940" i="2"/>
  <c r="R1956" i="2"/>
  <c r="R1972" i="2"/>
  <c r="R1988" i="2"/>
  <c r="R2004" i="2"/>
  <c r="R2020" i="2"/>
  <c r="R2036" i="2"/>
  <c r="R2050" i="2"/>
  <c r="R2060" i="2"/>
  <c r="R2070" i="2"/>
  <c r="R2082" i="2"/>
  <c r="R2091" i="2"/>
  <c r="R2099" i="2"/>
  <c r="R2107" i="2"/>
  <c r="R2115" i="2"/>
  <c r="R2123" i="2"/>
  <c r="R2131" i="2"/>
  <c r="R2139" i="2"/>
  <c r="R2147" i="2"/>
  <c r="R2155" i="2"/>
  <c r="R2163" i="2"/>
  <c r="R2171" i="2"/>
  <c r="R2179" i="2"/>
  <c r="R2187" i="2"/>
  <c r="R2195" i="2"/>
  <c r="R2203" i="2"/>
  <c r="R2211" i="2"/>
  <c r="R2219" i="2"/>
  <c r="R2227" i="2"/>
  <c r="R2235" i="2"/>
  <c r="R2243" i="2"/>
  <c r="R2251" i="2"/>
  <c r="R2259" i="2"/>
  <c r="R2267" i="2"/>
  <c r="R2275" i="2"/>
  <c r="R2283" i="2"/>
  <c r="R2291" i="2"/>
  <c r="R2299" i="2"/>
  <c r="R2307" i="2"/>
  <c r="R2315" i="2"/>
  <c r="R2323" i="2"/>
  <c r="R2331" i="2"/>
  <c r="R2339" i="2"/>
  <c r="R2347" i="2"/>
  <c r="R2355" i="2"/>
  <c r="R2363" i="2"/>
  <c r="R353" i="2"/>
  <c r="R681" i="2"/>
  <c r="R811" i="2"/>
  <c r="R939" i="2"/>
  <c r="R1055" i="2"/>
  <c r="R1126" i="2"/>
  <c r="R1190" i="2"/>
  <c r="R346" i="2"/>
  <c r="R1254" i="2"/>
  <c r="R1464" i="2"/>
  <c r="R1592" i="2"/>
  <c r="R1718" i="2"/>
  <c r="R1797" i="2"/>
  <c r="R1861" i="2"/>
  <c r="R1925" i="2"/>
  <c r="R1989" i="2"/>
  <c r="R2051" i="2"/>
  <c r="R2090" i="2"/>
  <c r="R2113" i="2"/>
  <c r="R2132" i="2"/>
  <c r="R2154" i="2"/>
  <c r="R2177" i="2"/>
  <c r="R2196" i="2"/>
  <c r="R2218" i="2"/>
  <c r="R2241" i="2"/>
  <c r="R2260" i="2"/>
  <c r="R2282" i="2"/>
  <c r="R2305" i="2"/>
  <c r="R2324" i="2"/>
  <c r="R2346" i="2"/>
  <c r="R2097" i="2"/>
  <c r="R2161" i="2"/>
  <c r="R2225" i="2"/>
  <c r="R2289" i="2"/>
  <c r="R2330" i="2"/>
  <c r="R2249" i="2"/>
  <c r="R2332" i="2"/>
  <c r="R1382" i="2"/>
  <c r="R1957" i="2"/>
  <c r="R2122" i="2"/>
  <c r="R2228" i="2"/>
  <c r="R2337" i="2"/>
  <c r="R1558" i="2"/>
  <c r="R1907" i="2"/>
  <c r="R2124" i="2"/>
  <c r="R2210" i="2"/>
  <c r="R2252" i="2"/>
  <c r="R2338" i="2"/>
  <c r="R1560" i="2"/>
  <c r="R1973" i="2"/>
  <c r="R2148" i="2"/>
  <c r="R2257" i="2"/>
  <c r="R2362" i="2"/>
  <c r="R1795" i="2"/>
  <c r="R2089" i="2"/>
  <c r="R2236" i="2"/>
  <c r="R2322" i="2"/>
  <c r="R677" i="2"/>
  <c r="R1316" i="2"/>
  <c r="R1494" i="2"/>
  <c r="R1622" i="2"/>
  <c r="R1741" i="2"/>
  <c r="R1811" i="2"/>
  <c r="R1875" i="2"/>
  <c r="R1939" i="2"/>
  <c r="R2003" i="2"/>
  <c r="R2059" i="2"/>
  <c r="R2092" i="2"/>
  <c r="R2114" i="2"/>
  <c r="R2137" i="2"/>
  <c r="R2156" i="2"/>
  <c r="R2178" i="2"/>
  <c r="R2201" i="2"/>
  <c r="R2220" i="2"/>
  <c r="R2242" i="2"/>
  <c r="R2265" i="2"/>
  <c r="R2284" i="2"/>
  <c r="R2306" i="2"/>
  <c r="R2329" i="2"/>
  <c r="R2348" i="2"/>
  <c r="R2005" i="2"/>
  <c r="R2116" i="2"/>
  <c r="R2180" i="2"/>
  <c r="R2244" i="2"/>
  <c r="R2308" i="2"/>
  <c r="R2353" i="2"/>
  <c r="R2204" i="2"/>
  <c r="R2290" i="2"/>
  <c r="R1528" i="2"/>
  <c r="R2021" i="2"/>
  <c r="R2145" i="2"/>
  <c r="R2209" i="2"/>
  <c r="R2292" i="2"/>
  <c r="R2356" i="2"/>
  <c r="R1686" i="2"/>
  <c r="R1971" i="2"/>
  <c r="R2188" i="2"/>
  <c r="R2274" i="2"/>
  <c r="R2361" i="2"/>
  <c r="R1688" i="2"/>
  <c r="R1909" i="2"/>
  <c r="R2129" i="2"/>
  <c r="R2212" i="2"/>
  <c r="R2321" i="2"/>
  <c r="R1252" i="2"/>
  <c r="R2049" i="2"/>
  <c r="R2153" i="2"/>
  <c r="R2258" i="2"/>
  <c r="R2364" i="2"/>
  <c r="R809" i="2"/>
  <c r="R1318" i="2"/>
  <c r="R1496" i="2"/>
  <c r="R1624" i="2"/>
  <c r="R1743" i="2"/>
  <c r="R1813" i="2"/>
  <c r="R1877" i="2"/>
  <c r="R1941" i="2"/>
  <c r="R2061" i="2"/>
  <c r="R2138" i="2"/>
  <c r="R2202" i="2"/>
  <c r="R2266" i="2"/>
  <c r="R2162" i="2"/>
  <c r="R2226" i="2"/>
  <c r="R2313" i="2"/>
  <c r="R1051" i="2"/>
  <c r="R1765" i="2"/>
  <c r="R1893" i="2"/>
  <c r="R2100" i="2"/>
  <c r="R2186" i="2"/>
  <c r="R2273" i="2"/>
  <c r="R2314" i="2"/>
  <c r="R1430" i="2"/>
  <c r="R1843" i="2"/>
  <c r="R2081" i="2"/>
  <c r="R2146" i="2"/>
  <c r="R2233" i="2"/>
  <c r="R2316" i="2"/>
  <c r="R1432" i="2"/>
  <c r="R1845" i="2"/>
  <c r="R2106" i="2"/>
  <c r="R2234" i="2"/>
  <c r="R2340" i="2"/>
  <c r="R1715" i="2"/>
  <c r="R1987" i="2"/>
  <c r="R2130" i="2"/>
  <c r="R2217" i="2"/>
  <c r="R2300" i="2"/>
  <c r="R937" i="2"/>
  <c r="R1380" i="2"/>
  <c r="R1526" i="2"/>
  <c r="R1654" i="2"/>
  <c r="R1763" i="2"/>
  <c r="R1827" i="2"/>
  <c r="R1891" i="2"/>
  <c r="R1955" i="2"/>
  <c r="R2019" i="2"/>
  <c r="R2069" i="2"/>
  <c r="R2098" i="2"/>
  <c r="R2121" i="2"/>
  <c r="R2140" i="2"/>
  <c r="R2185" i="2"/>
  <c r="R2268" i="2"/>
  <c r="R2354" i="2"/>
  <c r="R1656" i="2"/>
  <c r="R1829" i="2"/>
  <c r="R2073" i="2"/>
  <c r="R2164" i="2"/>
  <c r="R2250" i="2"/>
  <c r="R1124" i="2"/>
  <c r="R1779" i="2"/>
  <c r="R2035" i="2"/>
  <c r="R2169" i="2"/>
  <c r="R2297" i="2"/>
  <c r="R1188" i="2"/>
  <c r="R2037" i="2"/>
  <c r="R2170" i="2"/>
  <c r="R2276" i="2"/>
  <c r="R1462" i="2"/>
  <c r="R1859" i="2"/>
  <c r="R2108" i="2"/>
  <c r="R2194" i="2"/>
  <c r="R2345" i="2"/>
  <c r="R2105" i="2"/>
  <c r="R1781" i="2"/>
  <c r="R2083" i="2"/>
  <c r="R2193" i="2"/>
  <c r="R2298" i="2"/>
  <c r="R1590" i="2"/>
  <c r="R1923" i="2"/>
  <c r="R2172" i="2"/>
  <c r="R2281" i="2"/>
  <c r="G30" i="37"/>
  <c r="G25" i="37"/>
  <c r="G20" i="37"/>
  <c r="G18" i="37"/>
  <c r="H51" i="37"/>
  <c r="H52" i="37"/>
  <c r="I50" i="37"/>
  <c r="N2334" i="2"/>
  <c r="N2350" i="2"/>
  <c r="N2343" i="2"/>
  <c r="N2345" i="2"/>
  <c r="N2351" i="2"/>
  <c r="N2353" i="2"/>
  <c r="N2355" i="2"/>
  <c r="N2357" i="2"/>
  <c r="N2359" i="2"/>
  <c r="N2361" i="2"/>
  <c r="N2363" i="2"/>
  <c r="N2365" i="2"/>
  <c r="N2367" i="2"/>
  <c r="N2347" i="2"/>
  <c r="N2349" i="2"/>
  <c r="N2335" i="2"/>
  <c r="N2340" i="2"/>
  <c r="N2337" i="2"/>
  <c r="N2342" i="2"/>
  <c r="N2344" i="2"/>
  <c r="N2352" i="2"/>
  <c r="N2346" i="2"/>
  <c r="N2356" i="2"/>
  <c r="N2358" i="2"/>
  <c r="N2360" i="2"/>
  <c r="N2362" i="2"/>
  <c r="N2364" i="2"/>
  <c r="N2366" i="2"/>
  <c r="N2348" i="2"/>
  <c r="H50" i="37"/>
  <c r="B30" i="37"/>
  <c r="D30" i="37"/>
  <c r="E30" i="37"/>
  <c r="N2320" i="2"/>
  <c r="N2329" i="2"/>
  <c r="N2322" i="2"/>
  <c r="N2324" i="2"/>
  <c r="N2326" i="2"/>
  <c r="N2317" i="2"/>
  <c r="N2315" i="2"/>
  <c r="N2325" i="2"/>
  <c r="N2330" i="2"/>
  <c r="N2318" i="2"/>
  <c r="N2331" i="2"/>
  <c r="N2319" i="2"/>
  <c r="N2321" i="2"/>
  <c r="N2328" i="2"/>
  <c r="N2323" i="2"/>
  <c r="N2332" i="2"/>
  <c r="N2316" i="2"/>
  <c r="N2121" i="2"/>
  <c r="N2155" i="2"/>
  <c r="N2164" i="2"/>
  <c r="N2166" i="2"/>
  <c r="N2168" i="2"/>
  <c r="N2170" i="2"/>
  <c r="N2172" i="2"/>
  <c r="N2174" i="2"/>
  <c r="N2176" i="2"/>
  <c r="N2178" i="2"/>
  <c r="N2187" i="2"/>
  <c r="N2210" i="2"/>
  <c r="N2243" i="2"/>
  <c r="N2245" i="2"/>
  <c r="N2282" i="2"/>
  <c r="N2125" i="2"/>
  <c r="N2127" i="2"/>
  <c r="N2129" i="2"/>
  <c r="N2182" i="2"/>
  <c r="N2191" i="2"/>
  <c r="N2193" i="2"/>
  <c r="N2214" i="2"/>
  <c r="N2216" i="2"/>
  <c r="N2218" i="2"/>
  <c r="N2220" i="2"/>
  <c r="N2222" i="2"/>
  <c r="N2224" i="2"/>
  <c r="N2226" i="2"/>
  <c r="N2228" i="2"/>
  <c r="N2306" i="2"/>
  <c r="N2312" i="2"/>
  <c r="N2206" i="2"/>
  <c r="N2235" i="2"/>
  <c r="N2248" i="2"/>
  <c r="N2262" i="2"/>
  <c r="N2276" i="2"/>
  <c r="N2136" i="2"/>
  <c r="N2286" i="2"/>
  <c r="N2296" i="2"/>
  <c r="N2144" i="2"/>
  <c r="N2146" i="2"/>
  <c r="N2148" i="2"/>
  <c r="N2150" i="2"/>
  <c r="N2152" i="2"/>
  <c r="N2159" i="2"/>
  <c r="N2197" i="2"/>
  <c r="N2199" i="2"/>
  <c r="N2201" i="2"/>
  <c r="N2203" i="2"/>
  <c r="N2205" i="2"/>
  <c r="N2207" i="2"/>
  <c r="N2230" i="2"/>
  <c r="N2232" i="2"/>
  <c r="N2234" i="2"/>
  <c r="N2236" i="2"/>
  <c r="N2238" i="2"/>
  <c r="N2249" i="2"/>
  <c r="N2251" i="2"/>
  <c r="N2253" i="2"/>
  <c r="N2255" i="2"/>
  <c r="N2257" i="2"/>
  <c r="N2259" i="2"/>
  <c r="N2261" i="2"/>
  <c r="N2263" i="2"/>
  <c r="N2265" i="2"/>
  <c r="N2267" i="2"/>
  <c r="N2269" i="2"/>
  <c r="N2271" i="2"/>
  <c r="N2273" i="2"/>
  <c r="N2275" i="2"/>
  <c r="N2277" i="2"/>
  <c r="N2304" i="2"/>
  <c r="N2308" i="2"/>
  <c r="N2200" i="2"/>
  <c r="N2254" i="2"/>
  <c r="N2264" i="2"/>
  <c r="N2274" i="2"/>
  <c r="N2134" i="2"/>
  <c r="N2290" i="2"/>
  <c r="N2313" i="2"/>
  <c r="N2135" i="2"/>
  <c r="N2137" i="2"/>
  <c r="N2139" i="2"/>
  <c r="N2240" i="2"/>
  <c r="N2285" i="2"/>
  <c r="N2291" i="2"/>
  <c r="N2295" i="2"/>
  <c r="N2299" i="2"/>
  <c r="N2202" i="2"/>
  <c r="N2231" i="2"/>
  <c r="N2250" i="2"/>
  <c r="N2266" i="2"/>
  <c r="N2278" i="2"/>
  <c r="N2138" i="2"/>
  <c r="N2288" i="2"/>
  <c r="N2298" i="2"/>
  <c r="N2122" i="2"/>
  <c r="N2163" i="2"/>
  <c r="N2165" i="2"/>
  <c r="N2167" i="2"/>
  <c r="N2169" i="2"/>
  <c r="N2171" i="2"/>
  <c r="N2173" i="2"/>
  <c r="N2175" i="2"/>
  <c r="N2177" i="2"/>
  <c r="N2179" i="2"/>
  <c r="N2186" i="2"/>
  <c r="N2188" i="2"/>
  <c r="N2211" i="2"/>
  <c r="N2242" i="2"/>
  <c r="N2244" i="2"/>
  <c r="N2281" i="2"/>
  <c r="N2283" i="2"/>
  <c r="N2287" i="2"/>
  <c r="N2289" i="2"/>
  <c r="N2293" i="2"/>
  <c r="N2297" i="2"/>
  <c r="N2301" i="2"/>
  <c r="N2237" i="2"/>
  <c r="N2252" i="2"/>
  <c r="N2260" i="2"/>
  <c r="N2272" i="2"/>
  <c r="N2309" i="2"/>
  <c r="N2284" i="2"/>
  <c r="N2294" i="2"/>
  <c r="N2124" i="2"/>
  <c r="N2126" i="2"/>
  <c r="N2128" i="2"/>
  <c r="N2130" i="2"/>
  <c r="N2181" i="2"/>
  <c r="N2190" i="2"/>
  <c r="N2192" i="2"/>
  <c r="N2194" i="2"/>
  <c r="N2213" i="2"/>
  <c r="N2215" i="2"/>
  <c r="N2217" i="2"/>
  <c r="N2219" i="2"/>
  <c r="N2221" i="2"/>
  <c r="N2223" i="2"/>
  <c r="N2225" i="2"/>
  <c r="N2227" i="2"/>
  <c r="N2204" i="2"/>
  <c r="N2233" i="2"/>
  <c r="N2256" i="2"/>
  <c r="N2268" i="2"/>
  <c r="N2305" i="2"/>
  <c r="N2300" i="2"/>
  <c r="N2132" i="2"/>
  <c r="N2143" i="2"/>
  <c r="N2145" i="2"/>
  <c r="N2147" i="2"/>
  <c r="N2149" i="2"/>
  <c r="N2151" i="2"/>
  <c r="N2158" i="2"/>
  <c r="N2160" i="2"/>
  <c r="N2196" i="2"/>
  <c r="N2198" i="2"/>
  <c r="N2258" i="2"/>
  <c r="N2270" i="2"/>
  <c r="N2307" i="2"/>
  <c r="N2292" i="2"/>
  <c r="H42" i="37"/>
  <c r="H40" i="37"/>
  <c r="H38" i="37"/>
  <c r="H43" i="37"/>
  <c r="H37" i="37"/>
  <c r="H39" i="37"/>
  <c r="H49" i="37"/>
  <c r="H47" i="37"/>
  <c r="H45" i="37"/>
  <c r="H41" i="37"/>
  <c r="H48" i="37"/>
  <c r="H46" i="37"/>
  <c r="H44" i="37"/>
  <c r="B17" i="37"/>
  <c r="B25" i="37"/>
  <c r="B18" i="37"/>
  <c r="B26" i="37"/>
  <c r="B19" i="37"/>
  <c r="B27" i="37"/>
  <c r="B20" i="37"/>
  <c r="B28" i="37"/>
  <c r="B21" i="37"/>
  <c r="B29" i="37"/>
  <c r="B22" i="37"/>
  <c r="B15" i="37"/>
  <c r="B23" i="37"/>
  <c r="B16" i="37"/>
  <c r="B24" i="37"/>
  <c r="N1629" i="2"/>
  <c r="N1632" i="2"/>
  <c r="N1634" i="2"/>
  <c r="N1636" i="2"/>
  <c r="N1638" i="2"/>
  <c r="N1640" i="2"/>
  <c r="N1642" i="2"/>
  <c r="N1644" i="2"/>
  <c r="N1646" i="2"/>
  <c r="N1648" i="2"/>
  <c r="N1650" i="2"/>
  <c r="N1655" i="2"/>
  <c r="N1657" i="2"/>
  <c r="N1659" i="2"/>
  <c r="N1661" i="2"/>
  <c r="N1663" i="2"/>
  <c r="N1761" i="2"/>
  <c r="N1763" i="2"/>
  <c r="N1765" i="2"/>
  <c r="N1790" i="2"/>
  <c r="N1798" i="2"/>
  <c r="N1895" i="2"/>
  <c r="N1899" i="2"/>
  <c r="N1621" i="2"/>
  <c r="N1623" i="2"/>
  <c r="N1625" i="2"/>
  <c r="N1627" i="2"/>
  <c r="N1666" i="2"/>
  <c r="N1729" i="2"/>
  <c r="N1731" i="2"/>
  <c r="N1733" i="2"/>
  <c r="N1752" i="2"/>
  <c r="N1767" i="2"/>
  <c r="N1786" i="2"/>
  <c r="N1788" i="2"/>
  <c r="N1827" i="2"/>
  <c r="N1829" i="2"/>
  <c r="N1831" i="2"/>
  <c r="N1833" i="2"/>
  <c r="N1835" i="2"/>
  <c r="N1844" i="2"/>
  <c r="N1848" i="2"/>
  <c r="N1852" i="2"/>
  <c r="N1869" i="2"/>
  <c r="N1871" i="2"/>
  <c r="N1873" i="2"/>
  <c r="N1875" i="2"/>
  <c r="N1931" i="2"/>
  <c r="N1938" i="2"/>
  <c r="N1630" i="2"/>
  <c r="N1737" i="2"/>
  <c r="N1745" i="2"/>
  <c r="N1747" i="2"/>
  <c r="N1749" i="2"/>
  <c r="N1755" i="2"/>
  <c r="N1757" i="2"/>
  <c r="N1759" i="2"/>
  <c r="N1771" i="2"/>
  <c r="N1773" i="2"/>
  <c r="N1795" i="2"/>
  <c r="N1799" i="2"/>
  <c r="N1817" i="2"/>
  <c r="N1856" i="2"/>
  <c r="N1858" i="2"/>
  <c r="N1879" i="2"/>
  <c r="N1881" i="2"/>
  <c r="N1883" i="2"/>
  <c r="N1885" i="2"/>
  <c r="N1887" i="2"/>
  <c r="N1889" i="2"/>
  <c r="N1891" i="2"/>
  <c r="N1671" i="2"/>
  <c r="N1673" i="2"/>
  <c r="N1675" i="2"/>
  <c r="N1677" i="2"/>
  <c r="N1679" i="2"/>
  <c r="N1681" i="2"/>
  <c r="N1686" i="2"/>
  <c r="N1688" i="2"/>
  <c r="N1690" i="2"/>
  <c r="N1692" i="2"/>
  <c r="N1694" i="2"/>
  <c r="N1741" i="2"/>
  <c r="N1753" i="2"/>
  <c r="N1775" i="2"/>
  <c r="N1780" i="2"/>
  <c r="N1782" i="2"/>
  <c r="N1784" i="2"/>
  <c r="N1791" i="2"/>
  <c r="N1793" i="2"/>
  <c r="N1802" i="2"/>
  <c r="N1804" i="2"/>
  <c r="N1845" i="2"/>
  <c r="N1849" i="2"/>
  <c r="N1853" i="2"/>
  <c r="N1860" i="2"/>
  <c r="N1862" i="2"/>
  <c r="N1864" i="2"/>
  <c r="N1896" i="2"/>
  <c r="N1903" i="2"/>
  <c r="N1905" i="2"/>
  <c r="N1907" i="2"/>
  <c r="N1909" i="2"/>
  <c r="N1913" i="2"/>
  <c r="N1928" i="2"/>
  <c r="N1932" i="2"/>
  <c r="N1942" i="2"/>
  <c r="N1944" i="2"/>
  <c r="N1946" i="2"/>
  <c r="N1948" i="2"/>
  <c r="N1635" i="2"/>
  <c r="N1637" i="2"/>
  <c r="N1639" i="2"/>
  <c r="N1641" i="2"/>
  <c r="N1643" i="2"/>
  <c r="N1645" i="2"/>
  <c r="N1647" i="2"/>
  <c r="N1649" i="2"/>
  <c r="N1656" i="2"/>
  <c r="N1658" i="2"/>
  <c r="N1660" i="2"/>
  <c r="N1662" i="2"/>
  <c r="N1664" i="2"/>
  <c r="N1667" i="2"/>
  <c r="N1762" i="2"/>
  <c r="N1764" i="2"/>
  <c r="N1796" i="2"/>
  <c r="N1800" i="2"/>
  <c r="N1866" i="2"/>
  <c r="N1620" i="2"/>
  <c r="N1736" i="2"/>
  <c r="N1738" i="2"/>
  <c r="N1742" i="2"/>
  <c r="N1744" i="2"/>
  <c r="N1746" i="2"/>
  <c r="N1748" i="2"/>
  <c r="N1754" i="2"/>
  <c r="N1756" i="2"/>
  <c r="N1758" i="2"/>
  <c r="N1770" i="2"/>
  <c r="N1772" i="2"/>
  <c r="N1785" i="2"/>
  <c r="N1797" i="2"/>
  <c r="N1818" i="2"/>
  <c r="N1857" i="2"/>
  <c r="N1878" i="2"/>
  <c r="N1880" i="2"/>
  <c r="N1882" i="2"/>
  <c r="N1884" i="2"/>
  <c r="N1886" i="2"/>
  <c r="N1888" i="2"/>
  <c r="N1890" i="2"/>
  <c r="N1892" i="2"/>
  <c r="N1894" i="2"/>
  <c r="N1940" i="2"/>
  <c r="N1624" i="2"/>
  <c r="N1631" i="2"/>
  <c r="N1670" i="2"/>
  <c r="N1678" i="2"/>
  <c r="N1687" i="2"/>
  <c r="N1750" i="2"/>
  <c r="N1792" i="2"/>
  <c r="N1805" i="2"/>
  <c r="N1847" i="2"/>
  <c r="N1897" i="2"/>
  <c r="N1918" i="2"/>
  <c r="N1926" i="2"/>
  <c r="N1930" i="2"/>
  <c r="N1935" i="2"/>
  <c r="N1947" i="2"/>
  <c r="N1952" i="2"/>
  <c r="N1962" i="2"/>
  <c r="N1969" i="2"/>
  <c r="N2015" i="2"/>
  <c r="N2017" i="2"/>
  <c r="N2031" i="2"/>
  <c r="N2055" i="2"/>
  <c r="N2057" i="2"/>
  <c r="N2065" i="2"/>
  <c r="N2081" i="2"/>
  <c r="N2083" i="2"/>
  <c r="N2085" i="2"/>
  <c r="N2087" i="2"/>
  <c r="N2089" i="2"/>
  <c r="N2091" i="2"/>
  <c r="N2093" i="2"/>
  <c r="N1959" i="2"/>
  <c r="N1985" i="2"/>
  <c r="N2026" i="2"/>
  <c r="N2054" i="2"/>
  <c r="N2095" i="2"/>
  <c r="N2109" i="2"/>
  <c r="N1689" i="2"/>
  <c r="N1794" i="2"/>
  <c r="N1668" i="2"/>
  <c r="N1732" i="2"/>
  <c r="N1751" i="2"/>
  <c r="N1768" i="2"/>
  <c r="N1789" i="2"/>
  <c r="N1828" i="2"/>
  <c r="N1850" i="2"/>
  <c r="N1863" i="2"/>
  <c r="N1868" i="2"/>
  <c r="N1876" i="2"/>
  <c r="N1904" i="2"/>
  <c r="N1921" i="2"/>
  <c r="N1950" i="2"/>
  <c r="N1960" i="2"/>
  <c r="N1967" i="2"/>
  <c r="N1980" i="2"/>
  <c r="N1982" i="2"/>
  <c r="N1984" i="2"/>
  <c r="N1986" i="2"/>
  <c r="N1988" i="2"/>
  <c r="N1990" i="2"/>
  <c r="N1992" i="2"/>
  <c r="N2013" i="2"/>
  <c r="N2021" i="2"/>
  <c r="N2023" i="2"/>
  <c r="N2025" i="2"/>
  <c r="N2027" i="2"/>
  <c r="N2029" i="2"/>
  <c r="N2038" i="2"/>
  <c r="N2049" i="2"/>
  <c r="N2051" i="2"/>
  <c r="N2053" i="2"/>
  <c r="N2063" i="2"/>
  <c r="N2079" i="2"/>
  <c r="N2108" i="2"/>
  <c r="N2110" i="2"/>
  <c r="N2112" i="2"/>
  <c r="N2114" i="2"/>
  <c r="N2116" i="2"/>
  <c r="N2118" i="2"/>
  <c r="N2120" i="2"/>
  <c r="N1914" i="2"/>
  <c r="N1987" i="2"/>
  <c r="N2011" i="2"/>
  <c r="N2048" i="2"/>
  <c r="N2113" i="2"/>
  <c r="N1760" i="2"/>
  <c r="N1622" i="2"/>
  <c r="N1676" i="2"/>
  <c r="N1693" i="2"/>
  <c r="N1740" i="2"/>
  <c r="N1783" i="2"/>
  <c r="N1803" i="2"/>
  <c r="N1851" i="2"/>
  <c r="N1912" i="2"/>
  <c r="N1916" i="2"/>
  <c r="N1924" i="2"/>
  <c r="N1945" i="2"/>
  <c r="N1958" i="2"/>
  <c r="N1965" i="2"/>
  <c r="N1972" i="2"/>
  <c r="N1975" i="2"/>
  <c r="N1995" i="2"/>
  <c r="N1997" i="2"/>
  <c r="N1999" i="2"/>
  <c r="N2001" i="2"/>
  <c r="N2008" i="2"/>
  <c r="N2010" i="2"/>
  <c r="N2032" i="2"/>
  <c r="N2034" i="2"/>
  <c r="N2036" i="2"/>
  <c r="N2041" i="2"/>
  <c r="N2043" i="2"/>
  <c r="N2045" i="2"/>
  <c r="N2047" i="2"/>
  <c r="N2061" i="2"/>
  <c r="N2072" i="2"/>
  <c r="N2074" i="2"/>
  <c r="N2076" i="2"/>
  <c r="N2097" i="2"/>
  <c r="N2099" i="2"/>
  <c r="N2101" i="2"/>
  <c r="N2103" i="2"/>
  <c r="N2084" i="2"/>
  <c r="N2090" i="2"/>
  <c r="N1832" i="2"/>
  <c r="N1983" i="2"/>
  <c r="N2020" i="2"/>
  <c r="N2030" i="2"/>
  <c r="N2052" i="2"/>
  <c r="N2119" i="2"/>
  <c r="N1730" i="2"/>
  <c r="N1787" i="2"/>
  <c r="N1826" i="2"/>
  <c r="N1834" i="2"/>
  <c r="N1854" i="2"/>
  <c r="N1861" i="2"/>
  <c r="N1874" i="2"/>
  <c r="N1910" i="2"/>
  <c r="N1919" i="2"/>
  <c r="N1933" i="2"/>
  <c r="N1955" i="2"/>
  <c r="N1963" i="2"/>
  <c r="N1977" i="2"/>
  <c r="N1993" i="2"/>
  <c r="N2039" i="2"/>
  <c r="N2094" i="2"/>
  <c r="N2086" i="2"/>
  <c r="N2092" i="2"/>
  <c r="N1908" i="2"/>
  <c r="N1934" i="2"/>
  <c r="N1956" i="2"/>
  <c r="N1989" i="2"/>
  <c r="N2022" i="2"/>
  <c r="N2115" i="2"/>
  <c r="N1665" i="2"/>
  <c r="N1672" i="2"/>
  <c r="N1628" i="2"/>
  <c r="N1674" i="2"/>
  <c r="N1691" i="2"/>
  <c r="N1781" i="2"/>
  <c r="N1801" i="2"/>
  <c r="N1855" i="2"/>
  <c r="N1922" i="2"/>
  <c r="N1939" i="2"/>
  <c r="N1943" i="2"/>
  <c r="N1953" i="2"/>
  <c r="N1961" i="2"/>
  <c r="N1970" i="2"/>
  <c r="N1973" i="2"/>
  <c r="N2014" i="2"/>
  <c r="N2016" i="2"/>
  <c r="N2018" i="2"/>
  <c r="N2064" i="2"/>
  <c r="N2080" i="2"/>
  <c r="N2082" i="2"/>
  <c r="N2088" i="2"/>
  <c r="N1872" i="2"/>
  <c r="N1917" i="2"/>
  <c r="N1951" i="2"/>
  <c r="N1968" i="2"/>
  <c r="N1981" i="2"/>
  <c r="N2024" i="2"/>
  <c r="N2028" i="2"/>
  <c r="N2050" i="2"/>
  <c r="N2077" i="2"/>
  <c r="N2111" i="2"/>
  <c r="N2117" i="2"/>
  <c r="N1626" i="2"/>
  <c r="N1680" i="2"/>
  <c r="N1920" i="2"/>
  <c r="N1846" i="2"/>
  <c r="N1906" i="2"/>
  <c r="N2104" i="2"/>
  <c r="N1870" i="2"/>
  <c r="N2098" i="2"/>
  <c r="N1915" i="2"/>
  <c r="N1937" i="2"/>
  <c r="N2002" i="2"/>
  <c r="N2037" i="2"/>
  <c r="N2042" i="2"/>
  <c r="N2060" i="2"/>
  <c r="N2096" i="2"/>
  <c r="N2000" i="2"/>
  <c r="N2040" i="2"/>
  <c r="N2078" i="2"/>
  <c r="N2007" i="2"/>
  <c r="N1923" i="2"/>
  <c r="N1954" i="2"/>
  <c r="N1974" i="2"/>
  <c r="N1996" i="2"/>
  <c r="N2009" i="2"/>
  <c r="N2073" i="2"/>
  <c r="N2100" i="2"/>
  <c r="N1966" i="2"/>
  <c r="N2035" i="2"/>
  <c r="N1994" i="2"/>
  <c r="N1941" i="2"/>
  <c r="N2044" i="2"/>
  <c r="N2062" i="2"/>
  <c r="N1734" i="2"/>
  <c r="N1830" i="2"/>
  <c r="N1929" i="2"/>
  <c r="N1949" i="2"/>
  <c r="N1957" i="2"/>
  <c r="N1964" i="2"/>
  <c r="N1971" i="2"/>
  <c r="N1998" i="2"/>
  <c r="N2012" i="2"/>
  <c r="N2075" i="2"/>
  <c r="N2102" i="2"/>
  <c r="E20" i="37"/>
  <c r="E28" i="37"/>
  <c r="E19" i="37"/>
  <c r="E21" i="37"/>
  <c r="E29" i="37"/>
  <c r="E15" i="37"/>
  <c r="E22" i="37"/>
  <c r="E23" i="37"/>
  <c r="E16" i="37"/>
  <c r="E24" i="37"/>
  <c r="E26" i="37"/>
  <c r="E17" i="37"/>
  <c r="E25" i="37"/>
  <c r="E18" i="37"/>
  <c r="E27" i="37"/>
  <c r="D17" i="37"/>
  <c r="D25" i="37"/>
  <c r="D18" i="37"/>
  <c r="D26" i="37"/>
  <c r="D19" i="37"/>
  <c r="D27" i="37"/>
  <c r="D22" i="37"/>
  <c r="D15" i="37"/>
  <c r="D23" i="37"/>
  <c r="D16" i="37"/>
  <c r="D20" i="37"/>
  <c r="D21" i="37"/>
  <c r="D24" i="37"/>
  <c r="D28" i="37"/>
  <c r="D29" i="37"/>
  <c r="I40" i="37"/>
  <c r="N360" i="2"/>
  <c r="N376" i="2"/>
  <c r="N384" i="2"/>
  <c r="N416" i="2"/>
  <c r="N424" i="2"/>
  <c r="N432" i="2"/>
  <c r="N440" i="2"/>
  <c r="N456" i="2"/>
  <c r="N464" i="2"/>
  <c r="N480" i="2"/>
  <c r="N496" i="2"/>
  <c r="N504" i="2"/>
  <c r="N512" i="2"/>
  <c r="N520" i="2"/>
  <c r="N544" i="2"/>
  <c r="N552" i="2"/>
  <c r="N560" i="2"/>
  <c r="N592" i="2"/>
  <c r="N600" i="2"/>
  <c r="N608" i="2"/>
  <c r="N624" i="2"/>
  <c r="N632" i="2"/>
  <c r="N648" i="2"/>
  <c r="N656" i="2"/>
  <c r="N672" i="2"/>
  <c r="N688" i="2"/>
  <c r="N720" i="2"/>
  <c r="N728" i="2"/>
  <c r="N734" i="2"/>
  <c r="N758" i="2"/>
  <c r="N777" i="2"/>
  <c r="N785" i="2"/>
  <c r="N809" i="2"/>
  <c r="N825" i="2"/>
  <c r="N841" i="2"/>
  <c r="N857" i="2"/>
  <c r="N865" i="2"/>
  <c r="N873" i="2"/>
  <c r="N881" i="2"/>
  <c r="N897" i="2"/>
  <c r="N905" i="2"/>
  <c r="N924" i="2"/>
  <c r="N940" i="2"/>
  <c r="N948" i="2"/>
  <c r="N970" i="2"/>
  <c r="N986" i="2"/>
  <c r="N347" i="2"/>
  <c r="N355" i="2"/>
  <c r="N363" i="2"/>
  <c r="N371" i="2"/>
  <c r="N379" i="2"/>
  <c r="N387" i="2"/>
  <c r="N403" i="2"/>
  <c r="N411" i="2"/>
  <c r="N419" i="2"/>
  <c r="N427" i="2"/>
  <c r="N443" i="2"/>
  <c r="N451" i="2"/>
  <c r="N459" i="2"/>
  <c r="N499" i="2"/>
  <c r="N507" i="2"/>
  <c r="N523" i="2"/>
  <c r="N539" i="2"/>
  <c r="N547" i="2"/>
  <c r="N555" i="2"/>
  <c r="N563" i="2"/>
  <c r="N603" i="2"/>
  <c r="N611" i="2"/>
  <c r="N635" i="2"/>
  <c r="N659" i="2"/>
  <c r="N675" i="2"/>
  <c r="N699" i="2"/>
  <c r="N715" i="2"/>
  <c r="N723" i="2"/>
  <c r="N753" i="2"/>
  <c r="N761" i="2"/>
  <c r="N772" i="2"/>
  <c r="N780" i="2"/>
  <c r="N788" i="2"/>
  <c r="N812" i="2"/>
  <c r="N836" i="2"/>
  <c r="N844" i="2"/>
  <c r="N860" i="2"/>
  <c r="N868" i="2"/>
  <c r="N876" i="2"/>
  <c r="N900" i="2"/>
  <c r="N908" i="2"/>
  <c r="N927" i="2"/>
  <c r="N935" i="2"/>
  <c r="N943" i="2"/>
  <c r="N951" i="2"/>
  <c r="N959" i="2"/>
  <c r="N973" i="2"/>
  <c r="N981" i="2"/>
  <c r="N989" i="2"/>
  <c r="N326" i="2"/>
  <c r="N358" i="2"/>
  <c r="N374" i="2"/>
  <c r="N382" i="2"/>
  <c r="N390" i="2"/>
  <c r="N406" i="2"/>
  <c r="N422" i="2"/>
  <c r="N430" i="2"/>
  <c r="N454" i="2"/>
  <c r="N462" i="2"/>
  <c r="N502" i="2"/>
  <c r="N510" i="2"/>
  <c r="N518" i="2"/>
  <c r="N542" i="2"/>
  <c r="N550" i="2"/>
  <c r="N558" i="2"/>
  <c r="N566" i="2"/>
  <c r="N606" i="2"/>
  <c r="N630" i="2"/>
  <c r="N638" i="2"/>
  <c r="N654" i="2"/>
  <c r="N678" i="2"/>
  <c r="N702" i="2"/>
  <c r="N718" i="2"/>
  <c r="N726" i="2"/>
  <c r="N732" i="2"/>
  <c r="N756" i="2"/>
  <c r="N775" i="2"/>
  <c r="N783" i="2"/>
  <c r="N807" i="2"/>
  <c r="N823" i="2"/>
  <c r="N839" i="2"/>
  <c r="N863" i="2"/>
  <c r="N871" i="2"/>
  <c r="N879" i="2"/>
  <c r="N903" i="2"/>
  <c r="N922" i="2"/>
  <c r="N938" i="2"/>
  <c r="N946" i="2"/>
  <c r="N968" i="2"/>
  <c r="N984" i="2"/>
  <c r="N992" i="2"/>
  <c r="N995" i="2"/>
  <c r="N353" i="2"/>
  <c r="N361" i="2"/>
  <c r="N377" i="2"/>
  <c r="N385" i="2"/>
  <c r="N417" i="2"/>
  <c r="N425" i="2"/>
  <c r="N441" i="2"/>
  <c r="N457" i="2"/>
  <c r="N465" i="2"/>
  <c r="N497" i="2"/>
  <c r="N505" i="2"/>
  <c r="N513" i="2"/>
  <c r="N521" i="2"/>
  <c r="N545" i="2"/>
  <c r="N553" i="2"/>
  <c r="N561" i="2"/>
  <c r="N601" i="2"/>
  <c r="N609" i="2"/>
  <c r="N625" i="2"/>
  <c r="N633" i="2"/>
  <c r="N649" i="2"/>
  <c r="N657" i="2"/>
  <c r="N673" i="2"/>
  <c r="N721" i="2"/>
  <c r="N729" i="2"/>
  <c r="N751" i="2"/>
  <c r="N759" i="2"/>
  <c r="N767" i="2"/>
  <c r="N770" i="2"/>
  <c r="N778" i="2"/>
  <c r="N786" i="2"/>
  <c r="N810" i="2"/>
  <c r="N834" i="2"/>
  <c r="N842" i="2"/>
  <c r="N858" i="2"/>
  <c r="N866" i="2"/>
  <c r="N874" i="2"/>
  <c r="N882" i="2"/>
  <c r="N898" i="2"/>
  <c r="N906" i="2"/>
  <c r="N925" i="2"/>
  <c r="N941" i="2"/>
  <c r="N949" i="2"/>
  <c r="N971" i="2"/>
  <c r="N979" i="2"/>
  <c r="N987" i="2"/>
  <c r="N340" i="2"/>
  <c r="N348" i="2"/>
  <c r="N372" i="2"/>
  <c r="N380" i="2"/>
  <c r="N388" i="2"/>
  <c r="N404" i="2"/>
  <c r="N420" i="2"/>
  <c r="N428" i="2"/>
  <c r="N452" i="2"/>
  <c r="N460" i="2"/>
  <c r="N500" i="2"/>
  <c r="N508" i="2"/>
  <c r="N540" i="2"/>
  <c r="N548" i="2"/>
  <c r="N556" i="2"/>
  <c r="N564" i="2"/>
  <c r="N580" i="2"/>
  <c r="N604" i="2"/>
  <c r="N612" i="2"/>
  <c r="N636" i="2"/>
  <c r="N660" i="2"/>
  <c r="N676" i="2"/>
  <c r="N700" i="2"/>
  <c r="N716" i="2"/>
  <c r="N724" i="2"/>
  <c r="N754" i="2"/>
  <c r="N762" i="2"/>
  <c r="N773" i="2"/>
  <c r="N781" i="2"/>
  <c r="N789" i="2"/>
  <c r="N813" i="2"/>
  <c r="N837" i="2"/>
  <c r="N845" i="2"/>
  <c r="N861" i="2"/>
  <c r="N869" i="2"/>
  <c r="N877" i="2"/>
  <c r="N901" i="2"/>
  <c r="N928" i="2"/>
  <c r="N936" i="2"/>
  <c r="N944" i="2"/>
  <c r="N952" i="2"/>
  <c r="N960" i="2"/>
  <c r="N974" i="2"/>
  <c r="N982" i="2"/>
  <c r="N990" i="2"/>
  <c r="N354" i="2"/>
  <c r="N362" i="2"/>
  <c r="N378" i="2"/>
  <c r="N386" i="2"/>
  <c r="N418" i="2"/>
  <c r="N426" i="2"/>
  <c r="N442" i="2"/>
  <c r="N458" i="2"/>
  <c r="N466" i="2"/>
  <c r="N498" i="2"/>
  <c r="N506" i="2"/>
  <c r="N522" i="2"/>
  <c r="N538" i="2"/>
  <c r="N546" i="2"/>
  <c r="N554" i="2"/>
  <c r="N562" i="2"/>
  <c r="N602" i="2"/>
  <c r="N610" i="2"/>
  <c r="N626" i="2"/>
  <c r="N634" i="2"/>
  <c r="N650" i="2"/>
  <c r="N658" i="2"/>
  <c r="N674" i="2"/>
  <c r="N714" i="2"/>
  <c r="N722" i="2"/>
  <c r="N752" i="2"/>
  <c r="N760" i="2"/>
  <c r="N768" i="2"/>
  <c r="N771" i="2"/>
  <c r="N779" i="2"/>
  <c r="N787" i="2"/>
  <c r="N795" i="2"/>
  <c r="N811" i="2"/>
  <c r="N835" i="2"/>
  <c r="N843" i="2"/>
  <c r="N375" i="2"/>
  <c r="N503" i="2"/>
  <c r="N535" i="2"/>
  <c r="N631" i="2"/>
  <c r="N727" i="2"/>
  <c r="N774" i="2"/>
  <c r="N806" i="2"/>
  <c r="N838" i="2"/>
  <c r="N872" i="2"/>
  <c r="N899" i="2"/>
  <c r="N926" i="2"/>
  <c r="N953" i="2"/>
  <c r="N980" i="2"/>
  <c r="N1018" i="2"/>
  <c r="N1034" i="2"/>
  <c r="N1042" i="2"/>
  <c r="N1050" i="2"/>
  <c r="N1058" i="2"/>
  <c r="N1077" i="2"/>
  <c r="N1093" i="2"/>
  <c r="N1110" i="2"/>
  <c r="N1126" i="2"/>
  <c r="N1134" i="2"/>
  <c r="N1142" i="2"/>
  <c r="N1158" i="2"/>
  <c r="N1166" i="2"/>
  <c r="N1174" i="2"/>
  <c r="N1182" i="2"/>
  <c r="N1189" i="2"/>
  <c r="N1199" i="2"/>
  <c r="N1207" i="2"/>
  <c r="N1214" i="2"/>
  <c r="N1230" i="2"/>
  <c r="N1238" i="2"/>
  <c r="N1245" i="2"/>
  <c r="N1253" i="2"/>
  <c r="N1269" i="2"/>
  <c r="N1277" i="2"/>
  <c r="N1301" i="2"/>
  <c r="N1309" i="2"/>
  <c r="N1317" i="2"/>
  <c r="N1325" i="2"/>
  <c r="N1341" i="2"/>
  <c r="N1349" i="2"/>
  <c r="N1357" i="2"/>
  <c r="N1365" i="2"/>
  <c r="N1381" i="2"/>
  <c r="N1389" i="2"/>
  <c r="N1397" i="2"/>
  <c r="N1405" i="2"/>
  <c r="N429" i="2"/>
  <c r="N461" i="2"/>
  <c r="N557" i="2"/>
  <c r="N653" i="2"/>
  <c r="N717" i="2"/>
  <c r="N824" i="2"/>
  <c r="N859" i="2"/>
  <c r="N896" i="2"/>
  <c r="N923" i="2"/>
  <c r="N950" i="2"/>
  <c r="N967" i="2"/>
  <c r="N997" i="2"/>
  <c r="N1013" i="2"/>
  <c r="N1021" i="2"/>
  <c r="N1037" i="2"/>
  <c r="N1045" i="2"/>
  <c r="N1053" i="2"/>
  <c r="N1061" i="2"/>
  <c r="N1064" i="2"/>
  <c r="N1080" i="2"/>
  <c r="N1088" i="2"/>
  <c r="N1113" i="2"/>
  <c r="N1121" i="2"/>
  <c r="N1129" i="2"/>
  <c r="N1137" i="2"/>
  <c r="N1145" i="2"/>
  <c r="N1153" i="2"/>
  <c r="N1161" i="2"/>
  <c r="N1169" i="2"/>
  <c r="N1177" i="2"/>
  <c r="N1185" i="2"/>
  <c r="N1202" i="2"/>
  <c r="N1209" i="2"/>
  <c r="N1217" i="2"/>
  <c r="N1225" i="2"/>
  <c r="N1233" i="2"/>
  <c r="N1240" i="2"/>
  <c r="N1248" i="2"/>
  <c r="N1264" i="2"/>
  <c r="N1272" i="2"/>
  <c r="N1280" i="2"/>
  <c r="N1288" i="2"/>
  <c r="N1296" i="2"/>
  <c r="N1304" i="2"/>
  <c r="N1320" i="2"/>
  <c r="N1328" i="2"/>
  <c r="N1336" i="2"/>
  <c r="N1344" i="2"/>
  <c r="N1360" i="2"/>
  <c r="N1368" i="2"/>
  <c r="N1384" i="2"/>
  <c r="N1392" i="2"/>
  <c r="N1408" i="2"/>
  <c r="N1416" i="2"/>
  <c r="N1424" i="2"/>
  <c r="N1432" i="2"/>
  <c r="N1440" i="2"/>
  <c r="N1448" i="2"/>
  <c r="N1456" i="2"/>
  <c r="N1464" i="2"/>
  <c r="N1480" i="2"/>
  <c r="N383" i="2"/>
  <c r="N511" i="2"/>
  <c r="N543" i="2"/>
  <c r="N607" i="2"/>
  <c r="N671" i="2"/>
  <c r="N703" i="2"/>
  <c r="N782" i="2"/>
  <c r="N856" i="2"/>
  <c r="N910" i="2"/>
  <c r="N937" i="2"/>
  <c r="N947" i="2"/>
  <c r="N991" i="2"/>
  <c r="N1000" i="2"/>
  <c r="N1016" i="2"/>
  <c r="N1048" i="2"/>
  <c r="N1056" i="2"/>
  <c r="N1075" i="2"/>
  <c r="N1083" i="2"/>
  <c r="N1091" i="2"/>
  <c r="N1108" i="2"/>
  <c r="N1116" i="2"/>
  <c r="N1124" i="2"/>
  <c r="N1132" i="2"/>
  <c r="N1140" i="2"/>
  <c r="N1156" i="2"/>
  <c r="N1164" i="2"/>
  <c r="N1172" i="2"/>
  <c r="N1180" i="2"/>
  <c r="N1187" i="2"/>
  <c r="N1205" i="2"/>
  <c r="N1212" i="2"/>
  <c r="N1236" i="2"/>
  <c r="N1243" i="2"/>
  <c r="N1251" i="2"/>
  <c r="N1259" i="2"/>
  <c r="N1267" i="2"/>
  <c r="N1275" i="2"/>
  <c r="N1283" i="2"/>
  <c r="N1291" i="2"/>
  <c r="N1299" i="2"/>
  <c r="N1307" i="2"/>
  <c r="N1323" i="2"/>
  <c r="N1331" i="2"/>
  <c r="N1339" i="2"/>
  <c r="N1347" i="2"/>
  <c r="N1355" i="2"/>
  <c r="N1363" i="2"/>
  <c r="N1371" i="2"/>
  <c r="N1379" i="2"/>
  <c r="N1387" i="2"/>
  <c r="N1395" i="2"/>
  <c r="N1403" i="2"/>
  <c r="N1411" i="2"/>
  <c r="N1419" i="2"/>
  <c r="N1427" i="2"/>
  <c r="N1435" i="2"/>
  <c r="N1443" i="2"/>
  <c r="N1451" i="2"/>
  <c r="N373" i="2"/>
  <c r="N405" i="2"/>
  <c r="N501" i="2"/>
  <c r="N565" i="2"/>
  <c r="N725" i="2"/>
  <c r="N757" i="2"/>
  <c r="N870" i="2"/>
  <c r="N880" i="2"/>
  <c r="N907" i="2"/>
  <c r="N961" i="2"/>
  <c r="N988" i="2"/>
  <c r="N1011" i="2"/>
  <c r="N1019" i="2"/>
  <c r="N1035" i="2"/>
  <c r="N1043" i="2"/>
  <c r="N1051" i="2"/>
  <c r="N1059" i="2"/>
  <c r="N1078" i="2"/>
  <c r="N1111" i="2"/>
  <c r="N1119" i="2"/>
  <c r="N1127" i="2"/>
  <c r="N1135" i="2"/>
  <c r="N1143" i="2"/>
  <c r="N1159" i="2"/>
  <c r="N1167" i="2"/>
  <c r="N1175" i="2"/>
  <c r="N1183" i="2"/>
  <c r="N1192" i="2"/>
  <c r="N1200" i="2"/>
  <c r="N1208" i="2"/>
  <c r="N1215" i="2"/>
  <c r="N1223" i="2"/>
  <c r="N1231" i="2"/>
  <c r="N1246" i="2"/>
  <c r="N1254" i="2"/>
  <c r="N1262" i="2"/>
  <c r="N1270" i="2"/>
  <c r="N1278" i="2"/>
  <c r="N1302" i="2"/>
  <c r="N1310" i="2"/>
  <c r="N1318" i="2"/>
  <c r="N1326" i="2"/>
  <c r="N1342" i="2"/>
  <c r="N1350" i="2"/>
  <c r="N1358" i="2"/>
  <c r="N1366" i="2"/>
  <c r="N1374" i="2"/>
  <c r="N1382" i="2"/>
  <c r="N1390" i="2"/>
  <c r="N1398" i="2"/>
  <c r="N1406" i="2"/>
  <c r="N1414" i="2"/>
  <c r="N1422" i="2"/>
  <c r="N1430" i="2"/>
  <c r="N1438" i="2"/>
  <c r="N1446" i="2"/>
  <c r="N1454" i="2"/>
  <c r="N1462" i="2"/>
  <c r="N1470" i="2"/>
  <c r="N1478" i="2"/>
  <c r="N327" i="2"/>
  <c r="N359" i="2"/>
  <c r="N391" i="2"/>
  <c r="N423" i="2"/>
  <c r="N455" i="2"/>
  <c r="N487" i="2"/>
  <c r="N519" i="2"/>
  <c r="N551" i="2"/>
  <c r="N867" i="2"/>
  <c r="N904" i="2"/>
  <c r="N921" i="2"/>
  <c r="N958" i="2"/>
  <c r="N975" i="2"/>
  <c r="N985" i="2"/>
  <c r="N998" i="2"/>
  <c r="N1014" i="2"/>
  <c r="N1022" i="2"/>
  <c r="N1038" i="2"/>
  <c r="N1046" i="2"/>
  <c r="N1054" i="2"/>
  <c r="N1062" i="2"/>
  <c r="N1065" i="2"/>
  <c r="N1081" i="2"/>
  <c r="N1089" i="2"/>
  <c r="N1114" i="2"/>
  <c r="N1122" i="2"/>
  <c r="N1130" i="2"/>
  <c r="N1138" i="2"/>
  <c r="N1146" i="2"/>
  <c r="N1154" i="2"/>
  <c r="N1162" i="2"/>
  <c r="N1170" i="2"/>
  <c r="N1178" i="2"/>
  <c r="N1186" i="2"/>
  <c r="N1203" i="2"/>
  <c r="N1210" i="2"/>
  <c r="N1234" i="2"/>
  <c r="N1241" i="2"/>
  <c r="N1249" i="2"/>
  <c r="N1257" i="2"/>
  <c r="N1265" i="2"/>
  <c r="N1273" i="2"/>
  <c r="N1281" i="2"/>
  <c r="N1289" i="2"/>
  <c r="N1297" i="2"/>
  <c r="N1305" i="2"/>
  <c r="N1313" i="2"/>
  <c r="N1321" i="2"/>
  <c r="N1329" i="2"/>
  <c r="N1337" i="2"/>
  <c r="N1345" i="2"/>
  <c r="N1361" i="2"/>
  <c r="N1369" i="2"/>
  <c r="N1385" i="2"/>
  <c r="N1393" i="2"/>
  <c r="N1401" i="2"/>
  <c r="N1409" i="2"/>
  <c r="N1417" i="2"/>
  <c r="N1425" i="2"/>
  <c r="N1433" i="2"/>
  <c r="N1449" i="2"/>
  <c r="N1457" i="2"/>
  <c r="N1465" i="2"/>
  <c r="N381" i="2"/>
  <c r="N509" i="2"/>
  <c r="N541" i="2"/>
  <c r="N605" i="2"/>
  <c r="N637" i="2"/>
  <c r="N701" i="2"/>
  <c r="N733" i="2"/>
  <c r="N808" i="2"/>
  <c r="N840" i="2"/>
  <c r="N864" i="2"/>
  <c r="N972" i="2"/>
  <c r="N1017" i="2"/>
  <c r="N1041" i="2"/>
  <c r="N1049" i="2"/>
  <c r="N1057" i="2"/>
  <c r="N1076" i="2"/>
  <c r="N1092" i="2"/>
  <c r="N1109" i="2"/>
  <c r="N1117" i="2"/>
  <c r="N1125" i="2"/>
  <c r="N1133" i="2"/>
  <c r="N1141" i="2"/>
  <c r="N1157" i="2"/>
  <c r="N1165" i="2"/>
  <c r="N1173" i="2"/>
  <c r="N1181" i="2"/>
  <c r="N1188" i="2"/>
  <c r="N1191" i="2"/>
  <c r="N1198" i="2"/>
  <c r="N1206" i="2"/>
  <c r="N1213" i="2"/>
  <c r="N1229" i="2"/>
  <c r="N1237" i="2"/>
  <c r="N1244" i="2"/>
  <c r="N1252" i="2"/>
  <c r="N1268" i="2"/>
  <c r="N1276" i="2"/>
  <c r="N1292" i="2"/>
  <c r="N1300" i="2"/>
  <c r="N1308" i="2"/>
  <c r="N1316" i="2"/>
  <c r="N1324" i="2"/>
  <c r="N1332" i="2"/>
  <c r="N1340" i="2"/>
  <c r="N1348" i="2"/>
  <c r="N1356" i="2"/>
  <c r="N1364" i="2"/>
  <c r="N335" i="2"/>
  <c r="N431" i="2"/>
  <c r="N463" i="2"/>
  <c r="N495" i="2"/>
  <c r="N559" i="2"/>
  <c r="N623" i="2"/>
  <c r="N655" i="2"/>
  <c r="N719" i="2"/>
  <c r="N755" i="2"/>
  <c r="N878" i="2"/>
  <c r="N942" i="2"/>
  <c r="N969" i="2"/>
  <c r="N996" i="2"/>
  <c r="N1012" i="2"/>
  <c r="N1020" i="2"/>
  <c r="N1036" i="2"/>
  <c r="N1044" i="2"/>
  <c r="N1052" i="2"/>
  <c r="N1060" i="2"/>
  <c r="N1079" i="2"/>
  <c r="N1087" i="2"/>
  <c r="N1112" i="2"/>
  <c r="N1120" i="2"/>
  <c r="N1128" i="2"/>
  <c r="N1136" i="2"/>
  <c r="N1144" i="2"/>
  <c r="N1152" i="2"/>
  <c r="N1160" i="2"/>
  <c r="N1168" i="2"/>
  <c r="N1176" i="2"/>
  <c r="N1184" i="2"/>
  <c r="N1193" i="2"/>
  <c r="N1201" i="2"/>
  <c r="N1216" i="2"/>
  <c r="N1224" i="2"/>
  <c r="N1232" i="2"/>
  <c r="N1239" i="2"/>
  <c r="N1247" i="2"/>
  <c r="N1255" i="2"/>
  <c r="N1263" i="2"/>
  <c r="N1271" i="2"/>
  <c r="N1279" i="2"/>
  <c r="N1287" i="2"/>
  <c r="N1295" i="2"/>
  <c r="N1303" i="2"/>
  <c r="N1319" i="2"/>
  <c r="N1327" i="2"/>
  <c r="N1343" i="2"/>
  <c r="N1351" i="2"/>
  <c r="N1359" i="2"/>
  <c r="N1367" i="2"/>
  <c r="N1375" i="2"/>
  <c r="N1383" i="2"/>
  <c r="N1391" i="2"/>
  <c r="N1407" i="2"/>
  <c r="N1415" i="2"/>
  <c r="N1423" i="2"/>
  <c r="N1431" i="2"/>
  <c r="N1439" i="2"/>
  <c r="N1447" i="2"/>
  <c r="N1455" i="2"/>
  <c r="N1463" i="2"/>
  <c r="N1471" i="2"/>
  <c r="N1479" i="2"/>
  <c r="N357" i="2"/>
  <c r="N983" i="2"/>
  <c r="N1047" i="2"/>
  <c r="N1123" i="2"/>
  <c r="N1204" i="2"/>
  <c r="N1266" i="2"/>
  <c r="N1330" i="2"/>
  <c r="N1396" i="2"/>
  <c r="N1434" i="2"/>
  <c r="N1437" i="2"/>
  <c r="N1467" i="2"/>
  <c r="N1488" i="2"/>
  <c r="N1496" i="2"/>
  <c r="N1504" i="2"/>
  <c r="N1512" i="2"/>
  <c r="N1520" i="2"/>
  <c r="N1528" i="2"/>
  <c r="N1539" i="2"/>
  <c r="N1547" i="2"/>
  <c r="N1552" i="2"/>
  <c r="N1568" i="2"/>
  <c r="N1576" i="2"/>
  <c r="N1584" i="2"/>
  <c r="N1592" i="2"/>
  <c r="N1600" i="2"/>
  <c r="N1608" i="2"/>
  <c r="N1616" i="2"/>
  <c r="N1567" i="2"/>
  <c r="N1570" i="2"/>
  <c r="N1602" i="2"/>
  <c r="N1115" i="2"/>
  <c r="N1322" i="2"/>
  <c r="N1493" i="2"/>
  <c r="N1509" i="2"/>
  <c r="N1544" i="2"/>
  <c r="N1589" i="2"/>
  <c r="N1613" i="2"/>
  <c r="N389" i="2"/>
  <c r="N1055" i="2"/>
  <c r="N1074" i="2"/>
  <c r="N1131" i="2"/>
  <c r="N1211" i="2"/>
  <c r="N1274" i="2"/>
  <c r="N1338" i="2"/>
  <c r="N1386" i="2"/>
  <c r="N1458" i="2"/>
  <c r="N1474" i="2"/>
  <c r="N1483" i="2"/>
  <c r="N1491" i="2"/>
  <c r="N1499" i="2"/>
  <c r="N1507" i="2"/>
  <c r="N1523" i="2"/>
  <c r="N1534" i="2"/>
  <c r="N1542" i="2"/>
  <c r="N1550" i="2"/>
  <c r="N1563" i="2"/>
  <c r="N1587" i="2"/>
  <c r="N1595" i="2"/>
  <c r="N1603" i="2"/>
  <c r="N1611" i="2"/>
  <c r="N1619" i="2"/>
  <c r="N1607" i="2"/>
  <c r="N1578" i="2"/>
  <c r="N1039" i="2"/>
  <c r="N1413" i="2"/>
  <c r="N1460" i="2"/>
  <c r="N1605" i="2"/>
  <c r="N421" i="2"/>
  <c r="N677" i="2"/>
  <c r="N929" i="2"/>
  <c r="N999" i="2"/>
  <c r="N1082" i="2"/>
  <c r="N1139" i="2"/>
  <c r="N1282" i="2"/>
  <c r="N1346" i="2"/>
  <c r="N1372" i="2"/>
  <c r="N1404" i="2"/>
  <c r="N1418" i="2"/>
  <c r="N1421" i="2"/>
  <c r="N1428" i="2"/>
  <c r="N1461" i="2"/>
  <c r="N1477" i="2"/>
  <c r="N1486" i="2"/>
  <c r="N1494" i="2"/>
  <c r="N1502" i="2"/>
  <c r="N1510" i="2"/>
  <c r="N1526" i="2"/>
  <c r="N1537" i="2"/>
  <c r="N1545" i="2"/>
  <c r="N1558" i="2"/>
  <c r="N1574" i="2"/>
  <c r="N1590" i="2"/>
  <c r="N1606" i="2"/>
  <c r="N1614" i="2"/>
  <c r="N1591" i="2"/>
  <c r="N1562" i="2"/>
  <c r="N1586" i="2"/>
  <c r="N1618" i="2"/>
  <c r="N581" i="2"/>
  <c r="N1258" i="2"/>
  <c r="N1410" i="2"/>
  <c r="N1485" i="2"/>
  <c r="N1501" i="2"/>
  <c r="N453" i="2"/>
  <c r="N784" i="2"/>
  <c r="N902" i="2"/>
  <c r="N1090" i="2"/>
  <c r="N1147" i="2"/>
  <c r="N1290" i="2"/>
  <c r="N1354" i="2"/>
  <c r="N1394" i="2"/>
  <c r="N1445" i="2"/>
  <c r="N1452" i="2"/>
  <c r="N1468" i="2"/>
  <c r="N1481" i="2"/>
  <c r="N1489" i="2"/>
  <c r="N1497" i="2"/>
  <c r="N1505" i="2"/>
  <c r="N1513" i="2"/>
  <c r="N1521" i="2"/>
  <c r="N1540" i="2"/>
  <c r="N1561" i="2"/>
  <c r="N1569" i="2"/>
  <c r="N1577" i="2"/>
  <c r="N1593" i="2"/>
  <c r="N1601" i="2"/>
  <c r="N1609" i="2"/>
  <c r="N1617" i="2"/>
  <c r="N1599" i="2"/>
  <c r="N1610" i="2"/>
  <c r="N939" i="2"/>
  <c r="N1179" i="2"/>
  <c r="N1476" i="2"/>
  <c r="N1565" i="2"/>
  <c r="N875" i="2"/>
  <c r="N1015" i="2"/>
  <c r="N1155" i="2"/>
  <c r="N1235" i="2"/>
  <c r="N1298" i="2"/>
  <c r="N1362" i="2"/>
  <c r="N1412" i="2"/>
  <c r="N1459" i="2"/>
  <c r="N1484" i="2"/>
  <c r="N1492" i="2"/>
  <c r="N1500" i="2"/>
  <c r="N1524" i="2"/>
  <c r="N1535" i="2"/>
  <c r="N1551" i="2"/>
  <c r="N1556" i="2"/>
  <c r="N1564" i="2"/>
  <c r="N1572" i="2"/>
  <c r="N1588" i="2"/>
  <c r="N1604" i="2"/>
  <c r="N1612" i="2"/>
  <c r="N1559" i="2"/>
  <c r="N1575" i="2"/>
  <c r="N1615" i="2"/>
  <c r="N1196" i="2"/>
  <c r="N1420" i="2"/>
  <c r="N1536" i="2"/>
  <c r="N1573" i="2"/>
  <c r="N517" i="2"/>
  <c r="N993" i="2"/>
  <c r="N1023" i="2"/>
  <c r="N1163" i="2"/>
  <c r="N1242" i="2"/>
  <c r="N1306" i="2"/>
  <c r="N1370" i="2"/>
  <c r="N1426" i="2"/>
  <c r="N1429" i="2"/>
  <c r="N1436" i="2"/>
  <c r="N1466" i="2"/>
  <c r="N1487" i="2"/>
  <c r="N1495" i="2"/>
  <c r="N1503" i="2"/>
  <c r="N1511" i="2"/>
  <c r="N1519" i="2"/>
  <c r="N1527" i="2"/>
  <c r="N1538" i="2"/>
  <c r="N1546" i="2"/>
  <c r="N549" i="2"/>
  <c r="N1107" i="2"/>
  <c r="N1171" i="2"/>
  <c r="N1250" i="2"/>
  <c r="N1314" i="2"/>
  <c r="N1388" i="2"/>
  <c r="N1450" i="2"/>
  <c r="N1453" i="2"/>
  <c r="N1469" i="2"/>
  <c r="N1482" i="2"/>
  <c r="N1490" i="2"/>
  <c r="N1498" i="2"/>
  <c r="N1506" i="2"/>
  <c r="N1514" i="2"/>
  <c r="N1522" i="2"/>
  <c r="N1533" i="2"/>
  <c r="N1541" i="2"/>
  <c r="N1549" i="2"/>
  <c r="N1594" i="2"/>
  <c r="N325" i="2"/>
  <c r="N10" i="2"/>
  <c r="N11" i="2"/>
  <c r="N19" i="2"/>
  <c r="N25" i="2"/>
  <c r="N29" i="2"/>
  <c r="N33" i="2"/>
  <c r="N37" i="2"/>
  <c r="N41" i="2"/>
  <c r="N45" i="2"/>
  <c r="N49" i="2"/>
  <c r="N53" i="2"/>
  <c r="N75" i="2"/>
  <c r="N79" i="2"/>
  <c r="N90" i="2"/>
  <c r="N94" i="2"/>
  <c r="N101" i="2"/>
  <c r="N108" i="2"/>
  <c r="N115" i="2"/>
  <c r="N132" i="2"/>
  <c r="N146" i="2"/>
  <c r="N153" i="2"/>
  <c r="N160" i="2"/>
  <c r="N170" i="2"/>
  <c r="N174" i="2"/>
  <c r="N181" i="2"/>
  <c r="N184" i="2"/>
  <c r="N188" i="2"/>
  <c r="N202" i="2"/>
  <c r="N215" i="2"/>
  <c r="N218" i="2"/>
  <c r="N240" i="2"/>
  <c r="N250" i="2"/>
  <c r="N283" i="2"/>
  <c r="N12" i="2"/>
  <c r="N20" i="2"/>
  <c r="N60" i="2"/>
  <c r="N64" i="2"/>
  <c r="N72" i="2"/>
  <c r="N83" i="2"/>
  <c r="N87" i="2"/>
  <c r="N105" i="2"/>
  <c r="N120" i="2"/>
  <c r="N125" i="2"/>
  <c r="N129" i="2"/>
  <c r="N136" i="2"/>
  <c r="N157" i="2"/>
  <c r="N164" i="2"/>
  <c r="N196" i="2"/>
  <c r="N206" i="2"/>
  <c r="N222" i="2"/>
  <c r="N254" i="2"/>
  <c r="N257" i="2"/>
  <c r="N261" i="2"/>
  <c r="N265" i="2"/>
  <c r="N300" i="2"/>
  <c r="N303" i="2"/>
  <c r="N306" i="2"/>
  <c r="N238" i="2"/>
  <c r="N251" i="2"/>
  <c r="N284" i="2"/>
  <c r="N313" i="2"/>
  <c r="N323" i="2"/>
  <c r="N216" i="2"/>
  <c r="N255" i="2"/>
  <c r="N320" i="2"/>
  <c r="N114" i="2"/>
  <c r="N180" i="2"/>
  <c r="N217" i="2"/>
  <c r="N253" i="2"/>
  <c r="N71" i="2"/>
  <c r="N104" i="2"/>
  <c r="N167" i="2"/>
  <c r="N279" i="2"/>
  <c r="N322" i="2"/>
  <c r="N13" i="2"/>
  <c r="N21" i="2"/>
  <c r="N26" i="2"/>
  <c r="N30" i="2"/>
  <c r="N34" i="2"/>
  <c r="N38" i="2"/>
  <c r="N42" i="2"/>
  <c r="N46" i="2"/>
  <c r="N50" i="2"/>
  <c r="N54" i="2"/>
  <c r="N57" i="2"/>
  <c r="N76" i="2"/>
  <c r="N95" i="2"/>
  <c r="N98" i="2"/>
  <c r="N102" i="2"/>
  <c r="N109" i="2"/>
  <c r="N117" i="2"/>
  <c r="N133" i="2"/>
  <c r="N140" i="2"/>
  <c r="N144" i="2"/>
  <c r="N147" i="2"/>
  <c r="N151" i="2"/>
  <c r="N161" i="2"/>
  <c r="N168" i="2"/>
  <c r="N171" i="2"/>
  <c r="N178" i="2"/>
  <c r="N182" i="2"/>
  <c r="N185" i="2"/>
  <c r="N189" i="2"/>
  <c r="N192" i="2"/>
  <c r="N203" i="2"/>
  <c r="N209" i="2"/>
  <c r="N219" i="2"/>
  <c r="N307" i="2"/>
  <c r="N48" i="2"/>
  <c r="N211" i="2"/>
  <c r="N282" i="2"/>
  <c r="N321" i="2"/>
  <c r="N56" i="2"/>
  <c r="N86" i="2"/>
  <c r="N128" i="2"/>
  <c r="N305" i="2"/>
  <c r="N14" i="2"/>
  <c r="N22" i="2"/>
  <c r="N65" i="2"/>
  <c r="N80" i="2"/>
  <c r="N84" i="2"/>
  <c r="N88" i="2"/>
  <c r="N126" i="2"/>
  <c r="N130" i="2"/>
  <c r="N154" i="2"/>
  <c r="N158" i="2"/>
  <c r="N165" i="2"/>
  <c r="N197" i="2"/>
  <c r="N258" i="2"/>
  <c r="N324" i="2"/>
  <c r="N111" i="2"/>
  <c r="N201" i="2"/>
  <c r="N59" i="2"/>
  <c r="N156" i="2"/>
  <c r="N15" i="2"/>
  <c r="N23" i="2"/>
  <c r="N27" i="2"/>
  <c r="N31" i="2"/>
  <c r="N35" i="2"/>
  <c r="N39" i="2"/>
  <c r="N47" i="2"/>
  <c r="N51" i="2"/>
  <c r="N55" i="2"/>
  <c r="N73" i="2"/>
  <c r="N77" i="2"/>
  <c r="N99" i="2"/>
  <c r="N103" i="2"/>
  <c r="N106" i="2"/>
  <c r="N110" i="2"/>
  <c r="N118" i="2"/>
  <c r="N134" i="2"/>
  <c r="N137" i="2"/>
  <c r="N141" i="2"/>
  <c r="N172" i="2"/>
  <c r="N179" i="2"/>
  <c r="N186" i="2"/>
  <c r="N190" i="2"/>
  <c r="N200" i="2"/>
  <c r="N204" i="2"/>
  <c r="N207" i="2"/>
  <c r="N210" i="2"/>
  <c r="N220" i="2"/>
  <c r="N235" i="2"/>
  <c r="N252" i="2"/>
  <c r="N278" i="2"/>
  <c r="N281" i="2"/>
  <c r="N304" i="2"/>
  <c r="N32" i="2"/>
  <c r="N74" i="2"/>
  <c r="N93" i="2"/>
  <c r="N119" i="2"/>
  <c r="N142" i="2"/>
  <c r="N187" i="2"/>
  <c r="N221" i="2"/>
  <c r="N256" i="2"/>
  <c r="N295" i="2"/>
  <c r="N18" i="2"/>
  <c r="N82" i="2"/>
  <c r="N124" i="2"/>
  <c r="N191" i="2"/>
  <c r="N260" i="2"/>
  <c r="N309" i="2"/>
  <c r="N16" i="2"/>
  <c r="N58" i="2"/>
  <c r="N62" i="2"/>
  <c r="N66" i="2"/>
  <c r="N70" i="2"/>
  <c r="N81" i="2"/>
  <c r="N85" i="2"/>
  <c r="N89" i="2"/>
  <c r="N96" i="2"/>
  <c r="N127" i="2"/>
  <c r="N145" i="2"/>
  <c r="N152" i="2"/>
  <c r="N155" i="2"/>
  <c r="N159" i="2"/>
  <c r="N162" i="2"/>
  <c r="N166" i="2"/>
  <c r="N169" i="2"/>
  <c r="N183" i="2"/>
  <c r="N193" i="2"/>
  <c r="N214" i="2"/>
  <c r="N239" i="2"/>
  <c r="N259" i="2"/>
  <c r="N318" i="2"/>
  <c r="N24" i="2"/>
  <c r="N28" i="2"/>
  <c r="N36" i="2"/>
  <c r="N44" i="2"/>
  <c r="N78" i="2"/>
  <c r="N100" i="2"/>
  <c r="N135" i="2"/>
  <c r="N173" i="2"/>
  <c r="N302" i="2"/>
  <c r="N63" i="2"/>
  <c r="N97" i="2"/>
  <c r="N17" i="2"/>
  <c r="N40" i="2"/>
  <c r="N52" i="2"/>
  <c r="N107" i="2"/>
  <c r="N131" i="2"/>
  <c r="N177" i="2"/>
  <c r="N205" i="2"/>
  <c r="N67" i="2"/>
  <c r="N163" i="2"/>
  <c r="N208" i="2"/>
  <c r="N319" i="2"/>
  <c r="N731" i="2"/>
  <c r="N994" i="2"/>
  <c r="N1063" i="2"/>
  <c r="N1095" i="2"/>
  <c r="N730" i="2"/>
  <c r="N769" i="2"/>
  <c r="N1094" i="2"/>
  <c r="N1190" i="2"/>
  <c r="N1096" i="2"/>
  <c r="N1531" i="2"/>
  <c r="N909" i="2"/>
  <c r="B31" i="37"/>
  <c r="K25" i="37" l="1"/>
  <c r="I25" i="37"/>
  <c r="K30" i="37"/>
  <c r="I30" i="37"/>
  <c r="K18" i="37"/>
  <c r="I18" i="37"/>
  <c r="I20" i="37"/>
  <c r="K20" i="37"/>
  <c r="F18" i="37"/>
  <c r="F20" i="37"/>
  <c r="F30" i="37"/>
  <c r="F25" i="37"/>
  <c r="L52" i="37"/>
  <c r="L51" i="37"/>
  <c r="N1843" i="2"/>
  <c r="F29" i="37" s="1"/>
  <c r="N1335" i="2"/>
  <c r="N1334" i="2"/>
  <c r="N1333" i="2"/>
  <c r="N1315" i="2"/>
  <c r="N1532" i="2"/>
  <c r="N1530" i="2"/>
  <c r="N1529" i="2"/>
  <c r="N1585" i="2"/>
  <c r="N1583" i="2"/>
  <c r="N1582" i="2"/>
  <c r="N1557" i="2"/>
  <c r="N1555" i="2"/>
  <c r="N1256" i="2"/>
  <c r="N1222" i="2"/>
  <c r="N1221" i="2"/>
  <c r="N1220" i="2"/>
  <c r="N1151" i="2"/>
  <c r="N1150" i="2"/>
  <c r="N1149" i="2"/>
  <c r="N1148" i="2"/>
  <c r="N1118" i="2"/>
  <c r="N1106" i="2"/>
  <c r="N1105" i="2"/>
  <c r="N1104" i="2"/>
  <c r="N1103" i="2"/>
  <c r="N1102" i="2"/>
  <c r="N1101" i="2"/>
  <c r="N1100" i="2"/>
  <c r="N1099" i="2"/>
  <c r="N1098" i="2"/>
  <c r="N1097" i="2"/>
  <c r="N1073" i="2"/>
  <c r="N1066" i="2"/>
  <c r="N1033" i="2"/>
  <c r="N1040" i="2"/>
  <c r="N1032" i="2"/>
  <c r="N1031" i="2"/>
  <c r="N1030" i="2"/>
  <c r="N1029" i="2"/>
  <c r="N1028" i="2"/>
  <c r="N1027" i="2"/>
  <c r="N1025" i="2"/>
  <c r="N1024" i="2"/>
  <c r="N1006" i="2"/>
  <c r="N1005" i="2"/>
  <c r="N1004" i="2"/>
  <c r="N1003" i="2"/>
  <c r="N1002" i="2"/>
  <c r="N1001" i="2"/>
  <c r="N978" i="2"/>
  <c r="N977" i="2"/>
  <c r="N976" i="2"/>
  <c r="N966" i="2"/>
  <c r="N965" i="2"/>
  <c r="N964" i="2"/>
  <c r="N963" i="2"/>
  <c r="N962" i="2"/>
  <c r="N945" i="2"/>
  <c r="N934" i="2"/>
  <c r="N933" i="2"/>
  <c r="N932" i="2"/>
  <c r="N931" i="2"/>
  <c r="N895" i="2"/>
  <c r="N894" i="2"/>
  <c r="N893" i="2"/>
  <c r="N892" i="2"/>
  <c r="N891" i="2"/>
  <c r="N887" i="2"/>
  <c r="N822" i="2"/>
  <c r="N821" i="2"/>
  <c r="N820" i="2"/>
  <c r="N819" i="2"/>
  <c r="N818" i="2"/>
  <c r="N817" i="2"/>
  <c r="N816" i="2"/>
  <c r="N815" i="2"/>
  <c r="N814" i="2"/>
  <c r="N802" i="2"/>
  <c r="N801" i="2"/>
  <c r="N800" i="2"/>
  <c r="N799" i="2"/>
  <c r="N798" i="2"/>
  <c r="N797" i="2"/>
  <c r="N796" i="2"/>
  <c r="N750" i="2"/>
  <c r="N749" i="2"/>
  <c r="N748" i="2"/>
  <c r="N747" i="2"/>
  <c r="N746" i="2"/>
  <c r="N745" i="2"/>
  <c r="N744" i="2"/>
  <c r="N713" i="2"/>
  <c r="N712" i="2"/>
  <c r="N711" i="2"/>
  <c r="N710" i="2"/>
  <c r="N709" i="2"/>
  <c r="N708" i="2"/>
  <c r="N707" i="2"/>
  <c r="N706" i="2"/>
  <c r="N705" i="2"/>
  <c r="N698" i="2"/>
  <c r="N704" i="2"/>
  <c r="N697" i="2"/>
  <c r="N696" i="2"/>
  <c r="N695" i="2"/>
  <c r="N694" i="2"/>
  <c r="N692" i="2"/>
  <c r="N693" i="2"/>
  <c r="N690" i="2"/>
  <c r="N691" i="2"/>
  <c r="N689" i="2"/>
  <c r="N652" i="2"/>
  <c r="N651" i="2"/>
  <c r="N647" i="2"/>
  <c r="N646" i="2"/>
  <c r="N645" i="2"/>
  <c r="N644" i="2"/>
  <c r="N643" i="2"/>
  <c r="N642" i="2"/>
  <c r="N641" i="2"/>
  <c r="N640" i="2"/>
  <c r="N639" i="2"/>
  <c r="N629" i="2"/>
  <c r="N628" i="2"/>
  <c r="N627" i="2"/>
  <c r="N599" i="2"/>
  <c r="N598" i="2"/>
  <c r="N597" i="2"/>
  <c r="N596" i="2"/>
  <c r="N595" i="2"/>
  <c r="N593" i="2"/>
  <c r="N594" i="2"/>
  <c r="N577" i="2"/>
  <c r="N578" i="2"/>
  <c r="N579" i="2"/>
  <c r="N356" i="2"/>
  <c r="N534" i="2"/>
  <c r="N533" i="2"/>
  <c r="N484" i="2"/>
  <c r="N482" i="2"/>
  <c r="N483" i="2"/>
  <c r="N481" i="2"/>
  <c r="N479" i="2"/>
  <c r="N478" i="2"/>
  <c r="N477" i="2"/>
  <c r="N450" i="2"/>
  <c r="N449" i="2"/>
  <c r="N448" i="2"/>
  <c r="N447" i="2"/>
  <c r="N446" i="2"/>
  <c r="N445" i="2"/>
  <c r="N444" i="2"/>
  <c r="N415" i="2"/>
  <c r="N414" i="2"/>
  <c r="N413" i="2"/>
  <c r="N412" i="2"/>
  <c r="N410" i="2"/>
  <c r="N409" i="2"/>
  <c r="N408" i="2"/>
  <c r="N407" i="2"/>
  <c r="N402" i="2"/>
  <c r="N401" i="2"/>
  <c r="N396" i="2"/>
  <c r="N352" i="2"/>
  <c r="N351" i="2"/>
  <c r="N350" i="2"/>
  <c r="N349" i="2"/>
  <c r="N346" i="2"/>
  <c r="N345" i="2"/>
  <c r="N317" i="2"/>
  <c r="N316" i="2"/>
  <c r="N315" i="2"/>
  <c r="N314" i="2"/>
  <c r="N312" i="2"/>
  <c r="N311" i="2"/>
  <c r="N310" i="2"/>
  <c r="N291" i="2"/>
  <c r="N290" i="2"/>
  <c r="N289" i="2"/>
  <c r="N288" i="2"/>
  <c r="N287" i="2"/>
  <c r="N286" i="2"/>
  <c r="N285" i="2"/>
  <c r="N280" i="2"/>
  <c r="N277" i="2"/>
  <c r="N276" i="2"/>
  <c r="N275" i="2"/>
  <c r="N274" i="2"/>
  <c r="N272" i="2"/>
  <c r="N273" i="2"/>
  <c r="N270" i="2"/>
  <c r="N271" i="2"/>
  <c r="N241" i="2"/>
  <c r="N236" i="2"/>
  <c r="N213" i="2"/>
  <c r="N212" i="2"/>
  <c r="N150" i="2"/>
  <c r="N149" i="2"/>
  <c r="N148" i="2"/>
  <c r="N143" i="2"/>
  <c r="N139" i="2"/>
  <c r="N138" i="2"/>
  <c r="N92" i="2"/>
  <c r="N91" i="2"/>
  <c r="N61" i="2"/>
  <c r="N687" i="2"/>
  <c r="Q687" i="2"/>
  <c r="O687" i="2" s="1"/>
  <c r="N686" i="2"/>
  <c r="Q686" i="2"/>
  <c r="O686" i="2" s="1"/>
  <c r="N685" i="2"/>
  <c r="Q685" i="2"/>
  <c r="O685" i="2" s="1"/>
  <c r="N684" i="2"/>
  <c r="Q684" i="2"/>
  <c r="O684" i="2" s="1"/>
  <c r="N683" i="2"/>
  <c r="Q683" i="2"/>
  <c r="O683" i="2" s="1"/>
  <c r="N682" i="2"/>
  <c r="Q682" i="2"/>
  <c r="O682" i="2" s="1"/>
  <c r="N681" i="2"/>
  <c r="Q681" i="2"/>
  <c r="O681" i="2" s="1"/>
  <c r="N680" i="2"/>
  <c r="Q680" i="2"/>
  <c r="O680" i="2" s="1"/>
  <c r="N679" i="2"/>
  <c r="Q679" i="2"/>
  <c r="O679" i="2" s="1"/>
  <c r="N670" i="2"/>
  <c r="Q670" i="2"/>
  <c r="O670" i="2" s="1"/>
  <c r="N669" i="2"/>
  <c r="Q669" i="2"/>
  <c r="O669" i="2" s="1"/>
  <c r="N668" i="2"/>
  <c r="Q668" i="2"/>
  <c r="O668" i="2" s="1"/>
  <c r="N667" i="2"/>
  <c r="Q667" i="2"/>
  <c r="O667" i="2" s="1"/>
  <c r="N666" i="2"/>
  <c r="Q666" i="2"/>
  <c r="O666" i="2" s="1"/>
  <c r="N665" i="2"/>
  <c r="Q665" i="2"/>
  <c r="O665" i="2" s="1"/>
  <c r="N664" i="2"/>
  <c r="Q664" i="2"/>
  <c r="O664" i="2" s="1"/>
  <c r="N663" i="2"/>
  <c r="Q663" i="2"/>
  <c r="O663" i="2" s="1"/>
  <c r="N662" i="2"/>
  <c r="Q662" i="2"/>
  <c r="O662" i="2" s="1"/>
  <c r="N661" i="2"/>
  <c r="Q661" i="2"/>
  <c r="O661" i="2" s="1"/>
  <c r="N622" i="2"/>
  <c r="Q622" i="2"/>
  <c r="O622" i="2" s="1"/>
  <c r="N621" i="2"/>
  <c r="Q621" i="2"/>
  <c r="O621" i="2" s="1"/>
  <c r="N620" i="2"/>
  <c r="Q620" i="2"/>
  <c r="O620" i="2" s="1"/>
  <c r="N619" i="2"/>
  <c r="N618" i="2"/>
  <c r="Q618" i="2"/>
  <c r="O618" i="2" s="1"/>
  <c r="N617" i="2"/>
  <c r="Q617" i="2"/>
  <c r="O617" i="2" s="1"/>
  <c r="N616" i="2"/>
  <c r="N615" i="2"/>
  <c r="Q615" i="2"/>
  <c r="O615" i="2" s="1"/>
  <c r="N614" i="2"/>
  <c r="Q614" i="2"/>
  <c r="O614" i="2" s="1"/>
  <c r="N613" i="2"/>
  <c r="Q613" i="2"/>
  <c r="O613" i="2" s="1"/>
  <c r="N591" i="2"/>
  <c r="N590" i="2"/>
  <c r="N589" i="2"/>
  <c r="Q589" i="2"/>
  <c r="O589" i="2" s="1"/>
  <c r="N588" i="2"/>
  <c r="Q588" i="2"/>
  <c r="O588" i="2" s="1"/>
  <c r="N587" i="2"/>
  <c r="Q587" i="2"/>
  <c r="O587" i="2" s="1"/>
  <c r="N586" i="2"/>
  <c r="Q586" i="2"/>
  <c r="O586" i="2" s="1"/>
  <c r="N585" i="2"/>
  <c r="Q585" i="2"/>
  <c r="O585" i="2" s="1"/>
  <c r="N584" i="2"/>
  <c r="Q584" i="2"/>
  <c r="O584" i="2" s="1"/>
  <c r="N583" i="2"/>
  <c r="Q583" i="2"/>
  <c r="O583" i="2" s="1"/>
  <c r="N582" i="2"/>
  <c r="Q582" i="2"/>
  <c r="O582" i="2" s="1"/>
  <c r="N576" i="2"/>
  <c r="N575" i="2"/>
  <c r="N574" i="2"/>
  <c r="N573" i="2"/>
  <c r="N572" i="2"/>
  <c r="N571" i="2"/>
  <c r="N570" i="2"/>
  <c r="N569" i="2"/>
  <c r="Q569" i="2"/>
  <c r="O569" i="2" s="1"/>
  <c r="N568" i="2"/>
  <c r="Q568" i="2"/>
  <c r="O568" i="2" s="1"/>
  <c r="N567" i="2"/>
  <c r="Q567" i="2"/>
  <c r="O567" i="2" s="1"/>
  <c r="N537" i="2"/>
  <c r="Q537" i="2"/>
  <c r="O537" i="2" s="1"/>
  <c r="N536" i="2"/>
  <c r="Q536" i="2"/>
  <c r="O536" i="2" s="1"/>
  <c r="N532" i="2"/>
  <c r="N531" i="2"/>
  <c r="N530" i="2"/>
  <c r="N529" i="2"/>
  <c r="N528" i="2"/>
  <c r="N527" i="2"/>
  <c r="Q527" i="2"/>
  <c r="O527" i="2" s="1"/>
  <c r="N526" i="2"/>
  <c r="Q526" i="2"/>
  <c r="O526" i="2" s="1"/>
  <c r="N525" i="2"/>
  <c r="Q525" i="2"/>
  <c r="O525" i="2" s="1"/>
  <c r="N524" i="2"/>
  <c r="Q524" i="2"/>
  <c r="O524" i="2" s="1"/>
  <c r="N516" i="2"/>
  <c r="Q516" i="2"/>
  <c r="O516" i="2" s="1"/>
  <c r="N515" i="2"/>
  <c r="Q515" i="2"/>
  <c r="O515" i="2" s="1"/>
  <c r="N514" i="2"/>
  <c r="Q514" i="2"/>
  <c r="O514" i="2" s="1"/>
  <c r="N494" i="2"/>
  <c r="Q494" i="2"/>
  <c r="O494" i="2" s="1"/>
  <c r="N493" i="2"/>
  <c r="Q493" i="2"/>
  <c r="O493" i="2" s="1"/>
  <c r="N492" i="2"/>
  <c r="Q492" i="2"/>
  <c r="O492" i="2" s="1"/>
  <c r="N491" i="2"/>
  <c r="Q491" i="2"/>
  <c r="O491" i="2" s="1"/>
  <c r="N490" i="2"/>
  <c r="Q490" i="2"/>
  <c r="O490" i="2" s="1"/>
  <c r="N489" i="2"/>
  <c r="Q489" i="2"/>
  <c r="O489" i="2" s="1"/>
  <c r="N488" i="2"/>
  <c r="Q488" i="2"/>
  <c r="O488" i="2" s="1"/>
  <c r="N486" i="2"/>
  <c r="Q486" i="2"/>
  <c r="O486" i="2" s="1"/>
  <c r="N485" i="2"/>
  <c r="Q485" i="2"/>
  <c r="O485" i="2" s="1"/>
  <c r="N476" i="2"/>
  <c r="N475" i="2"/>
  <c r="Q475" i="2"/>
  <c r="O475" i="2" s="1"/>
  <c r="N474" i="2"/>
  <c r="Q474" i="2"/>
  <c r="O474" i="2" s="1"/>
  <c r="N473" i="2"/>
  <c r="Q473" i="2"/>
  <c r="O473" i="2" s="1"/>
  <c r="N472" i="2"/>
  <c r="Q472" i="2"/>
  <c r="O472" i="2" s="1"/>
  <c r="N471" i="2"/>
  <c r="Q471" i="2"/>
  <c r="O471" i="2" s="1"/>
  <c r="N470" i="2"/>
  <c r="Q470" i="2"/>
  <c r="O470" i="2" s="1"/>
  <c r="N469" i="2"/>
  <c r="Q469" i="2"/>
  <c r="O469" i="2" s="1"/>
  <c r="N468" i="2"/>
  <c r="Q468" i="2"/>
  <c r="O468" i="2" s="1"/>
  <c r="N467" i="2"/>
  <c r="Q467" i="2"/>
  <c r="O467" i="2" s="1"/>
  <c r="N1598" i="2"/>
  <c r="Q1598" i="2"/>
  <c r="O1598" i="2" s="1"/>
  <c r="N1597" i="2"/>
  <c r="Q1597" i="2"/>
  <c r="O1597" i="2" s="1"/>
  <c r="N1596" i="2"/>
  <c r="Q1596" i="2"/>
  <c r="O1596" i="2" s="1"/>
  <c r="N1581" i="2"/>
  <c r="Q1581" i="2"/>
  <c r="O1581" i="2" s="1"/>
  <c r="N1580" i="2"/>
  <c r="Q1580" i="2"/>
  <c r="O1580" i="2" s="1"/>
  <c r="N1579" i="2"/>
  <c r="Q1579" i="2"/>
  <c r="O1579" i="2" s="1"/>
  <c r="N1571" i="2"/>
  <c r="Q1571" i="2"/>
  <c r="O1571" i="2" s="1"/>
  <c r="N1566" i="2"/>
  <c r="Q1566" i="2"/>
  <c r="O1566" i="2" s="1"/>
  <c r="N1560" i="2"/>
  <c r="Q1560" i="2"/>
  <c r="O1560" i="2" s="1"/>
  <c r="N1554" i="2"/>
  <c r="N1553" i="2"/>
  <c r="N1548" i="2"/>
  <c r="Q1548" i="2"/>
  <c r="O1548" i="2" s="1"/>
  <c r="N1543" i="2"/>
  <c r="Q1543" i="2"/>
  <c r="O1543" i="2" s="1"/>
  <c r="N1525" i="2"/>
  <c r="Q1525" i="2"/>
  <c r="O1525" i="2" s="1"/>
  <c r="N1518" i="2"/>
  <c r="Q1518" i="2"/>
  <c r="O1518" i="2" s="1"/>
  <c r="N1517" i="2"/>
  <c r="Q1517" i="2"/>
  <c r="O1517" i="2" s="1"/>
  <c r="N1516" i="2"/>
  <c r="Q1516" i="2"/>
  <c r="O1516" i="2" s="1"/>
  <c r="N1515" i="2"/>
  <c r="Q1515" i="2"/>
  <c r="O1515" i="2" s="1"/>
  <c r="N1508" i="2"/>
  <c r="Q1508" i="2"/>
  <c r="O1508" i="2" s="1"/>
  <c r="N920" i="2"/>
  <c r="Q920" i="2"/>
  <c r="O920" i="2" s="1"/>
  <c r="N919" i="2"/>
  <c r="Q919" i="2"/>
  <c r="O919" i="2" s="1"/>
  <c r="N918" i="2"/>
  <c r="Q918" i="2"/>
  <c r="O918" i="2" s="1"/>
  <c r="N917" i="2"/>
  <c r="Q917" i="2"/>
  <c r="O917" i="2" s="1"/>
  <c r="N916" i="2"/>
  <c r="Q916" i="2"/>
  <c r="O916" i="2" s="1"/>
  <c r="N915" i="2"/>
  <c r="Q915" i="2"/>
  <c r="O915" i="2" s="1"/>
  <c r="N914" i="2"/>
  <c r="Q914" i="2"/>
  <c r="O914" i="2" s="1"/>
  <c r="N913" i="2"/>
  <c r="Q913" i="2"/>
  <c r="O913" i="2" s="1"/>
  <c r="N912" i="2"/>
  <c r="Q912" i="2"/>
  <c r="O912" i="2" s="1"/>
  <c r="N911" i="2"/>
  <c r="Q911" i="2"/>
  <c r="O911" i="2" s="1"/>
  <c r="N890" i="2"/>
  <c r="N889" i="2"/>
  <c r="N888" i="2"/>
  <c r="N886" i="2"/>
  <c r="Q886" i="2"/>
  <c r="O886" i="2" s="1"/>
  <c r="N885" i="2"/>
  <c r="Q885" i="2"/>
  <c r="O885" i="2" s="1"/>
  <c r="N884" i="2"/>
  <c r="Q884" i="2"/>
  <c r="O884" i="2" s="1"/>
  <c r="N883" i="2"/>
  <c r="Q883" i="2"/>
  <c r="O883" i="2" s="1"/>
  <c r="N862" i="2"/>
  <c r="Q862" i="2"/>
  <c r="O862" i="2" s="1"/>
  <c r="N855" i="2"/>
  <c r="Q855" i="2"/>
  <c r="O855" i="2" s="1"/>
  <c r="N854" i="2"/>
  <c r="Q854" i="2"/>
  <c r="O854" i="2" s="1"/>
  <c r="N853" i="2"/>
  <c r="Q853" i="2"/>
  <c r="O853" i="2" s="1"/>
  <c r="N852" i="2"/>
  <c r="Q852" i="2"/>
  <c r="O852" i="2" s="1"/>
  <c r="N851" i="2"/>
  <c r="Q851" i="2"/>
  <c r="O851" i="2" s="1"/>
  <c r="N850" i="2"/>
  <c r="Q850" i="2"/>
  <c r="O850" i="2" s="1"/>
  <c r="N849" i="2"/>
  <c r="Q849" i="2"/>
  <c r="O849" i="2" s="1"/>
  <c r="N848" i="2"/>
  <c r="Q848" i="2"/>
  <c r="O848" i="2" s="1"/>
  <c r="N847" i="2"/>
  <c r="Q847" i="2"/>
  <c r="O847" i="2" s="1"/>
  <c r="N846" i="2"/>
  <c r="Q846" i="2"/>
  <c r="O846" i="2" s="1"/>
  <c r="N833" i="2"/>
  <c r="Q833" i="2"/>
  <c r="O833" i="2" s="1"/>
  <c r="N832" i="2"/>
  <c r="Q832" i="2"/>
  <c r="O832" i="2" s="1"/>
  <c r="N831" i="2"/>
  <c r="Q831" i="2"/>
  <c r="O831" i="2" s="1"/>
  <c r="N830" i="2"/>
  <c r="Q830" i="2"/>
  <c r="O830" i="2" s="1"/>
  <c r="N829" i="2"/>
  <c r="Q829" i="2"/>
  <c r="O829" i="2" s="1"/>
  <c r="N828" i="2"/>
  <c r="Q828" i="2"/>
  <c r="O828" i="2" s="1"/>
  <c r="N827" i="2"/>
  <c r="Q827" i="2"/>
  <c r="O827" i="2" s="1"/>
  <c r="N826" i="2"/>
  <c r="Q826" i="2"/>
  <c r="O826" i="2" s="1"/>
  <c r="N805" i="2"/>
  <c r="N804" i="2"/>
  <c r="N803" i="2"/>
  <c r="N794" i="2"/>
  <c r="Q794" i="2"/>
  <c r="O794" i="2" s="1"/>
  <c r="N793" i="2"/>
  <c r="Q793" i="2"/>
  <c r="O793" i="2" s="1"/>
  <c r="N792" i="2"/>
  <c r="Q792" i="2"/>
  <c r="O792" i="2" s="1"/>
  <c r="N791" i="2"/>
  <c r="Q791" i="2"/>
  <c r="O791" i="2" s="1"/>
  <c r="N790" i="2"/>
  <c r="Q790" i="2"/>
  <c r="O790" i="2" s="1"/>
  <c r="N776" i="2"/>
  <c r="Q776" i="2"/>
  <c r="O776" i="2" s="1"/>
  <c r="N766" i="2"/>
  <c r="Q766" i="2"/>
  <c r="O766" i="2" s="1"/>
  <c r="N765" i="2"/>
  <c r="Q765" i="2"/>
  <c r="O765" i="2" s="1"/>
  <c r="N764" i="2"/>
  <c r="Q764" i="2"/>
  <c r="O764" i="2" s="1"/>
  <c r="N763" i="2"/>
  <c r="Q763" i="2"/>
  <c r="O763" i="2" s="1"/>
  <c r="N743" i="2"/>
  <c r="N742" i="2"/>
  <c r="N741" i="2"/>
  <c r="N740" i="2"/>
  <c r="Q740" i="2"/>
  <c r="O740" i="2" s="1"/>
  <c r="N739" i="2"/>
  <c r="Q739" i="2"/>
  <c r="O739" i="2" s="1"/>
  <c r="N738" i="2"/>
  <c r="Q738" i="2"/>
  <c r="O738" i="2" s="1"/>
  <c r="N737" i="2"/>
  <c r="Q737" i="2"/>
  <c r="O737" i="2" s="1"/>
  <c r="N736" i="2"/>
  <c r="Q736" i="2"/>
  <c r="O736" i="2" s="1"/>
  <c r="N735" i="2"/>
  <c r="Q735" i="2"/>
  <c r="O735" i="2" s="1"/>
  <c r="N930" i="2"/>
  <c r="Q930" i="2"/>
  <c r="O930" i="2" s="1"/>
  <c r="N1026" i="2"/>
  <c r="N1010" i="2"/>
  <c r="Q1010" i="2"/>
  <c r="O1010" i="2" s="1"/>
  <c r="N1009" i="2"/>
  <c r="Q1009" i="2"/>
  <c r="O1009" i="2" s="1"/>
  <c r="N1008" i="2"/>
  <c r="N1007" i="2"/>
  <c r="N957" i="2"/>
  <c r="Q957" i="2"/>
  <c r="O957" i="2" s="1"/>
  <c r="N956" i="2"/>
  <c r="Q956" i="2"/>
  <c r="O956" i="2" s="1"/>
  <c r="N955" i="2"/>
  <c r="Q955" i="2"/>
  <c r="O955" i="2" s="1"/>
  <c r="N954" i="2"/>
  <c r="Q954" i="2"/>
  <c r="O954" i="2" s="1"/>
  <c r="N1373" i="2"/>
  <c r="Q1373" i="2"/>
  <c r="O1373" i="2" s="1"/>
  <c r="N1353" i="2"/>
  <c r="Q1353" i="2"/>
  <c r="O1353" i="2" s="1"/>
  <c r="N1352" i="2"/>
  <c r="Q1352" i="2"/>
  <c r="O1352" i="2" s="1"/>
  <c r="N1312" i="2"/>
  <c r="N1311" i="2"/>
  <c r="Q1311" i="2"/>
  <c r="O1311" i="2" s="1"/>
  <c r="N1294" i="2"/>
  <c r="Q1294" i="2"/>
  <c r="O1294" i="2" s="1"/>
  <c r="N1293" i="2"/>
  <c r="Q1293" i="2"/>
  <c r="O1293" i="2" s="1"/>
  <c r="N1286" i="2"/>
  <c r="Q1286" i="2"/>
  <c r="O1286" i="2" s="1"/>
  <c r="N1285" i="2"/>
  <c r="Q1285" i="2"/>
  <c r="O1285" i="2" s="1"/>
  <c r="N1284" i="2"/>
  <c r="F21" i="37" s="1"/>
  <c r="Q1284" i="2"/>
  <c r="O1284" i="2" s="1"/>
  <c r="N1261" i="2"/>
  <c r="Q1261" i="2"/>
  <c r="O1261" i="2" s="1"/>
  <c r="N1260" i="2"/>
  <c r="Q1260" i="2"/>
  <c r="O1260" i="2" s="1"/>
  <c r="N1228" i="2"/>
  <c r="Q1228" i="2"/>
  <c r="O1228" i="2" s="1"/>
  <c r="N1227" i="2"/>
  <c r="Q1227" i="2"/>
  <c r="O1227" i="2" s="1"/>
  <c r="N1226" i="2"/>
  <c r="Q1226" i="2"/>
  <c r="O1226" i="2" s="1"/>
  <c r="N1219" i="2"/>
  <c r="N1218" i="2"/>
  <c r="Q1218" i="2"/>
  <c r="O1218" i="2" s="1"/>
  <c r="N1475" i="2"/>
  <c r="Q1475" i="2"/>
  <c r="O1475" i="2" s="1"/>
  <c r="N1473" i="2"/>
  <c r="Q1473" i="2"/>
  <c r="O1473" i="2" s="1"/>
  <c r="N1472" i="2"/>
  <c r="Q1472" i="2"/>
  <c r="O1472" i="2" s="1"/>
  <c r="N1444" i="2"/>
  <c r="Q1444" i="2"/>
  <c r="O1444" i="2" s="1"/>
  <c r="N1442" i="2"/>
  <c r="Q1442" i="2"/>
  <c r="O1442" i="2" s="1"/>
  <c r="N1441" i="2"/>
  <c r="Q1441" i="2"/>
  <c r="O1441" i="2" s="1"/>
  <c r="N1402" i="2"/>
  <c r="Q1402" i="2"/>
  <c r="O1402" i="2" s="1"/>
  <c r="N1400" i="2"/>
  <c r="Q1400" i="2"/>
  <c r="O1400" i="2" s="1"/>
  <c r="N1399" i="2"/>
  <c r="Q1399" i="2"/>
  <c r="O1399" i="2" s="1"/>
  <c r="N1380" i="2"/>
  <c r="Q1380" i="2"/>
  <c r="O1380" i="2" s="1"/>
  <c r="N1378" i="2"/>
  <c r="Q1378" i="2"/>
  <c r="O1378" i="2" s="1"/>
  <c r="N1377" i="2"/>
  <c r="Q1377" i="2"/>
  <c r="O1377" i="2" s="1"/>
  <c r="N1376" i="2"/>
  <c r="Q1376" i="2"/>
  <c r="O1376" i="2" s="1"/>
  <c r="N1197" i="2"/>
  <c r="Q1197" i="2"/>
  <c r="O1197" i="2" s="1"/>
  <c r="N1195" i="2"/>
  <c r="Q1195" i="2"/>
  <c r="O1195" i="2" s="1"/>
  <c r="N1194" i="2"/>
  <c r="Q1194" i="2"/>
  <c r="O1194" i="2" s="1"/>
  <c r="N1086" i="2"/>
  <c r="Q1086" i="2"/>
  <c r="O1086" i="2" s="1"/>
  <c r="N1085" i="2"/>
  <c r="Q1085" i="2"/>
  <c r="O1085" i="2" s="1"/>
  <c r="N1084" i="2"/>
  <c r="Q1084" i="2"/>
  <c r="O1084" i="2" s="1"/>
  <c r="N1072" i="2"/>
  <c r="N1071" i="2"/>
  <c r="N1070" i="2"/>
  <c r="Q1070" i="2"/>
  <c r="O1070" i="2" s="1"/>
  <c r="N1069" i="2"/>
  <c r="N1068" i="2"/>
  <c r="N1067" i="2"/>
  <c r="N439" i="2"/>
  <c r="Q439" i="2"/>
  <c r="O439" i="2" s="1"/>
  <c r="N438" i="2"/>
  <c r="Q438" i="2"/>
  <c r="O438" i="2" s="1"/>
  <c r="N437" i="2"/>
  <c r="Q437" i="2"/>
  <c r="O437" i="2" s="1"/>
  <c r="N436" i="2"/>
  <c r="Q436" i="2"/>
  <c r="O436" i="2" s="1"/>
  <c r="N435" i="2"/>
  <c r="Q435" i="2"/>
  <c r="O435" i="2" s="1"/>
  <c r="N434" i="2"/>
  <c r="Q434" i="2"/>
  <c r="O434" i="2" s="1"/>
  <c r="N433" i="2"/>
  <c r="Q433" i="2"/>
  <c r="O433" i="2" s="1"/>
  <c r="N400" i="2"/>
  <c r="N399" i="2"/>
  <c r="N398" i="2"/>
  <c r="N397" i="2"/>
  <c r="N395" i="2"/>
  <c r="Q395" i="2"/>
  <c r="O395" i="2" s="1"/>
  <c r="N394" i="2"/>
  <c r="Q394" i="2"/>
  <c r="O394" i="2" s="1"/>
  <c r="N393" i="2"/>
  <c r="Q393" i="2"/>
  <c r="O393" i="2" s="1"/>
  <c r="N392" i="2"/>
  <c r="Q392" i="2"/>
  <c r="O392" i="2" s="1"/>
  <c r="N370" i="2"/>
  <c r="N369" i="2"/>
  <c r="N368" i="2"/>
  <c r="Q368" i="2"/>
  <c r="O368" i="2" s="1"/>
  <c r="N367" i="2"/>
  <c r="Q367" i="2"/>
  <c r="O367" i="2" s="1"/>
  <c r="N366" i="2"/>
  <c r="Q366" i="2"/>
  <c r="O366" i="2" s="1"/>
  <c r="N365" i="2"/>
  <c r="Q365" i="2"/>
  <c r="O365" i="2" s="1"/>
  <c r="N364" i="2"/>
  <c r="Q364" i="2"/>
  <c r="O364" i="2" s="1"/>
  <c r="N344" i="2"/>
  <c r="N343" i="2"/>
  <c r="Q343" i="2"/>
  <c r="O343" i="2" s="1"/>
  <c r="N342" i="2"/>
  <c r="Q342" i="2"/>
  <c r="O342" i="2" s="1"/>
  <c r="N341" i="2"/>
  <c r="Q341" i="2"/>
  <c r="O341" i="2" s="1"/>
  <c r="N339" i="2"/>
  <c r="Q339" i="2"/>
  <c r="O339" i="2" s="1"/>
  <c r="N338" i="2"/>
  <c r="Q338" i="2"/>
  <c r="O338" i="2" s="1"/>
  <c r="N337" i="2"/>
  <c r="Q337" i="2"/>
  <c r="O337" i="2" s="1"/>
  <c r="N336" i="2"/>
  <c r="Q336" i="2"/>
  <c r="O336" i="2" s="1"/>
  <c r="N334" i="2"/>
  <c r="Q334" i="2"/>
  <c r="O334" i="2" s="1"/>
  <c r="N333" i="2"/>
  <c r="Q333" i="2"/>
  <c r="O333" i="2" s="1"/>
  <c r="N332" i="2"/>
  <c r="Q332" i="2"/>
  <c r="O332" i="2" s="1"/>
  <c r="N331" i="2"/>
  <c r="Q331" i="2"/>
  <c r="O331" i="2" s="1"/>
  <c r="N330" i="2"/>
  <c r="N329" i="2"/>
  <c r="Q329" i="2"/>
  <c r="O329" i="2" s="1"/>
  <c r="N328" i="2"/>
  <c r="F19" i="37" s="1"/>
  <c r="Q328" i="2"/>
  <c r="O328" i="2" s="1"/>
  <c r="N308" i="2"/>
  <c r="Q308" i="2"/>
  <c r="O308" i="2" s="1"/>
  <c r="N301" i="2"/>
  <c r="Q301" i="2"/>
  <c r="O301" i="2" s="1"/>
  <c r="N299" i="2"/>
  <c r="Q299" i="2"/>
  <c r="O299" i="2" s="1"/>
  <c r="N298" i="2"/>
  <c r="Q298" i="2"/>
  <c r="O298" i="2" s="1"/>
  <c r="N297" i="2"/>
  <c r="Q297" i="2"/>
  <c r="O297" i="2" s="1"/>
  <c r="N296" i="2"/>
  <c r="Q296" i="2"/>
  <c r="O296" i="2" s="1"/>
  <c r="N294" i="2"/>
  <c r="Q294" i="2"/>
  <c r="O294" i="2" s="1"/>
  <c r="N293" i="2"/>
  <c r="Q293" i="2"/>
  <c r="O293" i="2" s="1"/>
  <c r="N292" i="2"/>
  <c r="N269" i="2"/>
  <c r="N268" i="2"/>
  <c r="N267" i="2"/>
  <c r="N266" i="2"/>
  <c r="N264" i="2"/>
  <c r="Q264" i="2"/>
  <c r="O264" i="2" s="1"/>
  <c r="N263" i="2"/>
  <c r="Q263" i="2"/>
  <c r="O263" i="2" s="1"/>
  <c r="N262" i="2"/>
  <c r="Q262" i="2"/>
  <c r="O262" i="2" s="1"/>
  <c r="N249" i="2"/>
  <c r="Q249" i="2"/>
  <c r="O249" i="2" s="1"/>
  <c r="N248" i="2"/>
  <c r="Q248" i="2"/>
  <c r="O248" i="2" s="1"/>
  <c r="N247" i="2"/>
  <c r="Q247" i="2"/>
  <c r="O247" i="2" s="1"/>
  <c r="N246" i="2"/>
  <c r="Q246" i="2"/>
  <c r="O246" i="2" s="1"/>
  <c r="N245" i="2"/>
  <c r="Q245" i="2"/>
  <c r="O245" i="2" s="1"/>
  <c r="N244" i="2"/>
  <c r="Q244" i="2"/>
  <c r="O244" i="2" s="1"/>
  <c r="N243" i="2"/>
  <c r="Q243" i="2"/>
  <c r="O243" i="2" s="1"/>
  <c r="N242" i="2"/>
  <c r="N237" i="2"/>
  <c r="N234" i="2"/>
  <c r="Q234" i="2"/>
  <c r="O234" i="2" s="1"/>
  <c r="N233" i="2"/>
  <c r="Q233" i="2"/>
  <c r="O233" i="2" s="1"/>
  <c r="N232" i="2"/>
  <c r="Q232" i="2"/>
  <c r="O232" i="2" s="1"/>
  <c r="N231" i="2"/>
  <c r="Q231" i="2"/>
  <c r="O231" i="2" s="1"/>
  <c r="N230" i="2"/>
  <c r="Q230" i="2"/>
  <c r="O230" i="2" s="1"/>
  <c r="N229" i="2"/>
  <c r="Q229" i="2"/>
  <c r="O229" i="2" s="1"/>
  <c r="N228" i="2"/>
  <c r="Q228" i="2"/>
  <c r="O228" i="2" s="1"/>
  <c r="N227" i="2"/>
  <c r="Q227" i="2"/>
  <c r="O227" i="2" s="1"/>
  <c r="N226" i="2"/>
  <c r="Q226" i="2"/>
  <c r="O226" i="2" s="1"/>
  <c r="N225" i="2"/>
  <c r="Q225" i="2"/>
  <c r="O225" i="2" s="1"/>
  <c r="N224" i="2"/>
  <c r="Q224" i="2"/>
  <c r="O224" i="2" s="1"/>
  <c r="N223" i="2"/>
  <c r="Q223" i="2"/>
  <c r="O223" i="2" s="1"/>
  <c r="N199" i="2"/>
  <c r="Q199" i="2"/>
  <c r="O199" i="2" s="1"/>
  <c r="N198" i="2"/>
  <c r="Q198" i="2"/>
  <c r="O198" i="2" s="1"/>
  <c r="N195" i="2"/>
  <c r="Q195" i="2"/>
  <c r="O195" i="2" s="1"/>
  <c r="N194" i="2"/>
  <c r="Q194" i="2"/>
  <c r="O194" i="2" s="1"/>
  <c r="N176" i="2"/>
  <c r="Q176" i="2"/>
  <c r="O176" i="2" s="1"/>
  <c r="N175" i="2"/>
  <c r="Q175" i="2"/>
  <c r="O175" i="2" s="1"/>
  <c r="N123" i="2"/>
  <c r="Q123" i="2"/>
  <c r="O123" i="2" s="1"/>
  <c r="N122" i="2"/>
  <c r="Q122" i="2"/>
  <c r="O122" i="2" s="1"/>
  <c r="N121" i="2"/>
  <c r="Q121" i="2"/>
  <c r="O121" i="2" s="1"/>
  <c r="N116" i="2"/>
  <c r="Q116" i="2"/>
  <c r="O116" i="2" s="1"/>
  <c r="N113" i="2"/>
  <c r="Q113" i="2"/>
  <c r="O113" i="2" s="1"/>
  <c r="N112" i="2"/>
  <c r="Q112" i="2"/>
  <c r="O112" i="2" s="1"/>
  <c r="N69" i="2"/>
  <c r="Q69" i="2"/>
  <c r="O69" i="2" s="1"/>
  <c r="N68" i="2"/>
  <c r="Q68" i="2"/>
  <c r="O68" i="2" s="1"/>
  <c r="N43" i="2"/>
  <c r="F15" i="37" s="1"/>
  <c r="Q43" i="2"/>
  <c r="O43" i="2" s="1"/>
  <c r="J31" i="37"/>
  <c r="H31" i="37"/>
  <c r="K31" i="37"/>
  <c r="I31" i="37"/>
  <c r="I30" i="38"/>
  <c r="I27" i="38"/>
  <c r="J27" i="38"/>
  <c r="K27" i="38"/>
  <c r="K31" i="38" s="1"/>
  <c r="L27" i="38"/>
  <c r="M27" i="38"/>
  <c r="M31" i="38" s="1"/>
  <c r="N27" i="38"/>
  <c r="I28" i="38"/>
  <c r="J28" i="38"/>
  <c r="K28" i="38"/>
  <c r="L28" i="38"/>
  <c r="M28" i="38"/>
  <c r="N28" i="38"/>
  <c r="I29" i="38"/>
  <c r="J29" i="38"/>
  <c r="K29" i="38"/>
  <c r="L29" i="38"/>
  <c r="M29" i="38"/>
  <c r="N29" i="38"/>
  <c r="F26" i="37" l="1"/>
  <c r="G24" i="37"/>
  <c r="I24" i="37" s="1"/>
  <c r="F28" i="37"/>
  <c r="J28" i="37" s="1"/>
  <c r="F24" i="37"/>
  <c r="J24" i="37" s="1"/>
  <c r="F16" i="37"/>
  <c r="H16" i="37" s="1"/>
  <c r="F22" i="37"/>
  <c r="J22" i="37" s="1"/>
  <c r="F27" i="37"/>
  <c r="H27" i="37" s="1"/>
  <c r="F17" i="37"/>
  <c r="H17" i="37" s="1"/>
  <c r="H21" i="37"/>
  <c r="J21" i="37"/>
  <c r="J29" i="37"/>
  <c r="H29" i="37"/>
  <c r="H19" i="37"/>
  <c r="J19" i="37"/>
  <c r="F23" i="37"/>
  <c r="J30" i="37"/>
  <c r="H30" i="37"/>
  <c r="H20" i="37"/>
  <c r="J20" i="37"/>
  <c r="J18" i="37"/>
  <c r="H18" i="37"/>
  <c r="J25" i="37"/>
  <c r="H25" i="37"/>
  <c r="J15" i="37"/>
  <c r="A36" i="37"/>
  <c r="A53" i="37"/>
  <c r="A35" i="37"/>
  <c r="H26" i="37" l="1"/>
  <c r="J26" i="37"/>
  <c r="H53" i="37"/>
  <c r="J53" i="37"/>
  <c r="K24" i="37"/>
  <c r="J27" i="37"/>
  <c r="J17" i="37"/>
  <c r="H22" i="37"/>
  <c r="H24" i="37"/>
  <c r="H28" i="37"/>
  <c r="J16" i="37"/>
  <c r="J23" i="37"/>
  <c r="H23" i="37"/>
  <c r="F32" i="37"/>
  <c r="I48" i="37"/>
  <c r="I47" i="37"/>
  <c r="I46" i="37"/>
  <c r="J54" i="37" l="1"/>
  <c r="N30" i="38"/>
  <c r="L30" i="38"/>
  <c r="J30" i="38"/>
  <c r="J31" i="38" l="1"/>
  <c r="I31" i="38"/>
  <c r="L31" i="38"/>
  <c r="I41" i="18"/>
  <c r="N41" i="18"/>
  <c r="M41" i="18"/>
  <c r="N23" i="38"/>
  <c r="L23" i="38"/>
  <c r="J23" i="38"/>
  <c r="I23" i="38"/>
  <c r="B4" i="38"/>
  <c r="E14" i="35"/>
  <c r="F14" i="35" s="1"/>
  <c r="E15" i="35"/>
  <c r="F15" i="35" s="1"/>
  <c r="H15" i="35" s="1"/>
  <c r="E17" i="35"/>
  <c r="F17" i="35" s="1"/>
  <c r="E19" i="35"/>
  <c r="F19" i="35" s="1"/>
  <c r="E20" i="35"/>
  <c r="F20" i="35" s="1"/>
  <c r="E21" i="35"/>
  <c r="F21" i="35" s="1"/>
  <c r="H21" i="35" s="1"/>
  <c r="E23" i="35"/>
  <c r="F23" i="35" s="1"/>
  <c r="E24" i="35"/>
  <c r="F24" i="35" s="1"/>
  <c r="E25" i="35"/>
  <c r="F25" i="35" s="1"/>
  <c r="E26" i="35"/>
  <c r="F26" i="35" s="1"/>
  <c r="E27" i="35"/>
  <c r="F27" i="35" s="1"/>
  <c r="E28" i="35"/>
  <c r="F28" i="35" s="1"/>
  <c r="E29" i="35"/>
  <c r="F29" i="35" s="1"/>
  <c r="H29" i="35" s="1"/>
  <c r="E30" i="35"/>
  <c r="F30" i="35" s="1"/>
  <c r="H30" i="35" s="1"/>
  <c r="E31" i="35"/>
  <c r="F31" i="35" s="1"/>
  <c r="E32" i="35"/>
  <c r="F32" i="35" s="1"/>
  <c r="E33" i="35"/>
  <c r="F33" i="35" s="1"/>
  <c r="H33" i="35" s="1"/>
  <c r="E35" i="35"/>
  <c r="F35" i="35" s="1"/>
  <c r="H35" i="35" s="1"/>
  <c r="E39" i="35"/>
  <c r="F39" i="35" s="1"/>
  <c r="E50" i="35"/>
  <c r="F50" i="35" s="1"/>
  <c r="E51" i="35"/>
  <c r="F51" i="35" s="1"/>
  <c r="E52" i="35"/>
  <c r="F52" i="35" s="1"/>
  <c r="E53" i="35"/>
  <c r="F53" i="35" s="1"/>
  <c r="H53" i="35" s="1"/>
  <c r="E60" i="35"/>
  <c r="F60" i="35" s="1"/>
  <c r="E61" i="35"/>
  <c r="F61" i="35" s="1"/>
  <c r="E62" i="35"/>
  <c r="F62" i="35" s="1"/>
  <c r="E67" i="35"/>
  <c r="F67" i="35" s="1"/>
  <c r="H67" i="35" s="1"/>
  <c r="E68" i="35"/>
  <c r="F68" i="35" s="1"/>
  <c r="E69" i="35"/>
  <c r="F69" i="35" s="1"/>
  <c r="H69" i="35" s="1"/>
  <c r="E70" i="35"/>
  <c r="F70" i="35" s="1"/>
  <c r="H70" i="35" s="1"/>
  <c r="E13" i="35"/>
  <c r="F13" i="35" s="1"/>
  <c r="H13" i="35" s="1"/>
  <c r="Q8" i="2"/>
  <c r="Q1843" i="2" s="1"/>
  <c r="O1843" i="2" s="1"/>
  <c r="B4" i="37"/>
  <c r="B4" i="5"/>
  <c r="B4" i="31"/>
  <c r="N29" i="18"/>
  <c r="M29" i="18"/>
  <c r="L29" i="18"/>
  <c r="J29" i="18"/>
  <c r="O29" i="18" s="1"/>
  <c r="G12" i="31"/>
  <c r="H36" i="37" s="1"/>
  <c r="E11" i="31"/>
  <c r="E34" i="31" s="1"/>
  <c r="B4" i="28"/>
  <c r="C4" i="2"/>
  <c r="C31" i="37" s="1"/>
  <c r="B4" i="18"/>
  <c r="B4" i="17"/>
  <c r="B51" i="17"/>
  <c r="B52" i="17"/>
  <c r="G11" i="31" l="1"/>
  <c r="H35" i="37" s="1"/>
  <c r="Q2095" i="2"/>
  <c r="O2095" i="2" s="1"/>
  <c r="Q2055" i="2"/>
  <c r="O2055" i="2" s="1"/>
  <c r="Q2012" i="2"/>
  <c r="O2012" i="2" s="1"/>
  <c r="Q1940" i="2"/>
  <c r="O1940" i="2" s="1"/>
  <c r="Q1926" i="2"/>
  <c r="O1926" i="2" s="1"/>
  <c r="Q1849" i="2"/>
  <c r="O1849" i="2" s="1"/>
  <c r="Q1844" i="2"/>
  <c r="O1844" i="2" s="1"/>
  <c r="Q1752" i="2"/>
  <c r="O1752" i="2" s="1"/>
  <c r="Q1666" i="2"/>
  <c r="O1666" i="2" s="1"/>
  <c r="Q2032" i="2"/>
  <c r="O2032" i="2" s="1"/>
  <c r="Q1848" i="2"/>
  <c r="O1848" i="2" s="1"/>
  <c r="Q1632" i="2"/>
  <c r="O1632" i="2" s="1"/>
  <c r="Q1913" i="2"/>
  <c r="O1913" i="2" s="1"/>
  <c r="Q1795" i="2"/>
  <c r="O1795" i="2" s="1"/>
  <c r="Q1956" i="2"/>
  <c r="O1956" i="2" s="1"/>
  <c r="Q1796" i="2"/>
  <c r="O1796" i="2" s="1"/>
  <c r="Q1993" i="2"/>
  <c r="O1993" i="2" s="1"/>
  <c r="Q1845" i="2"/>
  <c r="O1845" i="2" s="1"/>
  <c r="Q2077" i="2"/>
  <c r="O2077" i="2" s="1"/>
  <c r="Q2047" i="2"/>
  <c r="O2047" i="2" s="1"/>
  <c r="Q1973" i="2"/>
  <c r="O1973" i="2" s="1"/>
  <c r="Q1932" i="2"/>
  <c r="O1932" i="2" s="1"/>
  <c r="Q1855" i="2"/>
  <c r="O1855" i="2" s="1"/>
  <c r="Q1851" i="2"/>
  <c r="O1851" i="2" s="1"/>
  <c r="Q1799" i="2"/>
  <c r="O1799" i="2" s="1"/>
  <c r="Q1790" i="2"/>
  <c r="O1790" i="2" s="1"/>
  <c r="Q1665" i="2"/>
  <c r="O1665" i="2" s="1"/>
  <c r="Q1992" i="2"/>
  <c r="O1992" i="2" s="1"/>
  <c r="Q1895" i="2"/>
  <c r="O1895" i="2" s="1"/>
  <c r="Q1800" i="2"/>
  <c r="O1800" i="2" s="1"/>
  <c r="Q1972" i="2"/>
  <c r="O1972" i="2" s="1"/>
  <c r="Q1750" i="2"/>
  <c r="O1750" i="2" s="1"/>
  <c r="Q2039" i="2"/>
  <c r="O2039" i="2" s="1"/>
  <c r="Q1751" i="2"/>
  <c r="O1751" i="2" s="1"/>
  <c r="Q2063" i="2"/>
  <c r="O2063" i="2" s="1"/>
  <c r="Q1852" i="2"/>
  <c r="O1852" i="2" s="1"/>
  <c r="Q2096" i="2"/>
  <c r="O2096" i="2" s="1"/>
  <c r="Q1933" i="2"/>
  <c r="O1933" i="2" s="1"/>
  <c r="Q1753" i="2"/>
  <c r="O1753" i="2" s="1"/>
  <c r="Q1929" i="2"/>
  <c r="O1929" i="2" s="1"/>
  <c r="Q1846" i="2"/>
  <c r="O1846" i="2" s="1"/>
  <c r="Q1941" i="2"/>
  <c r="O1941" i="2" s="1"/>
  <c r="Q1797" i="2"/>
  <c r="O1797" i="2" s="1"/>
  <c r="Q2094" i="2"/>
  <c r="O2094" i="2" s="1"/>
  <c r="Q2031" i="2"/>
  <c r="O2031" i="2" s="1"/>
  <c r="Q1957" i="2"/>
  <c r="O1957" i="2" s="1"/>
  <c r="Q1931" i="2"/>
  <c r="O1931" i="2" s="1"/>
  <c r="Q1853" i="2"/>
  <c r="O1853" i="2" s="1"/>
  <c r="Q1850" i="2"/>
  <c r="O1850" i="2" s="1"/>
  <c r="Q1798" i="2"/>
  <c r="O1798" i="2" s="1"/>
  <c r="Q1785" i="2"/>
  <c r="O1785" i="2" s="1"/>
  <c r="Q1630" i="2"/>
  <c r="O1630" i="2" s="1"/>
  <c r="Q2079" i="2"/>
  <c r="O2079" i="2" s="1"/>
  <c r="Q2038" i="2"/>
  <c r="O2038" i="2" s="1"/>
  <c r="Q1930" i="2"/>
  <c r="O1930" i="2" s="1"/>
  <c r="Q1847" i="2"/>
  <c r="O1847" i="2" s="1"/>
  <c r="Q1629" i="2"/>
  <c r="O1629" i="2" s="1"/>
  <c r="Q2013" i="2"/>
  <c r="O2013" i="2" s="1"/>
  <c r="Q1894" i="2"/>
  <c r="O1894" i="2" s="1"/>
  <c r="Q2078" i="2"/>
  <c r="O2078" i="2" s="1"/>
  <c r="Q2011" i="2"/>
  <c r="O2011" i="2" s="1"/>
  <c r="Q1939" i="2"/>
  <c r="O1939" i="2" s="1"/>
  <c r="Q1928" i="2"/>
  <c r="O1928" i="2" s="1"/>
  <c r="Q1854" i="2"/>
  <c r="O1854" i="2" s="1"/>
  <c r="Q1760" i="2"/>
  <c r="O1760" i="2" s="1"/>
  <c r="Q1742" i="2"/>
  <c r="O1742" i="2" s="1"/>
  <c r="Q1914" i="2"/>
  <c r="O1914" i="2" s="1"/>
  <c r="Q1668" i="2"/>
  <c r="O1668" i="2" s="1"/>
  <c r="Q616" i="2"/>
  <c r="O616" i="2" s="1"/>
  <c r="Q591" i="2"/>
  <c r="O591" i="2" s="1"/>
  <c r="Q574" i="2"/>
  <c r="O574" i="2" s="1"/>
  <c r="Q570" i="2"/>
  <c r="O570" i="2" s="1"/>
  <c r="Q530" i="2"/>
  <c r="O530" i="2" s="1"/>
  <c r="Q888" i="2"/>
  <c r="O888" i="2" s="1"/>
  <c r="Q805" i="2"/>
  <c r="O805" i="2" s="1"/>
  <c r="Q1072" i="2"/>
  <c r="O1072" i="2" s="1"/>
  <c r="Q1068" i="2"/>
  <c r="O1068" i="2" s="1"/>
  <c r="Q398" i="2"/>
  <c r="O398" i="2" s="1"/>
  <c r="Q292" i="2"/>
  <c r="O292" i="2" s="1"/>
  <c r="Q1335" i="2"/>
  <c r="O1335" i="2" s="1"/>
  <c r="Q1532" i="2"/>
  <c r="O1532" i="2" s="1"/>
  <c r="Q1583" i="2"/>
  <c r="O1583" i="2" s="1"/>
  <c r="Q1220" i="2"/>
  <c r="O1220" i="2" s="1"/>
  <c r="Q1148" i="2"/>
  <c r="O1148" i="2" s="1"/>
  <c r="Q1104" i="2"/>
  <c r="O1104" i="2" s="1"/>
  <c r="Q1100" i="2"/>
  <c r="O1100" i="2" s="1"/>
  <c r="Q1073" i="2"/>
  <c r="O1073" i="2" s="1"/>
  <c r="Q1032" i="2"/>
  <c r="O1032" i="2" s="1"/>
  <c r="Q1028" i="2"/>
  <c r="O1028" i="2" s="1"/>
  <c r="Q1006" i="2"/>
  <c r="O1006" i="2" s="1"/>
  <c r="Q1002" i="2"/>
  <c r="O1002" i="2" s="1"/>
  <c r="Q976" i="2"/>
  <c r="O976" i="2" s="1"/>
  <c r="Q963" i="2"/>
  <c r="O963" i="2" s="1"/>
  <c r="Q933" i="2"/>
  <c r="O933" i="2" s="1"/>
  <c r="Q894" i="2"/>
  <c r="O894" i="2" s="1"/>
  <c r="Q887" i="2"/>
  <c r="O887" i="2" s="1"/>
  <c r="Q819" i="2"/>
  <c r="O819" i="2" s="1"/>
  <c r="Q815" i="2"/>
  <c r="O815" i="2" s="1"/>
  <c r="Q800" i="2"/>
  <c r="O800" i="2" s="1"/>
  <c r="Q796" i="2"/>
  <c r="O796" i="2" s="1"/>
  <c r="Q747" i="2"/>
  <c r="O747" i="2" s="1"/>
  <c r="Q713" i="2"/>
  <c r="O713" i="2" s="1"/>
  <c r="Q709" i="2"/>
  <c r="O709" i="2" s="1"/>
  <c r="Q705" i="2"/>
  <c r="O705" i="2" s="1"/>
  <c r="Q696" i="2"/>
  <c r="O696" i="2" s="1"/>
  <c r="Q693" i="2"/>
  <c r="O693" i="2" s="1"/>
  <c r="Q652" i="2"/>
  <c r="O652" i="2" s="1"/>
  <c r="Q645" i="2"/>
  <c r="O645" i="2" s="1"/>
  <c r="Q641" i="2"/>
  <c r="O641" i="2" s="1"/>
  <c r="Q628" i="2"/>
  <c r="O628" i="2" s="1"/>
  <c r="Q597" i="2"/>
  <c r="O597" i="2" s="1"/>
  <c r="Q594" i="2"/>
  <c r="O594" i="2" s="1"/>
  <c r="Q356" i="2"/>
  <c r="O356" i="2" s="1"/>
  <c r="Q482" i="2"/>
  <c r="O482" i="2" s="1"/>
  <c r="Q478" i="2"/>
  <c r="O478" i="2" s="1"/>
  <c r="Q448" i="2"/>
  <c r="O448" i="2" s="1"/>
  <c r="Q444" i="2"/>
  <c r="O444" i="2" s="1"/>
  <c r="Q412" i="2"/>
  <c r="O412" i="2" s="1"/>
  <c r="Q407" i="2"/>
  <c r="O407" i="2" s="1"/>
  <c r="Q352" i="2"/>
  <c r="O352" i="2" s="1"/>
  <c r="Q346" i="2"/>
  <c r="O346" i="2" s="1"/>
  <c r="Q315" i="2"/>
  <c r="O315" i="2" s="1"/>
  <c r="Q310" i="2"/>
  <c r="O310" i="2" s="1"/>
  <c r="Q288" i="2"/>
  <c r="O288" i="2" s="1"/>
  <c r="Q280" i="2"/>
  <c r="O280" i="2" s="1"/>
  <c r="Q274" i="2"/>
  <c r="O274" i="2" s="1"/>
  <c r="Q271" i="2"/>
  <c r="O271" i="2" s="1"/>
  <c r="Q212" i="2"/>
  <c r="O212" i="2" s="1"/>
  <c r="Q143" i="2"/>
  <c r="O143" i="2" s="1"/>
  <c r="Q91" i="2"/>
  <c r="O91" i="2" s="1"/>
  <c r="Q619" i="2"/>
  <c r="O619" i="2" s="1"/>
  <c r="Q590" i="2"/>
  <c r="O590" i="2" s="1"/>
  <c r="Q573" i="2"/>
  <c r="O573" i="2" s="1"/>
  <c r="Q529" i="2"/>
  <c r="O529" i="2" s="1"/>
  <c r="Q804" i="2"/>
  <c r="O804" i="2" s="1"/>
  <c r="Q743" i="2"/>
  <c r="O743" i="2" s="1"/>
  <c r="Q1071" i="2"/>
  <c r="O1071" i="2" s="1"/>
  <c r="Q1067" i="2"/>
  <c r="O1067" i="2" s="1"/>
  <c r="Q397" i="2"/>
  <c r="O397" i="2" s="1"/>
  <c r="Q344" i="2"/>
  <c r="O344" i="2" s="1"/>
  <c r="Q330" i="2"/>
  <c r="O330" i="2" s="1"/>
  <c r="Q1334" i="2"/>
  <c r="O1334" i="2" s="1"/>
  <c r="Q1530" i="2"/>
  <c r="O1530" i="2" s="1"/>
  <c r="Q1582" i="2"/>
  <c r="O1582" i="2" s="1"/>
  <c r="Q1256" i="2"/>
  <c r="O1256" i="2" s="1"/>
  <c r="Q1151" i="2"/>
  <c r="O1151" i="2" s="1"/>
  <c r="Q1118" i="2"/>
  <c r="O1118" i="2" s="1"/>
  <c r="Q1103" i="2"/>
  <c r="O1103" i="2" s="1"/>
  <c r="Q1099" i="2"/>
  <c r="O1099" i="2" s="1"/>
  <c r="Q1066" i="2"/>
  <c r="O1066" i="2" s="1"/>
  <c r="Q1031" i="2"/>
  <c r="O1031" i="2" s="1"/>
  <c r="Q1027" i="2"/>
  <c r="O1027" i="2" s="1"/>
  <c r="Q1005" i="2"/>
  <c r="O1005" i="2" s="1"/>
  <c r="Q1001" i="2"/>
  <c r="O1001" i="2" s="1"/>
  <c r="Q966" i="2"/>
  <c r="O966" i="2" s="1"/>
  <c r="Q962" i="2"/>
  <c r="O962" i="2" s="1"/>
  <c r="Q932" i="2"/>
  <c r="O932" i="2" s="1"/>
  <c r="Q893" i="2"/>
  <c r="O893" i="2" s="1"/>
  <c r="Q822" i="2"/>
  <c r="O822" i="2" s="1"/>
  <c r="Q818" i="2"/>
  <c r="O818" i="2" s="1"/>
  <c r="Q814" i="2"/>
  <c r="O814" i="2" s="1"/>
  <c r="Q799" i="2"/>
  <c r="O799" i="2" s="1"/>
  <c r="Q750" i="2"/>
  <c r="O750" i="2" s="1"/>
  <c r="Q746" i="2"/>
  <c r="O746" i="2" s="1"/>
  <c r="Q712" i="2"/>
  <c r="O712" i="2" s="1"/>
  <c r="Q708" i="2"/>
  <c r="O708" i="2" s="1"/>
  <c r="Q698" i="2"/>
  <c r="O698" i="2" s="1"/>
  <c r="Q695" i="2"/>
  <c r="O695" i="2" s="1"/>
  <c r="Q690" i="2"/>
  <c r="O690" i="2" s="1"/>
  <c r="Q651" i="2"/>
  <c r="O651" i="2" s="1"/>
  <c r="Q644" i="2"/>
  <c r="O644" i="2" s="1"/>
  <c r="Q640" i="2"/>
  <c r="O640" i="2" s="1"/>
  <c r="Q627" i="2"/>
  <c r="O627" i="2" s="1"/>
  <c r="Q596" i="2"/>
  <c r="O596" i="2" s="1"/>
  <c r="Q577" i="2"/>
  <c r="O577" i="2" s="1"/>
  <c r="Q534" i="2"/>
  <c r="O534" i="2" s="1"/>
  <c r="Q483" i="2"/>
  <c r="O483" i="2" s="1"/>
  <c r="Q477" i="2"/>
  <c r="O477" i="2" s="1"/>
  <c r="Q447" i="2"/>
  <c r="O447" i="2" s="1"/>
  <c r="Q415" i="2"/>
  <c r="O415" i="2" s="1"/>
  <c r="Q410" i="2"/>
  <c r="O410" i="2" s="1"/>
  <c r="Q402" i="2"/>
  <c r="O402" i="2" s="1"/>
  <c r="Q351" i="2"/>
  <c r="O351" i="2" s="1"/>
  <c r="Q345" i="2"/>
  <c r="O345" i="2" s="1"/>
  <c r="Q314" i="2"/>
  <c r="O314" i="2" s="1"/>
  <c r="Q291" i="2"/>
  <c r="O291" i="2" s="1"/>
  <c r="Q287" i="2"/>
  <c r="O287" i="2" s="1"/>
  <c r="Q277" i="2"/>
  <c r="O277" i="2" s="1"/>
  <c r="Q272" i="2"/>
  <c r="O272" i="2" s="1"/>
  <c r="Q241" i="2"/>
  <c r="O241" i="2" s="1"/>
  <c r="Q150" i="2"/>
  <c r="O150" i="2" s="1"/>
  <c r="Q139" i="2"/>
  <c r="O139" i="2" s="1"/>
  <c r="Q61" i="2"/>
  <c r="O61" i="2" s="1"/>
  <c r="Q266" i="2"/>
  <c r="O266" i="2" s="1"/>
  <c r="Q237" i="2"/>
  <c r="O237" i="2" s="1"/>
  <c r="Q576" i="2"/>
  <c r="O576" i="2" s="1"/>
  <c r="Q572" i="2"/>
  <c r="O572" i="2" s="1"/>
  <c r="Q532" i="2"/>
  <c r="O532" i="2" s="1"/>
  <c r="Q528" i="2"/>
  <c r="O528" i="2" s="1"/>
  <c r="Q1554" i="2"/>
  <c r="O1554" i="2" s="1"/>
  <c r="Q890" i="2"/>
  <c r="O890" i="2" s="1"/>
  <c r="Q803" i="2"/>
  <c r="O803" i="2" s="1"/>
  <c r="Q742" i="2"/>
  <c r="O742" i="2" s="1"/>
  <c r="Q1008" i="2"/>
  <c r="O1008" i="2" s="1"/>
  <c r="Q1333" i="2"/>
  <c r="O1333" i="2" s="1"/>
  <c r="Q1529" i="2"/>
  <c r="O1529" i="2" s="1"/>
  <c r="Q1557" i="2"/>
  <c r="O1557" i="2" s="1"/>
  <c r="Q1222" i="2"/>
  <c r="O1222" i="2" s="1"/>
  <c r="Q1150" i="2"/>
  <c r="O1150" i="2" s="1"/>
  <c r="Q1106" i="2"/>
  <c r="O1106" i="2" s="1"/>
  <c r="Q1102" i="2"/>
  <c r="O1102" i="2" s="1"/>
  <c r="Q1098" i="2"/>
  <c r="O1098" i="2" s="1"/>
  <c r="Q1033" i="2"/>
  <c r="O1033" i="2" s="1"/>
  <c r="Q1030" i="2"/>
  <c r="O1030" i="2" s="1"/>
  <c r="Q1025" i="2"/>
  <c r="O1025" i="2" s="1"/>
  <c r="Q1004" i="2"/>
  <c r="O1004" i="2" s="1"/>
  <c r="Q978" i="2"/>
  <c r="O978" i="2" s="1"/>
  <c r="Q965" i="2"/>
  <c r="O965" i="2" s="1"/>
  <c r="Q945" i="2"/>
  <c r="O945" i="2" s="1"/>
  <c r="Q931" i="2"/>
  <c r="O931" i="2" s="1"/>
  <c r="Q892" i="2"/>
  <c r="O892" i="2" s="1"/>
  <c r="Q821" i="2"/>
  <c r="O821" i="2" s="1"/>
  <c r="Q817" i="2"/>
  <c r="O817" i="2" s="1"/>
  <c r="Q802" i="2"/>
  <c r="O802" i="2" s="1"/>
  <c r="Q798" i="2"/>
  <c r="O798" i="2" s="1"/>
  <c r="Q749" i="2"/>
  <c r="O749" i="2" s="1"/>
  <c r="Q745" i="2"/>
  <c r="O745" i="2" s="1"/>
  <c r="Q711" i="2"/>
  <c r="O711" i="2" s="1"/>
  <c r="Q707" i="2"/>
  <c r="O707" i="2" s="1"/>
  <c r="Q704" i="2"/>
  <c r="O704" i="2" s="1"/>
  <c r="Q694" i="2"/>
  <c r="O694" i="2" s="1"/>
  <c r="Q691" i="2"/>
  <c r="O691" i="2" s="1"/>
  <c r="Q647" i="2"/>
  <c r="O647" i="2" s="1"/>
  <c r="Q643" i="2"/>
  <c r="O643" i="2" s="1"/>
  <c r="Q639" i="2"/>
  <c r="O639" i="2" s="1"/>
  <c r="Q599" i="2"/>
  <c r="O599" i="2" s="1"/>
  <c r="Q595" i="2"/>
  <c r="O595" i="2" s="1"/>
  <c r="Q578" i="2"/>
  <c r="O578" i="2" s="1"/>
  <c r="Q533" i="2"/>
  <c r="O533" i="2" s="1"/>
  <c r="Q481" i="2"/>
  <c r="O481" i="2" s="1"/>
  <c r="Q450" i="2"/>
  <c r="O450" i="2" s="1"/>
  <c r="Q446" i="2"/>
  <c r="O446" i="2" s="1"/>
  <c r="Q414" i="2"/>
  <c r="O414" i="2" s="1"/>
  <c r="Q409" i="2"/>
  <c r="O409" i="2" s="1"/>
  <c r="Q401" i="2"/>
  <c r="O401" i="2" s="1"/>
  <c r="Q350" i="2"/>
  <c r="O350" i="2" s="1"/>
  <c r="Q317" i="2"/>
  <c r="O317" i="2" s="1"/>
  <c r="Q312" i="2"/>
  <c r="O312" i="2" s="1"/>
  <c r="Q290" i="2"/>
  <c r="O290" i="2" s="1"/>
  <c r="Q286" i="2"/>
  <c r="O286" i="2" s="1"/>
  <c r="Q276" i="2"/>
  <c r="O276" i="2" s="1"/>
  <c r="Q273" i="2"/>
  <c r="O273" i="2" s="1"/>
  <c r="Q236" i="2"/>
  <c r="O236" i="2" s="1"/>
  <c r="Q149" i="2"/>
  <c r="O149" i="2" s="1"/>
  <c r="Q138" i="2"/>
  <c r="O138" i="2" s="1"/>
  <c r="Q269" i="2"/>
  <c r="O269" i="2" s="1"/>
  <c r="Q399" i="2"/>
  <c r="O399" i="2" s="1"/>
  <c r="Q1315" i="2"/>
  <c r="O1315" i="2" s="1"/>
  <c r="Q1585" i="2"/>
  <c r="O1585" i="2" s="1"/>
  <c r="Q1555" i="2"/>
  <c r="O1555" i="2" s="1"/>
  <c r="Q1221" i="2"/>
  <c r="O1221" i="2" s="1"/>
  <c r="Q1105" i="2"/>
  <c r="O1105" i="2" s="1"/>
  <c r="Q1101" i="2"/>
  <c r="O1101" i="2" s="1"/>
  <c r="Q1097" i="2"/>
  <c r="O1097" i="2" s="1"/>
  <c r="Q1040" i="2"/>
  <c r="O1040" i="2" s="1"/>
  <c r="Q1029" i="2"/>
  <c r="O1029" i="2" s="1"/>
  <c r="Q1024" i="2"/>
  <c r="O1024" i="2" s="1"/>
  <c r="Q1003" i="2"/>
  <c r="O1003" i="2" s="1"/>
  <c r="Q977" i="2"/>
  <c r="O977" i="2" s="1"/>
  <c r="Q964" i="2"/>
  <c r="O964" i="2" s="1"/>
  <c r="Q934" i="2"/>
  <c r="O934" i="2" s="1"/>
  <c r="Q895" i="2"/>
  <c r="O895" i="2" s="1"/>
  <c r="Q891" i="2"/>
  <c r="O891" i="2" s="1"/>
  <c r="Q820" i="2"/>
  <c r="O820" i="2" s="1"/>
  <c r="Q816" i="2"/>
  <c r="O816" i="2" s="1"/>
  <c r="Q801" i="2"/>
  <c r="O801" i="2" s="1"/>
  <c r="Q797" i="2"/>
  <c r="O797" i="2" s="1"/>
  <c r="Q748" i="2"/>
  <c r="O748" i="2" s="1"/>
  <c r="Q744" i="2"/>
  <c r="O744" i="2" s="1"/>
  <c r="Q710" i="2"/>
  <c r="O710" i="2" s="1"/>
  <c r="Q706" i="2"/>
  <c r="O706" i="2" s="1"/>
  <c r="Q697" i="2"/>
  <c r="O697" i="2" s="1"/>
  <c r="Q692" i="2"/>
  <c r="O692" i="2" s="1"/>
  <c r="Q575" i="2"/>
  <c r="O575" i="2" s="1"/>
  <c r="Q571" i="2"/>
  <c r="O571" i="2" s="1"/>
  <c r="Q531" i="2"/>
  <c r="O531" i="2" s="1"/>
  <c r="Q476" i="2"/>
  <c r="O476" i="2" s="1"/>
  <c r="Q1553" i="2"/>
  <c r="O1553" i="2" s="1"/>
  <c r="G26" i="37" s="1"/>
  <c r="Q889" i="2"/>
  <c r="O889" i="2" s="1"/>
  <c r="Q741" i="2"/>
  <c r="O741" i="2" s="1"/>
  <c r="Q1026" i="2"/>
  <c r="O1026" i="2" s="1"/>
  <c r="Q1007" i="2"/>
  <c r="O1007" i="2" s="1"/>
  <c r="Q1312" i="2"/>
  <c r="O1312" i="2" s="1"/>
  <c r="G21" i="37" s="1"/>
  <c r="Q1219" i="2"/>
  <c r="O1219" i="2" s="1"/>
  <c r="Q1069" i="2"/>
  <c r="O1069" i="2" s="1"/>
  <c r="Q369" i="2"/>
  <c r="O369" i="2" s="1"/>
  <c r="Q1149" i="2"/>
  <c r="O1149" i="2" s="1"/>
  <c r="Q484" i="2"/>
  <c r="O484" i="2" s="1"/>
  <c r="Q316" i="2"/>
  <c r="O316" i="2" s="1"/>
  <c r="Q92" i="2"/>
  <c r="O92" i="2" s="1"/>
  <c r="Q400" i="2"/>
  <c r="O400" i="2" s="1"/>
  <c r="Q598" i="2"/>
  <c r="O598" i="2" s="1"/>
  <c r="Q408" i="2"/>
  <c r="O408" i="2" s="1"/>
  <c r="Q270" i="2"/>
  <c r="O270" i="2" s="1"/>
  <c r="Q646" i="2"/>
  <c r="O646" i="2" s="1"/>
  <c r="Q449" i="2"/>
  <c r="O449" i="2" s="1"/>
  <c r="Q289" i="2"/>
  <c r="O289" i="2" s="1"/>
  <c r="Q579" i="2"/>
  <c r="O579" i="2" s="1"/>
  <c r="Q349" i="2"/>
  <c r="O349" i="2" s="1"/>
  <c r="Q148" i="2"/>
  <c r="O148" i="2" s="1"/>
  <c r="Q629" i="2"/>
  <c r="O629" i="2" s="1"/>
  <c r="Q413" i="2"/>
  <c r="O413" i="2" s="1"/>
  <c r="Q275" i="2"/>
  <c r="O275" i="2" s="1"/>
  <c r="Q268" i="2"/>
  <c r="O268" i="2" s="1"/>
  <c r="Q689" i="2"/>
  <c r="O689" i="2" s="1"/>
  <c r="Q479" i="2"/>
  <c r="O479" i="2" s="1"/>
  <c r="Q311" i="2"/>
  <c r="O311" i="2" s="1"/>
  <c r="Q242" i="2"/>
  <c r="O242" i="2" s="1"/>
  <c r="Q593" i="2"/>
  <c r="O593" i="2" s="1"/>
  <c r="Q396" i="2"/>
  <c r="O396" i="2" s="1"/>
  <c r="Q213" i="2"/>
  <c r="O213" i="2" s="1"/>
  <c r="Q370" i="2"/>
  <c r="O370" i="2" s="1"/>
  <c r="Q267" i="2"/>
  <c r="O267" i="2" s="1"/>
  <c r="Q642" i="2"/>
  <c r="O642" i="2" s="1"/>
  <c r="Q445" i="2"/>
  <c r="O445" i="2" s="1"/>
  <c r="Q285" i="2"/>
  <c r="O285" i="2" s="1"/>
  <c r="Q15" i="2"/>
  <c r="O15" i="2" s="1"/>
  <c r="Q22" i="2"/>
  <c r="O22" i="2" s="1"/>
  <c r="Q14" i="2"/>
  <c r="O14" i="2" s="1"/>
  <c r="Q21" i="2"/>
  <c r="O21" i="2" s="1"/>
  <c r="Q13" i="2"/>
  <c r="O13" i="2" s="1"/>
  <c r="Q20" i="2"/>
  <c r="O20" i="2" s="1"/>
  <c r="Q19" i="2"/>
  <c r="O19" i="2" s="1"/>
  <c r="Q17" i="2"/>
  <c r="O17" i="2" s="1"/>
  <c r="Q16" i="2"/>
  <c r="O16" i="2" s="1"/>
  <c r="Q18" i="2"/>
  <c r="O18" i="2" s="1"/>
  <c r="Q12" i="2"/>
  <c r="O12" i="2" s="1"/>
  <c r="Q11" i="2"/>
  <c r="O11" i="2" s="1"/>
  <c r="I43" i="37"/>
  <c r="H52" i="35"/>
  <c r="H50" i="35"/>
  <c r="H39" i="35"/>
  <c r="I44" i="37" s="1"/>
  <c r="H36" i="35"/>
  <c r="H32" i="35"/>
  <c r="H31" i="35"/>
  <c r="H28" i="35"/>
  <c r="H26" i="35"/>
  <c r="H25" i="35"/>
  <c r="H24" i="35"/>
  <c r="H23" i="35"/>
  <c r="H22" i="35"/>
  <c r="H20" i="35"/>
  <c r="H19" i="35"/>
  <c r="H27" i="35"/>
  <c r="H17" i="35"/>
  <c r="H14" i="35"/>
  <c r="I36" i="37" s="1"/>
  <c r="H68" i="35"/>
  <c r="H62" i="35"/>
  <c r="H51" i="35"/>
  <c r="H61" i="35"/>
  <c r="H60" i="35"/>
  <c r="B49" i="17"/>
  <c r="B53" i="17" s="1"/>
  <c r="B50" i="17"/>
  <c r="O23" i="38"/>
  <c r="J41" i="18"/>
  <c r="N31" i="38"/>
  <c r="E12" i="38" s="1"/>
  <c r="L41" i="18"/>
  <c r="K41" i="18"/>
  <c r="Q10" i="2"/>
  <c r="O10" i="2" s="1"/>
  <c r="G23" i="37" l="1"/>
  <c r="G17" i="37"/>
  <c r="G19" i="37"/>
  <c r="I21" i="37"/>
  <c r="K21" i="37"/>
  <c r="G28" i="37"/>
  <c r="G29" i="37"/>
  <c r="G16" i="37"/>
  <c r="K26" i="37"/>
  <c r="I26" i="37"/>
  <c r="G27" i="37"/>
  <c r="G22" i="37"/>
  <c r="H76" i="35"/>
  <c r="G34" i="31"/>
  <c r="H6" i="28"/>
  <c r="I35" i="37"/>
  <c r="I49" i="37"/>
  <c r="I45" i="37"/>
  <c r="I42" i="37"/>
  <c r="I37" i="37"/>
  <c r="I38" i="37"/>
  <c r="I41" i="37"/>
  <c r="I39" i="37"/>
  <c r="H15" i="37"/>
  <c r="G15" i="37"/>
  <c r="B32" i="37"/>
  <c r="E12" i="18"/>
  <c r="E14" i="18" s="1"/>
  <c r="E14" i="38"/>
  <c r="E17" i="18" l="1"/>
  <c r="K48" i="18" s="1"/>
  <c r="E16" i="18"/>
  <c r="I29" i="37"/>
  <c r="K29" i="37"/>
  <c r="I28" i="37"/>
  <c r="K28" i="37"/>
  <c r="K22" i="37"/>
  <c r="I22" i="37"/>
  <c r="I16" i="37"/>
  <c r="K16" i="37"/>
  <c r="K19" i="37"/>
  <c r="I19" i="37"/>
  <c r="K27" i="37"/>
  <c r="I27" i="37"/>
  <c r="I17" i="37"/>
  <c r="K17" i="37"/>
  <c r="K23" i="37"/>
  <c r="I23" i="37"/>
  <c r="G32" i="37"/>
  <c r="I54" i="37"/>
  <c r="I15" i="37"/>
  <c r="E16" i="38"/>
  <c r="K46" i="38" s="1"/>
  <c r="K45" i="38"/>
  <c r="K46" i="18"/>
  <c r="E17" i="38"/>
  <c r="E18" i="38" l="1"/>
  <c r="E20" i="38" s="1"/>
  <c r="E18" i="18"/>
  <c r="H32" i="37"/>
  <c r="J32" i="37"/>
  <c r="K53" i="18"/>
  <c r="K47" i="38"/>
  <c r="I32" i="37"/>
  <c r="K15" i="37"/>
  <c r="K47" i="18"/>
  <c r="K32" i="37" l="1"/>
  <c r="E20" i="18"/>
  <c r="C29" i="17" s="1"/>
  <c r="C31" i="17" l="1"/>
  <c r="C34" i="17" s="1"/>
  <c r="C21" i="17" s="1"/>
  <c r="C24" i="17" s="1"/>
  <c r="E21" i="38" s="1"/>
  <c r="E22" i="38" s="1"/>
  <c r="E21" i="18" l="1"/>
  <c r="E22" i="18" s="1"/>
  <c r="E24" i="18" s="1"/>
  <c r="E25" i="18" s="1"/>
  <c r="E32" i="18" s="1"/>
  <c r="E43" i="18" s="1"/>
  <c r="K48" i="38"/>
  <c r="E24" i="38"/>
  <c r="K49" i="18" l="1"/>
  <c r="K49" i="38"/>
  <c r="E25" i="38"/>
  <c r="K50" i="18"/>
  <c r="E31" i="38" l="1"/>
  <c r="E42" i="38" s="1"/>
  <c r="E46" i="38" l="1"/>
  <c r="E47" i="18"/>
  <c r="C50" i="37" l="1"/>
  <c r="B50" i="37"/>
  <c r="D50" i="37" s="1"/>
  <c r="C49" i="37"/>
  <c r="B35" i="37"/>
  <c r="D35" i="37" s="1"/>
  <c r="C35" i="37"/>
  <c r="F50" i="37"/>
  <c r="E50" i="37"/>
  <c r="G50" i="37" s="1"/>
  <c r="E35" i="37"/>
  <c r="G35" i="37" s="1"/>
  <c r="F45" i="37"/>
  <c r="F35" i="37"/>
  <c r="F45" i="18"/>
  <c r="E52" i="38"/>
  <c r="E50" i="38"/>
  <c r="E48" i="38"/>
  <c r="K65" i="38" s="1"/>
  <c r="F44" i="38"/>
  <c r="F42" i="38"/>
  <c r="F40" i="37"/>
  <c r="E40" i="37"/>
  <c r="E48" i="37"/>
  <c r="E42" i="37"/>
  <c r="E46" i="37"/>
  <c r="E39" i="37"/>
  <c r="E38" i="37"/>
  <c r="E47" i="37"/>
  <c r="E43" i="37"/>
  <c r="E41" i="37"/>
  <c r="E49" i="37"/>
  <c r="E45" i="37"/>
  <c r="E44" i="37"/>
  <c r="E37" i="37"/>
  <c r="E36" i="37"/>
  <c r="F39" i="37"/>
  <c r="K61" i="38"/>
  <c r="K63" i="38" s="1"/>
  <c r="F39" i="38"/>
  <c r="F36" i="38"/>
  <c r="F43" i="37"/>
  <c r="F33" i="38"/>
  <c r="F44" i="37"/>
  <c r="F40" i="38"/>
  <c r="F42" i="37"/>
  <c r="F35" i="38"/>
  <c r="F18" i="38"/>
  <c r="F46" i="37"/>
  <c r="F34" i="38"/>
  <c r="F47" i="37"/>
  <c r="F38" i="38"/>
  <c r="F48" i="37"/>
  <c r="F41" i="37"/>
  <c r="F37" i="37"/>
  <c r="F49" i="37"/>
  <c r="F38" i="37"/>
  <c r="F36" i="37"/>
  <c r="F37" i="38"/>
  <c r="F22" i="38"/>
  <c r="F25" i="38"/>
  <c r="F31" i="38"/>
  <c r="B38" i="37"/>
  <c r="B46" i="37"/>
  <c r="B47" i="37"/>
  <c r="B43" i="37"/>
  <c r="F41" i="18"/>
  <c r="E49" i="18"/>
  <c r="K66" i="18" s="1"/>
  <c r="K62" i="18"/>
  <c r="K64" i="18" s="1"/>
  <c r="K50" i="37" l="1"/>
  <c r="L50" i="37" s="1"/>
  <c r="K35" i="37"/>
  <c r="E54" i="37"/>
  <c r="F54" i="37"/>
  <c r="G46" i="37"/>
  <c r="G49" i="37"/>
  <c r="E53" i="18"/>
  <c r="K70" i="18" s="1"/>
  <c r="C37" i="37"/>
  <c r="C46" i="37"/>
  <c r="F22" i="18"/>
  <c r="C48" i="37"/>
  <c r="F34" i="18"/>
  <c r="F37" i="18"/>
  <c r="C36" i="37"/>
  <c r="C39" i="37"/>
  <c r="B41" i="37"/>
  <c r="F38" i="18"/>
  <c r="B39" i="37"/>
  <c r="B42" i="37"/>
  <c r="F43" i="18"/>
  <c r="F47" i="18" s="1"/>
  <c r="B37" i="37"/>
  <c r="C41" i="37"/>
  <c r="B36" i="37"/>
  <c r="C44" i="37"/>
  <c r="F39" i="18"/>
  <c r="F36" i="18"/>
  <c r="B45" i="37"/>
  <c r="F18" i="18"/>
  <c r="C40" i="37"/>
  <c r="E51" i="18"/>
  <c r="K68" i="18" s="1"/>
  <c r="C42" i="37"/>
  <c r="F35" i="18"/>
  <c r="C43" i="37"/>
  <c r="C45" i="37"/>
  <c r="C47" i="37"/>
  <c r="B40" i="37"/>
  <c r="F32" i="18"/>
  <c r="F25" i="18"/>
  <c r="B44" i="37"/>
  <c r="C38" i="37"/>
  <c r="B48" i="37"/>
  <c r="F40" i="18"/>
  <c r="B49" i="37"/>
  <c r="D49" i="37" s="1"/>
  <c r="G40" i="37"/>
  <c r="F46" i="38"/>
  <c r="G39" i="37"/>
  <c r="K69" i="38"/>
  <c r="K67" i="38"/>
  <c r="K49" i="37" l="1"/>
  <c r="B54" i="37"/>
  <c r="C54" i="37"/>
  <c r="D39" i="37"/>
  <c r="K39" i="37" s="1"/>
  <c r="D40" i="37"/>
  <c r="K40" i="37" s="1"/>
  <c r="G43" i="37"/>
  <c r="G42" i="37"/>
  <c r="G37" i="37"/>
  <c r="G44" i="37"/>
  <c r="G41" i="37"/>
  <c r="G45" i="37"/>
  <c r="D47" i="37"/>
  <c r="G47" i="37"/>
  <c r="G38" i="37"/>
  <c r="G36" i="37"/>
  <c r="G48" i="37"/>
  <c r="D45" i="37"/>
  <c r="D44" i="37"/>
  <c r="D38" i="37"/>
  <c r="D37" i="37"/>
  <c r="D42" i="37"/>
  <c r="D46" i="37"/>
  <c r="K46" i="37" s="1"/>
  <c r="D43" i="37"/>
  <c r="D48" i="37"/>
  <c r="D41" i="37"/>
  <c r="D36" i="37"/>
  <c r="K43" i="37" l="1"/>
  <c r="L43" i="37" s="1"/>
  <c r="K44" i="37"/>
  <c r="L44" i="37" s="1"/>
  <c r="K37" i="37"/>
  <c r="L37" i="37" s="1"/>
  <c r="K42" i="37"/>
  <c r="L42" i="37" s="1"/>
  <c r="K48" i="37"/>
  <c r="L48" i="37" s="1"/>
  <c r="K41" i="37"/>
  <c r="L41" i="37" s="1"/>
  <c r="K36" i="37"/>
  <c r="L36" i="37" s="1"/>
  <c r="K47" i="37"/>
  <c r="L47" i="37" s="1"/>
  <c r="K45" i="37"/>
  <c r="L45" i="37" s="1"/>
  <c r="K38" i="37"/>
  <c r="L38" i="37" s="1"/>
  <c r="L40" i="37"/>
  <c r="L39" i="37"/>
  <c r="L53" i="37"/>
  <c r="G54" i="37"/>
  <c r="D54" i="37"/>
  <c r="L49" i="37"/>
  <c r="L46" i="37"/>
  <c r="H54" i="37"/>
  <c r="K54" i="37" l="1"/>
  <c r="P1" i="37" s="1"/>
  <c r="L35" i="37"/>
  <c r="L54" i="37" s="1"/>
  <c r="P2" i="37" l="1"/>
  <c r="P3" i="37" s="1"/>
</calcChain>
</file>

<file path=xl/sharedStrings.xml><?xml version="1.0" encoding="utf-8"?>
<sst xmlns="http://schemas.openxmlformats.org/spreadsheetml/2006/main" count="17381" uniqueCount="3205">
  <si>
    <t>Naam opdrachtgever</t>
  </si>
  <si>
    <t>Calculatie onderdeel</t>
  </si>
  <si>
    <t>Gebouw/plaats</t>
  </si>
  <si>
    <t>Referentie nummer</t>
  </si>
  <si>
    <t>Invoervelden</t>
  </si>
  <si>
    <t>Minimale taakgrootte</t>
  </si>
  <si>
    <t>EINDTOTAAL KOSTEN PER JAAR  EXCLUSIEF BTW         INSCHRIJVINGSBEDRAG</t>
  </si>
  <si>
    <t>uur per dag</t>
  </si>
  <si>
    <t>BTW</t>
  </si>
  <si>
    <t>Rijn IJssel</t>
  </si>
  <si>
    <t>Totale kosten per jaar inclusief btw</t>
  </si>
  <si>
    <t>Toezicht percentage</t>
  </si>
  <si>
    <t>Divers</t>
  </si>
  <si>
    <t>per prod. Uur</t>
  </si>
  <si>
    <t>MAXIMALE BOVENGRENS PLAFONDBEDRAG INSCHRIJVINGSBEDRAG</t>
  </si>
  <si>
    <t>RIJSDVGB2026</t>
  </si>
  <si>
    <t>MAXIMALE ONDERGRENS INSCHRIJVINGSBEDRAG</t>
  </si>
  <si>
    <t>Naam dienstverlener</t>
  </si>
  <si>
    <t>Prijspeil</t>
  </si>
  <si>
    <t>SUPPLETIEKOSTEN OVERNAME PERSONEEL</t>
  </si>
  <si>
    <t>Versie</t>
  </si>
  <si>
    <t xml:space="preserve">Dit is het maximale bedrag dat door de dienstverlener aan suppletiekosten in rekening wordt gebracht. Indien hier niets wordt </t>
  </si>
  <si>
    <t>ingevuld, betekent dit dat er geen suppletiekosten door de dienstverlener in rekening worden gebracht.</t>
  </si>
  <si>
    <t>PRODUCTIE UREN PER JAAR</t>
  </si>
  <si>
    <t>UREN OPSLAG MINIMALE TAAKGROOTTE PER JAAR</t>
  </si>
  <si>
    <t>TOEZICHTUREN PER JAAR</t>
  </si>
  <si>
    <t>Locatie</t>
  </si>
  <si>
    <t>Totaal m2 in scope</t>
  </si>
  <si>
    <t>Locatie factor</t>
  </si>
  <si>
    <t>Hoogste frequentie ma t/m vr</t>
  </si>
  <si>
    <t>Hoogste frequentie ma t/m vr naloop</t>
  </si>
  <si>
    <t>Productie uren ma t/m vr</t>
  </si>
  <si>
    <t>Productie uren ma t/m vr naloop</t>
  </si>
  <si>
    <t>Uren minimale taakgrootte ma t/m vrij</t>
  </si>
  <si>
    <t>Uren minimale taakgrootte ma t/m vrij naloop</t>
  </si>
  <si>
    <t>Toezicht uren per jaar ma t/m vr</t>
  </si>
  <si>
    <t>Toezicht uren per jaar ma t/m vr naloop</t>
  </si>
  <si>
    <t>Alexanderstraat 35, Arnhem</t>
  </si>
  <si>
    <t>Apeldoornseweg 210, Arnhem</t>
  </si>
  <si>
    <t>Beukenlaan 3, Arnhem</t>
  </si>
  <si>
    <t>Industrieweg 26, Renkum</t>
  </si>
  <si>
    <t>Kronenburgsingel 16, Arnhem</t>
  </si>
  <si>
    <t>Loods, Tivolilaan 70, Arnhem</t>
  </si>
  <si>
    <t>Marijkeweg 5, Wageningen</t>
  </si>
  <si>
    <t>Middachtensingel 2, Arnhem</t>
  </si>
  <si>
    <t>Paviljoen, Tivolilaan 30, Arnhem</t>
  </si>
  <si>
    <t>Stationsplein 8, Zevenaar</t>
  </si>
  <si>
    <t>Tech Plaza, Tivolilaan 40, Arnhem</t>
  </si>
  <si>
    <t>Toren, Tivolilaan 10, Arnhem</t>
  </si>
  <si>
    <t>Velperweg 39/43, Arnhem</t>
  </si>
  <si>
    <t>Veluwestraat 120, Arnhem</t>
  </si>
  <si>
    <t>Witte Villa, Tivolilaan 10, Arnhem</t>
  </si>
  <si>
    <t>Kazerneplein 6, Arnhem</t>
  </si>
  <si>
    <t>Algemeen</t>
  </si>
  <si>
    <t>Totaal</t>
  </si>
  <si>
    <t>Kosten productie per jaar ma t/m vr incl. minimale taakgrootte</t>
  </si>
  <si>
    <t>Kosten productie per jaar ma t/m vr naloop incl. minimale taakgrootte</t>
  </si>
  <si>
    <t>Totale kosten productie per jaar</t>
  </si>
  <si>
    <t xml:space="preserve">Kosten toezicht per jaar ma t/m vr </t>
  </si>
  <si>
    <t>Kosten toezicht per jaar ma t/m vr naloop</t>
  </si>
  <si>
    <t>Totale kosten toezicht per jaar</t>
  </si>
  <si>
    <t>Kosten Additioneel per jaar</t>
  </si>
  <si>
    <t>Kosten glasbewassing per jaar</t>
  </si>
  <si>
    <t>Kosten sanitaire voorzieningen per jaar</t>
  </si>
  <si>
    <t>Totaal kosten per jaar excl. btw</t>
  </si>
  <si>
    <t>Totaal kosten per maand excl. btw</t>
  </si>
  <si>
    <t>Bovenbeekstraat, Arnhem</t>
  </si>
  <si>
    <t>Nijverheidstraat 1, Huissen</t>
  </si>
  <si>
    <t>Gewogen prestatie</t>
  </si>
  <si>
    <t>m2/uur</t>
  </si>
  <si>
    <t>Frequentie van uitvoering (per jaar):</t>
  </si>
  <si>
    <t>Ruimtecategorie</t>
  </si>
  <si>
    <t>Prestatienorm in aantal m2 per uur</t>
  </si>
  <si>
    <t>M2 Totaal</t>
  </si>
  <si>
    <t>Naloop opslag ma-vr</t>
  </si>
  <si>
    <t>VSR Code</t>
  </si>
  <si>
    <t>Administratieve ruimten</t>
  </si>
  <si>
    <t>B</t>
  </si>
  <si>
    <t>Aula</t>
  </si>
  <si>
    <t>V</t>
  </si>
  <si>
    <t>Bibliotheek</t>
  </si>
  <si>
    <t>Buitenruimte</t>
  </si>
  <si>
    <t>Doucheruimten</t>
  </si>
  <si>
    <t>S</t>
  </si>
  <si>
    <t>Entree</t>
  </si>
  <si>
    <t>Fitness</t>
  </si>
  <si>
    <t>Gang, hal</t>
  </si>
  <si>
    <t>Keuken, pantry</t>
  </si>
  <si>
    <t>Kleed- wasruimte</t>
  </si>
  <si>
    <t>Leslokaal</t>
  </si>
  <si>
    <t>L</t>
  </si>
  <si>
    <t>Lift</t>
  </si>
  <si>
    <t>Opslagruimten</t>
  </si>
  <si>
    <t>Praktijklokaal</t>
  </si>
  <si>
    <t>Restauratieve ruimten</t>
  </si>
  <si>
    <t>Sanitaire ruimten</t>
  </si>
  <si>
    <t>Sportzaal / gymzaal</t>
  </si>
  <si>
    <t>Trappenhuis</t>
  </si>
  <si>
    <t>Tribune</t>
  </si>
  <si>
    <t>Vergaderruimten</t>
  </si>
  <si>
    <t>Niet in onderhoud</t>
  </si>
  <si>
    <t>nvt</t>
  </si>
  <si>
    <t>Kolom voor matrix</t>
  </si>
  <si>
    <t>Frequentie verklaring</t>
  </si>
  <si>
    <t>Freq</t>
  </si>
  <si>
    <t>Kolom</t>
  </si>
  <si>
    <t>4 x per jaar</t>
  </si>
  <si>
    <t>1 x per maand</t>
  </si>
  <si>
    <t>1 x per 2 weken (40 weken)</t>
  </si>
  <si>
    <t>1 x per week (40 weken)</t>
  </si>
  <si>
    <t>1 x per week (41 weken)</t>
  </si>
  <si>
    <t>2 x per week (40 weken)</t>
  </si>
  <si>
    <t>3 x per week (40 weken)</t>
  </si>
  <si>
    <t>3 x per week (41 weken)</t>
  </si>
  <si>
    <t>5 x per week (40 weken)</t>
  </si>
  <si>
    <t>5 x per week (41 weken)</t>
  </si>
  <si>
    <t>% van reguliere norm</t>
  </si>
  <si>
    <t>Gebouw</t>
  </si>
  <si>
    <t>Verdieping</t>
  </si>
  <si>
    <t>Ruimte nummer</t>
  </si>
  <si>
    <t>Ruimteomschrijving opdrachtgever</t>
  </si>
  <si>
    <t>Ruimte categorie</t>
  </si>
  <si>
    <t>Vloer soort</t>
  </si>
  <si>
    <t>Vloercategorie</t>
  </si>
  <si>
    <t xml:space="preserve">M2 vloer </t>
  </si>
  <si>
    <t>Correctie- factor</t>
  </si>
  <si>
    <t>Totaal frequentie</t>
  </si>
  <si>
    <t>Freq. ma-vr</t>
  </si>
  <si>
    <t>Freq. ma-vr naloop</t>
  </si>
  <si>
    <t>Uren p/j ma t/m vrij</t>
  </si>
  <si>
    <t>Uren p/j ma t/m vrij naloop</t>
  </si>
  <si>
    <t>Norm ma t/m vr</t>
  </si>
  <si>
    <t>VSR code</t>
  </si>
  <si>
    <t>Bijzonderheden / opmerkingen</t>
  </si>
  <si>
    <t>M2 per jaar</t>
  </si>
  <si>
    <t>BG</t>
  </si>
  <si>
    <t>0.01</t>
  </si>
  <si>
    <t>theorielokaal</t>
  </si>
  <si>
    <t>Linoleum</t>
  </si>
  <si>
    <t>0.02</t>
  </si>
  <si>
    <t>0.03</t>
  </si>
  <si>
    <t>overlegruimte</t>
  </si>
  <si>
    <t>0.04</t>
  </si>
  <si>
    <t>0.05</t>
  </si>
  <si>
    <t>0.06</t>
  </si>
  <si>
    <t>0.06.2</t>
  </si>
  <si>
    <t>opslag</t>
  </si>
  <si>
    <t>nio</t>
  </si>
  <si>
    <t>0.07</t>
  </si>
  <si>
    <t>0.08</t>
  </si>
  <si>
    <t>facilitair</t>
  </si>
  <si>
    <t>0.09</t>
  </si>
  <si>
    <t>natuurkundelokaal</t>
  </si>
  <si>
    <t>0.09.1</t>
  </si>
  <si>
    <t>kabinet</t>
  </si>
  <si>
    <t>0.10</t>
  </si>
  <si>
    <t>0.11</t>
  </si>
  <si>
    <t>studienis</t>
  </si>
  <si>
    <t>0.12</t>
  </si>
  <si>
    <t>0.13</t>
  </si>
  <si>
    <t>tekenlokaal</t>
  </si>
  <si>
    <t>0.13.1</t>
  </si>
  <si>
    <t>0.13.2</t>
  </si>
  <si>
    <t>ICT ruimte</t>
  </si>
  <si>
    <t>0.14</t>
  </si>
  <si>
    <t>0.15</t>
  </si>
  <si>
    <t>0.16</t>
  </si>
  <si>
    <t>0.17</t>
  </si>
  <si>
    <t>kolfruimte</t>
  </si>
  <si>
    <t>0.18</t>
  </si>
  <si>
    <t>werkomgeving</t>
  </si>
  <si>
    <t>0.19</t>
  </si>
  <si>
    <t>0.20</t>
  </si>
  <si>
    <t>0.20.1</t>
  </si>
  <si>
    <t>pantry</t>
  </si>
  <si>
    <t>0.21</t>
  </si>
  <si>
    <t>0.22</t>
  </si>
  <si>
    <t>servicedesk</t>
  </si>
  <si>
    <t>0.22.1</t>
  </si>
  <si>
    <t>back office</t>
  </si>
  <si>
    <t>0.23</t>
  </si>
  <si>
    <t>multifunctioneel</t>
  </si>
  <si>
    <t>0.24</t>
  </si>
  <si>
    <t>kantine</t>
  </si>
  <si>
    <t>0.33</t>
  </si>
  <si>
    <t>toilet</t>
  </si>
  <si>
    <t>Gietvloer</t>
  </si>
  <si>
    <t>Harde vloeren zonder waslaag (natte ruimten)</t>
  </si>
  <si>
    <t>0.34</t>
  </si>
  <si>
    <t>0.35</t>
  </si>
  <si>
    <t>werkkast</t>
  </si>
  <si>
    <t>0.36</t>
  </si>
  <si>
    <t>MIVA toilet</t>
  </si>
  <si>
    <t>0.37</t>
  </si>
  <si>
    <t>0.38</t>
  </si>
  <si>
    <t>douche</t>
  </si>
  <si>
    <t>Harde vloeren zonder waslaag (overige ruimten)</t>
  </si>
  <si>
    <t>gang</t>
  </si>
  <si>
    <t>verkeersruimte</t>
  </si>
  <si>
    <t>Kelder</t>
  </si>
  <si>
    <t>-1.01</t>
  </si>
  <si>
    <t>doorgang / overdekte buitenruimte</t>
  </si>
  <si>
    <t>-1.02</t>
  </si>
  <si>
    <t>containerruimte</t>
  </si>
  <si>
    <t>Beton</t>
  </si>
  <si>
    <t>-1.03</t>
  </si>
  <si>
    <t>traphal</t>
  </si>
  <si>
    <t>Steen</t>
  </si>
  <si>
    <t>-1.04</t>
  </si>
  <si>
    <t>berging</t>
  </si>
  <si>
    <t>-1.05</t>
  </si>
  <si>
    <t>meterruimte</t>
  </si>
  <si>
    <t>-1.06</t>
  </si>
  <si>
    <t>werkplaats</t>
  </si>
  <si>
    <t>-1.07</t>
  </si>
  <si>
    <t>CV install ruimte</t>
  </si>
  <si>
    <t>-1.08</t>
  </si>
  <si>
    <t>onbenoemde ruimte</t>
  </si>
  <si>
    <t>-1.09</t>
  </si>
  <si>
    <t>-1.10</t>
  </si>
  <si>
    <t>-1.11</t>
  </si>
  <si>
    <t>-1.12</t>
  </si>
  <si>
    <t>-1.13</t>
  </si>
  <si>
    <t>schakelstation Liander</t>
  </si>
  <si>
    <t>-1.14</t>
  </si>
  <si>
    <t>-1.15</t>
  </si>
  <si>
    <t>kleed-wasruimte</t>
  </si>
  <si>
    <t>-1.16</t>
  </si>
  <si>
    <t>-1.17</t>
  </si>
  <si>
    <t>repro ruimte / berging</t>
  </si>
  <si>
    <t>-1.18</t>
  </si>
  <si>
    <t>kantoor</t>
  </si>
  <si>
    <t>-1.19</t>
  </si>
  <si>
    <t>-1.20</t>
  </si>
  <si>
    <t>-1.21</t>
  </si>
  <si>
    <t>entree</t>
  </si>
  <si>
    <t>Tapijt</t>
  </si>
  <si>
    <t>Zachte vloeren</t>
  </si>
  <si>
    <t>hal</t>
  </si>
  <si>
    <t>informatiebalie</t>
  </si>
  <si>
    <t>PVC</t>
  </si>
  <si>
    <t>medewerkers facilitair</t>
  </si>
  <si>
    <t>werkplekken SSC</t>
  </si>
  <si>
    <t>0.08a</t>
  </si>
  <si>
    <t>belplek</t>
  </si>
  <si>
    <t>0.08b</t>
  </si>
  <si>
    <t>spreekkamer</t>
  </si>
  <si>
    <t>medewerkersgebied</t>
  </si>
  <si>
    <t>0.15a</t>
  </si>
  <si>
    <t>Te Ha Tex</t>
  </si>
  <si>
    <t>kleedruimte dramalokaal</t>
  </si>
  <si>
    <t>drama/speellokaal</t>
  </si>
  <si>
    <t>0.20a</t>
  </si>
  <si>
    <t>lockers</t>
  </si>
  <si>
    <t>toiletten</t>
  </si>
  <si>
    <t>0.25</t>
  </si>
  <si>
    <t>0.26</t>
  </si>
  <si>
    <t>lokaal</t>
  </si>
  <si>
    <t>0.27</t>
  </si>
  <si>
    <t>0.28</t>
  </si>
  <si>
    <t>0.29</t>
  </si>
  <si>
    <t>0.30</t>
  </si>
  <si>
    <t>0.32</t>
  </si>
  <si>
    <t>0.32a</t>
  </si>
  <si>
    <t>0.34a</t>
  </si>
  <si>
    <t>keuken</t>
  </si>
  <si>
    <t>1e</t>
  </si>
  <si>
    <t>1.01</t>
  </si>
  <si>
    <t>1.03</t>
  </si>
  <si>
    <t>1.04</t>
  </si>
  <si>
    <t>1.04a</t>
  </si>
  <si>
    <t>lokaal (entresol)</t>
  </si>
  <si>
    <t>1.05</t>
  </si>
  <si>
    <t>1.05a</t>
  </si>
  <si>
    <t>werkplek</t>
  </si>
  <si>
    <t>1.05b</t>
  </si>
  <si>
    <t>1.05c</t>
  </si>
  <si>
    <t>1.05d</t>
  </si>
  <si>
    <t>1.06</t>
  </si>
  <si>
    <t>systeembeheer</t>
  </si>
  <si>
    <t>1.07</t>
  </si>
  <si>
    <t>1.09</t>
  </si>
  <si>
    <t>1.10</t>
  </si>
  <si>
    <t>1.11</t>
  </si>
  <si>
    <t>1.13</t>
  </si>
  <si>
    <t>1.14</t>
  </si>
  <si>
    <t>1.15</t>
  </si>
  <si>
    <t>1.16</t>
  </si>
  <si>
    <t>1.17</t>
  </si>
  <si>
    <t>1.18</t>
  </si>
  <si>
    <t>studieruimte</t>
  </si>
  <si>
    <t>1.20</t>
  </si>
  <si>
    <t>1.20a</t>
  </si>
  <si>
    <t>1.21</t>
  </si>
  <si>
    <t>1.22</t>
  </si>
  <si>
    <t>1.23</t>
  </si>
  <si>
    <t>1.24</t>
  </si>
  <si>
    <t>1.25</t>
  </si>
  <si>
    <t>1.25a</t>
  </si>
  <si>
    <t>lift</t>
  </si>
  <si>
    <t>1.27</t>
  </si>
  <si>
    <t>1.28</t>
  </si>
  <si>
    <t>1.29</t>
  </si>
  <si>
    <t>1.30</t>
  </si>
  <si>
    <t>1.31</t>
  </si>
  <si>
    <t>1.32</t>
  </si>
  <si>
    <t>1.33</t>
  </si>
  <si>
    <t>1.34</t>
  </si>
  <si>
    <t>1.35</t>
  </si>
  <si>
    <t>A0.01</t>
  </si>
  <si>
    <t>hoofdentree</t>
  </si>
  <si>
    <t>linoleum</t>
  </si>
  <si>
    <t>A0.02</t>
  </si>
  <si>
    <t>receptie</t>
  </si>
  <si>
    <t>A0.03</t>
  </si>
  <si>
    <t>tochtsluis</t>
  </si>
  <si>
    <t>A0.04</t>
  </si>
  <si>
    <t>grand café</t>
  </si>
  <si>
    <t>A0.05</t>
  </si>
  <si>
    <t>toilet miva</t>
  </si>
  <si>
    <t>A0.06</t>
  </si>
  <si>
    <t>toilet heren</t>
  </si>
  <si>
    <t>A0.07</t>
  </si>
  <si>
    <t>toilet dames</t>
  </si>
  <si>
    <t>A0.08</t>
  </si>
  <si>
    <t>gaskast</t>
  </si>
  <si>
    <t>A0.09</t>
  </si>
  <si>
    <t>meterkast</t>
  </si>
  <si>
    <t>A0.10</t>
  </si>
  <si>
    <t>danszaal</t>
  </si>
  <si>
    <t>A0.11</t>
  </si>
  <si>
    <t>berging danszaal</t>
  </si>
  <si>
    <t>A0.12</t>
  </si>
  <si>
    <t>A0.13</t>
  </si>
  <si>
    <t>A0.14</t>
  </si>
  <si>
    <t>A0.16</t>
  </si>
  <si>
    <t>open werkplekken</t>
  </si>
  <si>
    <t>A0.17</t>
  </si>
  <si>
    <t>huismeesters</t>
  </si>
  <si>
    <t>A0.18</t>
  </si>
  <si>
    <t>PEC safety lab</t>
  </si>
  <si>
    <t>A0.19</t>
  </si>
  <si>
    <t>A0.20</t>
  </si>
  <si>
    <t>A0.21</t>
  </si>
  <si>
    <t>theorieruimte middel</t>
  </si>
  <si>
    <t>A0.22</t>
  </si>
  <si>
    <t>A0.23</t>
  </si>
  <si>
    <t>A0.24</t>
  </si>
  <si>
    <t>A0.25</t>
  </si>
  <si>
    <t>ATB</t>
  </si>
  <si>
    <t>A0.26</t>
  </si>
  <si>
    <t>A0.27</t>
  </si>
  <si>
    <t>PEC regiekamer</t>
  </si>
  <si>
    <t>A0.28</t>
  </si>
  <si>
    <t>PEC praktijklokaal</t>
  </si>
  <si>
    <t>A0.29</t>
  </si>
  <si>
    <t>PEC gang 01</t>
  </si>
  <si>
    <t>A0.30</t>
  </si>
  <si>
    <t>PEC m.k.</t>
  </si>
  <si>
    <t>A0.31</t>
  </si>
  <si>
    <t>PEC R-kast</t>
  </si>
  <si>
    <t>A0.32</t>
  </si>
  <si>
    <t>PEC gang 02</t>
  </si>
  <si>
    <t>A0.33</t>
  </si>
  <si>
    <t>PEC receptie / meldkamer</t>
  </si>
  <si>
    <t>A0.34</t>
  </si>
  <si>
    <t>PEC technische kamer</t>
  </si>
  <si>
    <t>A0.35</t>
  </si>
  <si>
    <t>PEC werkkamer</t>
  </si>
  <si>
    <t>A0.36</t>
  </si>
  <si>
    <t>PEC ontvangst/spreekkamer</t>
  </si>
  <si>
    <t>A0.37</t>
  </si>
  <si>
    <t>coffeecorner</t>
  </si>
  <si>
    <t>A0.39</t>
  </si>
  <si>
    <t>PEC buitenruimte</t>
  </si>
  <si>
    <t>Bestrating</t>
  </si>
  <si>
    <t>A0.40</t>
  </si>
  <si>
    <t>fietsenwasstraat</t>
  </si>
  <si>
    <t>A0.41</t>
  </si>
  <si>
    <t>ATB buitenstalling (afgesloten)</t>
  </si>
  <si>
    <t>A1.01</t>
  </si>
  <si>
    <t>ATB - vliering</t>
  </si>
  <si>
    <t>Hout</t>
  </si>
  <si>
    <t>B0.01</t>
  </si>
  <si>
    <t>B0.02</t>
  </si>
  <si>
    <t>trappenhuis B1</t>
  </si>
  <si>
    <t>B0.03</t>
  </si>
  <si>
    <t>schachtruimte</t>
  </si>
  <si>
    <t>B0.04</t>
  </si>
  <si>
    <t>B0.05</t>
  </si>
  <si>
    <t>trappenhuis B2</t>
  </si>
  <si>
    <t>B0.06</t>
  </si>
  <si>
    <t>B0.07</t>
  </si>
  <si>
    <t>B0.08</t>
  </si>
  <si>
    <t>uitgifte</t>
  </si>
  <si>
    <t>B0.09</t>
  </si>
  <si>
    <t>opslag kantine</t>
  </si>
  <si>
    <t>B0.10</t>
  </si>
  <si>
    <t>B0.11</t>
  </si>
  <si>
    <t>kantoor kantine</t>
  </si>
  <si>
    <t>B0.12</t>
  </si>
  <si>
    <t>Coating op dekvloer</t>
  </si>
  <si>
    <t>B0.13</t>
  </si>
  <si>
    <t>B0.14</t>
  </si>
  <si>
    <t>keuken opslag</t>
  </si>
  <si>
    <t>B0.15</t>
  </si>
  <si>
    <t>auditorium B</t>
  </si>
  <si>
    <t>B0.16</t>
  </si>
  <si>
    <t>berging auditorium</t>
  </si>
  <si>
    <t>B0.17</t>
  </si>
  <si>
    <t>B0.18</t>
  </si>
  <si>
    <t>testruimte fitness</t>
  </si>
  <si>
    <t>B0.19</t>
  </si>
  <si>
    <t>fitness (uitbreiding)</t>
  </si>
  <si>
    <t>Rubbertegels</t>
  </si>
  <si>
    <t>B0.20</t>
  </si>
  <si>
    <t>fitness</t>
  </si>
  <si>
    <t>B0.21</t>
  </si>
  <si>
    <t>spinning ruimte</t>
  </si>
  <si>
    <t>B0.22</t>
  </si>
  <si>
    <t>B1.01</t>
  </si>
  <si>
    <t>B1.02</t>
  </si>
  <si>
    <t>B1.03</t>
  </si>
  <si>
    <t>B1.04</t>
  </si>
  <si>
    <t>B1.05</t>
  </si>
  <si>
    <t>B1.06</t>
  </si>
  <si>
    <t>B1.07</t>
  </si>
  <si>
    <t>B1.08</t>
  </si>
  <si>
    <t>B1.09</t>
  </si>
  <si>
    <t>B1.10</t>
  </si>
  <si>
    <t>serverruimte</t>
  </si>
  <si>
    <t>B1.12</t>
  </si>
  <si>
    <t>OLC RIJk</t>
  </si>
  <si>
    <t>B1.13</t>
  </si>
  <si>
    <t>verkeersruimte (bufferzone)</t>
  </si>
  <si>
    <t>B1.14</t>
  </si>
  <si>
    <t>vergaderruimte</t>
  </si>
  <si>
    <t>B1.15</t>
  </si>
  <si>
    <t>CASE</t>
  </si>
  <si>
    <t>B1.17</t>
  </si>
  <si>
    <t>massage en EHBO</t>
  </si>
  <si>
    <t>B1.18</t>
  </si>
  <si>
    <t>B1.19</t>
  </si>
  <si>
    <t>B1.20</t>
  </si>
  <si>
    <t>B1.21</t>
  </si>
  <si>
    <t>B1.22</t>
  </si>
  <si>
    <t>theorieruimte groot</t>
  </si>
  <si>
    <t>B1.23</t>
  </si>
  <si>
    <t>B1.24</t>
  </si>
  <si>
    <t>B1.25</t>
  </si>
  <si>
    <t>B1.26</t>
  </si>
  <si>
    <t>B2.01</t>
  </si>
  <si>
    <t>B2.02</t>
  </si>
  <si>
    <t>B2.03</t>
  </si>
  <si>
    <t>B2.04</t>
  </si>
  <si>
    <t>B2.05</t>
  </si>
  <si>
    <t>B2.06</t>
  </si>
  <si>
    <t>B2.07</t>
  </si>
  <si>
    <t>B2.08</t>
  </si>
  <si>
    <t>B2.09</t>
  </si>
  <si>
    <t>B2.10</t>
  </si>
  <si>
    <t>voorruimte doucheruimte</t>
  </si>
  <si>
    <t>B2.11</t>
  </si>
  <si>
    <t>installatieruimte</t>
  </si>
  <si>
    <t>Cementvloer</t>
  </si>
  <si>
    <t>B2.12</t>
  </si>
  <si>
    <t>doucheruimte</t>
  </si>
  <si>
    <t>Tegels</t>
  </si>
  <si>
    <t>B2.13</t>
  </si>
  <si>
    <t>B2.14</t>
  </si>
  <si>
    <t>facilitycorner</t>
  </si>
  <si>
    <t>B2.18</t>
  </si>
  <si>
    <t>werkomgeving docenten</t>
  </si>
  <si>
    <t>B2.19</t>
  </si>
  <si>
    <t>B2.20</t>
  </si>
  <si>
    <t>B2.21</t>
  </si>
  <si>
    <t>B2.22</t>
  </si>
  <si>
    <t>B2.23</t>
  </si>
  <si>
    <t>B2.24</t>
  </si>
  <si>
    <t>B2.26</t>
  </si>
  <si>
    <t>B2.27</t>
  </si>
  <si>
    <t>B2.28</t>
  </si>
  <si>
    <t>B2.29</t>
  </si>
  <si>
    <t>B2.30</t>
  </si>
  <si>
    <t>B2.31</t>
  </si>
  <si>
    <t>B2.32</t>
  </si>
  <si>
    <t>B2.33</t>
  </si>
  <si>
    <t>OOP - ruimte 01</t>
  </si>
  <si>
    <t>B2.34</t>
  </si>
  <si>
    <t>OOP - ruimte 02</t>
  </si>
  <si>
    <t>B2.35</t>
  </si>
  <si>
    <t>OOP - ruimte 03</t>
  </si>
  <si>
    <t>B2.36</t>
  </si>
  <si>
    <t>OOP - plein</t>
  </si>
  <si>
    <t>B2.37</t>
  </si>
  <si>
    <t>B2.38</t>
  </si>
  <si>
    <t>stilte werkplekken</t>
  </si>
  <si>
    <t>B2.39</t>
  </si>
  <si>
    <t>B2.40</t>
  </si>
  <si>
    <t>C0.01</t>
  </si>
  <si>
    <t>kleedruimte</t>
  </si>
  <si>
    <t>C0.02</t>
  </si>
  <si>
    <t>C0.03</t>
  </si>
  <si>
    <t>C0.04</t>
  </si>
  <si>
    <t>C0.05</t>
  </si>
  <si>
    <t>C0.06</t>
  </si>
  <si>
    <t>C0.07</t>
  </si>
  <si>
    <t>C0.08</t>
  </si>
  <si>
    <t>2e</t>
  </si>
  <si>
    <t>C0.09</t>
  </si>
  <si>
    <t>C0.10</t>
  </si>
  <si>
    <t>C0.11</t>
  </si>
  <si>
    <t>C0.12</t>
  </si>
  <si>
    <t>C0.13</t>
  </si>
  <si>
    <t>dojozaal</t>
  </si>
  <si>
    <t>Sportvloer</t>
  </si>
  <si>
    <t>Sportvloeren</t>
  </si>
  <si>
    <t>C0.14</t>
  </si>
  <si>
    <t>berging dojozaal</t>
  </si>
  <si>
    <t>C0.15</t>
  </si>
  <si>
    <t>kleedruimte dojo</t>
  </si>
  <si>
    <t>C0.16</t>
  </si>
  <si>
    <t>trap</t>
  </si>
  <si>
    <t>C0.17</t>
  </si>
  <si>
    <t>C0.18</t>
  </si>
  <si>
    <t>C0.19</t>
  </si>
  <si>
    <t>C0.20</t>
  </si>
  <si>
    <t>C0.21</t>
  </si>
  <si>
    <t>C0.22</t>
  </si>
  <si>
    <t>C0.23</t>
  </si>
  <si>
    <t>C0.24</t>
  </si>
  <si>
    <t>C0.25</t>
  </si>
  <si>
    <t>C0.26</t>
  </si>
  <si>
    <t>C0.27</t>
  </si>
  <si>
    <t>C0.28</t>
  </si>
  <si>
    <t>turnzaal</t>
  </si>
  <si>
    <t>C0.29</t>
  </si>
  <si>
    <t>toestellenberging</t>
  </si>
  <si>
    <t>C0.30</t>
  </si>
  <si>
    <t>C0.31</t>
  </si>
  <si>
    <t>C1.01</t>
  </si>
  <si>
    <t>verkeersruimte / tribune</t>
  </si>
  <si>
    <t>C1.02</t>
  </si>
  <si>
    <t>C1.03</t>
  </si>
  <si>
    <t>C1.04</t>
  </si>
  <si>
    <t>C1.05</t>
  </si>
  <si>
    <t>berging outdoor + seizoensopslag</t>
  </si>
  <si>
    <t>C1.06</t>
  </si>
  <si>
    <t>C1.07</t>
  </si>
  <si>
    <t>tribune dojozaal</t>
  </si>
  <si>
    <t>C1.08</t>
  </si>
  <si>
    <t>C1.09</t>
  </si>
  <si>
    <t>C1.10</t>
  </si>
  <si>
    <t>tribune turnzaal</t>
  </si>
  <si>
    <t>C1.11</t>
  </si>
  <si>
    <t>opslag huismeesters</t>
  </si>
  <si>
    <t>D0.01</t>
  </si>
  <si>
    <t>D0.02</t>
  </si>
  <si>
    <t>doorgang</t>
  </si>
  <si>
    <t>D0.03</t>
  </si>
  <si>
    <t>D0.04</t>
  </si>
  <si>
    <t>D0.05</t>
  </si>
  <si>
    <t>D0.06</t>
  </si>
  <si>
    <t>D0.07</t>
  </si>
  <si>
    <t>D0.08</t>
  </si>
  <si>
    <t>D0.09</t>
  </si>
  <si>
    <t>D0.10</t>
  </si>
  <si>
    <t>D0.11</t>
  </si>
  <si>
    <t>toeschouwers sporthal 5</t>
  </si>
  <si>
    <t>D0.12</t>
  </si>
  <si>
    <t>sporthal 5</t>
  </si>
  <si>
    <t>D0.13</t>
  </si>
  <si>
    <t>D0.14</t>
  </si>
  <si>
    <t>D0.15</t>
  </si>
  <si>
    <t>buitenberging CIOS</t>
  </si>
  <si>
    <t>D0.16</t>
  </si>
  <si>
    <t>D0.17</t>
  </si>
  <si>
    <t>technische ruimte</t>
  </si>
  <si>
    <t>K013</t>
  </si>
  <si>
    <t>Spreekkamer</t>
  </si>
  <si>
    <t>K014</t>
  </si>
  <si>
    <t>Facilitair</t>
  </si>
  <si>
    <t>L020</t>
  </si>
  <si>
    <t>Crea II</t>
  </si>
  <si>
    <t>L020a</t>
  </si>
  <si>
    <t>Tandarts assistent</t>
  </si>
  <si>
    <t>L021</t>
  </si>
  <si>
    <t>Theather, muziek, spel</t>
  </si>
  <si>
    <t>L021a</t>
  </si>
  <si>
    <t>Kleedruimte</t>
  </si>
  <si>
    <t>K030</t>
  </si>
  <si>
    <t>Lokaal</t>
  </si>
  <si>
    <t>L030a</t>
  </si>
  <si>
    <t>L031</t>
  </si>
  <si>
    <t>L032</t>
  </si>
  <si>
    <t>L033</t>
  </si>
  <si>
    <t>L034</t>
  </si>
  <si>
    <t>L040</t>
  </si>
  <si>
    <t>Crea I</t>
  </si>
  <si>
    <t>L041</t>
  </si>
  <si>
    <t>Huishoudkunde</t>
  </si>
  <si>
    <t>L041a</t>
  </si>
  <si>
    <t>L041b</t>
  </si>
  <si>
    <t>Experience center</t>
  </si>
  <si>
    <t>O001</t>
  </si>
  <si>
    <t>Hal</t>
  </si>
  <si>
    <t>O002</t>
  </si>
  <si>
    <t>Werkkast</t>
  </si>
  <si>
    <t>O003</t>
  </si>
  <si>
    <t>Lift(schacht)</t>
  </si>
  <si>
    <t>O004</t>
  </si>
  <si>
    <t>Voorruimte toilet</t>
  </si>
  <si>
    <t>O005</t>
  </si>
  <si>
    <t>Toilet</t>
  </si>
  <si>
    <t>O006</t>
  </si>
  <si>
    <t>O007</t>
  </si>
  <si>
    <t>Onbenoemde ruimte</t>
  </si>
  <si>
    <t>O008</t>
  </si>
  <si>
    <t>O010</t>
  </si>
  <si>
    <t>O011</t>
  </si>
  <si>
    <t>O012</t>
  </si>
  <si>
    <t>O013</t>
  </si>
  <si>
    <t>O014</t>
  </si>
  <si>
    <t>O015</t>
  </si>
  <si>
    <t>Opslag facilitair</t>
  </si>
  <si>
    <t>O017</t>
  </si>
  <si>
    <t>Opslag crea I</t>
  </si>
  <si>
    <t>O018</t>
  </si>
  <si>
    <t>Wasruimte</t>
  </si>
  <si>
    <t>O019</t>
  </si>
  <si>
    <t>Opslag huishoudkunde</t>
  </si>
  <si>
    <t>O026</t>
  </si>
  <si>
    <t>Gang</t>
  </si>
  <si>
    <t>O027</t>
  </si>
  <si>
    <t>Studieruimte</t>
  </si>
  <si>
    <t>O027a</t>
  </si>
  <si>
    <t>O028</t>
  </si>
  <si>
    <t>O030</t>
  </si>
  <si>
    <t>Berging</t>
  </si>
  <si>
    <t>O031</t>
  </si>
  <si>
    <t>Keuken</t>
  </si>
  <si>
    <t>O032</t>
  </si>
  <si>
    <t>Kantine</t>
  </si>
  <si>
    <t>O033</t>
  </si>
  <si>
    <t>Meterruimte</t>
  </si>
  <si>
    <t>O034</t>
  </si>
  <si>
    <t>Opslag keuken</t>
  </si>
  <si>
    <t>O035</t>
  </si>
  <si>
    <t>Spoelkeuken</t>
  </si>
  <si>
    <t>O038</t>
  </si>
  <si>
    <t>Douche</t>
  </si>
  <si>
    <t>O038a</t>
  </si>
  <si>
    <t>Miva</t>
  </si>
  <si>
    <t>O039</t>
  </si>
  <si>
    <t>O040</t>
  </si>
  <si>
    <t>O050</t>
  </si>
  <si>
    <t>Atrium</t>
  </si>
  <si>
    <t>O051</t>
  </si>
  <si>
    <t>O052</t>
  </si>
  <si>
    <t>O053</t>
  </si>
  <si>
    <t>Wachtruimte receptie</t>
  </si>
  <si>
    <t>O054</t>
  </si>
  <si>
    <t>Receptie</t>
  </si>
  <si>
    <t>O055</t>
  </si>
  <si>
    <t>O056</t>
  </si>
  <si>
    <t>Medewerkers plekken</t>
  </si>
  <si>
    <t>O057</t>
  </si>
  <si>
    <t>O061</t>
  </si>
  <si>
    <t>O063</t>
  </si>
  <si>
    <t>Elektrakast</t>
  </si>
  <si>
    <t>O063a</t>
  </si>
  <si>
    <t>M.k.</t>
  </si>
  <si>
    <t>O064</t>
  </si>
  <si>
    <t>Opslag tandarts assistent</t>
  </si>
  <si>
    <t>O065</t>
  </si>
  <si>
    <t>O067</t>
  </si>
  <si>
    <t>Opslag theater, muziek, spel</t>
  </si>
  <si>
    <t>O067a</t>
  </si>
  <si>
    <t>O068</t>
  </si>
  <si>
    <t>O085</t>
  </si>
  <si>
    <t>Opslag</t>
  </si>
  <si>
    <t>O086</t>
  </si>
  <si>
    <t>O086a</t>
  </si>
  <si>
    <t>Overlegruimte</t>
  </si>
  <si>
    <t>0.11a</t>
  </si>
  <si>
    <t>0.11b</t>
  </si>
  <si>
    <t>O086b</t>
  </si>
  <si>
    <t>O091</t>
  </si>
  <si>
    <t>Meterkast</t>
  </si>
  <si>
    <t>O094</t>
  </si>
  <si>
    <t>Dames toilet</t>
  </si>
  <si>
    <t>O095</t>
  </si>
  <si>
    <t>O096</t>
  </si>
  <si>
    <t>O097</t>
  </si>
  <si>
    <t>Urinoirs</t>
  </si>
  <si>
    <t>O098</t>
  </si>
  <si>
    <t>Heren toilet</t>
  </si>
  <si>
    <t>O099</t>
  </si>
  <si>
    <t>O100</t>
  </si>
  <si>
    <t>O101</t>
  </si>
  <si>
    <t>1001</t>
  </si>
  <si>
    <t>1002</t>
  </si>
  <si>
    <t>1003</t>
  </si>
  <si>
    <t>Liftschacht</t>
  </si>
  <si>
    <t>1004</t>
  </si>
  <si>
    <t>1005</t>
  </si>
  <si>
    <t>1006</t>
  </si>
  <si>
    <t>1007</t>
  </si>
  <si>
    <t>1008</t>
  </si>
  <si>
    <t>Kolfruimte</t>
  </si>
  <si>
    <t>1010</t>
  </si>
  <si>
    <t>1011</t>
  </si>
  <si>
    <t>1012</t>
  </si>
  <si>
    <t>1013</t>
  </si>
  <si>
    <t>1014</t>
  </si>
  <si>
    <t>1015</t>
  </si>
  <si>
    <t>Techniek</t>
  </si>
  <si>
    <t>1025</t>
  </si>
  <si>
    <t>1026</t>
  </si>
  <si>
    <t>1027</t>
  </si>
  <si>
    <t>1028</t>
  </si>
  <si>
    <t>1029</t>
  </si>
  <si>
    <t>1030</t>
  </si>
  <si>
    <t>1038</t>
  </si>
  <si>
    <t>Skills</t>
  </si>
  <si>
    <t>1039</t>
  </si>
  <si>
    <t>1042</t>
  </si>
  <si>
    <t>Balkon</t>
  </si>
  <si>
    <t>1043</t>
  </si>
  <si>
    <t>1047</t>
  </si>
  <si>
    <t>1049</t>
  </si>
  <si>
    <t>Onbekend</t>
  </si>
  <si>
    <t>1051</t>
  </si>
  <si>
    <t>1053</t>
  </si>
  <si>
    <t>1054</t>
  </si>
  <si>
    <t>1054a</t>
  </si>
  <si>
    <t>1055</t>
  </si>
  <si>
    <t>1066</t>
  </si>
  <si>
    <t>1075</t>
  </si>
  <si>
    <t>1075a</t>
  </si>
  <si>
    <t>1076</t>
  </si>
  <si>
    <t>Opslag skills</t>
  </si>
  <si>
    <t>1077</t>
  </si>
  <si>
    <t>Schacht</t>
  </si>
  <si>
    <t>1078</t>
  </si>
  <si>
    <t>Server</t>
  </si>
  <si>
    <t>1079</t>
  </si>
  <si>
    <t>Toets ruimte</t>
  </si>
  <si>
    <t>1080</t>
  </si>
  <si>
    <t>Toetsruimte</t>
  </si>
  <si>
    <t>1081</t>
  </si>
  <si>
    <t>1085</t>
  </si>
  <si>
    <t>1086</t>
  </si>
  <si>
    <t>1087</t>
  </si>
  <si>
    <t>1088</t>
  </si>
  <si>
    <t>1089</t>
  </si>
  <si>
    <t>1090</t>
  </si>
  <si>
    <t>1091</t>
  </si>
  <si>
    <t>1092</t>
  </si>
  <si>
    <t>1093</t>
  </si>
  <si>
    <t>L110</t>
  </si>
  <si>
    <t>L111</t>
  </si>
  <si>
    <t>L112</t>
  </si>
  <si>
    <t>L120</t>
  </si>
  <si>
    <t>Kinderdagverblijf</t>
  </si>
  <si>
    <t>L120a</t>
  </si>
  <si>
    <t>L121</t>
  </si>
  <si>
    <t>Apothekers assistent</t>
  </si>
  <si>
    <t>L121a</t>
  </si>
  <si>
    <t>Anatomie</t>
  </si>
  <si>
    <t>L130</t>
  </si>
  <si>
    <t>L130a</t>
  </si>
  <si>
    <t>L131</t>
  </si>
  <si>
    <t>L131a</t>
  </si>
  <si>
    <t>L132</t>
  </si>
  <si>
    <t>L132a</t>
  </si>
  <si>
    <t>L140</t>
  </si>
  <si>
    <t>Verplaatsingstechniek</t>
  </si>
  <si>
    <t>L141</t>
  </si>
  <si>
    <t>Verpleegkunde</t>
  </si>
  <si>
    <t>L142</t>
  </si>
  <si>
    <t>L142a</t>
  </si>
  <si>
    <t>Dokters assistent</t>
  </si>
  <si>
    <t>L143</t>
  </si>
  <si>
    <t>L143a</t>
  </si>
  <si>
    <t>L144</t>
  </si>
  <si>
    <t>2001</t>
  </si>
  <si>
    <t>2002</t>
  </si>
  <si>
    <t>2003</t>
  </si>
  <si>
    <t>2004</t>
  </si>
  <si>
    <t>2005</t>
  </si>
  <si>
    <t>2006</t>
  </si>
  <si>
    <t>2007</t>
  </si>
  <si>
    <t>2008</t>
  </si>
  <si>
    <t>2010</t>
  </si>
  <si>
    <t>2011</t>
  </si>
  <si>
    <t>2012</t>
  </si>
  <si>
    <t>2013</t>
  </si>
  <si>
    <t>2014</t>
  </si>
  <si>
    <t>2015</t>
  </si>
  <si>
    <t>2022</t>
  </si>
  <si>
    <t>2023</t>
  </si>
  <si>
    <t>2024</t>
  </si>
  <si>
    <t>2025</t>
  </si>
  <si>
    <t>2026</t>
  </si>
  <si>
    <t>2026a</t>
  </si>
  <si>
    <t>2027</t>
  </si>
  <si>
    <t>2028a</t>
  </si>
  <si>
    <t>Vergaderzaal</t>
  </si>
  <si>
    <t>2028b</t>
  </si>
  <si>
    <t>2028c</t>
  </si>
  <si>
    <t>2030</t>
  </si>
  <si>
    <t>2033A</t>
  </si>
  <si>
    <t>Vide</t>
  </si>
  <si>
    <t>2033B</t>
  </si>
  <si>
    <t>2034</t>
  </si>
  <si>
    <t>Chillout/study</t>
  </si>
  <si>
    <t>2034a</t>
  </si>
  <si>
    <t>2035</t>
  </si>
  <si>
    <t>2037</t>
  </si>
  <si>
    <t>2038</t>
  </si>
  <si>
    <t>Flexplekken</t>
  </si>
  <si>
    <t>2038a</t>
  </si>
  <si>
    <t>Studentenbalie</t>
  </si>
  <si>
    <t>2038b</t>
  </si>
  <si>
    <t>2038c</t>
  </si>
  <si>
    <t>Spreekruimte</t>
  </si>
  <si>
    <t>2042</t>
  </si>
  <si>
    <t>2042a</t>
  </si>
  <si>
    <t>2044</t>
  </si>
  <si>
    <t>2046</t>
  </si>
  <si>
    <t>Technische ruimte</t>
  </si>
  <si>
    <t>2046a</t>
  </si>
  <si>
    <t>2046b</t>
  </si>
  <si>
    <t>Pantry</t>
  </si>
  <si>
    <t>2046c</t>
  </si>
  <si>
    <t>1-persoonswerkplek</t>
  </si>
  <si>
    <t>2046d</t>
  </si>
  <si>
    <t>2048</t>
  </si>
  <si>
    <t>2049</t>
  </si>
  <si>
    <t>2049a</t>
  </si>
  <si>
    <t>2049b</t>
  </si>
  <si>
    <t>Stilte werkplekken</t>
  </si>
  <si>
    <t>2050</t>
  </si>
  <si>
    <t>2059</t>
  </si>
  <si>
    <t>2065</t>
  </si>
  <si>
    <t>2065a</t>
  </si>
  <si>
    <t>2066</t>
  </si>
  <si>
    <t>2067</t>
  </si>
  <si>
    <t>2068</t>
  </si>
  <si>
    <t>2069</t>
  </si>
  <si>
    <t>2072</t>
  </si>
  <si>
    <t>2073</t>
  </si>
  <si>
    <t>2074</t>
  </si>
  <si>
    <t>2075</t>
  </si>
  <si>
    <t>2076</t>
  </si>
  <si>
    <t>Toilet heren</t>
  </si>
  <si>
    <t>2077</t>
  </si>
  <si>
    <t>2078</t>
  </si>
  <si>
    <t>2079</t>
  </si>
  <si>
    <t>2081</t>
  </si>
  <si>
    <t>K242</t>
  </si>
  <si>
    <t>L224</t>
  </si>
  <si>
    <t>L230</t>
  </si>
  <si>
    <t>L230a</t>
  </si>
  <si>
    <t>L231</t>
  </si>
  <si>
    <t>L232</t>
  </si>
  <si>
    <t>L233</t>
  </si>
  <si>
    <t>L234</t>
  </si>
  <si>
    <t>L234a</t>
  </si>
  <si>
    <t>L234b</t>
  </si>
  <si>
    <t>L240</t>
  </si>
  <si>
    <t>L241</t>
  </si>
  <si>
    <t>L242</t>
  </si>
  <si>
    <t>L243A</t>
  </si>
  <si>
    <t>L243B</t>
  </si>
  <si>
    <t>3e</t>
  </si>
  <si>
    <t>3001</t>
  </si>
  <si>
    <t>Luchtbehandelingsruimte</t>
  </si>
  <si>
    <t>3002</t>
  </si>
  <si>
    <t>3003</t>
  </si>
  <si>
    <t>CV ruimte</t>
  </si>
  <si>
    <t>3004</t>
  </si>
  <si>
    <t>3005</t>
  </si>
  <si>
    <t>3006</t>
  </si>
  <si>
    <t>3007</t>
  </si>
  <si>
    <t>Kantoor</t>
  </si>
  <si>
    <t>0.01a</t>
  </si>
  <si>
    <t>Balie / Front Office</t>
  </si>
  <si>
    <t>0.03a</t>
  </si>
  <si>
    <t>Schoonloopmat</t>
  </si>
  <si>
    <t>0.03b</t>
  </si>
  <si>
    <t>Wachtruimte</t>
  </si>
  <si>
    <t>0.03c</t>
  </si>
  <si>
    <t>Receptie Back Office</t>
  </si>
  <si>
    <t>0.04a</t>
  </si>
  <si>
    <t>0.04b</t>
  </si>
  <si>
    <t>Trappenhuis 2</t>
  </si>
  <si>
    <t>0.04c</t>
  </si>
  <si>
    <t>Lift 2</t>
  </si>
  <si>
    <t>0.04d</t>
  </si>
  <si>
    <t>Voorruimte damestoilet</t>
  </si>
  <si>
    <t>0.04d1</t>
  </si>
  <si>
    <t>0.04d2</t>
  </si>
  <si>
    <t>0.04d3</t>
  </si>
  <si>
    <t>0.04d4</t>
  </si>
  <si>
    <t>0.04d5</t>
  </si>
  <si>
    <t>0.04e</t>
  </si>
  <si>
    <t>Voorruimte herentoilet</t>
  </si>
  <si>
    <t>0.04e1</t>
  </si>
  <si>
    <t>0.04e2</t>
  </si>
  <si>
    <t>0.04e3</t>
  </si>
  <si>
    <t>Beveiliging</t>
  </si>
  <si>
    <t>Kantoor facilitair</t>
  </si>
  <si>
    <t>Kapsalon 1</t>
  </si>
  <si>
    <t>Beauty point 1</t>
  </si>
  <si>
    <t>Berging kapsalon</t>
  </si>
  <si>
    <t>0.08c</t>
  </si>
  <si>
    <t>Beauty point 2</t>
  </si>
  <si>
    <t>0.09.ent</t>
  </si>
  <si>
    <t>Entree achter</t>
  </si>
  <si>
    <t>0.09.kap</t>
  </si>
  <si>
    <t>Kapsalon 2</t>
  </si>
  <si>
    <t>0.09.lou</t>
  </si>
  <si>
    <t>Studenten lounge</t>
  </si>
  <si>
    <t>0.09c</t>
  </si>
  <si>
    <t>0.09c.toilet</t>
  </si>
  <si>
    <t>0.09c.trap</t>
  </si>
  <si>
    <t>Trappenhuis 1</t>
  </si>
  <si>
    <t>0.09c2</t>
  </si>
  <si>
    <t>0.09c3</t>
  </si>
  <si>
    <t>0.09c4</t>
  </si>
  <si>
    <t>0.09c5</t>
  </si>
  <si>
    <t>0.09c6</t>
  </si>
  <si>
    <t>0.09c7</t>
  </si>
  <si>
    <t>0.09d</t>
  </si>
  <si>
    <t>Miva toilet</t>
  </si>
  <si>
    <t>0.09e</t>
  </si>
  <si>
    <t>0.09f</t>
  </si>
  <si>
    <t>E-kast</t>
  </si>
  <si>
    <t>Theorielokaal</t>
  </si>
  <si>
    <t>0.11.1</t>
  </si>
  <si>
    <t>0.11.2</t>
  </si>
  <si>
    <t>Tapijt lockers</t>
  </si>
  <si>
    <t>0.12b</t>
  </si>
  <si>
    <t>0S1</t>
  </si>
  <si>
    <t>0S2</t>
  </si>
  <si>
    <t>0S3</t>
  </si>
  <si>
    <t>0S4</t>
  </si>
  <si>
    <t>Voetverzorging</t>
  </si>
  <si>
    <t>Portiersloge</t>
  </si>
  <si>
    <t>1.01a</t>
  </si>
  <si>
    <t>Berging voetverzorging</t>
  </si>
  <si>
    <t>1.02a</t>
  </si>
  <si>
    <t>Kleedruimte fitness</t>
  </si>
  <si>
    <t>1.02a1</t>
  </si>
  <si>
    <t>Kleedruimte fitness douche</t>
  </si>
  <si>
    <t>1.02a2</t>
  </si>
  <si>
    <t>Kleedruimte fitness toilet</t>
  </si>
  <si>
    <t>1.02b</t>
  </si>
  <si>
    <t>1.02b1</t>
  </si>
  <si>
    <t>1.02b2</t>
  </si>
  <si>
    <t>1.03a</t>
  </si>
  <si>
    <t>1.03b</t>
  </si>
  <si>
    <t>Wellness</t>
  </si>
  <si>
    <t>1.04b</t>
  </si>
  <si>
    <t>Welln. massage en pakketten</t>
  </si>
  <si>
    <t>1.04c</t>
  </si>
  <si>
    <t>Kleedruimte wellness</t>
  </si>
  <si>
    <t>1.04d</t>
  </si>
  <si>
    <t>Douches wellness</t>
  </si>
  <si>
    <t>1.04e</t>
  </si>
  <si>
    <t>Toilet wellness</t>
  </si>
  <si>
    <t>1.04e1</t>
  </si>
  <si>
    <t>1.04e2</t>
  </si>
  <si>
    <t>1.04f</t>
  </si>
  <si>
    <t>Douche wellness voorruimte</t>
  </si>
  <si>
    <t>1.04f1</t>
  </si>
  <si>
    <t>Douche wellness</t>
  </si>
  <si>
    <t>tegel</t>
  </si>
  <si>
    <t>1.04f2</t>
  </si>
  <si>
    <t>1.04g</t>
  </si>
  <si>
    <t>Sauna</t>
  </si>
  <si>
    <t>1.04h</t>
  </si>
  <si>
    <t>Sauna berging</t>
  </si>
  <si>
    <t>Thuishonk UV</t>
  </si>
  <si>
    <t>Hoofdtrap 3</t>
  </si>
  <si>
    <t>Lift 1</t>
  </si>
  <si>
    <t>1.05e</t>
  </si>
  <si>
    <t>1.05e1</t>
  </si>
  <si>
    <t>1.05e2</t>
  </si>
  <si>
    <t>1.05e3</t>
  </si>
  <si>
    <t>1.05e4</t>
  </si>
  <si>
    <t>1.05e5</t>
  </si>
  <si>
    <t>1.05e6</t>
  </si>
  <si>
    <t>1.05e7</t>
  </si>
  <si>
    <t>1.05f</t>
  </si>
  <si>
    <t>1.05g</t>
  </si>
  <si>
    <t>1.06a</t>
  </si>
  <si>
    <t>1.06c</t>
  </si>
  <si>
    <t>1.06c1</t>
  </si>
  <si>
    <t>Spreekkamer/ehbo/kolfruimte</t>
  </si>
  <si>
    <t>1.08</t>
  </si>
  <si>
    <t>Kleedruimte voetverzorging</t>
  </si>
  <si>
    <t>1.08a</t>
  </si>
  <si>
    <t>Douche voetverzorging</t>
  </si>
  <si>
    <t>1.08b</t>
  </si>
  <si>
    <t>1.08c</t>
  </si>
  <si>
    <t>1S1</t>
  </si>
  <si>
    <t>1S2</t>
  </si>
  <si>
    <t>1S3</t>
  </si>
  <si>
    <t>1S4</t>
  </si>
  <si>
    <t>2.01</t>
  </si>
  <si>
    <t>Haarverzorging</t>
  </si>
  <si>
    <t>2.01a</t>
  </si>
  <si>
    <t>Teamruimte</t>
  </si>
  <si>
    <t>2.01b</t>
  </si>
  <si>
    <t>2.01c</t>
  </si>
  <si>
    <t>2.02</t>
  </si>
  <si>
    <t>2.03</t>
  </si>
  <si>
    <t>Schoonheidsverzorging</t>
  </si>
  <si>
    <t>2.03a</t>
  </si>
  <si>
    <t>Kleedruimte SV</t>
  </si>
  <si>
    <t>2.04</t>
  </si>
  <si>
    <t>2.04a</t>
  </si>
  <si>
    <t>2.04b</t>
  </si>
  <si>
    <t>Berging SV</t>
  </si>
  <si>
    <t>2.05</t>
  </si>
  <si>
    <t>2.06</t>
  </si>
  <si>
    <t>2.07</t>
  </si>
  <si>
    <t>Therorie schoonheidsverzorging</t>
  </si>
  <si>
    <t>2.07a</t>
  </si>
  <si>
    <t>Kleedkamer SV</t>
  </si>
  <si>
    <t>2.07b</t>
  </si>
  <si>
    <t>2.08</t>
  </si>
  <si>
    <t>2.09</t>
  </si>
  <si>
    <t>2.10</t>
  </si>
  <si>
    <t>Aanlandplekken</t>
  </si>
  <si>
    <t>2.11</t>
  </si>
  <si>
    <t>2.11a</t>
  </si>
  <si>
    <t>Trap 5</t>
  </si>
  <si>
    <t>2.11b</t>
  </si>
  <si>
    <t>Trap 4</t>
  </si>
  <si>
    <t>2.12</t>
  </si>
  <si>
    <t>2.12a</t>
  </si>
  <si>
    <t>Trap 6</t>
  </si>
  <si>
    <t>2.12b</t>
  </si>
  <si>
    <t>2.12c</t>
  </si>
  <si>
    <t>Trap 3</t>
  </si>
  <si>
    <t>2.13</t>
  </si>
  <si>
    <t>2.13b</t>
  </si>
  <si>
    <t>2.13c</t>
  </si>
  <si>
    <t>2.13c1</t>
  </si>
  <si>
    <t>2.13c2</t>
  </si>
  <si>
    <t>2.13c3</t>
  </si>
  <si>
    <t>2.13c4</t>
  </si>
  <si>
    <t>2.13c5</t>
  </si>
  <si>
    <t>2.13d</t>
  </si>
  <si>
    <t>2.13d1</t>
  </si>
  <si>
    <t>2.13d2</t>
  </si>
  <si>
    <t>2.13d3</t>
  </si>
  <si>
    <t>2.14.gang</t>
  </si>
  <si>
    <t>2.14.les</t>
  </si>
  <si>
    <t>2.14a</t>
  </si>
  <si>
    <t>Trap 7</t>
  </si>
  <si>
    <t>2.15.gang</t>
  </si>
  <si>
    <t>2.15.les</t>
  </si>
  <si>
    <t>2.15c</t>
  </si>
  <si>
    <t>2.15c1</t>
  </si>
  <si>
    <t>2.15c2</t>
  </si>
  <si>
    <t>2.15d</t>
  </si>
  <si>
    <t>2.15d1</t>
  </si>
  <si>
    <t>2.15d2</t>
  </si>
  <si>
    <t>2.15d3</t>
  </si>
  <si>
    <t>2.15d4</t>
  </si>
  <si>
    <t>2.15d5</t>
  </si>
  <si>
    <t>2.15d6</t>
  </si>
  <si>
    <t>2.15d7</t>
  </si>
  <si>
    <t>2.16.gang</t>
  </si>
  <si>
    <t>2.16.les</t>
  </si>
  <si>
    <t>Theorie vaklokaal</t>
  </si>
  <si>
    <t>2.16a</t>
  </si>
  <si>
    <t>2.17.1</t>
  </si>
  <si>
    <t>Collegezaal</t>
  </si>
  <si>
    <t>2.17.2</t>
  </si>
  <si>
    <t>2.17a</t>
  </si>
  <si>
    <t>Etalage</t>
  </si>
  <si>
    <t>2S1</t>
  </si>
  <si>
    <t>2S2</t>
  </si>
  <si>
    <t>2S3</t>
  </si>
  <si>
    <t>2S4</t>
  </si>
  <si>
    <t>3.01</t>
  </si>
  <si>
    <t>Talen leerlandschap</t>
  </si>
  <si>
    <t>3.02</t>
  </si>
  <si>
    <t>3.03</t>
  </si>
  <si>
    <t>Teamruimte flex</t>
  </si>
  <si>
    <t>3.04</t>
  </si>
  <si>
    <t>3.05</t>
  </si>
  <si>
    <t>3.05a</t>
  </si>
  <si>
    <t>Open ruimte</t>
  </si>
  <si>
    <t>3.06</t>
  </si>
  <si>
    <t>3.07</t>
  </si>
  <si>
    <t>Werkkamer</t>
  </si>
  <si>
    <t>3.08</t>
  </si>
  <si>
    <t>3.09</t>
  </si>
  <si>
    <t>3.10</t>
  </si>
  <si>
    <t>3.13</t>
  </si>
  <si>
    <t>3.13a</t>
  </si>
  <si>
    <t>3.14</t>
  </si>
  <si>
    <t>3.16</t>
  </si>
  <si>
    <t>3.16a</t>
  </si>
  <si>
    <t>3.16b</t>
  </si>
  <si>
    <t>3.16b1</t>
  </si>
  <si>
    <t>3.16b2</t>
  </si>
  <si>
    <t>3.16b3</t>
  </si>
  <si>
    <t>3.16c</t>
  </si>
  <si>
    <t>3.16c1</t>
  </si>
  <si>
    <t>3.16c2</t>
  </si>
  <si>
    <t>3.16c3</t>
  </si>
  <si>
    <t>3.16c4</t>
  </si>
  <si>
    <t>3.16c5</t>
  </si>
  <si>
    <t>3.16e</t>
  </si>
  <si>
    <t>3.17</t>
  </si>
  <si>
    <t>3.17a</t>
  </si>
  <si>
    <t>3.18</t>
  </si>
  <si>
    <t>3.18a</t>
  </si>
  <si>
    <t>3.19</t>
  </si>
  <si>
    <t>3.20</t>
  </si>
  <si>
    <t>Vergaderruimte</t>
  </si>
  <si>
    <t>3.21</t>
  </si>
  <si>
    <t>3.22</t>
  </si>
  <si>
    <t>3.23</t>
  </si>
  <si>
    <t>Open werkplek</t>
  </si>
  <si>
    <t>3.23a</t>
  </si>
  <si>
    <t>3.24</t>
  </si>
  <si>
    <t>3.25</t>
  </si>
  <si>
    <t>3.26</t>
  </si>
  <si>
    <t>3.26a</t>
  </si>
  <si>
    <t>3.27</t>
  </si>
  <si>
    <t>3.28</t>
  </si>
  <si>
    <t>3.29</t>
  </si>
  <si>
    <t>3.30</t>
  </si>
  <si>
    <t>3.33.1</t>
  </si>
  <si>
    <t>3.33.2</t>
  </si>
  <si>
    <t>3.33a.gang</t>
  </si>
  <si>
    <t>3.33a.trap</t>
  </si>
  <si>
    <t>3.33b</t>
  </si>
  <si>
    <t>3.34</t>
  </si>
  <si>
    <t>3.35</t>
  </si>
  <si>
    <t>3.36</t>
  </si>
  <si>
    <t>3S1</t>
  </si>
  <si>
    <t>3S2</t>
  </si>
  <si>
    <t>3S3</t>
  </si>
  <si>
    <t>3S4</t>
  </si>
  <si>
    <t>4e</t>
  </si>
  <si>
    <t>3S5</t>
  </si>
  <si>
    <t>4.01</t>
  </si>
  <si>
    <t>4.01a</t>
  </si>
  <si>
    <t>4.02</t>
  </si>
  <si>
    <t>4.02a</t>
  </si>
  <si>
    <t>4.03</t>
  </si>
  <si>
    <t>Openleerzone</t>
  </si>
  <si>
    <t>4.04</t>
  </si>
  <si>
    <t>4.05</t>
  </si>
  <si>
    <t>4.06</t>
  </si>
  <si>
    <t>4.08</t>
  </si>
  <si>
    <t>4.09</t>
  </si>
  <si>
    <t>4.10</t>
  </si>
  <si>
    <t>4.11</t>
  </si>
  <si>
    <t>4.12</t>
  </si>
  <si>
    <t>4.12a</t>
  </si>
  <si>
    <t>4.12a1</t>
  </si>
  <si>
    <t>4.12a2</t>
  </si>
  <si>
    <t>4.12a3</t>
  </si>
  <si>
    <t>4.12b</t>
  </si>
  <si>
    <t>4.12b1</t>
  </si>
  <si>
    <t>4.12b2</t>
  </si>
  <si>
    <t>4.12b3</t>
  </si>
  <si>
    <t>4.12b4</t>
  </si>
  <si>
    <t>4.12b5</t>
  </si>
  <si>
    <t>4.13.1</t>
  </si>
  <si>
    <t>4.13.2</t>
  </si>
  <si>
    <t>4.14</t>
  </si>
  <si>
    <t>4.15</t>
  </si>
  <si>
    <t>4.16.1</t>
  </si>
  <si>
    <t>4.16.2</t>
  </si>
  <si>
    <t>4.16a</t>
  </si>
  <si>
    <t>4.16b</t>
  </si>
  <si>
    <t>4.16c</t>
  </si>
  <si>
    <t>4.16c1</t>
  </si>
  <si>
    <t>4.16c2</t>
  </si>
  <si>
    <t>4.16c3</t>
  </si>
  <si>
    <t>4.16c4</t>
  </si>
  <si>
    <t>4.16c5</t>
  </si>
  <si>
    <t>4.16c6</t>
  </si>
  <si>
    <t>4.16c7</t>
  </si>
  <si>
    <t>4.16d</t>
  </si>
  <si>
    <t>4.16e</t>
  </si>
  <si>
    <t>4.17</t>
  </si>
  <si>
    <t>4.18</t>
  </si>
  <si>
    <t>4.19</t>
  </si>
  <si>
    <t>4.20</t>
  </si>
  <si>
    <t>4.21</t>
  </si>
  <si>
    <t>4.21a</t>
  </si>
  <si>
    <t>4.21b</t>
  </si>
  <si>
    <t>4.22</t>
  </si>
  <si>
    <t>4.23</t>
  </si>
  <si>
    <t>Examenbureau coord.</t>
  </si>
  <si>
    <t>4.23a</t>
  </si>
  <si>
    <t>4.24</t>
  </si>
  <si>
    <t>Kwaliteitszorg</t>
  </si>
  <si>
    <t>4.25</t>
  </si>
  <si>
    <t>Systeembeheer</t>
  </si>
  <si>
    <t>4.25a</t>
  </si>
  <si>
    <t>4.26</t>
  </si>
  <si>
    <t>Beleid</t>
  </si>
  <si>
    <t>4.27</t>
  </si>
  <si>
    <t>Bedrijfsgroepen</t>
  </si>
  <si>
    <t>4.28</t>
  </si>
  <si>
    <t>Archief</t>
  </si>
  <si>
    <t>4.29</t>
  </si>
  <si>
    <t>4.30</t>
  </si>
  <si>
    <t>4.31</t>
  </si>
  <si>
    <t>Cateringkeuken</t>
  </si>
  <si>
    <t>4.31a</t>
  </si>
  <si>
    <t>4.31b</t>
  </si>
  <si>
    <t>4S1</t>
  </si>
  <si>
    <t>4S2</t>
  </si>
  <si>
    <t>4S3</t>
  </si>
  <si>
    <t>Docentenkamer</t>
  </si>
  <si>
    <t>Vooruimte sanitair</t>
  </si>
  <si>
    <t>0.10a</t>
  </si>
  <si>
    <t>0.10b</t>
  </si>
  <si>
    <t>Open Leer Centrum</t>
  </si>
  <si>
    <t>0.15b</t>
  </si>
  <si>
    <t>Entrée</t>
  </si>
  <si>
    <t>Trap</t>
  </si>
  <si>
    <t>Tussen verdieping</t>
  </si>
  <si>
    <t>1.02</t>
  </si>
  <si>
    <t>Zolder</t>
  </si>
  <si>
    <t>Laminaat</t>
  </si>
  <si>
    <t>restaurant kantine/lunchroom</t>
  </si>
  <si>
    <t>0.01.1</t>
  </si>
  <si>
    <t>Coral Classic schoonloopmat</t>
  </si>
  <si>
    <t>restaurant</t>
  </si>
  <si>
    <t>keuken incl. office</t>
  </si>
  <si>
    <t>troffelvloer</t>
  </si>
  <si>
    <t>0.04.1</t>
  </si>
  <si>
    <t>vaatspoelkeuken</t>
  </si>
  <si>
    <t>facilitair ism onderwijs, servicedesk en backoffice</t>
  </si>
  <si>
    <t>0.10.1</t>
  </si>
  <si>
    <t>Tegels/Steen</t>
  </si>
  <si>
    <t>0.10.2</t>
  </si>
  <si>
    <t>-</t>
  </si>
  <si>
    <t>0.10.3</t>
  </si>
  <si>
    <t>trapkast</t>
  </si>
  <si>
    <t>underlayment vloerdelen</t>
  </si>
  <si>
    <t>0.10.4</t>
  </si>
  <si>
    <t>sanitair</t>
  </si>
  <si>
    <t>0.10.5</t>
  </si>
  <si>
    <t>0.10.6</t>
  </si>
  <si>
    <t>0.10.7</t>
  </si>
  <si>
    <t>MIVA</t>
  </si>
  <si>
    <t>0.10.8</t>
  </si>
  <si>
    <t>0.10.9</t>
  </si>
  <si>
    <t>0.10.10</t>
  </si>
  <si>
    <t>0.10.11</t>
  </si>
  <si>
    <t>0.10.12</t>
  </si>
  <si>
    <t>winkel</t>
  </si>
  <si>
    <t>creatief atelier</t>
  </si>
  <si>
    <t>verdiepte intake</t>
  </si>
  <si>
    <t>teams</t>
  </si>
  <si>
    <t>0.14.1</t>
  </si>
  <si>
    <t>kast</t>
  </si>
  <si>
    <t>0.16.1</t>
  </si>
  <si>
    <t>naaiatelier</t>
  </si>
  <si>
    <t>praktijkruimte dienstverlening</t>
  </si>
  <si>
    <t>0.18.1</t>
  </si>
  <si>
    <t>elektra verd.k.</t>
  </si>
  <si>
    <t>magazijn / berging</t>
  </si>
  <si>
    <t>werkomgeving informeel</t>
  </si>
  <si>
    <t>magazijn facilitair</t>
  </si>
  <si>
    <t>0.21.1</t>
  </si>
  <si>
    <t>ICT &amp; technische ruimte</t>
  </si>
  <si>
    <t>magazijn winkel</t>
  </si>
  <si>
    <t>magazijn/opslag</t>
  </si>
  <si>
    <t>0.24.1</t>
  </si>
  <si>
    <t>koelcel</t>
  </si>
  <si>
    <t>0.24.2</t>
  </si>
  <si>
    <t>vriescel</t>
  </si>
  <si>
    <t>0.24.3</t>
  </si>
  <si>
    <t>magazijn</t>
  </si>
  <si>
    <t>0.24.4</t>
  </si>
  <si>
    <t>opslag wijn</t>
  </si>
  <si>
    <t>0.24.5</t>
  </si>
  <si>
    <t>kleding/linnen opslag</t>
  </si>
  <si>
    <t>0.24.6</t>
  </si>
  <si>
    <t>0.24.7</t>
  </si>
  <si>
    <t>opslag emballage</t>
  </si>
  <si>
    <t>0.24.8</t>
  </si>
  <si>
    <t>admin. werkplek</t>
  </si>
  <si>
    <t>0.24.9</t>
  </si>
  <si>
    <t>kleedruimte 1</t>
  </si>
  <si>
    <t>0.24.10</t>
  </si>
  <si>
    <t>kleedruimte 2</t>
  </si>
  <si>
    <t>0.24.11</t>
  </si>
  <si>
    <t>kleedruimte 3</t>
  </si>
  <si>
    <t>0.25.1</t>
  </si>
  <si>
    <t>0.25.2</t>
  </si>
  <si>
    <t>0.28.1</t>
  </si>
  <si>
    <t>0.28.2</t>
  </si>
  <si>
    <t>0.28.3</t>
  </si>
  <si>
    <t>0.28.4</t>
  </si>
  <si>
    <t>0.28.5</t>
  </si>
  <si>
    <t>0.28.6</t>
  </si>
  <si>
    <t>bediening</t>
  </si>
  <si>
    <t>instructiekeuken</t>
  </si>
  <si>
    <t>0.30.1</t>
  </si>
  <si>
    <t>0.30.2</t>
  </si>
  <si>
    <t>0.30.3</t>
  </si>
  <si>
    <t>0.31</t>
  </si>
  <si>
    <t>toeristisch landschap 16/40pp</t>
  </si>
  <si>
    <t>S0.50</t>
  </si>
  <si>
    <t>S0.50.1</t>
  </si>
  <si>
    <t>S0.50.2</t>
  </si>
  <si>
    <t>S0.50.3</t>
  </si>
  <si>
    <t>S0.50.4</t>
  </si>
  <si>
    <t>trap naar kelder</t>
  </si>
  <si>
    <t>S0.50.5</t>
  </si>
  <si>
    <t>S0.51</t>
  </si>
  <si>
    <t>singer/songwriter</t>
  </si>
  <si>
    <t>S0.52</t>
  </si>
  <si>
    <t>grime</t>
  </si>
  <si>
    <t>S0.52.1</t>
  </si>
  <si>
    <t>verkeersr.</t>
  </si>
  <si>
    <t>S0.53</t>
  </si>
  <si>
    <t>werkplek stagiair</t>
  </si>
  <si>
    <t>S0.54</t>
  </si>
  <si>
    <t>S0.54.1</t>
  </si>
  <si>
    <t>S0.55</t>
  </si>
  <si>
    <t>fotoatelier</t>
  </si>
  <si>
    <t>S0.55.1</t>
  </si>
  <si>
    <t>private dining</t>
  </si>
  <si>
    <t>1.10.1</t>
  </si>
  <si>
    <t>1.10.2</t>
  </si>
  <si>
    <t>1.10.3</t>
  </si>
  <si>
    <t>1.10.4</t>
  </si>
  <si>
    <t>1.10.5</t>
  </si>
  <si>
    <t>1.10.6</t>
  </si>
  <si>
    <t>1.10.7</t>
  </si>
  <si>
    <t>1.10.8</t>
  </si>
  <si>
    <t>1.12</t>
  </si>
  <si>
    <t>beweging</t>
  </si>
  <si>
    <t>WP administratie</t>
  </si>
  <si>
    <t>1.15.1</t>
  </si>
  <si>
    <t>werkruimte</t>
  </si>
  <si>
    <t>1.16.1</t>
  </si>
  <si>
    <t>patchkast</t>
  </si>
  <si>
    <t>1.20.1</t>
  </si>
  <si>
    <t>1.20.2</t>
  </si>
  <si>
    <t>1.20.3</t>
  </si>
  <si>
    <t>1.20.4</t>
  </si>
  <si>
    <t>open ruimte</t>
  </si>
  <si>
    <t>1.24.1</t>
  </si>
  <si>
    <t>1.24.2</t>
  </si>
  <si>
    <t>spreekruimte/teams</t>
  </si>
  <si>
    <t>kolfruimte/schoolarts</t>
  </si>
  <si>
    <t>1.29.1</t>
  </si>
  <si>
    <t>magazijn &amp; TR</t>
  </si>
  <si>
    <t>tapijt</t>
  </si>
  <si>
    <t>1.35.1</t>
  </si>
  <si>
    <t>1.35.2</t>
  </si>
  <si>
    <t>1.35.3</t>
  </si>
  <si>
    <t>1.36</t>
  </si>
  <si>
    <t>SSC</t>
  </si>
  <si>
    <t>1.36.1</t>
  </si>
  <si>
    <t>overleg</t>
  </si>
  <si>
    <t>1.36.2</t>
  </si>
  <si>
    <t>1.37</t>
  </si>
  <si>
    <t>1.38</t>
  </si>
  <si>
    <t>open wachtruimte</t>
  </si>
  <si>
    <t>1.38.1</t>
  </si>
  <si>
    <t>1.38.2</t>
  </si>
  <si>
    <t>1.38.3</t>
  </si>
  <si>
    <t>1.38.4</t>
  </si>
  <si>
    <t>1.38.5</t>
  </si>
  <si>
    <t>1.38.6</t>
  </si>
  <si>
    <t>1.38.7</t>
  </si>
  <si>
    <t>1.38.8</t>
  </si>
  <si>
    <t>1.38.9</t>
  </si>
  <si>
    <t>1.38.10</t>
  </si>
  <si>
    <t>1.38.11</t>
  </si>
  <si>
    <t>1.38.12</t>
  </si>
  <si>
    <t>1.39</t>
  </si>
  <si>
    <t>1.39.1</t>
  </si>
  <si>
    <t>verkeersruimte / wachtruimte CE</t>
  </si>
  <si>
    <t>1.39.2</t>
  </si>
  <si>
    <t>1.40</t>
  </si>
  <si>
    <t>examenruimte (24 personen)</t>
  </si>
  <si>
    <t>tapijttegels</t>
  </si>
  <si>
    <t>1.40.1</t>
  </si>
  <si>
    <t>sluis</t>
  </si>
  <si>
    <t>1.41</t>
  </si>
  <si>
    <t>1.41.1</t>
  </si>
  <si>
    <t>1.41.2</t>
  </si>
  <si>
    <t>1.41.3</t>
  </si>
  <si>
    <t>1.41.4</t>
  </si>
  <si>
    <t>1.45</t>
  </si>
  <si>
    <t>backoffice</t>
  </si>
  <si>
    <t>1.45.1</t>
  </si>
  <si>
    <t>1.45.2</t>
  </si>
  <si>
    <t>TR</t>
  </si>
  <si>
    <t>1.45.3</t>
  </si>
  <si>
    <t>1.45.4</t>
  </si>
  <si>
    <t>1.45.5</t>
  </si>
  <si>
    <t>1.45.6</t>
  </si>
  <si>
    <t>1.45.7</t>
  </si>
  <si>
    <t>1.45.8</t>
  </si>
  <si>
    <t>1.45.9</t>
  </si>
  <si>
    <t>1.45.10</t>
  </si>
  <si>
    <t>1.45.11</t>
  </si>
  <si>
    <t>1.45.12</t>
  </si>
  <si>
    <t>1.46</t>
  </si>
  <si>
    <t>examenruimte (40 personen)</t>
  </si>
  <si>
    <t>1.46.1</t>
  </si>
  <si>
    <t>1.46.2</t>
  </si>
  <si>
    <t>S1.50</t>
  </si>
  <si>
    <t>multifunctionele ruimte</t>
  </si>
  <si>
    <t>S1.50.1</t>
  </si>
  <si>
    <t>S1.50.2</t>
  </si>
  <si>
    <t>S1.50.3</t>
  </si>
  <si>
    <t>S1.50.4</t>
  </si>
  <si>
    <t>S1.51</t>
  </si>
  <si>
    <t>S1.51.1</t>
  </si>
  <si>
    <t>S1.52</t>
  </si>
  <si>
    <t>S1.53</t>
  </si>
  <si>
    <t>S1.54</t>
  </si>
  <si>
    <t>multifuntionele ruimte</t>
  </si>
  <si>
    <t>1.30.1</t>
  </si>
  <si>
    <t>1.30.2</t>
  </si>
  <si>
    <t>1.30.3</t>
  </si>
  <si>
    <t>1.33.1</t>
  </si>
  <si>
    <t>het nest</t>
  </si>
  <si>
    <t>2.10.1</t>
  </si>
  <si>
    <t>2.10.2</t>
  </si>
  <si>
    <t>2.10.3</t>
  </si>
  <si>
    <t>2.15</t>
  </si>
  <si>
    <t>2.15.1</t>
  </si>
  <si>
    <t>2.15.2</t>
  </si>
  <si>
    <t>elektraverdeelkast</t>
  </si>
  <si>
    <t>2.20</t>
  </si>
  <si>
    <t>BREN-plein</t>
  </si>
  <si>
    <t>2.20.1</t>
  </si>
  <si>
    <t>2.20.2</t>
  </si>
  <si>
    <t>2.20.3</t>
  </si>
  <si>
    <t>2.20.4</t>
  </si>
  <si>
    <t>2.20.5</t>
  </si>
  <si>
    <t>2.21</t>
  </si>
  <si>
    <t>2.21.1</t>
  </si>
  <si>
    <t>2.21.2</t>
  </si>
  <si>
    <t>2.21.3</t>
  </si>
  <si>
    <t>2.22</t>
  </si>
  <si>
    <t>2.23</t>
  </si>
  <si>
    <t>2.25</t>
  </si>
  <si>
    <t>kantoor serverruimte</t>
  </si>
  <si>
    <t>2.25.1</t>
  </si>
  <si>
    <t>2.25.2</t>
  </si>
  <si>
    <t>serverruimte koeling</t>
  </si>
  <si>
    <t>2.25.3</t>
  </si>
  <si>
    <t>2.25.4</t>
  </si>
  <si>
    <t>2.25.5</t>
  </si>
  <si>
    <t>2.25.6</t>
  </si>
  <si>
    <t>2.26</t>
  </si>
  <si>
    <t>2.26.1</t>
  </si>
  <si>
    <t>2.27</t>
  </si>
  <si>
    <t>2.28</t>
  </si>
  <si>
    <t>2.28.1</t>
  </si>
  <si>
    <t>vrij plein/ontmoeting</t>
  </si>
  <si>
    <t>2.29</t>
  </si>
  <si>
    <t>2.33</t>
  </si>
  <si>
    <t>vaktheorie restaurant</t>
  </si>
  <si>
    <t>2.34</t>
  </si>
  <si>
    <t>2.34.1</t>
  </si>
  <si>
    <t>houten delen gelakt</t>
  </si>
  <si>
    <t>2.34.2</t>
  </si>
  <si>
    <t>2.36</t>
  </si>
  <si>
    <t>2.37</t>
  </si>
  <si>
    <t>vaktheorie keuken</t>
  </si>
  <si>
    <t>2.37.1</t>
  </si>
  <si>
    <t>2.37.2</t>
  </si>
  <si>
    <t>2.37.3</t>
  </si>
  <si>
    <t>2.37.4</t>
  </si>
  <si>
    <t>2.37.5</t>
  </si>
  <si>
    <t>2.37.6</t>
  </si>
  <si>
    <t>2.37.7</t>
  </si>
  <si>
    <t>2.37.8</t>
  </si>
  <si>
    <t>2.37.9</t>
  </si>
  <si>
    <t>2.37.10</t>
  </si>
  <si>
    <t>2.37.11</t>
  </si>
  <si>
    <t>2.37.12</t>
  </si>
  <si>
    <t>2.38</t>
  </si>
  <si>
    <t>2.40</t>
  </si>
  <si>
    <t>2.40.1</t>
  </si>
  <si>
    <t>S2.50</t>
  </si>
  <si>
    <t>archief/techniek</t>
  </si>
  <si>
    <t>PIR isolatie platen</t>
  </si>
  <si>
    <t>S2.50.1</t>
  </si>
  <si>
    <t>2.14</t>
  </si>
  <si>
    <t>2.18</t>
  </si>
  <si>
    <t>kelder</t>
  </si>
  <si>
    <t>Sportruimte</t>
  </si>
  <si>
    <t>Descol</t>
  </si>
  <si>
    <t>D</t>
  </si>
  <si>
    <t>toestelberging incl trap naar zolder</t>
  </si>
  <si>
    <t>wenteltrap</t>
  </si>
  <si>
    <t>B 1 en C 1</t>
  </si>
  <si>
    <t>B II</t>
  </si>
  <si>
    <t>sanitair in kleedruimten</t>
  </si>
  <si>
    <t>C II</t>
  </si>
  <si>
    <t>douches in kleedruimten</t>
  </si>
  <si>
    <t>Gang/hal</t>
  </si>
  <si>
    <t>A</t>
  </si>
  <si>
    <t>C</t>
  </si>
  <si>
    <t>E</t>
  </si>
  <si>
    <t>F</t>
  </si>
  <si>
    <t>G</t>
  </si>
  <si>
    <t>Gang incl trap</t>
  </si>
  <si>
    <t>H</t>
  </si>
  <si>
    <t>kantine/aula</t>
  </si>
  <si>
    <t>Marmoleum</t>
  </si>
  <si>
    <t>I</t>
  </si>
  <si>
    <t>J</t>
  </si>
  <si>
    <t>K</t>
  </si>
  <si>
    <t>L107</t>
  </si>
  <si>
    <t>voorkeuken</t>
  </si>
  <si>
    <t>L106</t>
  </si>
  <si>
    <t>Linoleum/topshield</t>
  </si>
  <si>
    <t>L106b</t>
  </si>
  <si>
    <t>L106a</t>
  </si>
  <si>
    <t>L108</t>
  </si>
  <si>
    <t>L109</t>
  </si>
  <si>
    <t>Vergaderkamer</t>
  </si>
  <si>
    <t>L113</t>
  </si>
  <si>
    <t>L114</t>
  </si>
  <si>
    <t>omkleedruimte</t>
  </si>
  <si>
    <t>L115</t>
  </si>
  <si>
    <t>L116a</t>
  </si>
  <si>
    <t>L116b</t>
  </si>
  <si>
    <t>Sanitair</t>
  </si>
  <si>
    <t>II</t>
  </si>
  <si>
    <t>III</t>
  </si>
  <si>
    <t>L129</t>
  </si>
  <si>
    <t>L128</t>
  </si>
  <si>
    <t>Magzijn/berging</t>
  </si>
  <si>
    <t>L133</t>
  </si>
  <si>
    <t>L103</t>
  </si>
  <si>
    <t>L103a</t>
  </si>
  <si>
    <t>L117</t>
  </si>
  <si>
    <t>Technische vakken</t>
  </si>
  <si>
    <t>L118</t>
  </si>
  <si>
    <t>L119</t>
  </si>
  <si>
    <t>L119a</t>
  </si>
  <si>
    <t>L119b</t>
  </si>
  <si>
    <t>Textiellokaal</t>
  </si>
  <si>
    <t xml:space="preserve">L123 </t>
  </si>
  <si>
    <t>L122</t>
  </si>
  <si>
    <t>Parket</t>
  </si>
  <si>
    <t>L125</t>
  </si>
  <si>
    <t>Afwaskeuken</t>
  </si>
  <si>
    <t>L124</t>
  </si>
  <si>
    <t>Kopieerruimte</t>
  </si>
  <si>
    <t>L126</t>
  </si>
  <si>
    <t>L101</t>
  </si>
  <si>
    <t>L102</t>
  </si>
  <si>
    <t>L104</t>
  </si>
  <si>
    <t>L105</t>
  </si>
  <si>
    <t>Koffiekamer</t>
  </si>
  <si>
    <t>Portaal</t>
  </si>
  <si>
    <t>Lino/PVC</t>
  </si>
  <si>
    <t>F, G en H</t>
  </si>
  <si>
    <t>L218</t>
  </si>
  <si>
    <t>L217</t>
  </si>
  <si>
    <t>L216</t>
  </si>
  <si>
    <t>L215</t>
  </si>
  <si>
    <t>L214</t>
  </si>
  <si>
    <t>L213b</t>
  </si>
  <si>
    <t>L213a</t>
  </si>
  <si>
    <t>L212b</t>
  </si>
  <si>
    <t>L212a</t>
  </si>
  <si>
    <t>L208</t>
  </si>
  <si>
    <t>L207</t>
  </si>
  <si>
    <t>Magazijn/berging</t>
  </si>
  <si>
    <t>L220e</t>
  </si>
  <si>
    <t>studio</t>
  </si>
  <si>
    <t>L220d</t>
  </si>
  <si>
    <t>L219</t>
  </si>
  <si>
    <t>Muzieklokaal</t>
  </si>
  <si>
    <t>L219a</t>
  </si>
  <si>
    <t>L219b</t>
  </si>
  <si>
    <t>L220</t>
  </si>
  <si>
    <t>L220A</t>
  </si>
  <si>
    <t>L220 D en E</t>
  </si>
  <si>
    <t>Doka en Studio</t>
  </si>
  <si>
    <t>L210</t>
  </si>
  <si>
    <t>L211</t>
  </si>
  <si>
    <t>L221</t>
  </si>
  <si>
    <t>Computerlokaal</t>
  </si>
  <si>
    <t>L221a</t>
  </si>
  <si>
    <t>L222</t>
  </si>
  <si>
    <t>L223</t>
  </si>
  <si>
    <t>Tekenlokaal</t>
  </si>
  <si>
    <t>L225</t>
  </si>
  <si>
    <t>L201</t>
  </si>
  <si>
    <t>L226</t>
  </si>
  <si>
    <t>L209</t>
  </si>
  <si>
    <t>L227</t>
  </si>
  <si>
    <t>228</t>
  </si>
  <si>
    <t>230</t>
  </si>
  <si>
    <t>231</t>
  </si>
  <si>
    <t>L229</t>
  </si>
  <si>
    <t>L202</t>
  </si>
  <si>
    <t>L203</t>
  </si>
  <si>
    <t>L204</t>
  </si>
  <si>
    <t>L205</t>
  </si>
  <si>
    <t>L206</t>
  </si>
  <si>
    <t>Open leercentrum</t>
  </si>
  <si>
    <t>Mediatheek</t>
  </si>
  <si>
    <t>L212A</t>
  </si>
  <si>
    <t>L212B</t>
  </si>
  <si>
    <t>L213A</t>
  </si>
  <si>
    <t>L213B</t>
  </si>
  <si>
    <t>Kantoor 1</t>
  </si>
  <si>
    <t>Kantoor 2</t>
  </si>
  <si>
    <t>Kantoor 3</t>
  </si>
  <si>
    <t>Lokaal 1</t>
  </si>
  <si>
    <t>Lokaal 2a</t>
  </si>
  <si>
    <t>Lokaal 2b</t>
  </si>
  <si>
    <t>Lokaal 3</t>
  </si>
  <si>
    <t>Gang/Hal</t>
  </si>
  <si>
    <t>0.001-C</t>
  </si>
  <si>
    <t>Magazijn (indeling ntb.)</t>
  </si>
  <si>
    <t>0.001a-C</t>
  </si>
  <si>
    <t>0.001b-C</t>
  </si>
  <si>
    <t>0.001c-C</t>
  </si>
  <si>
    <t>emballage</t>
  </si>
  <si>
    <t>0.001d-C</t>
  </si>
  <si>
    <t>ruimte voor installaties</t>
  </si>
  <si>
    <t>0.001e-C</t>
  </si>
  <si>
    <t>opslag bakker</t>
  </si>
  <si>
    <t>0.001f-C</t>
  </si>
  <si>
    <t>0.002-C</t>
  </si>
  <si>
    <t>IJsbereiding</t>
  </si>
  <si>
    <t>0.002a-C</t>
  </si>
  <si>
    <t>Spoelruimte</t>
  </si>
  <si>
    <t>0.003-C</t>
  </si>
  <si>
    <t>0.003a-C</t>
  </si>
  <si>
    <t>0.004-C</t>
  </si>
  <si>
    <t>0.004a-C</t>
  </si>
  <si>
    <t>0.005-C</t>
  </si>
  <si>
    <t>verkeersruimte (lockers)</t>
  </si>
  <si>
    <t>0.006-C</t>
  </si>
  <si>
    <t>0.007-C</t>
  </si>
  <si>
    <t>trappenhuis</t>
  </si>
  <si>
    <t>0.008-C</t>
  </si>
  <si>
    <t>0.009-C</t>
  </si>
  <si>
    <t>0.009a-C</t>
  </si>
  <si>
    <t>hoofdverdeelkast</t>
  </si>
  <si>
    <t>0.010-C</t>
  </si>
  <si>
    <t>traforuimte</t>
  </si>
  <si>
    <t>0.011-C</t>
  </si>
  <si>
    <t>inkoopruimte</t>
  </si>
  <si>
    <t>0.011a-C</t>
  </si>
  <si>
    <t>Technische rumte</t>
  </si>
  <si>
    <t>0.012-C</t>
  </si>
  <si>
    <t>keukens</t>
  </si>
  <si>
    <t>0.013-A</t>
  </si>
  <si>
    <t>lift bestaand</t>
  </si>
  <si>
    <t>0.014-A</t>
  </si>
  <si>
    <t>elektra-cv</t>
  </si>
  <si>
    <t>0.014a-A</t>
  </si>
  <si>
    <t>verdeelkast keuken</t>
  </si>
  <si>
    <t>0.015-A</t>
  </si>
  <si>
    <t>0.016-A</t>
  </si>
  <si>
    <t>0.017-A</t>
  </si>
  <si>
    <t>0.017a-A</t>
  </si>
  <si>
    <t>WC</t>
  </si>
  <si>
    <t>0.017b-A</t>
  </si>
  <si>
    <t>0.018-A</t>
  </si>
  <si>
    <t>0.018a-A</t>
  </si>
  <si>
    <t>0.018b-A</t>
  </si>
  <si>
    <t>0.018c-A</t>
  </si>
  <si>
    <t>0.019-A</t>
  </si>
  <si>
    <t>0.020-A</t>
  </si>
  <si>
    <t>La Place'</t>
  </si>
  <si>
    <t>0.020a-A</t>
  </si>
  <si>
    <t>0.021-A</t>
  </si>
  <si>
    <t>0.034-A</t>
  </si>
  <si>
    <t>verdeelkast</t>
  </si>
  <si>
    <t>0.022-B</t>
  </si>
  <si>
    <t>0.023-B</t>
  </si>
  <si>
    <t>lobby</t>
  </si>
  <si>
    <t>0.024-B</t>
  </si>
  <si>
    <t>multifunctionele zaal</t>
  </si>
  <si>
    <t>0.025-B</t>
  </si>
  <si>
    <t>0.026-B</t>
  </si>
  <si>
    <t>0.027-B</t>
  </si>
  <si>
    <t>0.028-B</t>
  </si>
  <si>
    <t>0.029-B</t>
  </si>
  <si>
    <t>0.030-B</t>
  </si>
  <si>
    <t>0.031-B</t>
  </si>
  <si>
    <t>toiletten heren</t>
  </si>
  <si>
    <t>0.032-B</t>
  </si>
  <si>
    <t>mv toilet</t>
  </si>
  <si>
    <t>0.033-B</t>
  </si>
  <si>
    <t>toiletten dames</t>
  </si>
  <si>
    <t>0.035-B</t>
  </si>
  <si>
    <t>0.036-B</t>
  </si>
  <si>
    <t>0.037a-B</t>
  </si>
  <si>
    <t>0.037b-B</t>
  </si>
  <si>
    <t>0.038-B</t>
  </si>
  <si>
    <t>kleedruimte heren</t>
  </si>
  <si>
    <t>0.039-B</t>
  </si>
  <si>
    <t>kleedruimte dames</t>
  </si>
  <si>
    <t>0.040-B</t>
  </si>
  <si>
    <t>0.040a-B</t>
  </si>
  <si>
    <t>0.041-B</t>
  </si>
  <si>
    <t>0.042-B</t>
  </si>
  <si>
    <t>Uitgifte keuken</t>
  </si>
  <si>
    <t>0.043-B</t>
  </si>
  <si>
    <t>0.044-B</t>
  </si>
  <si>
    <t>0.045-B</t>
  </si>
  <si>
    <t>cv ruimte</t>
  </si>
  <si>
    <t>0.046-B</t>
  </si>
  <si>
    <t>0.047-B</t>
  </si>
  <si>
    <t>0.048-B</t>
  </si>
  <si>
    <t>Was-en linnen</t>
  </si>
  <si>
    <t>0.049a-B</t>
  </si>
  <si>
    <t>0.049b-B</t>
  </si>
  <si>
    <t>hydrofoor</t>
  </si>
  <si>
    <t>0.050-B</t>
  </si>
  <si>
    <t>0.051-B</t>
  </si>
  <si>
    <t>0.052-B</t>
  </si>
  <si>
    <t>Back office</t>
  </si>
  <si>
    <t>0.053-B</t>
  </si>
  <si>
    <t>hotelkamer</t>
  </si>
  <si>
    <t>0.053a-B</t>
  </si>
  <si>
    <t>badkamer</t>
  </si>
  <si>
    <t>0.054-B</t>
  </si>
  <si>
    <t>0.054a-B</t>
  </si>
  <si>
    <t>0.055-B</t>
  </si>
  <si>
    <t>0.055a-B</t>
  </si>
  <si>
    <t>0.056-B</t>
  </si>
  <si>
    <t>0.057-B</t>
  </si>
  <si>
    <t>1.001-C</t>
  </si>
  <si>
    <t>Bakkerij</t>
  </si>
  <si>
    <t>1.001a-C</t>
  </si>
  <si>
    <t>1.001b-C</t>
  </si>
  <si>
    <t>1.002-C</t>
  </si>
  <si>
    <t>1.002a-C</t>
  </si>
  <si>
    <t>1.002b-C</t>
  </si>
  <si>
    <t>1.003-C</t>
  </si>
  <si>
    <t>Banket bakkerij</t>
  </si>
  <si>
    <t>1.003a-C</t>
  </si>
  <si>
    <t>1.003b-C</t>
  </si>
  <si>
    <t>1.004-C</t>
  </si>
  <si>
    <t>1.004a-C</t>
  </si>
  <si>
    <t>1.004b-C</t>
  </si>
  <si>
    <t>1.005-C</t>
  </si>
  <si>
    <t>1.006-C</t>
  </si>
  <si>
    <t>1.007-C</t>
  </si>
  <si>
    <t>1.008-C</t>
  </si>
  <si>
    <t>1.009-C</t>
  </si>
  <si>
    <t>1.009a-C</t>
  </si>
  <si>
    <t>1.010-C</t>
  </si>
  <si>
    <t>1.011-C</t>
  </si>
  <si>
    <t>1.012-A</t>
  </si>
  <si>
    <t>Snij- en sierwerk</t>
  </si>
  <si>
    <t>1.013-A</t>
  </si>
  <si>
    <t>lockerruimte</t>
  </si>
  <si>
    <t>Tarkett</t>
  </si>
  <si>
    <t>1.014-A</t>
  </si>
  <si>
    <t>Chocolade</t>
  </si>
  <si>
    <t>1.015-A</t>
  </si>
  <si>
    <t>1.016-A</t>
  </si>
  <si>
    <t>1.017-A</t>
  </si>
  <si>
    <t>1.018-A</t>
  </si>
  <si>
    <t>1.019-A</t>
  </si>
  <si>
    <t>verdeelkast E/cv</t>
  </si>
  <si>
    <t>1.020-A</t>
  </si>
  <si>
    <t>schacht</t>
  </si>
  <si>
    <t>1.021-A</t>
  </si>
  <si>
    <t>1.022-A</t>
  </si>
  <si>
    <t>1.023-A</t>
  </si>
  <si>
    <t>1.024-A</t>
  </si>
  <si>
    <t>1.025-A</t>
  </si>
  <si>
    <t>Toerisme</t>
  </si>
  <si>
    <t>1.026-A</t>
  </si>
  <si>
    <t>1.027-B</t>
  </si>
  <si>
    <t>Kast</t>
  </si>
  <si>
    <t>1.028-B</t>
  </si>
  <si>
    <t>1.029-B</t>
  </si>
  <si>
    <t>1.031-B</t>
  </si>
  <si>
    <t>vide</t>
  </si>
  <si>
    <t>1.032-B</t>
  </si>
  <si>
    <t>1.033-B</t>
  </si>
  <si>
    <t>1.034-B</t>
  </si>
  <si>
    <t>1.035-B</t>
  </si>
  <si>
    <t>Hotelkamer</t>
  </si>
  <si>
    <t>1.035a-B</t>
  </si>
  <si>
    <t>1.036-B</t>
  </si>
  <si>
    <t>1.036a-B</t>
  </si>
  <si>
    <t>1.037-B</t>
  </si>
  <si>
    <t>1.037a-B</t>
  </si>
  <si>
    <t>1.038-B</t>
  </si>
  <si>
    <t>1.038a-B</t>
  </si>
  <si>
    <t>1.039-B</t>
  </si>
  <si>
    <t>1.039a-B</t>
  </si>
  <si>
    <t>1.040-B</t>
  </si>
  <si>
    <t>1.040a-B</t>
  </si>
  <si>
    <t>1.041-B</t>
  </si>
  <si>
    <t>1.041a-B</t>
  </si>
  <si>
    <t>2.001-C</t>
  </si>
  <si>
    <t>instructieruimte</t>
  </si>
  <si>
    <t>2.002-C</t>
  </si>
  <si>
    <t>werkplekken</t>
  </si>
  <si>
    <t>2.003-C</t>
  </si>
  <si>
    <t>multifunctioneel lokaal</t>
  </si>
  <si>
    <t>2.004-C</t>
  </si>
  <si>
    <t>2.005-C</t>
  </si>
  <si>
    <t>2.006-C</t>
  </si>
  <si>
    <t>2.007-C</t>
  </si>
  <si>
    <t>2.008-C</t>
  </si>
  <si>
    <t>2.009-C</t>
  </si>
  <si>
    <t>2.010-C</t>
  </si>
  <si>
    <t>voorruimte</t>
  </si>
  <si>
    <t>2.010a-C</t>
  </si>
  <si>
    <t>2.010b-C</t>
  </si>
  <si>
    <t>2.011-C</t>
  </si>
  <si>
    <t>2.011a-C</t>
  </si>
  <si>
    <t>2.011b-C</t>
  </si>
  <si>
    <t>2.012-C</t>
  </si>
  <si>
    <t>Vloercoating</t>
  </si>
  <si>
    <t>2.013-C</t>
  </si>
  <si>
    <t>2.014-C</t>
  </si>
  <si>
    <t>2.015-C</t>
  </si>
  <si>
    <t>2.016-C</t>
  </si>
  <si>
    <t>computer lokaal</t>
  </si>
  <si>
    <t>2.017-C</t>
  </si>
  <si>
    <t>zelfstudie</t>
  </si>
  <si>
    <t>2.018-A</t>
  </si>
  <si>
    <t>2.019-A</t>
  </si>
  <si>
    <t>Gespr.ruimte</t>
  </si>
  <si>
    <t>2.020-A</t>
  </si>
  <si>
    <t>2.021-A</t>
  </si>
  <si>
    <t>2.022-A</t>
  </si>
  <si>
    <t>2.023-A</t>
  </si>
  <si>
    <t>2.024-A</t>
  </si>
  <si>
    <t>2.025-A</t>
  </si>
  <si>
    <t>2.026-A</t>
  </si>
  <si>
    <t>2.027-A</t>
  </si>
  <si>
    <t>2.028-A</t>
  </si>
  <si>
    <t>2.029-A</t>
  </si>
  <si>
    <t>2.030-A</t>
  </si>
  <si>
    <t>2.031a-A</t>
  </si>
  <si>
    <t>2.031b-A</t>
  </si>
  <si>
    <t>2.031c-A</t>
  </si>
  <si>
    <t>2.032-A</t>
  </si>
  <si>
    <t>Serverruimte</t>
  </si>
  <si>
    <t>2.033a-A</t>
  </si>
  <si>
    <t>staf en ondersteuning</t>
  </si>
  <si>
    <t>2.033b-A</t>
  </si>
  <si>
    <t>2.033c-A</t>
  </si>
  <si>
    <t>2.033d-A</t>
  </si>
  <si>
    <t>2.033e-A</t>
  </si>
  <si>
    <t>belcel</t>
  </si>
  <si>
    <t>2.033f-A</t>
  </si>
  <si>
    <t>Concentratieruimte</t>
  </si>
  <si>
    <t>2.033g-A</t>
  </si>
  <si>
    <t>2.033h-A</t>
  </si>
  <si>
    <t>reproruimte</t>
  </si>
  <si>
    <t>2.033i-A</t>
  </si>
  <si>
    <t>archiefruimte</t>
  </si>
  <si>
    <t>2.033j-A</t>
  </si>
  <si>
    <t>2.034-A</t>
  </si>
  <si>
    <t>2.035-B</t>
  </si>
  <si>
    <t>2.036-B</t>
  </si>
  <si>
    <t>2.037-B</t>
  </si>
  <si>
    <t>2.038-B</t>
  </si>
  <si>
    <t>2.039-B</t>
  </si>
  <si>
    <t>2.040-B</t>
  </si>
  <si>
    <t>2.041-B</t>
  </si>
  <si>
    <t>2.041a-B</t>
  </si>
  <si>
    <t>2.042-B</t>
  </si>
  <si>
    <t>2.042a-B</t>
  </si>
  <si>
    <t>2.043-B</t>
  </si>
  <si>
    <t>2.043a-B</t>
  </si>
  <si>
    <t>2.044-B</t>
  </si>
  <si>
    <t>2.044a-B</t>
  </si>
  <si>
    <t>2.045-B</t>
  </si>
  <si>
    <t>2.045a-B</t>
  </si>
  <si>
    <t>2.046-B</t>
  </si>
  <si>
    <t>2.046a-B</t>
  </si>
  <si>
    <t>2.047-B</t>
  </si>
  <si>
    <t>2.047a-B</t>
  </si>
  <si>
    <t>2.048-B</t>
  </si>
  <si>
    <t>2.048a-B</t>
  </si>
  <si>
    <t>3.001-A</t>
  </si>
  <si>
    <t>3.002-A</t>
  </si>
  <si>
    <t>3.003-A</t>
  </si>
  <si>
    <t>3.004-A</t>
  </si>
  <si>
    <t>3.005-A</t>
  </si>
  <si>
    <t>3.006-A</t>
  </si>
  <si>
    <t>3.007-A</t>
  </si>
  <si>
    <t>3.008-A</t>
  </si>
  <si>
    <t>3.009-A</t>
  </si>
  <si>
    <t>3.010-A</t>
  </si>
  <si>
    <t>3.011-A</t>
  </si>
  <si>
    <t>3.012-A</t>
  </si>
  <si>
    <t>3.013-A</t>
  </si>
  <si>
    <t>3.014a-A</t>
  </si>
  <si>
    <t>teamruimte</t>
  </si>
  <si>
    <t>3.014b-A</t>
  </si>
  <si>
    <t>3.014c-A</t>
  </si>
  <si>
    <t>3.014d-A</t>
  </si>
  <si>
    <t>3.014e-A</t>
  </si>
  <si>
    <t>3.014f-A</t>
  </si>
  <si>
    <t>3.014g-A</t>
  </si>
  <si>
    <t>3.014h-A</t>
  </si>
  <si>
    <t>3.014i-A</t>
  </si>
  <si>
    <t>3.015-A</t>
  </si>
  <si>
    <t>K.01</t>
  </si>
  <si>
    <t>K.02</t>
  </si>
  <si>
    <t>Ntb</t>
  </si>
  <si>
    <t>K.01.3</t>
  </si>
  <si>
    <t>K.01.6</t>
  </si>
  <si>
    <t>K.02.3</t>
  </si>
  <si>
    <t>Gang / Opslag</t>
  </si>
  <si>
    <t>K.02.4</t>
  </si>
  <si>
    <t>Technische Ruimte</t>
  </si>
  <si>
    <t>Spreeknis</t>
  </si>
  <si>
    <t>0.10/11</t>
  </si>
  <si>
    <t>0.08/09</t>
  </si>
  <si>
    <t>BG/1</t>
  </si>
  <si>
    <t>0.09.3</t>
  </si>
  <si>
    <t>0.01.2</t>
  </si>
  <si>
    <t>0.01.7</t>
  </si>
  <si>
    <t>0.01.3</t>
  </si>
  <si>
    <t>0.01.4</t>
  </si>
  <si>
    <t>Bergkast</t>
  </si>
  <si>
    <t>0.02.4</t>
  </si>
  <si>
    <t>0.01/02</t>
  </si>
  <si>
    <t>Creatief Lokaal</t>
  </si>
  <si>
    <t>0.03/04</t>
  </si>
  <si>
    <t>0.03.1</t>
  </si>
  <si>
    <t>0.06/07</t>
  </si>
  <si>
    <t>0.07.2</t>
  </si>
  <si>
    <t>Trappenhuis /Hal</t>
  </si>
  <si>
    <t>0.07.3</t>
  </si>
  <si>
    <t>1.01.1</t>
  </si>
  <si>
    <t>steen</t>
  </si>
  <si>
    <t>1.01.3</t>
  </si>
  <si>
    <t>Ict</t>
  </si>
  <si>
    <t>beton</t>
  </si>
  <si>
    <t>1.04/05</t>
  </si>
  <si>
    <t>1.05.1</t>
  </si>
  <si>
    <t>1.06/07</t>
  </si>
  <si>
    <t>1.08/09</t>
  </si>
  <si>
    <t>1.09.2</t>
  </si>
  <si>
    <t>1.09.3</t>
  </si>
  <si>
    <t>T0.50.12</t>
  </si>
  <si>
    <t>Werkkast schoonmaak</t>
  </si>
  <si>
    <t>T0.50.08</t>
  </si>
  <si>
    <t>Voorruimte sanitair dames</t>
  </si>
  <si>
    <t>T0.50.03</t>
  </si>
  <si>
    <t>T0.50.07</t>
  </si>
  <si>
    <t>Toilet dames</t>
  </si>
  <si>
    <t>T0.50.01</t>
  </si>
  <si>
    <t>T0.50.21</t>
  </si>
  <si>
    <t>Voorruimte sanitair heren</t>
  </si>
  <si>
    <t>T0.52</t>
  </si>
  <si>
    <t>Dans 3 - Praktijklokaal</t>
  </si>
  <si>
    <t>Pulastic dansvloer</t>
  </si>
  <si>
    <t>T0.54</t>
  </si>
  <si>
    <t>Dans 2 - Praktijklokaal</t>
  </si>
  <si>
    <t>T0.56</t>
  </si>
  <si>
    <t>Dans 1 - Praktijklokaal</t>
  </si>
  <si>
    <t>T0.52.02</t>
  </si>
  <si>
    <t>T0.54.04</t>
  </si>
  <si>
    <t>Nis</t>
  </si>
  <si>
    <t>T0.56.02</t>
  </si>
  <si>
    <t>Rek+Strek open (vide)</t>
  </si>
  <si>
    <t>T0.56.03</t>
  </si>
  <si>
    <t>T0.57</t>
  </si>
  <si>
    <t>Rek + Strek - Praktijklokaal</t>
  </si>
  <si>
    <t>T0.57.03</t>
  </si>
  <si>
    <t>Goederenentree</t>
  </si>
  <si>
    <t>T0.57.02</t>
  </si>
  <si>
    <t>Metaal</t>
  </si>
  <si>
    <t>T0.57.04</t>
  </si>
  <si>
    <t>Installaties</t>
  </si>
  <si>
    <t>T0.53.05</t>
  </si>
  <si>
    <t>T0.53.03</t>
  </si>
  <si>
    <t>T0.53.04</t>
  </si>
  <si>
    <t>T0.52.01</t>
  </si>
  <si>
    <t>T0.53</t>
  </si>
  <si>
    <t>Dans 4 - Praktijklokaal</t>
  </si>
  <si>
    <t>Balletvloer</t>
  </si>
  <si>
    <t>T0.51.05</t>
  </si>
  <si>
    <t>T0.51.04</t>
  </si>
  <si>
    <t>Opslag onderwijs</t>
  </si>
  <si>
    <t>T0.51</t>
  </si>
  <si>
    <t>Spiegelzaal - Praktijklokaal</t>
  </si>
  <si>
    <t>T0.51.01</t>
  </si>
  <si>
    <t>T0.57.01</t>
  </si>
  <si>
    <t>Voorportaal goederenentree</t>
  </si>
  <si>
    <t>T0.52.03</t>
  </si>
  <si>
    <t>Ontmoeting (Entresol)</t>
  </si>
  <si>
    <t>T1.51.01</t>
  </si>
  <si>
    <t>T1.56</t>
  </si>
  <si>
    <t>Reparatie - Praktijklokaal</t>
  </si>
  <si>
    <t>T1.56.08</t>
  </si>
  <si>
    <t>T1.56.03</t>
  </si>
  <si>
    <t>T1.56.01</t>
  </si>
  <si>
    <t xml:space="preserve"> T1.56.15</t>
  </si>
  <si>
    <t>T1.56.12</t>
  </si>
  <si>
    <t>T1.58</t>
  </si>
  <si>
    <t>Praktijk muziek - Praktijklokaal</t>
  </si>
  <si>
    <t>T1.64</t>
  </si>
  <si>
    <t>Foto studio - Praktijklokaal</t>
  </si>
  <si>
    <t>T1.66</t>
  </si>
  <si>
    <t>Bodypaint - Praktijklokaal</t>
  </si>
  <si>
    <t>T1.67a</t>
  </si>
  <si>
    <t>Latex</t>
  </si>
  <si>
    <t>T1.67.04</t>
  </si>
  <si>
    <t>MHA Gips</t>
  </si>
  <si>
    <t>T1.67.03</t>
  </si>
  <si>
    <t>MHA Siliconen</t>
  </si>
  <si>
    <t>T1.67</t>
  </si>
  <si>
    <t>Make Hair Artist (MHA) - Praktijklokaal</t>
  </si>
  <si>
    <t>T1.60</t>
  </si>
  <si>
    <t>Muziek studio - Praktijklokaal</t>
  </si>
  <si>
    <t>T1.62</t>
  </si>
  <si>
    <t>T1.64.03</t>
  </si>
  <si>
    <t>Kleedruimte dames</t>
  </si>
  <si>
    <t>T1.64.01</t>
  </si>
  <si>
    <t>T1.66.03</t>
  </si>
  <si>
    <t>Kleedruimte heren</t>
  </si>
  <si>
    <t>T1.66.06</t>
  </si>
  <si>
    <t>Magazijn MHA</t>
  </si>
  <si>
    <t>T1.67.01</t>
  </si>
  <si>
    <t>Gang goederenlift</t>
  </si>
  <si>
    <t>T1.67.02</t>
  </si>
  <si>
    <t>T1.65.04</t>
  </si>
  <si>
    <t>T1.65.05</t>
  </si>
  <si>
    <t>T1.65.03</t>
  </si>
  <si>
    <t>T1.63.03</t>
  </si>
  <si>
    <t>T1.55.01</t>
  </si>
  <si>
    <t>T1.65</t>
  </si>
  <si>
    <t>Muziek studio groot - Praktijklokaal</t>
  </si>
  <si>
    <t>T1.61</t>
  </si>
  <si>
    <t>Audio opname - Praktijklokaal</t>
  </si>
  <si>
    <t>T1.57</t>
  </si>
  <si>
    <t>Controlekamer - Praktijklokaal</t>
  </si>
  <si>
    <t>T1.53</t>
  </si>
  <si>
    <t>Geluidbewerking - Praktijklokaal</t>
  </si>
  <si>
    <t>T1.53.e</t>
  </si>
  <si>
    <t>Eenpersoonplek</t>
  </si>
  <si>
    <t>T1.53.d</t>
  </si>
  <si>
    <t>T1.53.c</t>
  </si>
  <si>
    <t>T1.53.b</t>
  </si>
  <si>
    <t>T1.53.a</t>
  </si>
  <si>
    <t>T1.51</t>
  </si>
  <si>
    <t>Praktijk Sound &amp; Vision - Praktijklokaal</t>
  </si>
  <si>
    <t>T1.63</t>
  </si>
  <si>
    <t>T1.59</t>
  </si>
  <si>
    <t>T1.55</t>
  </si>
  <si>
    <t>Muziekstudio - Praktijklokaal</t>
  </si>
  <si>
    <t>T1.63.01</t>
  </si>
  <si>
    <t xml:space="preserve">Gang naar muziekstudio </t>
  </si>
  <si>
    <t>T1.57.01</t>
  </si>
  <si>
    <t>Gang controlekamer</t>
  </si>
  <si>
    <t>T1.59.01</t>
  </si>
  <si>
    <t xml:space="preserve">Gang audio opname </t>
  </si>
  <si>
    <t>T1.64.04</t>
  </si>
  <si>
    <t>T2.51.01</t>
  </si>
  <si>
    <t>T2.50</t>
  </si>
  <si>
    <t>Theorie groot - Praktijklokaal</t>
  </si>
  <si>
    <t>T2.56</t>
  </si>
  <si>
    <t>Mast. Suite - Praktijklokaal</t>
  </si>
  <si>
    <t>T2.58</t>
  </si>
  <si>
    <t>T2.58.03</t>
  </si>
  <si>
    <t>Opslag FM</t>
  </si>
  <si>
    <t>T2.56.08</t>
  </si>
  <si>
    <t>T2.56.03</t>
  </si>
  <si>
    <t>T2.56.01</t>
  </si>
  <si>
    <t>T2.58.07</t>
  </si>
  <si>
    <t>T2.58.04</t>
  </si>
  <si>
    <t>T2.60</t>
  </si>
  <si>
    <t>TV-studio - Praktijklokaal</t>
  </si>
  <si>
    <t>T2.66</t>
  </si>
  <si>
    <t>Edit lokaal - Praktijklokaal</t>
  </si>
  <si>
    <t>T2.76</t>
  </si>
  <si>
    <t>AV-IMAC lokaal - Praktijklokaal</t>
  </si>
  <si>
    <t>T2.78</t>
  </si>
  <si>
    <t>AV-lokaal - Praktijklokaal</t>
  </si>
  <si>
    <t>T2.62</t>
  </si>
  <si>
    <t>Regieruimte - Praktijklokaal</t>
  </si>
  <si>
    <t>T2.64</t>
  </si>
  <si>
    <t>Editruimte - Praktijklokaal</t>
  </si>
  <si>
    <t>T2.68</t>
  </si>
  <si>
    <t>T2.70</t>
  </si>
  <si>
    <t>T2.72</t>
  </si>
  <si>
    <t>T2.74</t>
  </si>
  <si>
    <t>T2.80</t>
  </si>
  <si>
    <t>T2.82</t>
  </si>
  <si>
    <t>T2.84</t>
  </si>
  <si>
    <t>T2.55.03</t>
  </si>
  <si>
    <t>Media Redactie Maker</t>
  </si>
  <si>
    <t>T2.57.01</t>
  </si>
  <si>
    <t>T2.81</t>
  </si>
  <si>
    <t>Werk-editruimte - Praktijklokaal</t>
  </si>
  <si>
    <t>T.2.81.01</t>
  </si>
  <si>
    <t>T.2.81.03</t>
  </si>
  <si>
    <t>T2.59.06</t>
  </si>
  <si>
    <t>T2.59.05</t>
  </si>
  <si>
    <t>T2.59.03</t>
  </si>
  <si>
    <t>T2.59</t>
  </si>
  <si>
    <t>Radio groot - Praktijklokaal</t>
  </si>
  <si>
    <t>T2.55</t>
  </si>
  <si>
    <t>Media Redactie Maker - Praktijklokaal</t>
  </si>
  <si>
    <t>T2.57</t>
  </si>
  <si>
    <t>T2.55.a</t>
  </si>
  <si>
    <t>Regieruimte</t>
  </si>
  <si>
    <t>T2.53</t>
  </si>
  <si>
    <t>Theorie klein - Praktijklokaal</t>
  </si>
  <si>
    <t>T2.60.03</t>
  </si>
  <si>
    <t>T3.51</t>
  </si>
  <si>
    <t>Print straat - Praktijklokaal</t>
  </si>
  <si>
    <t>T.3.51.01</t>
  </si>
  <si>
    <t>T3.50</t>
  </si>
  <si>
    <t>Instructie Media Vormgever - Praktijklokaal</t>
  </si>
  <si>
    <t>T3.56</t>
  </si>
  <si>
    <t>Projectgroepruimte MV - Praktijklokaal</t>
  </si>
  <si>
    <t>T3.56.08</t>
  </si>
  <si>
    <t>T3.56.03</t>
  </si>
  <si>
    <t>T3.56.01</t>
  </si>
  <si>
    <t>T3.56.15</t>
  </si>
  <si>
    <t>T3.56.12</t>
  </si>
  <si>
    <t>T3.58</t>
  </si>
  <si>
    <t>MV-IAV - Praktijklokaal</t>
  </si>
  <si>
    <t>T3.64</t>
  </si>
  <si>
    <t>MM Multifunctioneel (I-MAC) - Praktijklokaal</t>
  </si>
  <si>
    <t>T3.66</t>
  </si>
  <si>
    <t>MM Praktijk 1 - Praktijklokaal</t>
  </si>
  <si>
    <t>T3.68</t>
  </si>
  <si>
    <t>MM Praktijk 2 (I-MAC) - Praktijklokaal</t>
  </si>
  <si>
    <t>T3.60</t>
  </si>
  <si>
    <t>Gesprek 3 personen - Praktijklokaal</t>
  </si>
  <si>
    <t>T3.62</t>
  </si>
  <si>
    <t>T3.66.03</t>
  </si>
  <si>
    <t>Magazijn</t>
  </si>
  <si>
    <t>T3.57.01</t>
  </si>
  <si>
    <t>T3.69</t>
  </si>
  <si>
    <t>MM Stilte (I-MAC) - Praktijklokaal</t>
  </si>
  <si>
    <t>T3.67</t>
  </si>
  <si>
    <t>MM Praktijk 3 - Praktijklokaal</t>
  </si>
  <si>
    <t>T3.67.01</t>
  </si>
  <si>
    <t>T3.67.02</t>
  </si>
  <si>
    <t>T3.67.03</t>
  </si>
  <si>
    <t>T3.59.06</t>
  </si>
  <si>
    <t>T3.59.05</t>
  </si>
  <si>
    <t>T3.59.03</t>
  </si>
  <si>
    <t>T3.59</t>
  </si>
  <si>
    <t>MV-AV - Praktijklokaal</t>
  </si>
  <si>
    <t>T3.57</t>
  </si>
  <si>
    <t>MV-ANI - Praktijklokaal</t>
  </si>
  <si>
    <t>T3.55</t>
  </si>
  <si>
    <t>MV-GRV - Praktijklokaal</t>
  </si>
  <si>
    <t>T3.53</t>
  </si>
  <si>
    <t>MV-MMA - Praktijklokaal</t>
  </si>
  <si>
    <t>T3.60.03</t>
  </si>
  <si>
    <t>T0.50.14</t>
  </si>
  <si>
    <t>Kleedruimte/douches (4x)</t>
  </si>
  <si>
    <t>T0.50.17</t>
  </si>
  <si>
    <t>Kleedruimte met wastafel</t>
  </si>
  <si>
    <t>T0.50.15</t>
  </si>
  <si>
    <t>T2.51</t>
  </si>
  <si>
    <t>AV loket - Praktijklokaal</t>
  </si>
  <si>
    <t>T4.10</t>
  </si>
  <si>
    <t>T4.11</t>
  </si>
  <si>
    <t>Toilet MIVA</t>
  </si>
  <si>
    <t>T4.12</t>
  </si>
  <si>
    <t>Toilet Dames</t>
  </si>
  <si>
    <t>T4.13</t>
  </si>
  <si>
    <t>Toilet Heren</t>
  </si>
  <si>
    <t>T4.51</t>
  </si>
  <si>
    <t>T4.52</t>
  </si>
  <si>
    <t>T4.53</t>
  </si>
  <si>
    <t>T4.54</t>
  </si>
  <si>
    <t>T4.55</t>
  </si>
  <si>
    <t>T4.56</t>
  </si>
  <si>
    <t>T4.57</t>
  </si>
  <si>
    <t>T4.58</t>
  </si>
  <si>
    <t>T4.59</t>
  </si>
  <si>
    <t>T4.60</t>
  </si>
  <si>
    <t>T4.61</t>
  </si>
  <si>
    <t>T4.62</t>
  </si>
  <si>
    <t>T4.63</t>
  </si>
  <si>
    <t>T4.64</t>
  </si>
  <si>
    <t>T4.65</t>
  </si>
  <si>
    <t>T4.66</t>
  </si>
  <si>
    <t>T4.67</t>
  </si>
  <si>
    <t>T4.68</t>
  </si>
  <si>
    <t>T4.69</t>
  </si>
  <si>
    <t>T4.70</t>
  </si>
  <si>
    <t>T4.71</t>
  </si>
  <si>
    <t>T4.72</t>
  </si>
  <si>
    <t>T4.73</t>
  </si>
  <si>
    <t>MIVA-toilet</t>
  </si>
  <si>
    <t>-A2.01.1</t>
  </si>
  <si>
    <t>marmoleum</t>
  </si>
  <si>
    <t>-A2.01.2</t>
  </si>
  <si>
    <t>natuursteen</t>
  </si>
  <si>
    <t>-A2.01.3</t>
  </si>
  <si>
    <t>-A2.02.1</t>
  </si>
  <si>
    <t>-A2.02.3</t>
  </si>
  <si>
    <t>Magazijn horeca</t>
  </si>
  <si>
    <t>-A2.02.4</t>
  </si>
  <si>
    <t>Magazijn koffie</t>
  </si>
  <si>
    <t>-A2.02.5</t>
  </si>
  <si>
    <t>-A2.02.6</t>
  </si>
  <si>
    <t>Magazijn Schoonmaak</t>
  </si>
  <si>
    <t>-A2.02.7</t>
  </si>
  <si>
    <t>-A2.02.8</t>
  </si>
  <si>
    <t>-A2.02.9</t>
  </si>
  <si>
    <t>-A1.01</t>
  </si>
  <si>
    <t>Bedrijfsarts</t>
  </si>
  <si>
    <t>-A1.01.2</t>
  </si>
  <si>
    <t>-A1.01.3</t>
  </si>
  <si>
    <t>Toilet neutraal</t>
  </si>
  <si>
    <t>tegels</t>
  </si>
  <si>
    <t>-A1.01.4</t>
  </si>
  <si>
    <t>-A1.02</t>
  </si>
  <si>
    <t>Overleg 6 personen</t>
  </si>
  <si>
    <t>-A1.03</t>
  </si>
  <si>
    <t>-A1.03.1</t>
  </si>
  <si>
    <t>-A1.03.a</t>
  </si>
  <si>
    <t>Koelkast kolfruimte</t>
  </si>
  <si>
    <t>-A1.04</t>
  </si>
  <si>
    <t xml:space="preserve">Spreekkamer 6 personen </t>
  </si>
  <si>
    <t>-A1.04.2</t>
  </si>
  <si>
    <t>-A1.04.3</t>
  </si>
  <si>
    <t>-A1.04.4</t>
  </si>
  <si>
    <t>-A1.04.5</t>
  </si>
  <si>
    <t>-A1.04.6</t>
  </si>
  <si>
    <t>-A1.05</t>
  </si>
  <si>
    <t>Expositie</t>
  </si>
  <si>
    <t>-A1.05.1</t>
  </si>
  <si>
    <t>-A1.05.3</t>
  </si>
  <si>
    <t>-A1.06</t>
  </si>
  <si>
    <t>Beveiligingsloge</t>
  </si>
  <si>
    <t>-A1.07</t>
  </si>
  <si>
    <t>Kantoor beveiligingsloge</t>
  </si>
  <si>
    <t>-A1.07.3</t>
  </si>
  <si>
    <t>Voorportaal beveiligingsloge</t>
  </si>
  <si>
    <t>-A1.07.4</t>
  </si>
  <si>
    <t>-V1.10</t>
  </si>
  <si>
    <t>Zeefdrukkerij</t>
  </si>
  <si>
    <t>gietvloer</t>
  </si>
  <si>
    <t>-V1.10.1</t>
  </si>
  <si>
    <t>-V1.10.2</t>
  </si>
  <si>
    <t>-V1.10.a</t>
  </si>
  <si>
    <t>Belichtingsruimte</t>
  </si>
  <si>
    <t>-V1.11</t>
  </si>
  <si>
    <t>Magazijn FM</t>
  </si>
  <si>
    <t>-V1.12</t>
  </si>
  <si>
    <t>Werkstukken + opslag expo</t>
  </si>
  <si>
    <t>-V1.13</t>
  </si>
  <si>
    <t>Droogroomte</t>
  </si>
  <si>
    <t>-V1.14</t>
  </si>
  <si>
    <t>Drooghok fietskleding</t>
  </si>
  <si>
    <t>-V1.14.03</t>
  </si>
  <si>
    <t>Installaties/berging</t>
  </si>
  <si>
    <t>-V1.14.04</t>
  </si>
  <si>
    <t>Vluchtweg parkeergarage</t>
  </si>
  <si>
    <t>-V1.20</t>
  </si>
  <si>
    <t>Sportzaal</t>
  </si>
  <si>
    <t>-V1.20.1</t>
  </si>
  <si>
    <t>-V1.20.2</t>
  </si>
  <si>
    <t>-V1.20.3</t>
  </si>
  <si>
    <t>-V1.20.4</t>
  </si>
  <si>
    <t>Goedereningang</t>
  </si>
  <si>
    <t>-V1.20.5</t>
  </si>
  <si>
    <t>Voorportaal goederenlift</t>
  </si>
  <si>
    <t>-V1.20.6</t>
  </si>
  <si>
    <t>-V1.20.7</t>
  </si>
  <si>
    <t>-V1.20.8</t>
  </si>
  <si>
    <t>Afval</t>
  </si>
  <si>
    <t>-V1.21</t>
  </si>
  <si>
    <t>Sportbeheer</t>
  </si>
  <si>
    <t>-V1.21.a</t>
  </si>
  <si>
    <t>Sportopslag</t>
  </si>
  <si>
    <t>-V1.22</t>
  </si>
  <si>
    <t>Multifunctionele ruimte</t>
  </si>
  <si>
    <t>-V1.23</t>
  </si>
  <si>
    <t>Coachruimte</t>
  </si>
  <si>
    <t>-V1.23.3</t>
  </si>
  <si>
    <t>Kleedkamer dames</t>
  </si>
  <si>
    <t>-V1.23.4</t>
  </si>
  <si>
    <t>-V1.23.5</t>
  </si>
  <si>
    <t>Douche dames</t>
  </si>
  <si>
    <t>-V1.23.6</t>
  </si>
  <si>
    <t>-V1.24</t>
  </si>
  <si>
    <t>-V1.24.3</t>
  </si>
  <si>
    <t>Kleedkamer heren</t>
  </si>
  <si>
    <t>-V1.24.4</t>
  </si>
  <si>
    <t>-V1.24.5</t>
  </si>
  <si>
    <t>Douche heren</t>
  </si>
  <si>
    <t>-V1.24.6</t>
  </si>
  <si>
    <t>-V1.25</t>
  </si>
  <si>
    <t>Signshop</t>
  </si>
  <si>
    <t>-V1.25.1</t>
  </si>
  <si>
    <t>-V1.25.3</t>
  </si>
  <si>
    <t>Voorruimte sanitair</t>
  </si>
  <si>
    <t>-V1.25.4</t>
  </si>
  <si>
    <t>-V1.25.5</t>
  </si>
  <si>
    <t>-V1.25.6</t>
  </si>
  <si>
    <t>-V1.25.7</t>
  </si>
  <si>
    <t>-V1.25.8</t>
  </si>
  <si>
    <t>-V1.25.9</t>
  </si>
  <si>
    <t>Printstraat</t>
  </si>
  <si>
    <t>-V1.26</t>
  </si>
  <si>
    <t>Projectruimte</t>
  </si>
  <si>
    <t>-V1.27</t>
  </si>
  <si>
    <t>Sign praktijk</t>
  </si>
  <si>
    <t>-V1.28</t>
  </si>
  <si>
    <t>-V1.29</t>
  </si>
  <si>
    <t>-V1.29.3</t>
  </si>
  <si>
    <t>-V1.29.4</t>
  </si>
  <si>
    <t>-V1.29.5</t>
  </si>
  <si>
    <t>-V1.40.2</t>
  </si>
  <si>
    <t>-V1.40.3</t>
  </si>
  <si>
    <t>-V1.40.4</t>
  </si>
  <si>
    <t>-V1.40.5</t>
  </si>
  <si>
    <t>-V1.40.6</t>
  </si>
  <si>
    <t>-V1.40.7</t>
  </si>
  <si>
    <t>-V1.40.8</t>
  </si>
  <si>
    <t>Wenteltrap</t>
  </si>
  <si>
    <t>hout</t>
  </si>
  <si>
    <t>-V1.40.9</t>
  </si>
  <si>
    <t>Auditorium</t>
  </si>
  <si>
    <t>A0.01.01</t>
  </si>
  <si>
    <t>A0.01.03</t>
  </si>
  <si>
    <t>Opslag auditorium</t>
  </si>
  <si>
    <t>A0.01.04</t>
  </si>
  <si>
    <t>A0.01.05</t>
  </si>
  <si>
    <t>A0.01.06</t>
  </si>
  <si>
    <t>A0.01.07</t>
  </si>
  <si>
    <t>A0.01.08</t>
  </si>
  <si>
    <t>A0.01.09</t>
  </si>
  <si>
    <t>Servicedesk</t>
  </si>
  <si>
    <t>multiplex</t>
  </si>
  <si>
    <t>A0.02.01</t>
  </si>
  <si>
    <t>A0.02.03</t>
  </si>
  <si>
    <t>Podium wachtruimte</t>
  </si>
  <si>
    <t>A0.02.04</t>
  </si>
  <si>
    <t>Werkruimte FM</t>
  </si>
  <si>
    <t>Restaurant</t>
  </si>
  <si>
    <t>A0.04.01</t>
  </si>
  <si>
    <t>A0.04.02</t>
  </si>
  <si>
    <t>A0.04.03</t>
  </si>
  <si>
    <t xml:space="preserve">A0.04.04 </t>
  </si>
  <si>
    <t>A0.05.01</t>
  </si>
  <si>
    <t>A0.05.03</t>
  </si>
  <si>
    <t>A0.05.04</t>
  </si>
  <si>
    <t>A0.05.05</t>
  </si>
  <si>
    <t>A0.05.06</t>
  </si>
  <si>
    <t>Koelcel</t>
  </si>
  <si>
    <t>A0.05.07</t>
  </si>
  <si>
    <t>A0.05.08</t>
  </si>
  <si>
    <t>A0.05.09</t>
  </si>
  <si>
    <t>A0.06.03</t>
  </si>
  <si>
    <t>A0.06.04</t>
  </si>
  <si>
    <t>Voorportaal toiletten</t>
  </si>
  <si>
    <t>A0.06.05</t>
  </si>
  <si>
    <t>A0.06.06</t>
  </si>
  <si>
    <t>A0.06.07</t>
  </si>
  <si>
    <t>A0.06.08</t>
  </si>
  <si>
    <t>A0.06.09</t>
  </si>
  <si>
    <t>A0.06.10</t>
  </si>
  <si>
    <t>A0.06.11</t>
  </si>
  <si>
    <t>Vooruimte sanitair dames</t>
  </si>
  <si>
    <t>A0.06.12</t>
  </si>
  <si>
    <t>A0.06.13</t>
  </si>
  <si>
    <t>A0.06.14</t>
  </si>
  <si>
    <t>A0.06.15</t>
  </si>
  <si>
    <t>V0.10</t>
  </si>
  <si>
    <t>Vormgever praktijk 1</t>
  </si>
  <si>
    <t>V0.10.01</t>
  </si>
  <si>
    <t>V0.10.02</t>
  </si>
  <si>
    <t>V0.10.03</t>
  </si>
  <si>
    <t>V0.11</t>
  </si>
  <si>
    <t>Vormgever praktijk 2</t>
  </si>
  <si>
    <t>V0.12</t>
  </si>
  <si>
    <t>V0.13</t>
  </si>
  <si>
    <t>Vormgever praktijk 3</t>
  </si>
  <si>
    <t>V0.14</t>
  </si>
  <si>
    <t>Gespreksruimte 4 personen</t>
  </si>
  <si>
    <t>V0.15.01</t>
  </si>
  <si>
    <t>V0.15.03</t>
  </si>
  <si>
    <t>V0.15.04</t>
  </si>
  <si>
    <t>Goederenlift</t>
  </si>
  <si>
    <t>V0.15.a</t>
  </si>
  <si>
    <t>V0.15a</t>
  </si>
  <si>
    <t>Etaleren</t>
  </si>
  <si>
    <t>V0.15b</t>
  </si>
  <si>
    <t>V0.20</t>
  </si>
  <si>
    <t>Fablab</t>
  </si>
  <si>
    <t>V0.20.01</t>
  </si>
  <si>
    <t>V0.20.02</t>
  </si>
  <si>
    <t>V0.20.03</t>
  </si>
  <si>
    <t>Fablab CNC</t>
  </si>
  <si>
    <t>V0.20.04</t>
  </si>
  <si>
    <t>Fablab laser</t>
  </si>
  <si>
    <t>V0.21</t>
  </si>
  <si>
    <t>Werkplaats</t>
  </si>
  <si>
    <t>V0.21.01</t>
  </si>
  <si>
    <t>V0.21.02</t>
  </si>
  <si>
    <t>V0.21.03</t>
  </si>
  <si>
    <t>Opslag hout (werkplaats)</t>
  </si>
  <si>
    <t>V0.22</t>
  </si>
  <si>
    <t>V0.22.01</t>
  </si>
  <si>
    <t>V0.22.03</t>
  </si>
  <si>
    <t>Catwalk</t>
  </si>
  <si>
    <t>V0.30</t>
  </si>
  <si>
    <t>Atelier Junior Stylist</t>
  </si>
  <si>
    <t>V0.30.03</t>
  </si>
  <si>
    <t>Opslag Mode</t>
  </si>
  <si>
    <t>parket</t>
  </si>
  <si>
    <t>V0.31</t>
  </si>
  <si>
    <t>Atelier</t>
  </si>
  <si>
    <t>V0.31.01</t>
  </si>
  <si>
    <t>V0.31.03</t>
  </si>
  <si>
    <t>Spuitcabine</t>
  </si>
  <si>
    <t>V0.31.04</t>
  </si>
  <si>
    <t>V0.40</t>
  </si>
  <si>
    <t>Patroon tekenen</t>
  </si>
  <si>
    <t>V0.40.01</t>
  </si>
  <si>
    <t>V0.40.02</t>
  </si>
  <si>
    <t>V0.41</t>
  </si>
  <si>
    <t>Mode Praktijk</t>
  </si>
  <si>
    <t>V0.41.02</t>
  </si>
  <si>
    <t>metaal</t>
  </si>
  <si>
    <t>V0.41.03</t>
  </si>
  <si>
    <t>V0.41.04</t>
  </si>
  <si>
    <t>V0.41.05</t>
  </si>
  <si>
    <t>V0.41.06</t>
  </si>
  <si>
    <t>V0.41.07</t>
  </si>
  <si>
    <t>Spiraaltrap</t>
  </si>
  <si>
    <t>A1.31</t>
  </si>
  <si>
    <t>Vide Restaurant</t>
  </si>
  <si>
    <t>A1.31.03</t>
  </si>
  <si>
    <t>A1.31.04</t>
  </si>
  <si>
    <t>A1.31.05</t>
  </si>
  <si>
    <t>A1.32</t>
  </si>
  <si>
    <t>Radio Studio</t>
  </si>
  <si>
    <t>V1.10</t>
  </si>
  <si>
    <t>Theorie groot</t>
  </si>
  <si>
    <t>V1.10.01</t>
  </si>
  <si>
    <t>V1.10.03</t>
  </si>
  <si>
    <t>Printruimte</t>
  </si>
  <si>
    <t>V1.10.04</t>
  </si>
  <si>
    <t>Zitpodium</t>
  </si>
  <si>
    <t>V1.12</t>
  </si>
  <si>
    <t>Event theorie</t>
  </si>
  <si>
    <t>V1.12.01</t>
  </si>
  <si>
    <t>V1.12.02</t>
  </si>
  <si>
    <t>V1.12.03</t>
  </si>
  <si>
    <t>V1.12.04</t>
  </si>
  <si>
    <t>Gang bij toilet</t>
  </si>
  <si>
    <t>V1.12.05</t>
  </si>
  <si>
    <t>V1.12.06</t>
  </si>
  <si>
    <t>V1.12.07</t>
  </si>
  <si>
    <t>Zit 2 personen</t>
  </si>
  <si>
    <t>V1.12.08</t>
  </si>
  <si>
    <t>V1.13</t>
  </si>
  <si>
    <t>Festival regie</t>
  </si>
  <si>
    <t>V1.14</t>
  </si>
  <si>
    <t>V1.15</t>
  </si>
  <si>
    <t>Opslag lokaal</t>
  </si>
  <si>
    <t>V1.16</t>
  </si>
  <si>
    <t>V1.16.03</t>
  </si>
  <si>
    <t>Events magazijn</t>
  </si>
  <si>
    <t>V1.20</t>
  </si>
  <si>
    <t>Project/examen</t>
  </si>
  <si>
    <t>V1.20.01</t>
  </si>
  <si>
    <t>Loopbrug</t>
  </si>
  <si>
    <t>V1.20.02</t>
  </si>
  <si>
    <t>V1.20.03</t>
  </si>
  <si>
    <t>Werkkast Schoonmaak</t>
  </si>
  <si>
    <t>V1.20.04</t>
  </si>
  <si>
    <t>V1.20.05</t>
  </si>
  <si>
    <t>V1.20.06</t>
  </si>
  <si>
    <t>V1.20.07</t>
  </si>
  <si>
    <t>V1.20.08</t>
  </si>
  <si>
    <t>V1.20.09</t>
  </si>
  <si>
    <t>V1.20.10</t>
  </si>
  <si>
    <t>V1.20.11</t>
  </si>
  <si>
    <t>V1.21</t>
  </si>
  <si>
    <t>Trainingsruimte</t>
  </si>
  <si>
    <t>V1.21.01</t>
  </si>
  <si>
    <t>V1.21.03</t>
  </si>
  <si>
    <t>V1.22</t>
  </si>
  <si>
    <t>V1.22.03</t>
  </si>
  <si>
    <t>Gang toilet</t>
  </si>
  <si>
    <t>V1.22.04</t>
  </si>
  <si>
    <t>Toilet algemeen</t>
  </si>
  <si>
    <t>V1.22.05</t>
  </si>
  <si>
    <t>V1.22.06</t>
  </si>
  <si>
    <t>V1.25</t>
  </si>
  <si>
    <t>Theorie klein</t>
  </si>
  <si>
    <t>V1.26</t>
  </si>
  <si>
    <t>Werkzone CI projectruimte</t>
  </si>
  <si>
    <t>V1.26.03</t>
  </si>
  <si>
    <t xml:space="preserve">Zitje </t>
  </si>
  <si>
    <t>V1.27</t>
  </si>
  <si>
    <t>V1.27.03</t>
  </si>
  <si>
    <t>V1.28</t>
  </si>
  <si>
    <t>V1.28.01</t>
  </si>
  <si>
    <t>V1.28.03</t>
  </si>
  <si>
    <t>V1.29</t>
  </si>
  <si>
    <t>V1.30</t>
  </si>
  <si>
    <t>V1.30.01</t>
  </si>
  <si>
    <t>V1.31</t>
  </si>
  <si>
    <t>V1.32</t>
  </si>
  <si>
    <t>Werkzone CI informeel</t>
  </si>
  <si>
    <t>V1.32.01</t>
  </si>
  <si>
    <t>V1.32.03</t>
  </si>
  <si>
    <t>V1.32.04</t>
  </si>
  <si>
    <t>V1.32.05</t>
  </si>
  <si>
    <t>V1.33</t>
  </si>
  <si>
    <t>V1.34</t>
  </si>
  <si>
    <t>V1.34.01</t>
  </si>
  <si>
    <t>V1.34.a</t>
  </si>
  <si>
    <t>Werkplek 1 persoons</t>
  </si>
  <si>
    <t>V1.34.b</t>
  </si>
  <si>
    <t>V1.35</t>
  </si>
  <si>
    <t>V1.37</t>
  </si>
  <si>
    <t>V1.40</t>
  </si>
  <si>
    <t>V1.40.01</t>
  </si>
  <si>
    <t>V1.40.02</t>
  </si>
  <si>
    <t>V1.40.03</t>
  </si>
  <si>
    <t>Lokalenplein</t>
  </si>
  <si>
    <t>V1.40.04</t>
  </si>
  <si>
    <t>Gang leidingschacht</t>
  </si>
  <si>
    <t>V1.40.05</t>
  </si>
  <si>
    <t>V1.40.06</t>
  </si>
  <si>
    <t>V1.40.07</t>
  </si>
  <si>
    <t>V1.41</t>
  </si>
  <si>
    <t>V1.42</t>
  </si>
  <si>
    <t>V1.42.02</t>
  </si>
  <si>
    <t>V1.43</t>
  </si>
  <si>
    <t>V1.43.a</t>
  </si>
  <si>
    <t>V1.43.b</t>
  </si>
  <si>
    <t>V2.10</t>
  </si>
  <si>
    <t>V2.10.01</t>
  </si>
  <si>
    <t>V2.10.a</t>
  </si>
  <si>
    <t>Gesprek 6 personen</t>
  </si>
  <si>
    <t>V2.10.b</t>
  </si>
  <si>
    <t>Gesprek 4 personen</t>
  </si>
  <si>
    <t>V2.11</t>
  </si>
  <si>
    <t>Vergaderruimte 10 p.</t>
  </si>
  <si>
    <t>V2.11.01</t>
  </si>
  <si>
    <t>V2.11.02</t>
  </si>
  <si>
    <t>V2.11.03</t>
  </si>
  <si>
    <t>V2.12</t>
  </si>
  <si>
    <t>V2.12.03</t>
  </si>
  <si>
    <t>V2.12.04</t>
  </si>
  <si>
    <t>V2.12.05</t>
  </si>
  <si>
    <t>V2.13</t>
  </si>
  <si>
    <t>Werkzone CI Stilte</t>
  </si>
  <si>
    <t>V2.14</t>
  </si>
  <si>
    <t>Werkzone CI</t>
  </si>
  <si>
    <t>V2.15</t>
  </si>
  <si>
    <t>V2.16</t>
  </si>
  <si>
    <t xml:space="preserve">Gespreksruimte 4 p. </t>
  </si>
  <si>
    <t>V2.17</t>
  </si>
  <si>
    <t>V2.18</t>
  </si>
  <si>
    <t>V2.20</t>
  </si>
  <si>
    <t>Student Support Center</t>
  </si>
  <si>
    <t>V2.20.01</t>
  </si>
  <si>
    <t>V2.20.02</t>
  </si>
  <si>
    <t>V2.20.03</t>
  </si>
  <si>
    <t>V2.20.04</t>
  </si>
  <si>
    <t>V2.20.05</t>
  </si>
  <si>
    <t>V2.20.06</t>
  </si>
  <si>
    <t>V2.21</t>
  </si>
  <si>
    <t>ICT Helpdesk</t>
  </si>
  <si>
    <t>V2.21.01</t>
  </si>
  <si>
    <t>V2.22</t>
  </si>
  <si>
    <t>V2.22.03</t>
  </si>
  <si>
    <t>V2.22.04</t>
  </si>
  <si>
    <t xml:space="preserve">Toilet </t>
  </si>
  <si>
    <t>V2.22.05</t>
  </si>
  <si>
    <t>V2.22.06</t>
  </si>
  <si>
    <t>V2.23</t>
  </si>
  <si>
    <t>Werkzone ICT</t>
  </si>
  <si>
    <t>V2.24</t>
  </si>
  <si>
    <t>Overleg 6 p.</t>
  </si>
  <si>
    <t>V2.24.03</t>
  </si>
  <si>
    <t>V2.24.04</t>
  </si>
  <si>
    <t>V2.25</t>
  </si>
  <si>
    <t>Werkomgeving CI studentcontact</t>
  </si>
  <si>
    <t>V2.25.03</t>
  </si>
  <si>
    <t>V2.26</t>
  </si>
  <si>
    <t>V2.26.01</t>
  </si>
  <si>
    <t>V2.27</t>
  </si>
  <si>
    <t>Werkzone Staf</t>
  </si>
  <si>
    <t>V2.27.a</t>
  </si>
  <si>
    <t>V2.30</t>
  </si>
  <si>
    <t>Brainstormruimte</t>
  </si>
  <si>
    <t>V2.30.03</t>
  </si>
  <si>
    <t>V2.31</t>
  </si>
  <si>
    <t>V2.31.a</t>
  </si>
  <si>
    <t>V2.32</t>
  </si>
  <si>
    <t xml:space="preserve">Projectruimte </t>
  </si>
  <si>
    <t>V2.32.01</t>
  </si>
  <si>
    <t>V2.32.03</t>
  </si>
  <si>
    <t>V2.32.04</t>
  </si>
  <si>
    <t>V2.32.05</t>
  </si>
  <si>
    <t>V2.32.06</t>
  </si>
  <si>
    <t>V2.33</t>
  </si>
  <si>
    <t>V2.33.a</t>
  </si>
  <si>
    <t>V2.34</t>
  </si>
  <si>
    <t>Werkzone Staf stilte</t>
  </si>
  <si>
    <t>V2.34.02</t>
  </si>
  <si>
    <t>V2.34.03</t>
  </si>
  <si>
    <t>V2.34.04</t>
  </si>
  <si>
    <t>Toilet dames?</t>
  </si>
  <si>
    <t>V2.40a</t>
  </si>
  <si>
    <t>Blekerij</t>
  </si>
  <si>
    <t>V2.40b</t>
  </si>
  <si>
    <t>V2.40.01</t>
  </si>
  <si>
    <t>V2.40.02</t>
  </si>
  <si>
    <t>V2.40.03</t>
  </si>
  <si>
    <t>Tussengang</t>
  </si>
  <si>
    <t>V2.40.04</t>
  </si>
  <si>
    <t>Laptopkar</t>
  </si>
  <si>
    <t>V2.40.05</t>
  </si>
  <si>
    <t>V2.40.06</t>
  </si>
  <si>
    <t>V2.40.07</t>
  </si>
  <si>
    <t>V2.41a</t>
  </si>
  <si>
    <t>Twijnerij</t>
  </si>
  <si>
    <t>V2.41b</t>
  </si>
  <si>
    <t>V2.42a</t>
  </si>
  <si>
    <t>Wasserij</t>
  </si>
  <si>
    <t>V2.42b</t>
  </si>
  <si>
    <t>V2.43</t>
  </si>
  <si>
    <t>Zijdezaal</t>
  </si>
  <si>
    <t>V2.44</t>
  </si>
  <si>
    <t>Spindop</t>
  </si>
  <si>
    <t>V2.44.03</t>
  </si>
  <si>
    <t>V2.44.a</t>
  </si>
  <si>
    <t>V3.10.02</t>
  </si>
  <si>
    <t>V3.10.03</t>
  </si>
  <si>
    <t>V3.10.04</t>
  </si>
  <si>
    <t>V3.20</t>
  </si>
  <si>
    <t>V3.20.01</t>
  </si>
  <si>
    <t>V3.20.02</t>
  </si>
  <si>
    <t>V3.20.03</t>
  </si>
  <si>
    <t>V3.20.04</t>
  </si>
  <si>
    <t xml:space="preserve">Gang </t>
  </si>
  <si>
    <t>V3.20.05</t>
  </si>
  <si>
    <t>V3.20.06</t>
  </si>
  <si>
    <t>V3.20.07</t>
  </si>
  <si>
    <t>V3.20.08</t>
  </si>
  <si>
    <t>V3.20.09</t>
  </si>
  <si>
    <t>V3.20.10</t>
  </si>
  <si>
    <t>V3.20.11</t>
  </si>
  <si>
    <t>V3.21</t>
  </si>
  <si>
    <t>V3.21.01</t>
  </si>
  <si>
    <t>V3.21.a</t>
  </si>
  <si>
    <t>V3.22</t>
  </si>
  <si>
    <t>V3.22.03</t>
  </si>
  <si>
    <t>V3.22.04</t>
  </si>
  <si>
    <t>V3.22.05</t>
  </si>
  <si>
    <t>V3.22.06</t>
  </si>
  <si>
    <t>V3.23</t>
  </si>
  <si>
    <t>V3.24</t>
  </si>
  <si>
    <t>Overleg 4 p.</t>
  </si>
  <si>
    <t>V3.25</t>
  </si>
  <si>
    <t>V3.26</t>
  </si>
  <si>
    <t>V3.26.01</t>
  </si>
  <si>
    <t>V3.27</t>
  </si>
  <si>
    <t>V3.27.a</t>
  </si>
  <si>
    <t>V3.27.b</t>
  </si>
  <si>
    <t>V3.30</t>
  </si>
  <si>
    <t>V3.30.01</t>
  </si>
  <si>
    <t>V3.30.02</t>
  </si>
  <si>
    <t>V3.31</t>
  </si>
  <si>
    <t>V3.32</t>
  </si>
  <si>
    <t>V3.32.03</t>
  </si>
  <si>
    <t>V3.32.04</t>
  </si>
  <si>
    <t>V3.32.05</t>
  </si>
  <si>
    <t>V3.32.06</t>
  </si>
  <si>
    <t>V3.33</t>
  </si>
  <si>
    <t>V3.33.a</t>
  </si>
  <si>
    <t>V3.33.b</t>
  </si>
  <si>
    <t>V3.35</t>
  </si>
  <si>
    <t>V3.36</t>
  </si>
  <si>
    <t>V3.37</t>
  </si>
  <si>
    <t>V3.38</t>
  </si>
  <si>
    <t>V3.38.01</t>
  </si>
  <si>
    <t>V3.40.02</t>
  </si>
  <si>
    <t>V3.40.03</t>
  </si>
  <si>
    <t>V3.40.04</t>
  </si>
  <si>
    <t>CI-0.01</t>
  </si>
  <si>
    <t>Theater/expositie</t>
  </si>
  <si>
    <t>CI-0.02</t>
  </si>
  <si>
    <t>Werkruimte laag</t>
  </si>
  <si>
    <t>CI-0.03</t>
  </si>
  <si>
    <t>Werkruimte hoog</t>
  </si>
  <si>
    <t>CI-0.04</t>
  </si>
  <si>
    <t>Werkruimte</t>
  </si>
  <si>
    <t>S0-01</t>
  </si>
  <si>
    <t>S0-02</t>
  </si>
  <si>
    <t>WC groep</t>
  </si>
  <si>
    <t>S0-03</t>
  </si>
  <si>
    <t>WC en kleedruimte</t>
  </si>
  <si>
    <t>n.b.</t>
  </si>
  <si>
    <t>Gang van ingang naar rumte C0.04</t>
  </si>
  <si>
    <t>Gang tussen kantine en sanitair</t>
  </si>
  <si>
    <t>Gang tussen sanitair en ruimte C.0.04</t>
  </si>
  <si>
    <t>MOBI 0.03</t>
  </si>
  <si>
    <t>Werkruimte/opslag</t>
  </si>
  <si>
    <t>ALG 0.03</t>
  </si>
  <si>
    <t>Centrale hal</t>
  </si>
  <si>
    <t>Wokkeltrap</t>
  </si>
  <si>
    <t>Sanitair dames</t>
  </si>
  <si>
    <t>0.01.5</t>
  </si>
  <si>
    <t>Sanitair heren</t>
  </si>
  <si>
    <t>0.01.6</t>
  </si>
  <si>
    <t>Was- en kleedruimten</t>
  </si>
  <si>
    <t>Werkzone Facilitair</t>
  </si>
  <si>
    <t>Praktijklokaal electro en installatie</t>
  </si>
  <si>
    <t>0.02.1</t>
  </si>
  <si>
    <t>0.02.2</t>
  </si>
  <si>
    <t>Trap B</t>
  </si>
  <si>
    <t>0.02.3</t>
  </si>
  <si>
    <t>Tochtsluis</t>
  </si>
  <si>
    <t>0.02.5</t>
  </si>
  <si>
    <t>0.02.6</t>
  </si>
  <si>
    <t>0.02.7</t>
  </si>
  <si>
    <t>0.02.8</t>
  </si>
  <si>
    <t>0.02.9</t>
  </si>
  <si>
    <t>Werkplekken</t>
  </si>
  <si>
    <t>Mechanische techniek</t>
  </si>
  <si>
    <t>0.04.2</t>
  </si>
  <si>
    <t>Vluchttrap buiten</t>
  </si>
  <si>
    <t>0.04.3</t>
  </si>
  <si>
    <t>0.04.4</t>
  </si>
  <si>
    <t>BIM/CAD/AT-lab</t>
  </si>
  <si>
    <t>0.05.1</t>
  </si>
  <si>
    <t>Projectgroepruimte/gespreksruimte</t>
  </si>
  <si>
    <t>Groepsruimte</t>
  </si>
  <si>
    <t>Gespreksplekken/coachruimte</t>
  </si>
  <si>
    <t>Technische installaties</t>
  </si>
  <si>
    <t>Logistieke straat</t>
  </si>
  <si>
    <t>0.12.3</t>
  </si>
  <si>
    <t>Magazijn schoonmaak</t>
  </si>
  <si>
    <t>0.12.4</t>
  </si>
  <si>
    <t>0.12.5</t>
  </si>
  <si>
    <t>0.12.6</t>
  </si>
  <si>
    <t>Chemisch afval</t>
  </si>
  <si>
    <t>0.12.7</t>
  </si>
  <si>
    <t>Opslag techniek</t>
  </si>
  <si>
    <t>Praktijklokaal mobiliteit</t>
  </si>
  <si>
    <t>0.13.3</t>
  </si>
  <si>
    <t>Uitgifte en opslag gereedschap</t>
  </si>
  <si>
    <t>0.13.4</t>
  </si>
  <si>
    <t>Opslag meetapparatuur</t>
  </si>
  <si>
    <t>0.13.5</t>
  </si>
  <si>
    <t>Meetpracticum</t>
  </si>
  <si>
    <t>Vermogensbankruimte</t>
  </si>
  <si>
    <t>Praktijklandschap fietsen</t>
  </si>
  <si>
    <t>0.16.2</t>
  </si>
  <si>
    <t>Vluchttrappenhuis C (noord)</t>
  </si>
  <si>
    <t>0.16.3</t>
  </si>
  <si>
    <t>Opslagruimte fietsen</t>
  </si>
  <si>
    <t>Plaza</t>
  </si>
  <si>
    <t>1.01.2</t>
  </si>
  <si>
    <t>Projectgroepruimte</t>
  </si>
  <si>
    <t>Innovatielab</t>
  </si>
  <si>
    <t>Theorieruimte klein</t>
  </si>
  <si>
    <t>1.05.2</t>
  </si>
  <si>
    <t>1.05.3</t>
  </si>
  <si>
    <t>1.05.4</t>
  </si>
  <si>
    <t>1.05.5</t>
  </si>
  <si>
    <t>Patchkast</t>
  </si>
  <si>
    <t>1.05.6</t>
  </si>
  <si>
    <t>Maquettelokaal</t>
  </si>
  <si>
    <t>1.06.3</t>
  </si>
  <si>
    <t>1.06.4</t>
  </si>
  <si>
    <t>Schoon magazijn</t>
  </si>
  <si>
    <t>1.06.5</t>
  </si>
  <si>
    <t>Bouwkunde</t>
  </si>
  <si>
    <t>Bouwkunde BBL</t>
  </si>
  <si>
    <t>1.08.1</t>
  </si>
  <si>
    <t>1.08.2</t>
  </si>
  <si>
    <t>Gespreksruimte</t>
  </si>
  <si>
    <t>Automatiseringstechniek</t>
  </si>
  <si>
    <t>Besturingstechniek</t>
  </si>
  <si>
    <t>Pneumatiek</t>
  </si>
  <si>
    <t>Opslag werkstukken</t>
  </si>
  <si>
    <t>Instructie praktijk</t>
  </si>
  <si>
    <t>1.21.1</t>
  </si>
  <si>
    <t>1.21.2</t>
  </si>
  <si>
    <t>Vluchttrappenhuis C (Zuid)</t>
  </si>
  <si>
    <t>1.26</t>
  </si>
  <si>
    <t>Theorieruimte groot</t>
  </si>
  <si>
    <t>1.27.01</t>
  </si>
  <si>
    <t>1.27.02</t>
  </si>
  <si>
    <t>1.27.03</t>
  </si>
  <si>
    <t>1.27.04</t>
  </si>
  <si>
    <t>1.27.05</t>
  </si>
  <si>
    <t>1.27.06</t>
  </si>
  <si>
    <t>1.27.07</t>
  </si>
  <si>
    <t>1.27.08</t>
  </si>
  <si>
    <t>2.01.1</t>
  </si>
  <si>
    <t>Biologielab</t>
  </si>
  <si>
    <t>Plantenlab</t>
  </si>
  <si>
    <t>2.03.1</t>
  </si>
  <si>
    <t>2.03.2</t>
  </si>
  <si>
    <t>2.03.3</t>
  </si>
  <si>
    <t>2.03.4</t>
  </si>
  <si>
    <t>2.03.5</t>
  </si>
  <si>
    <t>2.03.6</t>
  </si>
  <si>
    <t>Kantoor TOA</t>
  </si>
  <si>
    <t>Voorbereidingsruimte</t>
  </si>
  <si>
    <t>2.06.3</t>
  </si>
  <si>
    <t>2.07.3</t>
  </si>
  <si>
    <t>Karren</t>
  </si>
  <si>
    <t>Algemeen lab</t>
  </si>
  <si>
    <t>2.08.1</t>
  </si>
  <si>
    <t>Oefenlab</t>
  </si>
  <si>
    <t>Chemielab</t>
  </si>
  <si>
    <t>Gespreksplekken/zitjes</t>
  </si>
  <si>
    <t>Projectruimte OP</t>
  </si>
  <si>
    <t>Installatieruimte</t>
  </si>
  <si>
    <t>2.20.6</t>
  </si>
  <si>
    <t>Vergaderruimte THOR</t>
  </si>
  <si>
    <t>2.22.2</t>
  </si>
  <si>
    <t>Trap C</t>
  </si>
  <si>
    <t>2.22.3</t>
  </si>
  <si>
    <t>Kast/opslag  FM</t>
  </si>
  <si>
    <t>2.22.4</t>
  </si>
  <si>
    <t>Theorieruime groot/natuurkunde practicum</t>
  </si>
  <si>
    <t>2.24</t>
  </si>
  <si>
    <t>Gespreksruimte/coachingsruimte</t>
  </si>
  <si>
    <t>2.30</t>
  </si>
  <si>
    <t>2.30.1</t>
  </si>
  <si>
    <t>2.30.2</t>
  </si>
  <si>
    <t>2.31</t>
  </si>
  <si>
    <t>2.32</t>
  </si>
  <si>
    <t>Digitale examenruimte</t>
  </si>
  <si>
    <t>Loopbaanklas</t>
  </si>
  <si>
    <t>2.35</t>
  </si>
  <si>
    <t>Gespreksruimte SCC</t>
  </si>
  <si>
    <t>Werkzone</t>
  </si>
  <si>
    <t>2.39</t>
  </si>
  <si>
    <t>Print-copy ruimte</t>
  </si>
  <si>
    <t>2.41</t>
  </si>
  <si>
    <t>2.42</t>
  </si>
  <si>
    <t>Werkplek</t>
  </si>
  <si>
    <t>2.43</t>
  </si>
  <si>
    <t>2.44</t>
  </si>
  <si>
    <t>2.45</t>
  </si>
  <si>
    <t>2.46</t>
  </si>
  <si>
    <t>2.47</t>
  </si>
  <si>
    <t>3.01.1</t>
  </si>
  <si>
    <t>3.01.2</t>
  </si>
  <si>
    <t>Techniekruimte</t>
  </si>
  <si>
    <t>3.02.3</t>
  </si>
  <si>
    <t>Natte kleding ruimte</t>
  </si>
  <si>
    <t>3.03.01</t>
  </si>
  <si>
    <t>3.20.1</t>
  </si>
  <si>
    <t>3.20.2</t>
  </si>
  <si>
    <t>3.20.3</t>
  </si>
  <si>
    <t>3.20.4</t>
  </si>
  <si>
    <t>3.20.5</t>
  </si>
  <si>
    <t>ICT uitgifte</t>
  </si>
  <si>
    <t>3.24.1</t>
  </si>
  <si>
    <t>Gespreksruimte/coaching</t>
  </si>
  <si>
    <t>Praktijkruimten OS/Netwerken</t>
  </si>
  <si>
    <t>3.29.1</t>
  </si>
  <si>
    <t>Praktijkruimten HW/SW</t>
  </si>
  <si>
    <t>3.31</t>
  </si>
  <si>
    <t>Instructieruimte/grote projectruimte</t>
  </si>
  <si>
    <t>3.32</t>
  </si>
  <si>
    <t>Magazijn ICT</t>
  </si>
  <si>
    <t>3.32.3</t>
  </si>
  <si>
    <t>Serverruimte ICT Opleidingen</t>
  </si>
  <si>
    <t>3.33/3.36</t>
  </si>
  <si>
    <t>Multifunctionele projectruimte</t>
  </si>
  <si>
    <t>Projectruimte (cubicle)</t>
  </si>
  <si>
    <t>3.36.1</t>
  </si>
  <si>
    <t>3.36.2</t>
  </si>
  <si>
    <t>3.36.3</t>
  </si>
  <si>
    <t>3.36.4</t>
  </si>
  <si>
    <t>3.36.5</t>
  </si>
  <si>
    <t>3.37</t>
  </si>
  <si>
    <t>3.38</t>
  </si>
  <si>
    <t>3.39</t>
  </si>
  <si>
    <t>R 0.01</t>
  </si>
  <si>
    <t>Harde vloer</t>
  </si>
  <si>
    <t>R 0.17</t>
  </si>
  <si>
    <t>R 0.16</t>
  </si>
  <si>
    <t>R0.15</t>
  </si>
  <si>
    <t>R 0.02</t>
  </si>
  <si>
    <t>R 0.03</t>
  </si>
  <si>
    <t>Regieruimte theater</t>
  </si>
  <si>
    <t>R 0.04</t>
  </si>
  <si>
    <t>Hal naast beheerhok</t>
  </si>
  <si>
    <t>R 0.05</t>
  </si>
  <si>
    <t>Theaterzaal</t>
  </si>
  <si>
    <t>Zachte vloer</t>
  </si>
  <si>
    <t>R 0.06</t>
  </si>
  <si>
    <t>Klein repetitielokaal</t>
  </si>
  <si>
    <t>R 0.07</t>
  </si>
  <si>
    <t>Kleedkamer</t>
  </si>
  <si>
    <t>R 0.08</t>
  </si>
  <si>
    <t>Pop-oefenruimte</t>
  </si>
  <si>
    <t>R 0.09</t>
  </si>
  <si>
    <t>R 0.10</t>
  </si>
  <si>
    <t>Cafe</t>
  </si>
  <si>
    <t>R 0.11</t>
  </si>
  <si>
    <t>Beeldend lokaal</t>
  </si>
  <si>
    <t>R 0.13</t>
  </si>
  <si>
    <t>R 0.14</t>
  </si>
  <si>
    <t>TD</t>
  </si>
  <si>
    <t>R 0.18</t>
  </si>
  <si>
    <t>R 0.19</t>
  </si>
  <si>
    <t>R 1.01</t>
  </si>
  <si>
    <t>Beheerhok</t>
  </si>
  <si>
    <t>R 1.13</t>
  </si>
  <si>
    <t>R 1.14</t>
  </si>
  <si>
    <t>R 1.02</t>
  </si>
  <si>
    <t>Danszaal</t>
  </si>
  <si>
    <t>R 1.03</t>
  </si>
  <si>
    <t>Repetitiezaal</t>
  </si>
  <si>
    <t>R 1.04</t>
  </si>
  <si>
    <t>R 1.05</t>
  </si>
  <si>
    <t>R 1.06</t>
  </si>
  <si>
    <t>R 1.07</t>
  </si>
  <si>
    <t>R 1.08</t>
  </si>
  <si>
    <t>R 1.09</t>
  </si>
  <si>
    <t>Muziekruimte</t>
  </si>
  <si>
    <t>R 1.10</t>
  </si>
  <si>
    <t>R 1.11</t>
  </si>
  <si>
    <t>R 1.12</t>
  </si>
  <si>
    <t>Ruimte muziek KB</t>
  </si>
  <si>
    <t>R 2.00</t>
  </si>
  <si>
    <t>R 2.13</t>
  </si>
  <si>
    <t>R 2.12</t>
  </si>
  <si>
    <t>R 2.14</t>
  </si>
  <si>
    <t>R 2.11</t>
  </si>
  <si>
    <t>R 2.15</t>
  </si>
  <si>
    <t>R 2.16</t>
  </si>
  <si>
    <t>R 2.01</t>
  </si>
  <si>
    <t>R 2.02</t>
  </si>
  <si>
    <t>Ruimte voorzijde</t>
  </si>
  <si>
    <t>R 2.03</t>
  </si>
  <si>
    <t>Zaal achterzijde</t>
  </si>
  <si>
    <t>R 2.04</t>
  </si>
  <si>
    <t>Zaal voorzijde</t>
  </si>
  <si>
    <t>R 2.05</t>
  </si>
  <si>
    <t>Computerruimte</t>
  </si>
  <si>
    <t>R 2.06</t>
  </si>
  <si>
    <t>R 2.07</t>
  </si>
  <si>
    <t>R 2.08</t>
  </si>
  <si>
    <t>R 2.09</t>
  </si>
  <si>
    <t>R 2.10</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</si>
  <si>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</si>
  <si>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</si>
  <si>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</si>
  <si>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</si>
  <si>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</si>
  <si>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</si>
  <si>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</si>
  <si>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</si>
  <si>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</si>
  <si>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</si>
  <si>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</si>
  <si>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</si>
  <si>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</si>
  <si>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</si>
  <si>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</si>
  <si>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</si>
  <si>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</si>
  <si>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</si>
  <si>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</si>
  <si>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</si>
  <si>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</si>
  <si>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Schoonmaak</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</si>
  <si>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</si>
  <si>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</si>
  <si>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</si>
  <si>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</si>
  <si>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</si>
  <si>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</si>
  <si>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</si>
  <si>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</si>
  <si>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</si>
  <si>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</si>
  <si>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</si>
  <si>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Tariefopbouw schoonmaak</t>
  </si>
  <si>
    <t>Gemiddeld tarief ma t/m vr</t>
  </si>
  <si>
    <t>Medewerker</t>
  </si>
  <si>
    <t>Uurlonen 1 januari 2027</t>
  </si>
  <si>
    <t xml:space="preserve"> </t>
  </si>
  <si>
    <t>Basisuurloon</t>
  </si>
  <si>
    <t>CAO gebonden kosten</t>
  </si>
  <si>
    <t>17 jaar en jonger</t>
  </si>
  <si>
    <t>Specialistentoeslag</t>
  </si>
  <si>
    <t>18 jaar</t>
  </si>
  <si>
    <t>Bruto uurloon</t>
  </si>
  <si>
    <t>19 jaar</t>
  </si>
  <si>
    <t>Vakvolwassen 1 dienstjaar</t>
  </si>
  <si>
    <t xml:space="preserve">Vakantietoeslag </t>
  </si>
  <si>
    <t>Vakvolwassen 2 dienstjaren</t>
  </si>
  <si>
    <t xml:space="preserve">Structurele eindejaarsuitkering </t>
  </si>
  <si>
    <t>Vakvolwassen 3 dienstjaren</t>
  </si>
  <si>
    <t>Bruto uurloon inclusief toeslagen</t>
  </si>
  <si>
    <t>Vakvolwassen 4 dienstjaren</t>
  </si>
  <si>
    <t>SV-loon grondslag voor berekening sociale verzekeringen</t>
  </si>
  <si>
    <t>Percentage per loongroep voor gemiddeld tarief</t>
  </si>
  <si>
    <t>Premies Sociale Verzekeringen</t>
  </si>
  <si>
    <t>[zie premies en opslagen]</t>
  </si>
  <si>
    <t>Subtotaal loonkosten per uur inclusief sociale verzekeringen</t>
  </si>
  <si>
    <t>Opslag niet werkbare dagen</t>
  </si>
  <si>
    <t>Totaal loonkosten per uur</t>
  </si>
  <si>
    <t>Materiaal/- en middelen</t>
  </si>
  <si>
    <t>Projectgebonden!</t>
  </si>
  <si>
    <t>Werkkleding en uitrusting</t>
  </si>
  <si>
    <t>Machinekosten</t>
  </si>
  <si>
    <t>Totaal per loongroepen</t>
  </si>
  <si>
    <t>Overige cao-gerelateerde verplichtingen (reiskosten)</t>
  </si>
  <si>
    <t>Totaal directe kosten</t>
  </si>
  <si>
    <t>Opbouw gemiddeld tarief</t>
  </si>
  <si>
    <t>Indirect toezicht</t>
  </si>
  <si>
    <t>Managementkosten</t>
  </si>
  <si>
    <t>P.Z. kosten</t>
  </si>
  <si>
    <t>Opleiding</t>
  </si>
  <si>
    <t>Administratiekosten</t>
  </si>
  <si>
    <t>Huisvestingskosten</t>
  </si>
  <si>
    <t>Reiskosten/autokosten</t>
  </si>
  <si>
    <t>Kosten verzuimbegeleiding en re-integratie</t>
  </si>
  <si>
    <t>Totaal indirecte kosten</t>
  </si>
  <si>
    <t>Tarief componenten samenvatting</t>
  </si>
  <si>
    <t>Risico en winst</t>
  </si>
  <si>
    <t>Totaal eindtarief normale werktijden [06.00-21.30 uur]</t>
  </si>
  <si>
    <t>Totaal eindtarief  [incl. 30% toeslag]</t>
  </si>
  <si>
    <t>Totaal eindtarief weekenden [incl. 50% toeslag]</t>
  </si>
  <si>
    <t>Totaal eindtarief feestdagen [incl. 150% toeslag]</t>
  </si>
  <si>
    <t>Kosten verzuimbegeleiding</t>
  </si>
  <si>
    <t>Tariefopbouw toezicht</t>
  </si>
  <si>
    <t>Gemiddeld tarief  ma t/m vr</t>
  </si>
  <si>
    <t>Overige cao-gerelateerde verplichtingen</t>
  </si>
  <si>
    <t>Omschrijving werkzaamheden</t>
  </si>
  <si>
    <t>frequentie per jaar</t>
  </si>
  <si>
    <t>uren per m2/ beurt</t>
  </si>
  <si>
    <t>uren per jaar</t>
  </si>
  <si>
    <t>uurtarief</t>
  </si>
  <si>
    <t>kosten per jaar incl. toezicht</t>
  </si>
  <si>
    <t>Schoonmaak tijdens vakantiedag</t>
  </si>
  <si>
    <t>Schoonmaken cupwashers (15 stuks)</t>
  </si>
  <si>
    <t>Afnemen buitenzijde watercoolers (18 stuks)</t>
  </si>
  <si>
    <t>Vloeren reinigen, sanitair schoonmaken, pantry schoonmaken en tafels en stoelen afnemen</t>
  </si>
  <si>
    <t>Omschrijving kostenaspect</t>
  </si>
  <si>
    <t>kosten per jaar</t>
  </si>
  <si>
    <t>Vloerenonderhoud  (inclusief uit-/inruimen van het meubilair)</t>
  </si>
  <si>
    <t>Prijs p/m²  excl. btw</t>
  </si>
  <si>
    <t>Activiteit</t>
  </si>
  <si>
    <t>Toelichting</t>
  </si>
  <si>
    <t>0-100m²</t>
  </si>
  <si>
    <t>101-500m²</t>
  </si>
  <si>
    <t>501-1000m²</t>
  </si>
  <si>
    <t>&gt; 1000m²</t>
  </si>
  <si>
    <t>Lino-/marmoleum top-coaten</t>
  </si>
  <si>
    <t>2 lagen</t>
  </si>
  <si>
    <t>Lino-/marmoleum re-coaten</t>
  </si>
  <si>
    <t>Lino-/marmoleum sprayen</t>
  </si>
  <si>
    <t>geheel</t>
  </si>
  <si>
    <t>Steen/PVC schrobben</t>
  </si>
  <si>
    <t>Tapijt sproeiextraheren</t>
  </si>
  <si>
    <t>Regietarieven</t>
  </si>
  <si>
    <t>Prijs p/uur excl. btw</t>
  </si>
  <si>
    <t>Schoonmaakonderhoud</t>
  </si>
  <si>
    <t>Maandag - Vrijdag</t>
  </si>
  <si>
    <t>Zaterdag - zondag (incl. 50% toeslag conform cao)</t>
  </si>
  <si>
    <t>Feestdagen (incl. 150% toeslag conform cao)</t>
  </si>
  <si>
    <t>Glazenwasserswerkzaamheden</t>
  </si>
  <si>
    <t>Gladheid bestrijding</t>
  </si>
  <si>
    <t>Tijdstip van uitvoering</t>
  </si>
  <si>
    <t>tarief ma-vr (06.00-21.30 uur)</t>
  </si>
  <si>
    <t>tarief ma-vr nacht (21.30-06.00 uur)</t>
  </si>
  <si>
    <t>Opmerking:</t>
  </si>
  <si>
    <t>Alle prijzen inclusief materialen en middelen, voorrijkosten en overige bijkomende kosten.</t>
  </si>
  <si>
    <t>Mits anders aangegeven is de uitvoering op reguliere werktijden: maandag t/m vrijdag [06.00 en 21.30 uur]</t>
  </si>
  <si>
    <t>Glassoort</t>
  </si>
  <si>
    <t>M² prijs</t>
  </si>
  <si>
    <t>Buitenzijde</t>
  </si>
  <si>
    <t>Binnenzijde</t>
  </si>
  <si>
    <t>Separatieglas</t>
  </si>
  <si>
    <t>Gevel bi-bu en sep</t>
  </si>
  <si>
    <t>Dakglas</t>
  </si>
  <si>
    <t>Dakkoepel</t>
  </si>
  <si>
    <t>Liftglas</t>
  </si>
  <si>
    <t>Tourniquet</t>
  </si>
  <si>
    <t>Aanvullende omschrijving</t>
  </si>
  <si>
    <t>Aantal m2</t>
  </si>
  <si>
    <r>
      <t>Kosten per m</t>
    </r>
    <r>
      <rPr>
        <b/>
        <vertAlign val="superscript"/>
        <sz val="10"/>
        <color theme="0"/>
        <rFont val="Arial Black"/>
        <family val="2"/>
      </rPr>
      <t>2</t>
    </r>
  </si>
  <si>
    <t>Kosten per beurt</t>
  </si>
  <si>
    <t>Frequentie per jaar</t>
  </si>
  <si>
    <t>Totaalkosten per jaar</t>
  </si>
  <si>
    <t>2</t>
  </si>
  <si>
    <t>Dubbelzijdig gemeten en te bewassen</t>
  </si>
  <si>
    <t>Bereikbaarheidsvoorzieningen</t>
  </si>
  <si>
    <t>Hoteldeel</t>
  </si>
  <si>
    <t>Hoteldeel, dubbelzijdig gemeten en te bewassen</t>
  </si>
  <si>
    <t>Begane grond</t>
  </si>
  <si>
    <t>12</t>
  </si>
  <si>
    <t>1e verdieping en hoger</t>
  </si>
  <si>
    <t>4</t>
  </si>
  <si>
    <t>Binnenzijde vanaf 1e verd.</t>
  </si>
  <si>
    <t>Buitenzijde vanaf 1e verd.</t>
  </si>
  <si>
    <t>Tralies</t>
  </si>
  <si>
    <t>Schuifpui</t>
  </si>
  <si>
    <t>Barak</t>
  </si>
  <si>
    <t>Enkel glas</t>
  </si>
  <si>
    <t>Loopbrug, dubbelzijdig gemeten en te bewassen</t>
  </si>
  <si>
    <t>Glasblokken</t>
  </si>
  <si>
    <t>Dubbelzijdig</t>
  </si>
  <si>
    <t>Omschrijving automaat /artikel</t>
  </si>
  <si>
    <t>Aantal colli's (afname 2025) / Aantal stuks</t>
  </si>
  <si>
    <t>Kosten per maand per stuk</t>
  </si>
  <si>
    <t>Kosten per jaar</t>
  </si>
  <si>
    <t>Artikel</t>
  </si>
  <si>
    <t>Merk en productlijn</t>
  </si>
  <si>
    <t>Omschrijving verbruiksartikelen</t>
  </si>
  <si>
    <t>luchtverfrisser</t>
  </si>
  <si>
    <t>mini jumborollen</t>
  </si>
  <si>
    <t>2 laags 12x180 meter</t>
  </si>
  <si>
    <t>toiletpapier</t>
  </si>
  <si>
    <t>2 laags 40x212 vel</t>
  </si>
  <si>
    <t>poetsrollen</t>
  </si>
  <si>
    <t>1 laags 6x300 meter</t>
  </si>
  <si>
    <t>jumborollen cellulose</t>
  </si>
  <si>
    <t>2 laags 6x360 meter</t>
  </si>
  <si>
    <t>handdoekrollen</t>
  </si>
  <si>
    <t>2 laags 6x140 meter</t>
  </si>
  <si>
    <t>midi poetsrollen</t>
  </si>
  <si>
    <t>2 laags 6x160 meter</t>
  </si>
  <si>
    <t>maxirollen</t>
  </si>
  <si>
    <t>3 laags 2x180 meter</t>
  </si>
  <si>
    <t>handdoek papier</t>
  </si>
  <si>
    <t>z-vouw, 20x160 stuks</t>
  </si>
  <si>
    <t>zeep</t>
  </si>
  <si>
    <t>6x1 liter</t>
  </si>
  <si>
    <t>mat sprakling grey 85x150 2-wekelijks wissel</t>
  </si>
  <si>
    <t>mat sprakling grey 115x200 2-wekelijks wissel</t>
  </si>
  <si>
    <t>mat sprakling grey 150x250 2-wekelijks wissel</t>
  </si>
  <si>
    <t>Staffel bij wijziging aantal gebruikers*</t>
  </si>
  <si>
    <t>damesverbandcontainers 2-wekelijkse wissel</t>
  </si>
  <si>
    <t>Percentage wijziging aantal gebruikers</t>
  </si>
  <si>
    <t>Wijzigings percentage prijs verbruiks artikelen</t>
  </si>
  <si>
    <t>damesverbandcontainers 4-wekelijkse wissel</t>
  </si>
  <si>
    <t>afvalbak</t>
  </si>
  <si>
    <t>20 liter</t>
  </si>
  <si>
    <t>5 - 10%</t>
  </si>
  <si>
    <t>10 - 15%</t>
  </si>
  <si>
    <t>15 - 20%</t>
  </si>
  <si>
    <t>Aan de opgegeven indicatieve eenheden kunnen geen rechten worden ontleend.</t>
  </si>
  <si>
    <t>20 - 25%</t>
  </si>
  <si>
    <t xml:space="preserve">Alle prijzen zijn all-in, inclusief loonkosten, materiaal-, reis- en verblijfskosten, sociale lasten, voorrijkosten, parkeerkosten, </t>
  </si>
  <si>
    <t>25 - 30%</t>
  </si>
  <si>
    <t>reserveringskosten, (de)montagekosten, transportkosten, aflever- verpakkingen, milieubelastingen, administratie, andere belastingen dan btw,</t>
  </si>
  <si>
    <t>&gt;30%</t>
  </si>
  <si>
    <t xml:space="preserve">verzekeringspremies e.d. </t>
  </si>
  <si>
    <t>*als referentiepunt wordt de ingangsdatum contract gehanteerd</t>
  </si>
  <si>
    <t>Machine</t>
  </si>
  <si>
    <t>Omschrijving</t>
  </si>
  <si>
    <t>Catalogus prijs</t>
  </si>
  <si>
    <t>Kortings%</t>
  </si>
  <si>
    <t>Netto aanschaf prijs</t>
  </si>
  <si>
    <t xml:space="preserve">Afschrijvings- termijn in jaren </t>
  </si>
  <si>
    <t>Restwaarde</t>
  </si>
  <si>
    <t>Afschrijvings- kosten per jaar</t>
  </si>
  <si>
    <t>Onderhouds- kosten per jaar</t>
  </si>
  <si>
    <t xml:space="preserve">Renteverlies per jaar </t>
  </si>
  <si>
    <t xml:space="preserve">Verzekerings- kosten per jaar </t>
  </si>
  <si>
    <t>Totaal kosten per jaar per machine</t>
  </si>
  <si>
    <t>Inzet van het aantal machines [stuks]</t>
  </si>
  <si>
    <t>Totaal kosten per jaar</t>
  </si>
  <si>
    <t>Aanbesteding_V2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</si>
</sst>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quot;Fl.&quot;#,##0.00;[Red]\-&quot;Fl.&quot;#,##0.00"/>
    <numFmt numFmtId="190" formatCode="&quot;Fl.&quot;#,##0_);[Red]\(&quot;Fl.&quot;#,##0\)"/>
    <numFmt numFmtId="191" formatCode="_-\F* #,##0.00_-;\-\F* #,##0.00_-;_-\F* &quot;-&quot;??_-;_-@_-"/>
    <numFmt numFmtId="192" formatCode="&quot;fl&quot;\ #,##0_-;[Red]&quot;fl&quot;\ #,##0\-"/>
    <numFmt numFmtId="193" formatCode="_-\€\ * #,##0.00"/>
    <numFmt numFmtId="194" formatCode="0\ &quot;m2&quot;"/>
    <numFmt numFmtId="195" formatCode="_-&quot;F&quot;\ * #,##0.00_-;_-&quot;F&quot;\ * #,##0.00\-;_-&quot;F&quot;\ * &quot;-&quot;??_-;_-@_-"/>
    <numFmt numFmtId="196" formatCode="[$-413]d\-mmm\-yy;@"/>
    <numFmt numFmtId="197" formatCode="_ [$€-2]\ * #,##0.00_ ;_ [$€-2]\ * \-#,##0.00_ ;_ [$€-2]\ * &quot;-&quot;??_ ;_ @_ "/>
    <numFmt numFmtId="198" formatCode="0.0000"/>
  </numFmts>
  <fonts count="150">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indexed="8"/>
      <name val="Century Gothic"/>
      <family val="2"/>
    </font>
    <font>
      <b/>
      <sz val="10"/>
      <name val="Century Gothic"/>
      <family val="2"/>
    </font>
    <font>
      <sz val="10"/>
      <color indexed="18"/>
      <name val="Century Gothic"/>
      <family val="2"/>
    </font>
    <font>
      <b/>
      <sz val="10"/>
      <color rgb="FFFF0000"/>
      <name val="Century Gothic"/>
      <family val="2"/>
    </font>
    <font>
      <sz val="8"/>
      <name val="MS Sans Serif"/>
    </font>
    <font>
      <i/>
      <sz val="8"/>
      <name val="Century Gothic"/>
      <family val="2"/>
    </font>
    <font>
      <b/>
      <sz val="10"/>
      <color rgb="FFFF0000"/>
      <name val="MS Sans Serif"/>
    </font>
    <font>
      <b/>
      <sz val="12"/>
      <name val="Georgia"/>
      <family val="1"/>
    </font>
    <font>
      <sz val="12"/>
      <name val="Georgia"/>
      <family val="1"/>
    </font>
    <font>
      <b/>
      <sz val="10"/>
      <color theme="1"/>
      <name val="Georgia"/>
      <family val="1"/>
    </font>
    <font>
      <sz val="10"/>
      <name val="Georgia"/>
      <family val="1"/>
    </font>
    <font>
      <b/>
      <sz val="10"/>
      <color theme="0"/>
      <name val="Georgia"/>
      <family val="1"/>
    </font>
    <font>
      <b/>
      <sz val="10"/>
      <name val="Georgia"/>
      <family val="1"/>
    </font>
    <font>
      <b/>
      <sz val="10"/>
      <color rgb="FFFF0000"/>
      <name val="Georgia"/>
      <family val="1"/>
    </font>
    <font>
      <sz val="10"/>
      <color rgb="FFFF0000"/>
      <name val="Georgia"/>
      <family val="1"/>
    </font>
    <font>
      <b/>
      <sz val="12"/>
      <color rgb="FFFF0000"/>
      <name val="Georgia"/>
      <family val="1"/>
    </font>
    <font>
      <sz val="10"/>
      <color theme="1"/>
      <name val="Georgia"/>
      <family val="1"/>
    </font>
    <font>
      <sz val="10"/>
      <color indexed="10"/>
      <name val="Georgia"/>
      <family val="1"/>
    </font>
    <font>
      <sz val="12"/>
      <color theme="1"/>
      <name val="Georgia"/>
      <family val="1"/>
    </font>
    <font>
      <sz val="10"/>
      <color indexed="18"/>
      <name val="Georgia"/>
      <family val="1"/>
    </font>
    <font>
      <sz val="10"/>
      <color indexed="8"/>
      <name val="Georgia"/>
      <family val="1"/>
    </font>
    <font>
      <b/>
      <sz val="10"/>
      <color indexed="10"/>
      <name val="Georgia"/>
      <family val="1"/>
    </font>
    <font>
      <b/>
      <sz val="12"/>
      <color indexed="18"/>
      <name val="Georgia"/>
      <family val="1"/>
    </font>
    <font>
      <sz val="10"/>
      <color theme="0"/>
      <name val="Georgia"/>
      <family val="1"/>
    </font>
    <font>
      <b/>
      <sz val="10"/>
      <color indexed="18"/>
      <name val="Georgia"/>
      <family val="1"/>
    </font>
    <font>
      <b/>
      <sz val="10"/>
      <color indexed="8"/>
      <name val="Georgia"/>
      <family val="1"/>
    </font>
    <font>
      <sz val="11"/>
      <name val="Georgia"/>
      <family val="1"/>
    </font>
    <font>
      <b/>
      <sz val="9"/>
      <color indexed="20"/>
      <name val="Georgia"/>
      <family val="1"/>
    </font>
    <font>
      <b/>
      <sz val="9"/>
      <name val="Georgia"/>
      <family val="1"/>
    </font>
    <font>
      <sz val="14"/>
      <name val="Georgia"/>
      <family val="1"/>
    </font>
    <font>
      <b/>
      <sz val="9"/>
      <color indexed="18"/>
      <name val="Georgia"/>
      <family val="1"/>
    </font>
    <font>
      <sz val="12"/>
      <color indexed="18"/>
      <name val="Georgia"/>
      <family val="1"/>
    </font>
    <font>
      <b/>
      <sz val="8"/>
      <color indexed="18"/>
      <name val="Georgia"/>
      <family val="1"/>
    </font>
    <font>
      <sz val="9"/>
      <color rgb="FFFF0000"/>
      <name val="Georgia"/>
      <family val="1"/>
    </font>
    <font>
      <sz val="9"/>
      <color indexed="10"/>
      <name val="Georgia"/>
      <family val="1"/>
    </font>
    <font>
      <sz val="9"/>
      <color indexed="8"/>
      <name val="Georgia"/>
      <family val="1"/>
    </font>
    <font>
      <sz val="9"/>
      <name val="Georgia"/>
      <family val="1"/>
    </font>
    <font>
      <b/>
      <sz val="9"/>
      <color indexed="10"/>
      <name val="Georgia"/>
      <family val="1"/>
    </font>
    <font>
      <sz val="9"/>
      <color rgb="FF0AAAFF"/>
      <name val="Georgia"/>
      <family val="1"/>
    </font>
    <font>
      <b/>
      <u/>
      <sz val="10"/>
      <name val="Georgia"/>
      <family val="1"/>
    </font>
    <font>
      <u/>
      <sz val="9"/>
      <name val="Georgia"/>
      <family val="1"/>
    </font>
    <font>
      <b/>
      <sz val="10"/>
      <color indexed="20"/>
      <name val="Georgia"/>
      <family val="1"/>
    </font>
    <font>
      <i/>
      <sz val="10"/>
      <name val="Georgia"/>
      <family val="1"/>
    </font>
    <font>
      <b/>
      <sz val="9"/>
      <color rgb="FFFF0000"/>
      <name val="Georgia"/>
      <family val="1"/>
    </font>
    <font>
      <b/>
      <sz val="12"/>
      <color indexed="10"/>
      <name val="Georgia"/>
      <family val="1"/>
    </font>
    <font>
      <b/>
      <sz val="10"/>
      <color theme="1" tint="0.34998626667073579"/>
      <name val="Georgia"/>
      <family val="1"/>
    </font>
    <font>
      <sz val="10"/>
      <name val="Arial Black"/>
      <family val="2"/>
    </font>
    <font>
      <b/>
      <sz val="10"/>
      <color theme="0"/>
      <name val="Arial Black"/>
      <family val="2"/>
    </font>
    <font>
      <b/>
      <sz val="10"/>
      <name val="Arial Black"/>
      <family val="2"/>
    </font>
    <font>
      <b/>
      <sz val="10"/>
      <color rgb="FFFF0000"/>
      <name val="Arial Black"/>
      <family val="2"/>
    </font>
    <font>
      <sz val="10"/>
      <color indexed="8"/>
      <name val="Arial Black"/>
      <family val="2"/>
    </font>
    <font>
      <b/>
      <sz val="10"/>
      <color indexed="10"/>
      <name val="Arial Black"/>
      <family val="2"/>
    </font>
    <font>
      <b/>
      <sz val="12"/>
      <color indexed="18"/>
      <name val="Arial Black"/>
      <family val="2"/>
    </font>
    <font>
      <b/>
      <sz val="14"/>
      <color theme="0"/>
      <name val="Arial Black"/>
      <family val="2"/>
    </font>
    <font>
      <b/>
      <sz val="12"/>
      <color theme="0"/>
      <name val="Arial Black"/>
      <family val="2"/>
    </font>
    <font>
      <sz val="10"/>
      <color theme="0"/>
      <name val="Arial Black"/>
      <family val="2"/>
    </font>
    <font>
      <b/>
      <sz val="9"/>
      <color theme="0"/>
      <name val="Arial Black"/>
      <family val="2"/>
    </font>
    <font>
      <b/>
      <sz val="9"/>
      <color indexed="18"/>
      <name val="Arial Black"/>
      <family val="2"/>
    </font>
    <font>
      <sz val="9"/>
      <color theme="0"/>
      <name val="Arial Black"/>
      <family val="2"/>
    </font>
    <font>
      <b/>
      <vertAlign val="superscript"/>
      <sz val="10"/>
      <color theme="0"/>
      <name val="Arial Black"/>
      <family val="2"/>
    </font>
    <font>
      <b/>
      <sz val="10"/>
      <color theme="1"/>
      <name val="Times New Roman"/>
      <family val="1"/>
    </font>
    <font>
      <b/>
      <sz val="10"/>
      <color theme="0"/>
      <name val="Times New Roman"/>
      <family val="1"/>
    </font>
    <font>
      <b/>
      <sz val="10"/>
      <name val="Times New Roman"/>
      <family val="1"/>
    </font>
    <font>
      <b/>
      <sz val="10"/>
      <color rgb="FFFF0000"/>
      <name val="Times New Roman"/>
      <family val="1"/>
    </font>
    <font>
      <sz val="10"/>
      <color rgb="FFFF0000"/>
      <name val="Times New Roman"/>
      <family val="1"/>
    </font>
    <font>
      <b/>
      <sz val="12"/>
      <name val="Times New Roman"/>
      <family val="1"/>
    </font>
    <font>
      <sz val="12"/>
      <name val="Times New Roman"/>
      <family val="1"/>
    </font>
    <font>
      <sz val="10"/>
      <color indexed="10"/>
      <name val="Times New Roman"/>
      <family val="1"/>
    </font>
    <font>
      <sz val="10"/>
      <color theme="1"/>
      <name val="Times New Roman"/>
      <family val="1"/>
    </font>
    <font>
      <b/>
      <sz val="10"/>
      <color rgb="FF0AAAFF"/>
      <name val="Times New Roman"/>
      <family val="1"/>
    </font>
    <font>
      <b/>
      <sz val="10"/>
      <color theme="1" tint="0.34998626667073579"/>
      <name val="Times New Roman"/>
      <family val="1"/>
    </font>
    <font>
      <b/>
      <sz val="12"/>
      <color indexed="18"/>
      <name val="Times New Roman"/>
      <family val="1"/>
    </font>
    <font>
      <sz val="10"/>
      <color indexed="8"/>
      <name val="Times New Roman"/>
      <family val="1"/>
    </font>
    <font>
      <sz val="10"/>
      <color indexed="18"/>
      <name val="Times New Roman"/>
      <family val="1"/>
    </font>
    <font>
      <sz val="9"/>
      <color indexed="23"/>
      <name val="Times New Roman"/>
      <family val="1"/>
    </font>
    <font>
      <i/>
      <sz val="10"/>
      <color indexed="10"/>
      <name val="Times New Roman"/>
      <family val="1"/>
    </font>
    <font>
      <sz val="10"/>
      <color theme="0" tint="-0.499984740745262"/>
      <name val="Times New Roman"/>
      <family val="1"/>
    </font>
    <font>
      <b/>
      <sz val="10"/>
      <color indexed="10"/>
      <name val="Times New Roman"/>
      <family val="1"/>
    </font>
    <font>
      <sz val="9"/>
      <color indexed="8"/>
      <name val="Times New Roman"/>
      <family val="1"/>
    </font>
    <font>
      <sz val="9"/>
      <name val="Times New Roman"/>
      <family val="1"/>
    </font>
    <font>
      <b/>
      <sz val="10"/>
      <color indexed="18"/>
      <name val="Times New Roman"/>
      <family val="1"/>
    </font>
    <font>
      <sz val="24"/>
      <color rgb="FFED7D31"/>
      <name val="Calibri Light"/>
      <family val="2"/>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1" tint="0.34998626667073579"/>
        <bgColor indexed="64"/>
      </patternFill>
    </fill>
    <fill>
      <patternFill patternType="solid">
        <fgColor rgb="FF0A4983"/>
        <bgColor indexed="64"/>
      </patternFill>
    </fill>
    <fill>
      <patternFill patternType="solid">
        <fgColor rgb="FFE8E2D3"/>
        <bgColor indexed="64"/>
      </patternFill>
    </fill>
    <fill>
      <patternFill patternType="solid">
        <fgColor rgb="FFE8E2D3"/>
        <bgColor indexed="24"/>
      </patternFill>
    </fill>
    <fill>
      <patternFill patternType="solid">
        <fgColor theme="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9"/>
      </left>
      <right/>
      <top/>
      <bottom/>
      <diagonal/>
    </border>
  </borders>
  <cellStyleXfs count="52886">
    <xf numFmtId="0" fontId="0" fillId="0" borderId="0"/>
    <xf numFmtId="164"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9" applyNumberFormat="0" applyAlignment="0" applyProtection="0"/>
    <xf numFmtId="0" fontId="22" fillId="7" borderId="10" applyNumberFormat="0" applyAlignment="0" applyProtection="0"/>
    <xf numFmtId="0" fontId="23" fillId="7" borderId="9" applyNumberFormat="0" applyAlignment="0" applyProtection="0"/>
    <xf numFmtId="0" fontId="24" fillId="0" borderId="11" applyNumberFormat="0" applyFill="0" applyAlignment="0" applyProtection="0"/>
    <xf numFmtId="0" fontId="25" fillId="8" borderId="12"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3"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85" fontId="7" fillId="0" borderId="0" applyFont="0" applyFill="0" applyBorder="0" applyAlignment="0" applyProtection="0"/>
    <xf numFmtId="18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6"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7"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16" applyNumberFormat="0" applyAlignment="0" applyProtection="0"/>
    <xf numFmtId="0" fontId="7" fillId="0" borderId="0"/>
    <xf numFmtId="0" fontId="40" fillId="55" borderId="16" applyNumberFormat="0" applyAlignment="0" applyProtection="0"/>
    <xf numFmtId="0" fontId="41" fillId="56" borderId="17" applyNumberFormat="0" applyAlignment="0" applyProtection="0"/>
    <xf numFmtId="0" fontId="41" fillId="56"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19"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7" fillId="0" borderId="0" applyNumberFormat="0" applyFill="0" applyBorder="0" applyAlignment="0" applyProtection="0"/>
    <xf numFmtId="0" fontId="48" fillId="57" borderId="16" applyNumberFormat="0" applyAlignment="0" applyProtection="0"/>
    <xf numFmtId="0" fontId="35" fillId="58" borderId="1"/>
    <xf numFmtId="0" fontId="49" fillId="0" borderId="22" applyNumberFormat="0" applyFill="0" applyAlignment="0" applyProtection="0"/>
    <xf numFmtId="0" fontId="50" fillId="0" borderId="23" applyNumberFormat="0" applyFill="0" applyAlignment="0" applyProtection="0"/>
    <xf numFmtId="0" fontId="51" fillId="0" borderId="24"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25"/>
    <xf numFmtId="0" fontId="54" fillId="0" borderId="26" applyNumberFormat="0" applyFill="0" applyAlignment="0" applyProtection="0"/>
    <xf numFmtId="189"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27" applyNumberFormat="0" applyFont="0" applyAlignment="0" applyProtection="0"/>
    <xf numFmtId="0" fontId="34" fillId="59" borderId="27" applyNumberFormat="0" applyFont="0" applyAlignment="0" applyProtection="0"/>
    <xf numFmtId="0" fontId="56" fillId="37" borderId="0" applyNumberFormat="0" applyBorder="0" applyAlignment="0" applyProtection="0"/>
    <xf numFmtId="0" fontId="57" fillId="55" borderId="28" applyNumberFormat="0" applyAlignment="0" applyProtection="0"/>
    <xf numFmtId="0" fontId="53" fillId="60" borderId="29"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0" applyNumberFormat="0" applyFill="0" applyAlignment="0" applyProtection="0"/>
    <xf numFmtId="0" fontId="60" fillId="0" borderId="31" applyNumberFormat="0" applyFill="0" applyAlignment="0" applyProtection="0"/>
    <xf numFmtId="0" fontId="57" fillId="54" borderId="28" applyNumberFormat="0" applyAlignment="0" applyProtection="0"/>
    <xf numFmtId="190" fontId="3" fillId="0" borderId="0"/>
    <xf numFmtId="191"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2" fontId="5"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193" fontId="35" fillId="0" borderId="0"/>
    <xf numFmtId="193"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25"/>
    <xf numFmtId="194"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5" fontId="7" fillId="0" borderId="0" applyFont="0" applyFill="0" applyBorder="0" applyAlignment="0" applyProtection="0"/>
  </cellStyleXfs>
  <cellXfs count="587">
    <xf numFmtId="0" fontId="0" fillId="0" borderId="0" xfId="0"/>
    <xf numFmtId="0" fontId="65" fillId="0" borderId="0" xfId="13" applyFont="1" applyProtection="1">
      <protection hidden="1"/>
    </xf>
    <xf numFmtId="0" fontId="65" fillId="0" borderId="0" xfId="0" applyFont="1"/>
    <xf numFmtId="2" fontId="65" fillId="0" borderId="0" xfId="11" applyNumberFormat="1" applyFont="1" applyProtection="1">
      <protection hidden="1"/>
    </xf>
    <xf numFmtId="0" fontId="65" fillId="0" borderId="0" xfId="13" applyFont="1" applyAlignment="1" applyProtection="1">
      <alignment vertical="center"/>
      <protection hidden="1"/>
    </xf>
    <xf numFmtId="0" fontId="66" fillId="0" borderId="0" xfId="13" applyFont="1" applyAlignment="1" applyProtection="1">
      <alignment horizontal="right" vertical="center"/>
      <protection hidden="1"/>
    </xf>
    <xf numFmtId="176" fontId="65" fillId="0" borderId="0" xfId="13" applyNumberFormat="1" applyFont="1" applyAlignment="1" applyProtection="1">
      <alignment vertical="center"/>
      <protection hidden="1"/>
    </xf>
    <xf numFmtId="0" fontId="68" fillId="0" borderId="0" xfId="13" applyFont="1" applyAlignment="1" applyProtection="1">
      <alignment vertical="center"/>
      <protection hidden="1"/>
    </xf>
    <xf numFmtId="2" fontId="65" fillId="0" borderId="0" xfId="0" applyNumberFormat="1" applyFont="1" applyAlignment="1">
      <alignment vertical="center"/>
    </xf>
    <xf numFmtId="176" fontId="70" fillId="0" borderId="0" xfId="13" applyNumberFormat="1" applyFont="1" applyAlignment="1" applyProtection="1">
      <alignment vertical="center"/>
      <protection hidden="1"/>
    </xf>
    <xf numFmtId="177" fontId="65" fillId="0" borderId="0" xfId="13" applyNumberFormat="1" applyFont="1" applyAlignment="1" applyProtection="1">
      <alignment horizontal="right" vertical="center"/>
      <protection hidden="1"/>
    </xf>
    <xf numFmtId="0" fontId="65" fillId="0" borderId="0" xfId="13" applyFont="1" applyAlignment="1" applyProtection="1">
      <alignment horizontal="right" vertical="center"/>
      <protection hidden="1"/>
    </xf>
    <xf numFmtId="0" fontId="65" fillId="0" borderId="0" xfId="89" applyFont="1"/>
    <xf numFmtId="0" fontId="69" fillId="0" borderId="0" xfId="0" applyFont="1"/>
    <xf numFmtId="0" fontId="67" fillId="0" borderId="0" xfId="0" applyFont="1"/>
    <xf numFmtId="2" fontId="67" fillId="0" borderId="0" xfId="8" applyNumberFormat="1" applyFont="1" applyFill="1" applyBorder="1" applyAlignment="1">
      <alignment horizontal="center"/>
    </xf>
    <xf numFmtId="0" fontId="65" fillId="0" borderId="0" xfId="0" applyFont="1" applyAlignment="1">
      <alignment vertical="center"/>
    </xf>
    <xf numFmtId="2" fontId="65" fillId="0" borderId="0" xfId="13" applyNumberFormat="1" applyFont="1" applyAlignment="1" applyProtection="1">
      <alignment vertical="center"/>
      <protection hidden="1"/>
    </xf>
    <xf numFmtId="177" fontId="65" fillId="2" borderId="0" xfId="11" applyNumberFormat="1" applyFont="1" applyFill="1" applyAlignment="1" applyProtection="1">
      <alignment vertical="center"/>
      <protection hidden="1"/>
    </xf>
    <xf numFmtId="10" fontId="68" fillId="0" borderId="0" xfId="16" applyNumberFormat="1" applyFont="1" applyFill="1" applyBorder="1" applyAlignment="1" applyProtection="1">
      <alignment horizontal="right" vertical="center"/>
      <protection hidden="1"/>
    </xf>
    <xf numFmtId="10" fontId="64" fillId="0" borderId="0" xfId="16" applyNumberFormat="1" applyFont="1" applyFill="1" applyBorder="1" applyAlignment="1"/>
    <xf numFmtId="179" fontId="65" fillId="0" borderId="0" xfId="13" applyNumberFormat="1" applyFont="1" applyAlignment="1" applyProtection="1">
      <alignment vertical="center"/>
      <protection hidden="1"/>
    </xf>
    <xf numFmtId="0" fontId="65" fillId="0" borderId="0" xfId="0" applyFont="1" applyAlignment="1">
      <alignment horizontal="center" wrapText="1"/>
    </xf>
    <xf numFmtId="0" fontId="65" fillId="0" borderId="0" xfId="84" applyFont="1"/>
    <xf numFmtId="175" fontId="66" fillId="0" borderId="0" xfId="3" applyNumberFormat="1" applyFont="1" applyFill="1" applyBorder="1" applyAlignment="1" applyProtection="1">
      <alignment horizontal="center"/>
      <protection hidden="1"/>
    </xf>
    <xf numFmtId="169" fontId="66" fillId="0" borderId="0" xfId="3" applyFont="1" applyFill="1" applyBorder="1" applyAlignment="1" applyProtection="1">
      <alignment horizontal="center"/>
      <protection hidden="1"/>
    </xf>
    <xf numFmtId="0" fontId="66" fillId="0" borderId="0" xfId="13" applyFont="1" applyAlignment="1" applyProtection="1">
      <alignment horizontal="center"/>
      <protection hidden="1"/>
    </xf>
    <xf numFmtId="0" fontId="65" fillId="0" borderId="0" xfId="84" applyFont="1" applyAlignment="1">
      <alignment horizontal="center" vertical="center"/>
    </xf>
    <xf numFmtId="175" fontId="65" fillId="0" borderId="0" xfId="84" applyNumberFormat="1" applyFont="1" applyAlignment="1">
      <alignment horizontal="center" vertical="center"/>
    </xf>
    <xf numFmtId="0" fontId="65" fillId="0" borderId="0" xfId="103" applyFont="1"/>
    <xf numFmtId="0" fontId="69" fillId="0" borderId="0" xfId="103" applyFont="1"/>
    <xf numFmtId="0" fontId="71" fillId="0" borderId="0" xfId="13" applyFont="1" applyProtection="1">
      <protection hidden="1"/>
    </xf>
    <xf numFmtId="0" fontId="71" fillId="0" borderId="0" xfId="13" applyFont="1" applyAlignment="1" applyProtection="1">
      <alignment horizontal="right" vertical="center"/>
      <protection hidden="1"/>
    </xf>
    <xf numFmtId="2" fontId="71" fillId="0" borderId="0" xfId="13" applyNumberFormat="1" applyFont="1" applyAlignment="1" applyProtection="1">
      <alignment vertical="center"/>
      <protection hidden="1"/>
    </xf>
    <xf numFmtId="0" fontId="71" fillId="0" borderId="0" xfId="13" applyFont="1" applyAlignment="1" applyProtection="1">
      <alignment vertical="center"/>
      <protection hidden="1"/>
    </xf>
    <xf numFmtId="0" fontId="71" fillId="0" borderId="0" xfId="0" applyFont="1"/>
    <xf numFmtId="44" fontId="65" fillId="0" borderId="0" xfId="0" applyNumberFormat="1" applyFont="1"/>
    <xf numFmtId="0" fontId="65" fillId="0" borderId="0" xfId="84" applyFont="1" applyAlignment="1">
      <alignment wrapText="1"/>
    </xf>
    <xf numFmtId="0" fontId="73" fillId="0" borderId="0" xfId="84" applyFont="1"/>
    <xf numFmtId="0" fontId="74" fillId="0" borderId="0" xfId="0" applyFont="1"/>
    <xf numFmtId="2" fontId="75" fillId="0" borderId="0" xfId="12" applyNumberFormat="1" applyFont="1"/>
    <xf numFmtId="2" fontId="76" fillId="2" borderId="0" xfId="12" applyNumberFormat="1" applyFont="1" applyFill="1"/>
    <xf numFmtId="0" fontId="78" fillId="0" borderId="0" xfId="89" applyFont="1"/>
    <xf numFmtId="167" fontId="78" fillId="0" borderId="0" xfId="8" applyFont="1"/>
    <xf numFmtId="173" fontId="80" fillId="0" borderId="0" xfId="8" applyNumberFormat="1" applyFont="1" applyAlignment="1">
      <alignment horizontal="center"/>
    </xf>
    <xf numFmtId="167" fontId="78" fillId="0" borderId="35" xfId="8" applyFont="1" applyBorder="1"/>
    <xf numFmtId="49" fontId="82" fillId="0" borderId="0" xfId="63" applyNumberFormat="1" applyFont="1"/>
    <xf numFmtId="0" fontId="82" fillId="0" borderId="0" xfId="63" applyFont="1"/>
    <xf numFmtId="10" fontId="82" fillId="0" borderId="0" xfId="63" applyNumberFormat="1" applyFont="1" applyAlignment="1">
      <alignment horizontal="left"/>
    </xf>
    <xf numFmtId="2" fontId="76" fillId="0" borderId="0" xfId="12" applyNumberFormat="1" applyFont="1"/>
    <xf numFmtId="188" fontId="83" fillId="0" borderId="0" xfId="63" applyNumberFormat="1" applyFont="1" applyAlignment="1">
      <alignment horizontal="left"/>
    </xf>
    <xf numFmtId="0" fontId="78" fillId="0" borderId="0" xfId="63" applyFont="1"/>
    <xf numFmtId="2" fontId="83" fillId="0" borderId="0" xfId="12" applyNumberFormat="1" applyFont="1"/>
    <xf numFmtId="0" fontId="82" fillId="0" borderId="0" xfId="89" applyFont="1"/>
    <xf numFmtId="167" fontId="82" fillId="0" borderId="0" xfId="8" applyFont="1"/>
    <xf numFmtId="2" fontId="80" fillId="0" borderId="0" xfId="89" applyNumberFormat="1" applyFont="1"/>
    <xf numFmtId="0" fontId="85" fillId="0" borderId="0" xfId="89" applyFont="1"/>
    <xf numFmtId="0" fontId="80" fillId="0" borderId="0" xfId="89" applyFont="1"/>
    <xf numFmtId="0" fontId="78" fillId="0" borderId="0" xfId="0" applyFont="1"/>
    <xf numFmtId="0" fontId="78" fillId="0" borderId="0" xfId="0" applyFont="1" applyAlignment="1">
      <alignment horizontal="center" vertical="center"/>
    </xf>
    <xf numFmtId="2" fontId="86" fillId="0" borderId="0" xfId="12" applyNumberFormat="1" applyFont="1"/>
    <xf numFmtId="0" fontId="78" fillId="0" borderId="0" xfId="17" applyFont="1" applyAlignment="1">
      <alignment horizontal="center"/>
    </xf>
    <xf numFmtId="2" fontId="78" fillId="0" borderId="0" xfId="8" applyNumberFormat="1" applyFont="1" applyAlignment="1">
      <alignment horizontal="left"/>
    </xf>
    <xf numFmtId="172" fontId="78" fillId="0" borderId="0" xfId="17" applyNumberFormat="1" applyFont="1" applyAlignment="1">
      <alignment horizontal="center"/>
    </xf>
    <xf numFmtId="172" fontId="87" fillId="0" borderId="0" xfId="12" applyNumberFormat="1" applyFont="1"/>
    <xf numFmtId="3" fontId="87" fillId="0" borderId="0" xfId="12" applyNumberFormat="1" applyFont="1" applyAlignment="1">
      <alignment horizontal="right"/>
    </xf>
    <xf numFmtId="3" fontId="78" fillId="0" borderId="0" xfId="8" applyNumberFormat="1" applyFont="1" applyAlignment="1">
      <alignment horizontal="right"/>
    </xf>
    <xf numFmtId="0" fontId="78" fillId="0" borderId="0" xfId="17" applyFont="1"/>
    <xf numFmtId="167" fontId="78" fillId="0" borderId="0" xfId="8" applyFont="1" applyAlignment="1">
      <alignment horizontal="right"/>
    </xf>
    <xf numFmtId="0" fontId="78" fillId="0" borderId="0" xfId="17" applyFont="1" applyAlignment="1">
      <alignment horizontal="center" vertical="center"/>
    </xf>
    <xf numFmtId="0" fontId="88" fillId="0" borderId="0" xfId="17" applyFont="1"/>
    <xf numFmtId="173" fontId="78" fillId="0" borderId="0" xfId="0" applyNumberFormat="1" applyFont="1"/>
    <xf numFmtId="0" fontId="78" fillId="0" borderId="37" xfId="0" applyFont="1" applyBorder="1"/>
    <xf numFmtId="1" fontId="78" fillId="0" borderId="37" xfId="61" applyNumberFormat="1" applyFont="1" applyBorder="1" applyAlignment="1">
      <alignment horizontal="center"/>
    </xf>
    <xf numFmtId="1" fontId="88" fillId="0" borderId="37" xfId="61" applyNumberFormat="1" applyFont="1" applyBorder="1" applyAlignment="1">
      <alignment horizontal="center"/>
    </xf>
    <xf numFmtId="0" fontId="85" fillId="0" borderId="0" xfId="0" applyFont="1" applyAlignment="1">
      <alignment horizontal="center"/>
    </xf>
    <xf numFmtId="2" fontId="89" fillId="0" borderId="0" xfId="0" applyNumberFormat="1" applyFont="1"/>
    <xf numFmtId="2" fontId="80" fillId="0" borderId="0" xfId="0" applyNumberFormat="1" applyFont="1" applyAlignment="1">
      <alignment horizontal="center"/>
    </xf>
    <xf numFmtId="2" fontId="80" fillId="0" borderId="0" xfId="0" applyNumberFormat="1" applyFont="1"/>
    <xf numFmtId="0" fontId="80" fillId="0" borderId="0" xfId="0" applyFont="1"/>
    <xf numFmtId="1" fontId="80" fillId="0" borderId="0" xfId="0" applyNumberFormat="1" applyFont="1" applyAlignment="1">
      <alignment horizontal="center"/>
    </xf>
    <xf numFmtId="0" fontId="77" fillId="0" borderId="0" xfId="0" applyFont="1"/>
    <xf numFmtId="167" fontId="80" fillId="0" borderId="0" xfId="8" applyFont="1"/>
    <xf numFmtId="0" fontId="78" fillId="0" borderId="0" xfId="0" applyFont="1" applyAlignment="1">
      <alignment horizontal="center"/>
    </xf>
    <xf numFmtId="0" fontId="84" fillId="0" borderId="0" xfId="0" applyFont="1"/>
    <xf numFmtId="0" fontId="85" fillId="0" borderId="0" xfId="13" applyFont="1" applyProtection="1">
      <protection hidden="1"/>
    </xf>
    <xf numFmtId="0" fontId="78" fillId="0" borderId="0" xfId="13" applyFont="1" applyProtection="1">
      <protection hidden="1"/>
    </xf>
    <xf numFmtId="0" fontId="80" fillId="0" borderId="0" xfId="0" applyFont="1" applyAlignment="1">
      <alignment horizontal="center"/>
    </xf>
    <xf numFmtId="2" fontId="78" fillId="0" borderId="0" xfId="13" applyNumberFormat="1" applyFont="1" applyAlignment="1" applyProtection="1">
      <alignment vertical="center"/>
      <protection hidden="1"/>
    </xf>
    <xf numFmtId="2" fontId="78" fillId="0" borderId="0" xfId="11" applyNumberFormat="1" applyFont="1" applyProtection="1">
      <protection hidden="1"/>
    </xf>
    <xf numFmtId="0" fontId="78" fillId="0" borderId="36" xfId="0" applyFont="1" applyBorder="1"/>
    <xf numFmtId="0" fontId="78" fillId="0" borderId="35" xfId="0" applyFont="1" applyBorder="1" applyAlignment="1">
      <alignment horizontal="left"/>
    </xf>
    <xf numFmtId="0" fontId="78" fillId="0" borderId="0" xfId="0" applyFont="1" applyAlignment="1">
      <alignment vertical="center"/>
    </xf>
    <xf numFmtId="0" fontId="92" fillId="0" borderId="0" xfId="13" applyFont="1" applyAlignment="1" applyProtection="1">
      <alignment horizontal="left" vertical="center"/>
      <protection hidden="1"/>
    </xf>
    <xf numFmtId="0" fontId="82" fillId="0" borderId="35" xfId="0" applyFont="1" applyBorder="1"/>
    <xf numFmtId="0" fontId="78" fillId="0" borderId="2" xfId="0" applyFont="1" applyBorder="1"/>
    <xf numFmtId="0" fontId="89" fillId="0" borderId="0" xfId="13" applyFont="1" applyProtection="1">
      <protection hidden="1"/>
    </xf>
    <xf numFmtId="0" fontId="94" fillId="0" borderId="0" xfId="0" applyFont="1" applyAlignment="1">
      <alignment horizontal="left" indent="3"/>
    </xf>
    <xf numFmtId="0" fontId="94" fillId="0" borderId="0" xfId="0" applyFont="1"/>
    <xf numFmtId="0" fontId="94" fillId="0" borderId="0" xfId="0" applyFont="1" applyAlignment="1">
      <alignment horizontal="left" indent="1"/>
    </xf>
    <xf numFmtId="180" fontId="94" fillId="0" borderId="0" xfId="0" applyNumberFormat="1" applyFont="1"/>
    <xf numFmtId="179" fontId="94" fillId="0" borderId="0" xfId="0" applyNumberFormat="1" applyFont="1"/>
    <xf numFmtId="0" fontId="95" fillId="0" borderId="0" xfId="13" applyFont="1" applyAlignment="1" applyProtection="1">
      <alignment horizontal="center"/>
      <protection hidden="1"/>
    </xf>
    <xf numFmtId="0" fontId="95" fillId="0" borderId="0" xfId="13" applyFont="1" applyAlignment="1" applyProtection="1">
      <alignment horizontal="right"/>
      <protection hidden="1"/>
    </xf>
    <xf numFmtId="169" fontId="95" fillId="0" borderId="0" xfId="3" applyFont="1" applyFill="1" applyBorder="1" applyAlignment="1" applyProtection="1">
      <alignment horizontal="center"/>
      <protection hidden="1"/>
    </xf>
    <xf numFmtId="175" fontId="95" fillId="0" borderId="0" xfId="3" applyNumberFormat="1" applyFont="1" applyFill="1" applyBorder="1" applyAlignment="1" applyProtection="1">
      <alignment horizontal="center"/>
      <protection hidden="1"/>
    </xf>
    <xf numFmtId="2" fontId="76" fillId="0" borderId="0" xfId="0" applyNumberFormat="1" applyFont="1"/>
    <xf numFmtId="0" fontId="96" fillId="0" borderId="0" xfId="13" applyFont="1" applyAlignment="1" applyProtection="1">
      <alignment horizontal="right"/>
      <protection hidden="1"/>
    </xf>
    <xf numFmtId="0" fontId="97" fillId="0" borderId="0" xfId="0" applyFont="1" applyAlignment="1">
      <alignment horizontal="center" vertical="center"/>
    </xf>
    <xf numFmtId="175" fontId="97" fillId="0" borderId="0" xfId="0" applyNumberFormat="1" applyFont="1" applyAlignment="1">
      <alignment horizontal="center" vertical="center"/>
    </xf>
    <xf numFmtId="1" fontId="76" fillId="0" borderId="0" xfId="0" applyNumberFormat="1" applyFont="1" applyAlignment="1">
      <alignment horizontal="left"/>
    </xf>
    <xf numFmtId="2" fontId="96" fillId="0" borderId="0" xfId="13" applyNumberFormat="1" applyFont="1" applyAlignment="1" applyProtection="1">
      <alignment horizontal="right"/>
      <protection hidden="1"/>
    </xf>
    <xf numFmtId="2" fontId="98" fillId="0" borderId="0" xfId="13" applyNumberFormat="1" applyFont="1" applyAlignment="1" applyProtection="1">
      <alignment horizontal="center"/>
      <protection hidden="1"/>
    </xf>
    <xf numFmtId="0" fontId="78" fillId="0" borderId="0" xfId="0" applyFont="1" applyAlignment="1">
      <alignment vertical="top" wrapText="1"/>
    </xf>
    <xf numFmtId="0" fontId="78" fillId="0" borderId="0" xfId="0" applyFont="1" applyAlignment="1">
      <alignment horizontal="center" wrapText="1"/>
    </xf>
    <xf numFmtId="2" fontId="90" fillId="0" borderId="0" xfId="0" applyNumberFormat="1" applyFont="1"/>
    <xf numFmtId="1" fontId="99" fillId="0" borderId="0" xfId="0" applyNumberFormat="1" applyFont="1" applyAlignment="1">
      <alignment horizontal="left"/>
    </xf>
    <xf numFmtId="2" fontId="98" fillId="0" borderId="0" xfId="13" applyNumberFormat="1" applyFont="1" applyAlignment="1" applyProtection="1">
      <alignment horizontal="right"/>
      <protection hidden="1"/>
    </xf>
    <xf numFmtId="2" fontId="87" fillId="0" borderId="0" xfId="0" applyNumberFormat="1" applyFont="1" applyAlignment="1">
      <alignment horizontal="center" vertical="center"/>
    </xf>
    <xf numFmtId="175" fontId="87" fillId="0" borderId="0" xfId="0" applyNumberFormat="1" applyFont="1" applyAlignment="1">
      <alignment horizontal="center" vertical="center"/>
    </xf>
    <xf numFmtId="2" fontId="88" fillId="0" borderId="37" xfId="3" applyNumberFormat="1" applyFont="1" applyFill="1" applyBorder="1" applyAlignment="1" applyProtection="1">
      <protection hidden="1"/>
    </xf>
    <xf numFmtId="1" fontId="80" fillId="0" borderId="37" xfId="13" applyNumberFormat="1" applyFont="1" applyBorder="1" applyAlignment="1" applyProtection="1">
      <alignment horizontal="center"/>
      <protection hidden="1"/>
    </xf>
    <xf numFmtId="0" fontId="78" fillId="0" borderId="36" xfId="13" applyFont="1" applyBorder="1" applyProtection="1">
      <protection hidden="1"/>
    </xf>
    <xf numFmtId="0" fontId="103" fillId="0" borderId="35" xfId="13" applyFont="1" applyBorder="1" applyAlignment="1" applyProtection="1">
      <alignment horizontal="right"/>
      <protection hidden="1"/>
    </xf>
    <xf numFmtId="2" fontId="96" fillId="0" borderId="0" xfId="13" applyNumberFormat="1" applyFont="1" applyAlignment="1" applyProtection="1">
      <alignment horizontal="center"/>
      <protection hidden="1"/>
    </xf>
    <xf numFmtId="2" fontId="105" fillId="0" borderId="0" xfId="13" applyNumberFormat="1" applyFont="1" applyAlignment="1" applyProtection="1">
      <alignment horizontal="center"/>
      <protection hidden="1"/>
    </xf>
    <xf numFmtId="0" fontId="85" fillId="0" borderId="0" xfId="0" applyFont="1"/>
    <xf numFmtId="2" fontId="78" fillId="0" borderId="36" xfId="13" applyNumberFormat="1" applyFont="1" applyBorder="1" applyProtection="1">
      <protection hidden="1"/>
    </xf>
    <xf numFmtId="0" fontId="80" fillId="0" borderId="37" xfId="0" applyFont="1" applyBorder="1"/>
    <xf numFmtId="0" fontId="104" fillId="0" borderId="0" xfId="0" applyFont="1"/>
    <xf numFmtId="0" fontId="107" fillId="0" borderId="36" xfId="13" applyFont="1" applyBorder="1" applyProtection="1">
      <protection hidden="1"/>
    </xf>
    <xf numFmtId="0" fontId="108" fillId="0" borderId="38" xfId="13" applyFont="1" applyBorder="1" applyProtection="1">
      <protection hidden="1"/>
    </xf>
    <xf numFmtId="0" fontId="108" fillId="0" borderId="35" xfId="13" applyFont="1" applyBorder="1" applyAlignment="1" applyProtection="1">
      <alignment horizontal="right"/>
      <protection hidden="1"/>
    </xf>
    <xf numFmtId="0" fontId="88" fillId="0" borderId="34" xfId="13" applyFont="1" applyBorder="1" applyProtection="1">
      <protection hidden="1"/>
    </xf>
    <xf numFmtId="10" fontId="102" fillId="0" borderId="2" xfId="13" applyNumberFormat="1" applyFont="1" applyBorder="1" applyAlignment="1" applyProtection="1">
      <alignment horizontal="right"/>
      <protection hidden="1"/>
    </xf>
    <xf numFmtId="175" fontId="103" fillId="0" borderId="5" xfId="16" applyNumberFormat="1" applyFont="1" applyFill="1" applyBorder="1" applyAlignment="1" applyProtection="1">
      <alignment horizontal="right"/>
      <protection hidden="1"/>
    </xf>
    <xf numFmtId="0" fontId="102" fillId="0" borderId="0" xfId="0" applyFont="1"/>
    <xf numFmtId="0" fontId="102" fillId="0" borderId="4" xfId="0" applyFont="1" applyBorder="1" applyAlignment="1">
      <alignment horizontal="right"/>
    </xf>
    <xf numFmtId="0" fontId="102" fillId="0" borderId="0" xfId="0" applyFont="1" applyAlignment="1">
      <alignment horizontal="right"/>
    </xf>
    <xf numFmtId="175" fontId="85" fillId="0" borderId="0" xfId="0" applyNumberFormat="1" applyFont="1"/>
    <xf numFmtId="0" fontId="85" fillId="0" borderId="0" xfId="0" applyFont="1" applyAlignment="1">
      <alignment horizontal="right"/>
    </xf>
    <xf numFmtId="2" fontId="75" fillId="0" borderId="0" xfId="63" applyNumberFormat="1" applyFont="1"/>
    <xf numFmtId="2" fontId="76" fillId="0" borderId="0" xfId="63" applyNumberFormat="1" applyFont="1"/>
    <xf numFmtId="0" fontId="78" fillId="0" borderId="2" xfId="0" applyFont="1" applyBorder="1" applyAlignment="1">
      <alignment horizontal="center"/>
    </xf>
    <xf numFmtId="0" fontId="78" fillId="0" borderId="5" xfId="0" applyFont="1" applyBorder="1" applyAlignment="1">
      <alignment horizontal="center"/>
    </xf>
    <xf numFmtId="0" fontId="104" fillId="0" borderId="0" xfId="10" applyFont="1"/>
    <xf numFmtId="179" fontId="104" fillId="0" borderId="0" xfId="10" applyNumberFormat="1" applyFont="1"/>
    <xf numFmtId="2" fontId="104" fillId="0" borderId="0" xfId="10" applyNumberFormat="1" applyFont="1"/>
    <xf numFmtId="2" fontId="90" fillId="0" borderId="0" xfId="10" applyNumberFormat="1" applyFont="1" applyAlignment="1">
      <alignment vertical="center"/>
    </xf>
    <xf numFmtId="2" fontId="90" fillId="0" borderId="0" xfId="10" applyNumberFormat="1" applyFont="1" applyAlignment="1">
      <alignment horizontal="right" vertical="center"/>
    </xf>
    <xf numFmtId="2" fontId="90" fillId="0" borderId="0" xfId="12" applyNumberFormat="1" applyFont="1"/>
    <xf numFmtId="2" fontId="99" fillId="0" borderId="0" xfId="10" applyNumberFormat="1" applyFont="1" applyAlignment="1">
      <alignment vertical="center"/>
    </xf>
    <xf numFmtId="0" fontId="87" fillId="0" borderId="0" xfId="14" applyFont="1"/>
    <xf numFmtId="2" fontId="87" fillId="0" borderId="0" xfId="14" applyNumberFormat="1" applyFont="1"/>
    <xf numFmtId="0" fontId="78" fillId="0" borderId="0" xfId="10" applyFont="1"/>
    <xf numFmtId="0" fontId="80" fillId="0" borderId="0" xfId="9" applyFont="1" applyAlignment="1" applyProtection="1">
      <alignment horizontal="left" vertical="center"/>
      <protection hidden="1"/>
    </xf>
    <xf numFmtId="0" fontId="78" fillId="0" borderId="2" xfId="10" applyFont="1" applyBorder="1"/>
    <xf numFmtId="0" fontId="78" fillId="0" borderId="0" xfId="0" applyFont="1" applyAlignment="1">
      <alignment horizontal="left" vertical="center" indent="6"/>
    </xf>
    <xf numFmtId="0" fontId="85" fillId="0" borderId="0" xfId="13" applyFont="1" applyAlignment="1" applyProtection="1">
      <alignment horizontal="center"/>
      <protection hidden="1"/>
    </xf>
    <xf numFmtId="173" fontId="78" fillId="0" borderId="0" xfId="8" applyNumberFormat="1" applyFont="1" applyFill="1" applyAlignment="1" applyProtection="1">
      <protection hidden="1"/>
    </xf>
    <xf numFmtId="0" fontId="78" fillId="0" borderId="0" xfId="84" applyFont="1"/>
    <xf numFmtId="175" fontId="109" fillId="0" borderId="0" xfId="3" applyNumberFormat="1" applyFont="1" applyFill="1" applyBorder="1" applyAlignment="1" applyProtection="1">
      <alignment horizontal="center"/>
      <protection hidden="1"/>
    </xf>
    <xf numFmtId="2" fontId="90" fillId="0" borderId="0" xfId="84" applyNumberFormat="1" applyFont="1"/>
    <xf numFmtId="169" fontId="109" fillId="0" borderId="0" xfId="3" applyFont="1" applyFill="1" applyBorder="1" applyAlignment="1" applyProtection="1">
      <alignment horizontal="center"/>
      <protection hidden="1"/>
    </xf>
    <xf numFmtId="173" fontId="109" fillId="0" borderId="0" xfId="8" applyNumberFormat="1" applyFont="1" applyFill="1" applyBorder="1" applyAlignment="1" applyProtection="1">
      <alignment horizontal="center"/>
      <protection hidden="1"/>
    </xf>
    <xf numFmtId="0" fontId="78" fillId="0" borderId="0" xfId="103" applyFont="1"/>
    <xf numFmtId="0" fontId="78" fillId="0" borderId="0" xfId="103" applyFont="1" applyAlignment="1">
      <alignment horizontal="center"/>
    </xf>
    <xf numFmtId="167" fontId="78" fillId="0" borderId="0" xfId="105" applyFont="1"/>
    <xf numFmtId="173" fontId="78" fillId="0" borderId="0" xfId="8" applyNumberFormat="1" applyFont="1"/>
    <xf numFmtId="0" fontId="78" fillId="0" borderId="0" xfId="84" applyFont="1" applyAlignment="1">
      <alignment horizontal="center" vertical="center"/>
    </xf>
    <xf numFmtId="175" fontId="78" fillId="0" borderId="0" xfId="84" applyNumberFormat="1" applyFont="1" applyAlignment="1">
      <alignment horizontal="center" vertical="center"/>
    </xf>
    <xf numFmtId="0" fontId="78" fillId="0" borderId="37" xfId="89" applyFont="1" applyBorder="1"/>
    <xf numFmtId="2" fontId="78" fillId="0" borderId="37" xfId="63" applyNumberFormat="1" applyFont="1" applyBorder="1"/>
    <xf numFmtId="0" fontId="78" fillId="0" borderId="37" xfId="84" applyFont="1" applyBorder="1"/>
    <xf numFmtId="188" fontId="78" fillId="0" borderId="37" xfId="63" applyNumberFormat="1" applyFont="1" applyBorder="1"/>
    <xf numFmtId="2" fontId="80" fillId="2" borderId="37" xfId="84" applyNumberFormat="1" applyFont="1" applyFill="1" applyBorder="1" applyAlignment="1">
      <alignment vertical="top" wrapText="1"/>
    </xf>
    <xf numFmtId="0" fontId="111" fillId="0" borderId="0" xfId="10" applyFont="1"/>
    <xf numFmtId="0" fontId="104" fillId="0" borderId="0" xfId="10" applyFont="1" applyAlignment="1">
      <alignment horizontal="center"/>
    </xf>
    <xf numFmtId="0" fontId="78" fillId="0" borderId="0" xfId="97" applyFont="1"/>
    <xf numFmtId="2" fontId="90" fillId="0" borderId="0" xfId="63" applyNumberFormat="1" applyFont="1"/>
    <xf numFmtId="196" fontId="112" fillId="0" borderId="0" xfId="63" applyNumberFormat="1" applyFont="1" applyAlignment="1">
      <alignment horizontal="left"/>
    </xf>
    <xf numFmtId="0" fontId="80" fillId="0" borderId="36" xfId="84" applyFont="1" applyBorder="1"/>
    <xf numFmtId="0" fontId="80" fillId="0" borderId="38" xfId="84" applyFont="1" applyBorder="1"/>
    <xf numFmtId="0" fontId="79" fillId="63" borderId="37" xfId="0" applyFont="1" applyFill="1" applyBorder="1" applyAlignment="1">
      <alignment wrapText="1"/>
    </xf>
    <xf numFmtId="0" fontId="79" fillId="63" borderId="37" xfId="0" applyFont="1" applyFill="1" applyBorder="1"/>
    <xf numFmtId="2" fontId="76" fillId="64" borderId="0" xfId="12" applyNumberFormat="1" applyFont="1" applyFill="1"/>
    <xf numFmtId="2" fontId="75" fillId="64" borderId="0" xfId="12" applyNumberFormat="1" applyFont="1" applyFill="1"/>
    <xf numFmtId="3" fontId="88" fillId="64" borderId="37" xfId="62" applyNumberFormat="1" applyFont="1" applyFill="1" applyBorder="1" applyAlignment="1" applyProtection="1">
      <alignment horizontal="left"/>
      <protection hidden="1"/>
    </xf>
    <xf numFmtId="3" fontId="78" fillId="64" borderId="37" xfId="62" applyNumberFormat="1" applyFont="1" applyFill="1" applyBorder="1" applyAlignment="1" applyProtection="1">
      <alignment horizontal="left"/>
      <protection hidden="1"/>
    </xf>
    <xf numFmtId="3" fontId="88" fillId="64" borderId="37" xfId="62" applyNumberFormat="1" applyFont="1" applyFill="1" applyBorder="1" applyAlignment="1" applyProtection="1">
      <alignment horizontal="left" wrapText="1"/>
      <protection hidden="1"/>
    </xf>
    <xf numFmtId="3" fontId="88" fillId="64" borderId="37" xfId="62" applyNumberFormat="1" applyFont="1" applyFill="1" applyBorder="1" applyAlignment="1" applyProtection="1">
      <alignment horizontal="left" vertical="top" wrapText="1"/>
      <protection hidden="1"/>
    </xf>
    <xf numFmtId="167" fontId="115" fillId="63" borderId="32" xfId="8" applyFont="1" applyFill="1" applyBorder="1" applyAlignment="1">
      <alignment horizontal="center" vertical="top" wrapText="1"/>
    </xf>
    <xf numFmtId="0" fontId="118" fillId="0" borderId="0" xfId="17" applyFont="1"/>
    <xf numFmtId="1" fontId="80" fillId="0" borderId="37" xfId="61" applyNumberFormat="1" applyFont="1" applyBorder="1" applyAlignment="1">
      <alignment horizontal="center"/>
    </xf>
    <xf numFmtId="2" fontId="119" fillId="0" borderId="0" xfId="0" applyNumberFormat="1" applyFont="1"/>
    <xf numFmtId="2" fontId="117" fillId="63" borderId="32" xfId="0" applyNumberFormat="1" applyFont="1" applyFill="1" applyBorder="1" applyAlignment="1">
      <alignment horizontal="center" vertical="top" wrapText="1"/>
    </xf>
    <xf numFmtId="0" fontId="114" fillId="0" borderId="0" xfId="0" applyFont="1" applyAlignment="1">
      <alignment horizontal="center"/>
    </xf>
    <xf numFmtId="2" fontId="120" fillId="0" borderId="0" xfId="13" applyNumberFormat="1" applyFont="1" applyAlignment="1" applyProtection="1">
      <alignment vertical="center"/>
      <protection locked="0"/>
    </xf>
    <xf numFmtId="2" fontId="125" fillId="0" borderId="0" xfId="13" applyNumberFormat="1" applyFont="1" applyAlignment="1" applyProtection="1">
      <alignment horizontal="center" wrapText="1"/>
      <protection hidden="1"/>
    </xf>
    <xf numFmtId="0" fontId="114" fillId="0" borderId="0" xfId="0" applyFont="1" applyAlignment="1">
      <alignment horizontal="center" wrapText="1"/>
    </xf>
    <xf numFmtId="2" fontId="124" fillId="63" borderId="36" xfId="13" applyNumberFormat="1" applyFont="1" applyFill="1" applyBorder="1" applyAlignment="1" applyProtection="1">
      <alignment horizontal="left" vertical="center" wrapText="1"/>
      <protection hidden="1"/>
    </xf>
    <xf numFmtId="2" fontId="124" fillId="63" borderId="37" xfId="3" applyNumberFormat="1" applyFont="1" applyFill="1" applyBorder="1" applyAlignment="1" applyProtection="1">
      <alignment vertical="center" wrapText="1"/>
      <protection hidden="1"/>
    </xf>
    <xf numFmtId="0" fontId="115" fillId="63" borderId="36" xfId="59" applyFont="1" applyFill="1" applyBorder="1" applyAlignment="1">
      <alignment horizontal="left" vertical="top" wrapText="1"/>
    </xf>
    <xf numFmtId="0" fontId="115" fillId="63" borderId="38" xfId="59" applyFont="1" applyFill="1" applyBorder="1" applyAlignment="1">
      <alignment horizontal="left" vertical="top" wrapText="1"/>
    </xf>
    <xf numFmtId="0" fontId="115" fillId="63" borderId="35" xfId="59" applyFont="1" applyFill="1" applyBorder="1" applyAlignment="1">
      <alignment horizontal="left" vertical="top" wrapText="1"/>
    </xf>
    <xf numFmtId="0" fontId="83" fillId="0" borderId="0" xfId="9" applyFont="1" applyAlignment="1" applyProtection="1">
      <alignment horizontal="left" vertical="center"/>
      <protection hidden="1"/>
    </xf>
    <xf numFmtId="179" fontId="115" fillId="63" borderId="37" xfId="89" applyNumberFormat="1" applyFont="1" applyFill="1" applyBorder="1" applyAlignment="1" applyProtection="1">
      <alignment horizontal="center" vertical="top" wrapText="1"/>
      <protection hidden="1"/>
    </xf>
    <xf numFmtId="2" fontId="115" fillId="63" borderId="37" xfId="89" applyNumberFormat="1" applyFont="1" applyFill="1" applyBorder="1" applyAlignment="1" applyProtection="1">
      <alignment horizontal="center" vertical="top" wrapText="1"/>
      <protection hidden="1"/>
    </xf>
    <xf numFmtId="0" fontId="116" fillId="0" borderId="0" xfId="103" applyFont="1"/>
    <xf numFmtId="179" fontId="115" fillId="63" borderId="37" xfId="89" applyNumberFormat="1" applyFont="1" applyFill="1" applyBorder="1" applyAlignment="1" applyProtection="1">
      <alignment vertical="center" wrapText="1"/>
      <protection hidden="1"/>
    </xf>
    <xf numFmtId="179" fontId="115" fillId="63" borderId="37" xfId="89" applyNumberFormat="1" applyFont="1" applyFill="1" applyBorder="1" applyAlignment="1" applyProtection="1">
      <alignment horizontal="center" vertical="center" wrapText="1"/>
      <protection hidden="1"/>
    </xf>
    <xf numFmtId="0" fontId="115" fillId="63" borderId="32" xfId="89" applyFont="1" applyFill="1" applyBorder="1" applyAlignment="1" applyProtection="1">
      <alignment horizontal="left" vertical="center" wrapText="1"/>
      <protection hidden="1"/>
    </xf>
    <xf numFmtId="0" fontId="115" fillId="63" borderId="33" xfId="84" applyFont="1" applyFill="1" applyBorder="1" applyAlignment="1">
      <alignment vertical="top"/>
    </xf>
    <xf numFmtId="0" fontId="115" fillId="63" borderId="40" xfId="84" applyFont="1" applyFill="1" applyBorder="1" applyAlignment="1">
      <alignment vertical="top" wrapText="1"/>
    </xf>
    <xf numFmtId="2" fontId="115" fillId="63" borderId="32" xfId="0" applyNumberFormat="1" applyFont="1" applyFill="1" applyBorder="1" applyAlignment="1">
      <alignment horizontal="left" vertical="top" wrapText="1"/>
    </xf>
    <xf numFmtId="0" fontId="114" fillId="0" borderId="0" xfId="84" applyFont="1"/>
    <xf numFmtId="166" fontId="131" fillId="2" borderId="35" xfId="18" applyFont="1" applyFill="1" applyBorder="1" applyAlignment="1"/>
    <xf numFmtId="167" fontId="35" fillId="64" borderId="37" xfId="8" applyFont="1" applyFill="1" applyBorder="1" applyAlignment="1">
      <alignment horizontal="left"/>
    </xf>
    <xf numFmtId="0" fontId="132" fillId="0" borderId="0" xfId="63" applyFont="1"/>
    <xf numFmtId="178" fontId="132" fillId="0" borderId="2" xfId="6" applyNumberFormat="1" applyFont="1" applyFill="1" applyBorder="1" applyAlignment="1"/>
    <xf numFmtId="44" fontId="132" fillId="0" borderId="0" xfId="63" applyNumberFormat="1" applyFont="1"/>
    <xf numFmtId="9" fontId="35" fillId="64" borderId="37" xfId="16" applyFont="1" applyFill="1" applyBorder="1" applyAlignment="1">
      <alignment horizontal="center"/>
    </xf>
    <xf numFmtId="44" fontId="129" fillId="63" borderId="35" xfId="63" applyNumberFormat="1" applyFont="1" applyFill="1" applyBorder="1"/>
    <xf numFmtId="1" fontId="130" fillId="2" borderId="37" xfId="8" applyNumberFormat="1" applyFont="1" applyFill="1" applyBorder="1" applyAlignment="1">
      <alignment horizontal="center"/>
    </xf>
    <xf numFmtId="173" fontId="130" fillId="2" borderId="37" xfId="8" applyNumberFormat="1" applyFont="1" applyFill="1" applyBorder="1"/>
    <xf numFmtId="167" fontId="130" fillId="2" borderId="37" xfId="8" applyFont="1" applyFill="1" applyBorder="1"/>
    <xf numFmtId="166" fontId="35" fillId="0" borderId="37" xfId="18" applyFont="1" applyBorder="1"/>
    <xf numFmtId="166" fontId="35" fillId="0" borderId="37" xfId="89" applyNumberFormat="1" applyFont="1" applyBorder="1"/>
    <xf numFmtId="173" fontId="79" fillId="63" borderId="36" xfId="8" applyNumberFormat="1" applyFont="1" applyFill="1" applyBorder="1" applyAlignment="1">
      <alignment horizontal="left"/>
    </xf>
    <xf numFmtId="167" fontId="79" fillId="63" borderId="35" xfId="8" applyFont="1" applyFill="1" applyBorder="1"/>
    <xf numFmtId="49" fontId="81" fillId="0" borderId="36" xfId="63" applyNumberFormat="1" applyFont="1" applyBorder="1" applyAlignment="1">
      <alignment vertical="top"/>
    </xf>
    <xf numFmtId="0" fontId="78" fillId="0" borderId="38" xfId="63" applyFont="1" applyBorder="1"/>
    <xf numFmtId="49" fontId="80" fillId="0" borderId="38" xfId="63" applyNumberFormat="1" applyFont="1" applyBorder="1"/>
    <xf numFmtId="49" fontId="79" fillId="63" borderId="36" xfId="63" applyNumberFormat="1" applyFont="1" applyFill="1" applyBorder="1"/>
    <xf numFmtId="0" fontId="79" fillId="63" borderId="38" xfId="63" applyFont="1" applyFill="1" applyBorder="1"/>
    <xf numFmtId="173" fontId="79" fillId="63" borderId="37" xfId="8" applyNumberFormat="1" applyFont="1" applyFill="1" applyBorder="1" applyAlignment="1">
      <alignment vertical="top" wrapText="1"/>
    </xf>
    <xf numFmtId="173" fontId="79" fillId="63" borderId="37" xfId="8" applyNumberFormat="1" applyFont="1" applyFill="1" applyBorder="1" applyAlignment="1">
      <alignment horizontal="center" vertical="top" wrapText="1"/>
    </xf>
    <xf numFmtId="167" fontId="79" fillId="63" borderId="37" xfId="8" applyFont="1" applyFill="1" applyBorder="1" applyAlignment="1">
      <alignment horizontal="center" vertical="top" wrapText="1"/>
    </xf>
    <xf numFmtId="2" fontId="79" fillId="63" borderId="32" xfId="89" applyNumberFormat="1" applyFont="1" applyFill="1" applyBorder="1" applyAlignment="1">
      <alignment vertical="top" wrapText="1"/>
    </xf>
    <xf numFmtId="167" fontId="79" fillId="63" borderId="32" xfId="8" applyFont="1" applyFill="1" applyBorder="1" applyAlignment="1">
      <alignment horizontal="center" vertical="top" wrapText="1"/>
    </xf>
    <xf numFmtId="0" fontId="35" fillId="0" borderId="0" xfId="17" applyFont="1"/>
    <xf numFmtId="0" fontId="130" fillId="0" borderId="0" xfId="17" applyFont="1"/>
    <xf numFmtId="0" fontId="35" fillId="0" borderId="0" xfId="0" applyFont="1"/>
    <xf numFmtId="0" fontId="35" fillId="0" borderId="0" xfId="0" applyFont="1" applyAlignment="1">
      <alignment horizontal="center"/>
    </xf>
    <xf numFmtId="2" fontId="130" fillId="0" borderId="0" xfId="0" applyNumberFormat="1" applyFont="1" applyAlignment="1">
      <alignment horizontal="center"/>
    </xf>
    <xf numFmtId="2" fontId="133" fillId="0" borderId="0" xfId="0" applyNumberFormat="1" applyFont="1" applyAlignment="1">
      <alignment horizontal="center"/>
    </xf>
    <xf numFmtId="2" fontId="139" fillId="0" borderId="0" xfId="12" applyNumberFormat="1" applyFont="1" applyAlignment="1">
      <alignment horizontal="center"/>
    </xf>
    <xf numFmtId="43" fontId="135" fillId="0" borderId="37" xfId="8" applyNumberFormat="1" applyFont="1" applyFill="1" applyBorder="1" applyAlignment="1">
      <alignment horizontal="center"/>
    </xf>
    <xf numFmtId="177" fontId="35" fillId="64" borderId="37" xfId="11" applyNumberFormat="1" applyFont="1" applyFill="1" applyBorder="1" applyAlignment="1" applyProtection="1">
      <alignment vertical="center"/>
      <protection hidden="1"/>
    </xf>
    <xf numFmtId="179" fontId="140" fillId="0" borderId="5" xfId="13" applyNumberFormat="1" applyFont="1" applyBorder="1" applyAlignment="1" applyProtection="1">
      <alignment horizontal="left" vertical="center"/>
      <protection hidden="1"/>
    </xf>
    <xf numFmtId="181" fontId="35" fillId="0" borderId="0" xfId="11" applyNumberFormat="1" applyFont="1" applyProtection="1">
      <protection hidden="1"/>
    </xf>
    <xf numFmtId="2" fontId="140" fillId="0" borderId="37" xfId="3" applyNumberFormat="1" applyFont="1" applyFill="1" applyBorder="1" applyAlignment="1" applyProtection="1">
      <protection hidden="1"/>
    </xf>
    <xf numFmtId="166" fontId="140" fillId="35" borderId="37" xfId="18" applyFont="1" applyFill="1" applyBorder="1" applyAlignment="1" applyProtection="1">
      <protection locked="0"/>
    </xf>
    <xf numFmtId="175" fontId="141" fillId="0" borderId="4" xfId="0" applyNumberFormat="1" applyFont="1" applyBorder="1" applyAlignment="1">
      <alignment horizontal="center" vertical="center"/>
    </xf>
    <xf numFmtId="166" fontId="140" fillId="65" borderId="37" xfId="18" applyFont="1" applyFill="1" applyBorder="1" applyAlignment="1" applyProtection="1">
      <protection locked="0"/>
    </xf>
    <xf numFmtId="179" fontId="130" fillId="0" borderId="37" xfId="3" applyNumberFormat="1" applyFont="1" applyFill="1" applyBorder="1" applyAlignment="1" applyProtection="1">
      <protection hidden="1"/>
    </xf>
    <xf numFmtId="169" fontId="140" fillId="0" borderId="37" xfId="3" applyFont="1" applyFill="1" applyBorder="1" applyAlignment="1" applyProtection="1">
      <protection hidden="1"/>
    </xf>
    <xf numFmtId="166" fontId="140" fillId="0" borderId="37" xfId="18" applyFont="1" applyFill="1" applyBorder="1" applyAlignment="1" applyProtection="1">
      <protection locked="0"/>
    </xf>
    <xf numFmtId="169" fontId="140" fillId="0" borderId="37" xfId="3" applyFont="1" applyFill="1" applyBorder="1" applyAlignment="1" applyProtection="1">
      <protection locked="0"/>
    </xf>
    <xf numFmtId="166" fontId="143" fillId="2" borderId="37" xfId="18" applyFont="1" applyFill="1" applyBorder="1" applyAlignment="1" applyProtection="1">
      <alignment horizontal="right"/>
      <protection locked="0"/>
    </xf>
    <xf numFmtId="175" fontId="135" fillId="0" borderId="4" xfId="0" applyNumberFormat="1" applyFont="1" applyBorder="1" applyAlignment="1">
      <alignment horizontal="center" vertical="center"/>
    </xf>
    <xf numFmtId="175" fontId="144" fillId="0" borderId="4" xfId="0" applyNumberFormat="1" applyFont="1" applyBorder="1" applyAlignment="1">
      <alignment horizontal="center" vertical="center"/>
    </xf>
    <xf numFmtId="175" fontId="35" fillId="0" borderId="4" xfId="0" applyNumberFormat="1" applyFont="1" applyBorder="1"/>
    <xf numFmtId="179" fontId="130" fillId="0" borderId="3" xfId="5" applyNumberFormat="1" applyFont="1" applyFill="1" applyBorder="1" applyAlignment="1" applyProtection="1">
      <protection hidden="1"/>
    </xf>
    <xf numFmtId="175" fontId="35" fillId="0" borderId="5" xfId="0" applyNumberFormat="1" applyFont="1" applyBorder="1" applyAlignment="1">
      <alignment horizontal="center" vertical="center"/>
    </xf>
    <xf numFmtId="175" fontId="35" fillId="0" borderId="0" xfId="0" applyNumberFormat="1" applyFont="1"/>
    <xf numFmtId="179" fontId="145" fillId="0" borderId="37" xfId="5" applyNumberFormat="1" applyFont="1" applyFill="1" applyBorder="1" applyAlignment="1" applyProtection="1">
      <protection hidden="1"/>
    </xf>
    <xf numFmtId="179" fontId="135" fillId="0" borderId="0" xfId="0" applyNumberFormat="1" applyFont="1"/>
    <xf numFmtId="0" fontId="135" fillId="0" borderId="0" xfId="0" applyFont="1"/>
    <xf numFmtId="14" fontId="134" fillId="0" borderId="0" xfId="0" applyNumberFormat="1" applyFont="1" applyAlignment="1">
      <alignment horizontal="left"/>
    </xf>
    <xf numFmtId="166" fontId="35" fillId="0" borderId="36" xfId="18" applyFont="1" applyFill="1" applyBorder="1" applyAlignment="1" applyProtection="1">
      <protection hidden="1"/>
    </xf>
    <xf numFmtId="166" fontId="130" fillId="0" borderId="37" xfId="18" applyFont="1" applyBorder="1"/>
    <xf numFmtId="1" fontId="130" fillId="0" borderId="37" xfId="13" applyNumberFormat="1" applyFont="1" applyBorder="1" applyAlignment="1" applyProtection="1">
      <alignment horizontal="center"/>
      <protection hidden="1"/>
    </xf>
    <xf numFmtId="166" fontId="35" fillId="64" borderId="37" xfId="18" applyFont="1" applyFill="1" applyBorder="1"/>
    <xf numFmtId="2" fontId="35" fillId="0" borderId="36" xfId="13" applyNumberFormat="1" applyFont="1" applyBorder="1" applyProtection="1">
      <protection hidden="1"/>
    </xf>
    <xf numFmtId="44" fontId="35" fillId="65" borderId="35" xfId="66" applyFont="1" applyFill="1" applyBorder="1" applyAlignment="1" applyProtection="1">
      <protection locked="0"/>
    </xf>
    <xf numFmtId="0" fontId="35" fillId="0" borderId="0" xfId="103" applyFont="1"/>
    <xf numFmtId="166" fontId="35" fillId="64" borderId="37" xfId="18" applyFont="1" applyFill="1" applyBorder="1" applyAlignment="1">
      <alignment horizontal="center"/>
    </xf>
    <xf numFmtId="9" fontId="35" fillId="0" borderId="37" xfId="84" applyNumberFormat="1" applyFont="1" applyBorder="1" applyAlignment="1">
      <alignment horizontal="left" vertical="center"/>
    </xf>
    <xf numFmtId="9" fontId="35" fillId="64" borderId="3" xfId="16" applyFont="1" applyFill="1" applyBorder="1" applyAlignment="1" applyProtection="1">
      <alignment vertical="center"/>
      <protection locked="0"/>
    </xf>
    <xf numFmtId="0" fontId="35" fillId="0" borderId="37" xfId="84" applyFont="1" applyBorder="1"/>
    <xf numFmtId="9" fontId="35" fillId="64" borderId="37" xfId="16" applyFont="1" applyFill="1" applyBorder="1" applyProtection="1">
      <protection locked="0"/>
    </xf>
    <xf numFmtId="0" fontId="140" fillId="0" borderId="32" xfId="62" applyFont="1" applyBorder="1" applyAlignment="1" applyProtection="1">
      <alignment horizontal="left" textRotation="90"/>
      <protection hidden="1"/>
    </xf>
    <xf numFmtId="175" fontId="140" fillId="64" borderId="32" xfId="65" applyNumberFormat="1" applyFont="1" applyFill="1" applyBorder="1" applyAlignment="1" applyProtection="1">
      <alignment horizontal="center"/>
      <protection hidden="1"/>
    </xf>
    <xf numFmtId="0" fontId="140" fillId="0" borderId="0" xfId="62" applyFont="1" applyAlignment="1" applyProtection="1">
      <alignment horizontal="left" textRotation="90"/>
      <protection hidden="1"/>
    </xf>
    <xf numFmtId="0" fontId="35" fillId="0" borderId="0" xfId="84" applyFont="1"/>
    <xf numFmtId="0" fontId="148" fillId="0" borderId="0" xfId="62" applyFont="1" applyAlignment="1" applyProtection="1">
      <alignment horizontal="left" textRotation="90"/>
      <protection hidden="1"/>
    </xf>
    <xf numFmtId="179" fontId="140" fillId="64" borderId="37" xfId="62" applyNumberFormat="1" applyFont="1" applyFill="1" applyBorder="1" applyAlignment="1" applyProtection="1">
      <alignment horizontal="center"/>
      <protection hidden="1"/>
    </xf>
    <xf numFmtId="179" fontId="140" fillId="2" borderId="37" xfId="62" applyNumberFormat="1" applyFont="1" applyFill="1" applyBorder="1" applyAlignment="1" applyProtection="1">
      <alignment horizontal="center"/>
      <protection hidden="1"/>
    </xf>
    <xf numFmtId="179" fontId="140" fillId="0" borderId="37" xfId="62" applyNumberFormat="1" applyFont="1" applyBorder="1" applyAlignment="1" applyProtection="1">
      <alignment horizontal="center"/>
      <protection hidden="1"/>
    </xf>
    <xf numFmtId="3" fontId="140" fillId="64" borderId="37" xfId="62" applyNumberFormat="1" applyFont="1" applyFill="1" applyBorder="1" applyAlignment="1" applyProtection="1">
      <alignment horizontal="center"/>
      <protection hidden="1"/>
    </xf>
    <xf numFmtId="166" fontId="35" fillId="0" borderId="37" xfId="102" applyFont="1" applyBorder="1"/>
    <xf numFmtId="180" fontId="35" fillId="0" borderId="37" xfId="84" applyNumberFormat="1" applyFont="1" applyBorder="1"/>
    <xf numFmtId="197" fontId="35" fillId="0" borderId="37" xfId="84" applyNumberFormat="1" applyFont="1" applyBorder="1"/>
    <xf numFmtId="166" fontId="35" fillId="0" borderId="37" xfId="84" applyNumberFormat="1" applyFont="1" applyBorder="1"/>
    <xf numFmtId="0" fontId="130" fillId="0" borderId="38" xfId="84" applyFont="1" applyBorder="1"/>
    <xf numFmtId="0" fontId="130" fillId="0" borderId="35" xfId="84" applyFont="1" applyBorder="1"/>
    <xf numFmtId="166" fontId="130" fillId="0" borderId="37" xfId="84" applyNumberFormat="1" applyFont="1" applyBorder="1"/>
    <xf numFmtId="49" fontId="77" fillId="65" borderId="37" xfId="62" applyNumberFormat="1" applyFont="1" applyFill="1" applyBorder="1" applyAlignment="1" applyProtection="1">
      <alignment horizontal="left" vertical="top"/>
      <protection hidden="1"/>
    </xf>
    <xf numFmtId="2" fontId="79" fillId="63" borderId="37" xfId="89" applyNumberFormat="1" applyFont="1" applyFill="1" applyBorder="1" applyAlignment="1">
      <alignment vertical="top" wrapText="1"/>
    </xf>
    <xf numFmtId="2" fontId="78" fillId="0" borderId="37" xfId="0" applyNumberFormat="1" applyFont="1" applyBorder="1"/>
    <xf numFmtId="2" fontId="78" fillId="0" borderId="37" xfId="89" applyNumberFormat="1" applyFont="1" applyBorder="1"/>
    <xf numFmtId="0" fontId="84" fillId="0" borderId="37" xfId="0" applyFont="1" applyBorder="1"/>
    <xf numFmtId="0" fontId="80" fillId="0" borderId="37" xfId="89" applyFont="1" applyBorder="1"/>
    <xf numFmtId="166" fontId="35" fillId="2" borderId="37" xfId="18" applyFont="1" applyFill="1" applyBorder="1" applyAlignment="1">
      <alignment horizontal="center"/>
    </xf>
    <xf numFmtId="166" fontId="130" fillId="2" borderId="37" xfId="18" applyFont="1" applyFill="1" applyBorder="1"/>
    <xf numFmtId="1" fontId="113" fillId="0" borderId="36" xfId="0" applyNumberFormat="1" applyFont="1" applyBorder="1" applyAlignment="1">
      <alignment horizontal="left" vertical="center"/>
    </xf>
    <xf numFmtId="1" fontId="113" fillId="0" borderId="38" xfId="0" applyNumberFormat="1" applyFont="1" applyBorder="1" applyAlignment="1">
      <alignment horizontal="left" vertical="center"/>
    </xf>
    <xf numFmtId="1" fontId="138" fillId="0" borderId="38" xfId="0" applyNumberFormat="1" applyFont="1" applyBorder="1" applyAlignment="1">
      <alignment horizontal="center" vertical="center" wrapText="1"/>
    </xf>
    <xf numFmtId="1" fontId="113" fillId="0" borderId="35" xfId="0" applyNumberFormat="1" applyFont="1" applyBorder="1" applyAlignment="1">
      <alignment horizontal="center" vertical="center" wrapText="1"/>
    </xf>
    <xf numFmtId="2" fontId="115" fillId="63" borderId="37" xfId="0" applyNumberFormat="1" applyFont="1" applyFill="1" applyBorder="1" applyAlignment="1">
      <alignment horizontal="left" vertical="center" wrapText="1"/>
    </xf>
    <xf numFmtId="1" fontId="115" fillId="63" borderId="37" xfId="0" applyNumberFormat="1" applyFont="1" applyFill="1" applyBorder="1" applyAlignment="1">
      <alignment horizontal="center" vertical="center" wrapText="1"/>
    </xf>
    <xf numFmtId="9" fontId="128" fillId="64" borderId="37" xfId="61" applyNumberFormat="1" applyFont="1" applyFill="1" applyBorder="1" applyAlignment="1">
      <alignment horizontal="center" vertical="center"/>
    </xf>
    <xf numFmtId="0" fontId="115" fillId="63" borderId="37" xfId="0" applyFont="1" applyFill="1" applyBorder="1" applyAlignment="1">
      <alignment horizontal="left" vertical="center" wrapText="1"/>
    </xf>
    <xf numFmtId="2" fontId="115" fillId="63" borderId="37" xfId="0" applyNumberFormat="1" applyFont="1" applyFill="1" applyBorder="1" applyAlignment="1">
      <alignment horizontal="center" vertical="center" wrapText="1"/>
    </xf>
    <xf numFmtId="1" fontId="116" fillId="0" borderId="37" xfId="0" applyNumberFormat="1" applyFont="1" applyBorder="1" applyAlignment="1">
      <alignment horizontal="center" vertical="center" wrapText="1"/>
    </xf>
    <xf numFmtId="0" fontId="78" fillId="2" borderId="37" xfId="0" applyFont="1" applyFill="1" applyBorder="1" applyAlignment="1">
      <alignment vertical="center"/>
    </xf>
    <xf numFmtId="173" fontId="35" fillId="0" borderId="37" xfId="8" applyNumberFormat="1" applyFont="1" applyFill="1" applyBorder="1" applyAlignment="1">
      <alignment horizontal="center" vertical="center"/>
    </xf>
    <xf numFmtId="0" fontId="78" fillId="0" borderId="37" xfId="0" applyFont="1" applyBorder="1" applyAlignment="1">
      <alignment horizontal="center" vertical="center"/>
    </xf>
    <xf numFmtId="0" fontId="78" fillId="0" borderId="37" xfId="0" applyFont="1" applyBorder="1" applyAlignment="1">
      <alignment vertical="center"/>
    </xf>
    <xf numFmtId="49" fontId="35" fillId="0" borderId="37" xfId="0" applyNumberFormat="1" applyFont="1" applyBorder="1" applyAlignment="1">
      <alignment horizontal="center"/>
    </xf>
    <xf numFmtId="49" fontId="137" fillId="0" borderId="37" xfId="17" applyNumberFormat="1" applyFont="1" applyBorder="1" applyAlignment="1">
      <alignment horizontal="center"/>
    </xf>
    <xf numFmtId="0" fontId="80" fillId="0" borderId="37" xfId="0" applyFont="1" applyBorder="1" applyAlignment="1">
      <alignment vertical="center"/>
    </xf>
    <xf numFmtId="0" fontId="130" fillId="0" borderId="37" xfId="0" applyFont="1" applyBorder="1"/>
    <xf numFmtId="0" fontId="137" fillId="0" borderId="37" xfId="17" applyFont="1" applyBorder="1" applyAlignment="1">
      <alignment horizontal="left"/>
    </xf>
    <xf numFmtId="173" fontId="130" fillId="0" borderId="37" xfId="8" applyNumberFormat="1" applyFont="1" applyFill="1" applyBorder="1" applyAlignment="1">
      <alignment horizontal="center" vertical="center"/>
    </xf>
    <xf numFmtId="0" fontId="80" fillId="0" borderId="37" xfId="0" applyFont="1" applyBorder="1" applyAlignment="1">
      <alignment horizontal="center" vertical="center"/>
    </xf>
    <xf numFmtId="1" fontId="115" fillId="63" borderId="37" xfId="0" applyNumberFormat="1" applyFont="1" applyFill="1" applyBorder="1" applyAlignment="1">
      <alignment horizontal="left"/>
    </xf>
    <xf numFmtId="1" fontId="115" fillId="63" borderId="37" xfId="0" applyNumberFormat="1" applyFont="1" applyFill="1" applyBorder="1" applyAlignment="1">
      <alignment horizontal="center"/>
    </xf>
    <xf numFmtId="9" fontId="131" fillId="63" borderId="32" xfId="16" applyFont="1" applyFill="1" applyBorder="1" applyAlignment="1">
      <alignment horizontal="center" vertical="top" wrapText="1"/>
    </xf>
    <xf numFmtId="0" fontId="115" fillId="63" borderId="32" xfId="0" applyFont="1" applyFill="1" applyBorder="1" applyAlignment="1">
      <alignment horizontal="left" vertical="top" wrapText="1"/>
    </xf>
    <xf numFmtId="182" fontId="115" fillId="63" borderId="32" xfId="8" applyNumberFormat="1" applyFont="1" applyFill="1" applyBorder="1" applyAlignment="1">
      <alignment horizontal="left" vertical="top" wrapText="1"/>
    </xf>
    <xf numFmtId="167" fontId="117" fillId="63" borderId="32" xfId="8" applyFont="1" applyFill="1" applyBorder="1" applyAlignment="1">
      <alignment horizontal="center" vertical="top" wrapText="1"/>
    </xf>
    <xf numFmtId="1" fontId="132" fillId="0" borderId="37" xfId="0" applyNumberFormat="1" applyFont="1" applyBorder="1" applyAlignment="1">
      <alignment horizontal="center"/>
    </xf>
    <xf numFmtId="1" fontId="135" fillId="0" borderId="37" xfId="8" applyNumberFormat="1" applyFont="1" applyFill="1" applyBorder="1" applyAlignment="1">
      <alignment horizontal="center"/>
    </xf>
    <xf numFmtId="2" fontId="85" fillId="0" borderId="37" xfId="8" applyNumberFormat="1" applyFont="1" applyFill="1" applyBorder="1" applyAlignment="1">
      <alignment horizontal="center"/>
    </xf>
    <xf numFmtId="173" fontId="135" fillId="0" borderId="37" xfId="8" applyNumberFormat="1" applyFont="1" applyFill="1" applyBorder="1" applyAlignment="1">
      <alignment horizontal="center"/>
    </xf>
    <xf numFmtId="0" fontId="78" fillId="0" borderId="35" xfId="0" applyFont="1" applyBorder="1"/>
    <xf numFmtId="2" fontId="121" fillId="63" borderId="36" xfId="13" applyNumberFormat="1" applyFont="1" applyFill="1" applyBorder="1" applyAlignment="1" applyProtection="1">
      <alignment horizontal="left" vertical="center"/>
      <protection hidden="1"/>
    </xf>
    <xf numFmtId="2" fontId="91" fillId="63" borderId="38" xfId="11" applyNumberFormat="1" applyFont="1" applyFill="1" applyBorder="1" applyProtection="1">
      <protection hidden="1"/>
    </xf>
    <xf numFmtId="2" fontId="91" fillId="63" borderId="35" xfId="11" applyNumberFormat="1" applyFont="1" applyFill="1" applyBorder="1" applyProtection="1">
      <protection hidden="1"/>
    </xf>
    <xf numFmtId="2" fontId="78" fillId="0" borderId="36" xfId="11" applyNumberFormat="1" applyFont="1" applyBorder="1" applyProtection="1">
      <protection hidden="1"/>
    </xf>
    <xf numFmtId="2" fontId="78" fillId="0" borderId="35" xfId="11" applyNumberFormat="1" applyFont="1" applyBorder="1" applyProtection="1">
      <protection hidden="1"/>
    </xf>
    <xf numFmtId="0" fontId="80" fillId="0" borderId="36" xfId="0" applyFont="1" applyBorder="1"/>
    <xf numFmtId="0" fontId="80" fillId="0" borderId="35" xfId="0" applyFont="1" applyBorder="1"/>
    <xf numFmtId="177" fontId="130" fillId="0" borderId="37" xfId="11" applyNumberFormat="1" applyFont="1" applyBorder="1" applyAlignment="1" applyProtection="1">
      <alignment vertical="center"/>
      <protection hidden="1"/>
    </xf>
    <xf numFmtId="177" fontId="35" fillId="0" borderId="37" xfId="11" applyNumberFormat="1" applyFont="1" applyBorder="1" applyAlignment="1" applyProtection="1">
      <alignment vertical="center"/>
      <protection hidden="1"/>
    </xf>
    <xf numFmtId="10" fontId="130" fillId="0" borderId="35" xfId="0" applyNumberFormat="1" applyFont="1" applyBorder="1"/>
    <xf numFmtId="2" fontId="80" fillId="0" borderId="37" xfId="11" applyNumberFormat="1" applyFont="1" applyBorder="1" applyAlignment="1" applyProtection="1">
      <alignment horizontal="center"/>
      <protection hidden="1"/>
    </xf>
    <xf numFmtId="179" fontId="140" fillId="0" borderId="37" xfId="13" applyNumberFormat="1" applyFont="1" applyBorder="1" applyAlignment="1" applyProtection="1">
      <alignment horizontal="left" vertical="center"/>
      <protection hidden="1"/>
    </xf>
    <xf numFmtId="166" fontId="140" fillId="64" borderId="37" xfId="18" applyFont="1" applyFill="1" applyBorder="1" applyAlignment="1" applyProtection="1">
      <alignment horizontal="right" vertical="center"/>
      <protection hidden="1"/>
    </xf>
    <xf numFmtId="0" fontId="78" fillId="0" borderId="36" xfId="11" applyFont="1" applyBorder="1" applyAlignment="1" applyProtection="1">
      <alignment vertical="center"/>
      <protection hidden="1"/>
    </xf>
    <xf numFmtId="10" fontId="35" fillId="64" borderId="37" xfId="11" applyNumberFormat="1" applyFont="1" applyFill="1" applyBorder="1" applyAlignment="1" applyProtection="1">
      <alignment vertical="center"/>
      <protection hidden="1"/>
    </xf>
    <xf numFmtId="0" fontId="78" fillId="0" borderId="38" xfId="0" applyFont="1" applyBorder="1"/>
    <xf numFmtId="0" fontId="80" fillId="0" borderId="36" xfId="13" applyFont="1" applyBorder="1" applyAlignment="1" applyProtection="1">
      <alignment vertical="center"/>
      <protection hidden="1"/>
    </xf>
    <xf numFmtId="0" fontId="80" fillId="0" borderId="38" xfId="0" applyFont="1" applyBorder="1"/>
    <xf numFmtId="10" fontId="130" fillId="0" borderId="37" xfId="16" applyNumberFormat="1" applyFont="1" applyFill="1" applyBorder="1" applyAlignment="1"/>
    <xf numFmtId="0" fontId="121" fillId="63" borderId="36" xfId="13" applyFont="1" applyFill="1" applyBorder="1" applyAlignment="1" applyProtection="1">
      <alignment horizontal="left" vertical="center"/>
      <protection hidden="1"/>
    </xf>
    <xf numFmtId="0" fontId="122" fillId="63" borderId="38" xfId="13" applyFont="1" applyFill="1" applyBorder="1" applyAlignment="1" applyProtection="1">
      <alignment horizontal="left" vertical="center"/>
      <protection hidden="1"/>
    </xf>
    <xf numFmtId="9" fontId="123" fillId="63" borderId="35" xfId="13" applyNumberFormat="1" applyFont="1" applyFill="1" applyBorder="1" applyAlignment="1" applyProtection="1">
      <alignment vertical="center"/>
      <protection hidden="1"/>
    </xf>
    <xf numFmtId="0" fontId="115" fillId="63" borderId="37" xfId="13" applyFont="1" applyFill="1" applyBorder="1" applyAlignment="1" applyProtection="1">
      <alignment horizontal="left" vertical="center"/>
      <protection hidden="1"/>
    </xf>
    <xf numFmtId="0" fontId="88" fillId="0" borderId="37" xfId="13" applyFont="1" applyBorder="1" applyAlignment="1" applyProtection="1">
      <alignment horizontal="left" vertical="center"/>
      <protection hidden="1"/>
    </xf>
    <xf numFmtId="2" fontId="140" fillId="2" borderId="37" xfId="13" applyNumberFormat="1" applyFont="1" applyFill="1" applyBorder="1" applyAlignment="1" applyProtection="1">
      <alignment horizontal="right" vertical="center"/>
      <protection hidden="1"/>
    </xf>
    <xf numFmtId="0" fontId="80" fillId="0" borderId="37" xfId="13" applyFont="1" applyBorder="1" applyAlignment="1" applyProtection="1">
      <alignment vertical="center"/>
      <protection hidden="1"/>
    </xf>
    <xf numFmtId="2" fontId="130" fillId="0" borderId="37" xfId="13" applyNumberFormat="1" applyFont="1" applyBorder="1" applyAlignment="1" applyProtection="1">
      <alignment vertical="center"/>
      <protection hidden="1"/>
    </xf>
    <xf numFmtId="0" fontId="92" fillId="0" borderId="37" xfId="13" applyFont="1" applyBorder="1" applyAlignment="1" applyProtection="1">
      <alignment vertical="center"/>
      <protection hidden="1"/>
    </xf>
    <xf numFmtId="0" fontId="35" fillId="0" borderId="37" xfId="0" applyFont="1" applyBorder="1" applyAlignment="1">
      <alignment vertical="center"/>
    </xf>
    <xf numFmtId="2" fontId="140" fillId="64" borderId="37" xfId="13" applyNumberFormat="1" applyFont="1" applyFill="1" applyBorder="1" applyAlignment="1" applyProtection="1">
      <alignment horizontal="right" vertical="center"/>
      <protection hidden="1"/>
    </xf>
    <xf numFmtId="0" fontId="93" fillId="0" borderId="37" xfId="13" applyFont="1" applyBorder="1" applyAlignment="1" applyProtection="1">
      <alignment vertical="center"/>
      <protection hidden="1"/>
    </xf>
    <xf numFmtId="0" fontId="78" fillId="0" borderId="37" xfId="13" applyFont="1" applyBorder="1" applyAlignment="1" applyProtection="1">
      <alignment vertical="center"/>
      <protection hidden="1"/>
    </xf>
    <xf numFmtId="10" fontId="140" fillId="0" borderId="37" xfId="16" applyNumberFormat="1" applyFont="1" applyFill="1" applyBorder="1" applyAlignment="1" applyProtection="1">
      <alignment vertical="center"/>
      <protection hidden="1"/>
    </xf>
    <xf numFmtId="10" fontId="130" fillId="0" borderId="37" xfId="16" applyNumberFormat="1" applyFont="1" applyFill="1" applyBorder="1" applyAlignment="1" applyProtection="1">
      <alignment vertical="center"/>
      <protection hidden="1"/>
    </xf>
    <xf numFmtId="2" fontId="124" fillId="63" borderId="38" xfId="13" applyNumberFormat="1" applyFont="1" applyFill="1" applyBorder="1" applyAlignment="1" applyProtection="1">
      <alignment horizontal="center" wrapText="1"/>
      <protection hidden="1"/>
    </xf>
    <xf numFmtId="2" fontId="124" fillId="63" borderId="35" xfId="13" applyNumberFormat="1" applyFont="1" applyFill="1" applyBorder="1" applyAlignment="1" applyProtection="1">
      <alignment horizontal="right" wrapText="1"/>
      <protection hidden="1"/>
    </xf>
    <xf numFmtId="2" fontId="100" fillId="0" borderId="38" xfId="3" applyNumberFormat="1" applyFont="1" applyFill="1" applyBorder="1" applyAlignment="1" applyProtection="1">
      <alignment horizontal="center" vertical="center"/>
      <protection hidden="1"/>
    </xf>
    <xf numFmtId="2" fontId="100" fillId="0" borderId="35" xfId="3" applyNumberFormat="1" applyFont="1" applyFill="1" applyBorder="1" applyAlignment="1" applyProtection="1">
      <alignment horizontal="right" vertical="center"/>
      <protection hidden="1"/>
    </xf>
    <xf numFmtId="175" fontId="141" fillId="0" borderId="40" xfId="0" applyNumberFormat="1" applyFont="1" applyBorder="1" applyAlignment="1">
      <alignment horizontal="center" vertical="center"/>
    </xf>
    <xf numFmtId="2" fontId="101" fillId="0" borderId="38" xfId="3" applyNumberFormat="1" applyFont="1" applyFill="1" applyBorder="1" applyAlignment="1" applyProtection="1">
      <alignment horizontal="left" vertical="center"/>
      <protection hidden="1"/>
    </xf>
    <xf numFmtId="2" fontId="95" fillId="0" borderId="35" xfId="3" applyNumberFormat="1" applyFont="1" applyFill="1" applyBorder="1" applyAlignment="1" applyProtection="1">
      <alignment horizontal="right" vertical="center"/>
      <protection hidden="1"/>
    </xf>
    <xf numFmtId="10" fontId="102" fillId="0" borderId="35" xfId="16" applyNumberFormat="1" applyFont="1" applyFill="1" applyBorder="1" applyAlignment="1" applyProtection="1">
      <alignment horizontal="right"/>
      <protection hidden="1"/>
    </xf>
    <xf numFmtId="0" fontId="80" fillId="0" borderId="36" xfId="13" applyFont="1" applyBorder="1" applyProtection="1">
      <protection hidden="1"/>
    </xf>
    <xf numFmtId="0" fontId="104" fillId="0" borderId="38" xfId="13" applyFont="1" applyBorder="1" applyProtection="1">
      <protection hidden="1"/>
    </xf>
    <xf numFmtId="0" fontId="104" fillId="0" borderId="35" xfId="13" applyFont="1" applyBorder="1" applyAlignment="1" applyProtection="1">
      <alignment horizontal="right"/>
      <protection hidden="1"/>
    </xf>
    <xf numFmtId="0" fontId="102" fillId="0" borderId="38" xfId="13" applyFont="1" applyBorder="1" applyAlignment="1" applyProtection="1">
      <alignment horizontal="right"/>
      <protection hidden="1"/>
    </xf>
    <xf numFmtId="0" fontId="102" fillId="0" borderId="35" xfId="13" applyFont="1" applyBorder="1" applyAlignment="1" applyProtection="1">
      <alignment horizontal="right"/>
      <protection hidden="1"/>
    </xf>
    <xf numFmtId="0" fontId="88" fillId="0" borderId="36" xfId="13" applyFont="1" applyBorder="1" applyProtection="1">
      <protection hidden="1"/>
    </xf>
    <xf numFmtId="10" fontId="146" fillId="64" borderId="37" xfId="16" applyNumberFormat="1" applyFont="1" applyFill="1" applyBorder="1" applyAlignment="1" applyProtection="1">
      <alignment horizontal="right"/>
      <protection hidden="1"/>
    </xf>
    <xf numFmtId="0" fontId="103" fillId="0" borderId="38" xfId="13" applyFont="1" applyBorder="1" applyAlignment="1" applyProtection="1">
      <alignment horizontal="center"/>
      <protection hidden="1"/>
    </xf>
    <xf numFmtId="175" fontId="142" fillId="0" borderId="37" xfId="16" applyNumberFormat="1" applyFont="1" applyFill="1" applyBorder="1" applyAlignment="1" applyProtection="1">
      <alignment horizontal="center"/>
      <protection hidden="1"/>
    </xf>
    <xf numFmtId="0" fontId="85" fillId="0" borderId="36" xfId="13" applyFont="1" applyBorder="1" applyProtection="1">
      <protection hidden="1"/>
    </xf>
    <xf numFmtId="10" fontId="102" fillId="0" borderId="38" xfId="13" applyNumberFormat="1" applyFont="1" applyBorder="1" applyAlignment="1" applyProtection="1">
      <alignment horizontal="right"/>
      <protection hidden="1"/>
    </xf>
    <xf numFmtId="175" fontId="103" fillId="0" borderId="35" xfId="16" applyNumberFormat="1" applyFont="1" applyFill="1" applyBorder="1" applyAlignment="1" applyProtection="1">
      <alignment horizontal="right"/>
      <protection hidden="1"/>
    </xf>
    <xf numFmtId="9" fontId="140" fillId="64" borderId="37" xfId="16" applyFont="1" applyFill="1" applyBorder="1" applyAlignment="1" applyProtection="1">
      <alignment horizontal="center"/>
      <protection hidden="1"/>
    </xf>
    <xf numFmtId="0" fontId="106" fillId="0" borderId="38" xfId="13" applyFont="1" applyBorder="1" applyAlignment="1" applyProtection="1">
      <alignment horizontal="center"/>
      <protection hidden="1"/>
    </xf>
    <xf numFmtId="169" fontId="103" fillId="0" borderId="38" xfId="13" applyNumberFormat="1" applyFont="1" applyBorder="1" applyAlignment="1" applyProtection="1">
      <alignment horizontal="center"/>
      <protection hidden="1"/>
    </xf>
    <xf numFmtId="165" fontId="103" fillId="0" borderId="38" xfId="13" applyNumberFormat="1" applyFont="1" applyBorder="1" applyAlignment="1" applyProtection="1">
      <alignment horizontal="center"/>
      <protection hidden="1"/>
    </xf>
    <xf numFmtId="9" fontId="130" fillId="0" borderId="37" xfId="0" applyNumberFormat="1" applyFont="1" applyBorder="1" applyAlignment="1">
      <alignment horizontal="center"/>
    </xf>
    <xf numFmtId="9" fontId="130" fillId="61" borderId="37" xfId="65" applyFont="1" applyFill="1" applyBorder="1" applyAlignment="1">
      <alignment horizontal="center"/>
    </xf>
    <xf numFmtId="0" fontId="78" fillId="64" borderId="36" xfId="13" applyFont="1" applyFill="1" applyBorder="1" applyProtection="1">
      <protection hidden="1"/>
    </xf>
    <xf numFmtId="0" fontId="103" fillId="64" borderId="38" xfId="13" applyFont="1" applyFill="1" applyBorder="1" applyAlignment="1" applyProtection="1">
      <alignment horizontal="center"/>
      <protection hidden="1"/>
    </xf>
    <xf numFmtId="0" fontId="103" fillId="64" borderId="35" xfId="13" applyFont="1" applyFill="1" applyBorder="1" applyAlignment="1" applyProtection="1">
      <alignment horizontal="right"/>
      <protection hidden="1"/>
    </xf>
    <xf numFmtId="167" fontId="103" fillId="0" borderId="35" xfId="8" applyFont="1" applyFill="1" applyBorder="1" applyAlignment="1" applyProtection="1">
      <alignment horizontal="right"/>
      <protection hidden="1"/>
    </xf>
    <xf numFmtId="10" fontId="103" fillId="0" borderId="35" xfId="16" applyNumberFormat="1" applyFont="1" applyFill="1" applyBorder="1" applyAlignment="1" applyProtection="1">
      <alignment horizontal="right"/>
      <protection hidden="1"/>
    </xf>
    <xf numFmtId="10" fontId="103" fillId="64" borderId="35" xfId="16" applyNumberFormat="1" applyFont="1" applyFill="1" applyBorder="1" applyAlignment="1" applyProtection="1">
      <alignment horizontal="right"/>
      <protection hidden="1"/>
    </xf>
    <xf numFmtId="0" fontId="103" fillId="0" borderId="38" xfId="13" applyFont="1" applyBorder="1" applyProtection="1">
      <protection hidden="1"/>
    </xf>
    <xf numFmtId="169" fontId="104" fillId="0" borderId="38" xfId="13" applyNumberFormat="1" applyFont="1" applyBorder="1" applyProtection="1">
      <protection hidden="1"/>
    </xf>
    <xf numFmtId="169" fontId="103" fillId="0" borderId="35" xfId="13" applyNumberFormat="1" applyFont="1" applyBorder="1" applyAlignment="1" applyProtection="1">
      <alignment horizontal="right"/>
      <protection hidden="1"/>
    </xf>
    <xf numFmtId="0" fontId="104" fillId="0" borderId="40" xfId="0" applyFont="1" applyBorder="1" applyAlignment="1">
      <alignment horizontal="right"/>
    </xf>
    <xf numFmtId="0" fontId="89" fillId="0" borderId="36" xfId="13" applyFont="1" applyBorder="1" applyProtection="1">
      <protection hidden="1"/>
    </xf>
    <xf numFmtId="169" fontId="102" fillId="0" borderId="38" xfId="13" applyNumberFormat="1" applyFont="1" applyBorder="1" applyProtection="1">
      <protection hidden="1"/>
    </xf>
    <xf numFmtId="169" fontId="102" fillId="0" borderId="35" xfId="13" applyNumberFormat="1" applyFont="1" applyBorder="1" applyAlignment="1" applyProtection="1">
      <alignment horizontal="right"/>
      <protection hidden="1"/>
    </xf>
    <xf numFmtId="2" fontId="122" fillId="63" borderId="36" xfId="13" applyNumberFormat="1" applyFont="1" applyFill="1" applyBorder="1" applyAlignment="1" applyProtection="1">
      <alignment horizontal="left" vertical="center" wrapText="1"/>
      <protection hidden="1"/>
    </xf>
    <xf numFmtId="175" fontId="87" fillId="0" borderId="40" xfId="0" applyNumberFormat="1" applyFont="1" applyBorder="1" applyAlignment="1">
      <alignment horizontal="center" vertical="center"/>
    </xf>
    <xf numFmtId="166" fontId="130" fillId="0" borderId="37" xfId="18" applyFont="1" applyBorder="1" applyAlignment="1">
      <alignment horizontal="center"/>
    </xf>
    <xf numFmtId="0" fontId="115" fillId="63" borderId="37" xfId="59" applyFont="1" applyFill="1" applyBorder="1" applyAlignment="1">
      <alignment horizontal="left" vertical="top" wrapText="1"/>
    </xf>
    <xf numFmtId="0" fontId="35" fillId="0" borderId="37" xfId="0" applyFont="1" applyBorder="1" applyAlignment="1">
      <alignment horizontal="center"/>
    </xf>
    <xf numFmtId="167" fontId="35" fillId="0" borderId="37" xfId="8" applyFont="1" applyBorder="1"/>
    <xf numFmtId="166" fontId="35" fillId="0" borderId="37" xfId="18" applyFont="1" applyFill="1" applyBorder="1"/>
    <xf numFmtId="167" fontId="130" fillId="0" borderId="37" xfId="8" applyFont="1" applyBorder="1"/>
    <xf numFmtId="0" fontId="122" fillId="63" borderId="36" xfId="9" applyFont="1" applyFill="1" applyBorder="1" applyAlignment="1" applyProtection="1">
      <alignment horizontal="left" vertical="center"/>
      <protection hidden="1"/>
    </xf>
    <xf numFmtId="0" fontId="123" fillId="63" borderId="38" xfId="10" applyFont="1" applyFill="1" applyBorder="1"/>
    <xf numFmtId="0" fontId="126" fillId="63" borderId="38" xfId="10" applyFont="1" applyFill="1" applyBorder="1"/>
    <xf numFmtId="0" fontId="126" fillId="63" borderId="35" xfId="10" applyFont="1" applyFill="1" applyBorder="1"/>
    <xf numFmtId="0" fontId="78" fillId="0" borderId="36" xfId="9" applyFont="1" applyBorder="1" applyAlignment="1" applyProtection="1">
      <alignment horizontal="left"/>
      <protection hidden="1"/>
    </xf>
    <xf numFmtId="0" fontId="78" fillId="0" borderId="35" xfId="9" applyFont="1" applyBorder="1" applyAlignment="1" applyProtection="1">
      <alignment horizontal="left"/>
      <protection hidden="1"/>
    </xf>
    <xf numFmtId="0" fontId="78" fillId="0" borderId="37" xfId="9" applyFont="1" applyBorder="1" applyAlignment="1" applyProtection="1">
      <alignment horizontal="left"/>
      <protection hidden="1"/>
    </xf>
    <xf numFmtId="0" fontId="35" fillId="0" borderId="37" xfId="9" applyFont="1" applyBorder="1" applyAlignment="1" applyProtection="1">
      <alignment horizontal="center"/>
      <protection hidden="1"/>
    </xf>
    <xf numFmtId="0" fontId="78" fillId="0" borderId="37" xfId="10" applyFont="1" applyBorder="1"/>
    <xf numFmtId="179" fontId="147" fillId="64" borderId="37" xfId="10" applyNumberFormat="1" applyFont="1" applyFill="1" applyBorder="1"/>
    <xf numFmtId="0" fontId="78" fillId="64" borderId="37" xfId="10" applyFont="1" applyFill="1" applyBorder="1"/>
    <xf numFmtId="0" fontId="91" fillId="63" borderId="38" xfId="10" applyFont="1" applyFill="1" applyBorder="1"/>
    <xf numFmtId="0" fontId="91" fillId="63" borderId="35" xfId="10" applyFont="1" applyFill="1" applyBorder="1"/>
    <xf numFmtId="0" fontId="78" fillId="0" borderId="38" xfId="10" applyFont="1" applyBorder="1"/>
    <xf numFmtId="0" fontId="78" fillId="0" borderId="37" xfId="9" applyFont="1" applyBorder="1" applyAlignment="1" applyProtection="1">
      <alignment horizontal="right"/>
      <protection hidden="1"/>
    </xf>
    <xf numFmtId="0" fontId="122" fillId="63" borderId="36" xfId="9" applyFont="1" applyFill="1" applyBorder="1" applyAlignment="1" applyProtection="1">
      <alignment vertical="center"/>
      <protection hidden="1"/>
    </xf>
    <xf numFmtId="0" fontId="78" fillId="0" borderId="37" xfId="9" applyFont="1" applyBorder="1" applyAlignment="1" applyProtection="1">
      <alignment horizontal="center" wrapText="1"/>
      <protection hidden="1"/>
    </xf>
    <xf numFmtId="173" fontId="115" fillId="63" borderId="32" xfId="8" applyNumberFormat="1" applyFont="1" applyFill="1" applyBorder="1" applyAlignment="1">
      <alignment vertical="top" wrapText="1"/>
    </xf>
    <xf numFmtId="0" fontId="78" fillId="0" borderId="37" xfId="103" applyFont="1" applyBorder="1" applyAlignment="1">
      <alignment vertical="top" wrapText="1"/>
    </xf>
    <xf numFmtId="44" fontId="35" fillId="65" borderId="37" xfId="66" applyFont="1" applyFill="1" applyBorder="1" applyAlignment="1" applyProtection="1">
      <protection locked="0"/>
    </xf>
    <xf numFmtId="0" fontId="78" fillId="0" borderId="37" xfId="103" applyFont="1" applyBorder="1" applyAlignment="1">
      <alignment vertical="top"/>
    </xf>
    <xf numFmtId="2" fontId="115" fillId="63" borderId="32" xfId="84" applyNumberFormat="1" applyFont="1" applyFill="1" applyBorder="1" applyAlignment="1">
      <alignment horizontal="left" vertical="top" wrapText="1"/>
    </xf>
    <xf numFmtId="2" fontId="115" fillId="63" borderId="32" xfId="84" applyNumberFormat="1" applyFont="1" applyFill="1" applyBorder="1" applyAlignment="1">
      <alignment vertical="top" wrapText="1"/>
    </xf>
    <xf numFmtId="2" fontId="78" fillId="0" borderId="37" xfId="84" applyNumberFormat="1" applyFont="1" applyBorder="1"/>
    <xf numFmtId="3" fontId="35" fillId="0" borderId="37" xfId="8" applyNumberFormat="1" applyFont="1" applyFill="1" applyBorder="1" applyAlignment="1">
      <alignment horizontal="center" vertical="top" wrapText="1"/>
    </xf>
    <xf numFmtId="166" fontId="35" fillId="0" borderId="37" xfId="18" applyFont="1" applyBorder="1" applyAlignment="1">
      <alignment horizontal="center" vertical="top" wrapText="1"/>
    </xf>
    <xf numFmtId="44" fontId="35" fillId="0" borderId="37" xfId="66" applyFont="1" applyBorder="1" applyAlignment="1">
      <alignment vertical="top" wrapText="1"/>
    </xf>
    <xf numFmtId="49" fontId="35" fillId="0" borderId="37" xfId="103" applyNumberFormat="1" applyFont="1" applyBorder="1" applyAlignment="1">
      <alignment horizontal="center" vertical="top" wrapText="1"/>
    </xf>
    <xf numFmtId="0" fontId="78" fillId="2" borderId="37" xfId="84" applyFont="1" applyFill="1" applyBorder="1"/>
    <xf numFmtId="0" fontId="78" fillId="2" borderId="37" xfId="89" applyFont="1" applyFill="1" applyBorder="1"/>
    <xf numFmtId="2" fontId="80" fillId="2" borderId="36" xfId="84" applyNumberFormat="1" applyFont="1" applyFill="1" applyBorder="1" applyAlignment="1">
      <alignment vertical="top" wrapText="1"/>
    </xf>
    <xf numFmtId="2" fontId="80" fillId="2" borderId="35" xfId="84" applyNumberFormat="1" applyFont="1" applyFill="1" applyBorder="1" applyAlignment="1">
      <alignment vertical="top" wrapText="1"/>
    </xf>
    <xf numFmtId="2" fontId="80" fillId="2" borderId="38" xfId="84" applyNumberFormat="1" applyFont="1" applyFill="1" applyBorder="1" applyAlignment="1">
      <alignment vertical="top" wrapText="1"/>
    </xf>
    <xf numFmtId="3" fontId="130" fillId="2" borderId="38" xfId="8" applyNumberFormat="1" applyFont="1" applyFill="1" applyBorder="1" applyAlignment="1">
      <alignment horizontal="center" vertical="top" wrapText="1"/>
    </xf>
    <xf numFmtId="2" fontId="130" fillId="2" borderId="35" xfId="84" applyNumberFormat="1" applyFont="1" applyFill="1" applyBorder="1" applyAlignment="1">
      <alignment vertical="top" wrapText="1"/>
    </xf>
    <xf numFmtId="180" fontId="130" fillId="2" borderId="36" xfId="84" applyNumberFormat="1" applyFont="1" applyFill="1" applyBorder="1" applyAlignment="1">
      <alignment vertical="top" wrapText="1"/>
    </xf>
    <xf numFmtId="2" fontId="130" fillId="2" borderId="38" xfId="84" applyNumberFormat="1" applyFont="1" applyFill="1" applyBorder="1" applyAlignment="1">
      <alignment vertical="top" wrapText="1"/>
    </xf>
    <xf numFmtId="180" fontId="130" fillId="2" borderId="35" xfId="84" applyNumberFormat="1" applyFont="1" applyFill="1" applyBorder="1" applyAlignment="1">
      <alignment vertical="top" wrapText="1"/>
    </xf>
    <xf numFmtId="3" fontId="80" fillId="2" borderId="38" xfId="8" applyNumberFormat="1" applyFont="1" applyFill="1" applyBorder="1" applyAlignment="1">
      <alignment horizontal="center" vertical="top" wrapText="1"/>
    </xf>
    <xf numFmtId="3" fontId="35" fillId="2" borderId="37" xfId="8" applyNumberFormat="1" applyFont="1" applyFill="1" applyBorder="1" applyAlignment="1">
      <alignment horizontal="center"/>
    </xf>
    <xf numFmtId="3" fontId="130" fillId="2" borderId="37" xfId="8" applyNumberFormat="1" applyFont="1" applyFill="1" applyBorder="1" applyAlignment="1">
      <alignment horizontal="center"/>
    </xf>
    <xf numFmtId="4" fontId="35" fillId="2" borderId="37" xfId="8" applyNumberFormat="1" applyFont="1" applyFill="1" applyBorder="1" applyAlignment="1">
      <alignment horizontal="center"/>
    </xf>
    <xf numFmtId="4" fontId="130" fillId="2" borderId="37" xfId="8" applyNumberFormat="1" applyFont="1" applyFill="1" applyBorder="1" applyAlignment="1">
      <alignment horizontal="center"/>
    </xf>
    <xf numFmtId="0" fontId="7" fillId="0" borderId="0" xfId="0" applyFont="1"/>
    <xf numFmtId="9" fontId="78" fillId="0" borderId="0" xfId="0" applyNumberFormat="1" applyFont="1"/>
    <xf numFmtId="166" fontId="78" fillId="0" borderId="0" xfId="18" applyFont="1"/>
    <xf numFmtId="9" fontId="78" fillId="0" borderId="0" xfId="16" applyFont="1"/>
    <xf numFmtId="44" fontId="78" fillId="0" borderId="0" xfId="0" applyNumberFormat="1" applyFont="1"/>
    <xf numFmtId="49" fontId="77" fillId="65" borderId="37" xfId="9" applyNumberFormat="1" applyFont="1" applyFill="1" applyBorder="1" applyAlignment="1" applyProtection="1">
      <alignment horizontal="left" vertical="top"/>
      <protection hidden="1"/>
    </xf>
    <xf numFmtId="0" fontId="80" fillId="64" borderId="37" xfId="13" applyFont="1" applyFill="1" applyBorder="1" applyProtection="1">
      <protection hidden="1"/>
    </xf>
    <xf numFmtId="166" fontId="35" fillId="0" borderId="37" xfId="18" applyFont="1" applyFill="1" applyBorder="1" applyAlignment="1" applyProtection="1">
      <protection hidden="1"/>
    </xf>
    <xf numFmtId="166" fontId="140" fillId="2" borderId="37" xfId="18" applyFont="1" applyFill="1" applyBorder="1" applyAlignment="1" applyProtection="1">
      <alignment horizontal="center"/>
      <protection hidden="1"/>
    </xf>
    <xf numFmtId="9" fontId="132" fillId="64" borderId="37" xfId="16" applyFont="1" applyFill="1" applyBorder="1" applyAlignment="1" applyProtection="1">
      <alignment horizontal="center"/>
      <protection hidden="1"/>
    </xf>
    <xf numFmtId="9" fontId="136" fillId="64" borderId="37" xfId="16" applyFont="1" applyFill="1" applyBorder="1" applyAlignment="1" applyProtection="1">
      <alignment horizontal="center"/>
      <protection hidden="1"/>
    </xf>
    <xf numFmtId="173" fontId="81" fillId="0" borderId="0" xfId="8" applyNumberFormat="1" applyFont="1" applyAlignment="1">
      <alignment horizontal="left"/>
    </xf>
    <xf numFmtId="173" fontId="81" fillId="0" borderId="0" xfId="8" applyNumberFormat="1" applyFont="1" applyAlignment="1">
      <alignment horizontal="left" vertical="top"/>
    </xf>
    <xf numFmtId="180" fontId="77" fillId="65" borderId="37" xfId="18" applyNumberFormat="1" applyFont="1" applyFill="1" applyBorder="1" applyAlignment="1" applyProtection="1">
      <alignment horizontal="left" vertical="top"/>
      <protection hidden="1"/>
    </xf>
    <xf numFmtId="10" fontId="136" fillId="64" borderId="37" xfId="16" applyNumberFormat="1" applyFont="1" applyFill="1" applyBorder="1" applyAlignment="1" applyProtection="1">
      <alignment horizontal="center"/>
      <protection hidden="1"/>
    </xf>
    <xf numFmtId="49" fontId="78" fillId="0" borderId="0" xfId="0" applyNumberFormat="1" applyFont="1"/>
    <xf numFmtId="175" fontId="78" fillId="0" borderId="0" xfId="0" applyNumberFormat="1" applyFont="1"/>
    <xf numFmtId="9" fontId="130" fillId="0" borderId="0" xfId="0" applyNumberFormat="1" applyFont="1" applyAlignment="1">
      <alignment horizontal="center"/>
    </xf>
    <xf numFmtId="44" fontId="78" fillId="0" borderId="0" xfId="89" applyNumberFormat="1" applyFont="1"/>
    <xf numFmtId="1" fontId="78" fillId="0" borderId="37" xfId="0" applyNumberFormat="1" applyFont="1" applyBorder="1" applyAlignment="1">
      <alignment horizontal="center"/>
    </xf>
    <xf numFmtId="49" fontId="78" fillId="0" borderId="37" xfId="0" applyNumberFormat="1" applyFont="1" applyBorder="1"/>
    <xf numFmtId="174" fontId="35" fillId="0" borderId="37" xfId="0" applyNumberFormat="1" applyFont="1" applyBorder="1" applyAlignment="1">
      <alignment horizontal="center"/>
    </xf>
    <xf numFmtId="174" fontId="35" fillId="0" borderId="3" xfId="0" applyNumberFormat="1" applyFont="1" applyBorder="1" applyAlignment="1">
      <alignment horizontal="center"/>
    </xf>
    <xf numFmtId="0" fontId="78" fillId="0" borderId="3" xfId="0" applyFont="1" applyBorder="1"/>
    <xf numFmtId="0" fontId="78" fillId="0" borderId="32" xfId="0" applyFont="1" applyBorder="1"/>
    <xf numFmtId="0" fontId="35" fillId="0" borderId="15" xfId="0" applyFont="1" applyBorder="1" applyAlignment="1">
      <alignment horizontal="center" wrapText="1"/>
    </xf>
    <xf numFmtId="0" fontId="78" fillId="0" borderId="15" xfId="0" applyFont="1" applyBorder="1" applyAlignment="1">
      <alignment wrapText="1"/>
    </xf>
    <xf numFmtId="0" fontId="78" fillId="0" borderId="15" xfId="0" applyFont="1" applyBorder="1"/>
    <xf numFmtId="0" fontId="78" fillId="0" borderId="42" xfId="0" applyFont="1" applyBorder="1" applyAlignment="1">
      <alignment wrapText="1"/>
    </xf>
    <xf numFmtId="0" fontId="35" fillId="0" borderId="42" xfId="0" applyFont="1" applyBorder="1" applyAlignment="1">
      <alignment horizontal="center" wrapText="1"/>
    </xf>
    <xf numFmtId="0" fontId="35" fillId="0" borderId="32" xfId="0" applyFont="1" applyBorder="1" applyAlignment="1">
      <alignment horizontal="center"/>
    </xf>
    <xf numFmtId="0" fontId="78" fillId="0" borderId="15" xfId="0" applyFont="1" applyBorder="1" applyAlignment="1">
      <alignment horizontal="center" wrapText="1"/>
    </xf>
    <xf numFmtId="0" fontId="78" fillId="0" borderId="42" xfId="0" applyFont="1" applyBorder="1" applyAlignment="1">
      <alignment horizontal="center" wrapText="1"/>
    </xf>
    <xf numFmtId="49" fontId="7" fillId="0" borderId="0" xfId="0" applyNumberFormat="1" applyFont="1" applyAlignment="1" applyProtection="1">
      <alignment horizontal="center"/>
      <protection locked="0"/>
    </xf>
    <xf numFmtId="2" fontId="35" fillId="0" borderId="37" xfId="0" applyNumberFormat="1" applyFont="1" applyBorder="1" applyAlignment="1">
      <alignment horizontal="center"/>
    </xf>
    <xf numFmtId="2" fontId="35" fillId="0" borderId="35" xfId="0" applyNumberFormat="1" applyFont="1" applyBorder="1" applyAlignment="1">
      <alignment horizontal="center"/>
    </xf>
    <xf numFmtId="2" fontId="35" fillId="0" borderId="15" xfId="0" applyNumberFormat="1" applyFont="1" applyBorder="1" applyAlignment="1">
      <alignment horizontal="center" wrapText="1"/>
    </xf>
    <xf numFmtId="2" fontId="35" fillId="0" borderId="42" xfId="0" applyNumberFormat="1" applyFont="1" applyBorder="1" applyAlignment="1">
      <alignment horizontal="center" wrapText="1"/>
    </xf>
    <xf numFmtId="2" fontId="78" fillId="0" borderId="32" xfId="0" applyNumberFormat="1" applyFont="1" applyBorder="1" applyAlignment="1">
      <alignment horizontal="center"/>
    </xf>
    <xf numFmtId="3" fontId="35" fillId="66" borderId="37" xfId="8" applyNumberFormat="1" applyFont="1" applyFill="1" applyBorder="1" applyAlignment="1">
      <alignment horizontal="center" vertical="top" wrapText="1"/>
    </xf>
    <xf numFmtId="166" fontId="35" fillId="66" borderId="37" xfId="18" applyFont="1" applyFill="1" applyBorder="1" applyAlignment="1">
      <alignment horizontal="center" vertical="top" wrapText="1"/>
    </xf>
    <xf numFmtId="1" fontId="136" fillId="0" borderId="32" xfId="0" applyNumberFormat="1" applyFont="1" applyBorder="1" applyAlignment="1">
      <alignment horizontal="center"/>
    </xf>
    <xf numFmtId="10" fontId="65" fillId="0" borderId="0" xfId="16" applyNumberFormat="1" applyFont="1"/>
    <xf numFmtId="167" fontId="78" fillId="0" borderId="0" xfId="8" quotePrefix="1" applyFont="1"/>
    <xf numFmtId="0" fontId="78" fillId="0" borderId="37" xfId="0" applyFont="1" applyBorder="1" applyAlignment="1">
      <alignment wrapText="1"/>
    </xf>
    <xf numFmtId="0" fontId="35" fillId="0" borderId="15" xfId="59" applyFont="1" applyBorder="1" applyAlignment="1">
      <alignment horizontal="center" wrapText="1"/>
    </xf>
    <xf numFmtId="0" fontId="78" fillId="0" borderId="15" xfId="59" applyFont="1" applyBorder="1" applyAlignment="1">
      <alignment wrapText="1"/>
    </xf>
    <xf numFmtId="2" fontId="35" fillId="0" borderId="15" xfId="59" applyNumberFormat="1" applyFont="1" applyBorder="1" applyAlignment="1">
      <alignment horizontal="center" wrapText="1"/>
    </xf>
    <xf numFmtId="0" fontId="82" fillId="0" borderId="0" xfId="0" applyFont="1" applyAlignment="1">
      <alignment horizontal="center"/>
    </xf>
    <xf numFmtId="0" fontId="81" fillId="0" borderId="0" xfId="0" applyFont="1" applyAlignment="1">
      <alignment horizontal="center"/>
    </xf>
    <xf numFmtId="0" fontId="77" fillId="0" borderId="0" xfId="0" applyFont="1" applyAlignment="1">
      <alignment horizontal="center"/>
    </xf>
    <xf numFmtId="0" fontId="84" fillId="0" borderId="0" xfId="0" applyFont="1" applyAlignment="1">
      <alignment horizontal="center"/>
    </xf>
    <xf numFmtId="14" fontId="76" fillId="0" borderId="0" xfId="63" applyNumberFormat="1" applyFont="1" applyAlignment="1">
      <alignment horizontal="left"/>
    </xf>
    <xf numFmtId="1" fontId="130" fillId="0" borderId="37" xfId="8" applyNumberFormat="1" applyFont="1" applyBorder="1" applyAlignment="1">
      <alignment horizontal="center"/>
    </xf>
    <xf numFmtId="14" fontId="76" fillId="0" borderId="0" xfId="12" applyNumberFormat="1" applyFont="1" applyAlignment="1">
      <alignment horizontal="left"/>
    </xf>
    <xf numFmtId="14" fontId="76" fillId="0" borderId="0" xfId="0" applyNumberFormat="1" applyFont="1" applyAlignment="1">
      <alignment horizontal="left"/>
    </xf>
    <xf numFmtId="173" fontId="78" fillId="0" borderId="0" xfId="0" applyNumberFormat="1" applyFont="1" applyAlignment="1">
      <alignment horizontal="center" vertical="center"/>
    </xf>
    <xf numFmtId="44" fontId="85" fillId="0" borderId="0" xfId="89" applyNumberFormat="1" applyFont="1"/>
    <xf numFmtId="166" fontId="130" fillId="0" borderId="37" xfId="18" applyFont="1" applyFill="1" applyBorder="1"/>
    <xf numFmtId="173" fontId="130" fillId="0" borderId="0" xfId="8" applyNumberFormat="1" applyFont="1" applyAlignment="1">
      <alignment horizontal="center"/>
    </xf>
    <xf numFmtId="166" fontId="35" fillId="2" borderId="37" xfId="18" applyFont="1" applyFill="1" applyBorder="1" applyAlignment="1">
      <alignment horizontal="right"/>
    </xf>
    <xf numFmtId="43" fontId="65" fillId="0" borderId="0" xfId="0" applyNumberFormat="1" applyFont="1"/>
    <xf numFmtId="44" fontId="78" fillId="0" borderId="0" xfId="84" applyNumberFormat="1" applyFont="1"/>
    <xf numFmtId="182" fontId="115" fillId="63" borderId="32" xfId="8" applyNumberFormat="1" applyFont="1" applyFill="1" applyBorder="1" applyAlignment="1">
      <alignment horizontal="center" vertical="top" wrapText="1"/>
    </xf>
    <xf numFmtId="2" fontId="78" fillId="64" borderId="37" xfId="13" applyNumberFormat="1" applyFont="1" applyFill="1" applyBorder="1" applyAlignment="1" applyProtection="1">
      <alignment horizontal="center"/>
      <protection hidden="1"/>
    </xf>
    <xf numFmtId="0" fontId="130" fillId="0" borderId="37" xfId="0" applyFont="1" applyBorder="1" applyAlignment="1">
      <alignment horizontal="center"/>
    </xf>
    <xf numFmtId="1" fontId="128" fillId="65" borderId="37" xfId="9" applyNumberFormat="1" applyFont="1" applyFill="1" applyBorder="1" applyAlignment="1" applyProtection="1">
      <alignment horizontal="center" vertical="top"/>
      <protection hidden="1"/>
    </xf>
    <xf numFmtId="2" fontId="65" fillId="0" borderId="0" xfId="0" applyNumberFormat="1" applyFont="1"/>
    <xf numFmtId="3" fontId="140" fillId="0" borderId="37" xfId="62" applyNumberFormat="1" applyFont="1" applyBorder="1" applyAlignment="1" applyProtection="1">
      <alignment horizontal="center"/>
      <protection hidden="1"/>
    </xf>
    <xf numFmtId="1" fontId="115" fillId="63" borderId="0" xfId="0" applyNumberFormat="1" applyFont="1" applyFill="1" applyAlignment="1">
      <alignment horizontal="center"/>
    </xf>
    <xf numFmtId="167" fontId="78" fillId="0" borderId="0" xfId="8" applyFont="1" applyAlignment="1">
      <alignment horizontal="left"/>
    </xf>
    <xf numFmtId="1" fontId="35" fillId="64" borderId="37" xfId="8" applyNumberFormat="1" applyFont="1" applyFill="1" applyBorder="1" applyAlignment="1">
      <alignment horizontal="center"/>
    </xf>
    <xf numFmtId="1" fontId="136" fillId="0" borderId="37" xfId="0" applyNumberFormat="1" applyFont="1" applyBorder="1" applyAlignment="1">
      <alignment horizontal="center"/>
    </xf>
    <xf numFmtId="0" fontId="78" fillId="0" borderId="37" xfId="0" applyFont="1" applyBorder="1" applyAlignment="1">
      <alignment horizontal="center" wrapText="1"/>
    </xf>
    <xf numFmtId="0" fontId="78" fillId="0" borderId="37" xfId="8" applyNumberFormat="1" applyFont="1" applyFill="1" applyBorder="1" applyAlignment="1"/>
    <xf numFmtId="2" fontId="78" fillId="0" borderId="37" xfId="0" applyNumberFormat="1" applyFont="1" applyBorder="1" applyAlignment="1">
      <alignment horizontal="center"/>
    </xf>
    <xf numFmtId="1" fontId="84" fillId="0" borderId="37" xfId="0" applyNumberFormat="1" applyFont="1" applyBorder="1" applyAlignment="1">
      <alignment horizontal="center"/>
    </xf>
    <xf numFmtId="0" fontId="78" fillId="0" borderId="37" xfId="0" applyFont="1" applyBorder="1" applyAlignment="1">
      <alignment horizontal="center"/>
    </xf>
    <xf numFmtId="0" fontId="84" fillId="0" borderId="37" xfId="0" applyFont="1" applyBorder="1" applyAlignment="1">
      <alignment horizontal="center"/>
    </xf>
    <xf numFmtId="2" fontId="78" fillId="0" borderId="43" xfId="11" applyNumberFormat="1" applyFont="1" applyBorder="1" applyProtection="1">
      <protection hidden="1"/>
    </xf>
    <xf numFmtId="0" fontId="92" fillId="0" borderId="43" xfId="13" applyFont="1" applyBorder="1" applyAlignment="1" applyProtection="1">
      <alignment horizontal="left" vertical="center"/>
      <protection hidden="1"/>
    </xf>
    <xf numFmtId="198" fontId="78" fillId="0" borderId="0" xfId="84" applyNumberFormat="1" applyFont="1"/>
    <xf numFmtId="166" fontId="80" fillId="2" borderId="37" xfId="18" applyFont="1" applyFill="1" applyBorder="1" applyAlignment="1">
      <alignment vertical="top" wrapText="1"/>
    </xf>
    <xf numFmtId="0" fontId="78" fillId="0" borderId="39" xfId="0" applyFont="1" applyBorder="1"/>
    <xf numFmtId="1" fontId="88" fillId="0" borderId="39" xfId="61" applyNumberFormat="1" applyFont="1" applyBorder="1" applyAlignment="1">
      <alignment horizontal="center"/>
    </xf>
    <xf numFmtId="1" fontId="80" fillId="0" borderId="39" xfId="61" applyNumberFormat="1" applyFont="1" applyBorder="1" applyAlignment="1">
      <alignment horizontal="center"/>
    </xf>
    <xf numFmtId="0" fontId="149" fillId="0" borderId="0" xfId="0" applyFont="1"/>
    <xf numFmtId="0" fontId="35" fillId="2" borderId="37" xfId="18" applyNumberFormat="1" applyFont="1" applyFill="1" applyBorder="1" applyAlignment="1">
      <alignment horizontal="center"/>
    </xf>
    <xf numFmtId="167" fontId="117" fillId="63" borderId="0" xfId="8" applyFont="1" applyFill="1" applyBorder="1" applyAlignment="1">
      <alignment horizontal="center" vertical="top" wrapText="1"/>
    </xf>
    <xf numFmtId="167" fontId="117" fillId="63" borderId="2" xfId="8" applyFont="1" applyFill="1" applyBorder="1" applyAlignment="1">
      <alignment horizontal="center" vertical="top" wrapText="1"/>
    </xf>
    <xf numFmtId="173" fontId="79" fillId="63" borderId="34" xfId="8" applyNumberFormat="1" applyFont="1" applyFill="1" applyBorder="1" applyAlignment="1">
      <alignment horizontal="center" vertical="center" wrapText="1"/>
    </xf>
    <xf numFmtId="173" fontId="79" fillId="63" borderId="2" xfId="8" applyNumberFormat="1" applyFont="1" applyFill="1" applyBorder="1" applyAlignment="1">
      <alignment horizontal="center" vertical="center" wrapText="1"/>
    </xf>
    <xf numFmtId="173" fontId="79" fillId="63" borderId="36" xfId="8" applyNumberFormat="1" applyFont="1" applyFill="1" applyBorder="1" applyAlignment="1">
      <alignment horizontal="center" vertical="center" wrapText="1"/>
    </xf>
    <xf numFmtId="173" fontId="79" fillId="63" borderId="38" xfId="8" applyNumberFormat="1" applyFont="1" applyFill="1" applyBorder="1" applyAlignment="1">
      <alignment horizontal="center" vertical="center" wrapText="1"/>
    </xf>
    <xf numFmtId="2" fontId="115" fillId="63" borderId="36" xfId="0" applyNumberFormat="1" applyFont="1" applyFill="1" applyBorder="1" applyAlignment="1">
      <alignment horizontal="center" vertical="center" wrapText="1"/>
    </xf>
    <xf numFmtId="2" fontId="115" fillId="63" borderId="38" xfId="0" applyNumberFormat="1" applyFont="1" applyFill="1" applyBorder="1" applyAlignment="1">
      <alignment horizontal="center" vertical="center" wrapText="1"/>
    </xf>
    <xf numFmtId="2" fontId="115" fillId="63" borderId="35" xfId="0" applyNumberFormat="1" applyFont="1" applyFill="1" applyBorder="1" applyAlignment="1">
      <alignment horizontal="center" vertical="center" wrapText="1"/>
    </xf>
    <xf numFmtId="49" fontId="115" fillId="63" borderId="36" xfId="63" applyNumberFormat="1" applyFont="1" applyFill="1" applyBorder="1" applyAlignment="1">
      <alignment horizontal="left" vertical="top" wrapText="1"/>
    </xf>
    <xf numFmtId="49" fontId="115" fillId="62" borderId="38" xfId="63" applyNumberFormat="1" applyFont="1" applyFill="1" applyBorder="1" applyAlignment="1">
      <alignment horizontal="left" vertical="top" wrapText="1"/>
    </xf>
    <xf numFmtId="49" fontId="115" fillId="62" borderId="35" xfId="63" applyNumberFormat="1" applyFont="1" applyFill="1" applyBorder="1" applyAlignment="1">
      <alignment horizontal="left" vertical="top" wrapText="1"/>
    </xf>
    <xf numFmtId="0" fontId="78" fillId="0" borderId="36" xfId="0" applyFont="1" applyBorder="1" applyAlignment="1">
      <alignment horizontal="left"/>
    </xf>
    <xf numFmtId="0" fontId="78" fillId="0" borderId="35" xfId="0" applyFont="1" applyBorder="1" applyAlignment="1">
      <alignment horizontal="left"/>
    </xf>
    <xf numFmtId="0" fontId="80" fillId="0" borderId="36" xfId="13" applyFont="1" applyBorder="1" applyAlignment="1" applyProtection="1">
      <alignment horizontal="left" vertical="center"/>
      <protection hidden="1"/>
    </xf>
    <xf numFmtId="0" fontId="80" fillId="0" borderId="35" xfId="13" applyFont="1" applyBorder="1" applyAlignment="1" applyProtection="1">
      <alignment horizontal="left" vertical="center"/>
      <protection hidden="1"/>
    </xf>
    <xf numFmtId="2" fontId="124" fillId="63" borderId="36" xfId="13" applyNumberFormat="1" applyFont="1" applyFill="1" applyBorder="1" applyAlignment="1" applyProtection="1">
      <alignment horizontal="center" vertical="center" wrapText="1"/>
      <protection hidden="1"/>
    </xf>
    <xf numFmtId="2" fontId="124" fillId="63" borderId="38" xfId="13" applyNumberFormat="1" applyFont="1" applyFill="1" applyBorder="1" applyAlignment="1" applyProtection="1">
      <alignment horizontal="center" vertical="center" wrapText="1"/>
      <protection hidden="1"/>
    </xf>
    <xf numFmtId="2" fontId="124" fillId="63" borderId="35" xfId="13" applyNumberFormat="1" applyFont="1" applyFill="1" applyBorder="1" applyAlignment="1" applyProtection="1">
      <alignment horizontal="center" vertical="center" wrapText="1"/>
      <protection hidden="1"/>
    </xf>
    <xf numFmtId="2" fontId="124" fillId="63" borderId="36" xfId="13" applyNumberFormat="1" applyFont="1" applyFill="1" applyBorder="1" applyAlignment="1" applyProtection="1">
      <alignment horizontal="left" vertical="center" wrapText="1"/>
      <protection hidden="1"/>
    </xf>
    <xf numFmtId="2" fontId="124" fillId="63" borderId="38" xfId="13" applyNumberFormat="1" applyFont="1" applyFill="1" applyBorder="1" applyAlignment="1" applyProtection="1">
      <alignment horizontal="left" vertical="center" wrapText="1"/>
      <protection hidden="1"/>
    </xf>
    <xf numFmtId="2" fontId="124" fillId="63" borderId="35" xfId="13" applyNumberFormat="1" applyFont="1" applyFill="1" applyBorder="1" applyAlignment="1" applyProtection="1">
      <alignment horizontal="left" vertical="center" wrapText="1"/>
      <protection hidden="1"/>
    </xf>
    <xf numFmtId="2" fontId="124" fillId="63" borderId="36" xfId="3" applyNumberFormat="1" applyFont="1" applyFill="1" applyBorder="1" applyAlignment="1" applyProtection="1">
      <alignment horizontal="center" vertical="center" wrapText="1"/>
      <protection hidden="1"/>
    </xf>
    <xf numFmtId="0" fontId="115" fillId="62" borderId="35" xfId="0" applyFont="1" applyFill="1" applyBorder="1" applyAlignment="1">
      <alignment horizontal="center" vertical="center" wrapText="1"/>
    </xf>
    <xf numFmtId="0" fontId="78" fillId="0" borderId="0" xfId="0" applyFont="1" applyAlignment="1">
      <alignment horizontal="left" vertical="top" wrapText="1"/>
    </xf>
    <xf numFmtId="2" fontId="124" fillId="63" borderId="37" xfId="13" applyNumberFormat="1" applyFont="1" applyFill="1" applyBorder="1" applyAlignment="1" applyProtection="1">
      <alignment horizontal="center" vertical="center" wrapText="1"/>
      <protection hidden="1"/>
    </xf>
    <xf numFmtId="2" fontId="124" fillId="62" borderId="37" xfId="13" applyNumberFormat="1" applyFont="1" applyFill="1" applyBorder="1" applyAlignment="1" applyProtection="1">
      <alignment horizontal="center" vertical="center" wrapText="1"/>
      <protection hidden="1"/>
    </xf>
    <xf numFmtId="0" fontId="78" fillId="0" borderId="36" xfId="9" applyFont="1" applyBorder="1" applyAlignment="1" applyProtection="1">
      <alignment horizontal="center"/>
      <protection hidden="1"/>
    </xf>
    <xf numFmtId="0" fontId="78" fillId="0" borderId="38" xfId="9" applyFont="1" applyBorder="1" applyAlignment="1" applyProtection="1">
      <alignment horizontal="center"/>
      <protection hidden="1"/>
    </xf>
    <xf numFmtId="0" fontId="78" fillId="0" borderId="35" xfId="9" applyFont="1" applyBorder="1" applyAlignment="1" applyProtection="1">
      <alignment horizontal="center"/>
      <protection hidden="1"/>
    </xf>
    <xf numFmtId="0" fontId="115" fillId="63" borderId="32" xfId="84" applyFont="1" applyFill="1" applyBorder="1" applyAlignment="1">
      <alignment horizontal="left" vertical="top" wrapText="1"/>
    </xf>
    <xf numFmtId="0" fontId="115" fillId="62" borderId="41" xfId="84" applyFont="1" applyFill="1" applyBorder="1" applyAlignment="1">
      <alignment horizontal="left" vertical="top" wrapText="1"/>
    </xf>
    <xf numFmtId="0" fontId="115" fillId="62" borderId="3" xfId="84" applyFont="1" applyFill="1" applyBorder="1" applyAlignment="1">
      <alignment horizontal="left" vertical="top" wrapText="1"/>
    </xf>
    <xf numFmtId="0" fontId="110" fillId="0" borderId="39" xfId="84" applyFont="1" applyBorder="1" applyAlignment="1">
      <alignment horizontal="left" vertical="top" wrapText="1"/>
    </xf>
    <xf numFmtId="0" fontId="110" fillId="0" borderId="0" xfId="84" applyFont="1" applyAlignment="1">
      <alignment horizontal="left" vertical="top" wrapText="1"/>
    </xf>
    <xf numFmtId="0" fontId="111" fillId="0" borderId="0" xfId="89" applyFont="1" applyAlignment="1">
      <alignment horizontal="left" vertical="center" wrapText="1"/>
    </xf>
    <xf numFmtId="0" fontId="111" fillId="0" borderId="0" xfId="89" applyFont="1" applyAlignment="1">
      <alignment horizontal="left" vertical="center"/>
    </xf>
  </cellXfs>
  <cellStyles count="52886">
    <cellStyle name="20% - Accent1" xfId="36" builtinId="30" customBuiltin="1"/>
    <cellStyle name="20% - Accent1 10" xfId="199" xr:uid="{00000000-0005-0000-0000-000001000000}"/>
    <cellStyle name="20% - Accent1 10 10" xfId="200" xr:uid="{00000000-0005-0000-0000-000002000000}"/>
    <cellStyle name="20% - Accent1 10 10 2" xfId="201" xr:uid="{00000000-0005-0000-0000-000003000000}"/>
    <cellStyle name="20% - Accent1 10 11" xfId="202" xr:uid="{00000000-0005-0000-0000-000004000000}"/>
    <cellStyle name="20% - Accent1 10 11 2" xfId="203" xr:uid="{00000000-0005-0000-0000-000005000000}"/>
    <cellStyle name="20% - Accent1 10 12" xfId="204" xr:uid="{00000000-0005-0000-0000-000006000000}"/>
    <cellStyle name="20% - Accent1 10 2" xfId="205" xr:uid="{00000000-0005-0000-0000-000007000000}"/>
    <cellStyle name="20% - Accent1 10 2 10" xfId="206" xr:uid="{00000000-0005-0000-0000-000008000000}"/>
    <cellStyle name="20% - Accent1 10 2 10 2" xfId="207" xr:uid="{00000000-0005-0000-0000-000009000000}"/>
    <cellStyle name="20% - Accent1 10 2 11" xfId="208" xr:uid="{00000000-0005-0000-0000-00000A000000}"/>
    <cellStyle name="20% - Accent1 10 2 2" xfId="209" xr:uid="{00000000-0005-0000-0000-00000B000000}"/>
    <cellStyle name="20% - Accent1 10 2 2 2" xfId="210" xr:uid="{00000000-0005-0000-0000-00000C000000}"/>
    <cellStyle name="20% - Accent1 10 2 2 2 2" xfId="211" xr:uid="{00000000-0005-0000-0000-00000D000000}"/>
    <cellStyle name="20% - Accent1 10 2 2 2 2 2" xfId="212" xr:uid="{00000000-0005-0000-0000-00000E000000}"/>
    <cellStyle name="20% - Accent1 10 2 2 2 2 2 2" xfId="213" xr:uid="{00000000-0005-0000-0000-00000F000000}"/>
    <cellStyle name="20% - Accent1 10 2 2 2 2 3" xfId="214" xr:uid="{00000000-0005-0000-0000-000010000000}"/>
    <cellStyle name="20% - Accent1 10 2 2 2 3" xfId="215" xr:uid="{00000000-0005-0000-0000-000011000000}"/>
    <cellStyle name="20% - Accent1 10 2 2 2 3 2" xfId="216" xr:uid="{00000000-0005-0000-0000-000012000000}"/>
    <cellStyle name="20% - Accent1 10 2 2 2 4" xfId="217" xr:uid="{00000000-0005-0000-0000-000013000000}"/>
    <cellStyle name="20% - Accent1 10 2 2 3" xfId="218" xr:uid="{00000000-0005-0000-0000-000014000000}"/>
    <cellStyle name="20% - Accent1 10 2 2 3 2" xfId="219" xr:uid="{00000000-0005-0000-0000-000015000000}"/>
    <cellStyle name="20% - Accent1 10 2 2 3 2 2" xfId="220" xr:uid="{00000000-0005-0000-0000-000016000000}"/>
    <cellStyle name="20% - Accent1 10 2 2 3 2 2 2" xfId="221" xr:uid="{00000000-0005-0000-0000-000017000000}"/>
    <cellStyle name="20% - Accent1 10 2 2 3 2 3" xfId="222" xr:uid="{00000000-0005-0000-0000-000018000000}"/>
    <cellStyle name="20% - Accent1 10 2 2 3 3" xfId="223" xr:uid="{00000000-0005-0000-0000-000019000000}"/>
    <cellStyle name="20% - Accent1 10 2 2 3 3 2" xfId="224" xr:uid="{00000000-0005-0000-0000-00001A000000}"/>
    <cellStyle name="20% - Accent1 10 2 2 3 4" xfId="225" xr:uid="{00000000-0005-0000-0000-00001B000000}"/>
    <cellStyle name="20% - Accent1 10 2 2 4" xfId="226" xr:uid="{00000000-0005-0000-0000-00001C000000}"/>
    <cellStyle name="20% - Accent1 10 2 2 4 2" xfId="227" xr:uid="{00000000-0005-0000-0000-00001D000000}"/>
    <cellStyle name="20% - Accent1 10 2 2 4 2 2" xfId="228" xr:uid="{00000000-0005-0000-0000-00001E000000}"/>
    <cellStyle name="20% - Accent1 10 2 2 4 2 2 2" xfId="229" xr:uid="{00000000-0005-0000-0000-00001F000000}"/>
    <cellStyle name="20% - Accent1 10 2 2 4 2 3" xfId="230" xr:uid="{00000000-0005-0000-0000-000020000000}"/>
    <cellStyle name="20% - Accent1 10 2 2 4 3" xfId="231" xr:uid="{00000000-0005-0000-0000-000021000000}"/>
    <cellStyle name="20% - Accent1 10 2 2 4 3 2" xfId="232" xr:uid="{00000000-0005-0000-0000-000022000000}"/>
    <cellStyle name="20% - Accent1 10 2 2 4 4" xfId="233" xr:uid="{00000000-0005-0000-0000-000023000000}"/>
    <cellStyle name="20% - Accent1 10 2 2 5" xfId="234" xr:uid="{00000000-0005-0000-0000-000024000000}"/>
    <cellStyle name="20% - Accent1 10 2 2 5 2" xfId="235" xr:uid="{00000000-0005-0000-0000-000025000000}"/>
    <cellStyle name="20% - Accent1 10 2 2 5 2 2" xfId="236" xr:uid="{00000000-0005-0000-0000-000026000000}"/>
    <cellStyle name="20% - Accent1 10 2 2 5 3" xfId="237" xr:uid="{00000000-0005-0000-0000-000027000000}"/>
    <cellStyle name="20% - Accent1 10 2 2 6" xfId="238" xr:uid="{00000000-0005-0000-0000-000028000000}"/>
    <cellStyle name="20% - Accent1 10 2 2 6 2" xfId="239" xr:uid="{00000000-0005-0000-0000-000029000000}"/>
    <cellStyle name="20% - Accent1 10 2 2 6 2 2" xfId="240" xr:uid="{00000000-0005-0000-0000-00002A000000}"/>
    <cellStyle name="20% - Accent1 10 2 2 6 3" xfId="241" xr:uid="{00000000-0005-0000-0000-00002B000000}"/>
    <cellStyle name="20% - Accent1 10 2 2 7" xfId="242" xr:uid="{00000000-0005-0000-0000-00002C000000}"/>
    <cellStyle name="20% - Accent1 10 2 2 7 2" xfId="243" xr:uid="{00000000-0005-0000-0000-00002D000000}"/>
    <cellStyle name="20% - Accent1 10 2 2 8" xfId="244" xr:uid="{00000000-0005-0000-0000-00002E000000}"/>
    <cellStyle name="20% - Accent1 10 2 2 8 2" xfId="245" xr:uid="{00000000-0005-0000-0000-00002F000000}"/>
    <cellStyle name="20% - Accent1 10 2 2 9" xfId="246" xr:uid="{00000000-0005-0000-0000-000030000000}"/>
    <cellStyle name="20% - Accent1 10 2 3" xfId="247" xr:uid="{00000000-0005-0000-0000-000031000000}"/>
    <cellStyle name="20% - Accent1 10 2 3 2" xfId="248" xr:uid="{00000000-0005-0000-0000-000032000000}"/>
    <cellStyle name="20% - Accent1 10 2 3 2 2" xfId="249" xr:uid="{00000000-0005-0000-0000-000033000000}"/>
    <cellStyle name="20% - Accent1 10 2 3 2 2 2" xfId="250" xr:uid="{00000000-0005-0000-0000-000034000000}"/>
    <cellStyle name="20% - Accent1 10 2 3 2 2 2 2" xfId="251" xr:uid="{00000000-0005-0000-0000-000035000000}"/>
    <cellStyle name="20% - Accent1 10 2 3 2 2 3" xfId="252" xr:uid="{00000000-0005-0000-0000-000036000000}"/>
    <cellStyle name="20% - Accent1 10 2 3 2 3" xfId="253" xr:uid="{00000000-0005-0000-0000-000037000000}"/>
    <cellStyle name="20% - Accent1 10 2 3 2 3 2" xfId="254" xr:uid="{00000000-0005-0000-0000-000038000000}"/>
    <cellStyle name="20% - Accent1 10 2 3 2 4" xfId="255" xr:uid="{00000000-0005-0000-0000-000039000000}"/>
    <cellStyle name="20% - Accent1 10 2 3 3" xfId="256" xr:uid="{00000000-0005-0000-0000-00003A000000}"/>
    <cellStyle name="20% - Accent1 10 2 3 3 2" xfId="257" xr:uid="{00000000-0005-0000-0000-00003B000000}"/>
    <cellStyle name="20% - Accent1 10 2 3 3 2 2" xfId="258" xr:uid="{00000000-0005-0000-0000-00003C000000}"/>
    <cellStyle name="20% - Accent1 10 2 3 3 2 2 2" xfId="259" xr:uid="{00000000-0005-0000-0000-00003D000000}"/>
    <cellStyle name="20% - Accent1 10 2 3 3 2 3" xfId="260" xr:uid="{00000000-0005-0000-0000-00003E000000}"/>
    <cellStyle name="20% - Accent1 10 2 3 3 3" xfId="261" xr:uid="{00000000-0005-0000-0000-00003F000000}"/>
    <cellStyle name="20% - Accent1 10 2 3 3 3 2" xfId="262" xr:uid="{00000000-0005-0000-0000-000040000000}"/>
    <cellStyle name="20% - Accent1 10 2 3 3 4" xfId="263" xr:uid="{00000000-0005-0000-0000-000041000000}"/>
    <cellStyle name="20% - Accent1 10 2 3 4" xfId="264" xr:uid="{00000000-0005-0000-0000-000042000000}"/>
    <cellStyle name="20% - Accent1 10 2 3 4 2" xfId="265" xr:uid="{00000000-0005-0000-0000-000043000000}"/>
    <cellStyle name="20% - Accent1 10 2 3 4 2 2" xfId="266" xr:uid="{00000000-0005-0000-0000-000044000000}"/>
    <cellStyle name="20% - Accent1 10 2 3 4 2 2 2" xfId="267" xr:uid="{00000000-0005-0000-0000-000045000000}"/>
    <cellStyle name="20% - Accent1 10 2 3 4 2 3" xfId="268" xr:uid="{00000000-0005-0000-0000-000046000000}"/>
    <cellStyle name="20% - Accent1 10 2 3 4 3" xfId="269" xr:uid="{00000000-0005-0000-0000-000047000000}"/>
    <cellStyle name="20% - Accent1 10 2 3 4 3 2" xfId="270" xr:uid="{00000000-0005-0000-0000-000048000000}"/>
    <cellStyle name="20% - Accent1 10 2 3 4 4" xfId="271" xr:uid="{00000000-0005-0000-0000-000049000000}"/>
    <cellStyle name="20% - Accent1 10 2 3 5" xfId="272" xr:uid="{00000000-0005-0000-0000-00004A000000}"/>
    <cellStyle name="20% - Accent1 10 2 3 5 2" xfId="273" xr:uid="{00000000-0005-0000-0000-00004B000000}"/>
    <cellStyle name="20% - Accent1 10 2 3 5 2 2" xfId="274" xr:uid="{00000000-0005-0000-0000-00004C000000}"/>
    <cellStyle name="20% - Accent1 10 2 3 5 3" xfId="275" xr:uid="{00000000-0005-0000-0000-00004D000000}"/>
    <cellStyle name="20% - Accent1 10 2 3 6" xfId="276" xr:uid="{00000000-0005-0000-0000-00004E000000}"/>
    <cellStyle name="20% - Accent1 10 2 3 6 2" xfId="277" xr:uid="{00000000-0005-0000-0000-00004F000000}"/>
    <cellStyle name="20% - Accent1 10 2 3 6 2 2" xfId="278" xr:uid="{00000000-0005-0000-0000-000050000000}"/>
    <cellStyle name="20% - Accent1 10 2 3 6 3" xfId="279" xr:uid="{00000000-0005-0000-0000-000051000000}"/>
    <cellStyle name="20% - Accent1 10 2 3 7" xfId="280" xr:uid="{00000000-0005-0000-0000-000052000000}"/>
    <cellStyle name="20% - Accent1 10 2 3 7 2" xfId="281" xr:uid="{00000000-0005-0000-0000-000053000000}"/>
    <cellStyle name="20% - Accent1 10 2 3 8" xfId="282" xr:uid="{00000000-0005-0000-0000-000054000000}"/>
    <cellStyle name="20% - Accent1 10 2 3 8 2" xfId="283" xr:uid="{00000000-0005-0000-0000-000055000000}"/>
    <cellStyle name="20% - Accent1 10 2 3 9" xfId="284" xr:uid="{00000000-0005-0000-0000-000056000000}"/>
    <cellStyle name="20% - Accent1 10 2 4" xfId="285" xr:uid="{00000000-0005-0000-0000-000057000000}"/>
    <cellStyle name="20% - Accent1 10 2 4 2" xfId="286" xr:uid="{00000000-0005-0000-0000-000058000000}"/>
    <cellStyle name="20% - Accent1 10 2 4 2 2" xfId="287" xr:uid="{00000000-0005-0000-0000-000059000000}"/>
    <cellStyle name="20% - Accent1 10 2 4 2 2 2" xfId="288" xr:uid="{00000000-0005-0000-0000-00005A000000}"/>
    <cellStyle name="20% - Accent1 10 2 4 2 3" xfId="289" xr:uid="{00000000-0005-0000-0000-00005B000000}"/>
    <cellStyle name="20% - Accent1 10 2 4 3" xfId="290" xr:uid="{00000000-0005-0000-0000-00005C000000}"/>
    <cellStyle name="20% - Accent1 10 2 4 3 2" xfId="291" xr:uid="{00000000-0005-0000-0000-00005D000000}"/>
    <cellStyle name="20% - Accent1 10 2 4 4" xfId="292" xr:uid="{00000000-0005-0000-0000-00005E000000}"/>
    <cellStyle name="20% - Accent1 10 2 5" xfId="293" xr:uid="{00000000-0005-0000-0000-00005F000000}"/>
    <cellStyle name="20% - Accent1 10 2 5 2" xfId="294" xr:uid="{00000000-0005-0000-0000-000060000000}"/>
    <cellStyle name="20% - Accent1 10 2 5 2 2" xfId="295" xr:uid="{00000000-0005-0000-0000-000061000000}"/>
    <cellStyle name="20% - Accent1 10 2 5 2 2 2" xfId="296" xr:uid="{00000000-0005-0000-0000-000062000000}"/>
    <cellStyle name="20% - Accent1 10 2 5 2 3" xfId="297" xr:uid="{00000000-0005-0000-0000-000063000000}"/>
    <cellStyle name="20% - Accent1 10 2 5 3" xfId="298" xr:uid="{00000000-0005-0000-0000-000064000000}"/>
    <cellStyle name="20% - Accent1 10 2 5 3 2" xfId="299" xr:uid="{00000000-0005-0000-0000-000065000000}"/>
    <cellStyle name="20% - Accent1 10 2 5 4" xfId="300" xr:uid="{00000000-0005-0000-0000-000066000000}"/>
    <cellStyle name="20% - Accent1 10 2 6" xfId="301" xr:uid="{00000000-0005-0000-0000-000067000000}"/>
    <cellStyle name="20% - Accent1 10 2 6 2" xfId="302" xr:uid="{00000000-0005-0000-0000-000068000000}"/>
    <cellStyle name="20% - Accent1 10 2 6 2 2" xfId="303" xr:uid="{00000000-0005-0000-0000-000069000000}"/>
    <cellStyle name="20% - Accent1 10 2 6 2 2 2" xfId="304" xr:uid="{00000000-0005-0000-0000-00006A000000}"/>
    <cellStyle name="20% - Accent1 10 2 6 2 3" xfId="305" xr:uid="{00000000-0005-0000-0000-00006B000000}"/>
    <cellStyle name="20% - Accent1 10 2 6 3" xfId="306" xr:uid="{00000000-0005-0000-0000-00006C000000}"/>
    <cellStyle name="20% - Accent1 10 2 6 3 2" xfId="307" xr:uid="{00000000-0005-0000-0000-00006D000000}"/>
    <cellStyle name="20% - Accent1 10 2 6 4" xfId="308" xr:uid="{00000000-0005-0000-0000-00006E000000}"/>
    <cellStyle name="20% - Accent1 10 2 7" xfId="309" xr:uid="{00000000-0005-0000-0000-00006F000000}"/>
    <cellStyle name="20% - Accent1 10 2 7 2" xfId="310" xr:uid="{00000000-0005-0000-0000-000070000000}"/>
    <cellStyle name="20% - Accent1 10 2 7 2 2" xfId="311" xr:uid="{00000000-0005-0000-0000-000071000000}"/>
    <cellStyle name="20% - Accent1 10 2 7 3" xfId="312" xr:uid="{00000000-0005-0000-0000-000072000000}"/>
    <cellStyle name="20% - Accent1 10 2 8" xfId="313" xr:uid="{00000000-0005-0000-0000-000073000000}"/>
    <cellStyle name="20% - Accent1 10 2 8 2" xfId="314" xr:uid="{00000000-0005-0000-0000-000074000000}"/>
    <cellStyle name="20% - Accent1 10 2 8 2 2" xfId="315" xr:uid="{00000000-0005-0000-0000-000075000000}"/>
    <cellStyle name="20% - Accent1 10 2 8 3" xfId="316" xr:uid="{00000000-0005-0000-0000-000076000000}"/>
    <cellStyle name="20% - Accent1 10 2 9" xfId="317" xr:uid="{00000000-0005-0000-0000-000077000000}"/>
    <cellStyle name="20% - Accent1 10 2 9 2" xfId="318" xr:uid="{00000000-0005-0000-0000-000078000000}"/>
    <cellStyle name="20% - Accent1 10 3" xfId="319" xr:uid="{00000000-0005-0000-0000-000079000000}"/>
    <cellStyle name="20% - Accent1 10 3 2" xfId="320" xr:uid="{00000000-0005-0000-0000-00007A000000}"/>
    <cellStyle name="20% - Accent1 10 3 2 2" xfId="321" xr:uid="{00000000-0005-0000-0000-00007B000000}"/>
    <cellStyle name="20% - Accent1 10 3 2 2 2" xfId="322" xr:uid="{00000000-0005-0000-0000-00007C000000}"/>
    <cellStyle name="20% - Accent1 10 3 2 2 2 2" xfId="323" xr:uid="{00000000-0005-0000-0000-00007D000000}"/>
    <cellStyle name="20% - Accent1 10 3 2 2 3" xfId="324" xr:uid="{00000000-0005-0000-0000-00007E000000}"/>
    <cellStyle name="20% - Accent1 10 3 2 3" xfId="325" xr:uid="{00000000-0005-0000-0000-00007F000000}"/>
    <cellStyle name="20% - Accent1 10 3 2 3 2" xfId="326" xr:uid="{00000000-0005-0000-0000-000080000000}"/>
    <cellStyle name="20% - Accent1 10 3 2 4" xfId="327" xr:uid="{00000000-0005-0000-0000-000081000000}"/>
    <cellStyle name="20% - Accent1 10 3 3" xfId="328" xr:uid="{00000000-0005-0000-0000-000082000000}"/>
    <cellStyle name="20% - Accent1 10 3 3 2" xfId="329" xr:uid="{00000000-0005-0000-0000-000083000000}"/>
    <cellStyle name="20% - Accent1 10 3 3 2 2" xfId="330" xr:uid="{00000000-0005-0000-0000-000084000000}"/>
    <cellStyle name="20% - Accent1 10 3 3 2 2 2" xfId="331" xr:uid="{00000000-0005-0000-0000-000085000000}"/>
    <cellStyle name="20% - Accent1 10 3 3 2 3" xfId="332" xr:uid="{00000000-0005-0000-0000-000086000000}"/>
    <cellStyle name="20% - Accent1 10 3 3 3" xfId="333" xr:uid="{00000000-0005-0000-0000-000087000000}"/>
    <cellStyle name="20% - Accent1 10 3 3 3 2" xfId="334" xr:uid="{00000000-0005-0000-0000-000088000000}"/>
    <cellStyle name="20% - Accent1 10 3 3 4" xfId="335" xr:uid="{00000000-0005-0000-0000-000089000000}"/>
    <cellStyle name="20% - Accent1 10 3 4" xfId="336" xr:uid="{00000000-0005-0000-0000-00008A000000}"/>
    <cellStyle name="20% - Accent1 10 3 4 2" xfId="337" xr:uid="{00000000-0005-0000-0000-00008B000000}"/>
    <cellStyle name="20% - Accent1 10 3 4 2 2" xfId="338" xr:uid="{00000000-0005-0000-0000-00008C000000}"/>
    <cellStyle name="20% - Accent1 10 3 4 2 2 2" xfId="339" xr:uid="{00000000-0005-0000-0000-00008D000000}"/>
    <cellStyle name="20% - Accent1 10 3 4 2 3" xfId="340" xr:uid="{00000000-0005-0000-0000-00008E000000}"/>
    <cellStyle name="20% - Accent1 10 3 4 3" xfId="341" xr:uid="{00000000-0005-0000-0000-00008F000000}"/>
    <cellStyle name="20% - Accent1 10 3 4 3 2" xfId="342" xr:uid="{00000000-0005-0000-0000-000090000000}"/>
    <cellStyle name="20% - Accent1 10 3 4 4" xfId="343" xr:uid="{00000000-0005-0000-0000-000091000000}"/>
    <cellStyle name="20% - Accent1 10 3 5" xfId="344" xr:uid="{00000000-0005-0000-0000-000092000000}"/>
    <cellStyle name="20% - Accent1 10 3 5 2" xfId="345" xr:uid="{00000000-0005-0000-0000-000093000000}"/>
    <cellStyle name="20% - Accent1 10 3 5 2 2" xfId="346" xr:uid="{00000000-0005-0000-0000-000094000000}"/>
    <cellStyle name="20% - Accent1 10 3 5 3" xfId="347" xr:uid="{00000000-0005-0000-0000-000095000000}"/>
    <cellStyle name="20% - Accent1 10 3 6" xfId="348" xr:uid="{00000000-0005-0000-0000-000096000000}"/>
    <cellStyle name="20% - Accent1 10 3 6 2" xfId="349" xr:uid="{00000000-0005-0000-0000-000097000000}"/>
    <cellStyle name="20% - Accent1 10 3 6 2 2" xfId="350" xr:uid="{00000000-0005-0000-0000-000098000000}"/>
    <cellStyle name="20% - Accent1 10 3 6 3" xfId="351" xr:uid="{00000000-0005-0000-0000-000099000000}"/>
    <cellStyle name="20% - Accent1 10 3 7" xfId="352" xr:uid="{00000000-0005-0000-0000-00009A000000}"/>
    <cellStyle name="20% - Accent1 10 3 7 2" xfId="353" xr:uid="{00000000-0005-0000-0000-00009B000000}"/>
    <cellStyle name="20% - Accent1 10 3 8" xfId="354" xr:uid="{00000000-0005-0000-0000-00009C000000}"/>
    <cellStyle name="20% - Accent1 10 3 8 2" xfId="355" xr:uid="{00000000-0005-0000-0000-00009D000000}"/>
    <cellStyle name="20% - Accent1 10 3 9" xfId="356" xr:uid="{00000000-0005-0000-0000-00009E000000}"/>
    <cellStyle name="20% - Accent1 10 4" xfId="357" xr:uid="{00000000-0005-0000-0000-00009F000000}"/>
    <cellStyle name="20% - Accent1 10 4 2" xfId="358" xr:uid="{00000000-0005-0000-0000-0000A0000000}"/>
    <cellStyle name="20% - Accent1 10 4 2 2" xfId="359" xr:uid="{00000000-0005-0000-0000-0000A1000000}"/>
    <cellStyle name="20% - Accent1 10 4 2 2 2" xfId="360" xr:uid="{00000000-0005-0000-0000-0000A2000000}"/>
    <cellStyle name="20% - Accent1 10 4 2 2 2 2" xfId="361" xr:uid="{00000000-0005-0000-0000-0000A3000000}"/>
    <cellStyle name="20% - Accent1 10 4 2 2 3" xfId="362" xr:uid="{00000000-0005-0000-0000-0000A4000000}"/>
    <cellStyle name="20% - Accent1 10 4 2 3" xfId="363" xr:uid="{00000000-0005-0000-0000-0000A5000000}"/>
    <cellStyle name="20% - Accent1 10 4 2 3 2" xfId="364" xr:uid="{00000000-0005-0000-0000-0000A6000000}"/>
    <cellStyle name="20% - Accent1 10 4 2 4" xfId="365" xr:uid="{00000000-0005-0000-0000-0000A7000000}"/>
    <cellStyle name="20% - Accent1 10 4 3" xfId="366" xr:uid="{00000000-0005-0000-0000-0000A8000000}"/>
    <cellStyle name="20% - Accent1 10 4 3 2" xfId="367" xr:uid="{00000000-0005-0000-0000-0000A9000000}"/>
    <cellStyle name="20% - Accent1 10 4 3 2 2" xfId="368" xr:uid="{00000000-0005-0000-0000-0000AA000000}"/>
    <cellStyle name="20% - Accent1 10 4 3 2 2 2" xfId="369" xr:uid="{00000000-0005-0000-0000-0000AB000000}"/>
    <cellStyle name="20% - Accent1 10 4 3 2 3" xfId="370" xr:uid="{00000000-0005-0000-0000-0000AC000000}"/>
    <cellStyle name="20% - Accent1 10 4 3 3" xfId="371" xr:uid="{00000000-0005-0000-0000-0000AD000000}"/>
    <cellStyle name="20% - Accent1 10 4 3 3 2" xfId="372" xr:uid="{00000000-0005-0000-0000-0000AE000000}"/>
    <cellStyle name="20% - Accent1 10 4 3 4" xfId="373" xr:uid="{00000000-0005-0000-0000-0000AF000000}"/>
    <cellStyle name="20% - Accent1 10 4 4" xfId="374" xr:uid="{00000000-0005-0000-0000-0000B0000000}"/>
    <cellStyle name="20% - Accent1 10 4 4 2" xfId="375" xr:uid="{00000000-0005-0000-0000-0000B1000000}"/>
    <cellStyle name="20% - Accent1 10 4 4 2 2" xfId="376" xr:uid="{00000000-0005-0000-0000-0000B2000000}"/>
    <cellStyle name="20% - Accent1 10 4 4 2 2 2" xfId="377" xr:uid="{00000000-0005-0000-0000-0000B3000000}"/>
    <cellStyle name="20% - Accent1 10 4 4 2 3" xfId="378" xr:uid="{00000000-0005-0000-0000-0000B4000000}"/>
    <cellStyle name="20% - Accent1 10 4 4 3" xfId="379" xr:uid="{00000000-0005-0000-0000-0000B5000000}"/>
    <cellStyle name="20% - Accent1 10 4 4 3 2" xfId="380" xr:uid="{00000000-0005-0000-0000-0000B6000000}"/>
    <cellStyle name="20% - Accent1 10 4 4 4" xfId="381" xr:uid="{00000000-0005-0000-0000-0000B7000000}"/>
    <cellStyle name="20% - Accent1 10 4 5" xfId="382" xr:uid="{00000000-0005-0000-0000-0000B8000000}"/>
    <cellStyle name="20% - Accent1 10 4 5 2" xfId="383" xr:uid="{00000000-0005-0000-0000-0000B9000000}"/>
    <cellStyle name="20% - Accent1 10 4 5 2 2" xfId="384" xr:uid="{00000000-0005-0000-0000-0000BA000000}"/>
    <cellStyle name="20% - Accent1 10 4 5 3" xfId="385" xr:uid="{00000000-0005-0000-0000-0000BB000000}"/>
    <cellStyle name="20% - Accent1 10 4 6" xfId="386" xr:uid="{00000000-0005-0000-0000-0000BC000000}"/>
    <cellStyle name="20% - Accent1 10 4 6 2" xfId="387" xr:uid="{00000000-0005-0000-0000-0000BD000000}"/>
    <cellStyle name="20% - Accent1 10 4 6 2 2" xfId="388" xr:uid="{00000000-0005-0000-0000-0000BE000000}"/>
    <cellStyle name="20% - Accent1 10 4 6 3" xfId="389" xr:uid="{00000000-0005-0000-0000-0000BF000000}"/>
    <cellStyle name="20% - Accent1 10 4 7" xfId="390" xr:uid="{00000000-0005-0000-0000-0000C0000000}"/>
    <cellStyle name="20% - Accent1 10 4 7 2" xfId="391" xr:uid="{00000000-0005-0000-0000-0000C1000000}"/>
    <cellStyle name="20% - Accent1 10 4 8" xfId="392" xr:uid="{00000000-0005-0000-0000-0000C2000000}"/>
    <cellStyle name="20% - Accent1 10 4 8 2" xfId="393" xr:uid="{00000000-0005-0000-0000-0000C3000000}"/>
    <cellStyle name="20% - Accent1 10 4 9" xfId="394" xr:uid="{00000000-0005-0000-0000-0000C4000000}"/>
    <cellStyle name="20% - Accent1 10 5" xfId="395" xr:uid="{00000000-0005-0000-0000-0000C5000000}"/>
    <cellStyle name="20% - Accent1 10 5 2" xfId="396" xr:uid="{00000000-0005-0000-0000-0000C6000000}"/>
    <cellStyle name="20% - Accent1 10 5 2 2" xfId="397" xr:uid="{00000000-0005-0000-0000-0000C7000000}"/>
    <cellStyle name="20% - Accent1 10 5 2 2 2" xfId="398" xr:uid="{00000000-0005-0000-0000-0000C8000000}"/>
    <cellStyle name="20% - Accent1 10 5 2 3" xfId="399" xr:uid="{00000000-0005-0000-0000-0000C9000000}"/>
    <cellStyle name="20% - Accent1 10 5 3" xfId="400" xr:uid="{00000000-0005-0000-0000-0000CA000000}"/>
    <cellStyle name="20% - Accent1 10 5 3 2" xfId="401" xr:uid="{00000000-0005-0000-0000-0000CB000000}"/>
    <cellStyle name="20% - Accent1 10 5 4" xfId="402" xr:uid="{00000000-0005-0000-0000-0000CC000000}"/>
    <cellStyle name="20% - Accent1 10 6" xfId="403" xr:uid="{00000000-0005-0000-0000-0000CD000000}"/>
    <cellStyle name="20% - Accent1 10 6 2" xfId="404" xr:uid="{00000000-0005-0000-0000-0000CE000000}"/>
    <cellStyle name="20% - Accent1 10 6 2 2" xfId="405" xr:uid="{00000000-0005-0000-0000-0000CF000000}"/>
    <cellStyle name="20% - Accent1 10 6 2 2 2" xfId="406" xr:uid="{00000000-0005-0000-0000-0000D0000000}"/>
    <cellStyle name="20% - Accent1 10 6 2 3" xfId="407" xr:uid="{00000000-0005-0000-0000-0000D1000000}"/>
    <cellStyle name="20% - Accent1 10 6 3" xfId="408" xr:uid="{00000000-0005-0000-0000-0000D2000000}"/>
    <cellStyle name="20% - Accent1 10 6 3 2" xfId="409" xr:uid="{00000000-0005-0000-0000-0000D3000000}"/>
    <cellStyle name="20% - Accent1 10 6 4" xfId="410" xr:uid="{00000000-0005-0000-0000-0000D4000000}"/>
    <cellStyle name="20% - Accent1 10 7" xfId="411" xr:uid="{00000000-0005-0000-0000-0000D5000000}"/>
    <cellStyle name="20% - Accent1 10 7 2" xfId="412" xr:uid="{00000000-0005-0000-0000-0000D6000000}"/>
    <cellStyle name="20% - Accent1 10 7 2 2" xfId="413" xr:uid="{00000000-0005-0000-0000-0000D7000000}"/>
    <cellStyle name="20% - Accent1 10 7 2 2 2" xfId="414" xr:uid="{00000000-0005-0000-0000-0000D8000000}"/>
    <cellStyle name="20% - Accent1 10 7 2 3" xfId="415" xr:uid="{00000000-0005-0000-0000-0000D9000000}"/>
    <cellStyle name="20% - Accent1 10 7 3" xfId="416" xr:uid="{00000000-0005-0000-0000-0000DA000000}"/>
    <cellStyle name="20% - Accent1 10 7 3 2" xfId="417" xr:uid="{00000000-0005-0000-0000-0000DB000000}"/>
    <cellStyle name="20% - Accent1 10 7 4" xfId="418" xr:uid="{00000000-0005-0000-0000-0000DC000000}"/>
    <cellStyle name="20% - Accent1 10 8" xfId="419" xr:uid="{00000000-0005-0000-0000-0000DD000000}"/>
    <cellStyle name="20% - Accent1 10 8 2" xfId="420" xr:uid="{00000000-0005-0000-0000-0000DE000000}"/>
    <cellStyle name="20% - Accent1 10 8 2 2" xfId="421" xr:uid="{00000000-0005-0000-0000-0000DF000000}"/>
    <cellStyle name="20% - Accent1 10 8 3" xfId="422" xr:uid="{00000000-0005-0000-0000-0000E0000000}"/>
    <cellStyle name="20% - Accent1 10 9" xfId="423" xr:uid="{00000000-0005-0000-0000-0000E1000000}"/>
    <cellStyle name="20% - Accent1 10 9 2" xfId="424" xr:uid="{00000000-0005-0000-0000-0000E2000000}"/>
    <cellStyle name="20% - Accent1 10 9 2 2" xfId="425" xr:uid="{00000000-0005-0000-0000-0000E3000000}"/>
    <cellStyle name="20% - Accent1 10 9 3" xfId="426" xr:uid="{00000000-0005-0000-0000-0000E4000000}"/>
    <cellStyle name="20% - Accent1 11" xfId="427" xr:uid="{00000000-0005-0000-0000-0000E5000000}"/>
    <cellStyle name="20% - Accent1 11 10" xfId="428" xr:uid="{00000000-0005-0000-0000-0000E6000000}"/>
    <cellStyle name="20% - Accent1 11 10 2" xfId="429" xr:uid="{00000000-0005-0000-0000-0000E7000000}"/>
    <cellStyle name="20% - Accent1 11 11" xfId="430" xr:uid="{00000000-0005-0000-0000-0000E8000000}"/>
    <cellStyle name="20% - Accent1 11 2" xfId="431" xr:uid="{00000000-0005-0000-0000-0000E9000000}"/>
    <cellStyle name="20% - Accent1 11 2 2" xfId="432" xr:uid="{00000000-0005-0000-0000-0000EA000000}"/>
    <cellStyle name="20% - Accent1 11 2 2 2" xfId="433" xr:uid="{00000000-0005-0000-0000-0000EB000000}"/>
    <cellStyle name="20% - Accent1 11 2 2 2 2" xfId="434" xr:uid="{00000000-0005-0000-0000-0000EC000000}"/>
    <cellStyle name="20% - Accent1 11 2 2 2 2 2" xfId="435" xr:uid="{00000000-0005-0000-0000-0000ED000000}"/>
    <cellStyle name="20% - Accent1 11 2 2 2 3" xfId="436" xr:uid="{00000000-0005-0000-0000-0000EE000000}"/>
    <cellStyle name="20% - Accent1 11 2 2 3" xfId="437" xr:uid="{00000000-0005-0000-0000-0000EF000000}"/>
    <cellStyle name="20% - Accent1 11 2 2 3 2" xfId="438" xr:uid="{00000000-0005-0000-0000-0000F0000000}"/>
    <cellStyle name="20% - Accent1 11 2 2 4" xfId="439" xr:uid="{00000000-0005-0000-0000-0000F1000000}"/>
    <cellStyle name="20% - Accent1 11 2 3" xfId="440" xr:uid="{00000000-0005-0000-0000-0000F2000000}"/>
    <cellStyle name="20% - Accent1 11 2 3 2" xfId="441" xr:uid="{00000000-0005-0000-0000-0000F3000000}"/>
    <cellStyle name="20% - Accent1 11 2 3 2 2" xfId="442" xr:uid="{00000000-0005-0000-0000-0000F4000000}"/>
    <cellStyle name="20% - Accent1 11 2 3 2 2 2" xfId="443" xr:uid="{00000000-0005-0000-0000-0000F5000000}"/>
    <cellStyle name="20% - Accent1 11 2 3 2 3" xfId="444" xr:uid="{00000000-0005-0000-0000-0000F6000000}"/>
    <cellStyle name="20% - Accent1 11 2 3 3" xfId="445" xr:uid="{00000000-0005-0000-0000-0000F7000000}"/>
    <cellStyle name="20% - Accent1 11 2 3 3 2" xfId="446" xr:uid="{00000000-0005-0000-0000-0000F8000000}"/>
    <cellStyle name="20% - Accent1 11 2 3 4" xfId="447" xr:uid="{00000000-0005-0000-0000-0000F9000000}"/>
    <cellStyle name="20% - Accent1 11 2 4" xfId="448" xr:uid="{00000000-0005-0000-0000-0000FA000000}"/>
    <cellStyle name="20% - Accent1 11 2 4 2" xfId="449" xr:uid="{00000000-0005-0000-0000-0000FB000000}"/>
    <cellStyle name="20% - Accent1 11 2 4 2 2" xfId="450" xr:uid="{00000000-0005-0000-0000-0000FC000000}"/>
    <cellStyle name="20% - Accent1 11 2 4 2 2 2" xfId="451" xr:uid="{00000000-0005-0000-0000-0000FD000000}"/>
    <cellStyle name="20% - Accent1 11 2 4 2 3" xfId="452" xr:uid="{00000000-0005-0000-0000-0000FE000000}"/>
    <cellStyle name="20% - Accent1 11 2 4 3" xfId="453" xr:uid="{00000000-0005-0000-0000-0000FF000000}"/>
    <cellStyle name="20% - Accent1 11 2 4 3 2" xfId="454" xr:uid="{00000000-0005-0000-0000-000000010000}"/>
    <cellStyle name="20% - Accent1 11 2 4 4" xfId="455" xr:uid="{00000000-0005-0000-0000-000001010000}"/>
    <cellStyle name="20% - Accent1 11 2 5" xfId="456" xr:uid="{00000000-0005-0000-0000-000002010000}"/>
    <cellStyle name="20% - Accent1 11 2 5 2" xfId="457" xr:uid="{00000000-0005-0000-0000-000003010000}"/>
    <cellStyle name="20% - Accent1 11 2 5 2 2" xfId="458" xr:uid="{00000000-0005-0000-0000-000004010000}"/>
    <cellStyle name="20% - Accent1 11 2 5 3" xfId="459" xr:uid="{00000000-0005-0000-0000-000005010000}"/>
    <cellStyle name="20% - Accent1 11 2 6" xfId="460" xr:uid="{00000000-0005-0000-0000-000006010000}"/>
    <cellStyle name="20% - Accent1 11 2 6 2" xfId="461" xr:uid="{00000000-0005-0000-0000-000007010000}"/>
    <cellStyle name="20% - Accent1 11 2 6 2 2" xfId="462" xr:uid="{00000000-0005-0000-0000-000008010000}"/>
    <cellStyle name="20% - Accent1 11 2 6 3" xfId="463" xr:uid="{00000000-0005-0000-0000-000009010000}"/>
    <cellStyle name="20% - Accent1 11 2 7" xfId="464" xr:uid="{00000000-0005-0000-0000-00000A010000}"/>
    <cellStyle name="20% - Accent1 11 2 7 2" xfId="465" xr:uid="{00000000-0005-0000-0000-00000B010000}"/>
    <cellStyle name="20% - Accent1 11 2 8" xfId="466" xr:uid="{00000000-0005-0000-0000-00000C010000}"/>
    <cellStyle name="20% - Accent1 11 2 8 2" xfId="467" xr:uid="{00000000-0005-0000-0000-00000D010000}"/>
    <cellStyle name="20% - Accent1 11 2 9" xfId="468" xr:uid="{00000000-0005-0000-0000-00000E010000}"/>
    <cellStyle name="20% - Accent1 11 3" xfId="469" xr:uid="{00000000-0005-0000-0000-00000F010000}"/>
    <cellStyle name="20% - Accent1 11 3 2" xfId="470" xr:uid="{00000000-0005-0000-0000-000010010000}"/>
    <cellStyle name="20% - Accent1 11 3 2 2" xfId="471" xr:uid="{00000000-0005-0000-0000-000011010000}"/>
    <cellStyle name="20% - Accent1 11 3 2 2 2" xfId="472" xr:uid="{00000000-0005-0000-0000-000012010000}"/>
    <cellStyle name="20% - Accent1 11 3 2 2 2 2" xfId="473" xr:uid="{00000000-0005-0000-0000-000013010000}"/>
    <cellStyle name="20% - Accent1 11 3 2 2 3" xfId="474" xr:uid="{00000000-0005-0000-0000-000014010000}"/>
    <cellStyle name="20% - Accent1 11 3 2 3" xfId="475" xr:uid="{00000000-0005-0000-0000-000015010000}"/>
    <cellStyle name="20% - Accent1 11 3 2 3 2" xfId="476" xr:uid="{00000000-0005-0000-0000-000016010000}"/>
    <cellStyle name="20% - Accent1 11 3 2 4" xfId="477" xr:uid="{00000000-0005-0000-0000-000017010000}"/>
    <cellStyle name="20% - Accent1 11 3 3" xfId="478" xr:uid="{00000000-0005-0000-0000-000018010000}"/>
    <cellStyle name="20% - Accent1 11 3 3 2" xfId="479" xr:uid="{00000000-0005-0000-0000-000019010000}"/>
    <cellStyle name="20% - Accent1 11 3 3 2 2" xfId="480" xr:uid="{00000000-0005-0000-0000-00001A010000}"/>
    <cellStyle name="20% - Accent1 11 3 3 2 2 2" xfId="481" xr:uid="{00000000-0005-0000-0000-00001B010000}"/>
    <cellStyle name="20% - Accent1 11 3 3 2 3" xfId="482" xr:uid="{00000000-0005-0000-0000-00001C010000}"/>
    <cellStyle name="20% - Accent1 11 3 3 3" xfId="483" xr:uid="{00000000-0005-0000-0000-00001D010000}"/>
    <cellStyle name="20% - Accent1 11 3 3 3 2" xfId="484" xr:uid="{00000000-0005-0000-0000-00001E010000}"/>
    <cellStyle name="20% - Accent1 11 3 3 4" xfId="485" xr:uid="{00000000-0005-0000-0000-00001F010000}"/>
    <cellStyle name="20% - Accent1 11 3 4" xfId="486" xr:uid="{00000000-0005-0000-0000-000020010000}"/>
    <cellStyle name="20% - Accent1 11 3 4 2" xfId="487" xr:uid="{00000000-0005-0000-0000-000021010000}"/>
    <cellStyle name="20% - Accent1 11 3 4 2 2" xfId="488" xr:uid="{00000000-0005-0000-0000-000022010000}"/>
    <cellStyle name="20% - Accent1 11 3 4 2 2 2" xfId="489" xr:uid="{00000000-0005-0000-0000-000023010000}"/>
    <cellStyle name="20% - Accent1 11 3 4 2 3" xfId="490" xr:uid="{00000000-0005-0000-0000-000024010000}"/>
    <cellStyle name="20% - Accent1 11 3 4 3" xfId="491" xr:uid="{00000000-0005-0000-0000-000025010000}"/>
    <cellStyle name="20% - Accent1 11 3 4 3 2" xfId="492" xr:uid="{00000000-0005-0000-0000-000026010000}"/>
    <cellStyle name="20% - Accent1 11 3 4 4" xfId="493" xr:uid="{00000000-0005-0000-0000-000027010000}"/>
    <cellStyle name="20% - Accent1 11 3 5" xfId="494" xr:uid="{00000000-0005-0000-0000-000028010000}"/>
    <cellStyle name="20% - Accent1 11 3 5 2" xfId="495" xr:uid="{00000000-0005-0000-0000-000029010000}"/>
    <cellStyle name="20% - Accent1 11 3 5 2 2" xfId="496" xr:uid="{00000000-0005-0000-0000-00002A010000}"/>
    <cellStyle name="20% - Accent1 11 3 5 3" xfId="497" xr:uid="{00000000-0005-0000-0000-00002B010000}"/>
    <cellStyle name="20% - Accent1 11 3 6" xfId="498" xr:uid="{00000000-0005-0000-0000-00002C010000}"/>
    <cellStyle name="20% - Accent1 11 3 6 2" xfId="499" xr:uid="{00000000-0005-0000-0000-00002D010000}"/>
    <cellStyle name="20% - Accent1 11 3 6 2 2" xfId="500" xr:uid="{00000000-0005-0000-0000-00002E010000}"/>
    <cellStyle name="20% - Accent1 11 3 6 3" xfId="501" xr:uid="{00000000-0005-0000-0000-00002F010000}"/>
    <cellStyle name="20% - Accent1 11 3 7" xfId="502" xr:uid="{00000000-0005-0000-0000-000030010000}"/>
    <cellStyle name="20% - Accent1 11 3 7 2" xfId="503" xr:uid="{00000000-0005-0000-0000-000031010000}"/>
    <cellStyle name="20% - Accent1 11 3 8" xfId="504" xr:uid="{00000000-0005-0000-0000-000032010000}"/>
    <cellStyle name="20% - Accent1 11 3 8 2" xfId="505" xr:uid="{00000000-0005-0000-0000-000033010000}"/>
    <cellStyle name="20% - Accent1 11 3 9" xfId="506" xr:uid="{00000000-0005-0000-0000-000034010000}"/>
    <cellStyle name="20% - Accent1 11 4" xfId="507" xr:uid="{00000000-0005-0000-0000-000035010000}"/>
    <cellStyle name="20% - Accent1 11 4 2" xfId="508" xr:uid="{00000000-0005-0000-0000-000036010000}"/>
    <cellStyle name="20% - Accent1 11 4 2 2" xfId="509" xr:uid="{00000000-0005-0000-0000-000037010000}"/>
    <cellStyle name="20% - Accent1 11 4 2 2 2" xfId="510" xr:uid="{00000000-0005-0000-0000-000038010000}"/>
    <cellStyle name="20% - Accent1 11 4 2 3" xfId="511" xr:uid="{00000000-0005-0000-0000-000039010000}"/>
    <cellStyle name="20% - Accent1 11 4 3" xfId="512" xr:uid="{00000000-0005-0000-0000-00003A010000}"/>
    <cellStyle name="20% - Accent1 11 4 3 2" xfId="513" xr:uid="{00000000-0005-0000-0000-00003B010000}"/>
    <cellStyle name="20% - Accent1 11 4 4" xfId="514" xr:uid="{00000000-0005-0000-0000-00003C010000}"/>
    <cellStyle name="20% - Accent1 11 5" xfId="515" xr:uid="{00000000-0005-0000-0000-00003D010000}"/>
    <cellStyle name="20% - Accent1 11 5 2" xfId="516" xr:uid="{00000000-0005-0000-0000-00003E010000}"/>
    <cellStyle name="20% - Accent1 11 5 2 2" xfId="517" xr:uid="{00000000-0005-0000-0000-00003F010000}"/>
    <cellStyle name="20% - Accent1 11 5 2 2 2" xfId="518" xr:uid="{00000000-0005-0000-0000-000040010000}"/>
    <cellStyle name="20% - Accent1 11 5 2 3" xfId="519" xr:uid="{00000000-0005-0000-0000-000041010000}"/>
    <cellStyle name="20% - Accent1 11 5 3" xfId="520" xr:uid="{00000000-0005-0000-0000-000042010000}"/>
    <cellStyle name="20% - Accent1 11 5 3 2" xfId="521" xr:uid="{00000000-0005-0000-0000-000043010000}"/>
    <cellStyle name="20% - Accent1 11 5 4" xfId="522" xr:uid="{00000000-0005-0000-0000-000044010000}"/>
    <cellStyle name="20% - Accent1 11 6" xfId="523" xr:uid="{00000000-0005-0000-0000-000045010000}"/>
    <cellStyle name="20% - Accent1 11 6 2" xfId="524" xr:uid="{00000000-0005-0000-0000-000046010000}"/>
    <cellStyle name="20% - Accent1 11 6 2 2" xfId="525" xr:uid="{00000000-0005-0000-0000-000047010000}"/>
    <cellStyle name="20% - Accent1 11 6 2 2 2" xfId="526" xr:uid="{00000000-0005-0000-0000-000048010000}"/>
    <cellStyle name="20% - Accent1 11 6 2 3" xfId="527" xr:uid="{00000000-0005-0000-0000-000049010000}"/>
    <cellStyle name="20% - Accent1 11 6 3" xfId="528" xr:uid="{00000000-0005-0000-0000-00004A010000}"/>
    <cellStyle name="20% - Accent1 11 6 3 2" xfId="529" xr:uid="{00000000-0005-0000-0000-00004B010000}"/>
    <cellStyle name="20% - Accent1 11 6 4" xfId="530" xr:uid="{00000000-0005-0000-0000-00004C010000}"/>
    <cellStyle name="20% - Accent1 11 7" xfId="531" xr:uid="{00000000-0005-0000-0000-00004D010000}"/>
    <cellStyle name="20% - Accent1 11 7 2" xfId="532" xr:uid="{00000000-0005-0000-0000-00004E010000}"/>
    <cellStyle name="20% - Accent1 11 7 2 2" xfId="533" xr:uid="{00000000-0005-0000-0000-00004F010000}"/>
    <cellStyle name="20% - Accent1 11 7 3" xfId="534" xr:uid="{00000000-0005-0000-0000-000050010000}"/>
    <cellStyle name="20% - Accent1 11 8" xfId="535" xr:uid="{00000000-0005-0000-0000-000051010000}"/>
    <cellStyle name="20% - Accent1 11 8 2" xfId="536" xr:uid="{00000000-0005-0000-0000-000052010000}"/>
    <cellStyle name="20% - Accent1 11 8 2 2" xfId="537" xr:uid="{00000000-0005-0000-0000-000053010000}"/>
    <cellStyle name="20% - Accent1 11 8 3" xfId="538" xr:uid="{00000000-0005-0000-0000-000054010000}"/>
    <cellStyle name="20% - Accent1 11 9" xfId="539" xr:uid="{00000000-0005-0000-0000-000055010000}"/>
    <cellStyle name="20% - Accent1 11 9 2" xfId="540" xr:uid="{00000000-0005-0000-0000-000056010000}"/>
    <cellStyle name="20% - Accent1 12" xfId="541" xr:uid="{00000000-0005-0000-0000-000057010000}"/>
    <cellStyle name="20% - Accent1 12 10" xfId="542" xr:uid="{00000000-0005-0000-0000-000058010000}"/>
    <cellStyle name="20% - Accent1 12 10 2" xfId="543" xr:uid="{00000000-0005-0000-0000-000059010000}"/>
    <cellStyle name="20% - Accent1 12 11" xfId="544" xr:uid="{00000000-0005-0000-0000-00005A010000}"/>
    <cellStyle name="20% - Accent1 12 2" xfId="545" xr:uid="{00000000-0005-0000-0000-00005B010000}"/>
    <cellStyle name="20% - Accent1 12 2 2" xfId="546" xr:uid="{00000000-0005-0000-0000-00005C010000}"/>
    <cellStyle name="20% - Accent1 12 2 2 2" xfId="547" xr:uid="{00000000-0005-0000-0000-00005D010000}"/>
    <cellStyle name="20% - Accent1 12 2 2 2 2" xfId="548" xr:uid="{00000000-0005-0000-0000-00005E010000}"/>
    <cellStyle name="20% - Accent1 12 2 2 2 2 2" xfId="549" xr:uid="{00000000-0005-0000-0000-00005F010000}"/>
    <cellStyle name="20% - Accent1 12 2 2 2 3" xfId="550" xr:uid="{00000000-0005-0000-0000-000060010000}"/>
    <cellStyle name="20% - Accent1 12 2 2 3" xfId="551" xr:uid="{00000000-0005-0000-0000-000061010000}"/>
    <cellStyle name="20% - Accent1 12 2 2 3 2" xfId="552" xr:uid="{00000000-0005-0000-0000-000062010000}"/>
    <cellStyle name="20% - Accent1 12 2 2 4" xfId="553" xr:uid="{00000000-0005-0000-0000-000063010000}"/>
    <cellStyle name="20% - Accent1 12 2 3" xfId="554" xr:uid="{00000000-0005-0000-0000-000064010000}"/>
    <cellStyle name="20% - Accent1 12 2 3 2" xfId="555" xr:uid="{00000000-0005-0000-0000-000065010000}"/>
    <cellStyle name="20% - Accent1 12 2 3 2 2" xfId="556" xr:uid="{00000000-0005-0000-0000-000066010000}"/>
    <cellStyle name="20% - Accent1 12 2 3 2 2 2" xfId="557" xr:uid="{00000000-0005-0000-0000-000067010000}"/>
    <cellStyle name="20% - Accent1 12 2 3 2 3" xfId="558" xr:uid="{00000000-0005-0000-0000-000068010000}"/>
    <cellStyle name="20% - Accent1 12 2 3 3" xfId="559" xr:uid="{00000000-0005-0000-0000-000069010000}"/>
    <cellStyle name="20% - Accent1 12 2 3 3 2" xfId="560" xr:uid="{00000000-0005-0000-0000-00006A010000}"/>
    <cellStyle name="20% - Accent1 12 2 3 4" xfId="561" xr:uid="{00000000-0005-0000-0000-00006B010000}"/>
    <cellStyle name="20% - Accent1 12 2 4" xfId="562" xr:uid="{00000000-0005-0000-0000-00006C010000}"/>
    <cellStyle name="20% - Accent1 12 2 4 2" xfId="563" xr:uid="{00000000-0005-0000-0000-00006D010000}"/>
    <cellStyle name="20% - Accent1 12 2 4 2 2" xfId="564" xr:uid="{00000000-0005-0000-0000-00006E010000}"/>
    <cellStyle name="20% - Accent1 12 2 4 2 2 2" xfId="565" xr:uid="{00000000-0005-0000-0000-00006F010000}"/>
    <cellStyle name="20% - Accent1 12 2 4 2 3" xfId="566" xr:uid="{00000000-0005-0000-0000-000070010000}"/>
    <cellStyle name="20% - Accent1 12 2 4 3" xfId="567" xr:uid="{00000000-0005-0000-0000-000071010000}"/>
    <cellStyle name="20% - Accent1 12 2 4 3 2" xfId="568" xr:uid="{00000000-0005-0000-0000-000072010000}"/>
    <cellStyle name="20% - Accent1 12 2 4 4" xfId="569" xr:uid="{00000000-0005-0000-0000-000073010000}"/>
    <cellStyle name="20% - Accent1 12 2 5" xfId="570" xr:uid="{00000000-0005-0000-0000-000074010000}"/>
    <cellStyle name="20% - Accent1 12 2 5 2" xfId="571" xr:uid="{00000000-0005-0000-0000-000075010000}"/>
    <cellStyle name="20% - Accent1 12 2 5 2 2" xfId="572" xr:uid="{00000000-0005-0000-0000-000076010000}"/>
    <cellStyle name="20% - Accent1 12 2 5 3" xfId="573" xr:uid="{00000000-0005-0000-0000-000077010000}"/>
    <cellStyle name="20% - Accent1 12 2 6" xfId="574" xr:uid="{00000000-0005-0000-0000-000078010000}"/>
    <cellStyle name="20% - Accent1 12 2 6 2" xfId="575" xr:uid="{00000000-0005-0000-0000-000079010000}"/>
    <cellStyle name="20% - Accent1 12 2 6 2 2" xfId="576" xr:uid="{00000000-0005-0000-0000-00007A010000}"/>
    <cellStyle name="20% - Accent1 12 2 6 3" xfId="577" xr:uid="{00000000-0005-0000-0000-00007B010000}"/>
    <cellStyle name="20% - Accent1 12 2 7" xfId="578" xr:uid="{00000000-0005-0000-0000-00007C010000}"/>
    <cellStyle name="20% - Accent1 12 2 7 2" xfId="579" xr:uid="{00000000-0005-0000-0000-00007D010000}"/>
    <cellStyle name="20% - Accent1 12 2 8" xfId="580" xr:uid="{00000000-0005-0000-0000-00007E010000}"/>
    <cellStyle name="20% - Accent1 12 2 8 2" xfId="581" xr:uid="{00000000-0005-0000-0000-00007F010000}"/>
    <cellStyle name="20% - Accent1 12 2 9" xfId="582" xr:uid="{00000000-0005-0000-0000-000080010000}"/>
    <cellStyle name="20% - Accent1 12 3" xfId="583" xr:uid="{00000000-0005-0000-0000-000081010000}"/>
    <cellStyle name="20% - Accent1 12 3 2" xfId="584" xr:uid="{00000000-0005-0000-0000-000082010000}"/>
    <cellStyle name="20% - Accent1 12 3 2 2" xfId="585" xr:uid="{00000000-0005-0000-0000-000083010000}"/>
    <cellStyle name="20% - Accent1 12 3 2 2 2" xfId="586" xr:uid="{00000000-0005-0000-0000-000084010000}"/>
    <cellStyle name="20% - Accent1 12 3 2 2 2 2" xfId="587" xr:uid="{00000000-0005-0000-0000-000085010000}"/>
    <cellStyle name="20% - Accent1 12 3 2 2 3" xfId="588" xr:uid="{00000000-0005-0000-0000-000086010000}"/>
    <cellStyle name="20% - Accent1 12 3 2 3" xfId="589" xr:uid="{00000000-0005-0000-0000-000087010000}"/>
    <cellStyle name="20% - Accent1 12 3 2 3 2" xfId="590" xr:uid="{00000000-0005-0000-0000-000088010000}"/>
    <cellStyle name="20% - Accent1 12 3 2 4" xfId="591" xr:uid="{00000000-0005-0000-0000-000089010000}"/>
    <cellStyle name="20% - Accent1 12 3 3" xfId="592" xr:uid="{00000000-0005-0000-0000-00008A010000}"/>
    <cellStyle name="20% - Accent1 12 3 3 2" xfId="593" xr:uid="{00000000-0005-0000-0000-00008B010000}"/>
    <cellStyle name="20% - Accent1 12 3 3 2 2" xfId="594" xr:uid="{00000000-0005-0000-0000-00008C010000}"/>
    <cellStyle name="20% - Accent1 12 3 3 2 2 2" xfId="595" xr:uid="{00000000-0005-0000-0000-00008D010000}"/>
    <cellStyle name="20% - Accent1 12 3 3 2 3" xfId="596" xr:uid="{00000000-0005-0000-0000-00008E010000}"/>
    <cellStyle name="20% - Accent1 12 3 3 3" xfId="597" xr:uid="{00000000-0005-0000-0000-00008F010000}"/>
    <cellStyle name="20% - Accent1 12 3 3 3 2" xfId="598" xr:uid="{00000000-0005-0000-0000-000090010000}"/>
    <cellStyle name="20% - Accent1 12 3 3 4" xfId="599" xr:uid="{00000000-0005-0000-0000-000091010000}"/>
    <cellStyle name="20% - Accent1 12 3 4" xfId="600" xr:uid="{00000000-0005-0000-0000-000092010000}"/>
    <cellStyle name="20% - Accent1 12 3 4 2" xfId="601" xr:uid="{00000000-0005-0000-0000-000093010000}"/>
    <cellStyle name="20% - Accent1 12 3 4 2 2" xfId="602" xr:uid="{00000000-0005-0000-0000-000094010000}"/>
    <cellStyle name="20% - Accent1 12 3 4 2 2 2" xfId="603" xr:uid="{00000000-0005-0000-0000-000095010000}"/>
    <cellStyle name="20% - Accent1 12 3 4 2 3" xfId="604" xr:uid="{00000000-0005-0000-0000-000096010000}"/>
    <cellStyle name="20% - Accent1 12 3 4 3" xfId="605" xr:uid="{00000000-0005-0000-0000-000097010000}"/>
    <cellStyle name="20% - Accent1 12 3 4 3 2" xfId="606" xr:uid="{00000000-0005-0000-0000-000098010000}"/>
    <cellStyle name="20% - Accent1 12 3 4 4" xfId="607" xr:uid="{00000000-0005-0000-0000-000099010000}"/>
    <cellStyle name="20% - Accent1 12 3 5" xfId="608" xr:uid="{00000000-0005-0000-0000-00009A010000}"/>
    <cellStyle name="20% - Accent1 12 3 5 2" xfId="609" xr:uid="{00000000-0005-0000-0000-00009B010000}"/>
    <cellStyle name="20% - Accent1 12 3 5 2 2" xfId="610" xr:uid="{00000000-0005-0000-0000-00009C010000}"/>
    <cellStyle name="20% - Accent1 12 3 5 3" xfId="611" xr:uid="{00000000-0005-0000-0000-00009D010000}"/>
    <cellStyle name="20% - Accent1 12 3 6" xfId="612" xr:uid="{00000000-0005-0000-0000-00009E010000}"/>
    <cellStyle name="20% - Accent1 12 3 6 2" xfId="613" xr:uid="{00000000-0005-0000-0000-00009F010000}"/>
    <cellStyle name="20% - Accent1 12 3 6 2 2" xfId="614" xr:uid="{00000000-0005-0000-0000-0000A0010000}"/>
    <cellStyle name="20% - Accent1 12 3 6 3" xfId="615" xr:uid="{00000000-0005-0000-0000-0000A1010000}"/>
    <cellStyle name="20% - Accent1 12 3 7" xfId="616" xr:uid="{00000000-0005-0000-0000-0000A2010000}"/>
    <cellStyle name="20% - Accent1 12 3 7 2" xfId="617" xr:uid="{00000000-0005-0000-0000-0000A3010000}"/>
    <cellStyle name="20% - Accent1 12 3 8" xfId="618" xr:uid="{00000000-0005-0000-0000-0000A4010000}"/>
    <cellStyle name="20% - Accent1 12 3 8 2" xfId="619" xr:uid="{00000000-0005-0000-0000-0000A5010000}"/>
    <cellStyle name="20% - Accent1 12 3 9" xfId="620" xr:uid="{00000000-0005-0000-0000-0000A6010000}"/>
    <cellStyle name="20% - Accent1 12 4" xfId="621" xr:uid="{00000000-0005-0000-0000-0000A7010000}"/>
    <cellStyle name="20% - Accent1 12 4 2" xfId="622" xr:uid="{00000000-0005-0000-0000-0000A8010000}"/>
    <cellStyle name="20% - Accent1 12 4 2 2" xfId="623" xr:uid="{00000000-0005-0000-0000-0000A9010000}"/>
    <cellStyle name="20% - Accent1 12 4 2 2 2" xfId="624" xr:uid="{00000000-0005-0000-0000-0000AA010000}"/>
    <cellStyle name="20% - Accent1 12 4 2 3" xfId="625" xr:uid="{00000000-0005-0000-0000-0000AB010000}"/>
    <cellStyle name="20% - Accent1 12 4 3" xfId="626" xr:uid="{00000000-0005-0000-0000-0000AC010000}"/>
    <cellStyle name="20% - Accent1 12 4 3 2" xfId="627" xr:uid="{00000000-0005-0000-0000-0000AD010000}"/>
    <cellStyle name="20% - Accent1 12 4 4" xfId="628" xr:uid="{00000000-0005-0000-0000-0000AE010000}"/>
    <cellStyle name="20% - Accent1 12 5" xfId="629" xr:uid="{00000000-0005-0000-0000-0000AF010000}"/>
    <cellStyle name="20% - Accent1 12 5 2" xfId="630" xr:uid="{00000000-0005-0000-0000-0000B0010000}"/>
    <cellStyle name="20% - Accent1 12 5 2 2" xfId="631" xr:uid="{00000000-0005-0000-0000-0000B1010000}"/>
    <cellStyle name="20% - Accent1 12 5 2 2 2" xfId="632" xr:uid="{00000000-0005-0000-0000-0000B2010000}"/>
    <cellStyle name="20% - Accent1 12 5 2 3" xfId="633" xr:uid="{00000000-0005-0000-0000-0000B3010000}"/>
    <cellStyle name="20% - Accent1 12 5 3" xfId="634" xr:uid="{00000000-0005-0000-0000-0000B4010000}"/>
    <cellStyle name="20% - Accent1 12 5 3 2" xfId="635" xr:uid="{00000000-0005-0000-0000-0000B5010000}"/>
    <cellStyle name="20% - Accent1 12 5 4" xfId="636" xr:uid="{00000000-0005-0000-0000-0000B6010000}"/>
    <cellStyle name="20% - Accent1 12 6" xfId="637" xr:uid="{00000000-0005-0000-0000-0000B7010000}"/>
    <cellStyle name="20% - Accent1 12 6 2" xfId="638" xr:uid="{00000000-0005-0000-0000-0000B8010000}"/>
    <cellStyle name="20% - Accent1 12 6 2 2" xfId="639" xr:uid="{00000000-0005-0000-0000-0000B9010000}"/>
    <cellStyle name="20% - Accent1 12 6 2 2 2" xfId="640" xr:uid="{00000000-0005-0000-0000-0000BA010000}"/>
    <cellStyle name="20% - Accent1 12 6 2 3" xfId="641" xr:uid="{00000000-0005-0000-0000-0000BB010000}"/>
    <cellStyle name="20% - Accent1 12 6 3" xfId="642" xr:uid="{00000000-0005-0000-0000-0000BC010000}"/>
    <cellStyle name="20% - Accent1 12 6 3 2" xfId="643" xr:uid="{00000000-0005-0000-0000-0000BD010000}"/>
    <cellStyle name="20% - Accent1 12 6 4" xfId="644" xr:uid="{00000000-0005-0000-0000-0000BE010000}"/>
    <cellStyle name="20% - Accent1 12 7" xfId="645" xr:uid="{00000000-0005-0000-0000-0000BF010000}"/>
    <cellStyle name="20% - Accent1 12 7 2" xfId="646" xr:uid="{00000000-0005-0000-0000-0000C0010000}"/>
    <cellStyle name="20% - Accent1 12 7 2 2" xfId="647" xr:uid="{00000000-0005-0000-0000-0000C1010000}"/>
    <cellStyle name="20% - Accent1 12 7 3" xfId="648" xr:uid="{00000000-0005-0000-0000-0000C2010000}"/>
    <cellStyle name="20% - Accent1 12 8" xfId="649" xr:uid="{00000000-0005-0000-0000-0000C3010000}"/>
    <cellStyle name="20% - Accent1 12 8 2" xfId="650" xr:uid="{00000000-0005-0000-0000-0000C4010000}"/>
    <cellStyle name="20% - Accent1 12 8 2 2" xfId="651" xr:uid="{00000000-0005-0000-0000-0000C5010000}"/>
    <cellStyle name="20% - Accent1 12 8 3" xfId="652" xr:uid="{00000000-0005-0000-0000-0000C6010000}"/>
    <cellStyle name="20% - Accent1 12 9" xfId="653" xr:uid="{00000000-0005-0000-0000-0000C7010000}"/>
    <cellStyle name="20% - Accent1 12 9 2" xfId="654" xr:uid="{00000000-0005-0000-0000-0000C8010000}"/>
    <cellStyle name="20% - Accent1 13" xfId="655" xr:uid="{00000000-0005-0000-0000-0000C9010000}"/>
    <cellStyle name="20% - Accent1 13 10" xfId="656" xr:uid="{00000000-0005-0000-0000-0000CA010000}"/>
    <cellStyle name="20% - Accent1 13 10 2" xfId="657" xr:uid="{00000000-0005-0000-0000-0000CB010000}"/>
    <cellStyle name="20% - Accent1 13 11" xfId="658" xr:uid="{00000000-0005-0000-0000-0000CC010000}"/>
    <cellStyle name="20% - Accent1 13 2" xfId="659" xr:uid="{00000000-0005-0000-0000-0000CD010000}"/>
    <cellStyle name="20% - Accent1 13 2 2" xfId="660" xr:uid="{00000000-0005-0000-0000-0000CE010000}"/>
    <cellStyle name="20% - Accent1 13 2 2 2" xfId="661" xr:uid="{00000000-0005-0000-0000-0000CF010000}"/>
    <cellStyle name="20% - Accent1 13 2 2 2 2" xfId="662" xr:uid="{00000000-0005-0000-0000-0000D0010000}"/>
    <cellStyle name="20% - Accent1 13 2 2 2 2 2" xfId="663" xr:uid="{00000000-0005-0000-0000-0000D1010000}"/>
    <cellStyle name="20% - Accent1 13 2 2 2 3" xfId="664" xr:uid="{00000000-0005-0000-0000-0000D2010000}"/>
    <cellStyle name="20% - Accent1 13 2 2 3" xfId="665" xr:uid="{00000000-0005-0000-0000-0000D3010000}"/>
    <cellStyle name="20% - Accent1 13 2 2 3 2" xfId="666" xr:uid="{00000000-0005-0000-0000-0000D4010000}"/>
    <cellStyle name="20% - Accent1 13 2 2 4" xfId="667" xr:uid="{00000000-0005-0000-0000-0000D5010000}"/>
    <cellStyle name="20% - Accent1 13 2 3" xfId="668" xr:uid="{00000000-0005-0000-0000-0000D6010000}"/>
    <cellStyle name="20% - Accent1 13 2 3 2" xfId="669" xr:uid="{00000000-0005-0000-0000-0000D7010000}"/>
    <cellStyle name="20% - Accent1 13 2 3 2 2" xfId="670" xr:uid="{00000000-0005-0000-0000-0000D8010000}"/>
    <cellStyle name="20% - Accent1 13 2 3 2 2 2" xfId="671" xr:uid="{00000000-0005-0000-0000-0000D9010000}"/>
    <cellStyle name="20% - Accent1 13 2 3 2 3" xfId="672" xr:uid="{00000000-0005-0000-0000-0000DA010000}"/>
    <cellStyle name="20% - Accent1 13 2 3 3" xfId="673" xr:uid="{00000000-0005-0000-0000-0000DB010000}"/>
    <cellStyle name="20% - Accent1 13 2 3 3 2" xfId="674" xr:uid="{00000000-0005-0000-0000-0000DC010000}"/>
    <cellStyle name="20% - Accent1 13 2 3 4" xfId="675" xr:uid="{00000000-0005-0000-0000-0000DD010000}"/>
    <cellStyle name="20% - Accent1 13 2 4" xfId="676" xr:uid="{00000000-0005-0000-0000-0000DE010000}"/>
    <cellStyle name="20% - Accent1 13 2 4 2" xfId="677" xr:uid="{00000000-0005-0000-0000-0000DF010000}"/>
    <cellStyle name="20% - Accent1 13 2 4 2 2" xfId="678" xr:uid="{00000000-0005-0000-0000-0000E0010000}"/>
    <cellStyle name="20% - Accent1 13 2 4 2 2 2" xfId="679" xr:uid="{00000000-0005-0000-0000-0000E1010000}"/>
    <cellStyle name="20% - Accent1 13 2 4 2 3" xfId="680" xr:uid="{00000000-0005-0000-0000-0000E2010000}"/>
    <cellStyle name="20% - Accent1 13 2 4 3" xfId="681" xr:uid="{00000000-0005-0000-0000-0000E3010000}"/>
    <cellStyle name="20% - Accent1 13 2 4 3 2" xfId="682" xr:uid="{00000000-0005-0000-0000-0000E4010000}"/>
    <cellStyle name="20% - Accent1 13 2 4 4" xfId="683" xr:uid="{00000000-0005-0000-0000-0000E5010000}"/>
    <cellStyle name="20% - Accent1 13 2 5" xfId="684" xr:uid="{00000000-0005-0000-0000-0000E6010000}"/>
    <cellStyle name="20% - Accent1 13 2 5 2" xfId="685" xr:uid="{00000000-0005-0000-0000-0000E7010000}"/>
    <cellStyle name="20% - Accent1 13 2 5 2 2" xfId="686" xr:uid="{00000000-0005-0000-0000-0000E8010000}"/>
    <cellStyle name="20% - Accent1 13 2 5 3" xfId="687" xr:uid="{00000000-0005-0000-0000-0000E9010000}"/>
    <cellStyle name="20% - Accent1 13 2 6" xfId="688" xr:uid="{00000000-0005-0000-0000-0000EA010000}"/>
    <cellStyle name="20% - Accent1 13 2 6 2" xfId="689" xr:uid="{00000000-0005-0000-0000-0000EB010000}"/>
    <cellStyle name="20% - Accent1 13 2 6 2 2" xfId="690" xr:uid="{00000000-0005-0000-0000-0000EC010000}"/>
    <cellStyle name="20% - Accent1 13 2 6 3" xfId="691" xr:uid="{00000000-0005-0000-0000-0000ED010000}"/>
    <cellStyle name="20% - Accent1 13 2 7" xfId="692" xr:uid="{00000000-0005-0000-0000-0000EE010000}"/>
    <cellStyle name="20% - Accent1 13 2 7 2" xfId="693" xr:uid="{00000000-0005-0000-0000-0000EF010000}"/>
    <cellStyle name="20% - Accent1 13 2 8" xfId="694" xr:uid="{00000000-0005-0000-0000-0000F0010000}"/>
    <cellStyle name="20% - Accent1 13 2 8 2" xfId="695" xr:uid="{00000000-0005-0000-0000-0000F1010000}"/>
    <cellStyle name="20% - Accent1 13 2 9" xfId="696" xr:uid="{00000000-0005-0000-0000-0000F2010000}"/>
    <cellStyle name="20% - Accent1 13 3" xfId="697" xr:uid="{00000000-0005-0000-0000-0000F3010000}"/>
    <cellStyle name="20% - Accent1 13 3 2" xfId="698" xr:uid="{00000000-0005-0000-0000-0000F4010000}"/>
    <cellStyle name="20% - Accent1 13 3 2 2" xfId="699" xr:uid="{00000000-0005-0000-0000-0000F5010000}"/>
    <cellStyle name="20% - Accent1 13 3 2 2 2" xfId="700" xr:uid="{00000000-0005-0000-0000-0000F6010000}"/>
    <cellStyle name="20% - Accent1 13 3 2 2 2 2" xfId="701" xr:uid="{00000000-0005-0000-0000-0000F7010000}"/>
    <cellStyle name="20% - Accent1 13 3 2 2 3" xfId="702" xr:uid="{00000000-0005-0000-0000-0000F8010000}"/>
    <cellStyle name="20% - Accent1 13 3 2 3" xfId="703" xr:uid="{00000000-0005-0000-0000-0000F9010000}"/>
    <cellStyle name="20% - Accent1 13 3 2 3 2" xfId="704" xr:uid="{00000000-0005-0000-0000-0000FA010000}"/>
    <cellStyle name="20% - Accent1 13 3 2 4" xfId="705" xr:uid="{00000000-0005-0000-0000-0000FB010000}"/>
    <cellStyle name="20% - Accent1 13 3 3" xfId="706" xr:uid="{00000000-0005-0000-0000-0000FC010000}"/>
    <cellStyle name="20% - Accent1 13 3 3 2" xfId="707" xr:uid="{00000000-0005-0000-0000-0000FD010000}"/>
    <cellStyle name="20% - Accent1 13 3 3 2 2" xfId="708" xr:uid="{00000000-0005-0000-0000-0000FE010000}"/>
    <cellStyle name="20% - Accent1 13 3 3 2 2 2" xfId="709" xr:uid="{00000000-0005-0000-0000-0000FF010000}"/>
    <cellStyle name="20% - Accent1 13 3 3 2 3" xfId="710" xr:uid="{00000000-0005-0000-0000-000000020000}"/>
    <cellStyle name="20% - Accent1 13 3 3 3" xfId="711" xr:uid="{00000000-0005-0000-0000-000001020000}"/>
    <cellStyle name="20% - Accent1 13 3 3 3 2" xfId="712" xr:uid="{00000000-0005-0000-0000-000002020000}"/>
    <cellStyle name="20% - Accent1 13 3 3 4" xfId="713" xr:uid="{00000000-0005-0000-0000-000003020000}"/>
    <cellStyle name="20% - Accent1 13 3 4" xfId="714" xr:uid="{00000000-0005-0000-0000-000004020000}"/>
    <cellStyle name="20% - Accent1 13 3 4 2" xfId="715" xr:uid="{00000000-0005-0000-0000-000005020000}"/>
    <cellStyle name="20% - Accent1 13 3 4 2 2" xfId="716" xr:uid="{00000000-0005-0000-0000-000006020000}"/>
    <cellStyle name="20% - Accent1 13 3 4 2 2 2" xfId="717" xr:uid="{00000000-0005-0000-0000-000007020000}"/>
    <cellStyle name="20% - Accent1 13 3 4 2 3" xfId="718" xr:uid="{00000000-0005-0000-0000-000008020000}"/>
    <cellStyle name="20% - Accent1 13 3 4 3" xfId="719" xr:uid="{00000000-0005-0000-0000-000009020000}"/>
    <cellStyle name="20% - Accent1 13 3 4 3 2" xfId="720" xr:uid="{00000000-0005-0000-0000-00000A020000}"/>
    <cellStyle name="20% - Accent1 13 3 4 4" xfId="721" xr:uid="{00000000-0005-0000-0000-00000B020000}"/>
    <cellStyle name="20% - Accent1 13 3 5" xfId="722" xr:uid="{00000000-0005-0000-0000-00000C020000}"/>
    <cellStyle name="20% - Accent1 13 3 5 2" xfId="723" xr:uid="{00000000-0005-0000-0000-00000D020000}"/>
    <cellStyle name="20% - Accent1 13 3 5 2 2" xfId="724" xr:uid="{00000000-0005-0000-0000-00000E020000}"/>
    <cellStyle name="20% - Accent1 13 3 5 3" xfId="725" xr:uid="{00000000-0005-0000-0000-00000F020000}"/>
    <cellStyle name="20% - Accent1 13 3 6" xfId="726" xr:uid="{00000000-0005-0000-0000-000010020000}"/>
    <cellStyle name="20% - Accent1 13 3 6 2" xfId="727" xr:uid="{00000000-0005-0000-0000-000011020000}"/>
    <cellStyle name="20% - Accent1 13 3 6 2 2" xfId="728" xr:uid="{00000000-0005-0000-0000-000012020000}"/>
    <cellStyle name="20% - Accent1 13 3 6 3" xfId="729" xr:uid="{00000000-0005-0000-0000-000013020000}"/>
    <cellStyle name="20% - Accent1 13 3 7" xfId="730" xr:uid="{00000000-0005-0000-0000-000014020000}"/>
    <cellStyle name="20% - Accent1 13 3 7 2" xfId="731" xr:uid="{00000000-0005-0000-0000-000015020000}"/>
    <cellStyle name="20% - Accent1 13 3 8" xfId="732" xr:uid="{00000000-0005-0000-0000-000016020000}"/>
    <cellStyle name="20% - Accent1 13 3 8 2" xfId="733" xr:uid="{00000000-0005-0000-0000-000017020000}"/>
    <cellStyle name="20% - Accent1 13 3 9" xfId="734" xr:uid="{00000000-0005-0000-0000-000018020000}"/>
    <cellStyle name="20% - Accent1 13 4" xfId="735" xr:uid="{00000000-0005-0000-0000-000019020000}"/>
    <cellStyle name="20% - Accent1 13 4 2" xfId="736" xr:uid="{00000000-0005-0000-0000-00001A020000}"/>
    <cellStyle name="20% - Accent1 13 4 2 2" xfId="737" xr:uid="{00000000-0005-0000-0000-00001B020000}"/>
    <cellStyle name="20% - Accent1 13 4 2 2 2" xfId="738" xr:uid="{00000000-0005-0000-0000-00001C020000}"/>
    <cellStyle name="20% - Accent1 13 4 2 3" xfId="739" xr:uid="{00000000-0005-0000-0000-00001D020000}"/>
    <cellStyle name="20% - Accent1 13 4 3" xfId="740" xr:uid="{00000000-0005-0000-0000-00001E020000}"/>
    <cellStyle name="20% - Accent1 13 4 3 2" xfId="741" xr:uid="{00000000-0005-0000-0000-00001F020000}"/>
    <cellStyle name="20% - Accent1 13 4 4" xfId="742" xr:uid="{00000000-0005-0000-0000-000020020000}"/>
    <cellStyle name="20% - Accent1 13 5" xfId="743" xr:uid="{00000000-0005-0000-0000-000021020000}"/>
    <cellStyle name="20% - Accent1 13 5 2" xfId="744" xr:uid="{00000000-0005-0000-0000-000022020000}"/>
    <cellStyle name="20% - Accent1 13 5 2 2" xfId="745" xr:uid="{00000000-0005-0000-0000-000023020000}"/>
    <cellStyle name="20% - Accent1 13 5 2 2 2" xfId="746" xr:uid="{00000000-0005-0000-0000-000024020000}"/>
    <cellStyle name="20% - Accent1 13 5 2 3" xfId="747" xr:uid="{00000000-0005-0000-0000-000025020000}"/>
    <cellStyle name="20% - Accent1 13 5 3" xfId="748" xr:uid="{00000000-0005-0000-0000-000026020000}"/>
    <cellStyle name="20% - Accent1 13 5 3 2" xfId="749" xr:uid="{00000000-0005-0000-0000-000027020000}"/>
    <cellStyle name="20% - Accent1 13 5 4" xfId="750" xr:uid="{00000000-0005-0000-0000-000028020000}"/>
    <cellStyle name="20% - Accent1 13 6" xfId="751" xr:uid="{00000000-0005-0000-0000-000029020000}"/>
    <cellStyle name="20% - Accent1 13 6 2" xfId="752" xr:uid="{00000000-0005-0000-0000-00002A020000}"/>
    <cellStyle name="20% - Accent1 13 6 2 2" xfId="753" xr:uid="{00000000-0005-0000-0000-00002B020000}"/>
    <cellStyle name="20% - Accent1 13 6 2 2 2" xfId="754" xr:uid="{00000000-0005-0000-0000-00002C020000}"/>
    <cellStyle name="20% - Accent1 13 6 2 3" xfId="755" xr:uid="{00000000-0005-0000-0000-00002D020000}"/>
    <cellStyle name="20% - Accent1 13 6 3" xfId="756" xr:uid="{00000000-0005-0000-0000-00002E020000}"/>
    <cellStyle name="20% - Accent1 13 6 3 2" xfId="757" xr:uid="{00000000-0005-0000-0000-00002F020000}"/>
    <cellStyle name="20% - Accent1 13 6 4" xfId="758" xr:uid="{00000000-0005-0000-0000-000030020000}"/>
    <cellStyle name="20% - Accent1 13 7" xfId="759" xr:uid="{00000000-0005-0000-0000-000031020000}"/>
    <cellStyle name="20% - Accent1 13 7 2" xfId="760" xr:uid="{00000000-0005-0000-0000-000032020000}"/>
    <cellStyle name="20% - Accent1 13 7 2 2" xfId="761" xr:uid="{00000000-0005-0000-0000-000033020000}"/>
    <cellStyle name="20% - Accent1 13 7 3" xfId="762" xr:uid="{00000000-0005-0000-0000-000034020000}"/>
    <cellStyle name="20% - Accent1 13 8" xfId="763" xr:uid="{00000000-0005-0000-0000-000035020000}"/>
    <cellStyle name="20% - Accent1 13 8 2" xfId="764" xr:uid="{00000000-0005-0000-0000-000036020000}"/>
    <cellStyle name="20% - Accent1 13 8 2 2" xfId="765" xr:uid="{00000000-0005-0000-0000-000037020000}"/>
    <cellStyle name="20% - Accent1 13 8 3" xfId="766" xr:uid="{00000000-0005-0000-0000-000038020000}"/>
    <cellStyle name="20% - Accent1 13 9" xfId="767" xr:uid="{00000000-0005-0000-0000-000039020000}"/>
    <cellStyle name="20% - Accent1 13 9 2" xfId="768" xr:uid="{00000000-0005-0000-0000-00003A020000}"/>
    <cellStyle name="20% - Accent1 14" xfId="769" xr:uid="{00000000-0005-0000-0000-00003B020000}"/>
    <cellStyle name="20% - Accent1 14 2" xfId="770" xr:uid="{00000000-0005-0000-0000-00003C020000}"/>
    <cellStyle name="20% - Accent1 14 2 2" xfId="771" xr:uid="{00000000-0005-0000-0000-00003D020000}"/>
    <cellStyle name="20% - Accent1 14 2 2 2" xfId="772" xr:uid="{00000000-0005-0000-0000-00003E020000}"/>
    <cellStyle name="20% - Accent1 14 2 2 2 2" xfId="773" xr:uid="{00000000-0005-0000-0000-00003F020000}"/>
    <cellStyle name="20% - Accent1 14 2 2 3" xfId="774" xr:uid="{00000000-0005-0000-0000-000040020000}"/>
    <cellStyle name="20% - Accent1 14 2 3" xfId="775" xr:uid="{00000000-0005-0000-0000-000041020000}"/>
    <cellStyle name="20% - Accent1 14 2 3 2" xfId="776" xr:uid="{00000000-0005-0000-0000-000042020000}"/>
    <cellStyle name="20% - Accent1 14 2 4" xfId="777" xr:uid="{00000000-0005-0000-0000-000043020000}"/>
    <cellStyle name="20% - Accent1 14 3" xfId="778" xr:uid="{00000000-0005-0000-0000-000044020000}"/>
    <cellStyle name="20% - Accent1 14 3 2" xfId="779" xr:uid="{00000000-0005-0000-0000-000045020000}"/>
    <cellStyle name="20% - Accent1 14 3 2 2" xfId="780" xr:uid="{00000000-0005-0000-0000-000046020000}"/>
    <cellStyle name="20% - Accent1 14 3 2 2 2" xfId="781" xr:uid="{00000000-0005-0000-0000-000047020000}"/>
    <cellStyle name="20% - Accent1 14 3 2 3" xfId="782" xr:uid="{00000000-0005-0000-0000-000048020000}"/>
    <cellStyle name="20% - Accent1 14 3 3" xfId="783" xr:uid="{00000000-0005-0000-0000-000049020000}"/>
    <cellStyle name="20% - Accent1 14 3 3 2" xfId="784" xr:uid="{00000000-0005-0000-0000-00004A020000}"/>
    <cellStyle name="20% - Accent1 14 3 4" xfId="785" xr:uid="{00000000-0005-0000-0000-00004B020000}"/>
    <cellStyle name="20% - Accent1 14 4" xfId="786" xr:uid="{00000000-0005-0000-0000-00004C020000}"/>
    <cellStyle name="20% - Accent1 14 4 2" xfId="787" xr:uid="{00000000-0005-0000-0000-00004D020000}"/>
    <cellStyle name="20% - Accent1 14 4 2 2" xfId="788" xr:uid="{00000000-0005-0000-0000-00004E020000}"/>
    <cellStyle name="20% - Accent1 14 4 2 2 2" xfId="789" xr:uid="{00000000-0005-0000-0000-00004F020000}"/>
    <cellStyle name="20% - Accent1 14 4 2 3" xfId="790" xr:uid="{00000000-0005-0000-0000-000050020000}"/>
    <cellStyle name="20% - Accent1 14 4 3" xfId="791" xr:uid="{00000000-0005-0000-0000-000051020000}"/>
    <cellStyle name="20% - Accent1 14 4 3 2" xfId="792" xr:uid="{00000000-0005-0000-0000-000052020000}"/>
    <cellStyle name="20% - Accent1 14 4 4" xfId="793" xr:uid="{00000000-0005-0000-0000-000053020000}"/>
    <cellStyle name="20% - Accent1 14 5" xfId="794" xr:uid="{00000000-0005-0000-0000-000054020000}"/>
    <cellStyle name="20% - Accent1 14 5 2" xfId="795" xr:uid="{00000000-0005-0000-0000-000055020000}"/>
    <cellStyle name="20% - Accent1 14 5 2 2" xfId="796" xr:uid="{00000000-0005-0000-0000-000056020000}"/>
    <cellStyle name="20% - Accent1 14 5 3" xfId="797" xr:uid="{00000000-0005-0000-0000-000057020000}"/>
    <cellStyle name="20% - Accent1 14 6" xfId="798" xr:uid="{00000000-0005-0000-0000-000058020000}"/>
    <cellStyle name="20% - Accent1 14 6 2" xfId="799" xr:uid="{00000000-0005-0000-0000-000059020000}"/>
    <cellStyle name="20% - Accent1 14 6 2 2" xfId="800" xr:uid="{00000000-0005-0000-0000-00005A020000}"/>
    <cellStyle name="20% - Accent1 14 6 3" xfId="801" xr:uid="{00000000-0005-0000-0000-00005B020000}"/>
    <cellStyle name="20% - Accent1 14 7" xfId="802" xr:uid="{00000000-0005-0000-0000-00005C020000}"/>
    <cellStyle name="20% - Accent1 14 7 2" xfId="803" xr:uid="{00000000-0005-0000-0000-00005D020000}"/>
    <cellStyle name="20% - Accent1 14 8" xfId="804" xr:uid="{00000000-0005-0000-0000-00005E020000}"/>
    <cellStyle name="20% - Accent1 14 8 2" xfId="805" xr:uid="{00000000-0005-0000-0000-00005F020000}"/>
    <cellStyle name="20% - Accent1 14 9" xfId="806" xr:uid="{00000000-0005-0000-0000-000060020000}"/>
    <cellStyle name="20% - Accent1 15" xfId="807" xr:uid="{00000000-0005-0000-0000-000061020000}"/>
    <cellStyle name="20% - Accent1 15 2" xfId="808" xr:uid="{00000000-0005-0000-0000-000062020000}"/>
    <cellStyle name="20% - Accent1 15 2 2" xfId="809" xr:uid="{00000000-0005-0000-0000-000063020000}"/>
    <cellStyle name="20% - Accent1 15 2 2 2" xfId="810" xr:uid="{00000000-0005-0000-0000-000064020000}"/>
    <cellStyle name="20% - Accent1 15 2 2 2 2" xfId="811" xr:uid="{00000000-0005-0000-0000-000065020000}"/>
    <cellStyle name="20% - Accent1 15 2 2 3" xfId="812" xr:uid="{00000000-0005-0000-0000-000066020000}"/>
    <cellStyle name="20% - Accent1 15 2 3" xfId="813" xr:uid="{00000000-0005-0000-0000-000067020000}"/>
    <cellStyle name="20% - Accent1 15 2 3 2" xfId="814" xr:uid="{00000000-0005-0000-0000-000068020000}"/>
    <cellStyle name="20% - Accent1 15 2 4" xfId="815" xr:uid="{00000000-0005-0000-0000-000069020000}"/>
    <cellStyle name="20% - Accent1 15 3" xfId="816" xr:uid="{00000000-0005-0000-0000-00006A020000}"/>
    <cellStyle name="20% - Accent1 15 3 2" xfId="817" xr:uid="{00000000-0005-0000-0000-00006B020000}"/>
    <cellStyle name="20% - Accent1 15 3 2 2" xfId="818" xr:uid="{00000000-0005-0000-0000-00006C020000}"/>
    <cellStyle name="20% - Accent1 15 3 2 2 2" xfId="819" xr:uid="{00000000-0005-0000-0000-00006D020000}"/>
    <cellStyle name="20% - Accent1 15 3 2 3" xfId="820" xr:uid="{00000000-0005-0000-0000-00006E020000}"/>
    <cellStyle name="20% - Accent1 15 3 3" xfId="821" xr:uid="{00000000-0005-0000-0000-00006F020000}"/>
    <cellStyle name="20% - Accent1 15 3 3 2" xfId="822" xr:uid="{00000000-0005-0000-0000-000070020000}"/>
    <cellStyle name="20% - Accent1 15 3 4" xfId="823" xr:uid="{00000000-0005-0000-0000-000071020000}"/>
    <cellStyle name="20% - Accent1 15 4" xfId="824" xr:uid="{00000000-0005-0000-0000-000072020000}"/>
    <cellStyle name="20% - Accent1 15 4 2" xfId="825" xr:uid="{00000000-0005-0000-0000-000073020000}"/>
    <cellStyle name="20% - Accent1 15 4 2 2" xfId="826" xr:uid="{00000000-0005-0000-0000-000074020000}"/>
    <cellStyle name="20% - Accent1 15 4 2 2 2" xfId="827" xr:uid="{00000000-0005-0000-0000-000075020000}"/>
    <cellStyle name="20% - Accent1 15 4 2 3" xfId="828" xr:uid="{00000000-0005-0000-0000-000076020000}"/>
    <cellStyle name="20% - Accent1 15 4 3" xfId="829" xr:uid="{00000000-0005-0000-0000-000077020000}"/>
    <cellStyle name="20% - Accent1 15 4 3 2" xfId="830" xr:uid="{00000000-0005-0000-0000-000078020000}"/>
    <cellStyle name="20% - Accent1 15 4 4" xfId="831" xr:uid="{00000000-0005-0000-0000-000079020000}"/>
    <cellStyle name="20% - Accent1 15 5" xfId="832" xr:uid="{00000000-0005-0000-0000-00007A020000}"/>
    <cellStyle name="20% - Accent1 15 5 2" xfId="833" xr:uid="{00000000-0005-0000-0000-00007B020000}"/>
    <cellStyle name="20% - Accent1 15 5 2 2" xfId="834" xr:uid="{00000000-0005-0000-0000-00007C020000}"/>
    <cellStyle name="20% - Accent1 15 5 3" xfId="835" xr:uid="{00000000-0005-0000-0000-00007D020000}"/>
    <cellStyle name="20% - Accent1 15 6" xfId="836" xr:uid="{00000000-0005-0000-0000-00007E020000}"/>
    <cellStyle name="20% - Accent1 15 6 2" xfId="837" xr:uid="{00000000-0005-0000-0000-00007F020000}"/>
    <cellStyle name="20% - Accent1 15 6 2 2" xfId="838" xr:uid="{00000000-0005-0000-0000-000080020000}"/>
    <cellStyle name="20% - Accent1 15 6 3" xfId="839" xr:uid="{00000000-0005-0000-0000-000081020000}"/>
    <cellStyle name="20% - Accent1 15 7" xfId="840" xr:uid="{00000000-0005-0000-0000-000082020000}"/>
    <cellStyle name="20% - Accent1 15 7 2" xfId="841" xr:uid="{00000000-0005-0000-0000-000083020000}"/>
    <cellStyle name="20% - Accent1 15 8" xfId="842" xr:uid="{00000000-0005-0000-0000-000084020000}"/>
    <cellStyle name="20% - Accent1 15 8 2" xfId="843" xr:uid="{00000000-0005-0000-0000-000085020000}"/>
    <cellStyle name="20% - Accent1 15 9" xfId="844" xr:uid="{00000000-0005-0000-0000-000086020000}"/>
    <cellStyle name="20% - Accent1 16" xfId="845" xr:uid="{00000000-0005-0000-0000-000087020000}"/>
    <cellStyle name="20% - Accent1 16 2" xfId="846" xr:uid="{00000000-0005-0000-0000-000088020000}"/>
    <cellStyle name="20% - Accent1 16 2 2" xfId="847" xr:uid="{00000000-0005-0000-0000-000089020000}"/>
    <cellStyle name="20% - Accent1 16 2 2 2" xfId="848" xr:uid="{00000000-0005-0000-0000-00008A020000}"/>
    <cellStyle name="20% - Accent1 16 2 3" xfId="849" xr:uid="{00000000-0005-0000-0000-00008B020000}"/>
    <cellStyle name="20% - Accent1 16 3" xfId="850" xr:uid="{00000000-0005-0000-0000-00008C020000}"/>
    <cellStyle name="20% - Accent1 16 3 2" xfId="851" xr:uid="{00000000-0005-0000-0000-00008D020000}"/>
    <cellStyle name="20% - Accent1 16 4" xfId="852" xr:uid="{00000000-0005-0000-0000-00008E020000}"/>
    <cellStyle name="20% - Accent1 17" xfId="853" xr:uid="{00000000-0005-0000-0000-00008F020000}"/>
    <cellStyle name="20% - Accent1 17 2" xfId="854" xr:uid="{00000000-0005-0000-0000-000090020000}"/>
    <cellStyle name="20% - Accent1 17 2 2" xfId="855" xr:uid="{00000000-0005-0000-0000-000091020000}"/>
    <cellStyle name="20% - Accent1 17 2 2 2" xfId="856" xr:uid="{00000000-0005-0000-0000-000092020000}"/>
    <cellStyle name="20% - Accent1 17 2 3" xfId="857" xr:uid="{00000000-0005-0000-0000-000093020000}"/>
    <cellStyle name="20% - Accent1 17 3" xfId="858" xr:uid="{00000000-0005-0000-0000-000094020000}"/>
    <cellStyle name="20% - Accent1 17 3 2" xfId="859" xr:uid="{00000000-0005-0000-0000-000095020000}"/>
    <cellStyle name="20% - Accent1 17 4" xfId="860" xr:uid="{00000000-0005-0000-0000-000096020000}"/>
    <cellStyle name="20% - Accent1 18" xfId="861" xr:uid="{00000000-0005-0000-0000-000097020000}"/>
    <cellStyle name="20% - Accent1 18 2" xfId="862" xr:uid="{00000000-0005-0000-0000-000098020000}"/>
    <cellStyle name="20% - Accent1 18 2 2" xfId="863" xr:uid="{00000000-0005-0000-0000-000099020000}"/>
    <cellStyle name="20% - Accent1 18 2 2 2" xfId="864" xr:uid="{00000000-0005-0000-0000-00009A020000}"/>
    <cellStyle name="20% - Accent1 18 2 3" xfId="865" xr:uid="{00000000-0005-0000-0000-00009B020000}"/>
    <cellStyle name="20% - Accent1 18 3" xfId="866" xr:uid="{00000000-0005-0000-0000-00009C020000}"/>
    <cellStyle name="20% - Accent1 18 3 2" xfId="867" xr:uid="{00000000-0005-0000-0000-00009D020000}"/>
    <cellStyle name="20% - Accent1 18 4" xfId="868" xr:uid="{00000000-0005-0000-0000-00009E020000}"/>
    <cellStyle name="20% - Accent1 19" xfId="869" xr:uid="{00000000-0005-0000-0000-00009F020000}"/>
    <cellStyle name="20% - Accent1 19 2" xfId="870" xr:uid="{00000000-0005-0000-0000-0000A0020000}"/>
    <cellStyle name="20% - Accent1 19 2 2" xfId="871" xr:uid="{00000000-0005-0000-0000-0000A1020000}"/>
    <cellStyle name="20% - Accent1 19 3" xfId="872" xr:uid="{00000000-0005-0000-0000-0000A2020000}"/>
    <cellStyle name="20% - Accent1 2" xfId="106" xr:uid="{00000000-0005-0000-0000-0000A3020000}"/>
    <cellStyle name="20% - Accent1 2 10" xfId="873" xr:uid="{00000000-0005-0000-0000-0000A4020000}"/>
    <cellStyle name="20% - Accent1 2 10 10" xfId="874" xr:uid="{00000000-0005-0000-0000-0000A5020000}"/>
    <cellStyle name="20% - Accent1 2 10 10 2" xfId="875" xr:uid="{00000000-0005-0000-0000-0000A6020000}"/>
    <cellStyle name="20% - Accent1 2 10 11" xfId="876" xr:uid="{00000000-0005-0000-0000-0000A7020000}"/>
    <cellStyle name="20% - Accent1 2 10 2" xfId="877" xr:uid="{00000000-0005-0000-0000-0000A8020000}"/>
    <cellStyle name="20% - Accent1 2 10 2 2" xfId="878" xr:uid="{00000000-0005-0000-0000-0000A9020000}"/>
    <cellStyle name="20% - Accent1 2 10 2 2 2" xfId="879" xr:uid="{00000000-0005-0000-0000-0000AA020000}"/>
    <cellStyle name="20% - Accent1 2 10 2 2 2 2" xfId="880" xr:uid="{00000000-0005-0000-0000-0000AB020000}"/>
    <cellStyle name="20% - Accent1 2 10 2 2 2 2 2" xfId="881" xr:uid="{00000000-0005-0000-0000-0000AC020000}"/>
    <cellStyle name="20% - Accent1 2 10 2 2 2 3" xfId="882" xr:uid="{00000000-0005-0000-0000-0000AD020000}"/>
    <cellStyle name="20% - Accent1 2 10 2 2 3" xfId="883" xr:uid="{00000000-0005-0000-0000-0000AE020000}"/>
    <cellStyle name="20% - Accent1 2 10 2 2 3 2" xfId="884" xr:uid="{00000000-0005-0000-0000-0000AF020000}"/>
    <cellStyle name="20% - Accent1 2 10 2 2 4" xfId="885" xr:uid="{00000000-0005-0000-0000-0000B0020000}"/>
    <cellStyle name="20% - Accent1 2 10 2 3" xfId="886" xr:uid="{00000000-0005-0000-0000-0000B1020000}"/>
    <cellStyle name="20% - Accent1 2 10 2 3 2" xfId="887" xr:uid="{00000000-0005-0000-0000-0000B2020000}"/>
    <cellStyle name="20% - Accent1 2 10 2 3 2 2" xfId="888" xr:uid="{00000000-0005-0000-0000-0000B3020000}"/>
    <cellStyle name="20% - Accent1 2 10 2 3 2 2 2" xfId="889" xr:uid="{00000000-0005-0000-0000-0000B4020000}"/>
    <cellStyle name="20% - Accent1 2 10 2 3 2 3" xfId="890" xr:uid="{00000000-0005-0000-0000-0000B5020000}"/>
    <cellStyle name="20% - Accent1 2 10 2 3 3" xfId="891" xr:uid="{00000000-0005-0000-0000-0000B6020000}"/>
    <cellStyle name="20% - Accent1 2 10 2 3 3 2" xfId="892" xr:uid="{00000000-0005-0000-0000-0000B7020000}"/>
    <cellStyle name="20% - Accent1 2 10 2 3 4" xfId="893" xr:uid="{00000000-0005-0000-0000-0000B8020000}"/>
    <cellStyle name="20% - Accent1 2 10 2 4" xfId="894" xr:uid="{00000000-0005-0000-0000-0000B9020000}"/>
    <cellStyle name="20% - Accent1 2 10 2 4 2" xfId="895" xr:uid="{00000000-0005-0000-0000-0000BA020000}"/>
    <cellStyle name="20% - Accent1 2 10 2 4 2 2" xfId="896" xr:uid="{00000000-0005-0000-0000-0000BB020000}"/>
    <cellStyle name="20% - Accent1 2 10 2 4 2 2 2" xfId="897" xr:uid="{00000000-0005-0000-0000-0000BC020000}"/>
    <cellStyle name="20% - Accent1 2 10 2 4 2 3" xfId="898" xr:uid="{00000000-0005-0000-0000-0000BD020000}"/>
    <cellStyle name="20% - Accent1 2 10 2 4 3" xfId="899" xr:uid="{00000000-0005-0000-0000-0000BE020000}"/>
    <cellStyle name="20% - Accent1 2 10 2 4 3 2" xfId="900" xr:uid="{00000000-0005-0000-0000-0000BF020000}"/>
    <cellStyle name="20% - Accent1 2 10 2 4 4" xfId="901" xr:uid="{00000000-0005-0000-0000-0000C0020000}"/>
    <cellStyle name="20% - Accent1 2 10 2 5" xfId="902" xr:uid="{00000000-0005-0000-0000-0000C1020000}"/>
    <cellStyle name="20% - Accent1 2 10 2 5 2" xfId="903" xr:uid="{00000000-0005-0000-0000-0000C2020000}"/>
    <cellStyle name="20% - Accent1 2 10 2 5 2 2" xfId="904" xr:uid="{00000000-0005-0000-0000-0000C3020000}"/>
    <cellStyle name="20% - Accent1 2 10 2 5 3" xfId="905" xr:uid="{00000000-0005-0000-0000-0000C4020000}"/>
    <cellStyle name="20% - Accent1 2 10 2 6" xfId="107" xr:uid="{00000000-0005-0000-0000-0000C5020000}"/>
    <cellStyle name="20% - Accent1 2 10 2 6 2" xfId="108" xr:uid="{00000000-0005-0000-0000-0000C6020000}"/>
    <cellStyle name="20% - Accent1 2 10 2 6 2 2" xfId="906" xr:uid="{00000000-0005-0000-0000-0000C7020000}"/>
    <cellStyle name="20% - Accent1 2 10 2 6 3" xfId="109" xr:uid="{00000000-0005-0000-0000-0000C8020000}"/>
    <cellStyle name="20% - Accent1 2 10 2 6 4" xfId="907" xr:uid="{00000000-0005-0000-0000-0000C9020000}"/>
    <cellStyle name="20% - Accent1 2 10 2 7" xfId="110" xr:uid="{00000000-0005-0000-0000-0000CA020000}"/>
    <cellStyle name="20% - Accent1 2 10 2 7 2" xfId="111" xr:uid="{00000000-0005-0000-0000-0000CB020000}"/>
    <cellStyle name="20% - Accent1 2 10 2 7 3" xfId="112" xr:uid="{00000000-0005-0000-0000-0000CC020000}"/>
    <cellStyle name="20% - Accent1 2 10 2 8" xfId="908" xr:uid="{00000000-0005-0000-0000-0000CD020000}"/>
    <cellStyle name="20% - Accent1 2 10 2 8 2" xfId="909" xr:uid="{00000000-0005-0000-0000-0000CE020000}"/>
    <cellStyle name="20% - Accent1 2 10 2 9" xfId="910" xr:uid="{00000000-0005-0000-0000-0000CF020000}"/>
    <cellStyle name="20% - Accent1 2 10 3" xfId="911" xr:uid="{00000000-0005-0000-0000-0000D0020000}"/>
    <cellStyle name="20% - Accent1 2 10 3 2" xfId="912" xr:uid="{00000000-0005-0000-0000-0000D1020000}"/>
    <cellStyle name="20% - Accent1 2 10 3 2 2" xfId="913" xr:uid="{00000000-0005-0000-0000-0000D2020000}"/>
    <cellStyle name="20% - Accent1 2 10 3 2 2 2" xfId="914" xr:uid="{00000000-0005-0000-0000-0000D3020000}"/>
    <cellStyle name="20% - Accent1 2 10 3 2 2 2 2" xfId="915" xr:uid="{00000000-0005-0000-0000-0000D4020000}"/>
    <cellStyle name="20% - Accent1 2 10 3 2 2 3" xfId="916" xr:uid="{00000000-0005-0000-0000-0000D5020000}"/>
    <cellStyle name="20% - Accent1 2 10 3 2 3" xfId="917" xr:uid="{00000000-0005-0000-0000-0000D6020000}"/>
    <cellStyle name="20% - Accent1 2 10 3 2 3 2" xfId="918" xr:uid="{00000000-0005-0000-0000-0000D7020000}"/>
    <cellStyle name="20% - Accent1 2 10 3 2 4" xfId="919" xr:uid="{00000000-0005-0000-0000-0000D8020000}"/>
    <cellStyle name="20% - Accent1 2 10 3 3" xfId="920" xr:uid="{00000000-0005-0000-0000-0000D9020000}"/>
    <cellStyle name="20% - Accent1 2 10 3 3 2" xfId="921" xr:uid="{00000000-0005-0000-0000-0000DA020000}"/>
    <cellStyle name="20% - Accent1 2 10 3 3 2 2" xfId="922" xr:uid="{00000000-0005-0000-0000-0000DB020000}"/>
    <cellStyle name="20% - Accent1 2 10 3 3 2 2 2" xfId="923" xr:uid="{00000000-0005-0000-0000-0000DC020000}"/>
    <cellStyle name="20% - Accent1 2 10 3 3 2 3" xfId="924" xr:uid="{00000000-0005-0000-0000-0000DD020000}"/>
    <cellStyle name="20% - Accent1 2 10 3 3 3" xfId="925" xr:uid="{00000000-0005-0000-0000-0000DE020000}"/>
    <cellStyle name="20% - Accent1 2 10 3 3 3 2" xfId="926" xr:uid="{00000000-0005-0000-0000-0000DF020000}"/>
    <cellStyle name="20% - Accent1 2 10 3 3 4" xfId="927" xr:uid="{00000000-0005-0000-0000-0000E0020000}"/>
    <cellStyle name="20% - Accent1 2 10 3 4" xfId="928" xr:uid="{00000000-0005-0000-0000-0000E1020000}"/>
    <cellStyle name="20% - Accent1 2 10 3 4 2" xfId="929" xr:uid="{00000000-0005-0000-0000-0000E2020000}"/>
    <cellStyle name="20% - Accent1 2 10 3 4 2 2" xfId="930" xr:uid="{00000000-0005-0000-0000-0000E3020000}"/>
    <cellStyle name="20% - Accent1 2 10 3 4 2 2 2" xfId="931" xr:uid="{00000000-0005-0000-0000-0000E4020000}"/>
    <cellStyle name="20% - Accent1 2 10 3 4 2 3" xfId="932" xr:uid="{00000000-0005-0000-0000-0000E5020000}"/>
    <cellStyle name="20% - Accent1 2 10 3 4 3" xfId="933" xr:uid="{00000000-0005-0000-0000-0000E6020000}"/>
    <cellStyle name="20% - Accent1 2 10 3 4 3 2" xfId="934" xr:uid="{00000000-0005-0000-0000-0000E7020000}"/>
    <cellStyle name="20% - Accent1 2 10 3 4 4" xfId="935" xr:uid="{00000000-0005-0000-0000-0000E8020000}"/>
    <cellStyle name="20% - Accent1 2 10 3 5" xfId="936" xr:uid="{00000000-0005-0000-0000-0000E9020000}"/>
    <cellStyle name="20% - Accent1 2 10 3 5 2" xfId="937" xr:uid="{00000000-0005-0000-0000-0000EA020000}"/>
    <cellStyle name="20% - Accent1 2 10 3 5 2 2" xfId="938" xr:uid="{00000000-0005-0000-0000-0000EB020000}"/>
    <cellStyle name="20% - Accent1 2 10 3 5 3" xfId="939" xr:uid="{00000000-0005-0000-0000-0000EC020000}"/>
    <cellStyle name="20% - Accent1 2 10 3 6" xfId="940" xr:uid="{00000000-0005-0000-0000-0000ED020000}"/>
    <cellStyle name="20% - Accent1 2 10 3 6 2" xfId="941" xr:uid="{00000000-0005-0000-0000-0000EE020000}"/>
    <cellStyle name="20% - Accent1 2 10 3 6 2 2" xfId="942" xr:uid="{00000000-0005-0000-0000-0000EF020000}"/>
    <cellStyle name="20% - Accent1 2 10 3 6 3" xfId="943" xr:uid="{00000000-0005-0000-0000-0000F0020000}"/>
    <cellStyle name="20% - Accent1 2 10 3 7" xfId="944" xr:uid="{00000000-0005-0000-0000-0000F1020000}"/>
    <cellStyle name="20% - Accent1 2 10 3 7 2" xfId="945" xr:uid="{00000000-0005-0000-0000-0000F2020000}"/>
    <cellStyle name="20% - Accent1 2 10 3 8" xfId="946" xr:uid="{00000000-0005-0000-0000-0000F3020000}"/>
    <cellStyle name="20% - Accent1 2 10 3 8 2" xfId="947" xr:uid="{00000000-0005-0000-0000-0000F4020000}"/>
    <cellStyle name="20% - Accent1 2 10 3 9" xfId="948" xr:uid="{00000000-0005-0000-0000-0000F5020000}"/>
    <cellStyle name="20% - Accent1 2 10 4" xfId="949" xr:uid="{00000000-0005-0000-0000-0000F6020000}"/>
    <cellStyle name="20% - Accent1 2 10 4 2" xfId="950" xr:uid="{00000000-0005-0000-0000-0000F7020000}"/>
    <cellStyle name="20% - Accent1 2 10 4 2 2" xfId="951" xr:uid="{00000000-0005-0000-0000-0000F8020000}"/>
    <cellStyle name="20% - Accent1 2 10 4 2 2 2" xfId="952" xr:uid="{00000000-0005-0000-0000-0000F9020000}"/>
    <cellStyle name="20% - Accent1 2 10 4 2 3" xfId="953" xr:uid="{00000000-0005-0000-0000-0000FA020000}"/>
    <cellStyle name="20% - Accent1 2 10 4 3" xfId="954" xr:uid="{00000000-0005-0000-0000-0000FB020000}"/>
    <cellStyle name="20% - Accent1 2 10 4 3 2" xfId="955" xr:uid="{00000000-0005-0000-0000-0000FC020000}"/>
    <cellStyle name="20% - Accent1 2 10 4 4" xfId="956" xr:uid="{00000000-0005-0000-0000-0000FD020000}"/>
    <cellStyle name="20% - Accent1 2 10 5" xfId="957" xr:uid="{00000000-0005-0000-0000-0000FE020000}"/>
    <cellStyle name="20% - Accent1 2 10 5 2" xfId="958" xr:uid="{00000000-0005-0000-0000-0000FF020000}"/>
    <cellStyle name="20% - Accent1 2 10 5 2 2" xfId="959" xr:uid="{00000000-0005-0000-0000-000000030000}"/>
    <cellStyle name="20% - Accent1 2 10 5 2 2 2" xfId="960" xr:uid="{00000000-0005-0000-0000-000001030000}"/>
    <cellStyle name="20% - Accent1 2 10 5 2 3" xfId="961" xr:uid="{00000000-0005-0000-0000-000002030000}"/>
    <cellStyle name="20% - Accent1 2 10 5 3" xfId="962" xr:uid="{00000000-0005-0000-0000-000003030000}"/>
    <cellStyle name="20% - Accent1 2 10 5 3 2" xfId="963" xr:uid="{00000000-0005-0000-0000-000004030000}"/>
    <cellStyle name="20% - Accent1 2 10 5 4" xfId="964" xr:uid="{00000000-0005-0000-0000-000005030000}"/>
    <cellStyle name="20% - Accent1 2 10 6" xfId="965" xr:uid="{00000000-0005-0000-0000-000006030000}"/>
    <cellStyle name="20% - Accent1 2 10 6 2" xfId="966" xr:uid="{00000000-0005-0000-0000-000007030000}"/>
    <cellStyle name="20% - Accent1 2 10 6 2 2" xfId="967" xr:uid="{00000000-0005-0000-0000-000008030000}"/>
    <cellStyle name="20% - Accent1 2 10 6 2 2 2" xfId="968" xr:uid="{00000000-0005-0000-0000-000009030000}"/>
    <cellStyle name="20% - Accent1 2 10 6 2 3" xfId="969" xr:uid="{00000000-0005-0000-0000-00000A030000}"/>
    <cellStyle name="20% - Accent1 2 10 6 3" xfId="970" xr:uid="{00000000-0005-0000-0000-00000B030000}"/>
    <cellStyle name="20% - Accent1 2 10 6 3 2" xfId="971" xr:uid="{00000000-0005-0000-0000-00000C030000}"/>
    <cellStyle name="20% - Accent1 2 10 6 4" xfId="972" xr:uid="{00000000-0005-0000-0000-00000D030000}"/>
    <cellStyle name="20% - Accent1 2 10 7" xfId="973" xr:uid="{00000000-0005-0000-0000-00000E030000}"/>
    <cellStyle name="20% - Accent1 2 10 7 2" xfId="974" xr:uid="{00000000-0005-0000-0000-00000F030000}"/>
    <cellStyle name="20% - Accent1 2 10 7 2 2" xfId="975" xr:uid="{00000000-0005-0000-0000-000010030000}"/>
    <cellStyle name="20% - Accent1 2 10 7 3" xfId="976" xr:uid="{00000000-0005-0000-0000-000011030000}"/>
    <cellStyle name="20% - Accent1 2 10 8" xfId="977" xr:uid="{00000000-0005-0000-0000-000012030000}"/>
    <cellStyle name="20% - Accent1 2 10 8 2" xfId="978" xr:uid="{00000000-0005-0000-0000-000013030000}"/>
    <cellStyle name="20% - Accent1 2 10 8 2 2" xfId="979" xr:uid="{00000000-0005-0000-0000-000014030000}"/>
    <cellStyle name="20% - Accent1 2 10 8 3" xfId="980" xr:uid="{00000000-0005-0000-0000-000015030000}"/>
    <cellStyle name="20% - Accent1 2 10 9" xfId="981" xr:uid="{00000000-0005-0000-0000-000016030000}"/>
    <cellStyle name="20% - Accent1 2 10 9 2" xfId="982" xr:uid="{00000000-0005-0000-0000-000017030000}"/>
    <cellStyle name="20% - Accent1 2 11" xfId="983" xr:uid="{00000000-0005-0000-0000-000018030000}"/>
    <cellStyle name="20% - Accent1 2 11 10" xfId="984" xr:uid="{00000000-0005-0000-0000-000019030000}"/>
    <cellStyle name="20% - Accent1 2 11 10 2" xfId="985" xr:uid="{00000000-0005-0000-0000-00001A030000}"/>
    <cellStyle name="20% - Accent1 2 11 11" xfId="986" xr:uid="{00000000-0005-0000-0000-00001B030000}"/>
    <cellStyle name="20% - Accent1 2 11 2" xfId="987" xr:uid="{00000000-0005-0000-0000-00001C030000}"/>
    <cellStyle name="20% - Accent1 2 11 2 2" xfId="988" xr:uid="{00000000-0005-0000-0000-00001D030000}"/>
    <cellStyle name="20% - Accent1 2 11 2 2 2" xfId="989" xr:uid="{00000000-0005-0000-0000-00001E030000}"/>
    <cellStyle name="20% - Accent1 2 11 2 2 2 2" xfId="990" xr:uid="{00000000-0005-0000-0000-00001F030000}"/>
    <cellStyle name="20% - Accent1 2 11 2 2 2 2 2" xfId="991" xr:uid="{00000000-0005-0000-0000-000020030000}"/>
    <cellStyle name="20% - Accent1 2 11 2 2 2 3" xfId="992" xr:uid="{00000000-0005-0000-0000-000021030000}"/>
    <cellStyle name="20% - Accent1 2 11 2 2 3" xfId="993" xr:uid="{00000000-0005-0000-0000-000022030000}"/>
    <cellStyle name="20% - Accent1 2 11 2 2 3 2" xfId="994" xr:uid="{00000000-0005-0000-0000-000023030000}"/>
    <cellStyle name="20% - Accent1 2 11 2 2 4" xfId="995" xr:uid="{00000000-0005-0000-0000-000024030000}"/>
    <cellStyle name="20% - Accent1 2 11 2 3" xfId="996" xr:uid="{00000000-0005-0000-0000-000025030000}"/>
    <cellStyle name="20% - Accent1 2 11 2 3 2" xfId="997" xr:uid="{00000000-0005-0000-0000-000026030000}"/>
    <cellStyle name="20% - Accent1 2 11 2 3 2 2" xfId="998" xr:uid="{00000000-0005-0000-0000-000027030000}"/>
    <cellStyle name="20% - Accent1 2 11 2 3 2 2 2" xfId="999" xr:uid="{00000000-0005-0000-0000-000028030000}"/>
    <cellStyle name="20% - Accent1 2 11 2 3 2 3" xfId="1000" xr:uid="{00000000-0005-0000-0000-000029030000}"/>
    <cellStyle name="20% - Accent1 2 11 2 3 3" xfId="1001" xr:uid="{00000000-0005-0000-0000-00002A030000}"/>
    <cellStyle name="20% - Accent1 2 11 2 3 3 2" xfId="1002" xr:uid="{00000000-0005-0000-0000-00002B030000}"/>
    <cellStyle name="20% - Accent1 2 11 2 3 4" xfId="1003" xr:uid="{00000000-0005-0000-0000-00002C030000}"/>
    <cellStyle name="20% - Accent1 2 11 2 4" xfId="1004" xr:uid="{00000000-0005-0000-0000-00002D030000}"/>
    <cellStyle name="20% - Accent1 2 11 2 4 2" xfId="1005" xr:uid="{00000000-0005-0000-0000-00002E030000}"/>
    <cellStyle name="20% - Accent1 2 11 2 4 2 2" xfId="1006" xr:uid="{00000000-0005-0000-0000-00002F030000}"/>
    <cellStyle name="20% - Accent1 2 11 2 4 2 2 2" xfId="1007" xr:uid="{00000000-0005-0000-0000-000030030000}"/>
    <cellStyle name="20% - Accent1 2 11 2 4 2 3" xfId="1008" xr:uid="{00000000-0005-0000-0000-000031030000}"/>
    <cellStyle name="20% - Accent1 2 11 2 4 3" xfId="1009" xr:uid="{00000000-0005-0000-0000-000032030000}"/>
    <cellStyle name="20% - Accent1 2 11 2 4 3 2" xfId="1010" xr:uid="{00000000-0005-0000-0000-000033030000}"/>
    <cellStyle name="20% - Accent1 2 11 2 4 4" xfId="1011" xr:uid="{00000000-0005-0000-0000-000034030000}"/>
    <cellStyle name="20% - Accent1 2 11 2 5" xfId="1012" xr:uid="{00000000-0005-0000-0000-000035030000}"/>
    <cellStyle name="20% - Accent1 2 11 2 5 2" xfId="1013" xr:uid="{00000000-0005-0000-0000-000036030000}"/>
    <cellStyle name="20% - Accent1 2 11 2 5 2 2" xfId="1014" xr:uid="{00000000-0005-0000-0000-000037030000}"/>
    <cellStyle name="20% - Accent1 2 11 2 5 3" xfId="1015" xr:uid="{00000000-0005-0000-0000-000038030000}"/>
    <cellStyle name="20% - Accent1 2 11 2 6" xfId="1016" xr:uid="{00000000-0005-0000-0000-000039030000}"/>
    <cellStyle name="20% - Accent1 2 11 2 6 2" xfId="1017" xr:uid="{00000000-0005-0000-0000-00003A030000}"/>
    <cellStyle name="20% - Accent1 2 11 2 6 2 2" xfId="1018" xr:uid="{00000000-0005-0000-0000-00003B030000}"/>
    <cellStyle name="20% - Accent1 2 11 2 6 3" xfId="1019" xr:uid="{00000000-0005-0000-0000-00003C030000}"/>
    <cellStyle name="20% - Accent1 2 11 2 7" xfId="1020" xr:uid="{00000000-0005-0000-0000-00003D030000}"/>
    <cellStyle name="20% - Accent1 2 11 2 7 2" xfId="1021" xr:uid="{00000000-0005-0000-0000-00003E030000}"/>
    <cellStyle name="20% - Accent1 2 11 2 8" xfId="1022" xr:uid="{00000000-0005-0000-0000-00003F030000}"/>
    <cellStyle name="20% - Accent1 2 11 2 8 2" xfId="1023" xr:uid="{00000000-0005-0000-0000-000040030000}"/>
    <cellStyle name="20% - Accent1 2 11 2 9" xfId="1024" xr:uid="{00000000-0005-0000-0000-000041030000}"/>
    <cellStyle name="20% - Accent1 2 11 3" xfId="1025" xr:uid="{00000000-0005-0000-0000-000042030000}"/>
    <cellStyle name="20% - Accent1 2 11 3 2" xfId="1026" xr:uid="{00000000-0005-0000-0000-000043030000}"/>
    <cellStyle name="20% - Accent1 2 11 3 2 2" xfId="1027" xr:uid="{00000000-0005-0000-0000-000044030000}"/>
    <cellStyle name="20% - Accent1 2 11 3 2 2 2" xfId="1028" xr:uid="{00000000-0005-0000-0000-000045030000}"/>
    <cellStyle name="20% - Accent1 2 11 3 2 2 2 2" xfId="1029" xr:uid="{00000000-0005-0000-0000-000046030000}"/>
    <cellStyle name="20% - Accent1 2 11 3 2 2 3" xfId="1030" xr:uid="{00000000-0005-0000-0000-000047030000}"/>
    <cellStyle name="20% - Accent1 2 11 3 2 3" xfId="1031" xr:uid="{00000000-0005-0000-0000-000048030000}"/>
    <cellStyle name="20% - Accent1 2 11 3 2 3 2" xfId="1032" xr:uid="{00000000-0005-0000-0000-000049030000}"/>
    <cellStyle name="20% - Accent1 2 11 3 2 4" xfId="1033" xr:uid="{00000000-0005-0000-0000-00004A030000}"/>
    <cellStyle name="20% - Accent1 2 11 3 3" xfId="1034" xr:uid="{00000000-0005-0000-0000-00004B030000}"/>
    <cellStyle name="20% - Accent1 2 11 3 3 2" xfId="1035" xr:uid="{00000000-0005-0000-0000-00004C030000}"/>
    <cellStyle name="20% - Accent1 2 11 3 3 2 2" xfId="1036" xr:uid="{00000000-0005-0000-0000-00004D030000}"/>
    <cellStyle name="20% - Accent1 2 11 3 3 2 2 2" xfId="1037" xr:uid="{00000000-0005-0000-0000-00004E030000}"/>
    <cellStyle name="20% - Accent1 2 11 3 3 2 3" xfId="1038" xr:uid="{00000000-0005-0000-0000-00004F030000}"/>
    <cellStyle name="20% - Accent1 2 11 3 3 3" xfId="1039" xr:uid="{00000000-0005-0000-0000-000050030000}"/>
    <cellStyle name="20% - Accent1 2 11 3 3 3 2" xfId="1040" xr:uid="{00000000-0005-0000-0000-000051030000}"/>
    <cellStyle name="20% - Accent1 2 11 3 3 4" xfId="1041" xr:uid="{00000000-0005-0000-0000-000052030000}"/>
    <cellStyle name="20% - Accent1 2 11 3 4" xfId="1042" xr:uid="{00000000-0005-0000-0000-000053030000}"/>
    <cellStyle name="20% - Accent1 2 11 3 4 2" xfId="1043" xr:uid="{00000000-0005-0000-0000-000054030000}"/>
    <cellStyle name="20% - Accent1 2 11 3 4 2 2" xfId="1044" xr:uid="{00000000-0005-0000-0000-000055030000}"/>
    <cellStyle name="20% - Accent1 2 11 3 4 2 2 2" xfId="1045" xr:uid="{00000000-0005-0000-0000-000056030000}"/>
    <cellStyle name="20% - Accent1 2 11 3 4 2 3" xfId="1046" xr:uid="{00000000-0005-0000-0000-000057030000}"/>
    <cellStyle name="20% - Accent1 2 11 3 4 3" xfId="1047" xr:uid="{00000000-0005-0000-0000-000058030000}"/>
    <cellStyle name="20% - Accent1 2 11 3 4 3 2" xfId="1048" xr:uid="{00000000-0005-0000-0000-000059030000}"/>
    <cellStyle name="20% - Accent1 2 11 3 4 4" xfId="1049" xr:uid="{00000000-0005-0000-0000-00005A030000}"/>
    <cellStyle name="20% - Accent1 2 11 3 5" xfId="1050" xr:uid="{00000000-0005-0000-0000-00005B030000}"/>
    <cellStyle name="20% - Accent1 2 11 3 5 2" xfId="1051" xr:uid="{00000000-0005-0000-0000-00005C030000}"/>
    <cellStyle name="20% - Accent1 2 11 3 5 2 2" xfId="1052" xr:uid="{00000000-0005-0000-0000-00005D030000}"/>
    <cellStyle name="20% - Accent1 2 11 3 5 3" xfId="1053" xr:uid="{00000000-0005-0000-0000-00005E030000}"/>
    <cellStyle name="20% - Accent1 2 11 3 6" xfId="1054" xr:uid="{00000000-0005-0000-0000-00005F030000}"/>
    <cellStyle name="20% - Accent1 2 11 3 6 2" xfId="1055" xr:uid="{00000000-0005-0000-0000-000060030000}"/>
    <cellStyle name="20% - Accent1 2 11 3 6 2 2" xfId="1056" xr:uid="{00000000-0005-0000-0000-000061030000}"/>
    <cellStyle name="20% - Accent1 2 11 3 6 3" xfId="1057" xr:uid="{00000000-0005-0000-0000-000062030000}"/>
    <cellStyle name="20% - Accent1 2 11 3 7" xfId="1058" xr:uid="{00000000-0005-0000-0000-000063030000}"/>
    <cellStyle name="20% - Accent1 2 11 3 7 2" xfId="1059" xr:uid="{00000000-0005-0000-0000-000064030000}"/>
    <cellStyle name="20% - Accent1 2 11 3 8" xfId="1060" xr:uid="{00000000-0005-0000-0000-000065030000}"/>
    <cellStyle name="20% - Accent1 2 11 3 8 2" xfId="1061" xr:uid="{00000000-0005-0000-0000-000066030000}"/>
    <cellStyle name="20% - Accent1 2 11 3 9" xfId="1062" xr:uid="{00000000-0005-0000-0000-000067030000}"/>
    <cellStyle name="20% - Accent1 2 11 4" xfId="1063" xr:uid="{00000000-0005-0000-0000-000068030000}"/>
    <cellStyle name="20% - Accent1 2 11 4 2" xfId="1064" xr:uid="{00000000-0005-0000-0000-000069030000}"/>
    <cellStyle name="20% - Accent1 2 11 4 2 2" xfId="1065" xr:uid="{00000000-0005-0000-0000-00006A030000}"/>
    <cellStyle name="20% - Accent1 2 11 4 2 2 2" xfId="1066" xr:uid="{00000000-0005-0000-0000-00006B030000}"/>
    <cellStyle name="20% - Accent1 2 11 4 2 3" xfId="1067" xr:uid="{00000000-0005-0000-0000-00006C030000}"/>
    <cellStyle name="20% - Accent1 2 11 4 3" xfId="1068" xr:uid="{00000000-0005-0000-0000-00006D030000}"/>
    <cellStyle name="20% - Accent1 2 11 4 3 2" xfId="1069" xr:uid="{00000000-0005-0000-0000-00006E030000}"/>
    <cellStyle name="20% - Accent1 2 11 4 4" xfId="1070" xr:uid="{00000000-0005-0000-0000-00006F030000}"/>
    <cellStyle name="20% - Accent1 2 11 5" xfId="1071" xr:uid="{00000000-0005-0000-0000-000070030000}"/>
    <cellStyle name="20% - Accent1 2 11 5 2" xfId="1072" xr:uid="{00000000-0005-0000-0000-000071030000}"/>
    <cellStyle name="20% - Accent1 2 11 5 2 2" xfId="1073" xr:uid="{00000000-0005-0000-0000-000072030000}"/>
    <cellStyle name="20% - Accent1 2 11 5 2 2 2" xfId="1074" xr:uid="{00000000-0005-0000-0000-000073030000}"/>
    <cellStyle name="20% - Accent1 2 11 5 2 3" xfId="1075" xr:uid="{00000000-0005-0000-0000-000074030000}"/>
    <cellStyle name="20% - Accent1 2 11 5 3" xfId="1076" xr:uid="{00000000-0005-0000-0000-000075030000}"/>
    <cellStyle name="20% - Accent1 2 11 5 3 2" xfId="1077" xr:uid="{00000000-0005-0000-0000-000076030000}"/>
    <cellStyle name="20% - Accent1 2 11 5 4" xfId="1078" xr:uid="{00000000-0005-0000-0000-000077030000}"/>
    <cellStyle name="20% - Accent1 2 11 6" xfId="1079" xr:uid="{00000000-0005-0000-0000-000078030000}"/>
    <cellStyle name="20% - Accent1 2 11 6 2" xfId="1080" xr:uid="{00000000-0005-0000-0000-000079030000}"/>
    <cellStyle name="20% - Accent1 2 11 6 2 2" xfId="1081" xr:uid="{00000000-0005-0000-0000-00007A030000}"/>
    <cellStyle name="20% - Accent1 2 11 6 2 2 2" xfId="1082" xr:uid="{00000000-0005-0000-0000-00007B030000}"/>
    <cellStyle name="20% - Accent1 2 11 6 2 3" xfId="1083" xr:uid="{00000000-0005-0000-0000-00007C030000}"/>
    <cellStyle name="20% - Accent1 2 11 6 3" xfId="1084" xr:uid="{00000000-0005-0000-0000-00007D030000}"/>
    <cellStyle name="20% - Accent1 2 11 6 3 2" xfId="1085" xr:uid="{00000000-0005-0000-0000-00007E030000}"/>
    <cellStyle name="20% - Accent1 2 11 6 4" xfId="1086" xr:uid="{00000000-0005-0000-0000-00007F030000}"/>
    <cellStyle name="20% - Accent1 2 11 7" xfId="1087" xr:uid="{00000000-0005-0000-0000-000080030000}"/>
    <cellStyle name="20% - Accent1 2 11 7 2" xfId="1088" xr:uid="{00000000-0005-0000-0000-000081030000}"/>
    <cellStyle name="20% - Accent1 2 11 7 2 2" xfId="1089" xr:uid="{00000000-0005-0000-0000-000082030000}"/>
    <cellStyle name="20% - Accent1 2 11 7 3" xfId="1090" xr:uid="{00000000-0005-0000-0000-000083030000}"/>
    <cellStyle name="20% - Accent1 2 11 8" xfId="1091" xr:uid="{00000000-0005-0000-0000-000084030000}"/>
    <cellStyle name="20% - Accent1 2 11 8 2" xfId="1092" xr:uid="{00000000-0005-0000-0000-000085030000}"/>
    <cellStyle name="20% - Accent1 2 11 8 2 2" xfId="1093" xr:uid="{00000000-0005-0000-0000-000086030000}"/>
    <cellStyle name="20% - Accent1 2 11 8 3" xfId="1094" xr:uid="{00000000-0005-0000-0000-000087030000}"/>
    <cellStyle name="20% - Accent1 2 11 9" xfId="1095" xr:uid="{00000000-0005-0000-0000-000088030000}"/>
    <cellStyle name="20% - Accent1 2 11 9 2" xfId="1096" xr:uid="{00000000-0005-0000-0000-000089030000}"/>
    <cellStyle name="20% - Accent1 2 12" xfId="1097" xr:uid="{00000000-0005-0000-0000-00008A030000}"/>
    <cellStyle name="20% - Accent1 2 12 2" xfId="1098" xr:uid="{00000000-0005-0000-0000-00008B030000}"/>
    <cellStyle name="20% - Accent1 2 12 2 2" xfId="1099" xr:uid="{00000000-0005-0000-0000-00008C030000}"/>
    <cellStyle name="20% - Accent1 2 12 2 2 2" xfId="1100" xr:uid="{00000000-0005-0000-0000-00008D030000}"/>
    <cellStyle name="20% - Accent1 2 12 2 2 2 2" xfId="1101" xr:uid="{00000000-0005-0000-0000-00008E030000}"/>
    <cellStyle name="20% - Accent1 2 12 2 2 3" xfId="1102" xr:uid="{00000000-0005-0000-0000-00008F030000}"/>
    <cellStyle name="20% - Accent1 2 12 2 3" xfId="1103" xr:uid="{00000000-0005-0000-0000-000090030000}"/>
    <cellStyle name="20% - Accent1 2 12 2 3 2" xfId="1104" xr:uid="{00000000-0005-0000-0000-000091030000}"/>
    <cellStyle name="20% - Accent1 2 12 2 4" xfId="1105" xr:uid="{00000000-0005-0000-0000-000092030000}"/>
    <cellStyle name="20% - Accent1 2 12 3" xfId="1106" xr:uid="{00000000-0005-0000-0000-000093030000}"/>
    <cellStyle name="20% - Accent1 2 12 3 2" xfId="1107" xr:uid="{00000000-0005-0000-0000-000094030000}"/>
    <cellStyle name="20% - Accent1 2 12 3 2 2" xfId="1108" xr:uid="{00000000-0005-0000-0000-000095030000}"/>
    <cellStyle name="20% - Accent1 2 12 3 2 2 2" xfId="1109" xr:uid="{00000000-0005-0000-0000-000096030000}"/>
    <cellStyle name="20% - Accent1 2 12 3 2 3" xfId="1110" xr:uid="{00000000-0005-0000-0000-000097030000}"/>
    <cellStyle name="20% - Accent1 2 12 3 3" xfId="1111" xr:uid="{00000000-0005-0000-0000-000098030000}"/>
    <cellStyle name="20% - Accent1 2 12 3 3 2" xfId="1112" xr:uid="{00000000-0005-0000-0000-000099030000}"/>
    <cellStyle name="20% - Accent1 2 12 3 4" xfId="1113" xr:uid="{00000000-0005-0000-0000-00009A030000}"/>
    <cellStyle name="20% - Accent1 2 12 4" xfId="1114" xr:uid="{00000000-0005-0000-0000-00009B030000}"/>
    <cellStyle name="20% - Accent1 2 12 4 2" xfId="1115" xr:uid="{00000000-0005-0000-0000-00009C030000}"/>
    <cellStyle name="20% - Accent1 2 12 4 2 2" xfId="1116" xr:uid="{00000000-0005-0000-0000-00009D030000}"/>
    <cellStyle name="20% - Accent1 2 12 4 2 2 2" xfId="1117" xr:uid="{00000000-0005-0000-0000-00009E030000}"/>
    <cellStyle name="20% - Accent1 2 12 4 2 3" xfId="1118" xr:uid="{00000000-0005-0000-0000-00009F030000}"/>
    <cellStyle name="20% - Accent1 2 12 4 3" xfId="1119" xr:uid="{00000000-0005-0000-0000-0000A0030000}"/>
    <cellStyle name="20% - Accent1 2 12 4 3 2" xfId="1120" xr:uid="{00000000-0005-0000-0000-0000A1030000}"/>
    <cellStyle name="20% - Accent1 2 12 4 4" xfId="1121" xr:uid="{00000000-0005-0000-0000-0000A2030000}"/>
    <cellStyle name="20% - Accent1 2 12 5" xfId="1122" xr:uid="{00000000-0005-0000-0000-0000A3030000}"/>
    <cellStyle name="20% - Accent1 2 12 5 2" xfId="1123" xr:uid="{00000000-0005-0000-0000-0000A4030000}"/>
    <cellStyle name="20% - Accent1 2 12 5 2 2" xfId="1124" xr:uid="{00000000-0005-0000-0000-0000A5030000}"/>
    <cellStyle name="20% - Accent1 2 12 5 3" xfId="1125" xr:uid="{00000000-0005-0000-0000-0000A6030000}"/>
    <cellStyle name="20% - Accent1 2 12 6" xfId="1126" xr:uid="{00000000-0005-0000-0000-0000A7030000}"/>
    <cellStyle name="20% - Accent1 2 12 6 2" xfId="1127" xr:uid="{00000000-0005-0000-0000-0000A8030000}"/>
    <cellStyle name="20% - Accent1 2 12 6 2 2" xfId="1128" xr:uid="{00000000-0005-0000-0000-0000A9030000}"/>
    <cellStyle name="20% - Accent1 2 12 6 3" xfId="1129" xr:uid="{00000000-0005-0000-0000-0000AA030000}"/>
    <cellStyle name="20% - Accent1 2 12 7" xfId="1130" xr:uid="{00000000-0005-0000-0000-0000AB030000}"/>
    <cellStyle name="20% - Accent1 2 12 7 2" xfId="1131" xr:uid="{00000000-0005-0000-0000-0000AC030000}"/>
    <cellStyle name="20% - Accent1 2 12 8" xfId="1132" xr:uid="{00000000-0005-0000-0000-0000AD030000}"/>
    <cellStyle name="20% - Accent1 2 12 8 2" xfId="1133" xr:uid="{00000000-0005-0000-0000-0000AE030000}"/>
    <cellStyle name="20% - Accent1 2 12 9" xfId="1134" xr:uid="{00000000-0005-0000-0000-0000AF030000}"/>
    <cellStyle name="20% - Accent1 2 13" xfId="1135" xr:uid="{00000000-0005-0000-0000-0000B0030000}"/>
    <cellStyle name="20% - Accent1 2 13 2" xfId="1136" xr:uid="{00000000-0005-0000-0000-0000B1030000}"/>
    <cellStyle name="20% - Accent1 2 13 2 2" xfId="1137" xr:uid="{00000000-0005-0000-0000-0000B2030000}"/>
    <cellStyle name="20% - Accent1 2 13 2 2 2" xfId="1138" xr:uid="{00000000-0005-0000-0000-0000B3030000}"/>
    <cellStyle name="20% - Accent1 2 13 2 2 2 2" xfId="1139" xr:uid="{00000000-0005-0000-0000-0000B4030000}"/>
    <cellStyle name="20% - Accent1 2 13 2 2 3" xfId="1140" xr:uid="{00000000-0005-0000-0000-0000B5030000}"/>
    <cellStyle name="20% - Accent1 2 13 2 3" xfId="1141" xr:uid="{00000000-0005-0000-0000-0000B6030000}"/>
    <cellStyle name="20% - Accent1 2 13 2 3 2" xfId="1142" xr:uid="{00000000-0005-0000-0000-0000B7030000}"/>
    <cellStyle name="20% - Accent1 2 13 2 4" xfId="1143" xr:uid="{00000000-0005-0000-0000-0000B8030000}"/>
    <cellStyle name="20% - Accent1 2 13 3" xfId="1144" xr:uid="{00000000-0005-0000-0000-0000B9030000}"/>
    <cellStyle name="20% - Accent1 2 13 3 2" xfId="1145" xr:uid="{00000000-0005-0000-0000-0000BA030000}"/>
    <cellStyle name="20% - Accent1 2 13 3 2 2" xfId="1146" xr:uid="{00000000-0005-0000-0000-0000BB030000}"/>
    <cellStyle name="20% - Accent1 2 13 3 2 2 2" xfId="1147" xr:uid="{00000000-0005-0000-0000-0000BC030000}"/>
    <cellStyle name="20% - Accent1 2 13 3 2 3" xfId="1148" xr:uid="{00000000-0005-0000-0000-0000BD030000}"/>
    <cellStyle name="20% - Accent1 2 13 3 3" xfId="1149" xr:uid="{00000000-0005-0000-0000-0000BE030000}"/>
    <cellStyle name="20% - Accent1 2 13 3 3 2" xfId="1150" xr:uid="{00000000-0005-0000-0000-0000BF030000}"/>
    <cellStyle name="20% - Accent1 2 13 3 4" xfId="1151" xr:uid="{00000000-0005-0000-0000-0000C0030000}"/>
    <cellStyle name="20% - Accent1 2 13 4" xfId="1152" xr:uid="{00000000-0005-0000-0000-0000C1030000}"/>
    <cellStyle name="20% - Accent1 2 13 4 2" xfId="1153" xr:uid="{00000000-0005-0000-0000-0000C2030000}"/>
    <cellStyle name="20% - Accent1 2 13 4 2 2" xfId="1154" xr:uid="{00000000-0005-0000-0000-0000C3030000}"/>
    <cellStyle name="20% - Accent1 2 13 4 2 2 2" xfId="1155" xr:uid="{00000000-0005-0000-0000-0000C4030000}"/>
    <cellStyle name="20% - Accent1 2 13 4 2 3" xfId="1156" xr:uid="{00000000-0005-0000-0000-0000C5030000}"/>
    <cellStyle name="20% - Accent1 2 13 4 3" xfId="1157" xr:uid="{00000000-0005-0000-0000-0000C6030000}"/>
    <cellStyle name="20% - Accent1 2 13 4 3 2" xfId="1158" xr:uid="{00000000-0005-0000-0000-0000C7030000}"/>
    <cellStyle name="20% - Accent1 2 13 4 4" xfId="1159" xr:uid="{00000000-0005-0000-0000-0000C8030000}"/>
    <cellStyle name="20% - Accent1 2 13 5" xfId="1160" xr:uid="{00000000-0005-0000-0000-0000C9030000}"/>
    <cellStyle name="20% - Accent1 2 13 5 2" xfId="1161" xr:uid="{00000000-0005-0000-0000-0000CA030000}"/>
    <cellStyle name="20% - Accent1 2 13 5 2 2" xfId="1162" xr:uid="{00000000-0005-0000-0000-0000CB030000}"/>
    <cellStyle name="20% - Accent1 2 13 5 3" xfId="1163" xr:uid="{00000000-0005-0000-0000-0000CC030000}"/>
    <cellStyle name="20% - Accent1 2 13 6" xfId="1164" xr:uid="{00000000-0005-0000-0000-0000CD030000}"/>
    <cellStyle name="20% - Accent1 2 13 6 2" xfId="1165" xr:uid="{00000000-0005-0000-0000-0000CE030000}"/>
    <cellStyle name="20% - Accent1 2 13 6 2 2" xfId="1166" xr:uid="{00000000-0005-0000-0000-0000CF030000}"/>
    <cellStyle name="20% - Accent1 2 13 6 3" xfId="1167" xr:uid="{00000000-0005-0000-0000-0000D0030000}"/>
    <cellStyle name="20% - Accent1 2 13 7" xfId="1168" xr:uid="{00000000-0005-0000-0000-0000D1030000}"/>
    <cellStyle name="20% - Accent1 2 13 7 2" xfId="1169" xr:uid="{00000000-0005-0000-0000-0000D2030000}"/>
    <cellStyle name="20% - Accent1 2 13 8" xfId="1170" xr:uid="{00000000-0005-0000-0000-0000D3030000}"/>
    <cellStyle name="20% - Accent1 2 13 8 2" xfId="1171" xr:uid="{00000000-0005-0000-0000-0000D4030000}"/>
    <cellStyle name="20% - Accent1 2 13 9" xfId="1172" xr:uid="{00000000-0005-0000-0000-0000D5030000}"/>
    <cellStyle name="20% - Accent1 2 14" xfId="1173" xr:uid="{00000000-0005-0000-0000-0000D6030000}"/>
    <cellStyle name="20% - Accent1 2 14 2" xfId="1174" xr:uid="{00000000-0005-0000-0000-0000D7030000}"/>
    <cellStyle name="20% - Accent1 2 14 2 2" xfId="1175" xr:uid="{00000000-0005-0000-0000-0000D8030000}"/>
    <cellStyle name="20% - Accent1 2 14 2 2 2" xfId="1176" xr:uid="{00000000-0005-0000-0000-0000D9030000}"/>
    <cellStyle name="20% - Accent1 2 14 2 3" xfId="1177" xr:uid="{00000000-0005-0000-0000-0000DA030000}"/>
    <cellStyle name="20% - Accent1 2 14 3" xfId="1178" xr:uid="{00000000-0005-0000-0000-0000DB030000}"/>
    <cellStyle name="20% - Accent1 2 14 3 2" xfId="1179" xr:uid="{00000000-0005-0000-0000-0000DC030000}"/>
    <cellStyle name="20% - Accent1 2 14 4" xfId="1180" xr:uid="{00000000-0005-0000-0000-0000DD030000}"/>
    <cellStyle name="20% - Accent1 2 15" xfId="1181" xr:uid="{00000000-0005-0000-0000-0000DE030000}"/>
    <cellStyle name="20% - Accent1 2 15 2" xfId="1182" xr:uid="{00000000-0005-0000-0000-0000DF030000}"/>
    <cellStyle name="20% - Accent1 2 15 2 2" xfId="1183" xr:uid="{00000000-0005-0000-0000-0000E0030000}"/>
    <cellStyle name="20% - Accent1 2 15 2 2 2" xfId="1184" xr:uid="{00000000-0005-0000-0000-0000E1030000}"/>
    <cellStyle name="20% - Accent1 2 15 2 3" xfId="1185" xr:uid="{00000000-0005-0000-0000-0000E2030000}"/>
    <cellStyle name="20% - Accent1 2 15 3" xfId="1186" xr:uid="{00000000-0005-0000-0000-0000E3030000}"/>
    <cellStyle name="20% - Accent1 2 15 3 2" xfId="1187" xr:uid="{00000000-0005-0000-0000-0000E4030000}"/>
    <cellStyle name="20% - Accent1 2 15 4" xfId="1188" xr:uid="{00000000-0005-0000-0000-0000E5030000}"/>
    <cellStyle name="20% - Accent1 2 16" xfId="1189" xr:uid="{00000000-0005-0000-0000-0000E6030000}"/>
    <cellStyle name="20% - Accent1 2 16 2" xfId="1190" xr:uid="{00000000-0005-0000-0000-0000E7030000}"/>
    <cellStyle name="20% - Accent1 2 16 2 2" xfId="1191" xr:uid="{00000000-0005-0000-0000-0000E8030000}"/>
    <cellStyle name="20% - Accent1 2 16 2 2 2" xfId="1192" xr:uid="{00000000-0005-0000-0000-0000E9030000}"/>
    <cellStyle name="20% - Accent1 2 16 2 3" xfId="1193" xr:uid="{00000000-0005-0000-0000-0000EA030000}"/>
    <cellStyle name="20% - Accent1 2 16 3" xfId="1194" xr:uid="{00000000-0005-0000-0000-0000EB030000}"/>
    <cellStyle name="20% - Accent1 2 16 3 2" xfId="1195" xr:uid="{00000000-0005-0000-0000-0000EC030000}"/>
    <cellStyle name="20% - Accent1 2 16 4" xfId="1196" xr:uid="{00000000-0005-0000-0000-0000ED030000}"/>
    <cellStyle name="20% - Accent1 2 17" xfId="1197" xr:uid="{00000000-0005-0000-0000-0000EE030000}"/>
    <cellStyle name="20% - Accent1 2 17 2" xfId="1198" xr:uid="{00000000-0005-0000-0000-0000EF030000}"/>
    <cellStyle name="20% - Accent1 2 17 2 2" xfId="1199" xr:uid="{00000000-0005-0000-0000-0000F0030000}"/>
    <cellStyle name="20% - Accent1 2 17 3" xfId="1200" xr:uid="{00000000-0005-0000-0000-0000F1030000}"/>
    <cellStyle name="20% - Accent1 2 18" xfId="113" xr:uid="{00000000-0005-0000-0000-0000F2030000}"/>
    <cellStyle name="20% - Accent1 2 18 2" xfId="114" xr:uid="{00000000-0005-0000-0000-0000F3030000}"/>
    <cellStyle name="20% - Accent1 2 18 2 2" xfId="1201" xr:uid="{00000000-0005-0000-0000-0000F4030000}"/>
    <cellStyle name="20% - Accent1 2 18 3" xfId="115" xr:uid="{00000000-0005-0000-0000-0000F5030000}"/>
    <cellStyle name="20% - Accent1 2 18 4" xfId="1202" xr:uid="{00000000-0005-0000-0000-0000F6030000}"/>
    <cellStyle name="20% - Accent1 2 19" xfId="1203" xr:uid="{00000000-0005-0000-0000-0000F7030000}"/>
    <cellStyle name="20% - Accent1 2 19 2" xfId="1204" xr:uid="{00000000-0005-0000-0000-0000F8030000}"/>
    <cellStyle name="20% - Accent1 2 2" xfId="1205" xr:uid="{00000000-0005-0000-0000-0000F9030000}"/>
    <cellStyle name="20% - Accent1 2 2 10" xfId="1206" xr:uid="{00000000-0005-0000-0000-0000FA030000}"/>
    <cellStyle name="20% - Accent1 2 2 10 10" xfId="1207" xr:uid="{00000000-0005-0000-0000-0000FB030000}"/>
    <cellStyle name="20% - Accent1 2 2 10 10 2" xfId="1208" xr:uid="{00000000-0005-0000-0000-0000FC030000}"/>
    <cellStyle name="20% - Accent1 2 2 10 11" xfId="1209" xr:uid="{00000000-0005-0000-0000-0000FD030000}"/>
    <cellStyle name="20% - Accent1 2 2 10 2" xfId="1210" xr:uid="{00000000-0005-0000-0000-0000FE030000}"/>
    <cellStyle name="20% - Accent1 2 2 10 2 2" xfId="1211" xr:uid="{00000000-0005-0000-0000-0000FF030000}"/>
    <cellStyle name="20% - Accent1 2 2 10 2 2 2" xfId="1212" xr:uid="{00000000-0005-0000-0000-000000040000}"/>
    <cellStyle name="20% - Accent1 2 2 10 2 2 2 2" xfId="1213" xr:uid="{00000000-0005-0000-0000-000001040000}"/>
    <cellStyle name="20% - Accent1 2 2 10 2 2 2 2 2" xfId="1214" xr:uid="{00000000-0005-0000-0000-000002040000}"/>
    <cellStyle name="20% - Accent1 2 2 10 2 2 2 3" xfId="1215" xr:uid="{00000000-0005-0000-0000-000003040000}"/>
    <cellStyle name="20% - Accent1 2 2 10 2 2 3" xfId="1216" xr:uid="{00000000-0005-0000-0000-000004040000}"/>
    <cellStyle name="20% - Accent1 2 2 10 2 2 3 2" xfId="1217" xr:uid="{00000000-0005-0000-0000-000005040000}"/>
    <cellStyle name="20% - Accent1 2 2 10 2 2 4" xfId="1218" xr:uid="{00000000-0005-0000-0000-000006040000}"/>
    <cellStyle name="20% - Accent1 2 2 10 2 3" xfId="1219" xr:uid="{00000000-0005-0000-0000-000007040000}"/>
    <cellStyle name="20% - Accent1 2 2 10 2 3 2" xfId="1220" xr:uid="{00000000-0005-0000-0000-000008040000}"/>
    <cellStyle name="20% - Accent1 2 2 10 2 3 2 2" xfId="1221" xr:uid="{00000000-0005-0000-0000-000009040000}"/>
    <cellStyle name="20% - Accent1 2 2 10 2 3 2 2 2" xfId="1222" xr:uid="{00000000-0005-0000-0000-00000A040000}"/>
    <cellStyle name="20% - Accent1 2 2 10 2 3 2 3" xfId="1223" xr:uid="{00000000-0005-0000-0000-00000B040000}"/>
    <cellStyle name="20% - Accent1 2 2 10 2 3 3" xfId="1224" xr:uid="{00000000-0005-0000-0000-00000C040000}"/>
    <cellStyle name="20% - Accent1 2 2 10 2 3 3 2" xfId="1225" xr:uid="{00000000-0005-0000-0000-00000D040000}"/>
    <cellStyle name="20% - Accent1 2 2 10 2 3 4" xfId="1226" xr:uid="{00000000-0005-0000-0000-00000E040000}"/>
    <cellStyle name="20% - Accent1 2 2 10 2 4" xfId="1227" xr:uid="{00000000-0005-0000-0000-00000F040000}"/>
    <cellStyle name="20% - Accent1 2 2 10 2 4 2" xfId="1228" xr:uid="{00000000-0005-0000-0000-000010040000}"/>
    <cellStyle name="20% - Accent1 2 2 10 2 4 2 2" xfId="1229" xr:uid="{00000000-0005-0000-0000-000011040000}"/>
    <cellStyle name="20% - Accent1 2 2 10 2 4 2 2 2" xfId="1230" xr:uid="{00000000-0005-0000-0000-000012040000}"/>
    <cellStyle name="20% - Accent1 2 2 10 2 4 2 3" xfId="1231" xr:uid="{00000000-0005-0000-0000-000013040000}"/>
    <cellStyle name="20% - Accent1 2 2 10 2 4 3" xfId="1232" xr:uid="{00000000-0005-0000-0000-000014040000}"/>
    <cellStyle name="20% - Accent1 2 2 10 2 4 3 2" xfId="1233" xr:uid="{00000000-0005-0000-0000-000015040000}"/>
    <cellStyle name="20% - Accent1 2 2 10 2 4 4" xfId="1234" xr:uid="{00000000-0005-0000-0000-000016040000}"/>
    <cellStyle name="20% - Accent1 2 2 10 2 5" xfId="1235" xr:uid="{00000000-0005-0000-0000-000017040000}"/>
    <cellStyle name="20% - Accent1 2 2 10 2 5 2" xfId="1236" xr:uid="{00000000-0005-0000-0000-000018040000}"/>
    <cellStyle name="20% - Accent1 2 2 10 2 5 2 2" xfId="1237" xr:uid="{00000000-0005-0000-0000-000019040000}"/>
    <cellStyle name="20% - Accent1 2 2 10 2 5 3" xfId="1238" xr:uid="{00000000-0005-0000-0000-00001A040000}"/>
    <cellStyle name="20% - Accent1 2 2 10 2 6" xfId="1239" xr:uid="{00000000-0005-0000-0000-00001B040000}"/>
    <cellStyle name="20% - Accent1 2 2 10 2 6 2" xfId="1240" xr:uid="{00000000-0005-0000-0000-00001C040000}"/>
    <cellStyle name="20% - Accent1 2 2 10 2 6 2 2" xfId="1241" xr:uid="{00000000-0005-0000-0000-00001D040000}"/>
    <cellStyle name="20% - Accent1 2 2 10 2 6 3" xfId="1242" xr:uid="{00000000-0005-0000-0000-00001E040000}"/>
    <cellStyle name="20% - Accent1 2 2 10 2 7" xfId="1243" xr:uid="{00000000-0005-0000-0000-00001F040000}"/>
    <cellStyle name="20% - Accent1 2 2 10 2 7 2" xfId="1244" xr:uid="{00000000-0005-0000-0000-000020040000}"/>
    <cellStyle name="20% - Accent1 2 2 10 2 8" xfId="1245" xr:uid="{00000000-0005-0000-0000-000021040000}"/>
    <cellStyle name="20% - Accent1 2 2 10 2 8 2" xfId="1246" xr:uid="{00000000-0005-0000-0000-000022040000}"/>
    <cellStyle name="20% - Accent1 2 2 10 2 9" xfId="1247" xr:uid="{00000000-0005-0000-0000-000023040000}"/>
    <cellStyle name="20% - Accent1 2 2 10 3" xfId="1248" xr:uid="{00000000-0005-0000-0000-000024040000}"/>
    <cellStyle name="20% - Accent1 2 2 10 3 2" xfId="1249" xr:uid="{00000000-0005-0000-0000-000025040000}"/>
    <cellStyle name="20% - Accent1 2 2 10 3 2 2" xfId="1250" xr:uid="{00000000-0005-0000-0000-000026040000}"/>
    <cellStyle name="20% - Accent1 2 2 10 3 2 2 2" xfId="1251" xr:uid="{00000000-0005-0000-0000-000027040000}"/>
    <cellStyle name="20% - Accent1 2 2 10 3 2 2 2 2" xfId="1252" xr:uid="{00000000-0005-0000-0000-000028040000}"/>
    <cellStyle name="20% - Accent1 2 2 10 3 2 2 3" xfId="1253" xr:uid="{00000000-0005-0000-0000-000029040000}"/>
    <cellStyle name="20% - Accent1 2 2 10 3 2 3" xfId="1254" xr:uid="{00000000-0005-0000-0000-00002A040000}"/>
    <cellStyle name="20% - Accent1 2 2 10 3 2 3 2" xfId="1255" xr:uid="{00000000-0005-0000-0000-00002B040000}"/>
    <cellStyle name="20% - Accent1 2 2 10 3 2 4" xfId="1256" xr:uid="{00000000-0005-0000-0000-00002C040000}"/>
    <cellStyle name="20% - Accent1 2 2 10 3 3" xfId="1257" xr:uid="{00000000-0005-0000-0000-00002D040000}"/>
    <cellStyle name="20% - Accent1 2 2 10 3 3 2" xfId="1258" xr:uid="{00000000-0005-0000-0000-00002E040000}"/>
    <cellStyle name="20% - Accent1 2 2 10 3 3 2 2" xfId="1259" xr:uid="{00000000-0005-0000-0000-00002F040000}"/>
    <cellStyle name="20% - Accent1 2 2 10 3 3 2 2 2" xfId="1260" xr:uid="{00000000-0005-0000-0000-000030040000}"/>
    <cellStyle name="20% - Accent1 2 2 10 3 3 2 3" xfId="1261" xr:uid="{00000000-0005-0000-0000-000031040000}"/>
    <cellStyle name="20% - Accent1 2 2 10 3 3 3" xfId="1262" xr:uid="{00000000-0005-0000-0000-000032040000}"/>
    <cellStyle name="20% - Accent1 2 2 10 3 3 3 2" xfId="1263" xr:uid="{00000000-0005-0000-0000-000033040000}"/>
    <cellStyle name="20% - Accent1 2 2 10 3 3 4" xfId="1264" xr:uid="{00000000-0005-0000-0000-000034040000}"/>
    <cellStyle name="20% - Accent1 2 2 10 3 4" xfId="1265" xr:uid="{00000000-0005-0000-0000-000035040000}"/>
    <cellStyle name="20% - Accent1 2 2 10 3 4 2" xfId="1266" xr:uid="{00000000-0005-0000-0000-000036040000}"/>
    <cellStyle name="20% - Accent1 2 2 10 3 4 2 2" xfId="1267" xr:uid="{00000000-0005-0000-0000-000037040000}"/>
    <cellStyle name="20% - Accent1 2 2 10 3 4 2 2 2" xfId="1268" xr:uid="{00000000-0005-0000-0000-000038040000}"/>
    <cellStyle name="20% - Accent1 2 2 10 3 4 2 3" xfId="1269" xr:uid="{00000000-0005-0000-0000-000039040000}"/>
    <cellStyle name="20% - Accent1 2 2 10 3 4 3" xfId="1270" xr:uid="{00000000-0005-0000-0000-00003A040000}"/>
    <cellStyle name="20% - Accent1 2 2 10 3 4 3 2" xfId="1271" xr:uid="{00000000-0005-0000-0000-00003B040000}"/>
    <cellStyle name="20% - Accent1 2 2 10 3 4 4" xfId="1272" xr:uid="{00000000-0005-0000-0000-00003C040000}"/>
    <cellStyle name="20% - Accent1 2 2 10 3 5" xfId="1273" xr:uid="{00000000-0005-0000-0000-00003D040000}"/>
    <cellStyle name="20% - Accent1 2 2 10 3 5 2" xfId="1274" xr:uid="{00000000-0005-0000-0000-00003E040000}"/>
    <cellStyle name="20% - Accent1 2 2 10 3 5 2 2" xfId="1275" xr:uid="{00000000-0005-0000-0000-00003F040000}"/>
    <cellStyle name="20% - Accent1 2 2 10 3 5 3" xfId="1276" xr:uid="{00000000-0005-0000-0000-000040040000}"/>
    <cellStyle name="20% - Accent1 2 2 10 3 6" xfId="1277" xr:uid="{00000000-0005-0000-0000-000041040000}"/>
    <cellStyle name="20% - Accent1 2 2 10 3 6 2" xfId="1278" xr:uid="{00000000-0005-0000-0000-000042040000}"/>
    <cellStyle name="20% - Accent1 2 2 10 3 6 2 2" xfId="1279" xr:uid="{00000000-0005-0000-0000-000043040000}"/>
    <cellStyle name="20% - Accent1 2 2 10 3 6 3" xfId="1280" xr:uid="{00000000-0005-0000-0000-000044040000}"/>
    <cellStyle name="20% - Accent1 2 2 10 3 7" xfId="1281" xr:uid="{00000000-0005-0000-0000-000045040000}"/>
    <cellStyle name="20% - Accent1 2 2 10 3 7 2" xfId="1282" xr:uid="{00000000-0005-0000-0000-000046040000}"/>
    <cellStyle name="20% - Accent1 2 2 10 3 8" xfId="1283" xr:uid="{00000000-0005-0000-0000-000047040000}"/>
    <cellStyle name="20% - Accent1 2 2 10 3 8 2" xfId="1284" xr:uid="{00000000-0005-0000-0000-000048040000}"/>
    <cellStyle name="20% - Accent1 2 2 10 3 9" xfId="1285" xr:uid="{00000000-0005-0000-0000-000049040000}"/>
    <cellStyle name="20% - Accent1 2 2 10 4" xfId="1286" xr:uid="{00000000-0005-0000-0000-00004A040000}"/>
    <cellStyle name="20% - Accent1 2 2 10 4 2" xfId="1287" xr:uid="{00000000-0005-0000-0000-00004B040000}"/>
    <cellStyle name="20% - Accent1 2 2 10 4 2 2" xfId="1288" xr:uid="{00000000-0005-0000-0000-00004C040000}"/>
    <cellStyle name="20% - Accent1 2 2 10 4 2 2 2" xfId="1289" xr:uid="{00000000-0005-0000-0000-00004D040000}"/>
    <cellStyle name="20% - Accent1 2 2 10 4 2 3" xfId="1290" xr:uid="{00000000-0005-0000-0000-00004E040000}"/>
    <cellStyle name="20% - Accent1 2 2 10 4 3" xfId="1291" xr:uid="{00000000-0005-0000-0000-00004F040000}"/>
    <cellStyle name="20% - Accent1 2 2 10 4 3 2" xfId="1292" xr:uid="{00000000-0005-0000-0000-000050040000}"/>
    <cellStyle name="20% - Accent1 2 2 10 4 4" xfId="1293" xr:uid="{00000000-0005-0000-0000-000051040000}"/>
    <cellStyle name="20% - Accent1 2 2 10 5" xfId="1294" xr:uid="{00000000-0005-0000-0000-000052040000}"/>
    <cellStyle name="20% - Accent1 2 2 10 5 2" xfId="1295" xr:uid="{00000000-0005-0000-0000-000053040000}"/>
    <cellStyle name="20% - Accent1 2 2 10 5 2 2" xfId="1296" xr:uid="{00000000-0005-0000-0000-000054040000}"/>
    <cellStyle name="20% - Accent1 2 2 10 5 2 2 2" xfId="1297" xr:uid="{00000000-0005-0000-0000-000055040000}"/>
    <cellStyle name="20% - Accent1 2 2 10 5 2 3" xfId="1298" xr:uid="{00000000-0005-0000-0000-000056040000}"/>
    <cellStyle name="20% - Accent1 2 2 10 5 3" xfId="1299" xr:uid="{00000000-0005-0000-0000-000057040000}"/>
    <cellStyle name="20% - Accent1 2 2 10 5 3 2" xfId="1300" xr:uid="{00000000-0005-0000-0000-000058040000}"/>
    <cellStyle name="20% - Accent1 2 2 10 5 4" xfId="1301" xr:uid="{00000000-0005-0000-0000-000059040000}"/>
    <cellStyle name="20% - Accent1 2 2 10 6" xfId="1302" xr:uid="{00000000-0005-0000-0000-00005A040000}"/>
    <cellStyle name="20% - Accent1 2 2 10 6 2" xfId="1303" xr:uid="{00000000-0005-0000-0000-00005B040000}"/>
    <cellStyle name="20% - Accent1 2 2 10 6 2 2" xfId="1304" xr:uid="{00000000-0005-0000-0000-00005C040000}"/>
    <cellStyle name="20% - Accent1 2 2 10 6 2 2 2" xfId="1305" xr:uid="{00000000-0005-0000-0000-00005D040000}"/>
    <cellStyle name="20% - Accent1 2 2 10 6 2 3" xfId="1306" xr:uid="{00000000-0005-0000-0000-00005E040000}"/>
    <cellStyle name="20% - Accent1 2 2 10 6 3" xfId="1307" xr:uid="{00000000-0005-0000-0000-00005F040000}"/>
    <cellStyle name="20% - Accent1 2 2 10 6 3 2" xfId="1308" xr:uid="{00000000-0005-0000-0000-000060040000}"/>
    <cellStyle name="20% - Accent1 2 2 10 6 4" xfId="1309" xr:uid="{00000000-0005-0000-0000-000061040000}"/>
    <cellStyle name="20% - Accent1 2 2 10 7" xfId="1310" xr:uid="{00000000-0005-0000-0000-000062040000}"/>
    <cellStyle name="20% - Accent1 2 2 10 7 2" xfId="1311" xr:uid="{00000000-0005-0000-0000-000063040000}"/>
    <cellStyle name="20% - Accent1 2 2 10 7 2 2" xfId="1312" xr:uid="{00000000-0005-0000-0000-000064040000}"/>
    <cellStyle name="20% - Accent1 2 2 10 7 3" xfId="1313" xr:uid="{00000000-0005-0000-0000-000065040000}"/>
    <cellStyle name="20% - Accent1 2 2 10 8" xfId="1314" xr:uid="{00000000-0005-0000-0000-000066040000}"/>
    <cellStyle name="20% - Accent1 2 2 10 8 2" xfId="1315" xr:uid="{00000000-0005-0000-0000-000067040000}"/>
    <cellStyle name="20% - Accent1 2 2 10 8 2 2" xfId="1316" xr:uid="{00000000-0005-0000-0000-000068040000}"/>
    <cellStyle name="20% - Accent1 2 2 10 8 3" xfId="1317" xr:uid="{00000000-0005-0000-0000-000069040000}"/>
    <cellStyle name="20% - Accent1 2 2 10 9" xfId="1318" xr:uid="{00000000-0005-0000-0000-00006A040000}"/>
    <cellStyle name="20% - Accent1 2 2 10 9 2" xfId="1319" xr:uid="{00000000-0005-0000-0000-00006B040000}"/>
    <cellStyle name="20% - Accent1 2 2 11" xfId="1320" xr:uid="{00000000-0005-0000-0000-00006C040000}"/>
    <cellStyle name="20% - Accent1 2 2 11 2" xfId="1321" xr:uid="{00000000-0005-0000-0000-00006D040000}"/>
    <cellStyle name="20% - Accent1 2 2 11 2 2" xfId="1322" xr:uid="{00000000-0005-0000-0000-00006E040000}"/>
    <cellStyle name="20% - Accent1 2 2 11 2 2 2" xfId="1323" xr:uid="{00000000-0005-0000-0000-00006F040000}"/>
    <cellStyle name="20% - Accent1 2 2 11 2 2 2 2" xfId="1324" xr:uid="{00000000-0005-0000-0000-000070040000}"/>
    <cellStyle name="20% - Accent1 2 2 11 2 2 3" xfId="1325" xr:uid="{00000000-0005-0000-0000-000071040000}"/>
    <cellStyle name="20% - Accent1 2 2 11 2 3" xfId="1326" xr:uid="{00000000-0005-0000-0000-000072040000}"/>
    <cellStyle name="20% - Accent1 2 2 11 2 3 2" xfId="1327" xr:uid="{00000000-0005-0000-0000-000073040000}"/>
    <cellStyle name="20% - Accent1 2 2 11 2 4" xfId="1328" xr:uid="{00000000-0005-0000-0000-000074040000}"/>
    <cellStyle name="20% - Accent1 2 2 11 3" xfId="1329" xr:uid="{00000000-0005-0000-0000-000075040000}"/>
    <cellStyle name="20% - Accent1 2 2 11 3 2" xfId="1330" xr:uid="{00000000-0005-0000-0000-000076040000}"/>
    <cellStyle name="20% - Accent1 2 2 11 3 2 2" xfId="1331" xr:uid="{00000000-0005-0000-0000-000077040000}"/>
    <cellStyle name="20% - Accent1 2 2 11 3 2 2 2" xfId="1332" xr:uid="{00000000-0005-0000-0000-000078040000}"/>
    <cellStyle name="20% - Accent1 2 2 11 3 2 3" xfId="1333" xr:uid="{00000000-0005-0000-0000-000079040000}"/>
    <cellStyle name="20% - Accent1 2 2 11 3 3" xfId="1334" xr:uid="{00000000-0005-0000-0000-00007A040000}"/>
    <cellStyle name="20% - Accent1 2 2 11 3 3 2" xfId="1335" xr:uid="{00000000-0005-0000-0000-00007B040000}"/>
    <cellStyle name="20% - Accent1 2 2 11 3 4" xfId="1336" xr:uid="{00000000-0005-0000-0000-00007C040000}"/>
    <cellStyle name="20% - Accent1 2 2 11 4" xfId="1337" xr:uid="{00000000-0005-0000-0000-00007D040000}"/>
    <cellStyle name="20% - Accent1 2 2 11 4 2" xfId="1338" xr:uid="{00000000-0005-0000-0000-00007E040000}"/>
    <cellStyle name="20% - Accent1 2 2 11 4 2 2" xfId="1339" xr:uid="{00000000-0005-0000-0000-00007F040000}"/>
    <cellStyle name="20% - Accent1 2 2 11 4 2 2 2" xfId="1340" xr:uid="{00000000-0005-0000-0000-000080040000}"/>
    <cellStyle name="20% - Accent1 2 2 11 4 2 3" xfId="1341" xr:uid="{00000000-0005-0000-0000-000081040000}"/>
    <cellStyle name="20% - Accent1 2 2 11 4 3" xfId="1342" xr:uid="{00000000-0005-0000-0000-000082040000}"/>
    <cellStyle name="20% - Accent1 2 2 11 4 3 2" xfId="1343" xr:uid="{00000000-0005-0000-0000-000083040000}"/>
    <cellStyle name="20% - Accent1 2 2 11 4 4" xfId="1344" xr:uid="{00000000-0005-0000-0000-000084040000}"/>
    <cellStyle name="20% - Accent1 2 2 11 5" xfId="1345" xr:uid="{00000000-0005-0000-0000-000085040000}"/>
    <cellStyle name="20% - Accent1 2 2 11 5 2" xfId="1346" xr:uid="{00000000-0005-0000-0000-000086040000}"/>
    <cellStyle name="20% - Accent1 2 2 11 5 2 2" xfId="1347" xr:uid="{00000000-0005-0000-0000-000087040000}"/>
    <cellStyle name="20% - Accent1 2 2 11 5 3" xfId="1348" xr:uid="{00000000-0005-0000-0000-000088040000}"/>
    <cellStyle name="20% - Accent1 2 2 11 6" xfId="1349" xr:uid="{00000000-0005-0000-0000-000089040000}"/>
    <cellStyle name="20% - Accent1 2 2 11 6 2" xfId="1350" xr:uid="{00000000-0005-0000-0000-00008A040000}"/>
    <cellStyle name="20% - Accent1 2 2 11 6 2 2" xfId="1351" xr:uid="{00000000-0005-0000-0000-00008B040000}"/>
    <cellStyle name="20% - Accent1 2 2 11 6 3" xfId="1352" xr:uid="{00000000-0005-0000-0000-00008C040000}"/>
    <cellStyle name="20% - Accent1 2 2 11 7" xfId="1353" xr:uid="{00000000-0005-0000-0000-00008D040000}"/>
    <cellStyle name="20% - Accent1 2 2 11 7 2" xfId="1354" xr:uid="{00000000-0005-0000-0000-00008E040000}"/>
    <cellStyle name="20% - Accent1 2 2 11 8" xfId="1355" xr:uid="{00000000-0005-0000-0000-00008F040000}"/>
    <cellStyle name="20% - Accent1 2 2 11 8 2" xfId="1356" xr:uid="{00000000-0005-0000-0000-000090040000}"/>
    <cellStyle name="20% - Accent1 2 2 11 9" xfId="1357" xr:uid="{00000000-0005-0000-0000-000091040000}"/>
    <cellStyle name="20% - Accent1 2 2 12" xfId="1358" xr:uid="{00000000-0005-0000-0000-000092040000}"/>
    <cellStyle name="20% - Accent1 2 2 12 2" xfId="1359" xr:uid="{00000000-0005-0000-0000-000093040000}"/>
    <cellStyle name="20% - Accent1 2 2 12 2 2" xfId="1360" xr:uid="{00000000-0005-0000-0000-000094040000}"/>
    <cellStyle name="20% - Accent1 2 2 12 2 2 2" xfId="1361" xr:uid="{00000000-0005-0000-0000-000095040000}"/>
    <cellStyle name="20% - Accent1 2 2 12 2 2 2 2" xfId="1362" xr:uid="{00000000-0005-0000-0000-000096040000}"/>
    <cellStyle name="20% - Accent1 2 2 12 2 2 3" xfId="1363" xr:uid="{00000000-0005-0000-0000-000097040000}"/>
    <cellStyle name="20% - Accent1 2 2 12 2 3" xfId="1364" xr:uid="{00000000-0005-0000-0000-000098040000}"/>
    <cellStyle name="20% - Accent1 2 2 12 2 3 2" xfId="1365" xr:uid="{00000000-0005-0000-0000-000099040000}"/>
    <cellStyle name="20% - Accent1 2 2 12 2 4" xfId="1366" xr:uid="{00000000-0005-0000-0000-00009A040000}"/>
    <cellStyle name="20% - Accent1 2 2 12 3" xfId="1367" xr:uid="{00000000-0005-0000-0000-00009B040000}"/>
    <cellStyle name="20% - Accent1 2 2 12 3 2" xfId="1368" xr:uid="{00000000-0005-0000-0000-00009C040000}"/>
    <cellStyle name="20% - Accent1 2 2 12 3 2 2" xfId="1369" xr:uid="{00000000-0005-0000-0000-00009D040000}"/>
    <cellStyle name="20% - Accent1 2 2 12 3 2 2 2" xfId="1370" xr:uid="{00000000-0005-0000-0000-00009E040000}"/>
    <cellStyle name="20% - Accent1 2 2 12 3 2 3" xfId="1371" xr:uid="{00000000-0005-0000-0000-00009F040000}"/>
    <cellStyle name="20% - Accent1 2 2 12 3 3" xfId="1372" xr:uid="{00000000-0005-0000-0000-0000A0040000}"/>
    <cellStyle name="20% - Accent1 2 2 12 3 3 2" xfId="1373" xr:uid="{00000000-0005-0000-0000-0000A1040000}"/>
    <cellStyle name="20% - Accent1 2 2 12 3 4" xfId="1374" xr:uid="{00000000-0005-0000-0000-0000A2040000}"/>
    <cellStyle name="20% - Accent1 2 2 12 4" xfId="1375" xr:uid="{00000000-0005-0000-0000-0000A3040000}"/>
    <cellStyle name="20% - Accent1 2 2 12 4 2" xfId="1376" xr:uid="{00000000-0005-0000-0000-0000A4040000}"/>
    <cellStyle name="20% - Accent1 2 2 12 4 2 2" xfId="1377" xr:uid="{00000000-0005-0000-0000-0000A5040000}"/>
    <cellStyle name="20% - Accent1 2 2 12 4 2 2 2" xfId="1378" xr:uid="{00000000-0005-0000-0000-0000A6040000}"/>
    <cellStyle name="20% - Accent1 2 2 12 4 2 3" xfId="1379" xr:uid="{00000000-0005-0000-0000-0000A7040000}"/>
    <cellStyle name="20% - Accent1 2 2 12 4 3" xfId="1380" xr:uid="{00000000-0005-0000-0000-0000A8040000}"/>
    <cellStyle name="20% - Accent1 2 2 12 4 3 2" xfId="1381" xr:uid="{00000000-0005-0000-0000-0000A9040000}"/>
    <cellStyle name="20% - Accent1 2 2 12 4 4" xfId="1382" xr:uid="{00000000-0005-0000-0000-0000AA040000}"/>
    <cellStyle name="20% - Accent1 2 2 12 5" xfId="1383" xr:uid="{00000000-0005-0000-0000-0000AB040000}"/>
    <cellStyle name="20% - Accent1 2 2 12 5 2" xfId="1384" xr:uid="{00000000-0005-0000-0000-0000AC040000}"/>
    <cellStyle name="20% - Accent1 2 2 12 5 2 2" xfId="1385" xr:uid="{00000000-0005-0000-0000-0000AD040000}"/>
    <cellStyle name="20% - Accent1 2 2 12 5 3" xfId="1386" xr:uid="{00000000-0005-0000-0000-0000AE040000}"/>
    <cellStyle name="20% - Accent1 2 2 12 6" xfId="1387" xr:uid="{00000000-0005-0000-0000-0000AF040000}"/>
    <cellStyle name="20% - Accent1 2 2 12 6 2" xfId="1388" xr:uid="{00000000-0005-0000-0000-0000B0040000}"/>
    <cellStyle name="20% - Accent1 2 2 12 6 2 2" xfId="1389" xr:uid="{00000000-0005-0000-0000-0000B1040000}"/>
    <cellStyle name="20% - Accent1 2 2 12 6 3" xfId="1390" xr:uid="{00000000-0005-0000-0000-0000B2040000}"/>
    <cellStyle name="20% - Accent1 2 2 12 7" xfId="1391" xr:uid="{00000000-0005-0000-0000-0000B3040000}"/>
    <cellStyle name="20% - Accent1 2 2 12 7 2" xfId="1392" xr:uid="{00000000-0005-0000-0000-0000B4040000}"/>
    <cellStyle name="20% - Accent1 2 2 12 8" xfId="1393" xr:uid="{00000000-0005-0000-0000-0000B5040000}"/>
    <cellStyle name="20% - Accent1 2 2 12 8 2" xfId="1394" xr:uid="{00000000-0005-0000-0000-0000B6040000}"/>
    <cellStyle name="20% - Accent1 2 2 12 9" xfId="1395" xr:uid="{00000000-0005-0000-0000-0000B7040000}"/>
    <cellStyle name="20% - Accent1 2 2 13" xfId="1396" xr:uid="{00000000-0005-0000-0000-0000B8040000}"/>
    <cellStyle name="20% - Accent1 2 2 13 2" xfId="1397" xr:uid="{00000000-0005-0000-0000-0000B9040000}"/>
    <cellStyle name="20% - Accent1 2 2 13 2 2" xfId="1398" xr:uid="{00000000-0005-0000-0000-0000BA040000}"/>
    <cellStyle name="20% - Accent1 2 2 13 2 2 2" xfId="1399" xr:uid="{00000000-0005-0000-0000-0000BB040000}"/>
    <cellStyle name="20% - Accent1 2 2 13 2 3" xfId="1400" xr:uid="{00000000-0005-0000-0000-0000BC040000}"/>
    <cellStyle name="20% - Accent1 2 2 13 3" xfId="1401" xr:uid="{00000000-0005-0000-0000-0000BD040000}"/>
    <cellStyle name="20% - Accent1 2 2 13 3 2" xfId="1402" xr:uid="{00000000-0005-0000-0000-0000BE040000}"/>
    <cellStyle name="20% - Accent1 2 2 13 4" xfId="1403" xr:uid="{00000000-0005-0000-0000-0000BF040000}"/>
    <cellStyle name="20% - Accent1 2 2 14" xfId="1404" xr:uid="{00000000-0005-0000-0000-0000C0040000}"/>
    <cellStyle name="20% - Accent1 2 2 14 2" xfId="1405" xr:uid="{00000000-0005-0000-0000-0000C1040000}"/>
    <cellStyle name="20% - Accent1 2 2 14 2 2" xfId="1406" xr:uid="{00000000-0005-0000-0000-0000C2040000}"/>
    <cellStyle name="20% - Accent1 2 2 14 2 2 2" xfId="1407" xr:uid="{00000000-0005-0000-0000-0000C3040000}"/>
    <cellStyle name="20% - Accent1 2 2 14 2 3" xfId="1408" xr:uid="{00000000-0005-0000-0000-0000C4040000}"/>
    <cellStyle name="20% - Accent1 2 2 14 3" xfId="1409" xr:uid="{00000000-0005-0000-0000-0000C5040000}"/>
    <cellStyle name="20% - Accent1 2 2 14 3 2" xfId="1410" xr:uid="{00000000-0005-0000-0000-0000C6040000}"/>
    <cellStyle name="20% - Accent1 2 2 14 4" xfId="1411" xr:uid="{00000000-0005-0000-0000-0000C7040000}"/>
    <cellStyle name="20% - Accent1 2 2 15" xfId="1412" xr:uid="{00000000-0005-0000-0000-0000C8040000}"/>
    <cellStyle name="20% - Accent1 2 2 15 2" xfId="1413" xr:uid="{00000000-0005-0000-0000-0000C9040000}"/>
    <cellStyle name="20% - Accent1 2 2 15 2 2" xfId="1414" xr:uid="{00000000-0005-0000-0000-0000CA040000}"/>
    <cellStyle name="20% - Accent1 2 2 15 2 2 2" xfId="1415" xr:uid="{00000000-0005-0000-0000-0000CB040000}"/>
    <cellStyle name="20% - Accent1 2 2 15 2 3" xfId="1416" xr:uid="{00000000-0005-0000-0000-0000CC040000}"/>
    <cellStyle name="20% - Accent1 2 2 15 3" xfId="1417" xr:uid="{00000000-0005-0000-0000-0000CD040000}"/>
    <cellStyle name="20% - Accent1 2 2 15 3 2" xfId="1418" xr:uid="{00000000-0005-0000-0000-0000CE040000}"/>
    <cellStyle name="20% - Accent1 2 2 15 4" xfId="1419" xr:uid="{00000000-0005-0000-0000-0000CF040000}"/>
    <cellStyle name="20% - Accent1 2 2 16" xfId="1420" xr:uid="{00000000-0005-0000-0000-0000D0040000}"/>
    <cellStyle name="20% - Accent1 2 2 16 2" xfId="1421" xr:uid="{00000000-0005-0000-0000-0000D1040000}"/>
    <cellStyle name="20% - Accent1 2 2 16 2 2" xfId="1422" xr:uid="{00000000-0005-0000-0000-0000D2040000}"/>
    <cellStyle name="20% - Accent1 2 2 16 3" xfId="1423" xr:uid="{00000000-0005-0000-0000-0000D3040000}"/>
    <cellStyle name="20% - Accent1 2 2 17" xfId="1424" xr:uid="{00000000-0005-0000-0000-0000D4040000}"/>
    <cellStyle name="20% - Accent1 2 2 17 2" xfId="1425" xr:uid="{00000000-0005-0000-0000-0000D5040000}"/>
    <cellStyle name="20% - Accent1 2 2 17 2 2" xfId="1426" xr:uid="{00000000-0005-0000-0000-0000D6040000}"/>
    <cellStyle name="20% - Accent1 2 2 17 3" xfId="1427" xr:uid="{00000000-0005-0000-0000-0000D7040000}"/>
    <cellStyle name="20% - Accent1 2 2 18" xfId="1428" xr:uid="{00000000-0005-0000-0000-0000D8040000}"/>
    <cellStyle name="20% - Accent1 2 2 18 2" xfId="1429" xr:uid="{00000000-0005-0000-0000-0000D9040000}"/>
    <cellStyle name="20% - Accent1 2 2 19" xfId="1430" xr:uid="{00000000-0005-0000-0000-0000DA040000}"/>
    <cellStyle name="20% - Accent1 2 2 19 2" xfId="1431" xr:uid="{00000000-0005-0000-0000-0000DB040000}"/>
    <cellStyle name="20% - Accent1 2 2 2" xfId="1432" xr:uid="{00000000-0005-0000-0000-0000DC040000}"/>
    <cellStyle name="20% - Accent1 2 2 2 10" xfId="1433" xr:uid="{00000000-0005-0000-0000-0000DD040000}"/>
    <cellStyle name="20% - Accent1 2 2 2 10 2" xfId="1434" xr:uid="{00000000-0005-0000-0000-0000DE040000}"/>
    <cellStyle name="20% - Accent1 2 2 2 10 2 2" xfId="1435" xr:uid="{00000000-0005-0000-0000-0000DF040000}"/>
    <cellStyle name="20% - Accent1 2 2 2 10 2 2 2" xfId="1436" xr:uid="{00000000-0005-0000-0000-0000E0040000}"/>
    <cellStyle name="20% - Accent1 2 2 2 10 2 3" xfId="1437" xr:uid="{00000000-0005-0000-0000-0000E1040000}"/>
    <cellStyle name="20% - Accent1 2 2 2 10 3" xfId="1438" xr:uid="{00000000-0005-0000-0000-0000E2040000}"/>
    <cellStyle name="20% - Accent1 2 2 2 10 3 2" xfId="1439" xr:uid="{00000000-0005-0000-0000-0000E3040000}"/>
    <cellStyle name="20% - Accent1 2 2 2 10 4" xfId="1440" xr:uid="{00000000-0005-0000-0000-0000E4040000}"/>
    <cellStyle name="20% - Accent1 2 2 2 11" xfId="1441" xr:uid="{00000000-0005-0000-0000-0000E5040000}"/>
    <cellStyle name="20% - Accent1 2 2 2 11 2" xfId="1442" xr:uid="{00000000-0005-0000-0000-0000E6040000}"/>
    <cellStyle name="20% - Accent1 2 2 2 11 2 2" xfId="1443" xr:uid="{00000000-0005-0000-0000-0000E7040000}"/>
    <cellStyle name="20% - Accent1 2 2 2 11 2 2 2" xfId="1444" xr:uid="{00000000-0005-0000-0000-0000E8040000}"/>
    <cellStyle name="20% - Accent1 2 2 2 11 2 3" xfId="1445" xr:uid="{00000000-0005-0000-0000-0000E9040000}"/>
    <cellStyle name="20% - Accent1 2 2 2 11 3" xfId="1446" xr:uid="{00000000-0005-0000-0000-0000EA040000}"/>
    <cellStyle name="20% - Accent1 2 2 2 11 3 2" xfId="1447" xr:uid="{00000000-0005-0000-0000-0000EB040000}"/>
    <cellStyle name="20% - Accent1 2 2 2 11 4" xfId="1448" xr:uid="{00000000-0005-0000-0000-0000EC040000}"/>
    <cellStyle name="20% - Accent1 2 2 2 12" xfId="1449" xr:uid="{00000000-0005-0000-0000-0000ED040000}"/>
    <cellStyle name="20% - Accent1 2 2 2 12 2" xfId="1450" xr:uid="{00000000-0005-0000-0000-0000EE040000}"/>
    <cellStyle name="20% - Accent1 2 2 2 12 2 2" xfId="1451" xr:uid="{00000000-0005-0000-0000-0000EF040000}"/>
    <cellStyle name="20% - Accent1 2 2 2 12 3" xfId="1452" xr:uid="{00000000-0005-0000-0000-0000F0040000}"/>
    <cellStyle name="20% - Accent1 2 2 2 13" xfId="1453" xr:uid="{00000000-0005-0000-0000-0000F1040000}"/>
    <cellStyle name="20% - Accent1 2 2 2 13 2" xfId="1454" xr:uid="{00000000-0005-0000-0000-0000F2040000}"/>
    <cellStyle name="20% - Accent1 2 2 2 13 2 2" xfId="1455" xr:uid="{00000000-0005-0000-0000-0000F3040000}"/>
    <cellStyle name="20% - Accent1 2 2 2 13 3" xfId="1456" xr:uid="{00000000-0005-0000-0000-0000F4040000}"/>
    <cellStyle name="20% - Accent1 2 2 2 14" xfId="1457" xr:uid="{00000000-0005-0000-0000-0000F5040000}"/>
    <cellStyle name="20% - Accent1 2 2 2 14 2" xfId="1458" xr:uid="{00000000-0005-0000-0000-0000F6040000}"/>
    <cellStyle name="20% - Accent1 2 2 2 15" xfId="1459" xr:uid="{00000000-0005-0000-0000-0000F7040000}"/>
    <cellStyle name="20% - Accent1 2 2 2 15 2" xfId="1460" xr:uid="{00000000-0005-0000-0000-0000F8040000}"/>
    <cellStyle name="20% - Accent1 2 2 2 16" xfId="1461" xr:uid="{00000000-0005-0000-0000-0000F9040000}"/>
    <cellStyle name="20% - Accent1 2 2 2 2" xfId="1462" xr:uid="{00000000-0005-0000-0000-0000FA040000}"/>
    <cellStyle name="20% - Accent1 2 2 2 2 10" xfId="1463" xr:uid="{00000000-0005-0000-0000-0000FB040000}"/>
    <cellStyle name="20% - Accent1 2 2 2 2 10 2" xfId="1464" xr:uid="{00000000-0005-0000-0000-0000FC040000}"/>
    <cellStyle name="20% - Accent1 2 2 2 2 10 2 2" xfId="1465" xr:uid="{00000000-0005-0000-0000-0000FD040000}"/>
    <cellStyle name="20% - Accent1 2 2 2 2 10 2 2 2" xfId="1466" xr:uid="{00000000-0005-0000-0000-0000FE040000}"/>
    <cellStyle name="20% - Accent1 2 2 2 2 10 2 3" xfId="1467" xr:uid="{00000000-0005-0000-0000-0000FF040000}"/>
    <cellStyle name="20% - Accent1 2 2 2 2 10 3" xfId="1468" xr:uid="{00000000-0005-0000-0000-000000050000}"/>
    <cellStyle name="20% - Accent1 2 2 2 2 10 3 2" xfId="1469" xr:uid="{00000000-0005-0000-0000-000001050000}"/>
    <cellStyle name="20% - Accent1 2 2 2 2 10 4" xfId="1470" xr:uid="{00000000-0005-0000-0000-000002050000}"/>
    <cellStyle name="20% - Accent1 2 2 2 2 11" xfId="1471" xr:uid="{00000000-0005-0000-0000-000003050000}"/>
    <cellStyle name="20% - Accent1 2 2 2 2 11 2" xfId="1472" xr:uid="{00000000-0005-0000-0000-000004050000}"/>
    <cellStyle name="20% - Accent1 2 2 2 2 11 2 2" xfId="1473" xr:uid="{00000000-0005-0000-0000-000005050000}"/>
    <cellStyle name="20% - Accent1 2 2 2 2 11 3" xfId="1474" xr:uid="{00000000-0005-0000-0000-000006050000}"/>
    <cellStyle name="20% - Accent1 2 2 2 2 12" xfId="1475" xr:uid="{00000000-0005-0000-0000-000007050000}"/>
    <cellStyle name="20% - Accent1 2 2 2 2 12 2" xfId="1476" xr:uid="{00000000-0005-0000-0000-000008050000}"/>
    <cellStyle name="20% - Accent1 2 2 2 2 12 2 2" xfId="1477" xr:uid="{00000000-0005-0000-0000-000009050000}"/>
    <cellStyle name="20% - Accent1 2 2 2 2 12 3" xfId="1478" xr:uid="{00000000-0005-0000-0000-00000A050000}"/>
    <cellStyle name="20% - Accent1 2 2 2 2 13" xfId="1479" xr:uid="{00000000-0005-0000-0000-00000B050000}"/>
    <cellStyle name="20% - Accent1 2 2 2 2 13 2" xfId="1480" xr:uid="{00000000-0005-0000-0000-00000C050000}"/>
    <cellStyle name="20% - Accent1 2 2 2 2 14" xfId="1481" xr:uid="{00000000-0005-0000-0000-00000D050000}"/>
    <cellStyle name="20% - Accent1 2 2 2 2 14 2" xfId="1482" xr:uid="{00000000-0005-0000-0000-00000E050000}"/>
    <cellStyle name="20% - Accent1 2 2 2 2 15" xfId="1483" xr:uid="{00000000-0005-0000-0000-00000F050000}"/>
    <cellStyle name="20% - Accent1 2 2 2 2 2" xfId="1484" xr:uid="{00000000-0005-0000-0000-000010050000}"/>
    <cellStyle name="20% - Accent1 2 2 2 2 2 10" xfId="1485" xr:uid="{00000000-0005-0000-0000-000011050000}"/>
    <cellStyle name="20% - Accent1 2 2 2 2 2 10 2" xfId="1486" xr:uid="{00000000-0005-0000-0000-000012050000}"/>
    <cellStyle name="20% - Accent1 2 2 2 2 2 10 2 2" xfId="1487" xr:uid="{00000000-0005-0000-0000-000013050000}"/>
    <cellStyle name="20% - Accent1 2 2 2 2 2 10 3" xfId="1488" xr:uid="{00000000-0005-0000-0000-000014050000}"/>
    <cellStyle name="20% - Accent1 2 2 2 2 2 11" xfId="1489" xr:uid="{00000000-0005-0000-0000-000015050000}"/>
    <cellStyle name="20% - Accent1 2 2 2 2 2 11 2" xfId="1490" xr:uid="{00000000-0005-0000-0000-000016050000}"/>
    <cellStyle name="20% - Accent1 2 2 2 2 2 11 2 2" xfId="1491" xr:uid="{00000000-0005-0000-0000-000017050000}"/>
    <cellStyle name="20% - Accent1 2 2 2 2 2 11 3" xfId="1492" xr:uid="{00000000-0005-0000-0000-000018050000}"/>
    <cellStyle name="20% - Accent1 2 2 2 2 2 12" xfId="1493" xr:uid="{00000000-0005-0000-0000-000019050000}"/>
    <cellStyle name="20% - Accent1 2 2 2 2 2 12 2" xfId="1494" xr:uid="{00000000-0005-0000-0000-00001A050000}"/>
    <cellStyle name="20% - Accent1 2 2 2 2 2 13" xfId="1495" xr:uid="{00000000-0005-0000-0000-00001B050000}"/>
    <cellStyle name="20% - Accent1 2 2 2 2 2 13 2" xfId="1496" xr:uid="{00000000-0005-0000-0000-00001C050000}"/>
    <cellStyle name="20% - Accent1 2 2 2 2 2 14" xfId="1497" xr:uid="{00000000-0005-0000-0000-00001D050000}"/>
    <cellStyle name="20% - Accent1 2 2 2 2 2 2" xfId="1498" xr:uid="{00000000-0005-0000-0000-00001E050000}"/>
    <cellStyle name="20% - Accent1 2 2 2 2 2 2 10" xfId="1499" xr:uid="{00000000-0005-0000-0000-00001F050000}"/>
    <cellStyle name="20% - Accent1 2 2 2 2 2 2 10 2" xfId="1500" xr:uid="{00000000-0005-0000-0000-000020050000}"/>
    <cellStyle name="20% - Accent1 2 2 2 2 2 2 11" xfId="1501" xr:uid="{00000000-0005-0000-0000-000021050000}"/>
    <cellStyle name="20% - Accent1 2 2 2 2 2 2 2" xfId="1502" xr:uid="{00000000-0005-0000-0000-000022050000}"/>
    <cellStyle name="20% - Accent1 2 2 2 2 2 2 2 2" xfId="1503" xr:uid="{00000000-0005-0000-0000-000023050000}"/>
    <cellStyle name="20% - Accent1 2 2 2 2 2 2 2 2 2" xfId="1504" xr:uid="{00000000-0005-0000-0000-000024050000}"/>
    <cellStyle name="20% - Accent1 2 2 2 2 2 2 2 2 2 2" xfId="1505" xr:uid="{00000000-0005-0000-0000-000025050000}"/>
    <cellStyle name="20% - Accent1 2 2 2 2 2 2 2 2 2 2 2" xfId="1506" xr:uid="{00000000-0005-0000-0000-000026050000}"/>
    <cellStyle name="20% - Accent1 2 2 2 2 2 2 2 2 2 3" xfId="1507" xr:uid="{00000000-0005-0000-0000-000027050000}"/>
    <cellStyle name="20% - Accent1 2 2 2 2 2 2 2 2 3" xfId="1508" xr:uid="{00000000-0005-0000-0000-000028050000}"/>
    <cellStyle name="20% - Accent1 2 2 2 2 2 2 2 2 3 2" xfId="1509" xr:uid="{00000000-0005-0000-0000-000029050000}"/>
    <cellStyle name="20% - Accent1 2 2 2 2 2 2 2 2 4" xfId="1510" xr:uid="{00000000-0005-0000-0000-00002A050000}"/>
    <cellStyle name="20% - Accent1 2 2 2 2 2 2 2 3" xfId="1511" xr:uid="{00000000-0005-0000-0000-00002B050000}"/>
    <cellStyle name="20% - Accent1 2 2 2 2 2 2 2 3 2" xfId="1512" xr:uid="{00000000-0005-0000-0000-00002C050000}"/>
    <cellStyle name="20% - Accent1 2 2 2 2 2 2 2 3 2 2" xfId="1513" xr:uid="{00000000-0005-0000-0000-00002D050000}"/>
    <cellStyle name="20% - Accent1 2 2 2 2 2 2 2 3 2 2 2" xfId="1514" xr:uid="{00000000-0005-0000-0000-00002E050000}"/>
    <cellStyle name="20% - Accent1 2 2 2 2 2 2 2 3 2 3" xfId="1515" xr:uid="{00000000-0005-0000-0000-00002F050000}"/>
    <cellStyle name="20% - Accent1 2 2 2 2 2 2 2 3 3" xfId="1516" xr:uid="{00000000-0005-0000-0000-000030050000}"/>
    <cellStyle name="20% - Accent1 2 2 2 2 2 2 2 3 3 2" xfId="1517" xr:uid="{00000000-0005-0000-0000-000031050000}"/>
    <cellStyle name="20% - Accent1 2 2 2 2 2 2 2 3 4" xfId="1518" xr:uid="{00000000-0005-0000-0000-000032050000}"/>
    <cellStyle name="20% - Accent1 2 2 2 2 2 2 2 4" xfId="1519" xr:uid="{00000000-0005-0000-0000-000033050000}"/>
    <cellStyle name="20% - Accent1 2 2 2 2 2 2 2 4 2" xfId="1520" xr:uid="{00000000-0005-0000-0000-000034050000}"/>
    <cellStyle name="20% - Accent1 2 2 2 2 2 2 2 4 2 2" xfId="1521" xr:uid="{00000000-0005-0000-0000-000035050000}"/>
    <cellStyle name="20% - Accent1 2 2 2 2 2 2 2 4 2 2 2" xfId="1522" xr:uid="{00000000-0005-0000-0000-000036050000}"/>
    <cellStyle name="20% - Accent1 2 2 2 2 2 2 2 4 2 3" xfId="1523" xr:uid="{00000000-0005-0000-0000-000037050000}"/>
    <cellStyle name="20% - Accent1 2 2 2 2 2 2 2 4 3" xfId="1524" xr:uid="{00000000-0005-0000-0000-000038050000}"/>
    <cellStyle name="20% - Accent1 2 2 2 2 2 2 2 4 3 2" xfId="1525" xr:uid="{00000000-0005-0000-0000-000039050000}"/>
    <cellStyle name="20% - Accent1 2 2 2 2 2 2 2 4 4" xfId="1526" xr:uid="{00000000-0005-0000-0000-00003A050000}"/>
    <cellStyle name="20% - Accent1 2 2 2 2 2 2 2 5" xfId="1527" xr:uid="{00000000-0005-0000-0000-00003B050000}"/>
    <cellStyle name="20% - Accent1 2 2 2 2 2 2 2 5 2" xfId="1528" xr:uid="{00000000-0005-0000-0000-00003C050000}"/>
    <cellStyle name="20% - Accent1 2 2 2 2 2 2 2 5 2 2" xfId="1529" xr:uid="{00000000-0005-0000-0000-00003D050000}"/>
    <cellStyle name="20% - Accent1 2 2 2 2 2 2 2 5 3" xfId="1530" xr:uid="{00000000-0005-0000-0000-00003E050000}"/>
    <cellStyle name="20% - Accent1 2 2 2 2 2 2 2 6" xfId="1531" xr:uid="{00000000-0005-0000-0000-00003F050000}"/>
    <cellStyle name="20% - Accent1 2 2 2 2 2 2 2 6 2" xfId="1532" xr:uid="{00000000-0005-0000-0000-000040050000}"/>
    <cellStyle name="20% - Accent1 2 2 2 2 2 2 2 6 2 2" xfId="1533" xr:uid="{00000000-0005-0000-0000-000041050000}"/>
    <cellStyle name="20% - Accent1 2 2 2 2 2 2 2 6 3" xfId="1534" xr:uid="{00000000-0005-0000-0000-000042050000}"/>
    <cellStyle name="20% - Accent1 2 2 2 2 2 2 2 7" xfId="1535" xr:uid="{00000000-0005-0000-0000-000043050000}"/>
    <cellStyle name="20% - Accent1 2 2 2 2 2 2 2 7 2" xfId="1536" xr:uid="{00000000-0005-0000-0000-000044050000}"/>
    <cellStyle name="20% - Accent1 2 2 2 2 2 2 2 8" xfId="1537" xr:uid="{00000000-0005-0000-0000-000045050000}"/>
    <cellStyle name="20% - Accent1 2 2 2 2 2 2 2 8 2" xfId="1538" xr:uid="{00000000-0005-0000-0000-000046050000}"/>
    <cellStyle name="20% - Accent1 2 2 2 2 2 2 2 9" xfId="1539" xr:uid="{00000000-0005-0000-0000-000047050000}"/>
    <cellStyle name="20% - Accent1 2 2 2 2 2 2 3" xfId="1540" xr:uid="{00000000-0005-0000-0000-000048050000}"/>
    <cellStyle name="20% - Accent1 2 2 2 2 2 2 3 2" xfId="1541" xr:uid="{00000000-0005-0000-0000-000049050000}"/>
    <cellStyle name="20% - Accent1 2 2 2 2 2 2 3 2 2" xfId="1542" xr:uid="{00000000-0005-0000-0000-00004A050000}"/>
    <cellStyle name="20% - Accent1 2 2 2 2 2 2 3 2 2 2" xfId="1543" xr:uid="{00000000-0005-0000-0000-00004B050000}"/>
    <cellStyle name="20% - Accent1 2 2 2 2 2 2 3 2 2 2 2" xfId="1544" xr:uid="{00000000-0005-0000-0000-00004C050000}"/>
    <cellStyle name="20% - Accent1 2 2 2 2 2 2 3 2 2 3" xfId="1545" xr:uid="{00000000-0005-0000-0000-00004D050000}"/>
    <cellStyle name="20% - Accent1 2 2 2 2 2 2 3 2 3" xfId="1546" xr:uid="{00000000-0005-0000-0000-00004E050000}"/>
    <cellStyle name="20% - Accent1 2 2 2 2 2 2 3 2 3 2" xfId="1547" xr:uid="{00000000-0005-0000-0000-00004F050000}"/>
    <cellStyle name="20% - Accent1 2 2 2 2 2 2 3 2 4" xfId="1548" xr:uid="{00000000-0005-0000-0000-000050050000}"/>
    <cellStyle name="20% - Accent1 2 2 2 2 2 2 3 3" xfId="1549" xr:uid="{00000000-0005-0000-0000-000051050000}"/>
    <cellStyle name="20% - Accent1 2 2 2 2 2 2 3 3 2" xfId="1550" xr:uid="{00000000-0005-0000-0000-000052050000}"/>
    <cellStyle name="20% - Accent1 2 2 2 2 2 2 3 3 2 2" xfId="1551" xr:uid="{00000000-0005-0000-0000-000053050000}"/>
    <cellStyle name="20% - Accent1 2 2 2 2 2 2 3 3 2 2 2" xfId="1552" xr:uid="{00000000-0005-0000-0000-000054050000}"/>
    <cellStyle name="20% - Accent1 2 2 2 2 2 2 3 3 2 3" xfId="1553" xr:uid="{00000000-0005-0000-0000-000055050000}"/>
    <cellStyle name="20% - Accent1 2 2 2 2 2 2 3 3 3" xfId="1554" xr:uid="{00000000-0005-0000-0000-000056050000}"/>
    <cellStyle name="20% - Accent1 2 2 2 2 2 2 3 3 3 2" xfId="1555" xr:uid="{00000000-0005-0000-0000-000057050000}"/>
    <cellStyle name="20% - Accent1 2 2 2 2 2 2 3 3 4" xfId="1556" xr:uid="{00000000-0005-0000-0000-000058050000}"/>
    <cellStyle name="20% - Accent1 2 2 2 2 2 2 3 4" xfId="1557" xr:uid="{00000000-0005-0000-0000-000059050000}"/>
    <cellStyle name="20% - Accent1 2 2 2 2 2 2 3 4 2" xfId="1558" xr:uid="{00000000-0005-0000-0000-00005A050000}"/>
    <cellStyle name="20% - Accent1 2 2 2 2 2 2 3 4 2 2" xfId="1559" xr:uid="{00000000-0005-0000-0000-00005B050000}"/>
    <cellStyle name="20% - Accent1 2 2 2 2 2 2 3 4 2 2 2" xfId="1560" xr:uid="{00000000-0005-0000-0000-00005C050000}"/>
    <cellStyle name="20% - Accent1 2 2 2 2 2 2 3 4 2 3" xfId="1561" xr:uid="{00000000-0005-0000-0000-00005D050000}"/>
    <cellStyle name="20% - Accent1 2 2 2 2 2 2 3 4 3" xfId="1562" xr:uid="{00000000-0005-0000-0000-00005E050000}"/>
    <cellStyle name="20% - Accent1 2 2 2 2 2 2 3 4 3 2" xfId="1563" xr:uid="{00000000-0005-0000-0000-00005F050000}"/>
    <cellStyle name="20% - Accent1 2 2 2 2 2 2 3 4 4" xfId="1564" xr:uid="{00000000-0005-0000-0000-000060050000}"/>
    <cellStyle name="20% - Accent1 2 2 2 2 2 2 3 5" xfId="1565" xr:uid="{00000000-0005-0000-0000-000061050000}"/>
    <cellStyle name="20% - Accent1 2 2 2 2 2 2 3 5 2" xfId="1566" xr:uid="{00000000-0005-0000-0000-000062050000}"/>
    <cellStyle name="20% - Accent1 2 2 2 2 2 2 3 5 2 2" xfId="1567" xr:uid="{00000000-0005-0000-0000-000063050000}"/>
    <cellStyle name="20% - Accent1 2 2 2 2 2 2 3 5 3" xfId="1568" xr:uid="{00000000-0005-0000-0000-000064050000}"/>
    <cellStyle name="20% - Accent1 2 2 2 2 2 2 3 6" xfId="1569" xr:uid="{00000000-0005-0000-0000-000065050000}"/>
    <cellStyle name="20% - Accent1 2 2 2 2 2 2 3 6 2" xfId="1570" xr:uid="{00000000-0005-0000-0000-000066050000}"/>
    <cellStyle name="20% - Accent1 2 2 2 2 2 2 3 6 2 2" xfId="1571" xr:uid="{00000000-0005-0000-0000-000067050000}"/>
    <cellStyle name="20% - Accent1 2 2 2 2 2 2 3 6 3" xfId="1572" xr:uid="{00000000-0005-0000-0000-000068050000}"/>
    <cellStyle name="20% - Accent1 2 2 2 2 2 2 3 7" xfId="1573" xr:uid="{00000000-0005-0000-0000-000069050000}"/>
    <cellStyle name="20% - Accent1 2 2 2 2 2 2 3 7 2" xfId="1574" xr:uid="{00000000-0005-0000-0000-00006A050000}"/>
    <cellStyle name="20% - Accent1 2 2 2 2 2 2 3 8" xfId="1575" xr:uid="{00000000-0005-0000-0000-00006B050000}"/>
    <cellStyle name="20% - Accent1 2 2 2 2 2 2 3 8 2" xfId="1576" xr:uid="{00000000-0005-0000-0000-00006C050000}"/>
    <cellStyle name="20% - Accent1 2 2 2 2 2 2 3 9" xfId="1577" xr:uid="{00000000-0005-0000-0000-00006D050000}"/>
    <cellStyle name="20% - Accent1 2 2 2 2 2 2 4" xfId="1578" xr:uid="{00000000-0005-0000-0000-00006E050000}"/>
    <cellStyle name="20% - Accent1 2 2 2 2 2 2 4 2" xfId="1579" xr:uid="{00000000-0005-0000-0000-00006F050000}"/>
    <cellStyle name="20% - Accent1 2 2 2 2 2 2 4 2 2" xfId="1580" xr:uid="{00000000-0005-0000-0000-000070050000}"/>
    <cellStyle name="20% - Accent1 2 2 2 2 2 2 4 2 2 2" xfId="1581" xr:uid="{00000000-0005-0000-0000-000071050000}"/>
    <cellStyle name="20% - Accent1 2 2 2 2 2 2 4 2 3" xfId="1582" xr:uid="{00000000-0005-0000-0000-000072050000}"/>
    <cellStyle name="20% - Accent1 2 2 2 2 2 2 4 3" xfId="1583" xr:uid="{00000000-0005-0000-0000-000073050000}"/>
    <cellStyle name="20% - Accent1 2 2 2 2 2 2 4 3 2" xfId="1584" xr:uid="{00000000-0005-0000-0000-000074050000}"/>
    <cellStyle name="20% - Accent1 2 2 2 2 2 2 4 4" xfId="1585" xr:uid="{00000000-0005-0000-0000-000075050000}"/>
    <cellStyle name="20% - Accent1 2 2 2 2 2 2 5" xfId="1586" xr:uid="{00000000-0005-0000-0000-000076050000}"/>
    <cellStyle name="20% - Accent1 2 2 2 2 2 2 5 2" xfId="1587" xr:uid="{00000000-0005-0000-0000-000077050000}"/>
    <cellStyle name="20% - Accent1 2 2 2 2 2 2 5 2 2" xfId="1588" xr:uid="{00000000-0005-0000-0000-000078050000}"/>
    <cellStyle name="20% - Accent1 2 2 2 2 2 2 5 2 2 2" xfId="1589" xr:uid="{00000000-0005-0000-0000-000079050000}"/>
    <cellStyle name="20% - Accent1 2 2 2 2 2 2 5 2 3" xfId="1590" xr:uid="{00000000-0005-0000-0000-00007A050000}"/>
    <cellStyle name="20% - Accent1 2 2 2 2 2 2 5 3" xfId="1591" xr:uid="{00000000-0005-0000-0000-00007B050000}"/>
    <cellStyle name="20% - Accent1 2 2 2 2 2 2 5 3 2" xfId="1592" xr:uid="{00000000-0005-0000-0000-00007C050000}"/>
    <cellStyle name="20% - Accent1 2 2 2 2 2 2 5 4" xfId="1593" xr:uid="{00000000-0005-0000-0000-00007D050000}"/>
    <cellStyle name="20% - Accent1 2 2 2 2 2 2 6" xfId="1594" xr:uid="{00000000-0005-0000-0000-00007E050000}"/>
    <cellStyle name="20% - Accent1 2 2 2 2 2 2 6 2" xfId="1595" xr:uid="{00000000-0005-0000-0000-00007F050000}"/>
    <cellStyle name="20% - Accent1 2 2 2 2 2 2 6 2 2" xfId="1596" xr:uid="{00000000-0005-0000-0000-000080050000}"/>
    <cellStyle name="20% - Accent1 2 2 2 2 2 2 6 2 2 2" xfId="1597" xr:uid="{00000000-0005-0000-0000-000081050000}"/>
    <cellStyle name="20% - Accent1 2 2 2 2 2 2 6 2 3" xfId="1598" xr:uid="{00000000-0005-0000-0000-000082050000}"/>
    <cellStyle name="20% - Accent1 2 2 2 2 2 2 6 3" xfId="1599" xr:uid="{00000000-0005-0000-0000-000083050000}"/>
    <cellStyle name="20% - Accent1 2 2 2 2 2 2 6 3 2" xfId="1600" xr:uid="{00000000-0005-0000-0000-000084050000}"/>
    <cellStyle name="20% - Accent1 2 2 2 2 2 2 6 4" xfId="1601" xr:uid="{00000000-0005-0000-0000-000085050000}"/>
    <cellStyle name="20% - Accent1 2 2 2 2 2 2 7" xfId="1602" xr:uid="{00000000-0005-0000-0000-000086050000}"/>
    <cellStyle name="20% - Accent1 2 2 2 2 2 2 7 2" xfId="1603" xr:uid="{00000000-0005-0000-0000-000087050000}"/>
    <cellStyle name="20% - Accent1 2 2 2 2 2 2 7 2 2" xfId="1604" xr:uid="{00000000-0005-0000-0000-000088050000}"/>
    <cellStyle name="20% - Accent1 2 2 2 2 2 2 7 3" xfId="1605" xr:uid="{00000000-0005-0000-0000-000089050000}"/>
    <cellStyle name="20% - Accent1 2 2 2 2 2 2 8" xfId="1606" xr:uid="{00000000-0005-0000-0000-00008A050000}"/>
    <cellStyle name="20% - Accent1 2 2 2 2 2 2 8 2" xfId="1607" xr:uid="{00000000-0005-0000-0000-00008B050000}"/>
    <cellStyle name="20% - Accent1 2 2 2 2 2 2 8 2 2" xfId="1608" xr:uid="{00000000-0005-0000-0000-00008C050000}"/>
    <cellStyle name="20% - Accent1 2 2 2 2 2 2 8 3" xfId="1609" xr:uid="{00000000-0005-0000-0000-00008D050000}"/>
    <cellStyle name="20% - Accent1 2 2 2 2 2 2 9" xfId="1610" xr:uid="{00000000-0005-0000-0000-00008E050000}"/>
    <cellStyle name="20% - Accent1 2 2 2 2 2 2 9 2" xfId="1611" xr:uid="{00000000-0005-0000-0000-00008F050000}"/>
    <cellStyle name="20% - Accent1 2 2 2 2 2 3" xfId="1612" xr:uid="{00000000-0005-0000-0000-000090050000}"/>
    <cellStyle name="20% - Accent1 2 2 2 2 2 3 10" xfId="1613" xr:uid="{00000000-0005-0000-0000-000091050000}"/>
    <cellStyle name="20% - Accent1 2 2 2 2 2 3 10 2" xfId="1614" xr:uid="{00000000-0005-0000-0000-000092050000}"/>
    <cellStyle name="20% - Accent1 2 2 2 2 2 3 11" xfId="1615" xr:uid="{00000000-0005-0000-0000-000093050000}"/>
    <cellStyle name="20% - Accent1 2 2 2 2 2 3 2" xfId="1616" xr:uid="{00000000-0005-0000-0000-000094050000}"/>
    <cellStyle name="20% - Accent1 2 2 2 2 2 3 2 2" xfId="1617" xr:uid="{00000000-0005-0000-0000-000095050000}"/>
    <cellStyle name="20% - Accent1 2 2 2 2 2 3 2 2 2" xfId="1618" xr:uid="{00000000-0005-0000-0000-000096050000}"/>
    <cellStyle name="20% - Accent1 2 2 2 2 2 3 2 2 2 2" xfId="1619" xr:uid="{00000000-0005-0000-0000-000097050000}"/>
    <cellStyle name="20% - Accent1 2 2 2 2 2 3 2 2 2 2 2" xfId="1620" xr:uid="{00000000-0005-0000-0000-000098050000}"/>
    <cellStyle name="20% - Accent1 2 2 2 2 2 3 2 2 2 3" xfId="1621" xr:uid="{00000000-0005-0000-0000-000099050000}"/>
    <cellStyle name="20% - Accent1 2 2 2 2 2 3 2 2 3" xfId="1622" xr:uid="{00000000-0005-0000-0000-00009A050000}"/>
    <cellStyle name="20% - Accent1 2 2 2 2 2 3 2 2 3 2" xfId="1623" xr:uid="{00000000-0005-0000-0000-00009B050000}"/>
    <cellStyle name="20% - Accent1 2 2 2 2 2 3 2 2 4" xfId="1624" xr:uid="{00000000-0005-0000-0000-00009C050000}"/>
    <cellStyle name="20% - Accent1 2 2 2 2 2 3 2 3" xfId="1625" xr:uid="{00000000-0005-0000-0000-00009D050000}"/>
    <cellStyle name="20% - Accent1 2 2 2 2 2 3 2 3 2" xfId="1626" xr:uid="{00000000-0005-0000-0000-00009E050000}"/>
    <cellStyle name="20% - Accent1 2 2 2 2 2 3 2 3 2 2" xfId="1627" xr:uid="{00000000-0005-0000-0000-00009F050000}"/>
    <cellStyle name="20% - Accent1 2 2 2 2 2 3 2 3 2 2 2" xfId="1628" xr:uid="{00000000-0005-0000-0000-0000A0050000}"/>
    <cellStyle name="20% - Accent1 2 2 2 2 2 3 2 3 2 3" xfId="1629" xr:uid="{00000000-0005-0000-0000-0000A1050000}"/>
    <cellStyle name="20% - Accent1 2 2 2 2 2 3 2 3 3" xfId="1630" xr:uid="{00000000-0005-0000-0000-0000A2050000}"/>
    <cellStyle name="20% - Accent1 2 2 2 2 2 3 2 3 3 2" xfId="1631" xr:uid="{00000000-0005-0000-0000-0000A3050000}"/>
    <cellStyle name="20% - Accent1 2 2 2 2 2 3 2 3 4" xfId="1632" xr:uid="{00000000-0005-0000-0000-0000A4050000}"/>
    <cellStyle name="20% - Accent1 2 2 2 2 2 3 2 4" xfId="1633" xr:uid="{00000000-0005-0000-0000-0000A5050000}"/>
    <cellStyle name="20% - Accent1 2 2 2 2 2 3 2 4 2" xfId="1634" xr:uid="{00000000-0005-0000-0000-0000A6050000}"/>
    <cellStyle name="20% - Accent1 2 2 2 2 2 3 2 4 2 2" xfId="1635" xr:uid="{00000000-0005-0000-0000-0000A7050000}"/>
    <cellStyle name="20% - Accent1 2 2 2 2 2 3 2 4 2 2 2" xfId="1636" xr:uid="{00000000-0005-0000-0000-0000A8050000}"/>
    <cellStyle name="20% - Accent1 2 2 2 2 2 3 2 4 2 3" xfId="1637" xr:uid="{00000000-0005-0000-0000-0000A9050000}"/>
    <cellStyle name="20% - Accent1 2 2 2 2 2 3 2 4 3" xfId="1638" xr:uid="{00000000-0005-0000-0000-0000AA050000}"/>
    <cellStyle name="20% - Accent1 2 2 2 2 2 3 2 4 3 2" xfId="1639" xr:uid="{00000000-0005-0000-0000-0000AB050000}"/>
    <cellStyle name="20% - Accent1 2 2 2 2 2 3 2 4 4" xfId="1640" xr:uid="{00000000-0005-0000-0000-0000AC050000}"/>
    <cellStyle name="20% - Accent1 2 2 2 2 2 3 2 5" xfId="1641" xr:uid="{00000000-0005-0000-0000-0000AD050000}"/>
    <cellStyle name="20% - Accent1 2 2 2 2 2 3 2 5 2" xfId="1642" xr:uid="{00000000-0005-0000-0000-0000AE050000}"/>
    <cellStyle name="20% - Accent1 2 2 2 2 2 3 2 5 2 2" xfId="1643" xr:uid="{00000000-0005-0000-0000-0000AF050000}"/>
    <cellStyle name="20% - Accent1 2 2 2 2 2 3 2 5 3" xfId="1644" xr:uid="{00000000-0005-0000-0000-0000B0050000}"/>
    <cellStyle name="20% - Accent1 2 2 2 2 2 3 2 6" xfId="1645" xr:uid="{00000000-0005-0000-0000-0000B1050000}"/>
    <cellStyle name="20% - Accent1 2 2 2 2 2 3 2 6 2" xfId="1646" xr:uid="{00000000-0005-0000-0000-0000B2050000}"/>
    <cellStyle name="20% - Accent1 2 2 2 2 2 3 2 6 2 2" xfId="1647" xr:uid="{00000000-0005-0000-0000-0000B3050000}"/>
    <cellStyle name="20% - Accent1 2 2 2 2 2 3 2 6 3" xfId="1648" xr:uid="{00000000-0005-0000-0000-0000B4050000}"/>
    <cellStyle name="20% - Accent1 2 2 2 2 2 3 2 7" xfId="1649" xr:uid="{00000000-0005-0000-0000-0000B5050000}"/>
    <cellStyle name="20% - Accent1 2 2 2 2 2 3 2 7 2" xfId="1650" xr:uid="{00000000-0005-0000-0000-0000B6050000}"/>
    <cellStyle name="20% - Accent1 2 2 2 2 2 3 2 8" xfId="1651" xr:uid="{00000000-0005-0000-0000-0000B7050000}"/>
    <cellStyle name="20% - Accent1 2 2 2 2 2 3 2 8 2" xfId="1652" xr:uid="{00000000-0005-0000-0000-0000B8050000}"/>
    <cellStyle name="20% - Accent1 2 2 2 2 2 3 2 9" xfId="1653" xr:uid="{00000000-0005-0000-0000-0000B9050000}"/>
    <cellStyle name="20% - Accent1 2 2 2 2 2 3 3" xfId="1654" xr:uid="{00000000-0005-0000-0000-0000BA050000}"/>
    <cellStyle name="20% - Accent1 2 2 2 2 2 3 3 2" xfId="1655" xr:uid="{00000000-0005-0000-0000-0000BB050000}"/>
    <cellStyle name="20% - Accent1 2 2 2 2 2 3 3 2 2" xfId="1656" xr:uid="{00000000-0005-0000-0000-0000BC050000}"/>
    <cellStyle name="20% - Accent1 2 2 2 2 2 3 3 2 2 2" xfId="1657" xr:uid="{00000000-0005-0000-0000-0000BD050000}"/>
    <cellStyle name="20% - Accent1 2 2 2 2 2 3 3 2 2 2 2" xfId="1658" xr:uid="{00000000-0005-0000-0000-0000BE050000}"/>
    <cellStyle name="20% - Accent1 2 2 2 2 2 3 3 2 2 3" xfId="1659" xr:uid="{00000000-0005-0000-0000-0000BF050000}"/>
    <cellStyle name="20% - Accent1 2 2 2 2 2 3 3 2 3" xfId="1660" xr:uid="{00000000-0005-0000-0000-0000C0050000}"/>
    <cellStyle name="20% - Accent1 2 2 2 2 2 3 3 2 3 2" xfId="1661" xr:uid="{00000000-0005-0000-0000-0000C1050000}"/>
    <cellStyle name="20% - Accent1 2 2 2 2 2 3 3 2 4" xfId="1662" xr:uid="{00000000-0005-0000-0000-0000C2050000}"/>
    <cellStyle name="20% - Accent1 2 2 2 2 2 3 3 3" xfId="1663" xr:uid="{00000000-0005-0000-0000-0000C3050000}"/>
    <cellStyle name="20% - Accent1 2 2 2 2 2 3 3 3 2" xfId="1664" xr:uid="{00000000-0005-0000-0000-0000C4050000}"/>
    <cellStyle name="20% - Accent1 2 2 2 2 2 3 3 3 2 2" xfId="1665" xr:uid="{00000000-0005-0000-0000-0000C5050000}"/>
    <cellStyle name="20% - Accent1 2 2 2 2 2 3 3 3 2 2 2" xfId="1666" xr:uid="{00000000-0005-0000-0000-0000C6050000}"/>
    <cellStyle name="20% - Accent1 2 2 2 2 2 3 3 3 2 3" xfId="1667" xr:uid="{00000000-0005-0000-0000-0000C7050000}"/>
    <cellStyle name="20% - Accent1 2 2 2 2 2 3 3 3 3" xfId="1668" xr:uid="{00000000-0005-0000-0000-0000C8050000}"/>
    <cellStyle name="20% - Accent1 2 2 2 2 2 3 3 3 3 2" xfId="1669" xr:uid="{00000000-0005-0000-0000-0000C9050000}"/>
    <cellStyle name="20% - Accent1 2 2 2 2 2 3 3 3 4" xfId="1670" xr:uid="{00000000-0005-0000-0000-0000CA050000}"/>
    <cellStyle name="20% - Accent1 2 2 2 2 2 3 3 4" xfId="1671" xr:uid="{00000000-0005-0000-0000-0000CB050000}"/>
    <cellStyle name="20% - Accent1 2 2 2 2 2 3 3 4 2" xfId="1672" xr:uid="{00000000-0005-0000-0000-0000CC050000}"/>
    <cellStyle name="20% - Accent1 2 2 2 2 2 3 3 4 2 2" xfId="1673" xr:uid="{00000000-0005-0000-0000-0000CD050000}"/>
    <cellStyle name="20% - Accent1 2 2 2 2 2 3 3 4 2 2 2" xfId="1674" xr:uid="{00000000-0005-0000-0000-0000CE050000}"/>
    <cellStyle name="20% - Accent1 2 2 2 2 2 3 3 4 2 3" xfId="1675" xr:uid="{00000000-0005-0000-0000-0000CF050000}"/>
    <cellStyle name="20% - Accent1 2 2 2 2 2 3 3 4 3" xfId="1676" xr:uid="{00000000-0005-0000-0000-0000D0050000}"/>
    <cellStyle name="20% - Accent1 2 2 2 2 2 3 3 4 3 2" xfId="1677" xr:uid="{00000000-0005-0000-0000-0000D1050000}"/>
    <cellStyle name="20% - Accent1 2 2 2 2 2 3 3 4 4" xfId="1678" xr:uid="{00000000-0005-0000-0000-0000D2050000}"/>
    <cellStyle name="20% - Accent1 2 2 2 2 2 3 3 5" xfId="1679" xr:uid="{00000000-0005-0000-0000-0000D3050000}"/>
    <cellStyle name="20% - Accent1 2 2 2 2 2 3 3 5 2" xfId="1680" xr:uid="{00000000-0005-0000-0000-0000D4050000}"/>
    <cellStyle name="20% - Accent1 2 2 2 2 2 3 3 5 2 2" xfId="1681" xr:uid="{00000000-0005-0000-0000-0000D5050000}"/>
    <cellStyle name="20% - Accent1 2 2 2 2 2 3 3 5 3" xfId="1682" xr:uid="{00000000-0005-0000-0000-0000D6050000}"/>
    <cellStyle name="20% - Accent1 2 2 2 2 2 3 3 6" xfId="1683" xr:uid="{00000000-0005-0000-0000-0000D7050000}"/>
    <cellStyle name="20% - Accent1 2 2 2 2 2 3 3 6 2" xfId="1684" xr:uid="{00000000-0005-0000-0000-0000D8050000}"/>
    <cellStyle name="20% - Accent1 2 2 2 2 2 3 3 6 2 2" xfId="1685" xr:uid="{00000000-0005-0000-0000-0000D9050000}"/>
    <cellStyle name="20% - Accent1 2 2 2 2 2 3 3 6 3" xfId="1686" xr:uid="{00000000-0005-0000-0000-0000DA050000}"/>
    <cellStyle name="20% - Accent1 2 2 2 2 2 3 3 7" xfId="1687" xr:uid="{00000000-0005-0000-0000-0000DB050000}"/>
    <cellStyle name="20% - Accent1 2 2 2 2 2 3 3 7 2" xfId="1688" xr:uid="{00000000-0005-0000-0000-0000DC050000}"/>
    <cellStyle name="20% - Accent1 2 2 2 2 2 3 3 8" xfId="1689" xr:uid="{00000000-0005-0000-0000-0000DD050000}"/>
    <cellStyle name="20% - Accent1 2 2 2 2 2 3 3 8 2" xfId="1690" xr:uid="{00000000-0005-0000-0000-0000DE050000}"/>
    <cellStyle name="20% - Accent1 2 2 2 2 2 3 3 9" xfId="1691" xr:uid="{00000000-0005-0000-0000-0000DF050000}"/>
    <cellStyle name="20% - Accent1 2 2 2 2 2 3 4" xfId="1692" xr:uid="{00000000-0005-0000-0000-0000E0050000}"/>
    <cellStyle name="20% - Accent1 2 2 2 2 2 3 4 2" xfId="1693" xr:uid="{00000000-0005-0000-0000-0000E1050000}"/>
    <cellStyle name="20% - Accent1 2 2 2 2 2 3 4 2 2" xfId="1694" xr:uid="{00000000-0005-0000-0000-0000E2050000}"/>
    <cellStyle name="20% - Accent1 2 2 2 2 2 3 4 2 2 2" xfId="1695" xr:uid="{00000000-0005-0000-0000-0000E3050000}"/>
    <cellStyle name="20% - Accent1 2 2 2 2 2 3 4 2 3" xfId="1696" xr:uid="{00000000-0005-0000-0000-0000E4050000}"/>
    <cellStyle name="20% - Accent1 2 2 2 2 2 3 4 3" xfId="1697" xr:uid="{00000000-0005-0000-0000-0000E5050000}"/>
    <cellStyle name="20% - Accent1 2 2 2 2 2 3 4 3 2" xfId="1698" xr:uid="{00000000-0005-0000-0000-0000E6050000}"/>
    <cellStyle name="20% - Accent1 2 2 2 2 2 3 4 4" xfId="1699" xr:uid="{00000000-0005-0000-0000-0000E7050000}"/>
    <cellStyle name="20% - Accent1 2 2 2 2 2 3 5" xfId="1700" xr:uid="{00000000-0005-0000-0000-0000E8050000}"/>
    <cellStyle name="20% - Accent1 2 2 2 2 2 3 5 2" xfId="1701" xr:uid="{00000000-0005-0000-0000-0000E9050000}"/>
    <cellStyle name="20% - Accent1 2 2 2 2 2 3 5 2 2" xfId="1702" xr:uid="{00000000-0005-0000-0000-0000EA050000}"/>
    <cellStyle name="20% - Accent1 2 2 2 2 2 3 5 2 2 2" xfId="1703" xr:uid="{00000000-0005-0000-0000-0000EB050000}"/>
    <cellStyle name="20% - Accent1 2 2 2 2 2 3 5 2 3" xfId="1704" xr:uid="{00000000-0005-0000-0000-0000EC050000}"/>
    <cellStyle name="20% - Accent1 2 2 2 2 2 3 5 3" xfId="1705" xr:uid="{00000000-0005-0000-0000-0000ED050000}"/>
    <cellStyle name="20% - Accent1 2 2 2 2 2 3 5 3 2" xfId="1706" xr:uid="{00000000-0005-0000-0000-0000EE050000}"/>
    <cellStyle name="20% - Accent1 2 2 2 2 2 3 5 4" xfId="1707" xr:uid="{00000000-0005-0000-0000-0000EF050000}"/>
    <cellStyle name="20% - Accent1 2 2 2 2 2 3 6" xfId="1708" xr:uid="{00000000-0005-0000-0000-0000F0050000}"/>
    <cellStyle name="20% - Accent1 2 2 2 2 2 3 6 2" xfId="1709" xr:uid="{00000000-0005-0000-0000-0000F1050000}"/>
    <cellStyle name="20% - Accent1 2 2 2 2 2 3 6 2 2" xfId="1710" xr:uid="{00000000-0005-0000-0000-0000F2050000}"/>
    <cellStyle name="20% - Accent1 2 2 2 2 2 3 6 2 2 2" xfId="1711" xr:uid="{00000000-0005-0000-0000-0000F3050000}"/>
    <cellStyle name="20% - Accent1 2 2 2 2 2 3 6 2 3" xfId="1712" xr:uid="{00000000-0005-0000-0000-0000F4050000}"/>
    <cellStyle name="20% - Accent1 2 2 2 2 2 3 6 3" xfId="1713" xr:uid="{00000000-0005-0000-0000-0000F5050000}"/>
    <cellStyle name="20% - Accent1 2 2 2 2 2 3 6 3 2" xfId="1714" xr:uid="{00000000-0005-0000-0000-0000F6050000}"/>
    <cellStyle name="20% - Accent1 2 2 2 2 2 3 6 4" xfId="1715" xr:uid="{00000000-0005-0000-0000-0000F7050000}"/>
    <cellStyle name="20% - Accent1 2 2 2 2 2 3 7" xfId="1716" xr:uid="{00000000-0005-0000-0000-0000F8050000}"/>
    <cellStyle name="20% - Accent1 2 2 2 2 2 3 7 2" xfId="1717" xr:uid="{00000000-0005-0000-0000-0000F9050000}"/>
    <cellStyle name="20% - Accent1 2 2 2 2 2 3 7 2 2" xfId="1718" xr:uid="{00000000-0005-0000-0000-0000FA050000}"/>
    <cellStyle name="20% - Accent1 2 2 2 2 2 3 7 3" xfId="1719" xr:uid="{00000000-0005-0000-0000-0000FB050000}"/>
    <cellStyle name="20% - Accent1 2 2 2 2 2 3 8" xfId="1720" xr:uid="{00000000-0005-0000-0000-0000FC050000}"/>
    <cellStyle name="20% - Accent1 2 2 2 2 2 3 8 2" xfId="1721" xr:uid="{00000000-0005-0000-0000-0000FD050000}"/>
    <cellStyle name="20% - Accent1 2 2 2 2 2 3 8 2 2" xfId="1722" xr:uid="{00000000-0005-0000-0000-0000FE050000}"/>
    <cellStyle name="20% - Accent1 2 2 2 2 2 3 8 3" xfId="1723" xr:uid="{00000000-0005-0000-0000-0000FF050000}"/>
    <cellStyle name="20% - Accent1 2 2 2 2 2 3 9" xfId="1724" xr:uid="{00000000-0005-0000-0000-000000060000}"/>
    <cellStyle name="20% - Accent1 2 2 2 2 2 3 9 2" xfId="1725" xr:uid="{00000000-0005-0000-0000-000001060000}"/>
    <cellStyle name="20% - Accent1 2 2 2 2 2 4" xfId="1726" xr:uid="{00000000-0005-0000-0000-000002060000}"/>
    <cellStyle name="20% - Accent1 2 2 2 2 2 4 10" xfId="1727" xr:uid="{00000000-0005-0000-0000-000003060000}"/>
    <cellStyle name="20% - Accent1 2 2 2 2 2 4 10 2" xfId="1728" xr:uid="{00000000-0005-0000-0000-000004060000}"/>
    <cellStyle name="20% - Accent1 2 2 2 2 2 4 11" xfId="1729" xr:uid="{00000000-0005-0000-0000-000005060000}"/>
    <cellStyle name="20% - Accent1 2 2 2 2 2 4 2" xfId="1730" xr:uid="{00000000-0005-0000-0000-000006060000}"/>
    <cellStyle name="20% - Accent1 2 2 2 2 2 4 2 2" xfId="1731" xr:uid="{00000000-0005-0000-0000-000007060000}"/>
    <cellStyle name="20% - Accent1 2 2 2 2 2 4 2 2 2" xfId="1732" xr:uid="{00000000-0005-0000-0000-000008060000}"/>
    <cellStyle name="20% - Accent1 2 2 2 2 2 4 2 2 2 2" xfId="1733" xr:uid="{00000000-0005-0000-0000-000009060000}"/>
    <cellStyle name="20% - Accent1 2 2 2 2 2 4 2 2 2 2 2" xfId="1734" xr:uid="{00000000-0005-0000-0000-00000A060000}"/>
    <cellStyle name="20% - Accent1 2 2 2 2 2 4 2 2 2 3" xfId="1735" xr:uid="{00000000-0005-0000-0000-00000B060000}"/>
    <cellStyle name="20% - Accent1 2 2 2 2 2 4 2 2 3" xfId="1736" xr:uid="{00000000-0005-0000-0000-00000C060000}"/>
    <cellStyle name="20% - Accent1 2 2 2 2 2 4 2 2 3 2" xfId="1737" xr:uid="{00000000-0005-0000-0000-00000D060000}"/>
    <cellStyle name="20% - Accent1 2 2 2 2 2 4 2 2 4" xfId="1738" xr:uid="{00000000-0005-0000-0000-00000E060000}"/>
    <cellStyle name="20% - Accent1 2 2 2 2 2 4 2 3" xfId="1739" xr:uid="{00000000-0005-0000-0000-00000F060000}"/>
    <cellStyle name="20% - Accent1 2 2 2 2 2 4 2 3 2" xfId="1740" xr:uid="{00000000-0005-0000-0000-000010060000}"/>
    <cellStyle name="20% - Accent1 2 2 2 2 2 4 2 3 2 2" xfId="1741" xr:uid="{00000000-0005-0000-0000-000011060000}"/>
    <cellStyle name="20% - Accent1 2 2 2 2 2 4 2 3 2 2 2" xfId="1742" xr:uid="{00000000-0005-0000-0000-000012060000}"/>
    <cellStyle name="20% - Accent1 2 2 2 2 2 4 2 3 2 3" xfId="1743" xr:uid="{00000000-0005-0000-0000-000013060000}"/>
    <cellStyle name="20% - Accent1 2 2 2 2 2 4 2 3 3" xfId="1744" xr:uid="{00000000-0005-0000-0000-000014060000}"/>
    <cellStyle name="20% - Accent1 2 2 2 2 2 4 2 3 3 2" xfId="1745" xr:uid="{00000000-0005-0000-0000-000015060000}"/>
    <cellStyle name="20% - Accent1 2 2 2 2 2 4 2 3 4" xfId="1746" xr:uid="{00000000-0005-0000-0000-000016060000}"/>
    <cellStyle name="20% - Accent1 2 2 2 2 2 4 2 4" xfId="1747" xr:uid="{00000000-0005-0000-0000-000017060000}"/>
    <cellStyle name="20% - Accent1 2 2 2 2 2 4 2 4 2" xfId="1748" xr:uid="{00000000-0005-0000-0000-000018060000}"/>
    <cellStyle name="20% - Accent1 2 2 2 2 2 4 2 4 2 2" xfId="1749" xr:uid="{00000000-0005-0000-0000-000019060000}"/>
    <cellStyle name="20% - Accent1 2 2 2 2 2 4 2 4 2 2 2" xfId="1750" xr:uid="{00000000-0005-0000-0000-00001A060000}"/>
    <cellStyle name="20% - Accent1 2 2 2 2 2 4 2 4 2 3" xfId="1751" xr:uid="{00000000-0005-0000-0000-00001B060000}"/>
    <cellStyle name="20% - Accent1 2 2 2 2 2 4 2 4 3" xfId="1752" xr:uid="{00000000-0005-0000-0000-00001C060000}"/>
    <cellStyle name="20% - Accent1 2 2 2 2 2 4 2 4 3 2" xfId="1753" xr:uid="{00000000-0005-0000-0000-00001D060000}"/>
    <cellStyle name="20% - Accent1 2 2 2 2 2 4 2 4 4" xfId="1754" xr:uid="{00000000-0005-0000-0000-00001E060000}"/>
    <cellStyle name="20% - Accent1 2 2 2 2 2 4 2 5" xfId="1755" xr:uid="{00000000-0005-0000-0000-00001F060000}"/>
    <cellStyle name="20% - Accent1 2 2 2 2 2 4 2 5 2" xfId="1756" xr:uid="{00000000-0005-0000-0000-000020060000}"/>
    <cellStyle name="20% - Accent1 2 2 2 2 2 4 2 5 2 2" xfId="1757" xr:uid="{00000000-0005-0000-0000-000021060000}"/>
    <cellStyle name="20% - Accent1 2 2 2 2 2 4 2 5 3" xfId="1758" xr:uid="{00000000-0005-0000-0000-000022060000}"/>
    <cellStyle name="20% - Accent1 2 2 2 2 2 4 2 6" xfId="1759" xr:uid="{00000000-0005-0000-0000-000023060000}"/>
    <cellStyle name="20% - Accent1 2 2 2 2 2 4 2 6 2" xfId="1760" xr:uid="{00000000-0005-0000-0000-000024060000}"/>
    <cellStyle name="20% - Accent1 2 2 2 2 2 4 2 6 2 2" xfId="1761" xr:uid="{00000000-0005-0000-0000-000025060000}"/>
    <cellStyle name="20% - Accent1 2 2 2 2 2 4 2 6 3" xfId="1762" xr:uid="{00000000-0005-0000-0000-000026060000}"/>
    <cellStyle name="20% - Accent1 2 2 2 2 2 4 2 7" xfId="1763" xr:uid="{00000000-0005-0000-0000-000027060000}"/>
    <cellStyle name="20% - Accent1 2 2 2 2 2 4 2 7 2" xfId="1764" xr:uid="{00000000-0005-0000-0000-000028060000}"/>
    <cellStyle name="20% - Accent1 2 2 2 2 2 4 2 8" xfId="1765" xr:uid="{00000000-0005-0000-0000-000029060000}"/>
    <cellStyle name="20% - Accent1 2 2 2 2 2 4 2 8 2" xfId="1766" xr:uid="{00000000-0005-0000-0000-00002A060000}"/>
    <cellStyle name="20% - Accent1 2 2 2 2 2 4 2 9" xfId="1767" xr:uid="{00000000-0005-0000-0000-00002B060000}"/>
    <cellStyle name="20% - Accent1 2 2 2 2 2 4 3" xfId="1768" xr:uid="{00000000-0005-0000-0000-00002C060000}"/>
    <cellStyle name="20% - Accent1 2 2 2 2 2 4 3 2" xfId="1769" xr:uid="{00000000-0005-0000-0000-00002D060000}"/>
    <cellStyle name="20% - Accent1 2 2 2 2 2 4 3 2 2" xfId="1770" xr:uid="{00000000-0005-0000-0000-00002E060000}"/>
    <cellStyle name="20% - Accent1 2 2 2 2 2 4 3 2 2 2" xfId="1771" xr:uid="{00000000-0005-0000-0000-00002F060000}"/>
    <cellStyle name="20% - Accent1 2 2 2 2 2 4 3 2 2 2 2" xfId="1772" xr:uid="{00000000-0005-0000-0000-000030060000}"/>
    <cellStyle name="20% - Accent1 2 2 2 2 2 4 3 2 2 3" xfId="1773" xr:uid="{00000000-0005-0000-0000-000031060000}"/>
    <cellStyle name="20% - Accent1 2 2 2 2 2 4 3 2 3" xfId="1774" xr:uid="{00000000-0005-0000-0000-000032060000}"/>
    <cellStyle name="20% - Accent1 2 2 2 2 2 4 3 2 3 2" xfId="1775" xr:uid="{00000000-0005-0000-0000-000033060000}"/>
    <cellStyle name="20% - Accent1 2 2 2 2 2 4 3 2 4" xfId="1776" xr:uid="{00000000-0005-0000-0000-000034060000}"/>
    <cellStyle name="20% - Accent1 2 2 2 2 2 4 3 3" xfId="1777" xr:uid="{00000000-0005-0000-0000-000035060000}"/>
    <cellStyle name="20% - Accent1 2 2 2 2 2 4 3 3 2" xfId="1778" xr:uid="{00000000-0005-0000-0000-000036060000}"/>
    <cellStyle name="20% - Accent1 2 2 2 2 2 4 3 3 2 2" xfId="1779" xr:uid="{00000000-0005-0000-0000-000037060000}"/>
    <cellStyle name="20% - Accent1 2 2 2 2 2 4 3 3 2 2 2" xfId="1780" xr:uid="{00000000-0005-0000-0000-000038060000}"/>
    <cellStyle name="20% - Accent1 2 2 2 2 2 4 3 3 2 3" xfId="1781" xr:uid="{00000000-0005-0000-0000-000039060000}"/>
    <cellStyle name="20% - Accent1 2 2 2 2 2 4 3 3 3" xfId="1782" xr:uid="{00000000-0005-0000-0000-00003A060000}"/>
    <cellStyle name="20% - Accent1 2 2 2 2 2 4 3 3 3 2" xfId="1783" xr:uid="{00000000-0005-0000-0000-00003B060000}"/>
    <cellStyle name="20% - Accent1 2 2 2 2 2 4 3 3 4" xfId="1784" xr:uid="{00000000-0005-0000-0000-00003C060000}"/>
    <cellStyle name="20% - Accent1 2 2 2 2 2 4 3 4" xfId="1785" xr:uid="{00000000-0005-0000-0000-00003D060000}"/>
    <cellStyle name="20% - Accent1 2 2 2 2 2 4 3 4 2" xfId="1786" xr:uid="{00000000-0005-0000-0000-00003E060000}"/>
    <cellStyle name="20% - Accent1 2 2 2 2 2 4 3 4 2 2" xfId="1787" xr:uid="{00000000-0005-0000-0000-00003F060000}"/>
    <cellStyle name="20% - Accent1 2 2 2 2 2 4 3 4 2 2 2" xfId="1788" xr:uid="{00000000-0005-0000-0000-000040060000}"/>
    <cellStyle name="20% - Accent1 2 2 2 2 2 4 3 4 2 3" xfId="1789" xr:uid="{00000000-0005-0000-0000-000041060000}"/>
    <cellStyle name="20% - Accent1 2 2 2 2 2 4 3 4 3" xfId="1790" xr:uid="{00000000-0005-0000-0000-000042060000}"/>
    <cellStyle name="20% - Accent1 2 2 2 2 2 4 3 4 3 2" xfId="1791" xr:uid="{00000000-0005-0000-0000-000043060000}"/>
    <cellStyle name="20% - Accent1 2 2 2 2 2 4 3 4 4" xfId="1792" xr:uid="{00000000-0005-0000-0000-000044060000}"/>
    <cellStyle name="20% - Accent1 2 2 2 2 2 4 3 5" xfId="1793" xr:uid="{00000000-0005-0000-0000-000045060000}"/>
    <cellStyle name="20% - Accent1 2 2 2 2 2 4 3 5 2" xfId="1794" xr:uid="{00000000-0005-0000-0000-000046060000}"/>
    <cellStyle name="20% - Accent1 2 2 2 2 2 4 3 5 2 2" xfId="1795" xr:uid="{00000000-0005-0000-0000-000047060000}"/>
    <cellStyle name="20% - Accent1 2 2 2 2 2 4 3 5 3" xfId="1796" xr:uid="{00000000-0005-0000-0000-000048060000}"/>
    <cellStyle name="20% - Accent1 2 2 2 2 2 4 3 6" xfId="1797" xr:uid="{00000000-0005-0000-0000-000049060000}"/>
    <cellStyle name="20% - Accent1 2 2 2 2 2 4 3 6 2" xfId="1798" xr:uid="{00000000-0005-0000-0000-00004A060000}"/>
    <cellStyle name="20% - Accent1 2 2 2 2 2 4 3 6 2 2" xfId="1799" xr:uid="{00000000-0005-0000-0000-00004B060000}"/>
    <cellStyle name="20% - Accent1 2 2 2 2 2 4 3 6 3" xfId="1800" xr:uid="{00000000-0005-0000-0000-00004C060000}"/>
    <cellStyle name="20% - Accent1 2 2 2 2 2 4 3 7" xfId="1801" xr:uid="{00000000-0005-0000-0000-00004D060000}"/>
    <cellStyle name="20% - Accent1 2 2 2 2 2 4 3 7 2" xfId="1802" xr:uid="{00000000-0005-0000-0000-00004E060000}"/>
    <cellStyle name="20% - Accent1 2 2 2 2 2 4 3 8" xfId="1803" xr:uid="{00000000-0005-0000-0000-00004F060000}"/>
    <cellStyle name="20% - Accent1 2 2 2 2 2 4 3 8 2" xfId="1804" xr:uid="{00000000-0005-0000-0000-000050060000}"/>
    <cellStyle name="20% - Accent1 2 2 2 2 2 4 3 9" xfId="1805" xr:uid="{00000000-0005-0000-0000-000051060000}"/>
    <cellStyle name="20% - Accent1 2 2 2 2 2 4 4" xfId="1806" xr:uid="{00000000-0005-0000-0000-000052060000}"/>
    <cellStyle name="20% - Accent1 2 2 2 2 2 4 4 2" xfId="1807" xr:uid="{00000000-0005-0000-0000-000053060000}"/>
    <cellStyle name="20% - Accent1 2 2 2 2 2 4 4 2 2" xfId="1808" xr:uid="{00000000-0005-0000-0000-000054060000}"/>
    <cellStyle name="20% - Accent1 2 2 2 2 2 4 4 2 2 2" xfId="1809" xr:uid="{00000000-0005-0000-0000-000055060000}"/>
    <cellStyle name="20% - Accent1 2 2 2 2 2 4 4 2 3" xfId="1810" xr:uid="{00000000-0005-0000-0000-000056060000}"/>
    <cellStyle name="20% - Accent1 2 2 2 2 2 4 4 3" xfId="1811" xr:uid="{00000000-0005-0000-0000-000057060000}"/>
    <cellStyle name="20% - Accent1 2 2 2 2 2 4 4 3 2" xfId="1812" xr:uid="{00000000-0005-0000-0000-000058060000}"/>
    <cellStyle name="20% - Accent1 2 2 2 2 2 4 4 4" xfId="1813" xr:uid="{00000000-0005-0000-0000-000059060000}"/>
    <cellStyle name="20% - Accent1 2 2 2 2 2 4 5" xfId="1814" xr:uid="{00000000-0005-0000-0000-00005A060000}"/>
    <cellStyle name="20% - Accent1 2 2 2 2 2 4 5 2" xfId="1815" xr:uid="{00000000-0005-0000-0000-00005B060000}"/>
    <cellStyle name="20% - Accent1 2 2 2 2 2 4 5 2 2" xfId="1816" xr:uid="{00000000-0005-0000-0000-00005C060000}"/>
    <cellStyle name="20% - Accent1 2 2 2 2 2 4 5 2 2 2" xfId="1817" xr:uid="{00000000-0005-0000-0000-00005D060000}"/>
    <cellStyle name="20% - Accent1 2 2 2 2 2 4 5 2 3" xfId="1818" xr:uid="{00000000-0005-0000-0000-00005E060000}"/>
    <cellStyle name="20% - Accent1 2 2 2 2 2 4 5 3" xfId="1819" xr:uid="{00000000-0005-0000-0000-00005F060000}"/>
    <cellStyle name="20% - Accent1 2 2 2 2 2 4 5 3 2" xfId="1820" xr:uid="{00000000-0005-0000-0000-000060060000}"/>
    <cellStyle name="20% - Accent1 2 2 2 2 2 4 5 4" xfId="1821" xr:uid="{00000000-0005-0000-0000-000061060000}"/>
    <cellStyle name="20% - Accent1 2 2 2 2 2 4 6" xfId="1822" xr:uid="{00000000-0005-0000-0000-000062060000}"/>
    <cellStyle name="20% - Accent1 2 2 2 2 2 4 6 2" xfId="1823" xr:uid="{00000000-0005-0000-0000-000063060000}"/>
    <cellStyle name="20% - Accent1 2 2 2 2 2 4 6 2 2" xfId="1824" xr:uid="{00000000-0005-0000-0000-000064060000}"/>
    <cellStyle name="20% - Accent1 2 2 2 2 2 4 6 2 2 2" xfId="1825" xr:uid="{00000000-0005-0000-0000-000065060000}"/>
    <cellStyle name="20% - Accent1 2 2 2 2 2 4 6 2 3" xfId="1826" xr:uid="{00000000-0005-0000-0000-000066060000}"/>
    <cellStyle name="20% - Accent1 2 2 2 2 2 4 6 3" xfId="1827" xr:uid="{00000000-0005-0000-0000-000067060000}"/>
    <cellStyle name="20% - Accent1 2 2 2 2 2 4 6 3 2" xfId="1828" xr:uid="{00000000-0005-0000-0000-000068060000}"/>
    <cellStyle name="20% - Accent1 2 2 2 2 2 4 6 4" xfId="1829" xr:uid="{00000000-0005-0000-0000-000069060000}"/>
    <cellStyle name="20% - Accent1 2 2 2 2 2 4 7" xfId="1830" xr:uid="{00000000-0005-0000-0000-00006A060000}"/>
    <cellStyle name="20% - Accent1 2 2 2 2 2 4 7 2" xfId="1831" xr:uid="{00000000-0005-0000-0000-00006B060000}"/>
    <cellStyle name="20% - Accent1 2 2 2 2 2 4 7 2 2" xfId="1832" xr:uid="{00000000-0005-0000-0000-00006C060000}"/>
    <cellStyle name="20% - Accent1 2 2 2 2 2 4 7 3" xfId="1833" xr:uid="{00000000-0005-0000-0000-00006D060000}"/>
    <cellStyle name="20% - Accent1 2 2 2 2 2 4 8" xfId="1834" xr:uid="{00000000-0005-0000-0000-00006E060000}"/>
    <cellStyle name="20% - Accent1 2 2 2 2 2 4 8 2" xfId="1835" xr:uid="{00000000-0005-0000-0000-00006F060000}"/>
    <cellStyle name="20% - Accent1 2 2 2 2 2 4 8 2 2" xfId="1836" xr:uid="{00000000-0005-0000-0000-000070060000}"/>
    <cellStyle name="20% - Accent1 2 2 2 2 2 4 8 3" xfId="1837" xr:uid="{00000000-0005-0000-0000-000071060000}"/>
    <cellStyle name="20% - Accent1 2 2 2 2 2 4 9" xfId="1838" xr:uid="{00000000-0005-0000-0000-000072060000}"/>
    <cellStyle name="20% - Accent1 2 2 2 2 2 4 9 2" xfId="1839" xr:uid="{00000000-0005-0000-0000-000073060000}"/>
    <cellStyle name="20% - Accent1 2 2 2 2 2 5" xfId="1840" xr:uid="{00000000-0005-0000-0000-000074060000}"/>
    <cellStyle name="20% - Accent1 2 2 2 2 2 5 2" xfId="1841" xr:uid="{00000000-0005-0000-0000-000075060000}"/>
    <cellStyle name="20% - Accent1 2 2 2 2 2 5 2 2" xfId="1842" xr:uid="{00000000-0005-0000-0000-000076060000}"/>
    <cellStyle name="20% - Accent1 2 2 2 2 2 5 2 2 2" xfId="1843" xr:uid="{00000000-0005-0000-0000-000077060000}"/>
    <cellStyle name="20% - Accent1 2 2 2 2 2 5 2 2 2 2" xfId="1844" xr:uid="{00000000-0005-0000-0000-000078060000}"/>
    <cellStyle name="20% - Accent1 2 2 2 2 2 5 2 2 3" xfId="1845" xr:uid="{00000000-0005-0000-0000-000079060000}"/>
    <cellStyle name="20% - Accent1 2 2 2 2 2 5 2 3" xfId="1846" xr:uid="{00000000-0005-0000-0000-00007A060000}"/>
    <cellStyle name="20% - Accent1 2 2 2 2 2 5 2 3 2" xfId="1847" xr:uid="{00000000-0005-0000-0000-00007B060000}"/>
    <cellStyle name="20% - Accent1 2 2 2 2 2 5 2 4" xfId="1848" xr:uid="{00000000-0005-0000-0000-00007C060000}"/>
    <cellStyle name="20% - Accent1 2 2 2 2 2 5 3" xfId="1849" xr:uid="{00000000-0005-0000-0000-00007D060000}"/>
    <cellStyle name="20% - Accent1 2 2 2 2 2 5 3 2" xfId="1850" xr:uid="{00000000-0005-0000-0000-00007E060000}"/>
    <cellStyle name="20% - Accent1 2 2 2 2 2 5 3 2 2" xfId="1851" xr:uid="{00000000-0005-0000-0000-00007F060000}"/>
    <cellStyle name="20% - Accent1 2 2 2 2 2 5 3 2 2 2" xfId="1852" xr:uid="{00000000-0005-0000-0000-000080060000}"/>
    <cellStyle name="20% - Accent1 2 2 2 2 2 5 3 2 3" xfId="1853" xr:uid="{00000000-0005-0000-0000-000081060000}"/>
    <cellStyle name="20% - Accent1 2 2 2 2 2 5 3 3" xfId="1854" xr:uid="{00000000-0005-0000-0000-000082060000}"/>
    <cellStyle name="20% - Accent1 2 2 2 2 2 5 3 3 2" xfId="1855" xr:uid="{00000000-0005-0000-0000-000083060000}"/>
    <cellStyle name="20% - Accent1 2 2 2 2 2 5 3 4" xfId="1856" xr:uid="{00000000-0005-0000-0000-000084060000}"/>
    <cellStyle name="20% - Accent1 2 2 2 2 2 5 4" xfId="1857" xr:uid="{00000000-0005-0000-0000-000085060000}"/>
    <cellStyle name="20% - Accent1 2 2 2 2 2 5 4 2" xfId="1858" xr:uid="{00000000-0005-0000-0000-000086060000}"/>
    <cellStyle name="20% - Accent1 2 2 2 2 2 5 4 2 2" xfId="1859" xr:uid="{00000000-0005-0000-0000-000087060000}"/>
    <cellStyle name="20% - Accent1 2 2 2 2 2 5 4 2 2 2" xfId="1860" xr:uid="{00000000-0005-0000-0000-000088060000}"/>
    <cellStyle name="20% - Accent1 2 2 2 2 2 5 4 2 3" xfId="1861" xr:uid="{00000000-0005-0000-0000-000089060000}"/>
    <cellStyle name="20% - Accent1 2 2 2 2 2 5 4 3" xfId="1862" xr:uid="{00000000-0005-0000-0000-00008A060000}"/>
    <cellStyle name="20% - Accent1 2 2 2 2 2 5 4 3 2" xfId="1863" xr:uid="{00000000-0005-0000-0000-00008B060000}"/>
    <cellStyle name="20% - Accent1 2 2 2 2 2 5 4 4" xfId="1864" xr:uid="{00000000-0005-0000-0000-00008C060000}"/>
    <cellStyle name="20% - Accent1 2 2 2 2 2 5 5" xfId="1865" xr:uid="{00000000-0005-0000-0000-00008D060000}"/>
    <cellStyle name="20% - Accent1 2 2 2 2 2 5 5 2" xfId="1866" xr:uid="{00000000-0005-0000-0000-00008E060000}"/>
    <cellStyle name="20% - Accent1 2 2 2 2 2 5 5 2 2" xfId="1867" xr:uid="{00000000-0005-0000-0000-00008F060000}"/>
    <cellStyle name="20% - Accent1 2 2 2 2 2 5 5 3" xfId="1868" xr:uid="{00000000-0005-0000-0000-000090060000}"/>
    <cellStyle name="20% - Accent1 2 2 2 2 2 5 6" xfId="1869" xr:uid="{00000000-0005-0000-0000-000091060000}"/>
    <cellStyle name="20% - Accent1 2 2 2 2 2 5 6 2" xfId="1870" xr:uid="{00000000-0005-0000-0000-000092060000}"/>
    <cellStyle name="20% - Accent1 2 2 2 2 2 5 6 2 2" xfId="1871" xr:uid="{00000000-0005-0000-0000-000093060000}"/>
    <cellStyle name="20% - Accent1 2 2 2 2 2 5 6 3" xfId="1872" xr:uid="{00000000-0005-0000-0000-000094060000}"/>
    <cellStyle name="20% - Accent1 2 2 2 2 2 5 7" xfId="1873" xr:uid="{00000000-0005-0000-0000-000095060000}"/>
    <cellStyle name="20% - Accent1 2 2 2 2 2 5 7 2" xfId="1874" xr:uid="{00000000-0005-0000-0000-000096060000}"/>
    <cellStyle name="20% - Accent1 2 2 2 2 2 5 8" xfId="1875" xr:uid="{00000000-0005-0000-0000-000097060000}"/>
    <cellStyle name="20% - Accent1 2 2 2 2 2 5 8 2" xfId="1876" xr:uid="{00000000-0005-0000-0000-000098060000}"/>
    <cellStyle name="20% - Accent1 2 2 2 2 2 5 9" xfId="1877" xr:uid="{00000000-0005-0000-0000-000099060000}"/>
    <cellStyle name="20% - Accent1 2 2 2 2 2 6" xfId="1878" xr:uid="{00000000-0005-0000-0000-00009A060000}"/>
    <cellStyle name="20% - Accent1 2 2 2 2 2 6 2" xfId="1879" xr:uid="{00000000-0005-0000-0000-00009B060000}"/>
    <cellStyle name="20% - Accent1 2 2 2 2 2 6 2 2" xfId="1880" xr:uid="{00000000-0005-0000-0000-00009C060000}"/>
    <cellStyle name="20% - Accent1 2 2 2 2 2 6 2 2 2" xfId="1881" xr:uid="{00000000-0005-0000-0000-00009D060000}"/>
    <cellStyle name="20% - Accent1 2 2 2 2 2 6 2 2 2 2" xfId="1882" xr:uid="{00000000-0005-0000-0000-00009E060000}"/>
    <cellStyle name="20% - Accent1 2 2 2 2 2 6 2 2 3" xfId="1883" xr:uid="{00000000-0005-0000-0000-00009F060000}"/>
    <cellStyle name="20% - Accent1 2 2 2 2 2 6 2 3" xfId="1884" xr:uid="{00000000-0005-0000-0000-0000A0060000}"/>
    <cellStyle name="20% - Accent1 2 2 2 2 2 6 2 3 2" xfId="1885" xr:uid="{00000000-0005-0000-0000-0000A1060000}"/>
    <cellStyle name="20% - Accent1 2 2 2 2 2 6 2 4" xfId="1886" xr:uid="{00000000-0005-0000-0000-0000A2060000}"/>
    <cellStyle name="20% - Accent1 2 2 2 2 2 6 3" xfId="1887" xr:uid="{00000000-0005-0000-0000-0000A3060000}"/>
    <cellStyle name="20% - Accent1 2 2 2 2 2 6 3 2" xfId="1888" xr:uid="{00000000-0005-0000-0000-0000A4060000}"/>
    <cellStyle name="20% - Accent1 2 2 2 2 2 6 3 2 2" xfId="1889" xr:uid="{00000000-0005-0000-0000-0000A5060000}"/>
    <cellStyle name="20% - Accent1 2 2 2 2 2 6 3 2 2 2" xfId="1890" xr:uid="{00000000-0005-0000-0000-0000A6060000}"/>
    <cellStyle name="20% - Accent1 2 2 2 2 2 6 3 2 3" xfId="1891" xr:uid="{00000000-0005-0000-0000-0000A7060000}"/>
    <cellStyle name="20% - Accent1 2 2 2 2 2 6 3 3" xfId="1892" xr:uid="{00000000-0005-0000-0000-0000A8060000}"/>
    <cellStyle name="20% - Accent1 2 2 2 2 2 6 3 3 2" xfId="1893" xr:uid="{00000000-0005-0000-0000-0000A9060000}"/>
    <cellStyle name="20% - Accent1 2 2 2 2 2 6 3 4" xfId="1894" xr:uid="{00000000-0005-0000-0000-0000AA060000}"/>
    <cellStyle name="20% - Accent1 2 2 2 2 2 6 4" xfId="1895" xr:uid="{00000000-0005-0000-0000-0000AB060000}"/>
    <cellStyle name="20% - Accent1 2 2 2 2 2 6 4 2" xfId="1896" xr:uid="{00000000-0005-0000-0000-0000AC060000}"/>
    <cellStyle name="20% - Accent1 2 2 2 2 2 6 4 2 2" xfId="1897" xr:uid="{00000000-0005-0000-0000-0000AD060000}"/>
    <cellStyle name="20% - Accent1 2 2 2 2 2 6 4 2 2 2" xfId="1898" xr:uid="{00000000-0005-0000-0000-0000AE060000}"/>
    <cellStyle name="20% - Accent1 2 2 2 2 2 6 4 2 3" xfId="1899" xr:uid="{00000000-0005-0000-0000-0000AF060000}"/>
    <cellStyle name="20% - Accent1 2 2 2 2 2 6 4 3" xfId="1900" xr:uid="{00000000-0005-0000-0000-0000B0060000}"/>
    <cellStyle name="20% - Accent1 2 2 2 2 2 6 4 3 2" xfId="1901" xr:uid="{00000000-0005-0000-0000-0000B1060000}"/>
    <cellStyle name="20% - Accent1 2 2 2 2 2 6 4 4" xfId="1902" xr:uid="{00000000-0005-0000-0000-0000B2060000}"/>
    <cellStyle name="20% - Accent1 2 2 2 2 2 6 5" xfId="1903" xr:uid="{00000000-0005-0000-0000-0000B3060000}"/>
    <cellStyle name="20% - Accent1 2 2 2 2 2 6 5 2" xfId="1904" xr:uid="{00000000-0005-0000-0000-0000B4060000}"/>
    <cellStyle name="20% - Accent1 2 2 2 2 2 6 5 2 2" xfId="1905" xr:uid="{00000000-0005-0000-0000-0000B5060000}"/>
    <cellStyle name="20% - Accent1 2 2 2 2 2 6 5 3" xfId="1906" xr:uid="{00000000-0005-0000-0000-0000B6060000}"/>
    <cellStyle name="20% - Accent1 2 2 2 2 2 6 6" xfId="1907" xr:uid="{00000000-0005-0000-0000-0000B7060000}"/>
    <cellStyle name="20% - Accent1 2 2 2 2 2 6 6 2" xfId="1908" xr:uid="{00000000-0005-0000-0000-0000B8060000}"/>
    <cellStyle name="20% - Accent1 2 2 2 2 2 6 6 2 2" xfId="1909" xr:uid="{00000000-0005-0000-0000-0000B9060000}"/>
    <cellStyle name="20% - Accent1 2 2 2 2 2 6 6 3" xfId="1910" xr:uid="{00000000-0005-0000-0000-0000BA060000}"/>
    <cellStyle name="20% - Accent1 2 2 2 2 2 6 7" xfId="1911" xr:uid="{00000000-0005-0000-0000-0000BB060000}"/>
    <cellStyle name="20% - Accent1 2 2 2 2 2 6 7 2" xfId="1912" xr:uid="{00000000-0005-0000-0000-0000BC060000}"/>
    <cellStyle name="20% - Accent1 2 2 2 2 2 6 8" xfId="1913" xr:uid="{00000000-0005-0000-0000-0000BD060000}"/>
    <cellStyle name="20% - Accent1 2 2 2 2 2 6 8 2" xfId="1914" xr:uid="{00000000-0005-0000-0000-0000BE060000}"/>
    <cellStyle name="20% - Accent1 2 2 2 2 2 6 9" xfId="1915" xr:uid="{00000000-0005-0000-0000-0000BF060000}"/>
    <cellStyle name="20% - Accent1 2 2 2 2 2 7" xfId="1916" xr:uid="{00000000-0005-0000-0000-0000C0060000}"/>
    <cellStyle name="20% - Accent1 2 2 2 2 2 7 2" xfId="1917" xr:uid="{00000000-0005-0000-0000-0000C1060000}"/>
    <cellStyle name="20% - Accent1 2 2 2 2 2 7 2 2" xfId="1918" xr:uid="{00000000-0005-0000-0000-0000C2060000}"/>
    <cellStyle name="20% - Accent1 2 2 2 2 2 7 2 2 2" xfId="1919" xr:uid="{00000000-0005-0000-0000-0000C3060000}"/>
    <cellStyle name="20% - Accent1 2 2 2 2 2 7 2 3" xfId="1920" xr:uid="{00000000-0005-0000-0000-0000C4060000}"/>
    <cellStyle name="20% - Accent1 2 2 2 2 2 7 3" xfId="1921" xr:uid="{00000000-0005-0000-0000-0000C5060000}"/>
    <cellStyle name="20% - Accent1 2 2 2 2 2 7 3 2" xfId="1922" xr:uid="{00000000-0005-0000-0000-0000C6060000}"/>
    <cellStyle name="20% - Accent1 2 2 2 2 2 7 4" xfId="1923" xr:uid="{00000000-0005-0000-0000-0000C7060000}"/>
    <cellStyle name="20% - Accent1 2 2 2 2 2 8" xfId="1924" xr:uid="{00000000-0005-0000-0000-0000C8060000}"/>
    <cellStyle name="20% - Accent1 2 2 2 2 2 8 2" xfId="1925" xr:uid="{00000000-0005-0000-0000-0000C9060000}"/>
    <cellStyle name="20% - Accent1 2 2 2 2 2 8 2 2" xfId="1926" xr:uid="{00000000-0005-0000-0000-0000CA060000}"/>
    <cellStyle name="20% - Accent1 2 2 2 2 2 8 2 2 2" xfId="1927" xr:uid="{00000000-0005-0000-0000-0000CB060000}"/>
    <cellStyle name="20% - Accent1 2 2 2 2 2 8 2 3" xfId="1928" xr:uid="{00000000-0005-0000-0000-0000CC060000}"/>
    <cellStyle name="20% - Accent1 2 2 2 2 2 8 3" xfId="1929" xr:uid="{00000000-0005-0000-0000-0000CD060000}"/>
    <cellStyle name="20% - Accent1 2 2 2 2 2 8 3 2" xfId="1930" xr:uid="{00000000-0005-0000-0000-0000CE060000}"/>
    <cellStyle name="20% - Accent1 2 2 2 2 2 8 4" xfId="1931" xr:uid="{00000000-0005-0000-0000-0000CF060000}"/>
    <cellStyle name="20% - Accent1 2 2 2 2 2 9" xfId="1932" xr:uid="{00000000-0005-0000-0000-0000D0060000}"/>
    <cellStyle name="20% - Accent1 2 2 2 2 2 9 2" xfId="1933" xr:uid="{00000000-0005-0000-0000-0000D1060000}"/>
    <cellStyle name="20% - Accent1 2 2 2 2 2 9 2 2" xfId="1934" xr:uid="{00000000-0005-0000-0000-0000D2060000}"/>
    <cellStyle name="20% - Accent1 2 2 2 2 2 9 2 2 2" xfId="1935" xr:uid="{00000000-0005-0000-0000-0000D3060000}"/>
    <cellStyle name="20% - Accent1 2 2 2 2 2 9 2 3" xfId="1936" xr:uid="{00000000-0005-0000-0000-0000D4060000}"/>
    <cellStyle name="20% - Accent1 2 2 2 2 2 9 3" xfId="1937" xr:uid="{00000000-0005-0000-0000-0000D5060000}"/>
    <cellStyle name="20% - Accent1 2 2 2 2 2 9 3 2" xfId="1938" xr:uid="{00000000-0005-0000-0000-0000D6060000}"/>
    <cellStyle name="20% - Accent1 2 2 2 2 2 9 4" xfId="1939" xr:uid="{00000000-0005-0000-0000-0000D7060000}"/>
    <cellStyle name="20% - Accent1 2 2 2 2 3" xfId="1940" xr:uid="{00000000-0005-0000-0000-0000D8060000}"/>
    <cellStyle name="20% - Accent1 2 2 2 2 3 10" xfId="1941" xr:uid="{00000000-0005-0000-0000-0000D9060000}"/>
    <cellStyle name="20% - Accent1 2 2 2 2 3 10 2" xfId="1942" xr:uid="{00000000-0005-0000-0000-0000DA060000}"/>
    <cellStyle name="20% - Accent1 2 2 2 2 3 11" xfId="1943" xr:uid="{00000000-0005-0000-0000-0000DB060000}"/>
    <cellStyle name="20% - Accent1 2 2 2 2 3 2" xfId="1944" xr:uid="{00000000-0005-0000-0000-0000DC060000}"/>
    <cellStyle name="20% - Accent1 2 2 2 2 3 2 2" xfId="1945" xr:uid="{00000000-0005-0000-0000-0000DD060000}"/>
    <cellStyle name="20% - Accent1 2 2 2 2 3 2 2 2" xfId="1946" xr:uid="{00000000-0005-0000-0000-0000DE060000}"/>
    <cellStyle name="20% - Accent1 2 2 2 2 3 2 2 2 2" xfId="1947" xr:uid="{00000000-0005-0000-0000-0000DF060000}"/>
    <cellStyle name="20% - Accent1 2 2 2 2 3 2 2 2 2 2" xfId="1948" xr:uid="{00000000-0005-0000-0000-0000E0060000}"/>
    <cellStyle name="20% - Accent1 2 2 2 2 3 2 2 2 3" xfId="1949" xr:uid="{00000000-0005-0000-0000-0000E1060000}"/>
    <cellStyle name="20% - Accent1 2 2 2 2 3 2 2 3" xfId="1950" xr:uid="{00000000-0005-0000-0000-0000E2060000}"/>
    <cellStyle name="20% - Accent1 2 2 2 2 3 2 2 3 2" xfId="1951" xr:uid="{00000000-0005-0000-0000-0000E3060000}"/>
    <cellStyle name="20% - Accent1 2 2 2 2 3 2 2 4" xfId="1952" xr:uid="{00000000-0005-0000-0000-0000E4060000}"/>
    <cellStyle name="20% - Accent1 2 2 2 2 3 2 3" xfId="1953" xr:uid="{00000000-0005-0000-0000-0000E5060000}"/>
    <cellStyle name="20% - Accent1 2 2 2 2 3 2 3 2" xfId="1954" xr:uid="{00000000-0005-0000-0000-0000E6060000}"/>
    <cellStyle name="20% - Accent1 2 2 2 2 3 2 3 2 2" xfId="1955" xr:uid="{00000000-0005-0000-0000-0000E7060000}"/>
    <cellStyle name="20% - Accent1 2 2 2 2 3 2 3 2 2 2" xfId="1956" xr:uid="{00000000-0005-0000-0000-0000E8060000}"/>
    <cellStyle name="20% - Accent1 2 2 2 2 3 2 3 2 3" xfId="1957" xr:uid="{00000000-0005-0000-0000-0000E9060000}"/>
    <cellStyle name="20% - Accent1 2 2 2 2 3 2 3 3" xfId="1958" xr:uid="{00000000-0005-0000-0000-0000EA060000}"/>
    <cellStyle name="20% - Accent1 2 2 2 2 3 2 3 3 2" xfId="1959" xr:uid="{00000000-0005-0000-0000-0000EB060000}"/>
    <cellStyle name="20% - Accent1 2 2 2 2 3 2 3 4" xfId="1960" xr:uid="{00000000-0005-0000-0000-0000EC060000}"/>
    <cellStyle name="20% - Accent1 2 2 2 2 3 2 4" xfId="1961" xr:uid="{00000000-0005-0000-0000-0000ED060000}"/>
    <cellStyle name="20% - Accent1 2 2 2 2 3 2 4 2" xfId="1962" xr:uid="{00000000-0005-0000-0000-0000EE060000}"/>
    <cellStyle name="20% - Accent1 2 2 2 2 3 2 4 2 2" xfId="1963" xr:uid="{00000000-0005-0000-0000-0000EF060000}"/>
    <cellStyle name="20% - Accent1 2 2 2 2 3 2 4 2 2 2" xfId="1964" xr:uid="{00000000-0005-0000-0000-0000F0060000}"/>
    <cellStyle name="20% - Accent1 2 2 2 2 3 2 4 2 3" xfId="1965" xr:uid="{00000000-0005-0000-0000-0000F1060000}"/>
    <cellStyle name="20% - Accent1 2 2 2 2 3 2 4 3" xfId="1966" xr:uid="{00000000-0005-0000-0000-0000F2060000}"/>
    <cellStyle name="20% - Accent1 2 2 2 2 3 2 4 3 2" xfId="1967" xr:uid="{00000000-0005-0000-0000-0000F3060000}"/>
    <cellStyle name="20% - Accent1 2 2 2 2 3 2 4 4" xfId="1968" xr:uid="{00000000-0005-0000-0000-0000F4060000}"/>
    <cellStyle name="20% - Accent1 2 2 2 2 3 2 5" xfId="1969" xr:uid="{00000000-0005-0000-0000-0000F5060000}"/>
    <cellStyle name="20% - Accent1 2 2 2 2 3 2 5 2" xfId="1970" xr:uid="{00000000-0005-0000-0000-0000F6060000}"/>
    <cellStyle name="20% - Accent1 2 2 2 2 3 2 5 2 2" xfId="1971" xr:uid="{00000000-0005-0000-0000-0000F7060000}"/>
    <cellStyle name="20% - Accent1 2 2 2 2 3 2 5 3" xfId="1972" xr:uid="{00000000-0005-0000-0000-0000F8060000}"/>
    <cellStyle name="20% - Accent1 2 2 2 2 3 2 6" xfId="1973" xr:uid="{00000000-0005-0000-0000-0000F9060000}"/>
    <cellStyle name="20% - Accent1 2 2 2 2 3 2 6 2" xfId="1974" xr:uid="{00000000-0005-0000-0000-0000FA060000}"/>
    <cellStyle name="20% - Accent1 2 2 2 2 3 2 6 2 2" xfId="1975" xr:uid="{00000000-0005-0000-0000-0000FB060000}"/>
    <cellStyle name="20% - Accent1 2 2 2 2 3 2 6 3" xfId="1976" xr:uid="{00000000-0005-0000-0000-0000FC060000}"/>
    <cellStyle name="20% - Accent1 2 2 2 2 3 2 7" xfId="1977" xr:uid="{00000000-0005-0000-0000-0000FD060000}"/>
    <cellStyle name="20% - Accent1 2 2 2 2 3 2 7 2" xfId="1978" xr:uid="{00000000-0005-0000-0000-0000FE060000}"/>
    <cellStyle name="20% - Accent1 2 2 2 2 3 2 8" xfId="1979" xr:uid="{00000000-0005-0000-0000-0000FF060000}"/>
    <cellStyle name="20% - Accent1 2 2 2 2 3 2 8 2" xfId="1980" xr:uid="{00000000-0005-0000-0000-000000070000}"/>
    <cellStyle name="20% - Accent1 2 2 2 2 3 2 9" xfId="1981" xr:uid="{00000000-0005-0000-0000-000001070000}"/>
    <cellStyle name="20% - Accent1 2 2 2 2 3 3" xfId="1982" xr:uid="{00000000-0005-0000-0000-000002070000}"/>
    <cellStyle name="20% - Accent1 2 2 2 2 3 3 2" xfId="1983" xr:uid="{00000000-0005-0000-0000-000003070000}"/>
    <cellStyle name="20% - Accent1 2 2 2 2 3 3 2 2" xfId="1984" xr:uid="{00000000-0005-0000-0000-000004070000}"/>
    <cellStyle name="20% - Accent1 2 2 2 2 3 3 2 2 2" xfId="1985" xr:uid="{00000000-0005-0000-0000-000005070000}"/>
    <cellStyle name="20% - Accent1 2 2 2 2 3 3 2 2 2 2" xfId="1986" xr:uid="{00000000-0005-0000-0000-000006070000}"/>
    <cellStyle name="20% - Accent1 2 2 2 2 3 3 2 2 3" xfId="1987" xr:uid="{00000000-0005-0000-0000-000007070000}"/>
    <cellStyle name="20% - Accent1 2 2 2 2 3 3 2 3" xfId="1988" xr:uid="{00000000-0005-0000-0000-000008070000}"/>
    <cellStyle name="20% - Accent1 2 2 2 2 3 3 2 3 2" xfId="1989" xr:uid="{00000000-0005-0000-0000-000009070000}"/>
    <cellStyle name="20% - Accent1 2 2 2 2 3 3 2 4" xfId="1990" xr:uid="{00000000-0005-0000-0000-00000A070000}"/>
    <cellStyle name="20% - Accent1 2 2 2 2 3 3 3" xfId="1991" xr:uid="{00000000-0005-0000-0000-00000B070000}"/>
    <cellStyle name="20% - Accent1 2 2 2 2 3 3 3 2" xfId="1992" xr:uid="{00000000-0005-0000-0000-00000C070000}"/>
    <cellStyle name="20% - Accent1 2 2 2 2 3 3 3 2 2" xfId="1993" xr:uid="{00000000-0005-0000-0000-00000D070000}"/>
    <cellStyle name="20% - Accent1 2 2 2 2 3 3 3 2 2 2" xfId="1994" xr:uid="{00000000-0005-0000-0000-00000E070000}"/>
    <cellStyle name="20% - Accent1 2 2 2 2 3 3 3 2 3" xfId="1995" xr:uid="{00000000-0005-0000-0000-00000F070000}"/>
    <cellStyle name="20% - Accent1 2 2 2 2 3 3 3 3" xfId="1996" xr:uid="{00000000-0005-0000-0000-000010070000}"/>
    <cellStyle name="20% - Accent1 2 2 2 2 3 3 3 3 2" xfId="1997" xr:uid="{00000000-0005-0000-0000-000011070000}"/>
    <cellStyle name="20% - Accent1 2 2 2 2 3 3 3 4" xfId="1998" xr:uid="{00000000-0005-0000-0000-000012070000}"/>
    <cellStyle name="20% - Accent1 2 2 2 2 3 3 4" xfId="1999" xr:uid="{00000000-0005-0000-0000-000013070000}"/>
    <cellStyle name="20% - Accent1 2 2 2 2 3 3 4 2" xfId="2000" xr:uid="{00000000-0005-0000-0000-000014070000}"/>
    <cellStyle name="20% - Accent1 2 2 2 2 3 3 4 2 2" xfId="2001" xr:uid="{00000000-0005-0000-0000-000015070000}"/>
    <cellStyle name="20% - Accent1 2 2 2 2 3 3 4 2 2 2" xfId="2002" xr:uid="{00000000-0005-0000-0000-000016070000}"/>
    <cellStyle name="20% - Accent1 2 2 2 2 3 3 4 2 3" xfId="2003" xr:uid="{00000000-0005-0000-0000-000017070000}"/>
    <cellStyle name="20% - Accent1 2 2 2 2 3 3 4 3" xfId="2004" xr:uid="{00000000-0005-0000-0000-000018070000}"/>
    <cellStyle name="20% - Accent1 2 2 2 2 3 3 4 3 2" xfId="2005" xr:uid="{00000000-0005-0000-0000-000019070000}"/>
    <cellStyle name="20% - Accent1 2 2 2 2 3 3 4 4" xfId="2006" xr:uid="{00000000-0005-0000-0000-00001A070000}"/>
    <cellStyle name="20% - Accent1 2 2 2 2 3 3 5" xfId="2007" xr:uid="{00000000-0005-0000-0000-00001B070000}"/>
    <cellStyle name="20% - Accent1 2 2 2 2 3 3 5 2" xfId="2008" xr:uid="{00000000-0005-0000-0000-00001C070000}"/>
    <cellStyle name="20% - Accent1 2 2 2 2 3 3 5 2 2" xfId="2009" xr:uid="{00000000-0005-0000-0000-00001D070000}"/>
    <cellStyle name="20% - Accent1 2 2 2 2 3 3 5 3" xfId="2010" xr:uid="{00000000-0005-0000-0000-00001E070000}"/>
    <cellStyle name="20% - Accent1 2 2 2 2 3 3 6" xfId="2011" xr:uid="{00000000-0005-0000-0000-00001F070000}"/>
    <cellStyle name="20% - Accent1 2 2 2 2 3 3 6 2" xfId="2012" xr:uid="{00000000-0005-0000-0000-000020070000}"/>
    <cellStyle name="20% - Accent1 2 2 2 2 3 3 6 2 2" xfId="2013" xr:uid="{00000000-0005-0000-0000-000021070000}"/>
    <cellStyle name="20% - Accent1 2 2 2 2 3 3 6 3" xfId="2014" xr:uid="{00000000-0005-0000-0000-000022070000}"/>
    <cellStyle name="20% - Accent1 2 2 2 2 3 3 7" xfId="2015" xr:uid="{00000000-0005-0000-0000-000023070000}"/>
    <cellStyle name="20% - Accent1 2 2 2 2 3 3 7 2" xfId="2016" xr:uid="{00000000-0005-0000-0000-000024070000}"/>
    <cellStyle name="20% - Accent1 2 2 2 2 3 3 8" xfId="2017" xr:uid="{00000000-0005-0000-0000-000025070000}"/>
    <cellStyle name="20% - Accent1 2 2 2 2 3 3 8 2" xfId="2018" xr:uid="{00000000-0005-0000-0000-000026070000}"/>
    <cellStyle name="20% - Accent1 2 2 2 2 3 3 9" xfId="2019" xr:uid="{00000000-0005-0000-0000-000027070000}"/>
    <cellStyle name="20% - Accent1 2 2 2 2 3 4" xfId="2020" xr:uid="{00000000-0005-0000-0000-000028070000}"/>
    <cellStyle name="20% - Accent1 2 2 2 2 3 4 2" xfId="2021" xr:uid="{00000000-0005-0000-0000-000029070000}"/>
    <cellStyle name="20% - Accent1 2 2 2 2 3 4 2 2" xfId="2022" xr:uid="{00000000-0005-0000-0000-00002A070000}"/>
    <cellStyle name="20% - Accent1 2 2 2 2 3 4 2 2 2" xfId="2023" xr:uid="{00000000-0005-0000-0000-00002B070000}"/>
    <cellStyle name="20% - Accent1 2 2 2 2 3 4 2 3" xfId="2024" xr:uid="{00000000-0005-0000-0000-00002C070000}"/>
    <cellStyle name="20% - Accent1 2 2 2 2 3 4 3" xfId="2025" xr:uid="{00000000-0005-0000-0000-00002D070000}"/>
    <cellStyle name="20% - Accent1 2 2 2 2 3 4 3 2" xfId="2026" xr:uid="{00000000-0005-0000-0000-00002E070000}"/>
    <cellStyle name="20% - Accent1 2 2 2 2 3 4 4" xfId="2027" xr:uid="{00000000-0005-0000-0000-00002F070000}"/>
    <cellStyle name="20% - Accent1 2 2 2 2 3 5" xfId="2028" xr:uid="{00000000-0005-0000-0000-000030070000}"/>
    <cellStyle name="20% - Accent1 2 2 2 2 3 5 2" xfId="2029" xr:uid="{00000000-0005-0000-0000-000031070000}"/>
    <cellStyle name="20% - Accent1 2 2 2 2 3 5 2 2" xfId="2030" xr:uid="{00000000-0005-0000-0000-000032070000}"/>
    <cellStyle name="20% - Accent1 2 2 2 2 3 5 2 2 2" xfId="2031" xr:uid="{00000000-0005-0000-0000-000033070000}"/>
    <cellStyle name="20% - Accent1 2 2 2 2 3 5 2 3" xfId="2032" xr:uid="{00000000-0005-0000-0000-000034070000}"/>
    <cellStyle name="20% - Accent1 2 2 2 2 3 5 3" xfId="2033" xr:uid="{00000000-0005-0000-0000-000035070000}"/>
    <cellStyle name="20% - Accent1 2 2 2 2 3 5 3 2" xfId="2034" xr:uid="{00000000-0005-0000-0000-000036070000}"/>
    <cellStyle name="20% - Accent1 2 2 2 2 3 5 4" xfId="2035" xr:uid="{00000000-0005-0000-0000-000037070000}"/>
    <cellStyle name="20% - Accent1 2 2 2 2 3 6" xfId="2036" xr:uid="{00000000-0005-0000-0000-000038070000}"/>
    <cellStyle name="20% - Accent1 2 2 2 2 3 6 2" xfId="2037" xr:uid="{00000000-0005-0000-0000-000039070000}"/>
    <cellStyle name="20% - Accent1 2 2 2 2 3 6 2 2" xfId="2038" xr:uid="{00000000-0005-0000-0000-00003A070000}"/>
    <cellStyle name="20% - Accent1 2 2 2 2 3 6 2 2 2" xfId="2039" xr:uid="{00000000-0005-0000-0000-00003B070000}"/>
    <cellStyle name="20% - Accent1 2 2 2 2 3 6 2 3" xfId="2040" xr:uid="{00000000-0005-0000-0000-00003C070000}"/>
    <cellStyle name="20% - Accent1 2 2 2 2 3 6 3" xfId="2041" xr:uid="{00000000-0005-0000-0000-00003D070000}"/>
    <cellStyle name="20% - Accent1 2 2 2 2 3 6 3 2" xfId="2042" xr:uid="{00000000-0005-0000-0000-00003E070000}"/>
    <cellStyle name="20% - Accent1 2 2 2 2 3 6 4" xfId="2043" xr:uid="{00000000-0005-0000-0000-00003F070000}"/>
    <cellStyle name="20% - Accent1 2 2 2 2 3 7" xfId="2044" xr:uid="{00000000-0005-0000-0000-000040070000}"/>
    <cellStyle name="20% - Accent1 2 2 2 2 3 7 2" xfId="2045" xr:uid="{00000000-0005-0000-0000-000041070000}"/>
    <cellStyle name="20% - Accent1 2 2 2 2 3 7 2 2" xfId="2046" xr:uid="{00000000-0005-0000-0000-000042070000}"/>
    <cellStyle name="20% - Accent1 2 2 2 2 3 7 3" xfId="2047" xr:uid="{00000000-0005-0000-0000-000043070000}"/>
    <cellStyle name="20% - Accent1 2 2 2 2 3 8" xfId="2048" xr:uid="{00000000-0005-0000-0000-000044070000}"/>
    <cellStyle name="20% - Accent1 2 2 2 2 3 8 2" xfId="2049" xr:uid="{00000000-0005-0000-0000-000045070000}"/>
    <cellStyle name="20% - Accent1 2 2 2 2 3 8 2 2" xfId="2050" xr:uid="{00000000-0005-0000-0000-000046070000}"/>
    <cellStyle name="20% - Accent1 2 2 2 2 3 8 3" xfId="2051" xr:uid="{00000000-0005-0000-0000-000047070000}"/>
    <cellStyle name="20% - Accent1 2 2 2 2 3 9" xfId="2052" xr:uid="{00000000-0005-0000-0000-000048070000}"/>
    <cellStyle name="20% - Accent1 2 2 2 2 3 9 2" xfId="2053" xr:uid="{00000000-0005-0000-0000-000049070000}"/>
    <cellStyle name="20% - Accent1 2 2 2 2 4" xfId="2054" xr:uid="{00000000-0005-0000-0000-00004A070000}"/>
    <cellStyle name="20% - Accent1 2 2 2 2 4 10" xfId="2055" xr:uid="{00000000-0005-0000-0000-00004B070000}"/>
    <cellStyle name="20% - Accent1 2 2 2 2 4 10 2" xfId="2056" xr:uid="{00000000-0005-0000-0000-00004C070000}"/>
    <cellStyle name="20% - Accent1 2 2 2 2 4 11" xfId="2057" xr:uid="{00000000-0005-0000-0000-00004D070000}"/>
    <cellStyle name="20% - Accent1 2 2 2 2 4 2" xfId="2058" xr:uid="{00000000-0005-0000-0000-00004E070000}"/>
    <cellStyle name="20% - Accent1 2 2 2 2 4 2 2" xfId="2059" xr:uid="{00000000-0005-0000-0000-00004F070000}"/>
    <cellStyle name="20% - Accent1 2 2 2 2 4 2 2 2" xfId="2060" xr:uid="{00000000-0005-0000-0000-000050070000}"/>
    <cellStyle name="20% - Accent1 2 2 2 2 4 2 2 2 2" xfId="2061" xr:uid="{00000000-0005-0000-0000-000051070000}"/>
    <cellStyle name="20% - Accent1 2 2 2 2 4 2 2 2 2 2" xfId="2062" xr:uid="{00000000-0005-0000-0000-000052070000}"/>
    <cellStyle name="20% - Accent1 2 2 2 2 4 2 2 2 3" xfId="2063" xr:uid="{00000000-0005-0000-0000-000053070000}"/>
    <cellStyle name="20% - Accent1 2 2 2 2 4 2 2 3" xfId="2064" xr:uid="{00000000-0005-0000-0000-000054070000}"/>
    <cellStyle name="20% - Accent1 2 2 2 2 4 2 2 3 2" xfId="2065" xr:uid="{00000000-0005-0000-0000-000055070000}"/>
    <cellStyle name="20% - Accent1 2 2 2 2 4 2 2 4" xfId="2066" xr:uid="{00000000-0005-0000-0000-000056070000}"/>
    <cellStyle name="20% - Accent1 2 2 2 2 4 2 3" xfId="2067" xr:uid="{00000000-0005-0000-0000-000057070000}"/>
    <cellStyle name="20% - Accent1 2 2 2 2 4 2 3 2" xfId="2068" xr:uid="{00000000-0005-0000-0000-000058070000}"/>
    <cellStyle name="20% - Accent1 2 2 2 2 4 2 3 2 2" xfId="2069" xr:uid="{00000000-0005-0000-0000-000059070000}"/>
    <cellStyle name="20% - Accent1 2 2 2 2 4 2 3 2 2 2" xfId="2070" xr:uid="{00000000-0005-0000-0000-00005A070000}"/>
    <cellStyle name="20% - Accent1 2 2 2 2 4 2 3 2 3" xfId="2071" xr:uid="{00000000-0005-0000-0000-00005B070000}"/>
    <cellStyle name="20% - Accent1 2 2 2 2 4 2 3 3" xfId="2072" xr:uid="{00000000-0005-0000-0000-00005C070000}"/>
    <cellStyle name="20% - Accent1 2 2 2 2 4 2 3 3 2" xfId="2073" xr:uid="{00000000-0005-0000-0000-00005D070000}"/>
    <cellStyle name="20% - Accent1 2 2 2 2 4 2 3 4" xfId="2074" xr:uid="{00000000-0005-0000-0000-00005E070000}"/>
    <cellStyle name="20% - Accent1 2 2 2 2 4 2 4" xfId="2075" xr:uid="{00000000-0005-0000-0000-00005F070000}"/>
    <cellStyle name="20% - Accent1 2 2 2 2 4 2 4 2" xfId="2076" xr:uid="{00000000-0005-0000-0000-000060070000}"/>
    <cellStyle name="20% - Accent1 2 2 2 2 4 2 4 2 2" xfId="2077" xr:uid="{00000000-0005-0000-0000-000061070000}"/>
    <cellStyle name="20% - Accent1 2 2 2 2 4 2 4 2 2 2" xfId="2078" xr:uid="{00000000-0005-0000-0000-000062070000}"/>
    <cellStyle name="20% - Accent1 2 2 2 2 4 2 4 2 3" xfId="2079" xr:uid="{00000000-0005-0000-0000-000063070000}"/>
    <cellStyle name="20% - Accent1 2 2 2 2 4 2 4 3" xfId="2080" xr:uid="{00000000-0005-0000-0000-000064070000}"/>
    <cellStyle name="20% - Accent1 2 2 2 2 4 2 4 3 2" xfId="2081" xr:uid="{00000000-0005-0000-0000-000065070000}"/>
    <cellStyle name="20% - Accent1 2 2 2 2 4 2 4 4" xfId="2082" xr:uid="{00000000-0005-0000-0000-000066070000}"/>
    <cellStyle name="20% - Accent1 2 2 2 2 4 2 5" xfId="2083" xr:uid="{00000000-0005-0000-0000-000067070000}"/>
    <cellStyle name="20% - Accent1 2 2 2 2 4 2 5 2" xfId="2084" xr:uid="{00000000-0005-0000-0000-000068070000}"/>
    <cellStyle name="20% - Accent1 2 2 2 2 4 2 5 2 2" xfId="2085" xr:uid="{00000000-0005-0000-0000-000069070000}"/>
    <cellStyle name="20% - Accent1 2 2 2 2 4 2 5 3" xfId="2086" xr:uid="{00000000-0005-0000-0000-00006A070000}"/>
    <cellStyle name="20% - Accent1 2 2 2 2 4 2 6" xfId="2087" xr:uid="{00000000-0005-0000-0000-00006B070000}"/>
    <cellStyle name="20% - Accent1 2 2 2 2 4 2 6 2" xfId="2088" xr:uid="{00000000-0005-0000-0000-00006C070000}"/>
    <cellStyle name="20% - Accent1 2 2 2 2 4 2 6 2 2" xfId="2089" xr:uid="{00000000-0005-0000-0000-00006D070000}"/>
    <cellStyle name="20% - Accent1 2 2 2 2 4 2 6 3" xfId="2090" xr:uid="{00000000-0005-0000-0000-00006E070000}"/>
    <cellStyle name="20% - Accent1 2 2 2 2 4 2 7" xfId="2091" xr:uid="{00000000-0005-0000-0000-00006F070000}"/>
    <cellStyle name="20% - Accent1 2 2 2 2 4 2 7 2" xfId="2092" xr:uid="{00000000-0005-0000-0000-000070070000}"/>
    <cellStyle name="20% - Accent1 2 2 2 2 4 2 8" xfId="2093" xr:uid="{00000000-0005-0000-0000-000071070000}"/>
    <cellStyle name="20% - Accent1 2 2 2 2 4 2 8 2" xfId="2094" xr:uid="{00000000-0005-0000-0000-000072070000}"/>
    <cellStyle name="20% - Accent1 2 2 2 2 4 2 9" xfId="2095" xr:uid="{00000000-0005-0000-0000-000073070000}"/>
    <cellStyle name="20% - Accent1 2 2 2 2 4 3" xfId="2096" xr:uid="{00000000-0005-0000-0000-000074070000}"/>
    <cellStyle name="20% - Accent1 2 2 2 2 4 3 2" xfId="2097" xr:uid="{00000000-0005-0000-0000-000075070000}"/>
    <cellStyle name="20% - Accent1 2 2 2 2 4 3 2 2" xfId="2098" xr:uid="{00000000-0005-0000-0000-000076070000}"/>
    <cellStyle name="20% - Accent1 2 2 2 2 4 3 2 2 2" xfId="2099" xr:uid="{00000000-0005-0000-0000-000077070000}"/>
    <cellStyle name="20% - Accent1 2 2 2 2 4 3 2 2 2 2" xfId="2100" xr:uid="{00000000-0005-0000-0000-000078070000}"/>
    <cellStyle name="20% - Accent1 2 2 2 2 4 3 2 2 3" xfId="2101" xr:uid="{00000000-0005-0000-0000-000079070000}"/>
    <cellStyle name="20% - Accent1 2 2 2 2 4 3 2 3" xfId="2102" xr:uid="{00000000-0005-0000-0000-00007A070000}"/>
    <cellStyle name="20% - Accent1 2 2 2 2 4 3 2 3 2" xfId="2103" xr:uid="{00000000-0005-0000-0000-00007B070000}"/>
    <cellStyle name="20% - Accent1 2 2 2 2 4 3 2 4" xfId="2104" xr:uid="{00000000-0005-0000-0000-00007C070000}"/>
    <cellStyle name="20% - Accent1 2 2 2 2 4 3 3" xfId="2105" xr:uid="{00000000-0005-0000-0000-00007D070000}"/>
    <cellStyle name="20% - Accent1 2 2 2 2 4 3 3 2" xfId="2106" xr:uid="{00000000-0005-0000-0000-00007E070000}"/>
    <cellStyle name="20% - Accent1 2 2 2 2 4 3 3 2 2" xfId="2107" xr:uid="{00000000-0005-0000-0000-00007F070000}"/>
    <cellStyle name="20% - Accent1 2 2 2 2 4 3 3 2 2 2" xfId="2108" xr:uid="{00000000-0005-0000-0000-000080070000}"/>
    <cellStyle name="20% - Accent1 2 2 2 2 4 3 3 2 3" xfId="2109" xr:uid="{00000000-0005-0000-0000-000081070000}"/>
    <cellStyle name="20% - Accent1 2 2 2 2 4 3 3 3" xfId="2110" xr:uid="{00000000-0005-0000-0000-000082070000}"/>
    <cellStyle name="20% - Accent1 2 2 2 2 4 3 3 3 2" xfId="2111" xr:uid="{00000000-0005-0000-0000-000083070000}"/>
    <cellStyle name="20% - Accent1 2 2 2 2 4 3 3 4" xfId="2112" xr:uid="{00000000-0005-0000-0000-000084070000}"/>
    <cellStyle name="20% - Accent1 2 2 2 2 4 3 4" xfId="2113" xr:uid="{00000000-0005-0000-0000-000085070000}"/>
    <cellStyle name="20% - Accent1 2 2 2 2 4 3 4 2" xfId="2114" xr:uid="{00000000-0005-0000-0000-000086070000}"/>
    <cellStyle name="20% - Accent1 2 2 2 2 4 3 4 2 2" xfId="2115" xr:uid="{00000000-0005-0000-0000-000087070000}"/>
    <cellStyle name="20% - Accent1 2 2 2 2 4 3 4 2 2 2" xfId="2116" xr:uid="{00000000-0005-0000-0000-000088070000}"/>
    <cellStyle name="20% - Accent1 2 2 2 2 4 3 4 2 3" xfId="2117" xr:uid="{00000000-0005-0000-0000-000089070000}"/>
    <cellStyle name="20% - Accent1 2 2 2 2 4 3 4 3" xfId="2118" xr:uid="{00000000-0005-0000-0000-00008A070000}"/>
    <cellStyle name="20% - Accent1 2 2 2 2 4 3 4 3 2" xfId="2119" xr:uid="{00000000-0005-0000-0000-00008B070000}"/>
    <cellStyle name="20% - Accent1 2 2 2 2 4 3 4 4" xfId="2120" xr:uid="{00000000-0005-0000-0000-00008C070000}"/>
    <cellStyle name="20% - Accent1 2 2 2 2 4 3 5" xfId="2121" xr:uid="{00000000-0005-0000-0000-00008D070000}"/>
    <cellStyle name="20% - Accent1 2 2 2 2 4 3 5 2" xfId="2122" xr:uid="{00000000-0005-0000-0000-00008E070000}"/>
    <cellStyle name="20% - Accent1 2 2 2 2 4 3 5 2 2" xfId="2123" xr:uid="{00000000-0005-0000-0000-00008F070000}"/>
    <cellStyle name="20% - Accent1 2 2 2 2 4 3 5 3" xfId="2124" xr:uid="{00000000-0005-0000-0000-000090070000}"/>
    <cellStyle name="20% - Accent1 2 2 2 2 4 3 6" xfId="2125" xr:uid="{00000000-0005-0000-0000-000091070000}"/>
    <cellStyle name="20% - Accent1 2 2 2 2 4 3 6 2" xfId="2126" xr:uid="{00000000-0005-0000-0000-000092070000}"/>
    <cellStyle name="20% - Accent1 2 2 2 2 4 3 6 2 2" xfId="2127" xr:uid="{00000000-0005-0000-0000-000093070000}"/>
    <cellStyle name="20% - Accent1 2 2 2 2 4 3 6 3" xfId="2128" xr:uid="{00000000-0005-0000-0000-000094070000}"/>
    <cellStyle name="20% - Accent1 2 2 2 2 4 3 7" xfId="2129" xr:uid="{00000000-0005-0000-0000-000095070000}"/>
    <cellStyle name="20% - Accent1 2 2 2 2 4 3 7 2" xfId="2130" xr:uid="{00000000-0005-0000-0000-000096070000}"/>
    <cellStyle name="20% - Accent1 2 2 2 2 4 3 8" xfId="2131" xr:uid="{00000000-0005-0000-0000-000097070000}"/>
    <cellStyle name="20% - Accent1 2 2 2 2 4 3 8 2" xfId="2132" xr:uid="{00000000-0005-0000-0000-000098070000}"/>
    <cellStyle name="20% - Accent1 2 2 2 2 4 3 9" xfId="2133" xr:uid="{00000000-0005-0000-0000-000099070000}"/>
    <cellStyle name="20% - Accent1 2 2 2 2 4 4" xfId="2134" xr:uid="{00000000-0005-0000-0000-00009A070000}"/>
    <cellStyle name="20% - Accent1 2 2 2 2 4 4 2" xfId="2135" xr:uid="{00000000-0005-0000-0000-00009B070000}"/>
    <cellStyle name="20% - Accent1 2 2 2 2 4 4 2 2" xfId="2136" xr:uid="{00000000-0005-0000-0000-00009C070000}"/>
    <cellStyle name="20% - Accent1 2 2 2 2 4 4 2 2 2" xfId="2137" xr:uid="{00000000-0005-0000-0000-00009D070000}"/>
    <cellStyle name="20% - Accent1 2 2 2 2 4 4 2 3" xfId="2138" xr:uid="{00000000-0005-0000-0000-00009E070000}"/>
    <cellStyle name="20% - Accent1 2 2 2 2 4 4 3" xfId="2139" xr:uid="{00000000-0005-0000-0000-00009F070000}"/>
    <cellStyle name="20% - Accent1 2 2 2 2 4 4 3 2" xfId="2140" xr:uid="{00000000-0005-0000-0000-0000A0070000}"/>
    <cellStyle name="20% - Accent1 2 2 2 2 4 4 4" xfId="2141" xr:uid="{00000000-0005-0000-0000-0000A1070000}"/>
    <cellStyle name="20% - Accent1 2 2 2 2 4 5" xfId="2142" xr:uid="{00000000-0005-0000-0000-0000A2070000}"/>
    <cellStyle name="20% - Accent1 2 2 2 2 4 5 2" xfId="2143" xr:uid="{00000000-0005-0000-0000-0000A3070000}"/>
    <cellStyle name="20% - Accent1 2 2 2 2 4 5 2 2" xfId="2144" xr:uid="{00000000-0005-0000-0000-0000A4070000}"/>
    <cellStyle name="20% - Accent1 2 2 2 2 4 5 2 2 2" xfId="2145" xr:uid="{00000000-0005-0000-0000-0000A5070000}"/>
    <cellStyle name="20% - Accent1 2 2 2 2 4 5 2 3" xfId="2146" xr:uid="{00000000-0005-0000-0000-0000A6070000}"/>
    <cellStyle name="20% - Accent1 2 2 2 2 4 5 3" xfId="2147" xr:uid="{00000000-0005-0000-0000-0000A7070000}"/>
    <cellStyle name="20% - Accent1 2 2 2 2 4 5 3 2" xfId="2148" xr:uid="{00000000-0005-0000-0000-0000A8070000}"/>
    <cellStyle name="20% - Accent1 2 2 2 2 4 5 4" xfId="2149" xr:uid="{00000000-0005-0000-0000-0000A9070000}"/>
    <cellStyle name="20% - Accent1 2 2 2 2 4 6" xfId="2150" xr:uid="{00000000-0005-0000-0000-0000AA070000}"/>
    <cellStyle name="20% - Accent1 2 2 2 2 4 6 2" xfId="2151" xr:uid="{00000000-0005-0000-0000-0000AB070000}"/>
    <cellStyle name="20% - Accent1 2 2 2 2 4 6 2 2" xfId="2152" xr:uid="{00000000-0005-0000-0000-0000AC070000}"/>
    <cellStyle name="20% - Accent1 2 2 2 2 4 6 2 2 2" xfId="2153" xr:uid="{00000000-0005-0000-0000-0000AD070000}"/>
    <cellStyle name="20% - Accent1 2 2 2 2 4 6 2 3" xfId="2154" xr:uid="{00000000-0005-0000-0000-0000AE070000}"/>
    <cellStyle name="20% - Accent1 2 2 2 2 4 6 3" xfId="2155" xr:uid="{00000000-0005-0000-0000-0000AF070000}"/>
    <cellStyle name="20% - Accent1 2 2 2 2 4 6 3 2" xfId="2156" xr:uid="{00000000-0005-0000-0000-0000B0070000}"/>
    <cellStyle name="20% - Accent1 2 2 2 2 4 6 4" xfId="2157" xr:uid="{00000000-0005-0000-0000-0000B1070000}"/>
    <cellStyle name="20% - Accent1 2 2 2 2 4 7" xfId="2158" xr:uid="{00000000-0005-0000-0000-0000B2070000}"/>
    <cellStyle name="20% - Accent1 2 2 2 2 4 7 2" xfId="2159" xr:uid="{00000000-0005-0000-0000-0000B3070000}"/>
    <cellStyle name="20% - Accent1 2 2 2 2 4 7 2 2" xfId="2160" xr:uid="{00000000-0005-0000-0000-0000B4070000}"/>
    <cellStyle name="20% - Accent1 2 2 2 2 4 7 3" xfId="2161" xr:uid="{00000000-0005-0000-0000-0000B5070000}"/>
    <cellStyle name="20% - Accent1 2 2 2 2 4 8" xfId="2162" xr:uid="{00000000-0005-0000-0000-0000B6070000}"/>
    <cellStyle name="20% - Accent1 2 2 2 2 4 8 2" xfId="2163" xr:uid="{00000000-0005-0000-0000-0000B7070000}"/>
    <cellStyle name="20% - Accent1 2 2 2 2 4 8 2 2" xfId="2164" xr:uid="{00000000-0005-0000-0000-0000B8070000}"/>
    <cellStyle name="20% - Accent1 2 2 2 2 4 8 3" xfId="2165" xr:uid="{00000000-0005-0000-0000-0000B9070000}"/>
    <cellStyle name="20% - Accent1 2 2 2 2 4 9" xfId="2166" xr:uid="{00000000-0005-0000-0000-0000BA070000}"/>
    <cellStyle name="20% - Accent1 2 2 2 2 4 9 2" xfId="2167" xr:uid="{00000000-0005-0000-0000-0000BB070000}"/>
    <cellStyle name="20% - Accent1 2 2 2 2 5" xfId="2168" xr:uid="{00000000-0005-0000-0000-0000BC070000}"/>
    <cellStyle name="20% - Accent1 2 2 2 2 5 10" xfId="2169" xr:uid="{00000000-0005-0000-0000-0000BD070000}"/>
    <cellStyle name="20% - Accent1 2 2 2 2 5 10 2" xfId="2170" xr:uid="{00000000-0005-0000-0000-0000BE070000}"/>
    <cellStyle name="20% - Accent1 2 2 2 2 5 11" xfId="2171" xr:uid="{00000000-0005-0000-0000-0000BF070000}"/>
    <cellStyle name="20% - Accent1 2 2 2 2 5 2" xfId="2172" xr:uid="{00000000-0005-0000-0000-0000C0070000}"/>
    <cellStyle name="20% - Accent1 2 2 2 2 5 2 2" xfId="2173" xr:uid="{00000000-0005-0000-0000-0000C1070000}"/>
    <cellStyle name="20% - Accent1 2 2 2 2 5 2 2 2" xfId="2174" xr:uid="{00000000-0005-0000-0000-0000C2070000}"/>
    <cellStyle name="20% - Accent1 2 2 2 2 5 2 2 2 2" xfId="2175" xr:uid="{00000000-0005-0000-0000-0000C3070000}"/>
    <cellStyle name="20% - Accent1 2 2 2 2 5 2 2 2 2 2" xfId="2176" xr:uid="{00000000-0005-0000-0000-0000C4070000}"/>
    <cellStyle name="20% - Accent1 2 2 2 2 5 2 2 2 3" xfId="2177" xr:uid="{00000000-0005-0000-0000-0000C5070000}"/>
    <cellStyle name="20% - Accent1 2 2 2 2 5 2 2 3" xfId="2178" xr:uid="{00000000-0005-0000-0000-0000C6070000}"/>
    <cellStyle name="20% - Accent1 2 2 2 2 5 2 2 3 2" xfId="2179" xr:uid="{00000000-0005-0000-0000-0000C7070000}"/>
    <cellStyle name="20% - Accent1 2 2 2 2 5 2 2 4" xfId="2180" xr:uid="{00000000-0005-0000-0000-0000C8070000}"/>
    <cellStyle name="20% - Accent1 2 2 2 2 5 2 3" xfId="2181" xr:uid="{00000000-0005-0000-0000-0000C9070000}"/>
    <cellStyle name="20% - Accent1 2 2 2 2 5 2 3 2" xfId="2182" xr:uid="{00000000-0005-0000-0000-0000CA070000}"/>
    <cellStyle name="20% - Accent1 2 2 2 2 5 2 3 2 2" xfId="2183" xr:uid="{00000000-0005-0000-0000-0000CB070000}"/>
    <cellStyle name="20% - Accent1 2 2 2 2 5 2 3 2 2 2" xfId="2184" xr:uid="{00000000-0005-0000-0000-0000CC070000}"/>
    <cellStyle name="20% - Accent1 2 2 2 2 5 2 3 2 3" xfId="2185" xr:uid="{00000000-0005-0000-0000-0000CD070000}"/>
    <cellStyle name="20% - Accent1 2 2 2 2 5 2 3 3" xfId="2186" xr:uid="{00000000-0005-0000-0000-0000CE070000}"/>
    <cellStyle name="20% - Accent1 2 2 2 2 5 2 3 3 2" xfId="2187" xr:uid="{00000000-0005-0000-0000-0000CF070000}"/>
    <cellStyle name="20% - Accent1 2 2 2 2 5 2 3 4" xfId="2188" xr:uid="{00000000-0005-0000-0000-0000D0070000}"/>
    <cellStyle name="20% - Accent1 2 2 2 2 5 2 4" xfId="2189" xr:uid="{00000000-0005-0000-0000-0000D1070000}"/>
    <cellStyle name="20% - Accent1 2 2 2 2 5 2 4 2" xfId="2190" xr:uid="{00000000-0005-0000-0000-0000D2070000}"/>
    <cellStyle name="20% - Accent1 2 2 2 2 5 2 4 2 2" xfId="2191" xr:uid="{00000000-0005-0000-0000-0000D3070000}"/>
    <cellStyle name="20% - Accent1 2 2 2 2 5 2 4 2 2 2" xfId="2192" xr:uid="{00000000-0005-0000-0000-0000D4070000}"/>
    <cellStyle name="20% - Accent1 2 2 2 2 5 2 4 2 3" xfId="2193" xr:uid="{00000000-0005-0000-0000-0000D5070000}"/>
    <cellStyle name="20% - Accent1 2 2 2 2 5 2 4 3" xfId="2194" xr:uid="{00000000-0005-0000-0000-0000D6070000}"/>
    <cellStyle name="20% - Accent1 2 2 2 2 5 2 4 3 2" xfId="2195" xr:uid="{00000000-0005-0000-0000-0000D7070000}"/>
    <cellStyle name="20% - Accent1 2 2 2 2 5 2 4 4" xfId="2196" xr:uid="{00000000-0005-0000-0000-0000D8070000}"/>
    <cellStyle name="20% - Accent1 2 2 2 2 5 2 5" xfId="2197" xr:uid="{00000000-0005-0000-0000-0000D9070000}"/>
    <cellStyle name="20% - Accent1 2 2 2 2 5 2 5 2" xfId="2198" xr:uid="{00000000-0005-0000-0000-0000DA070000}"/>
    <cellStyle name="20% - Accent1 2 2 2 2 5 2 5 2 2" xfId="2199" xr:uid="{00000000-0005-0000-0000-0000DB070000}"/>
    <cellStyle name="20% - Accent1 2 2 2 2 5 2 5 3" xfId="2200" xr:uid="{00000000-0005-0000-0000-0000DC070000}"/>
    <cellStyle name="20% - Accent1 2 2 2 2 5 2 6" xfId="2201" xr:uid="{00000000-0005-0000-0000-0000DD070000}"/>
    <cellStyle name="20% - Accent1 2 2 2 2 5 2 6 2" xfId="2202" xr:uid="{00000000-0005-0000-0000-0000DE070000}"/>
    <cellStyle name="20% - Accent1 2 2 2 2 5 2 6 2 2" xfId="2203" xr:uid="{00000000-0005-0000-0000-0000DF070000}"/>
    <cellStyle name="20% - Accent1 2 2 2 2 5 2 6 3" xfId="2204" xr:uid="{00000000-0005-0000-0000-0000E0070000}"/>
    <cellStyle name="20% - Accent1 2 2 2 2 5 2 7" xfId="2205" xr:uid="{00000000-0005-0000-0000-0000E1070000}"/>
    <cellStyle name="20% - Accent1 2 2 2 2 5 2 7 2" xfId="2206" xr:uid="{00000000-0005-0000-0000-0000E2070000}"/>
    <cellStyle name="20% - Accent1 2 2 2 2 5 2 8" xfId="2207" xr:uid="{00000000-0005-0000-0000-0000E3070000}"/>
    <cellStyle name="20% - Accent1 2 2 2 2 5 2 8 2" xfId="2208" xr:uid="{00000000-0005-0000-0000-0000E4070000}"/>
    <cellStyle name="20% - Accent1 2 2 2 2 5 2 9" xfId="2209" xr:uid="{00000000-0005-0000-0000-0000E5070000}"/>
    <cellStyle name="20% - Accent1 2 2 2 2 5 3" xfId="2210" xr:uid="{00000000-0005-0000-0000-0000E6070000}"/>
    <cellStyle name="20% - Accent1 2 2 2 2 5 3 2" xfId="2211" xr:uid="{00000000-0005-0000-0000-0000E7070000}"/>
    <cellStyle name="20% - Accent1 2 2 2 2 5 3 2 2" xfId="2212" xr:uid="{00000000-0005-0000-0000-0000E8070000}"/>
    <cellStyle name="20% - Accent1 2 2 2 2 5 3 2 2 2" xfId="2213" xr:uid="{00000000-0005-0000-0000-0000E9070000}"/>
    <cellStyle name="20% - Accent1 2 2 2 2 5 3 2 2 2 2" xfId="2214" xr:uid="{00000000-0005-0000-0000-0000EA070000}"/>
    <cellStyle name="20% - Accent1 2 2 2 2 5 3 2 2 3" xfId="2215" xr:uid="{00000000-0005-0000-0000-0000EB070000}"/>
    <cellStyle name="20% - Accent1 2 2 2 2 5 3 2 3" xfId="2216" xr:uid="{00000000-0005-0000-0000-0000EC070000}"/>
    <cellStyle name="20% - Accent1 2 2 2 2 5 3 2 3 2" xfId="2217" xr:uid="{00000000-0005-0000-0000-0000ED070000}"/>
    <cellStyle name="20% - Accent1 2 2 2 2 5 3 2 4" xfId="2218" xr:uid="{00000000-0005-0000-0000-0000EE070000}"/>
    <cellStyle name="20% - Accent1 2 2 2 2 5 3 3" xfId="2219" xr:uid="{00000000-0005-0000-0000-0000EF070000}"/>
    <cellStyle name="20% - Accent1 2 2 2 2 5 3 3 2" xfId="2220" xr:uid="{00000000-0005-0000-0000-0000F0070000}"/>
    <cellStyle name="20% - Accent1 2 2 2 2 5 3 3 2 2" xfId="2221" xr:uid="{00000000-0005-0000-0000-0000F1070000}"/>
    <cellStyle name="20% - Accent1 2 2 2 2 5 3 3 2 2 2" xfId="2222" xr:uid="{00000000-0005-0000-0000-0000F2070000}"/>
    <cellStyle name="20% - Accent1 2 2 2 2 5 3 3 2 3" xfId="2223" xr:uid="{00000000-0005-0000-0000-0000F3070000}"/>
    <cellStyle name="20% - Accent1 2 2 2 2 5 3 3 3" xfId="2224" xr:uid="{00000000-0005-0000-0000-0000F4070000}"/>
    <cellStyle name="20% - Accent1 2 2 2 2 5 3 3 3 2" xfId="2225" xr:uid="{00000000-0005-0000-0000-0000F5070000}"/>
    <cellStyle name="20% - Accent1 2 2 2 2 5 3 3 4" xfId="2226" xr:uid="{00000000-0005-0000-0000-0000F6070000}"/>
    <cellStyle name="20% - Accent1 2 2 2 2 5 3 4" xfId="2227" xr:uid="{00000000-0005-0000-0000-0000F7070000}"/>
    <cellStyle name="20% - Accent1 2 2 2 2 5 3 4 2" xfId="2228" xr:uid="{00000000-0005-0000-0000-0000F8070000}"/>
    <cellStyle name="20% - Accent1 2 2 2 2 5 3 4 2 2" xfId="2229" xr:uid="{00000000-0005-0000-0000-0000F9070000}"/>
    <cellStyle name="20% - Accent1 2 2 2 2 5 3 4 2 2 2" xfId="2230" xr:uid="{00000000-0005-0000-0000-0000FA070000}"/>
    <cellStyle name="20% - Accent1 2 2 2 2 5 3 4 2 3" xfId="2231" xr:uid="{00000000-0005-0000-0000-0000FB070000}"/>
    <cellStyle name="20% - Accent1 2 2 2 2 5 3 4 3" xfId="2232" xr:uid="{00000000-0005-0000-0000-0000FC070000}"/>
    <cellStyle name="20% - Accent1 2 2 2 2 5 3 4 3 2" xfId="2233" xr:uid="{00000000-0005-0000-0000-0000FD070000}"/>
    <cellStyle name="20% - Accent1 2 2 2 2 5 3 4 4" xfId="2234" xr:uid="{00000000-0005-0000-0000-0000FE070000}"/>
    <cellStyle name="20% - Accent1 2 2 2 2 5 3 5" xfId="2235" xr:uid="{00000000-0005-0000-0000-0000FF070000}"/>
    <cellStyle name="20% - Accent1 2 2 2 2 5 3 5 2" xfId="2236" xr:uid="{00000000-0005-0000-0000-000000080000}"/>
    <cellStyle name="20% - Accent1 2 2 2 2 5 3 5 2 2" xfId="2237" xr:uid="{00000000-0005-0000-0000-000001080000}"/>
    <cellStyle name="20% - Accent1 2 2 2 2 5 3 5 3" xfId="2238" xr:uid="{00000000-0005-0000-0000-000002080000}"/>
    <cellStyle name="20% - Accent1 2 2 2 2 5 3 6" xfId="2239" xr:uid="{00000000-0005-0000-0000-000003080000}"/>
    <cellStyle name="20% - Accent1 2 2 2 2 5 3 6 2" xfId="2240" xr:uid="{00000000-0005-0000-0000-000004080000}"/>
    <cellStyle name="20% - Accent1 2 2 2 2 5 3 6 2 2" xfId="2241" xr:uid="{00000000-0005-0000-0000-000005080000}"/>
    <cellStyle name="20% - Accent1 2 2 2 2 5 3 6 3" xfId="2242" xr:uid="{00000000-0005-0000-0000-000006080000}"/>
    <cellStyle name="20% - Accent1 2 2 2 2 5 3 7" xfId="2243" xr:uid="{00000000-0005-0000-0000-000007080000}"/>
    <cellStyle name="20% - Accent1 2 2 2 2 5 3 7 2" xfId="2244" xr:uid="{00000000-0005-0000-0000-000008080000}"/>
    <cellStyle name="20% - Accent1 2 2 2 2 5 3 8" xfId="2245" xr:uid="{00000000-0005-0000-0000-000009080000}"/>
    <cellStyle name="20% - Accent1 2 2 2 2 5 3 8 2" xfId="2246" xr:uid="{00000000-0005-0000-0000-00000A080000}"/>
    <cellStyle name="20% - Accent1 2 2 2 2 5 3 9" xfId="2247" xr:uid="{00000000-0005-0000-0000-00000B080000}"/>
    <cellStyle name="20% - Accent1 2 2 2 2 5 4" xfId="2248" xr:uid="{00000000-0005-0000-0000-00000C080000}"/>
    <cellStyle name="20% - Accent1 2 2 2 2 5 4 2" xfId="2249" xr:uid="{00000000-0005-0000-0000-00000D080000}"/>
    <cellStyle name="20% - Accent1 2 2 2 2 5 4 2 2" xfId="2250" xr:uid="{00000000-0005-0000-0000-00000E080000}"/>
    <cellStyle name="20% - Accent1 2 2 2 2 5 4 2 2 2" xfId="2251" xr:uid="{00000000-0005-0000-0000-00000F080000}"/>
    <cellStyle name="20% - Accent1 2 2 2 2 5 4 2 3" xfId="2252" xr:uid="{00000000-0005-0000-0000-000010080000}"/>
    <cellStyle name="20% - Accent1 2 2 2 2 5 4 3" xfId="2253" xr:uid="{00000000-0005-0000-0000-000011080000}"/>
    <cellStyle name="20% - Accent1 2 2 2 2 5 4 3 2" xfId="2254" xr:uid="{00000000-0005-0000-0000-000012080000}"/>
    <cellStyle name="20% - Accent1 2 2 2 2 5 4 4" xfId="2255" xr:uid="{00000000-0005-0000-0000-000013080000}"/>
    <cellStyle name="20% - Accent1 2 2 2 2 5 5" xfId="2256" xr:uid="{00000000-0005-0000-0000-000014080000}"/>
    <cellStyle name="20% - Accent1 2 2 2 2 5 5 2" xfId="2257" xr:uid="{00000000-0005-0000-0000-000015080000}"/>
    <cellStyle name="20% - Accent1 2 2 2 2 5 5 2 2" xfId="2258" xr:uid="{00000000-0005-0000-0000-000016080000}"/>
    <cellStyle name="20% - Accent1 2 2 2 2 5 5 2 2 2" xfId="2259" xr:uid="{00000000-0005-0000-0000-000017080000}"/>
    <cellStyle name="20% - Accent1 2 2 2 2 5 5 2 3" xfId="2260" xr:uid="{00000000-0005-0000-0000-000018080000}"/>
    <cellStyle name="20% - Accent1 2 2 2 2 5 5 3" xfId="2261" xr:uid="{00000000-0005-0000-0000-000019080000}"/>
    <cellStyle name="20% - Accent1 2 2 2 2 5 5 3 2" xfId="2262" xr:uid="{00000000-0005-0000-0000-00001A080000}"/>
    <cellStyle name="20% - Accent1 2 2 2 2 5 5 4" xfId="2263" xr:uid="{00000000-0005-0000-0000-00001B080000}"/>
    <cellStyle name="20% - Accent1 2 2 2 2 5 6" xfId="2264" xr:uid="{00000000-0005-0000-0000-00001C080000}"/>
    <cellStyle name="20% - Accent1 2 2 2 2 5 6 2" xfId="2265" xr:uid="{00000000-0005-0000-0000-00001D080000}"/>
    <cellStyle name="20% - Accent1 2 2 2 2 5 6 2 2" xfId="2266" xr:uid="{00000000-0005-0000-0000-00001E080000}"/>
    <cellStyle name="20% - Accent1 2 2 2 2 5 6 2 2 2" xfId="2267" xr:uid="{00000000-0005-0000-0000-00001F080000}"/>
    <cellStyle name="20% - Accent1 2 2 2 2 5 6 2 3" xfId="2268" xr:uid="{00000000-0005-0000-0000-000020080000}"/>
    <cellStyle name="20% - Accent1 2 2 2 2 5 6 3" xfId="2269" xr:uid="{00000000-0005-0000-0000-000021080000}"/>
    <cellStyle name="20% - Accent1 2 2 2 2 5 6 3 2" xfId="2270" xr:uid="{00000000-0005-0000-0000-000022080000}"/>
    <cellStyle name="20% - Accent1 2 2 2 2 5 6 4" xfId="2271" xr:uid="{00000000-0005-0000-0000-000023080000}"/>
    <cellStyle name="20% - Accent1 2 2 2 2 5 7" xfId="2272" xr:uid="{00000000-0005-0000-0000-000024080000}"/>
    <cellStyle name="20% - Accent1 2 2 2 2 5 7 2" xfId="2273" xr:uid="{00000000-0005-0000-0000-000025080000}"/>
    <cellStyle name="20% - Accent1 2 2 2 2 5 7 2 2" xfId="2274" xr:uid="{00000000-0005-0000-0000-000026080000}"/>
    <cellStyle name="20% - Accent1 2 2 2 2 5 7 3" xfId="2275" xr:uid="{00000000-0005-0000-0000-000027080000}"/>
    <cellStyle name="20% - Accent1 2 2 2 2 5 8" xfId="2276" xr:uid="{00000000-0005-0000-0000-000028080000}"/>
    <cellStyle name="20% - Accent1 2 2 2 2 5 8 2" xfId="2277" xr:uid="{00000000-0005-0000-0000-000029080000}"/>
    <cellStyle name="20% - Accent1 2 2 2 2 5 8 2 2" xfId="2278" xr:uid="{00000000-0005-0000-0000-00002A080000}"/>
    <cellStyle name="20% - Accent1 2 2 2 2 5 8 3" xfId="2279" xr:uid="{00000000-0005-0000-0000-00002B080000}"/>
    <cellStyle name="20% - Accent1 2 2 2 2 5 9" xfId="2280" xr:uid="{00000000-0005-0000-0000-00002C080000}"/>
    <cellStyle name="20% - Accent1 2 2 2 2 5 9 2" xfId="2281" xr:uid="{00000000-0005-0000-0000-00002D080000}"/>
    <cellStyle name="20% - Accent1 2 2 2 2 6" xfId="2282" xr:uid="{00000000-0005-0000-0000-00002E080000}"/>
    <cellStyle name="20% - Accent1 2 2 2 2 6 2" xfId="2283" xr:uid="{00000000-0005-0000-0000-00002F080000}"/>
    <cellStyle name="20% - Accent1 2 2 2 2 6 2 2" xfId="2284" xr:uid="{00000000-0005-0000-0000-000030080000}"/>
    <cellStyle name="20% - Accent1 2 2 2 2 6 2 2 2" xfId="2285" xr:uid="{00000000-0005-0000-0000-000031080000}"/>
    <cellStyle name="20% - Accent1 2 2 2 2 6 2 2 2 2" xfId="2286" xr:uid="{00000000-0005-0000-0000-000032080000}"/>
    <cellStyle name="20% - Accent1 2 2 2 2 6 2 2 3" xfId="2287" xr:uid="{00000000-0005-0000-0000-000033080000}"/>
    <cellStyle name="20% - Accent1 2 2 2 2 6 2 3" xfId="2288" xr:uid="{00000000-0005-0000-0000-000034080000}"/>
    <cellStyle name="20% - Accent1 2 2 2 2 6 2 3 2" xfId="2289" xr:uid="{00000000-0005-0000-0000-000035080000}"/>
    <cellStyle name="20% - Accent1 2 2 2 2 6 2 4" xfId="2290" xr:uid="{00000000-0005-0000-0000-000036080000}"/>
    <cellStyle name="20% - Accent1 2 2 2 2 6 3" xfId="2291" xr:uid="{00000000-0005-0000-0000-000037080000}"/>
    <cellStyle name="20% - Accent1 2 2 2 2 6 3 2" xfId="2292" xr:uid="{00000000-0005-0000-0000-000038080000}"/>
    <cellStyle name="20% - Accent1 2 2 2 2 6 3 2 2" xfId="2293" xr:uid="{00000000-0005-0000-0000-000039080000}"/>
    <cellStyle name="20% - Accent1 2 2 2 2 6 3 2 2 2" xfId="2294" xr:uid="{00000000-0005-0000-0000-00003A080000}"/>
    <cellStyle name="20% - Accent1 2 2 2 2 6 3 2 3" xfId="2295" xr:uid="{00000000-0005-0000-0000-00003B080000}"/>
    <cellStyle name="20% - Accent1 2 2 2 2 6 3 3" xfId="2296" xr:uid="{00000000-0005-0000-0000-00003C080000}"/>
    <cellStyle name="20% - Accent1 2 2 2 2 6 3 3 2" xfId="2297" xr:uid="{00000000-0005-0000-0000-00003D080000}"/>
    <cellStyle name="20% - Accent1 2 2 2 2 6 3 4" xfId="2298" xr:uid="{00000000-0005-0000-0000-00003E080000}"/>
    <cellStyle name="20% - Accent1 2 2 2 2 6 4" xfId="2299" xr:uid="{00000000-0005-0000-0000-00003F080000}"/>
    <cellStyle name="20% - Accent1 2 2 2 2 6 4 2" xfId="2300" xr:uid="{00000000-0005-0000-0000-000040080000}"/>
    <cellStyle name="20% - Accent1 2 2 2 2 6 4 2 2" xfId="2301" xr:uid="{00000000-0005-0000-0000-000041080000}"/>
    <cellStyle name="20% - Accent1 2 2 2 2 6 4 2 2 2" xfId="2302" xr:uid="{00000000-0005-0000-0000-000042080000}"/>
    <cellStyle name="20% - Accent1 2 2 2 2 6 4 2 3" xfId="2303" xr:uid="{00000000-0005-0000-0000-000043080000}"/>
    <cellStyle name="20% - Accent1 2 2 2 2 6 4 3" xfId="2304" xr:uid="{00000000-0005-0000-0000-000044080000}"/>
    <cellStyle name="20% - Accent1 2 2 2 2 6 4 3 2" xfId="2305" xr:uid="{00000000-0005-0000-0000-000045080000}"/>
    <cellStyle name="20% - Accent1 2 2 2 2 6 4 4" xfId="2306" xr:uid="{00000000-0005-0000-0000-000046080000}"/>
    <cellStyle name="20% - Accent1 2 2 2 2 6 5" xfId="2307" xr:uid="{00000000-0005-0000-0000-000047080000}"/>
    <cellStyle name="20% - Accent1 2 2 2 2 6 5 2" xfId="2308" xr:uid="{00000000-0005-0000-0000-000048080000}"/>
    <cellStyle name="20% - Accent1 2 2 2 2 6 5 2 2" xfId="2309" xr:uid="{00000000-0005-0000-0000-000049080000}"/>
    <cellStyle name="20% - Accent1 2 2 2 2 6 5 3" xfId="2310" xr:uid="{00000000-0005-0000-0000-00004A080000}"/>
    <cellStyle name="20% - Accent1 2 2 2 2 6 6" xfId="2311" xr:uid="{00000000-0005-0000-0000-00004B080000}"/>
    <cellStyle name="20% - Accent1 2 2 2 2 6 6 2" xfId="2312" xr:uid="{00000000-0005-0000-0000-00004C080000}"/>
    <cellStyle name="20% - Accent1 2 2 2 2 6 6 2 2" xfId="2313" xr:uid="{00000000-0005-0000-0000-00004D080000}"/>
    <cellStyle name="20% - Accent1 2 2 2 2 6 6 3" xfId="2314" xr:uid="{00000000-0005-0000-0000-00004E080000}"/>
    <cellStyle name="20% - Accent1 2 2 2 2 6 7" xfId="2315" xr:uid="{00000000-0005-0000-0000-00004F080000}"/>
    <cellStyle name="20% - Accent1 2 2 2 2 6 7 2" xfId="2316" xr:uid="{00000000-0005-0000-0000-000050080000}"/>
    <cellStyle name="20% - Accent1 2 2 2 2 6 8" xfId="2317" xr:uid="{00000000-0005-0000-0000-000051080000}"/>
    <cellStyle name="20% - Accent1 2 2 2 2 6 8 2" xfId="2318" xr:uid="{00000000-0005-0000-0000-000052080000}"/>
    <cellStyle name="20% - Accent1 2 2 2 2 6 9" xfId="2319" xr:uid="{00000000-0005-0000-0000-000053080000}"/>
    <cellStyle name="20% - Accent1 2 2 2 2 7" xfId="2320" xr:uid="{00000000-0005-0000-0000-000054080000}"/>
    <cellStyle name="20% - Accent1 2 2 2 2 7 2" xfId="2321" xr:uid="{00000000-0005-0000-0000-000055080000}"/>
    <cellStyle name="20% - Accent1 2 2 2 2 7 2 2" xfId="2322" xr:uid="{00000000-0005-0000-0000-000056080000}"/>
    <cellStyle name="20% - Accent1 2 2 2 2 7 2 2 2" xfId="2323" xr:uid="{00000000-0005-0000-0000-000057080000}"/>
    <cellStyle name="20% - Accent1 2 2 2 2 7 2 2 2 2" xfId="2324" xr:uid="{00000000-0005-0000-0000-000058080000}"/>
    <cellStyle name="20% - Accent1 2 2 2 2 7 2 2 3" xfId="2325" xr:uid="{00000000-0005-0000-0000-000059080000}"/>
    <cellStyle name="20% - Accent1 2 2 2 2 7 2 3" xfId="2326" xr:uid="{00000000-0005-0000-0000-00005A080000}"/>
    <cellStyle name="20% - Accent1 2 2 2 2 7 2 3 2" xfId="2327" xr:uid="{00000000-0005-0000-0000-00005B080000}"/>
    <cellStyle name="20% - Accent1 2 2 2 2 7 2 4" xfId="2328" xr:uid="{00000000-0005-0000-0000-00005C080000}"/>
    <cellStyle name="20% - Accent1 2 2 2 2 7 3" xfId="2329" xr:uid="{00000000-0005-0000-0000-00005D080000}"/>
    <cellStyle name="20% - Accent1 2 2 2 2 7 3 2" xfId="2330" xr:uid="{00000000-0005-0000-0000-00005E080000}"/>
    <cellStyle name="20% - Accent1 2 2 2 2 7 3 2 2" xfId="2331" xr:uid="{00000000-0005-0000-0000-00005F080000}"/>
    <cellStyle name="20% - Accent1 2 2 2 2 7 3 2 2 2" xfId="2332" xr:uid="{00000000-0005-0000-0000-000060080000}"/>
    <cellStyle name="20% - Accent1 2 2 2 2 7 3 2 3" xfId="2333" xr:uid="{00000000-0005-0000-0000-000061080000}"/>
    <cellStyle name="20% - Accent1 2 2 2 2 7 3 3" xfId="2334" xr:uid="{00000000-0005-0000-0000-000062080000}"/>
    <cellStyle name="20% - Accent1 2 2 2 2 7 3 3 2" xfId="2335" xr:uid="{00000000-0005-0000-0000-000063080000}"/>
    <cellStyle name="20% - Accent1 2 2 2 2 7 3 4" xfId="2336" xr:uid="{00000000-0005-0000-0000-000064080000}"/>
    <cellStyle name="20% - Accent1 2 2 2 2 7 4" xfId="2337" xr:uid="{00000000-0005-0000-0000-000065080000}"/>
    <cellStyle name="20% - Accent1 2 2 2 2 7 4 2" xfId="2338" xr:uid="{00000000-0005-0000-0000-000066080000}"/>
    <cellStyle name="20% - Accent1 2 2 2 2 7 4 2 2" xfId="2339" xr:uid="{00000000-0005-0000-0000-000067080000}"/>
    <cellStyle name="20% - Accent1 2 2 2 2 7 4 2 2 2" xfId="2340" xr:uid="{00000000-0005-0000-0000-000068080000}"/>
    <cellStyle name="20% - Accent1 2 2 2 2 7 4 2 3" xfId="2341" xr:uid="{00000000-0005-0000-0000-000069080000}"/>
    <cellStyle name="20% - Accent1 2 2 2 2 7 4 3" xfId="2342" xr:uid="{00000000-0005-0000-0000-00006A080000}"/>
    <cellStyle name="20% - Accent1 2 2 2 2 7 4 3 2" xfId="2343" xr:uid="{00000000-0005-0000-0000-00006B080000}"/>
    <cellStyle name="20% - Accent1 2 2 2 2 7 4 4" xfId="2344" xr:uid="{00000000-0005-0000-0000-00006C080000}"/>
    <cellStyle name="20% - Accent1 2 2 2 2 7 5" xfId="2345" xr:uid="{00000000-0005-0000-0000-00006D080000}"/>
    <cellStyle name="20% - Accent1 2 2 2 2 7 5 2" xfId="2346" xr:uid="{00000000-0005-0000-0000-00006E080000}"/>
    <cellStyle name="20% - Accent1 2 2 2 2 7 5 2 2" xfId="2347" xr:uid="{00000000-0005-0000-0000-00006F080000}"/>
    <cellStyle name="20% - Accent1 2 2 2 2 7 5 3" xfId="2348" xr:uid="{00000000-0005-0000-0000-000070080000}"/>
    <cellStyle name="20% - Accent1 2 2 2 2 7 6" xfId="2349" xr:uid="{00000000-0005-0000-0000-000071080000}"/>
    <cellStyle name="20% - Accent1 2 2 2 2 7 6 2" xfId="2350" xr:uid="{00000000-0005-0000-0000-000072080000}"/>
    <cellStyle name="20% - Accent1 2 2 2 2 7 6 2 2" xfId="2351" xr:uid="{00000000-0005-0000-0000-000073080000}"/>
    <cellStyle name="20% - Accent1 2 2 2 2 7 6 3" xfId="2352" xr:uid="{00000000-0005-0000-0000-000074080000}"/>
    <cellStyle name="20% - Accent1 2 2 2 2 7 7" xfId="2353" xr:uid="{00000000-0005-0000-0000-000075080000}"/>
    <cellStyle name="20% - Accent1 2 2 2 2 7 7 2" xfId="2354" xr:uid="{00000000-0005-0000-0000-000076080000}"/>
    <cellStyle name="20% - Accent1 2 2 2 2 7 8" xfId="2355" xr:uid="{00000000-0005-0000-0000-000077080000}"/>
    <cellStyle name="20% - Accent1 2 2 2 2 7 8 2" xfId="2356" xr:uid="{00000000-0005-0000-0000-000078080000}"/>
    <cellStyle name="20% - Accent1 2 2 2 2 7 9" xfId="2357" xr:uid="{00000000-0005-0000-0000-000079080000}"/>
    <cellStyle name="20% - Accent1 2 2 2 2 8" xfId="2358" xr:uid="{00000000-0005-0000-0000-00007A080000}"/>
    <cellStyle name="20% - Accent1 2 2 2 2 8 2" xfId="2359" xr:uid="{00000000-0005-0000-0000-00007B080000}"/>
    <cellStyle name="20% - Accent1 2 2 2 2 8 2 2" xfId="2360" xr:uid="{00000000-0005-0000-0000-00007C080000}"/>
    <cellStyle name="20% - Accent1 2 2 2 2 8 2 2 2" xfId="2361" xr:uid="{00000000-0005-0000-0000-00007D080000}"/>
    <cellStyle name="20% - Accent1 2 2 2 2 8 2 3" xfId="2362" xr:uid="{00000000-0005-0000-0000-00007E080000}"/>
    <cellStyle name="20% - Accent1 2 2 2 2 8 3" xfId="2363" xr:uid="{00000000-0005-0000-0000-00007F080000}"/>
    <cellStyle name="20% - Accent1 2 2 2 2 8 3 2" xfId="2364" xr:uid="{00000000-0005-0000-0000-000080080000}"/>
    <cellStyle name="20% - Accent1 2 2 2 2 8 4" xfId="2365" xr:uid="{00000000-0005-0000-0000-000081080000}"/>
    <cellStyle name="20% - Accent1 2 2 2 2 9" xfId="2366" xr:uid="{00000000-0005-0000-0000-000082080000}"/>
    <cellStyle name="20% - Accent1 2 2 2 2 9 2" xfId="2367" xr:uid="{00000000-0005-0000-0000-000083080000}"/>
    <cellStyle name="20% - Accent1 2 2 2 2 9 2 2" xfId="2368" xr:uid="{00000000-0005-0000-0000-000084080000}"/>
    <cellStyle name="20% - Accent1 2 2 2 2 9 2 2 2" xfId="2369" xr:uid="{00000000-0005-0000-0000-000085080000}"/>
    <cellStyle name="20% - Accent1 2 2 2 2 9 2 3" xfId="2370" xr:uid="{00000000-0005-0000-0000-000086080000}"/>
    <cellStyle name="20% - Accent1 2 2 2 2 9 3" xfId="2371" xr:uid="{00000000-0005-0000-0000-000087080000}"/>
    <cellStyle name="20% - Accent1 2 2 2 2 9 3 2" xfId="2372" xr:uid="{00000000-0005-0000-0000-000088080000}"/>
    <cellStyle name="20% - Accent1 2 2 2 2 9 4" xfId="2373" xr:uid="{00000000-0005-0000-0000-000089080000}"/>
    <cellStyle name="20% - Accent1 2 2 2 3" xfId="2374" xr:uid="{00000000-0005-0000-0000-00008A080000}"/>
    <cellStyle name="20% - Accent1 2 2 2 3 10" xfId="2375" xr:uid="{00000000-0005-0000-0000-00008B080000}"/>
    <cellStyle name="20% - Accent1 2 2 2 3 10 2" xfId="2376" xr:uid="{00000000-0005-0000-0000-00008C080000}"/>
    <cellStyle name="20% - Accent1 2 2 2 3 10 2 2" xfId="2377" xr:uid="{00000000-0005-0000-0000-00008D080000}"/>
    <cellStyle name="20% - Accent1 2 2 2 3 10 3" xfId="2378" xr:uid="{00000000-0005-0000-0000-00008E080000}"/>
    <cellStyle name="20% - Accent1 2 2 2 3 11" xfId="2379" xr:uid="{00000000-0005-0000-0000-00008F080000}"/>
    <cellStyle name="20% - Accent1 2 2 2 3 11 2" xfId="2380" xr:uid="{00000000-0005-0000-0000-000090080000}"/>
    <cellStyle name="20% - Accent1 2 2 2 3 11 2 2" xfId="2381" xr:uid="{00000000-0005-0000-0000-000091080000}"/>
    <cellStyle name="20% - Accent1 2 2 2 3 11 3" xfId="2382" xr:uid="{00000000-0005-0000-0000-000092080000}"/>
    <cellStyle name="20% - Accent1 2 2 2 3 12" xfId="2383" xr:uid="{00000000-0005-0000-0000-000093080000}"/>
    <cellStyle name="20% - Accent1 2 2 2 3 12 2" xfId="2384" xr:uid="{00000000-0005-0000-0000-000094080000}"/>
    <cellStyle name="20% - Accent1 2 2 2 3 13" xfId="2385" xr:uid="{00000000-0005-0000-0000-000095080000}"/>
    <cellStyle name="20% - Accent1 2 2 2 3 13 2" xfId="2386" xr:uid="{00000000-0005-0000-0000-000096080000}"/>
    <cellStyle name="20% - Accent1 2 2 2 3 14" xfId="2387" xr:uid="{00000000-0005-0000-0000-000097080000}"/>
    <cellStyle name="20% - Accent1 2 2 2 3 2" xfId="2388" xr:uid="{00000000-0005-0000-0000-000098080000}"/>
    <cellStyle name="20% - Accent1 2 2 2 3 2 10" xfId="2389" xr:uid="{00000000-0005-0000-0000-000099080000}"/>
    <cellStyle name="20% - Accent1 2 2 2 3 2 10 2" xfId="2390" xr:uid="{00000000-0005-0000-0000-00009A080000}"/>
    <cellStyle name="20% - Accent1 2 2 2 3 2 11" xfId="2391" xr:uid="{00000000-0005-0000-0000-00009B080000}"/>
    <cellStyle name="20% - Accent1 2 2 2 3 2 2" xfId="2392" xr:uid="{00000000-0005-0000-0000-00009C080000}"/>
    <cellStyle name="20% - Accent1 2 2 2 3 2 2 2" xfId="2393" xr:uid="{00000000-0005-0000-0000-00009D080000}"/>
    <cellStyle name="20% - Accent1 2 2 2 3 2 2 2 2" xfId="2394" xr:uid="{00000000-0005-0000-0000-00009E080000}"/>
    <cellStyle name="20% - Accent1 2 2 2 3 2 2 2 2 2" xfId="2395" xr:uid="{00000000-0005-0000-0000-00009F080000}"/>
    <cellStyle name="20% - Accent1 2 2 2 3 2 2 2 2 2 2" xfId="2396" xr:uid="{00000000-0005-0000-0000-0000A0080000}"/>
    <cellStyle name="20% - Accent1 2 2 2 3 2 2 2 2 3" xfId="2397" xr:uid="{00000000-0005-0000-0000-0000A1080000}"/>
    <cellStyle name="20% - Accent1 2 2 2 3 2 2 2 3" xfId="2398" xr:uid="{00000000-0005-0000-0000-0000A2080000}"/>
    <cellStyle name="20% - Accent1 2 2 2 3 2 2 2 3 2" xfId="2399" xr:uid="{00000000-0005-0000-0000-0000A3080000}"/>
    <cellStyle name="20% - Accent1 2 2 2 3 2 2 2 4" xfId="2400" xr:uid="{00000000-0005-0000-0000-0000A4080000}"/>
    <cellStyle name="20% - Accent1 2 2 2 3 2 2 3" xfId="2401" xr:uid="{00000000-0005-0000-0000-0000A5080000}"/>
    <cellStyle name="20% - Accent1 2 2 2 3 2 2 3 2" xfId="2402" xr:uid="{00000000-0005-0000-0000-0000A6080000}"/>
    <cellStyle name="20% - Accent1 2 2 2 3 2 2 3 2 2" xfId="2403" xr:uid="{00000000-0005-0000-0000-0000A7080000}"/>
    <cellStyle name="20% - Accent1 2 2 2 3 2 2 3 2 2 2" xfId="2404" xr:uid="{00000000-0005-0000-0000-0000A8080000}"/>
    <cellStyle name="20% - Accent1 2 2 2 3 2 2 3 2 3" xfId="2405" xr:uid="{00000000-0005-0000-0000-0000A9080000}"/>
    <cellStyle name="20% - Accent1 2 2 2 3 2 2 3 3" xfId="2406" xr:uid="{00000000-0005-0000-0000-0000AA080000}"/>
    <cellStyle name="20% - Accent1 2 2 2 3 2 2 3 3 2" xfId="2407" xr:uid="{00000000-0005-0000-0000-0000AB080000}"/>
    <cellStyle name="20% - Accent1 2 2 2 3 2 2 3 4" xfId="2408" xr:uid="{00000000-0005-0000-0000-0000AC080000}"/>
    <cellStyle name="20% - Accent1 2 2 2 3 2 2 4" xfId="2409" xr:uid="{00000000-0005-0000-0000-0000AD080000}"/>
    <cellStyle name="20% - Accent1 2 2 2 3 2 2 4 2" xfId="2410" xr:uid="{00000000-0005-0000-0000-0000AE080000}"/>
    <cellStyle name="20% - Accent1 2 2 2 3 2 2 4 2 2" xfId="2411" xr:uid="{00000000-0005-0000-0000-0000AF080000}"/>
    <cellStyle name="20% - Accent1 2 2 2 3 2 2 4 2 2 2" xfId="2412" xr:uid="{00000000-0005-0000-0000-0000B0080000}"/>
    <cellStyle name="20% - Accent1 2 2 2 3 2 2 4 2 3" xfId="2413" xr:uid="{00000000-0005-0000-0000-0000B1080000}"/>
    <cellStyle name="20% - Accent1 2 2 2 3 2 2 4 3" xfId="2414" xr:uid="{00000000-0005-0000-0000-0000B2080000}"/>
    <cellStyle name="20% - Accent1 2 2 2 3 2 2 4 3 2" xfId="2415" xr:uid="{00000000-0005-0000-0000-0000B3080000}"/>
    <cellStyle name="20% - Accent1 2 2 2 3 2 2 4 4" xfId="2416" xr:uid="{00000000-0005-0000-0000-0000B4080000}"/>
    <cellStyle name="20% - Accent1 2 2 2 3 2 2 5" xfId="2417" xr:uid="{00000000-0005-0000-0000-0000B5080000}"/>
    <cellStyle name="20% - Accent1 2 2 2 3 2 2 5 2" xfId="2418" xr:uid="{00000000-0005-0000-0000-0000B6080000}"/>
    <cellStyle name="20% - Accent1 2 2 2 3 2 2 5 2 2" xfId="2419" xr:uid="{00000000-0005-0000-0000-0000B7080000}"/>
    <cellStyle name="20% - Accent1 2 2 2 3 2 2 5 3" xfId="2420" xr:uid="{00000000-0005-0000-0000-0000B8080000}"/>
    <cellStyle name="20% - Accent1 2 2 2 3 2 2 6" xfId="2421" xr:uid="{00000000-0005-0000-0000-0000B9080000}"/>
    <cellStyle name="20% - Accent1 2 2 2 3 2 2 6 2" xfId="2422" xr:uid="{00000000-0005-0000-0000-0000BA080000}"/>
    <cellStyle name="20% - Accent1 2 2 2 3 2 2 6 2 2" xfId="2423" xr:uid="{00000000-0005-0000-0000-0000BB080000}"/>
    <cellStyle name="20% - Accent1 2 2 2 3 2 2 6 3" xfId="2424" xr:uid="{00000000-0005-0000-0000-0000BC080000}"/>
    <cellStyle name="20% - Accent1 2 2 2 3 2 2 7" xfId="2425" xr:uid="{00000000-0005-0000-0000-0000BD080000}"/>
    <cellStyle name="20% - Accent1 2 2 2 3 2 2 7 2" xfId="2426" xr:uid="{00000000-0005-0000-0000-0000BE080000}"/>
    <cellStyle name="20% - Accent1 2 2 2 3 2 2 8" xfId="2427" xr:uid="{00000000-0005-0000-0000-0000BF080000}"/>
    <cellStyle name="20% - Accent1 2 2 2 3 2 2 8 2" xfId="2428" xr:uid="{00000000-0005-0000-0000-0000C0080000}"/>
    <cellStyle name="20% - Accent1 2 2 2 3 2 2 9" xfId="2429" xr:uid="{00000000-0005-0000-0000-0000C1080000}"/>
    <cellStyle name="20% - Accent1 2 2 2 3 2 3" xfId="2430" xr:uid="{00000000-0005-0000-0000-0000C2080000}"/>
    <cellStyle name="20% - Accent1 2 2 2 3 2 3 2" xfId="2431" xr:uid="{00000000-0005-0000-0000-0000C3080000}"/>
    <cellStyle name="20% - Accent1 2 2 2 3 2 3 2 2" xfId="2432" xr:uid="{00000000-0005-0000-0000-0000C4080000}"/>
    <cellStyle name="20% - Accent1 2 2 2 3 2 3 2 2 2" xfId="2433" xr:uid="{00000000-0005-0000-0000-0000C5080000}"/>
    <cellStyle name="20% - Accent1 2 2 2 3 2 3 2 2 2 2" xfId="2434" xr:uid="{00000000-0005-0000-0000-0000C6080000}"/>
    <cellStyle name="20% - Accent1 2 2 2 3 2 3 2 2 3" xfId="2435" xr:uid="{00000000-0005-0000-0000-0000C7080000}"/>
    <cellStyle name="20% - Accent1 2 2 2 3 2 3 2 3" xfId="2436" xr:uid="{00000000-0005-0000-0000-0000C8080000}"/>
    <cellStyle name="20% - Accent1 2 2 2 3 2 3 2 3 2" xfId="2437" xr:uid="{00000000-0005-0000-0000-0000C9080000}"/>
    <cellStyle name="20% - Accent1 2 2 2 3 2 3 2 4" xfId="2438" xr:uid="{00000000-0005-0000-0000-0000CA080000}"/>
    <cellStyle name="20% - Accent1 2 2 2 3 2 3 3" xfId="2439" xr:uid="{00000000-0005-0000-0000-0000CB080000}"/>
    <cellStyle name="20% - Accent1 2 2 2 3 2 3 3 2" xfId="2440" xr:uid="{00000000-0005-0000-0000-0000CC080000}"/>
    <cellStyle name="20% - Accent1 2 2 2 3 2 3 3 2 2" xfId="2441" xr:uid="{00000000-0005-0000-0000-0000CD080000}"/>
    <cellStyle name="20% - Accent1 2 2 2 3 2 3 3 2 2 2" xfId="2442" xr:uid="{00000000-0005-0000-0000-0000CE080000}"/>
    <cellStyle name="20% - Accent1 2 2 2 3 2 3 3 2 3" xfId="2443" xr:uid="{00000000-0005-0000-0000-0000CF080000}"/>
    <cellStyle name="20% - Accent1 2 2 2 3 2 3 3 3" xfId="2444" xr:uid="{00000000-0005-0000-0000-0000D0080000}"/>
    <cellStyle name="20% - Accent1 2 2 2 3 2 3 3 3 2" xfId="2445" xr:uid="{00000000-0005-0000-0000-0000D1080000}"/>
    <cellStyle name="20% - Accent1 2 2 2 3 2 3 3 4" xfId="2446" xr:uid="{00000000-0005-0000-0000-0000D2080000}"/>
    <cellStyle name="20% - Accent1 2 2 2 3 2 3 4" xfId="2447" xr:uid="{00000000-0005-0000-0000-0000D3080000}"/>
    <cellStyle name="20% - Accent1 2 2 2 3 2 3 4 2" xfId="2448" xr:uid="{00000000-0005-0000-0000-0000D4080000}"/>
    <cellStyle name="20% - Accent1 2 2 2 3 2 3 4 2 2" xfId="2449" xr:uid="{00000000-0005-0000-0000-0000D5080000}"/>
    <cellStyle name="20% - Accent1 2 2 2 3 2 3 4 2 2 2" xfId="2450" xr:uid="{00000000-0005-0000-0000-0000D6080000}"/>
    <cellStyle name="20% - Accent1 2 2 2 3 2 3 4 2 3" xfId="2451" xr:uid="{00000000-0005-0000-0000-0000D7080000}"/>
    <cellStyle name="20% - Accent1 2 2 2 3 2 3 4 3" xfId="2452" xr:uid="{00000000-0005-0000-0000-0000D8080000}"/>
    <cellStyle name="20% - Accent1 2 2 2 3 2 3 4 3 2" xfId="2453" xr:uid="{00000000-0005-0000-0000-0000D9080000}"/>
    <cellStyle name="20% - Accent1 2 2 2 3 2 3 4 4" xfId="2454" xr:uid="{00000000-0005-0000-0000-0000DA080000}"/>
    <cellStyle name="20% - Accent1 2 2 2 3 2 3 5" xfId="2455" xr:uid="{00000000-0005-0000-0000-0000DB080000}"/>
    <cellStyle name="20% - Accent1 2 2 2 3 2 3 5 2" xfId="2456" xr:uid="{00000000-0005-0000-0000-0000DC080000}"/>
    <cellStyle name="20% - Accent1 2 2 2 3 2 3 5 2 2" xfId="2457" xr:uid="{00000000-0005-0000-0000-0000DD080000}"/>
    <cellStyle name="20% - Accent1 2 2 2 3 2 3 5 3" xfId="2458" xr:uid="{00000000-0005-0000-0000-0000DE080000}"/>
    <cellStyle name="20% - Accent1 2 2 2 3 2 3 6" xfId="2459" xr:uid="{00000000-0005-0000-0000-0000DF080000}"/>
    <cellStyle name="20% - Accent1 2 2 2 3 2 3 6 2" xfId="2460" xr:uid="{00000000-0005-0000-0000-0000E0080000}"/>
    <cellStyle name="20% - Accent1 2 2 2 3 2 3 6 2 2" xfId="2461" xr:uid="{00000000-0005-0000-0000-0000E1080000}"/>
    <cellStyle name="20% - Accent1 2 2 2 3 2 3 6 3" xfId="2462" xr:uid="{00000000-0005-0000-0000-0000E2080000}"/>
    <cellStyle name="20% - Accent1 2 2 2 3 2 3 7" xfId="2463" xr:uid="{00000000-0005-0000-0000-0000E3080000}"/>
    <cellStyle name="20% - Accent1 2 2 2 3 2 3 7 2" xfId="2464" xr:uid="{00000000-0005-0000-0000-0000E4080000}"/>
    <cellStyle name="20% - Accent1 2 2 2 3 2 3 8" xfId="2465" xr:uid="{00000000-0005-0000-0000-0000E5080000}"/>
    <cellStyle name="20% - Accent1 2 2 2 3 2 3 8 2" xfId="2466" xr:uid="{00000000-0005-0000-0000-0000E6080000}"/>
    <cellStyle name="20% - Accent1 2 2 2 3 2 3 9" xfId="2467" xr:uid="{00000000-0005-0000-0000-0000E7080000}"/>
    <cellStyle name="20% - Accent1 2 2 2 3 2 4" xfId="2468" xr:uid="{00000000-0005-0000-0000-0000E8080000}"/>
    <cellStyle name="20% - Accent1 2 2 2 3 2 4 2" xfId="2469" xr:uid="{00000000-0005-0000-0000-0000E9080000}"/>
    <cellStyle name="20% - Accent1 2 2 2 3 2 4 2 2" xfId="2470" xr:uid="{00000000-0005-0000-0000-0000EA080000}"/>
    <cellStyle name="20% - Accent1 2 2 2 3 2 4 2 2 2" xfId="2471" xr:uid="{00000000-0005-0000-0000-0000EB080000}"/>
    <cellStyle name="20% - Accent1 2 2 2 3 2 4 2 3" xfId="2472" xr:uid="{00000000-0005-0000-0000-0000EC080000}"/>
    <cellStyle name="20% - Accent1 2 2 2 3 2 4 3" xfId="2473" xr:uid="{00000000-0005-0000-0000-0000ED080000}"/>
    <cellStyle name="20% - Accent1 2 2 2 3 2 4 3 2" xfId="2474" xr:uid="{00000000-0005-0000-0000-0000EE080000}"/>
    <cellStyle name="20% - Accent1 2 2 2 3 2 4 4" xfId="2475" xr:uid="{00000000-0005-0000-0000-0000EF080000}"/>
    <cellStyle name="20% - Accent1 2 2 2 3 2 5" xfId="2476" xr:uid="{00000000-0005-0000-0000-0000F0080000}"/>
    <cellStyle name="20% - Accent1 2 2 2 3 2 5 2" xfId="2477" xr:uid="{00000000-0005-0000-0000-0000F1080000}"/>
    <cellStyle name="20% - Accent1 2 2 2 3 2 5 2 2" xfId="2478" xr:uid="{00000000-0005-0000-0000-0000F2080000}"/>
    <cellStyle name="20% - Accent1 2 2 2 3 2 5 2 2 2" xfId="2479" xr:uid="{00000000-0005-0000-0000-0000F3080000}"/>
    <cellStyle name="20% - Accent1 2 2 2 3 2 5 2 3" xfId="2480" xr:uid="{00000000-0005-0000-0000-0000F4080000}"/>
    <cellStyle name="20% - Accent1 2 2 2 3 2 5 3" xfId="2481" xr:uid="{00000000-0005-0000-0000-0000F5080000}"/>
    <cellStyle name="20% - Accent1 2 2 2 3 2 5 3 2" xfId="2482" xr:uid="{00000000-0005-0000-0000-0000F6080000}"/>
    <cellStyle name="20% - Accent1 2 2 2 3 2 5 4" xfId="2483" xr:uid="{00000000-0005-0000-0000-0000F7080000}"/>
    <cellStyle name="20% - Accent1 2 2 2 3 2 6" xfId="2484" xr:uid="{00000000-0005-0000-0000-0000F8080000}"/>
    <cellStyle name="20% - Accent1 2 2 2 3 2 6 2" xfId="2485" xr:uid="{00000000-0005-0000-0000-0000F9080000}"/>
    <cellStyle name="20% - Accent1 2 2 2 3 2 6 2 2" xfId="2486" xr:uid="{00000000-0005-0000-0000-0000FA080000}"/>
    <cellStyle name="20% - Accent1 2 2 2 3 2 6 2 2 2" xfId="2487" xr:uid="{00000000-0005-0000-0000-0000FB080000}"/>
    <cellStyle name="20% - Accent1 2 2 2 3 2 6 2 3" xfId="2488" xr:uid="{00000000-0005-0000-0000-0000FC080000}"/>
    <cellStyle name="20% - Accent1 2 2 2 3 2 6 3" xfId="2489" xr:uid="{00000000-0005-0000-0000-0000FD080000}"/>
    <cellStyle name="20% - Accent1 2 2 2 3 2 6 3 2" xfId="2490" xr:uid="{00000000-0005-0000-0000-0000FE080000}"/>
    <cellStyle name="20% - Accent1 2 2 2 3 2 6 4" xfId="2491" xr:uid="{00000000-0005-0000-0000-0000FF080000}"/>
    <cellStyle name="20% - Accent1 2 2 2 3 2 7" xfId="2492" xr:uid="{00000000-0005-0000-0000-000000090000}"/>
    <cellStyle name="20% - Accent1 2 2 2 3 2 7 2" xfId="2493" xr:uid="{00000000-0005-0000-0000-000001090000}"/>
    <cellStyle name="20% - Accent1 2 2 2 3 2 7 2 2" xfId="2494" xr:uid="{00000000-0005-0000-0000-000002090000}"/>
    <cellStyle name="20% - Accent1 2 2 2 3 2 7 3" xfId="2495" xr:uid="{00000000-0005-0000-0000-000003090000}"/>
    <cellStyle name="20% - Accent1 2 2 2 3 2 8" xfId="2496" xr:uid="{00000000-0005-0000-0000-000004090000}"/>
    <cellStyle name="20% - Accent1 2 2 2 3 2 8 2" xfId="2497" xr:uid="{00000000-0005-0000-0000-000005090000}"/>
    <cellStyle name="20% - Accent1 2 2 2 3 2 8 2 2" xfId="2498" xr:uid="{00000000-0005-0000-0000-000006090000}"/>
    <cellStyle name="20% - Accent1 2 2 2 3 2 8 3" xfId="2499" xr:uid="{00000000-0005-0000-0000-000007090000}"/>
    <cellStyle name="20% - Accent1 2 2 2 3 2 9" xfId="2500" xr:uid="{00000000-0005-0000-0000-000008090000}"/>
    <cellStyle name="20% - Accent1 2 2 2 3 2 9 2" xfId="2501" xr:uid="{00000000-0005-0000-0000-000009090000}"/>
    <cellStyle name="20% - Accent1 2 2 2 3 3" xfId="2502" xr:uid="{00000000-0005-0000-0000-00000A090000}"/>
    <cellStyle name="20% - Accent1 2 2 2 3 3 10" xfId="2503" xr:uid="{00000000-0005-0000-0000-00000B090000}"/>
    <cellStyle name="20% - Accent1 2 2 2 3 3 10 2" xfId="2504" xr:uid="{00000000-0005-0000-0000-00000C090000}"/>
    <cellStyle name="20% - Accent1 2 2 2 3 3 11" xfId="2505" xr:uid="{00000000-0005-0000-0000-00000D090000}"/>
    <cellStyle name="20% - Accent1 2 2 2 3 3 2" xfId="2506" xr:uid="{00000000-0005-0000-0000-00000E090000}"/>
    <cellStyle name="20% - Accent1 2 2 2 3 3 2 2" xfId="2507" xr:uid="{00000000-0005-0000-0000-00000F090000}"/>
    <cellStyle name="20% - Accent1 2 2 2 3 3 2 2 2" xfId="2508" xr:uid="{00000000-0005-0000-0000-000010090000}"/>
    <cellStyle name="20% - Accent1 2 2 2 3 3 2 2 2 2" xfId="2509" xr:uid="{00000000-0005-0000-0000-000011090000}"/>
    <cellStyle name="20% - Accent1 2 2 2 3 3 2 2 2 2 2" xfId="2510" xr:uid="{00000000-0005-0000-0000-000012090000}"/>
    <cellStyle name="20% - Accent1 2 2 2 3 3 2 2 2 3" xfId="2511" xr:uid="{00000000-0005-0000-0000-000013090000}"/>
    <cellStyle name="20% - Accent1 2 2 2 3 3 2 2 3" xfId="2512" xr:uid="{00000000-0005-0000-0000-000014090000}"/>
    <cellStyle name="20% - Accent1 2 2 2 3 3 2 2 3 2" xfId="2513" xr:uid="{00000000-0005-0000-0000-000015090000}"/>
    <cellStyle name="20% - Accent1 2 2 2 3 3 2 2 4" xfId="2514" xr:uid="{00000000-0005-0000-0000-000016090000}"/>
    <cellStyle name="20% - Accent1 2 2 2 3 3 2 3" xfId="2515" xr:uid="{00000000-0005-0000-0000-000017090000}"/>
    <cellStyle name="20% - Accent1 2 2 2 3 3 2 3 2" xfId="2516" xr:uid="{00000000-0005-0000-0000-000018090000}"/>
    <cellStyle name="20% - Accent1 2 2 2 3 3 2 3 2 2" xfId="2517" xr:uid="{00000000-0005-0000-0000-000019090000}"/>
    <cellStyle name="20% - Accent1 2 2 2 3 3 2 3 2 2 2" xfId="2518" xr:uid="{00000000-0005-0000-0000-00001A090000}"/>
    <cellStyle name="20% - Accent1 2 2 2 3 3 2 3 2 3" xfId="2519" xr:uid="{00000000-0005-0000-0000-00001B090000}"/>
    <cellStyle name="20% - Accent1 2 2 2 3 3 2 3 3" xfId="2520" xr:uid="{00000000-0005-0000-0000-00001C090000}"/>
    <cellStyle name="20% - Accent1 2 2 2 3 3 2 3 3 2" xfId="2521" xr:uid="{00000000-0005-0000-0000-00001D090000}"/>
    <cellStyle name="20% - Accent1 2 2 2 3 3 2 3 4" xfId="2522" xr:uid="{00000000-0005-0000-0000-00001E090000}"/>
    <cellStyle name="20% - Accent1 2 2 2 3 3 2 4" xfId="2523" xr:uid="{00000000-0005-0000-0000-00001F090000}"/>
    <cellStyle name="20% - Accent1 2 2 2 3 3 2 4 2" xfId="2524" xr:uid="{00000000-0005-0000-0000-000020090000}"/>
    <cellStyle name="20% - Accent1 2 2 2 3 3 2 4 2 2" xfId="2525" xr:uid="{00000000-0005-0000-0000-000021090000}"/>
    <cellStyle name="20% - Accent1 2 2 2 3 3 2 4 2 2 2" xfId="2526" xr:uid="{00000000-0005-0000-0000-000022090000}"/>
    <cellStyle name="20% - Accent1 2 2 2 3 3 2 4 2 3" xfId="2527" xr:uid="{00000000-0005-0000-0000-000023090000}"/>
    <cellStyle name="20% - Accent1 2 2 2 3 3 2 4 3" xfId="2528" xr:uid="{00000000-0005-0000-0000-000024090000}"/>
    <cellStyle name="20% - Accent1 2 2 2 3 3 2 4 3 2" xfId="2529" xr:uid="{00000000-0005-0000-0000-000025090000}"/>
    <cellStyle name="20% - Accent1 2 2 2 3 3 2 4 4" xfId="2530" xr:uid="{00000000-0005-0000-0000-000026090000}"/>
    <cellStyle name="20% - Accent1 2 2 2 3 3 2 5" xfId="2531" xr:uid="{00000000-0005-0000-0000-000027090000}"/>
    <cellStyle name="20% - Accent1 2 2 2 3 3 2 5 2" xfId="2532" xr:uid="{00000000-0005-0000-0000-000028090000}"/>
    <cellStyle name="20% - Accent1 2 2 2 3 3 2 5 2 2" xfId="2533" xr:uid="{00000000-0005-0000-0000-000029090000}"/>
    <cellStyle name="20% - Accent1 2 2 2 3 3 2 5 3" xfId="2534" xr:uid="{00000000-0005-0000-0000-00002A090000}"/>
    <cellStyle name="20% - Accent1 2 2 2 3 3 2 6" xfId="2535" xr:uid="{00000000-0005-0000-0000-00002B090000}"/>
    <cellStyle name="20% - Accent1 2 2 2 3 3 2 6 2" xfId="2536" xr:uid="{00000000-0005-0000-0000-00002C090000}"/>
    <cellStyle name="20% - Accent1 2 2 2 3 3 2 6 2 2" xfId="2537" xr:uid="{00000000-0005-0000-0000-00002D090000}"/>
    <cellStyle name="20% - Accent1 2 2 2 3 3 2 6 3" xfId="2538" xr:uid="{00000000-0005-0000-0000-00002E090000}"/>
    <cellStyle name="20% - Accent1 2 2 2 3 3 2 7" xfId="2539" xr:uid="{00000000-0005-0000-0000-00002F090000}"/>
    <cellStyle name="20% - Accent1 2 2 2 3 3 2 7 2" xfId="2540" xr:uid="{00000000-0005-0000-0000-000030090000}"/>
    <cellStyle name="20% - Accent1 2 2 2 3 3 2 8" xfId="2541" xr:uid="{00000000-0005-0000-0000-000031090000}"/>
    <cellStyle name="20% - Accent1 2 2 2 3 3 2 8 2" xfId="2542" xr:uid="{00000000-0005-0000-0000-000032090000}"/>
    <cellStyle name="20% - Accent1 2 2 2 3 3 2 9" xfId="2543" xr:uid="{00000000-0005-0000-0000-000033090000}"/>
    <cellStyle name="20% - Accent1 2 2 2 3 3 3" xfId="2544" xr:uid="{00000000-0005-0000-0000-000034090000}"/>
    <cellStyle name="20% - Accent1 2 2 2 3 3 3 2" xfId="2545" xr:uid="{00000000-0005-0000-0000-000035090000}"/>
    <cellStyle name="20% - Accent1 2 2 2 3 3 3 2 2" xfId="2546" xr:uid="{00000000-0005-0000-0000-000036090000}"/>
    <cellStyle name="20% - Accent1 2 2 2 3 3 3 2 2 2" xfId="2547" xr:uid="{00000000-0005-0000-0000-000037090000}"/>
    <cellStyle name="20% - Accent1 2 2 2 3 3 3 2 2 2 2" xfId="2548" xr:uid="{00000000-0005-0000-0000-000038090000}"/>
    <cellStyle name="20% - Accent1 2 2 2 3 3 3 2 2 3" xfId="2549" xr:uid="{00000000-0005-0000-0000-000039090000}"/>
    <cellStyle name="20% - Accent1 2 2 2 3 3 3 2 3" xfId="2550" xr:uid="{00000000-0005-0000-0000-00003A090000}"/>
    <cellStyle name="20% - Accent1 2 2 2 3 3 3 2 3 2" xfId="2551" xr:uid="{00000000-0005-0000-0000-00003B090000}"/>
    <cellStyle name="20% - Accent1 2 2 2 3 3 3 2 4" xfId="2552" xr:uid="{00000000-0005-0000-0000-00003C090000}"/>
    <cellStyle name="20% - Accent1 2 2 2 3 3 3 3" xfId="2553" xr:uid="{00000000-0005-0000-0000-00003D090000}"/>
    <cellStyle name="20% - Accent1 2 2 2 3 3 3 3 2" xfId="2554" xr:uid="{00000000-0005-0000-0000-00003E090000}"/>
    <cellStyle name="20% - Accent1 2 2 2 3 3 3 3 2 2" xfId="2555" xr:uid="{00000000-0005-0000-0000-00003F090000}"/>
    <cellStyle name="20% - Accent1 2 2 2 3 3 3 3 2 2 2" xfId="2556" xr:uid="{00000000-0005-0000-0000-000040090000}"/>
    <cellStyle name="20% - Accent1 2 2 2 3 3 3 3 2 3" xfId="2557" xr:uid="{00000000-0005-0000-0000-000041090000}"/>
    <cellStyle name="20% - Accent1 2 2 2 3 3 3 3 3" xfId="2558" xr:uid="{00000000-0005-0000-0000-000042090000}"/>
    <cellStyle name="20% - Accent1 2 2 2 3 3 3 3 3 2" xfId="2559" xr:uid="{00000000-0005-0000-0000-000043090000}"/>
    <cellStyle name="20% - Accent1 2 2 2 3 3 3 3 4" xfId="2560" xr:uid="{00000000-0005-0000-0000-000044090000}"/>
    <cellStyle name="20% - Accent1 2 2 2 3 3 3 4" xfId="2561" xr:uid="{00000000-0005-0000-0000-000045090000}"/>
    <cellStyle name="20% - Accent1 2 2 2 3 3 3 4 2" xfId="2562" xr:uid="{00000000-0005-0000-0000-000046090000}"/>
    <cellStyle name="20% - Accent1 2 2 2 3 3 3 4 2 2" xfId="2563" xr:uid="{00000000-0005-0000-0000-000047090000}"/>
    <cellStyle name="20% - Accent1 2 2 2 3 3 3 4 2 2 2" xfId="2564" xr:uid="{00000000-0005-0000-0000-000048090000}"/>
    <cellStyle name="20% - Accent1 2 2 2 3 3 3 4 2 3" xfId="2565" xr:uid="{00000000-0005-0000-0000-000049090000}"/>
    <cellStyle name="20% - Accent1 2 2 2 3 3 3 4 3" xfId="2566" xr:uid="{00000000-0005-0000-0000-00004A090000}"/>
    <cellStyle name="20% - Accent1 2 2 2 3 3 3 4 3 2" xfId="2567" xr:uid="{00000000-0005-0000-0000-00004B090000}"/>
    <cellStyle name="20% - Accent1 2 2 2 3 3 3 4 4" xfId="2568" xr:uid="{00000000-0005-0000-0000-00004C090000}"/>
    <cellStyle name="20% - Accent1 2 2 2 3 3 3 5" xfId="2569" xr:uid="{00000000-0005-0000-0000-00004D090000}"/>
    <cellStyle name="20% - Accent1 2 2 2 3 3 3 5 2" xfId="2570" xr:uid="{00000000-0005-0000-0000-00004E090000}"/>
    <cellStyle name="20% - Accent1 2 2 2 3 3 3 5 2 2" xfId="2571" xr:uid="{00000000-0005-0000-0000-00004F090000}"/>
    <cellStyle name="20% - Accent1 2 2 2 3 3 3 5 3" xfId="2572" xr:uid="{00000000-0005-0000-0000-000050090000}"/>
    <cellStyle name="20% - Accent1 2 2 2 3 3 3 6" xfId="2573" xr:uid="{00000000-0005-0000-0000-000051090000}"/>
    <cellStyle name="20% - Accent1 2 2 2 3 3 3 6 2" xfId="2574" xr:uid="{00000000-0005-0000-0000-000052090000}"/>
    <cellStyle name="20% - Accent1 2 2 2 3 3 3 6 2 2" xfId="2575" xr:uid="{00000000-0005-0000-0000-000053090000}"/>
    <cellStyle name="20% - Accent1 2 2 2 3 3 3 6 3" xfId="2576" xr:uid="{00000000-0005-0000-0000-000054090000}"/>
    <cellStyle name="20% - Accent1 2 2 2 3 3 3 7" xfId="2577" xr:uid="{00000000-0005-0000-0000-000055090000}"/>
    <cellStyle name="20% - Accent1 2 2 2 3 3 3 7 2" xfId="2578" xr:uid="{00000000-0005-0000-0000-000056090000}"/>
    <cellStyle name="20% - Accent1 2 2 2 3 3 3 8" xfId="2579" xr:uid="{00000000-0005-0000-0000-000057090000}"/>
    <cellStyle name="20% - Accent1 2 2 2 3 3 3 8 2" xfId="2580" xr:uid="{00000000-0005-0000-0000-000058090000}"/>
    <cellStyle name="20% - Accent1 2 2 2 3 3 3 9" xfId="2581" xr:uid="{00000000-0005-0000-0000-000059090000}"/>
    <cellStyle name="20% - Accent1 2 2 2 3 3 4" xfId="2582" xr:uid="{00000000-0005-0000-0000-00005A090000}"/>
    <cellStyle name="20% - Accent1 2 2 2 3 3 4 2" xfId="2583" xr:uid="{00000000-0005-0000-0000-00005B090000}"/>
    <cellStyle name="20% - Accent1 2 2 2 3 3 4 2 2" xfId="2584" xr:uid="{00000000-0005-0000-0000-00005C090000}"/>
    <cellStyle name="20% - Accent1 2 2 2 3 3 4 2 2 2" xfId="2585" xr:uid="{00000000-0005-0000-0000-00005D090000}"/>
    <cellStyle name="20% - Accent1 2 2 2 3 3 4 2 3" xfId="2586" xr:uid="{00000000-0005-0000-0000-00005E090000}"/>
    <cellStyle name="20% - Accent1 2 2 2 3 3 4 3" xfId="2587" xr:uid="{00000000-0005-0000-0000-00005F090000}"/>
    <cellStyle name="20% - Accent1 2 2 2 3 3 4 3 2" xfId="2588" xr:uid="{00000000-0005-0000-0000-000060090000}"/>
    <cellStyle name="20% - Accent1 2 2 2 3 3 4 4" xfId="2589" xr:uid="{00000000-0005-0000-0000-000061090000}"/>
    <cellStyle name="20% - Accent1 2 2 2 3 3 5" xfId="2590" xr:uid="{00000000-0005-0000-0000-000062090000}"/>
    <cellStyle name="20% - Accent1 2 2 2 3 3 5 2" xfId="2591" xr:uid="{00000000-0005-0000-0000-000063090000}"/>
    <cellStyle name="20% - Accent1 2 2 2 3 3 5 2 2" xfId="2592" xr:uid="{00000000-0005-0000-0000-000064090000}"/>
    <cellStyle name="20% - Accent1 2 2 2 3 3 5 2 2 2" xfId="2593" xr:uid="{00000000-0005-0000-0000-000065090000}"/>
    <cellStyle name="20% - Accent1 2 2 2 3 3 5 2 3" xfId="2594" xr:uid="{00000000-0005-0000-0000-000066090000}"/>
    <cellStyle name="20% - Accent1 2 2 2 3 3 5 3" xfId="2595" xr:uid="{00000000-0005-0000-0000-000067090000}"/>
    <cellStyle name="20% - Accent1 2 2 2 3 3 5 3 2" xfId="2596" xr:uid="{00000000-0005-0000-0000-000068090000}"/>
    <cellStyle name="20% - Accent1 2 2 2 3 3 5 4" xfId="2597" xr:uid="{00000000-0005-0000-0000-000069090000}"/>
    <cellStyle name="20% - Accent1 2 2 2 3 3 6" xfId="2598" xr:uid="{00000000-0005-0000-0000-00006A090000}"/>
    <cellStyle name="20% - Accent1 2 2 2 3 3 6 2" xfId="2599" xr:uid="{00000000-0005-0000-0000-00006B090000}"/>
    <cellStyle name="20% - Accent1 2 2 2 3 3 6 2 2" xfId="2600" xr:uid="{00000000-0005-0000-0000-00006C090000}"/>
    <cellStyle name="20% - Accent1 2 2 2 3 3 6 2 2 2" xfId="2601" xr:uid="{00000000-0005-0000-0000-00006D090000}"/>
    <cellStyle name="20% - Accent1 2 2 2 3 3 6 2 3" xfId="2602" xr:uid="{00000000-0005-0000-0000-00006E090000}"/>
    <cellStyle name="20% - Accent1 2 2 2 3 3 6 3" xfId="2603" xr:uid="{00000000-0005-0000-0000-00006F090000}"/>
    <cellStyle name="20% - Accent1 2 2 2 3 3 6 3 2" xfId="2604" xr:uid="{00000000-0005-0000-0000-000070090000}"/>
    <cellStyle name="20% - Accent1 2 2 2 3 3 6 4" xfId="2605" xr:uid="{00000000-0005-0000-0000-000071090000}"/>
    <cellStyle name="20% - Accent1 2 2 2 3 3 7" xfId="2606" xr:uid="{00000000-0005-0000-0000-000072090000}"/>
    <cellStyle name="20% - Accent1 2 2 2 3 3 7 2" xfId="2607" xr:uid="{00000000-0005-0000-0000-000073090000}"/>
    <cellStyle name="20% - Accent1 2 2 2 3 3 7 2 2" xfId="2608" xr:uid="{00000000-0005-0000-0000-000074090000}"/>
    <cellStyle name="20% - Accent1 2 2 2 3 3 7 3" xfId="2609" xr:uid="{00000000-0005-0000-0000-000075090000}"/>
    <cellStyle name="20% - Accent1 2 2 2 3 3 8" xfId="2610" xr:uid="{00000000-0005-0000-0000-000076090000}"/>
    <cellStyle name="20% - Accent1 2 2 2 3 3 8 2" xfId="2611" xr:uid="{00000000-0005-0000-0000-000077090000}"/>
    <cellStyle name="20% - Accent1 2 2 2 3 3 8 2 2" xfId="2612" xr:uid="{00000000-0005-0000-0000-000078090000}"/>
    <cellStyle name="20% - Accent1 2 2 2 3 3 8 3" xfId="2613" xr:uid="{00000000-0005-0000-0000-000079090000}"/>
    <cellStyle name="20% - Accent1 2 2 2 3 3 9" xfId="2614" xr:uid="{00000000-0005-0000-0000-00007A090000}"/>
    <cellStyle name="20% - Accent1 2 2 2 3 3 9 2" xfId="2615" xr:uid="{00000000-0005-0000-0000-00007B090000}"/>
    <cellStyle name="20% - Accent1 2 2 2 3 4" xfId="2616" xr:uid="{00000000-0005-0000-0000-00007C090000}"/>
    <cellStyle name="20% - Accent1 2 2 2 3 4 10" xfId="2617" xr:uid="{00000000-0005-0000-0000-00007D090000}"/>
    <cellStyle name="20% - Accent1 2 2 2 3 4 10 2" xfId="2618" xr:uid="{00000000-0005-0000-0000-00007E090000}"/>
    <cellStyle name="20% - Accent1 2 2 2 3 4 11" xfId="2619" xr:uid="{00000000-0005-0000-0000-00007F090000}"/>
    <cellStyle name="20% - Accent1 2 2 2 3 4 2" xfId="2620" xr:uid="{00000000-0005-0000-0000-000080090000}"/>
    <cellStyle name="20% - Accent1 2 2 2 3 4 2 2" xfId="2621" xr:uid="{00000000-0005-0000-0000-000081090000}"/>
    <cellStyle name="20% - Accent1 2 2 2 3 4 2 2 2" xfId="2622" xr:uid="{00000000-0005-0000-0000-000082090000}"/>
    <cellStyle name="20% - Accent1 2 2 2 3 4 2 2 2 2" xfId="2623" xr:uid="{00000000-0005-0000-0000-000083090000}"/>
    <cellStyle name="20% - Accent1 2 2 2 3 4 2 2 2 2 2" xfId="2624" xr:uid="{00000000-0005-0000-0000-000084090000}"/>
    <cellStyle name="20% - Accent1 2 2 2 3 4 2 2 2 3" xfId="2625" xr:uid="{00000000-0005-0000-0000-000085090000}"/>
    <cellStyle name="20% - Accent1 2 2 2 3 4 2 2 3" xfId="2626" xr:uid="{00000000-0005-0000-0000-000086090000}"/>
    <cellStyle name="20% - Accent1 2 2 2 3 4 2 2 3 2" xfId="2627" xr:uid="{00000000-0005-0000-0000-000087090000}"/>
    <cellStyle name="20% - Accent1 2 2 2 3 4 2 2 4" xfId="2628" xr:uid="{00000000-0005-0000-0000-000088090000}"/>
    <cellStyle name="20% - Accent1 2 2 2 3 4 2 3" xfId="2629" xr:uid="{00000000-0005-0000-0000-000089090000}"/>
    <cellStyle name="20% - Accent1 2 2 2 3 4 2 3 2" xfId="2630" xr:uid="{00000000-0005-0000-0000-00008A090000}"/>
    <cellStyle name="20% - Accent1 2 2 2 3 4 2 3 2 2" xfId="2631" xr:uid="{00000000-0005-0000-0000-00008B090000}"/>
    <cellStyle name="20% - Accent1 2 2 2 3 4 2 3 2 2 2" xfId="2632" xr:uid="{00000000-0005-0000-0000-00008C090000}"/>
    <cellStyle name="20% - Accent1 2 2 2 3 4 2 3 2 3" xfId="2633" xr:uid="{00000000-0005-0000-0000-00008D090000}"/>
    <cellStyle name="20% - Accent1 2 2 2 3 4 2 3 3" xfId="2634" xr:uid="{00000000-0005-0000-0000-00008E090000}"/>
    <cellStyle name="20% - Accent1 2 2 2 3 4 2 3 3 2" xfId="2635" xr:uid="{00000000-0005-0000-0000-00008F090000}"/>
    <cellStyle name="20% - Accent1 2 2 2 3 4 2 3 4" xfId="2636" xr:uid="{00000000-0005-0000-0000-000090090000}"/>
    <cellStyle name="20% - Accent1 2 2 2 3 4 2 4" xfId="2637" xr:uid="{00000000-0005-0000-0000-000091090000}"/>
    <cellStyle name="20% - Accent1 2 2 2 3 4 2 4 2" xfId="2638" xr:uid="{00000000-0005-0000-0000-000092090000}"/>
    <cellStyle name="20% - Accent1 2 2 2 3 4 2 4 2 2" xfId="2639" xr:uid="{00000000-0005-0000-0000-000093090000}"/>
    <cellStyle name="20% - Accent1 2 2 2 3 4 2 4 2 2 2" xfId="2640" xr:uid="{00000000-0005-0000-0000-000094090000}"/>
    <cellStyle name="20% - Accent1 2 2 2 3 4 2 4 2 3" xfId="2641" xr:uid="{00000000-0005-0000-0000-000095090000}"/>
    <cellStyle name="20% - Accent1 2 2 2 3 4 2 4 3" xfId="2642" xr:uid="{00000000-0005-0000-0000-000096090000}"/>
    <cellStyle name="20% - Accent1 2 2 2 3 4 2 4 3 2" xfId="2643" xr:uid="{00000000-0005-0000-0000-000097090000}"/>
    <cellStyle name="20% - Accent1 2 2 2 3 4 2 4 4" xfId="2644" xr:uid="{00000000-0005-0000-0000-000098090000}"/>
    <cellStyle name="20% - Accent1 2 2 2 3 4 2 5" xfId="2645" xr:uid="{00000000-0005-0000-0000-000099090000}"/>
    <cellStyle name="20% - Accent1 2 2 2 3 4 2 5 2" xfId="2646" xr:uid="{00000000-0005-0000-0000-00009A090000}"/>
    <cellStyle name="20% - Accent1 2 2 2 3 4 2 5 2 2" xfId="2647" xr:uid="{00000000-0005-0000-0000-00009B090000}"/>
    <cellStyle name="20% - Accent1 2 2 2 3 4 2 5 3" xfId="2648" xr:uid="{00000000-0005-0000-0000-00009C090000}"/>
    <cellStyle name="20% - Accent1 2 2 2 3 4 2 6" xfId="2649" xr:uid="{00000000-0005-0000-0000-00009D090000}"/>
    <cellStyle name="20% - Accent1 2 2 2 3 4 2 6 2" xfId="2650" xr:uid="{00000000-0005-0000-0000-00009E090000}"/>
    <cellStyle name="20% - Accent1 2 2 2 3 4 2 6 2 2" xfId="2651" xr:uid="{00000000-0005-0000-0000-00009F090000}"/>
    <cellStyle name="20% - Accent1 2 2 2 3 4 2 6 3" xfId="2652" xr:uid="{00000000-0005-0000-0000-0000A0090000}"/>
    <cellStyle name="20% - Accent1 2 2 2 3 4 2 7" xfId="2653" xr:uid="{00000000-0005-0000-0000-0000A1090000}"/>
    <cellStyle name="20% - Accent1 2 2 2 3 4 2 7 2" xfId="2654" xr:uid="{00000000-0005-0000-0000-0000A2090000}"/>
    <cellStyle name="20% - Accent1 2 2 2 3 4 2 8" xfId="2655" xr:uid="{00000000-0005-0000-0000-0000A3090000}"/>
    <cellStyle name="20% - Accent1 2 2 2 3 4 2 8 2" xfId="2656" xr:uid="{00000000-0005-0000-0000-0000A4090000}"/>
    <cellStyle name="20% - Accent1 2 2 2 3 4 2 9" xfId="2657" xr:uid="{00000000-0005-0000-0000-0000A5090000}"/>
    <cellStyle name="20% - Accent1 2 2 2 3 4 3" xfId="2658" xr:uid="{00000000-0005-0000-0000-0000A6090000}"/>
    <cellStyle name="20% - Accent1 2 2 2 3 4 3 2" xfId="2659" xr:uid="{00000000-0005-0000-0000-0000A7090000}"/>
    <cellStyle name="20% - Accent1 2 2 2 3 4 3 2 2" xfId="2660" xr:uid="{00000000-0005-0000-0000-0000A8090000}"/>
    <cellStyle name="20% - Accent1 2 2 2 3 4 3 2 2 2" xfId="2661" xr:uid="{00000000-0005-0000-0000-0000A9090000}"/>
    <cellStyle name="20% - Accent1 2 2 2 3 4 3 2 2 2 2" xfId="2662" xr:uid="{00000000-0005-0000-0000-0000AA090000}"/>
    <cellStyle name="20% - Accent1 2 2 2 3 4 3 2 2 3" xfId="2663" xr:uid="{00000000-0005-0000-0000-0000AB090000}"/>
    <cellStyle name="20% - Accent1 2 2 2 3 4 3 2 3" xfId="2664" xr:uid="{00000000-0005-0000-0000-0000AC090000}"/>
    <cellStyle name="20% - Accent1 2 2 2 3 4 3 2 3 2" xfId="2665" xr:uid="{00000000-0005-0000-0000-0000AD090000}"/>
    <cellStyle name="20% - Accent1 2 2 2 3 4 3 2 4" xfId="2666" xr:uid="{00000000-0005-0000-0000-0000AE090000}"/>
    <cellStyle name="20% - Accent1 2 2 2 3 4 3 3" xfId="2667" xr:uid="{00000000-0005-0000-0000-0000AF090000}"/>
    <cellStyle name="20% - Accent1 2 2 2 3 4 3 3 2" xfId="2668" xr:uid="{00000000-0005-0000-0000-0000B0090000}"/>
    <cellStyle name="20% - Accent1 2 2 2 3 4 3 3 2 2" xfId="2669" xr:uid="{00000000-0005-0000-0000-0000B1090000}"/>
    <cellStyle name="20% - Accent1 2 2 2 3 4 3 3 2 2 2" xfId="2670" xr:uid="{00000000-0005-0000-0000-0000B2090000}"/>
    <cellStyle name="20% - Accent1 2 2 2 3 4 3 3 2 3" xfId="2671" xr:uid="{00000000-0005-0000-0000-0000B3090000}"/>
    <cellStyle name="20% - Accent1 2 2 2 3 4 3 3 3" xfId="2672" xr:uid="{00000000-0005-0000-0000-0000B4090000}"/>
    <cellStyle name="20% - Accent1 2 2 2 3 4 3 3 3 2" xfId="2673" xr:uid="{00000000-0005-0000-0000-0000B5090000}"/>
    <cellStyle name="20% - Accent1 2 2 2 3 4 3 3 4" xfId="2674" xr:uid="{00000000-0005-0000-0000-0000B6090000}"/>
    <cellStyle name="20% - Accent1 2 2 2 3 4 3 4" xfId="2675" xr:uid="{00000000-0005-0000-0000-0000B7090000}"/>
    <cellStyle name="20% - Accent1 2 2 2 3 4 3 4 2" xfId="2676" xr:uid="{00000000-0005-0000-0000-0000B8090000}"/>
    <cellStyle name="20% - Accent1 2 2 2 3 4 3 4 2 2" xfId="2677" xr:uid="{00000000-0005-0000-0000-0000B9090000}"/>
    <cellStyle name="20% - Accent1 2 2 2 3 4 3 4 2 2 2" xfId="2678" xr:uid="{00000000-0005-0000-0000-0000BA090000}"/>
    <cellStyle name="20% - Accent1 2 2 2 3 4 3 4 2 3" xfId="2679" xr:uid="{00000000-0005-0000-0000-0000BB090000}"/>
    <cellStyle name="20% - Accent1 2 2 2 3 4 3 4 3" xfId="2680" xr:uid="{00000000-0005-0000-0000-0000BC090000}"/>
    <cellStyle name="20% - Accent1 2 2 2 3 4 3 4 3 2" xfId="2681" xr:uid="{00000000-0005-0000-0000-0000BD090000}"/>
    <cellStyle name="20% - Accent1 2 2 2 3 4 3 4 4" xfId="2682" xr:uid="{00000000-0005-0000-0000-0000BE090000}"/>
    <cellStyle name="20% - Accent1 2 2 2 3 4 3 5" xfId="2683" xr:uid="{00000000-0005-0000-0000-0000BF090000}"/>
    <cellStyle name="20% - Accent1 2 2 2 3 4 3 5 2" xfId="2684" xr:uid="{00000000-0005-0000-0000-0000C0090000}"/>
    <cellStyle name="20% - Accent1 2 2 2 3 4 3 5 2 2" xfId="2685" xr:uid="{00000000-0005-0000-0000-0000C1090000}"/>
    <cellStyle name="20% - Accent1 2 2 2 3 4 3 5 3" xfId="2686" xr:uid="{00000000-0005-0000-0000-0000C2090000}"/>
    <cellStyle name="20% - Accent1 2 2 2 3 4 3 6" xfId="2687" xr:uid="{00000000-0005-0000-0000-0000C3090000}"/>
    <cellStyle name="20% - Accent1 2 2 2 3 4 3 6 2" xfId="2688" xr:uid="{00000000-0005-0000-0000-0000C4090000}"/>
    <cellStyle name="20% - Accent1 2 2 2 3 4 3 6 2 2" xfId="2689" xr:uid="{00000000-0005-0000-0000-0000C5090000}"/>
    <cellStyle name="20% - Accent1 2 2 2 3 4 3 6 3" xfId="2690" xr:uid="{00000000-0005-0000-0000-0000C6090000}"/>
    <cellStyle name="20% - Accent1 2 2 2 3 4 3 7" xfId="2691" xr:uid="{00000000-0005-0000-0000-0000C7090000}"/>
    <cellStyle name="20% - Accent1 2 2 2 3 4 3 7 2" xfId="2692" xr:uid="{00000000-0005-0000-0000-0000C8090000}"/>
    <cellStyle name="20% - Accent1 2 2 2 3 4 3 8" xfId="2693" xr:uid="{00000000-0005-0000-0000-0000C9090000}"/>
    <cellStyle name="20% - Accent1 2 2 2 3 4 3 8 2" xfId="2694" xr:uid="{00000000-0005-0000-0000-0000CA090000}"/>
    <cellStyle name="20% - Accent1 2 2 2 3 4 3 9" xfId="2695" xr:uid="{00000000-0005-0000-0000-0000CB090000}"/>
    <cellStyle name="20% - Accent1 2 2 2 3 4 4" xfId="2696" xr:uid="{00000000-0005-0000-0000-0000CC090000}"/>
    <cellStyle name="20% - Accent1 2 2 2 3 4 4 2" xfId="2697" xr:uid="{00000000-0005-0000-0000-0000CD090000}"/>
    <cellStyle name="20% - Accent1 2 2 2 3 4 4 2 2" xfId="2698" xr:uid="{00000000-0005-0000-0000-0000CE090000}"/>
    <cellStyle name="20% - Accent1 2 2 2 3 4 4 2 2 2" xfId="2699" xr:uid="{00000000-0005-0000-0000-0000CF090000}"/>
    <cellStyle name="20% - Accent1 2 2 2 3 4 4 2 3" xfId="2700" xr:uid="{00000000-0005-0000-0000-0000D0090000}"/>
    <cellStyle name="20% - Accent1 2 2 2 3 4 4 3" xfId="2701" xr:uid="{00000000-0005-0000-0000-0000D1090000}"/>
    <cellStyle name="20% - Accent1 2 2 2 3 4 4 3 2" xfId="2702" xr:uid="{00000000-0005-0000-0000-0000D2090000}"/>
    <cellStyle name="20% - Accent1 2 2 2 3 4 4 4" xfId="2703" xr:uid="{00000000-0005-0000-0000-0000D3090000}"/>
    <cellStyle name="20% - Accent1 2 2 2 3 4 5" xfId="2704" xr:uid="{00000000-0005-0000-0000-0000D4090000}"/>
    <cellStyle name="20% - Accent1 2 2 2 3 4 5 2" xfId="2705" xr:uid="{00000000-0005-0000-0000-0000D5090000}"/>
    <cellStyle name="20% - Accent1 2 2 2 3 4 5 2 2" xfId="2706" xr:uid="{00000000-0005-0000-0000-0000D6090000}"/>
    <cellStyle name="20% - Accent1 2 2 2 3 4 5 2 2 2" xfId="2707" xr:uid="{00000000-0005-0000-0000-0000D7090000}"/>
    <cellStyle name="20% - Accent1 2 2 2 3 4 5 2 3" xfId="2708" xr:uid="{00000000-0005-0000-0000-0000D8090000}"/>
    <cellStyle name="20% - Accent1 2 2 2 3 4 5 3" xfId="2709" xr:uid="{00000000-0005-0000-0000-0000D9090000}"/>
    <cellStyle name="20% - Accent1 2 2 2 3 4 5 3 2" xfId="2710" xr:uid="{00000000-0005-0000-0000-0000DA090000}"/>
    <cellStyle name="20% - Accent1 2 2 2 3 4 5 4" xfId="2711" xr:uid="{00000000-0005-0000-0000-0000DB090000}"/>
    <cellStyle name="20% - Accent1 2 2 2 3 4 6" xfId="2712" xr:uid="{00000000-0005-0000-0000-0000DC090000}"/>
    <cellStyle name="20% - Accent1 2 2 2 3 4 6 2" xfId="2713" xr:uid="{00000000-0005-0000-0000-0000DD090000}"/>
    <cellStyle name="20% - Accent1 2 2 2 3 4 6 2 2" xfId="2714" xr:uid="{00000000-0005-0000-0000-0000DE090000}"/>
    <cellStyle name="20% - Accent1 2 2 2 3 4 6 2 2 2" xfId="2715" xr:uid="{00000000-0005-0000-0000-0000DF090000}"/>
    <cellStyle name="20% - Accent1 2 2 2 3 4 6 2 3" xfId="2716" xr:uid="{00000000-0005-0000-0000-0000E0090000}"/>
    <cellStyle name="20% - Accent1 2 2 2 3 4 6 3" xfId="2717" xr:uid="{00000000-0005-0000-0000-0000E1090000}"/>
    <cellStyle name="20% - Accent1 2 2 2 3 4 6 3 2" xfId="2718" xr:uid="{00000000-0005-0000-0000-0000E2090000}"/>
    <cellStyle name="20% - Accent1 2 2 2 3 4 6 4" xfId="2719" xr:uid="{00000000-0005-0000-0000-0000E3090000}"/>
    <cellStyle name="20% - Accent1 2 2 2 3 4 7" xfId="2720" xr:uid="{00000000-0005-0000-0000-0000E4090000}"/>
    <cellStyle name="20% - Accent1 2 2 2 3 4 7 2" xfId="2721" xr:uid="{00000000-0005-0000-0000-0000E5090000}"/>
    <cellStyle name="20% - Accent1 2 2 2 3 4 7 2 2" xfId="2722" xr:uid="{00000000-0005-0000-0000-0000E6090000}"/>
    <cellStyle name="20% - Accent1 2 2 2 3 4 7 3" xfId="2723" xr:uid="{00000000-0005-0000-0000-0000E7090000}"/>
    <cellStyle name="20% - Accent1 2 2 2 3 4 8" xfId="2724" xr:uid="{00000000-0005-0000-0000-0000E8090000}"/>
    <cellStyle name="20% - Accent1 2 2 2 3 4 8 2" xfId="2725" xr:uid="{00000000-0005-0000-0000-0000E9090000}"/>
    <cellStyle name="20% - Accent1 2 2 2 3 4 8 2 2" xfId="2726" xr:uid="{00000000-0005-0000-0000-0000EA090000}"/>
    <cellStyle name="20% - Accent1 2 2 2 3 4 8 3" xfId="2727" xr:uid="{00000000-0005-0000-0000-0000EB090000}"/>
    <cellStyle name="20% - Accent1 2 2 2 3 4 9" xfId="2728" xr:uid="{00000000-0005-0000-0000-0000EC090000}"/>
    <cellStyle name="20% - Accent1 2 2 2 3 4 9 2" xfId="2729" xr:uid="{00000000-0005-0000-0000-0000ED090000}"/>
    <cellStyle name="20% - Accent1 2 2 2 3 5" xfId="2730" xr:uid="{00000000-0005-0000-0000-0000EE090000}"/>
    <cellStyle name="20% - Accent1 2 2 2 3 5 2" xfId="2731" xr:uid="{00000000-0005-0000-0000-0000EF090000}"/>
    <cellStyle name="20% - Accent1 2 2 2 3 5 2 2" xfId="2732" xr:uid="{00000000-0005-0000-0000-0000F0090000}"/>
    <cellStyle name="20% - Accent1 2 2 2 3 5 2 2 2" xfId="2733" xr:uid="{00000000-0005-0000-0000-0000F1090000}"/>
    <cellStyle name="20% - Accent1 2 2 2 3 5 2 2 2 2" xfId="2734" xr:uid="{00000000-0005-0000-0000-0000F2090000}"/>
    <cellStyle name="20% - Accent1 2 2 2 3 5 2 2 3" xfId="2735" xr:uid="{00000000-0005-0000-0000-0000F3090000}"/>
    <cellStyle name="20% - Accent1 2 2 2 3 5 2 3" xfId="2736" xr:uid="{00000000-0005-0000-0000-0000F4090000}"/>
    <cellStyle name="20% - Accent1 2 2 2 3 5 2 3 2" xfId="2737" xr:uid="{00000000-0005-0000-0000-0000F5090000}"/>
    <cellStyle name="20% - Accent1 2 2 2 3 5 2 4" xfId="2738" xr:uid="{00000000-0005-0000-0000-0000F6090000}"/>
    <cellStyle name="20% - Accent1 2 2 2 3 5 3" xfId="2739" xr:uid="{00000000-0005-0000-0000-0000F7090000}"/>
    <cellStyle name="20% - Accent1 2 2 2 3 5 3 2" xfId="2740" xr:uid="{00000000-0005-0000-0000-0000F8090000}"/>
    <cellStyle name="20% - Accent1 2 2 2 3 5 3 2 2" xfId="2741" xr:uid="{00000000-0005-0000-0000-0000F9090000}"/>
    <cellStyle name="20% - Accent1 2 2 2 3 5 3 2 2 2" xfId="2742" xr:uid="{00000000-0005-0000-0000-0000FA090000}"/>
    <cellStyle name="20% - Accent1 2 2 2 3 5 3 2 3" xfId="2743" xr:uid="{00000000-0005-0000-0000-0000FB090000}"/>
    <cellStyle name="20% - Accent1 2 2 2 3 5 3 3" xfId="2744" xr:uid="{00000000-0005-0000-0000-0000FC090000}"/>
    <cellStyle name="20% - Accent1 2 2 2 3 5 3 3 2" xfId="2745" xr:uid="{00000000-0005-0000-0000-0000FD090000}"/>
    <cellStyle name="20% - Accent1 2 2 2 3 5 3 4" xfId="2746" xr:uid="{00000000-0005-0000-0000-0000FE090000}"/>
    <cellStyle name="20% - Accent1 2 2 2 3 5 4" xfId="2747" xr:uid="{00000000-0005-0000-0000-0000FF090000}"/>
    <cellStyle name="20% - Accent1 2 2 2 3 5 4 2" xfId="2748" xr:uid="{00000000-0005-0000-0000-0000000A0000}"/>
    <cellStyle name="20% - Accent1 2 2 2 3 5 4 2 2" xfId="2749" xr:uid="{00000000-0005-0000-0000-0000010A0000}"/>
    <cellStyle name="20% - Accent1 2 2 2 3 5 4 2 2 2" xfId="2750" xr:uid="{00000000-0005-0000-0000-0000020A0000}"/>
    <cellStyle name="20% - Accent1 2 2 2 3 5 4 2 3" xfId="2751" xr:uid="{00000000-0005-0000-0000-0000030A0000}"/>
    <cellStyle name="20% - Accent1 2 2 2 3 5 4 3" xfId="2752" xr:uid="{00000000-0005-0000-0000-0000040A0000}"/>
    <cellStyle name="20% - Accent1 2 2 2 3 5 4 3 2" xfId="2753" xr:uid="{00000000-0005-0000-0000-0000050A0000}"/>
    <cellStyle name="20% - Accent1 2 2 2 3 5 4 4" xfId="2754" xr:uid="{00000000-0005-0000-0000-0000060A0000}"/>
    <cellStyle name="20% - Accent1 2 2 2 3 5 5" xfId="2755" xr:uid="{00000000-0005-0000-0000-0000070A0000}"/>
    <cellStyle name="20% - Accent1 2 2 2 3 5 5 2" xfId="2756" xr:uid="{00000000-0005-0000-0000-0000080A0000}"/>
    <cellStyle name="20% - Accent1 2 2 2 3 5 5 2 2" xfId="2757" xr:uid="{00000000-0005-0000-0000-0000090A0000}"/>
    <cellStyle name="20% - Accent1 2 2 2 3 5 5 3" xfId="2758" xr:uid="{00000000-0005-0000-0000-00000A0A0000}"/>
    <cellStyle name="20% - Accent1 2 2 2 3 5 6" xfId="2759" xr:uid="{00000000-0005-0000-0000-00000B0A0000}"/>
    <cellStyle name="20% - Accent1 2 2 2 3 5 6 2" xfId="2760" xr:uid="{00000000-0005-0000-0000-00000C0A0000}"/>
    <cellStyle name="20% - Accent1 2 2 2 3 5 6 2 2" xfId="2761" xr:uid="{00000000-0005-0000-0000-00000D0A0000}"/>
    <cellStyle name="20% - Accent1 2 2 2 3 5 6 3" xfId="2762" xr:uid="{00000000-0005-0000-0000-00000E0A0000}"/>
    <cellStyle name="20% - Accent1 2 2 2 3 5 7" xfId="2763" xr:uid="{00000000-0005-0000-0000-00000F0A0000}"/>
    <cellStyle name="20% - Accent1 2 2 2 3 5 7 2" xfId="2764" xr:uid="{00000000-0005-0000-0000-0000100A0000}"/>
    <cellStyle name="20% - Accent1 2 2 2 3 5 8" xfId="2765" xr:uid="{00000000-0005-0000-0000-0000110A0000}"/>
    <cellStyle name="20% - Accent1 2 2 2 3 5 8 2" xfId="2766" xr:uid="{00000000-0005-0000-0000-0000120A0000}"/>
    <cellStyle name="20% - Accent1 2 2 2 3 5 9" xfId="2767" xr:uid="{00000000-0005-0000-0000-0000130A0000}"/>
    <cellStyle name="20% - Accent1 2 2 2 3 6" xfId="2768" xr:uid="{00000000-0005-0000-0000-0000140A0000}"/>
    <cellStyle name="20% - Accent1 2 2 2 3 6 2" xfId="2769" xr:uid="{00000000-0005-0000-0000-0000150A0000}"/>
    <cellStyle name="20% - Accent1 2 2 2 3 6 2 2" xfId="2770" xr:uid="{00000000-0005-0000-0000-0000160A0000}"/>
    <cellStyle name="20% - Accent1 2 2 2 3 6 2 2 2" xfId="2771" xr:uid="{00000000-0005-0000-0000-0000170A0000}"/>
    <cellStyle name="20% - Accent1 2 2 2 3 6 2 2 2 2" xfId="2772" xr:uid="{00000000-0005-0000-0000-0000180A0000}"/>
    <cellStyle name="20% - Accent1 2 2 2 3 6 2 2 3" xfId="2773" xr:uid="{00000000-0005-0000-0000-0000190A0000}"/>
    <cellStyle name="20% - Accent1 2 2 2 3 6 2 3" xfId="2774" xr:uid="{00000000-0005-0000-0000-00001A0A0000}"/>
    <cellStyle name="20% - Accent1 2 2 2 3 6 2 3 2" xfId="2775" xr:uid="{00000000-0005-0000-0000-00001B0A0000}"/>
    <cellStyle name="20% - Accent1 2 2 2 3 6 2 4" xfId="2776" xr:uid="{00000000-0005-0000-0000-00001C0A0000}"/>
    <cellStyle name="20% - Accent1 2 2 2 3 6 3" xfId="2777" xr:uid="{00000000-0005-0000-0000-00001D0A0000}"/>
    <cellStyle name="20% - Accent1 2 2 2 3 6 3 2" xfId="2778" xr:uid="{00000000-0005-0000-0000-00001E0A0000}"/>
    <cellStyle name="20% - Accent1 2 2 2 3 6 3 2 2" xfId="2779" xr:uid="{00000000-0005-0000-0000-00001F0A0000}"/>
    <cellStyle name="20% - Accent1 2 2 2 3 6 3 2 2 2" xfId="2780" xr:uid="{00000000-0005-0000-0000-0000200A0000}"/>
    <cellStyle name="20% - Accent1 2 2 2 3 6 3 2 3" xfId="2781" xr:uid="{00000000-0005-0000-0000-0000210A0000}"/>
    <cellStyle name="20% - Accent1 2 2 2 3 6 3 3" xfId="2782" xr:uid="{00000000-0005-0000-0000-0000220A0000}"/>
    <cellStyle name="20% - Accent1 2 2 2 3 6 3 3 2" xfId="2783" xr:uid="{00000000-0005-0000-0000-0000230A0000}"/>
    <cellStyle name="20% - Accent1 2 2 2 3 6 3 4" xfId="2784" xr:uid="{00000000-0005-0000-0000-0000240A0000}"/>
    <cellStyle name="20% - Accent1 2 2 2 3 6 4" xfId="2785" xr:uid="{00000000-0005-0000-0000-0000250A0000}"/>
    <cellStyle name="20% - Accent1 2 2 2 3 6 4 2" xfId="2786" xr:uid="{00000000-0005-0000-0000-0000260A0000}"/>
    <cellStyle name="20% - Accent1 2 2 2 3 6 4 2 2" xfId="2787" xr:uid="{00000000-0005-0000-0000-0000270A0000}"/>
    <cellStyle name="20% - Accent1 2 2 2 3 6 4 2 2 2" xfId="2788" xr:uid="{00000000-0005-0000-0000-0000280A0000}"/>
    <cellStyle name="20% - Accent1 2 2 2 3 6 4 2 3" xfId="2789" xr:uid="{00000000-0005-0000-0000-0000290A0000}"/>
    <cellStyle name="20% - Accent1 2 2 2 3 6 4 3" xfId="2790" xr:uid="{00000000-0005-0000-0000-00002A0A0000}"/>
    <cellStyle name="20% - Accent1 2 2 2 3 6 4 3 2" xfId="2791" xr:uid="{00000000-0005-0000-0000-00002B0A0000}"/>
    <cellStyle name="20% - Accent1 2 2 2 3 6 4 4" xfId="2792" xr:uid="{00000000-0005-0000-0000-00002C0A0000}"/>
    <cellStyle name="20% - Accent1 2 2 2 3 6 5" xfId="2793" xr:uid="{00000000-0005-0000-0000-00002D0A0000}"/>
    <cellStyle name="20% - Accent1 2 2 2 3 6 5 2" xfId="2794" xr:uid="{00000000-0005-0000-0000-00002E0A0000}"/>
    <cellStyle name="20% - Accent1 2 2 2 3 6 5 2 2" xfId="2795" xr:uid="{00000000-0005-0000-0000-00002F0A0000}"/>
    <cellStyle name="20% - Accent1 2 2 2 3 6 5 3" xfId="2796" xr:uid="{00000000-0005-0000-0000-0000300A0000}"/>
    <cellStyle name="20% - Accent1 2 2 2 3 6 6" xfId="2797" xr:uid="{00000000-0005-0000-0000-0000310A0000}"/>
    <cellStyle name="20% - Accent1 2 2 2 3 6 6 2" xfId="2798" xr:uid="{00000000-0005-0000-0000-0000320A0000}"/>
    <cellStyle name="20% - Accent1 2 2 2 3 6 6 2 2" xfId="2799" xr:uid="{00000000-0005-0000-0000-0000330A0000}"/>
    <cellStyle name="20% - Accent1 2 2 2 3 6 6 3" xfId="2800" xr:uid="{00000000-0005-0000-0000-0000340A0000}"/>
    <cellStyle name="20% - Accent1 2 2 2 3 6 7" xfId="2801" xr:uid="{00000000-0005-0000-0000-0000350A0000}"/>
    <cellStyle name="20% - Accent1 2 2 2 3 6 7 2" xfId="2802" xr:uid="{00000000-0005-0000-0000-0000360A0000}"/>
    <cellStyle name="20% - Accent1 2 2 2 3 6 8" xfId="2803" xr:uid="{00000000-0005-0000-0000-0000370A0000}"/>
    <cellStyle name="20% - Accent1 2 2 2 3 6 8 2" xfId="2804" xr:uid="{00000000-0005-0000-0000-0000380A0000}"/>
    <cellStyle name="20% - Accent1 2 2 2 3 6 9" xfId="2805" xr:uid="{00000000-0005-0000-0000-0000390A0000}"/>
    <cellStyle name="20% - Accent1 2 2 2 3 7" xfId="2806" xr:uid="{00000000-0005-0000-0000-00003A0A0000}"/>
    <cellStyle name="20% - Accent1 2 2 2 3 7 2" xfId="2807" xr:uid="{00000000-0005-0000-0000-00003B0A0000}"/>
    <cellStyle name="20% - Accent1 2 2 2 3 7 2 2" xfId="2808" xr:uid="{00000000-0005-0000-0000-00003C0A0000}"/>
    <cellStyle name="20% - Accent1 2 2 2 3 7 2 2 2" xfId="2809" xr:uid="{00000000-0005-0000-0000-00003D0A0000}"/>
    <cellStyle name="20% - Accent1 2 2 2 3 7 2 3" xfId="2810" xr:uid="{00000000-0005-0000-0000-00003E0A0000}"/>
    <cellStyle name="20% - Accent1 2 2 2 3 7 3" xfId="2811" xr:uid="{00000000-0005-0000-0000-00003F0A0000}"/>
    <cellStyle name="20% - Accent1 2 2 2 3 7 3 2" xfId="2812" xr:uid="{00000000-0005-0000-0000-0000400A0000}"/>
    <cellStyle name="20% - Accent1 2 2 2 3 7 4" xfId="2813" xr:uid="{00000000-0005-0000-0000-0000410A0000}"/>
    <cellStyle name="20% - Accent1 2 2 2 3 8" xfId="2814" xr:uid="{00000000-0005-0000-0000-0000420A0000}"/>
    <cellStyle name="20% - Accent1 2 2 2 3 8 2" xfId="2815" xr:uid="{00000000-0005-0000-0000-0000430A0000}"/>
    <cellStyle name="20% - Accent1 2 2 2 3 8 2 2" xfId="2816" xr:uid="{00000000-0005-0000-0000-0000440A0000}"/>
    <cellStyle name="20% - Accent1 2 2 2 3 8 2 2 2" xfId="2817" xr:uid="{00000000-0005-0000-0000-0000450A0000}"/>
    <cellStyle name="20% - Accent1 2 2 2 3 8 2 3" xfId="2818" xr:uid="{00000000-0005-0000-0000-0000460A0000}"/>
    <cellStyle name="20% - Accent1 2 2 2 3 8 3" xfId="2819" xr:uid="{00000000-0005-0000-0000-0000470A0000}"/>
    <cellStyle name="20% - Accent1 2 2 2 3 8 3 2" xfId="2820" xr:uid="{00000000-0005-0000-0000-0000480A0000}"/>
    <cellStyle name="20% - Accent1 2 2 2 3 8 4" xfId="2821" xr:uid="{00000000-0005-0000-0000-0000490A0000}"/>
    <cellStyle name="20% - Accent1 2 2 2 3 9" xfId="2822" xr:uid="{00000000-0005-0000-0000-00004A0A0000}"/>
    <cellStyle name="20% - Accent1 2 2 2 3 9 2" xfId="2823" xr:uid="{00000000-0005-0000-0000-00004B0A0000}"/>
    <cellStyle name="20% - Accent1 2 2 2 3 9 2 2" xfId="2824" xr:uid="{00000000-0005-0000-0000-00004C0A0000}"/>
    <cellStyle name="20% - Accent1 2 2 2 3 9 2 2 2" xfId="2825" xr:uid="{00000000-0005-0000-0000-00004D0A0000}"/>
    <cellStyle name="20% - Accent1 2 2 2 3 9 2 3" xfId="2826" xr:uid="{00000000-0005-0000-0000-00004E0A0000}"/>
    <cellStyle name="20% - Accent1 2 2 2 3 9 3" xfId="2827" xr:uid="{00000000-0005-0000-0000-00004F0A0000}"/>
    <cellStyle name="20% - Accent1 2 2 2 3 9 3 2" xfId="2828" xr:uid="{00000000-0005-0000-0000-0000500A0000}"/>
    <cellStyle name="20% - Accent1 2 2 2 3 9 4" xfId="2829" xr:uid="{00000000-0005-0000-0000-0000510A0000}"/>
    <cellStyle name="20% - Accent1 2 2 2 4" xfId="2830" xr:uid="{00000000-0005-0000-0000-0000520A0000}"/>
    <cellStyle name="20% - Accent1 2 2 2 4 10" xfId="2831" xr:uid="{00000000-0005-0000-0000-0000530A0000}"/>
    <cellStyle name="20% - Accent1 2 2 2 4 10 2" xfId="2832" xr:uid="{00000000-0005-0000-0000-0000540A0000}"/>
    <cellStyle name="20% - Accent1 2 2 2 4 11" xfId="2833" xr:uid="{00000000-0005-0000-0000-0000550A0000}"/>
    <cellStyle name="20% - Accent1 2 2 2 4 2" xfId="2834" xr:uid="{00000000-0005-0000-0000-0000560A0000}"/>
    <cellStyle name="20% - Accent1 2 2 2 4 2 2" xfId="2835" xr:uid="{00000000-0005-0000-0000-0000570A0000}"/>
    <cellStyle name="20% - Accent1 2 2 2 4 2 2 2" xfId="2836" xr:uid="{00000000-0005-0000-0000-0000580A0000}"/>
    <cellStyle name="20% - Accent1 2 2 2 4 2 2 2 2" xfId="2837" xr:uid="{00000000-0005-0000-0000-0000590A0000}"/>
    <cellStyle name="20% - Accent1 2 2 2 4 2 2 2 2 2" xfId="2838" xr:uid="{00000000-0005-0000-0000-00005A0A0000}"/>
    <cellStyle name="20% - Accent1 2 2 2 4 2 2 2 3" xfId="2839" xr:uid="{00000000-0005-0000-0000-00005B0A0000}"/>
    <cellStyle name="20% - Accent1 2 2 2 4 2 2 3" xfId="2840" xr:uid="{00000000-0005-0000-0000-00005C0A0000}"/>
    <cellStyle name="20% - Accent1 2 2 2 4 2 2 3 2" xfId="2841" xr:uid="{00000000-0005-0000-0000-00005D0A0000}"/>
    <cellStyle name="20% - Accent1 2 2 2 4 2 2 4" xfId="2842" xr:uid="{00000000-0005-0000-0000-00005E0A0000}"/>
    <cellStyle name="20% - Accent1 2 2 2 4 2 3" xfId="2843" xr:uid="{00000000-0005-0000-0000-00005F0A0000}"/>
    <cellStyle name="20% - Accent1 2 2 2 4 2 3 2" xfId="2844" xr:uid="{00000000-0005-0000-0000-0000600A0000}"/>
    <cellStyle name="20% - Accent1 2 2 2 4 2 3 2 2" xfId="2845" xr:uid="{00000000-0005-0000-0000-0000610A0000}"/>
    <cellStyle name="20% - Accent1 2 2 2 4 2 3 2 2 2" xfId="2846" xr:uid="{00000000-0005-0000-0000-0000620A0000}"/>
    <cellStyle name="20% - Accent1 2 2 2 4 2 3 2 3" xfId="2847" xr:uid="{00000000-0005-0000-0000-0000630A0000}"/>
    <cellStyle name="20% - Accent1 2 2 2 4 2 3 3" xfId="2848" xr:uid="{00000000-0005-0000-0000-0000640A0000}"/>
    <cellStyle name="20% - Accent1 2 2 2 4 2 3 3 2" xfId="2849" xr:uid="{00000000-0005-0000-0000-0000650A0000}"/>
    <cellStyle name="20% - Accent1 2 2 2 4 2 3 4" xfId="2850" xr:uid="{00000000-0005-0000-0000-0000660A0000}"/>
    <cellStyle name="20% - Accent1 2 2 2 4 2 4" xfId="2851" xr:uid="{00000000-0005-0000-0000-0000670A0000}"/>
    <cellStyle name="20% - Accent1 2 2 2 4 2 4 2" xfId="2852" xr:uid="{00000000-0005-0000-0000-0000680A0000}"/>
    <cellStyle name="20% - Accent1 2 2 2 4 2 4 2 2" xfId="2853" xr:uid="{00000000-0005-0000-0000-0000690A0000}"/>
    <cellStyle name="20% - Accent1 2 2 2 4 2 4 2 2 2" xfId="2854" xr:uid="{00000000-0005-0000-0000-00006A0A0000}"/>
    <cellStyle name="20% - Accent1 2 2 2 4 2 4 2 3" xfId="2855" xr:uid="{00000000-0005-0000-0000-00006B0A0000}"/>
    <cellStyle name="20% - Accent1 2 2 2 4 2 4 3" xfId="2856" xr:uid="{00000000-0005-0000-0000-00006C0A0000}"/>
    <cellStyle name="20% - Accent1 2 2 2 4 2 4 3 2" xfId="2857" xr:uid="{00000000-0005-0000-0000-00006D0A0000}"/>
    <cellStyle name="20% - Accent1 2 2 2 4 2 4 4" xfId="2858" xr:uid="{00000000-0005-0000-0000-00006E0A0000}"/>
    <cellStyle name="20% - Accent1 2 2 2 4 2 5" xfId="2859" xr:uid="{00000000-0005-0000-0000-00006F0A0000}"/>
    <cellStyle name="20% - Accent1 2 2 2 4 2 5 2" xfId="2860" xr:uid="{00000000-0005-0000-0000-0000700A0000}"/>
    <cellStyle name="20% - Accent1 2 2 2 4 2 5 2 2" xfId="2861" xr:uid="{00000000-0005-0000-0000-0000710A0000}"/>
    <cellStyle name="20% - Accent1 2 2 2 4 2 5 3" xfId="2862" xr:uid="{00000000-0005-0000-0000-0000720A0000}"/>
    <cellStyle name="20% - Accent1 2 2 2 4 2 6" xfId="2863" xr:uid="{00000000-0005-0000-0000-0000730A0000}"/>
    <cellStyle name="20% - Accent1 2 2 2 4 2 6 2" xfId="2864" xr:uid="{00000000-0005-0000-0000-0000740A0000}"/>
    <cellStyle name="20% - Accent1 2 2 2 4 2 6 2 2" xfId="2865" xr:uid="{00000000-0005-0000-0000-0000750A0000}"/>
    <cellStyle name="20% - Accent1 2 2 2 4 2 6 3" xfId="2866" xr:uid="{00000000-0005-0000-0000-0000760A0000}"/>
    <cellStyle name="20% - Accent1 2 2 2 4 2 7" xfId="2867" xr:uid="{00000000-0005-0000-0000-0000770A0000}"/>
    <cellStyle name="20% - Accent1 2 2 2 4 2 7 2" xfId="2868" xr:uid="{00000000-0005-0000-0000-0000780A0000}"/>
    <cellStyle name="20% - Accent1 2 2 2 4 2 8" xfId="2869" xr:uid="{00000000-0005-0000-0000-0000790A0000}"/>
    <cellStyle name="20% - Accent1 2 2 2 4 2 8 2" xfId="2870" xr:uid="{00000000-0005-0000-0000-00007A0A0000}"/>
    <cellStyle name="20% - Accent1 2 2 2 4 2 9" xfId="2871" xr:uid="{00000000-0005-0000-0000-00007B0A0000}"/>
    <cellStyle name="20% - Accent1 2 2 2 4 3" xfId="2872" xr:uid="{00000000-0005-0000-0000-00007C0A0000}"/>
    <cellStyle name="20% - Accent1 2 2 2 4 3 2" xfId="2873" xr:uid="{00000000-0005-0000-0000-00007D0A0000}"/>
    <cellStyle name="20% - Accent1 2 2 2 4 3 2 2" xfId="2874" xr:uid="{00000000-0005-0000-0000-00007E0A0000}"/>
    <cellStyle name="20% - Accent1 2 2 2 4 3 2 2 2" xfId="2875" xr:uid="{00000000-0005-0000-0000-00007F0A0000}"/>
    <cellStyle name="20% - Accent1 2 2 2 4 3 2 2 2 2" xfId="2876" xr:uid="{00000000-0005-0000-0000-0000800A0000}"/>
    <cellStyle name="20% - Accent1 2 2 2 4 3 2 2 3" xfId="2877" xr:uid="{00000000-0005-0000-0000-0000810A0000}"/>
    <cellStyle name="20% - Accent1 2 2 2 4 3 2 3" xfId="2878" xr:uid="{00000000-0005-0000-0000-0000820A0000}"/>
    <cellStyle name="20% - Accent1 2 2 2 4 3 2 3 2" xfId="2879" xr:uid="{00000000-0005-0000-0000-0000830A0000}"/>
    <cellStyle name="20% - Accent1 2 2 2 4 3 2 4" xfId="2880" xr:uid="{00000000-0005-0000-0000-0000840A0000}"/>
    <cellStyle name="20% - Accent1 2 2 2 4 3 3" xfId="2881" xr:uid="{00000000-0005-0000-0000-0000850A0000}"/>
    <cellStyle name="20% - Accent1 2 2 2 4 3 3 2" xfId="2882" xr:uid="{00000000-0005-0000-0000-0000860A0000}"/>
    <cellStyle name="20% - Accent1 2 2 2 4 3 3 2 2" xfId="2883" xr:uid="{00000000-0005-0000-0000-0000870A0000}"/>
    <cellStyle name="20% - Accent1 2 2 2 4 3 3 2 2 2" xfId="2884" xr:uid="{00000000-0005-0000-0000-0000880A0000}"/>
    <cellStyle name="20% - Accent1 2 2 2 4 3 3 2 3" xfId="2885" xr:uid="{00000000-0005-0000-0000-0000890A0000}"/>
    <cellStyle name="20% - Accent1 2 2 2 4 3 3 3" xfId="2886" xr:uid="{00000000-0005-0000-0000-00008A0A0000}"/>
    <cellStyle name="20% - Accent1 2 2 2 4 3 3 3 2" xfId="2887" xr:uid="{00000000-0005-0000-0000-00008B0A0000}"/>
    <cellStyle name="20% - Accent1 2 2 2 4 3 3 4" xfId="2888" xr:uid="{00000000-0005-0000-0000-00008C0A0000}"/>
    <cellStyle name="20% - Accent1 2 2 2 4 3 4" xfId="2889" xr:uid="{00000000-0005-0000-0000-00008D0A0000}"/>
    <cellStyle name="20% - Accent1 2 2 2 4 3 4 2" xfId="2890" xr:uid="{00000000-0005-0000-0000-00008E0A0000}"/>
    <cellStyle name="20% - Accent1 2 2 2 4 3 4 2 2" xfId="2891" xr:uid="{00000000-0005-0000-0000-00008F0A0000}"/>
    <cellStyle name="20% - Accent1 2 2 2 4 3 4 2 2 2" xfId="2892" xr:uid="{00000000-0005-0000-0000-0000900A0000}"/>
    <cellStyle name="20% - Accent1 2 2 2 4 3 4 2 3" xfId="2893" xr:uid="{00000000-0005-0000-0000-0000910A0000}"/>
    <cellStyle name="20% - Accent1 2 2 2 4 3 4 3" xfId="2894" xr:uid="{00000000-0005-0000-0000-0000920A0000}"/>
    <cellStyle name="20% - Accent1 2 2 2 4 3 4 3 2" xfId="2895" xr:uid="{00000000-0005-0000-0000-0000930A0000}"/>
    <cellStyle name="20% - Accent1 2 2 2 4 3 4 4" xfId="2896" xr:uid="{00000000-0005-0000-0000-0000940A0000}"/>
    <cellStyle name="20% - Accent1 2 2 2 4 3 5" xfId="2897" xr:uid="{00000000-0005-0000-0000-0000950A0000}"/>
    <cellStyle name="20% - Accent1 2 2 2 4 3 5 2" xfId="2898" xr:uid="{00000000-0005-0000-0000-0000960A0000}"/>
    <cellStyle name="20% - Accent1 2 2 2 4 3 5 2 2" xfId="2899" xr:uid="{00000000-0005-0000-0000-0000970A0000}"/>
    <cellStyle name="20% - Accent1 2 2 2 4 3 5 3" xfId="2900" xr:uid="{00000000-0005-0000-0000-0000980A0000}"/>
    <cellStyle name="20% - Accent1 2 2 2 4 3 6" xfId="2901" xr:uid="{00000000-0005-0000-0000-0000990A0000}"/>
    <cellStyle name="20% - Accent1 2 2 2 4 3 6 2" xfId="2902" xr:uid="{00000000-0005-0000-0000-00009A0A0000}"/>
    <cellStyle name="20% - Accent1 2 2 2 4 3 6 2 2" xfId="2903" xr:uid="{00000000-0005-0000-0000-00009B0A0000}"/>
    <cellStyle name="20% - Accent1 2 2 2 4 3 6 3" xfId="2904" xr:uid="{00000000-0005-0000-0000-00009C0A0000}"/>
    <cellStyle name="20% - Accent1 2 2 2 4 3 7" xfId="2905" xr:uid="{00000000-0005-0000-0000-00009D0A0000}"/>
    <cellStyle name="20% - Accent1 2 2 2 4 3 7 2" xfId="2906" xr:uid="{00000000-0005-0000-0000-00009E0A0000}"/>
    <cellStyle name="20% - Accent1 2 2 2 4 3 8" xfId="2907" xr:uid="{00000000-0005-0000-0000-00009F0A0000}"/>
    <cellStyle name="20% - Accent1 2 2 2 4 3 8 2" xfId="2908" xr:uid="{00000000-0005-0000-0000-0000A00A0000}"/>
    <cellStyle name="20% - Accent1 2 2 2 4 3 9" xfId="2909" xr:uid="{00000000-0005-0000-0000-0000A10A0000}"/>
    <cellStyle name="20% - Accent1 2 2 2 4 4" xfId="2910" xr:uid="{00000000-0005-0000-0000-0000A20A0000}"/>
    <cellStyle name="20% - Accent1 2 2 2 4 4 2" xfId="2911" xr:uid="{00000000-0005-0000-0000-0000A30A0000}"/>
    <cellStyle name="20% - Accent1 2 2 2 4 4 2 2" xfId="2912" xr:uid="{00000000-0005-0000-0000-0000A40A0000}"/>
    <cellStyle name="20% - Accent1 2 2 2 4 4 2 2 2" xfId="2913" xr:uid="{00000000-0005-0000-0000-0000A50A0000}"/>
    <cellStyle name="20% - Accent1 2 2 2 4 4 2 3" xfId="2914" xr:uid="{00000000-0005-0000-0000-0000A60A0000}"/>
    <cellStyle name="20% - Accent1 2 2 2 4 4 3" xfId="2915" xr:uid="{00000000-0005-0000-0000-0000A70A0000}"/>
    <cellStyle name="20% - Accent1 2 2 2 4 4 3 2" xfId="2916" xr:uid="{00000000-0005-0000-0000-0000A80A0000}"/>
    <cellStyle name="20% - Accent1 2 2 2 4 4 4" xfId="2917" xr:uid="{00000000-0005-0000-0000-0000A90A0000}"/>
    <cellStyle name="20% - Accent1 2 2 2 4 5" xfId="2918" xr:uid="{00000000-0005-0000-0000-0000AA0A0000}"/>
    <cellStyle name="20% - Accent1 2 2 2 4 5 2" xfId="2919" xr:uid="{00000000-0005-0000-0000-0000AB0A0000}"/>
    <cellStyle name="20% - Accent1 2 2 2 4 5 2 2" xfId="2920" xr:uid="{00000000-0005-0000-0000-0000AC0A0000}"/>
    <cellStyle name="20% - Accent1 2 2 2 4 5 2 2 2" xfId="2921" xr:uid="{00000000-0005-0000-0000-0000AD0A0000}"/>
    <cellStyle name="20% - Accent1 2 2 2 4 5 2 3" xfId="2922" xr:uid="{00000000-0005-0000-0000-0000AE0A0000}"/>
    <cellStyle name="20% - Accent1 2 2 2 4 5 3" xfId="2923" xr:uid="{00000000-0005-0000-0000-0000AF0A0000}"/>
    <cellStyle name="20% - Accent1 2 2 2 4 5 3 2" xfId="2924" xr:uid="{00000000-0005-0000-0000-0000B00A0000}"/>
    <cellStyle name="20% - Accent1 2 2 2 4 5 4" xfId="2925" xr:uid="{00000000-0005-0000-0000-0000B10A0000}"/>
    <cellStyle name="20% - Accent1 2 2 2 4 6" xfId="2926" xr:uid="{00000000-0005-0000-0000-0000B20A0000}"/>
    <cellStyle name="20% - Accent1 2 2 2 4 6 2" xfId="2927" xr:uid="{00000000-0005-0000-0000-0000B30A0000}"/>
    <cellStyle name="20% - Accent1 2 2 2 4 6 2 2" xfId="2928" xr:uid="{00000000-0005-0000-0000-0000B40A0000}"/>
    <cellStyle name="20% - Accent1 2 2 2 4 6 2 2 2" xfId="2929" xr:uid="{00000000-0005-0000-0000-0000B50A0000}"/>
    <cellStyle name="20% - Accent1 2 2 2 4 6 2 3" xfId="2930" xr:uid="{00000000-0005-0000-0000-0000B60A0000}"/>
    <cellStyle name="20% - Accent1 2 2 2 4 6 3" xfId="2931" xr:uid="{00000000-0005-0000-0000-0000B70A0000}"/>
    <cellStyle name="20% - Accent1 2 2 2 4 6 3 2" xfId="2932" xr:uid="{00000000-0005-0000-0000-0000B80A0000}"/>
    <cellStyle name="20% - Accent1 2 2 2 4 6 4" xfId="2933" xr:uid="{00000000-0005-0000-0000-0000B90A0000}"/>
    <cellStyle name="20% - Accent1 2 2 2 4 7" xfId="2934" xr:uid="{00000000-0005-0000-0000-0000BA0A0000}"/>
    <cellStyle name="20% - Accent1 2 2 2 4 7 2" xfId="2935" xr:uid="{00000000-0005-0000-0000-0000BB0A0000}"/>
    <cellStyle name="20% - Accent1 2 2 2 4 7 2 2" xfId="2936" xr:uid="{00000000-0005-0000-0000-0000BC0A0000}"/>
    <cellStyle name="20% - Accent1 2 2 2 4 7 3" xfId="2937" xr:uid="{00000000-0005-0000-0000-0000BD0A0000}"/>
    <cellStyle name="20% - Accent1 2 2 2 4 8" xfId="2938" xr:uid="{00000000-0005-0000-0000-0000BE0A0000}"/>
    <cellStyle name="20% - Accent1 2 2 2 4 8 2" xfId="2939" xr:uid="{00000000-0005-0000-0000-0000BF0A0000}"/>
    <cellStyle name="20% - Accent1 2 2 2 4 8 2 2" xfId="2940" xr:uid="{00000000-0005-0000-0000-0000C00A0000}"/>
    <cellStyle name="20% - Accent1 2 2 2 4 8 3" xfId="2941" xr:uid="{00000000-0005-0000-0000-0000C10A0000}"/>
    <cellStyle name="20% - Accent1 2 2 2 4 9" xfId="2942" xr:uid="{00000000-0005-0000-0000-0000C20A0000}"/>
    <cellStyle name="20% - Accent1 2 2 2 4 9 2" xfId="2943" xr:uid="{00000000-0005-0000-0000-0000C30A0000}"/>
    <cellStyle name="20% - Accent1 2 2 2 5" xfId="2944" xr:uid="{00000000-0005-0000-0000-0000C40A0000}"/>
    <cellStyle name="20% - Accent1 2 2 2 5 10" xfId="2945" xr:uid="{00000000-0005-0000-0000-0000C50A0000}"/>
    <cellStyle name="20% - Accent1 2 2 2 5 10 2" xfId="2946" xr:uid="{00000000-0005-0000-0000-0000C60A0000}"/>
    <cellStyle name="20% - Accent1 2 2 2 5 11" xfId="2947" xr:uid="{00000000-0005-0000-0000-0000C70A0000}"/>
    <cellStyle name="20% - Accent1 2 2 2 5 2" xfId="2948" xr:uid="{00000000-0005-0000-0000-0000C80A0000}"/>
    <cellStyle name="20% - Accent1 2 2 2 5 2 2" xfId="2949" xr:uid="{00000000-0005-0000-0000-0000C90A0000}"/>
    <cellStyle name="20% - Accent1 2 2 2 5 2 2 2" xfId="2950" xr:uid="{00000000-0005-0000-0000-0000CA0A0000}"/>
    <cellStyle name="20% - Accent1 2 2 2 5 2 2 2 2" xfId="2951" xr:uid="{00000000-0005-0000-0000-0000CB0A0000}"/>
    <cellStyle name="20% - Accent1 2 2 2 5 2 2 2 2 2" xfId="2952" xr:uid="{00000000-0005-0000-0000-0000CC0A0000}"/>
    <cellStyle name="20% - Accent1 2 2 2 5 2 2 2 3" xfId="2953" xr:uid="{00000000-0005-0000-0000-0000CD0A0000}"/>
    <cellStyle name="20% - Accent1 2 2 2 5 2 2 3" xfId="2954" xr:uid="{00000000-0005-0000-0000-0000CE0A0000}"/>
    <cellStyle name="20% - Accent1 2 2 2 5 2 2 3 2" xfId="2955" xr:uid="{00000000-0005-0000-0000-0000CF0A0000}"/>
    <cellStyle name="20% - Accent1 2 2 2 5 2 2 4" xfId="2956" xr:uid="{00000000-0005-0000-0000-0000D00A0000}"/>
    <cellStyle name="20% - Accent1 2 2 2 5 2 3" xfId="2957" xr:uid="{00000000-0005-0000-0000-0000D10A0000}"/>
    <cellStyle name="20% - Accent1 2 2 2 5 2 3 2" xfId="2958" xr:uid="{00000000-0005-0000-0000-0000D20A0000}"/>
    <cellStyle name="20% - Accent1 2 2 2 5 2 3 2 2" xfId="2959" xr:uid="{00000000-0005-0000-0000-0000D30A0000}"/>
    <cellStyle name="20% - Accent1 2 2 2 5 2 3 2 2 2" xfId="2960" xr:uid="{00000000-0005-0000-0000-0000D40A0000}"/>
    <cellStyle name="20% - Accent1 2 2 2 5 2 3 2 3" xfId="2961" xr:uid="{00000000-0005-0000-0000-0000D50A0000}"/>
    <cellStyle name="20% - Accent1 2 2 2 5 2 3 3" xfId="2962" xr:uid="{00000000-0005-0000-0000-0000D60A0000}"/>
    <cellStyle name="20% - Accent1 2 2 2 5 2 3 3 2" xfId="2963" xr:uid="{00000000-0005-0000-0000-0000D70A0000}"/>
    <cellStyle name="20% - Accent1 2 2 2 5 2 3 4" xfId="2964" xr:uid="{00000000-0005-0000-0000-0000D80A0000}"/>
    <cellStyle name="20% - Accent1 2 2 2 5 2 4" xfId="2965" xr:uid="{00000000-0005-0000-0000-0000D90A0000}"/>
    <cellStyle name="20% - Accent1 2 2 2 5 2 4 2" xfId="2966" xr:uid="{00000000-0005-0000-0000-0000DA0A0000}"/>
    <cellStyle name="20% - Accent1 2 2 2 5 2 4 2 2" xfId="2967" xr:uid="{00000000-0005-0000-0000-0000DB0A0000}"/>
    <cellStyle name="20% - Accent1 2 2 2 5 2 4 2 2 2" xfId="2968" xr:uid="{00000000-0005-0000-0000-0000DC0A0000}"/>
    <cellStyle name="20% - Accent1 2 2 2 5 2 4 2 3" xfId="2969" xr:uid="{00000000-0005-0000-0000-0000DD0A0000}"/>
    <cellStyle name="20% - Accent1 2 2 2 5 2 4 3" xfId="2970" xr:uid="{00000000-0005-0000-0000-0000DE0A0000}"/>
    <cellStyle name="20% - Accent1 2 2 2 5 2 4 3 2" xfId="2971" xr:uid="{00000000-0005-0000-0000-0000DF0A0000}"/>
    <cellStyle name="20% - Accent1 2 2 2 5 2 4 4" xfId="2972" xr:uid="{00000000-0005-0000-0000-0000E00A0000}"/>
    <cellStyle name="20% - Accent1 2 2 2 5 2 5" xfId="2973" xr:uid="{00000000-0005-0000-0000-0000E10A0000}"/>
    <cellStyle name="20% - Accent1 2 2 2 5 2 5 2" xfId="2974" xr:uid="{00000000-0005-0000-0000-0000E20A0000}"/>
    <cellStyle name="20% - Accent1 2 2 2 5 2 5 2 2" xfId="2975" xr:uid="{00000000-0005-0000-0000-0000E30A0000}"/>
    <cellStyle name="20% - Accent1 2 2 2 5 2 5 3" xfId="2976" xr:uid="{00000000-0005-0000-0000-0000E40A0000}"/>
    <cellStyle name="20% - Accent1 2 2 2 5 2 6" xfId="2977" xr:uid="{00000000-0005-0000-0000-0000E50A0000}"/>
    <cellStyle name="20% - Accent1 2 2 2 5 2 6 2" xfId="2978" xr:uid="{00000000-0005-0000-0000-0000E60A0000}"/>
    <cellStyle name="20% - Accent1 2 2 2 5 2 6 2 2" xfId="2979" xr:uid="{00000000-0005-0000-0000-0000E70A0000}"/>
    <cellStyle name="20% - Accent1 2 2 2 5 2 6 3" xfId="2980" xr:uid="{00000000-0005-0000-0000-0000E80A0000}"/>
    <cellStyle name="20% - Accent1 2 2 2 5 2 7" xfId="2981" xr:uid="{00000000-0005-0000-0000-0000E90A0000}"/>
    <cellStyle name="20% - Accent1 2 2 2 5 2 7 2" xfId="2982" xr:uid="{00000000-0005-0000-0000-0000EA0A0000}"/>
    <cellStyle name="20% - Accent1 2 2 2 5 2 8" xfId="2983" xr:uid="{00000000-0005-0000-0000-0000EB0A0000}"/>
    <cellStyle name="20% - Accent1 2 2 2 5 2 8 2" xfId="2984" xr:uid="{00000000-0005-0000-0000-0000EC0A0000}"/>
    <cellStyle name="20% - Accent1 2 2 2 5 2 9" xfId="2985" xr:uid="{00000000-0005-0000-0000-0000ED0A0000}"/>
    <cellStyle name="20% - Accent1 2 2 2 5 3" xfId="2986" xr:uid="{00000000-0005-0000-0000-0000EE0A0000}"/>
    <cellStyle name="20% - Accent1 2 2 2 5 3 2" xfId="2987" xr:uid="{00000000-0005-0000-0000-0000EF0A0000}"/>
    <cellStyle name="20% - Accent1 2 2 2 5 3 2 2" xfId="2988" xr:uid="{00000000-0005-0000-0000-0000F00A0000}"/>
    <cellStyle name="20% - Accent1 2 2 2 5 3 2 2 2" xfId="2989" xr:uid="{00000000-0005-0000-0000-0000F10A0000}"/>
    <cellStyle name="20% - Accent1 2 2 2 5 3 2 2 2 2" xfId="2990" xr:uid="{00000000-0005-0000-0000-0000F20A0000}"/>
    <cellStyle name="20% - Accent1 2 2 2 5 3 2 2 3" xfId="2991" xr:uid="{00000000-0005-0000-0000-0000F30A0000}"/>
    <cellStyle name="20% - Accent1 2 2 2 5 3 2 3" xfId="2992" xr:uid="{00000000-0005-0000-0000-0000F40A0000}"/>
    <cellStyle name="20% - Accent1 2 2 2 5 3 2 3 2" xfId="2993" xr:uid="{00000000-0005-0000-0000-0000F50A0000}"/>
    <cellStyle name="20% - Accent1 2 2 2 5 3 2 4" xfId="2994" xr:uid="{00000000-0005-0000-0000-0000F60A0000}"/>
    <cellStyle name="20% - Accent1 2 2 2 5 3 3" xfId="2995" xr:uid="{00000000-0005-0000-0000-0000F70A0000}"/>
    <cellStyle name="20% - Accent1 2 2 2 5 3 3 2" xfId="2996" xr:uid="{00000000-0005-0000-0000-0000F80A0000}"/>
    <cellStyle name="20% - Accent1 2 2 2 5 3 3 2 2" xfId="2997" xr:uid="{00000000-0005-0000-0000-0000F90A0000}"/>
    <cellStyle name="20% - Accent1 2 2 2 5 3 3 2 2 2" xfId="2998" xr:uid="{00000000-0005-0000-0000-0000FA0A0000}"/>
    <cellStyle name="20% - Accent1 2 2 2 5 3 3 2 3" xfId="2999" xr:uid="{00000000-0005-0000-0000-0000FB0A0000}"/>
    <cellStyle name="20% - Accent1 2 2 2 5 3 3 3" xfId="3000" xr:uid="{00000000-0005-0000-0000-0000FC0A0000}"/>
    <cellStyle name="20% - Accent1 2 2 2 5 3 3 3 2" xfId="3001" xr:uid="{00000000-0005-0000-0000-0000FD0A0000}"/>
    <cellStyle name="20% - Accent1 2 2 2 5 3 3 4" xfId="3002" xr:uid="{00000000-0005-0000-0000-0000FE0A0000}"/>
    <cellStyle name="20% - Accent1 2 2 2 5 3 4" xfId="3003" xr:uid="{00000000-0005-0000-0000-0000FF0A0000}"/>
    <cellStyle name="20% - Accent1 2 2 2 5 3 4 2" xfId="3004" xr:uid="{00000000-0005-0000-0000-0000000B0000}"/>
    <cellStyle name="20% - Accent1 2 2 2 5 3 4 2 2" xfId="3005" xr:uid="{00000000-0005-0000-0000-0000010B0000}"/>
    <cellStyle name="20% - Accent1 2 2 2 5 3 4 2 2 2" xfId="3006" xr:uid="{00000000-0005-0000-0000-0000020B0000}"/>
    <cellStyle name="20% - Accent1 2 2 2 5 3 4 2 3" xfId="3007" xr:uid="{00000000-0005-0000-0000-0000030B0000}"/>
    <cellStyle name="20% - Accent1 2 2 2 5 3 4 3" xfId="3008" xr:uid="{00000000-0005-0000-0000-0000040B0000}"/>
    <cellStyle name="20% - Accent1 2 2 2 5 3 4 3 2" xfId="3009" xr:uid="{00000000-0005-0000-0000-0000050B0000}"/>
    <cellStyle name="20% - Accent1 2 2 2 5 3 4 4" xfId="3010" xr:uid="{00000000-0005-0000-0000-0000060B0000}"/>
    <cellStyle name="20% - Accent1 2 2 2 5 3 5" xfId="3011" xr:uid="{00000000-0005-0000-0000-0000070B0000}"/>
    <cellStyle name="20% - Accent1 2 2 2 5 3 5 2" xfId="3012" xr:uid="{00000000-0005-0000-0000-0000080B0000}"/>
    <cellStyle name="20% - Accent1 2 2 2 5 3 5 2 2" xfId="3013" xr:uid="{00000000-0005-0000-0000-0000090B0000}"/>
    <cellStyle name="20% - Accent1 2 2 2 5 3 5 3" xfId="3014" xr:uid="{00000000-0005-0000-0000-00000A0B0000}"/>
    <cellStyle name="20% - Accent1 2 2 2 5 3 6" xfId="3015" xr:uid="{00000000-0005-0000-0000-00000B0B0000}"/>
    <cellStyle name="20% - Accent1 2 2 2 5 3 6 2" xfId="3016" xr:uid="{00000000-0005-0000-0000-00000C0B0000}"/>
    <cellStyle name="20% - Accent1 2 2 2 5 3 6 2 2" xfId="3017" xr:uid="{00000000-0005-0000-0000-00000D0B0000}"/>
    <cellStyle name="20% - Accent1 2 2 2 5 3 6 3" xfId="3018" xr:uid="{00000000-0005-0000-0000-00000E0B0000}"/>
    <cellStyle name="20% - Accent1 2 2 2 5 3 7" xfId="3019" xr:uid="{00000000-0005-0000-0000-00000F0B0000}"/>
    <cellStyle name="20% - Accent1 2 2 2 5 3 7 2" xfId="3020" xr:uid="{00000000-0005-0000-0000-0000100B0000}"/>
    <cellStyle name="20% - Accent1 2 2 2 5 3 8" xfId="3021" xr:uid="{00000000-0005-0000-0000-0000110B0000}"/>
    <cellStyle name="20% - Accent1 2 2 2 5 3 8 2" xfId="3022" xr:uid="{00000000-0005-0000-0000-0000120B0000}"/>
    <cellStyle name="20% - Accent1 2 2 2 5 3 9" xfId="3023" xr:uid="{00000000-0005-0000-0000-0000130B0000}"/>
    <cellStyle name="20% - Accent1 2 2 2 5 4" xfId="3024" xr:uid="{00000000-0005-0000-0000-0000140B0000}"/>
    <cellStyle name="20% - Accent1 2 2 2 5 4 2" xfId="3025" xr:uid="{00000000-0005-0000-0000-0000150B0000}"/>
    <cellStyle name="20% - Accent1 2 2 2 5 4 2 2" xfId="3026" xr:uid="{00000000-0005-0000-0000-0000160B0000}"/>
    <cellStyle name="20% - Accent1 2 2 2 5 4 2 2 2" xfId="3027" xr:uid="{00000000-0005-0000-0000-0000170B0000}"/>
    <cellStyle name="20% - Accent1 2 2 2 5 4 2 3" xfId="3028" xr:uid="{00000000-0005-0000-0000-0000180B0000}"/>
    <cellStyle name="20% - Accent1 2 2 2 5 4 3" xfId="3029" xr:uid="{00000000-0005-0000-0000-0000190B0000}"/>
    <cellStyle name="20% - Accent1 2 2 2 5 4 3 2" xfId="3030" xr:uid="{00000000-0005-0000-0000-00001A0B0000}"/>
    <cellStyle name="20% - Accent1 2 2 2 5 4 4" xfId="3031" xr:uid="{00000000-0005-0000-0000-00001B0B0000}"/>
    <cellStyle name="20% - Accent1 2 2 2 5 5" xfId="3032" xr:uid="{00000000-0005-0000-0000-00001C0B0000}"/>
    <cellStyle name="20% - Accent1 2 2 2 5 5 2" xfId="3033" xr:uid="{00000000-0005-0000-0000-00001D0B0000}"/>
    <cellStyle name="20% - Accent1 2 2 2 5 5 2 2" xfId="3034" xr:uid="{00000000-0005-0000-0000-00001E0B0000}"/>
    <cellStyle name="20% - Accent1 2 2 2 5 5 2 2 2" xfId="3035" xr:uid="{00000000-0005-0000-0000-00001F0B0000}"/>
    <cellStyle name="20% - Accent1 2 2 2 5 5 2 3" xfId="3036" xr:uid="{00000000-0005-0000-0000-0000200B0000}"/>
    <cellStyle name="20% - Accent1 2 2 2 5 5 3" xfId="3037" xr:uid="{00000000-0005-0000-0000-0000210B0000}"/>
    <cellStyle name="20% - Accent1 2 2 2 5 5 3 2" xfId="3038" xr:uid="{00000000-0005-0000-0000-0000220B0000}"/>
    <cellStyle name="20% - Accent1 2 2 2 5 5 4" xfId="3039" xr:uid="{00000000-0005-0000-0000-0000230B0000}"/>
    <cellStyle name="20% - Accent1 2 2 2 5 6" xfId="3040" xr:uid="{00000000-0005-0000-0000-0000240B0000}"/>
    <cellStyle name="20% - Accent1 2 2 2 5 6 2" xfId="3041" xr:uid="{00000000-0005-0000-0000-0000250B0000}"/>
    <cellStyle name="20% - Accent1 2 2 2 5 6 2 2" xfId="3042" xr:uid="{00000000-0005-0000-0000-0000260B0000}"/>
    <cellStyle name="20% - Accent1 2 2 2 5 6 2 2 2" xfId="3043" xr:uid="{00000000-0005-0000-0000-0000270B0000}"/>
    <cellStyle name="20% - Accent1 2 2 2 5 6 2 3" xfId="3044" xr:uid="{00000000-0005-0000-0000-0000280B0000}"/>
    <cellStyle name="20% - Accent1 2 2 2 5 6 3" xfId="3045" xr:uid="{00000000-0005-0000-0000-0000290B0000}"/>
    <cellStyle name="20% - Accent1 2 2 2 5 6 3 2" xfId="3046" xr:uid="{00000000-0005-0000-0000-00002A0B0000}"/>
    <cellStyle name="20% - Accent1 2 2 2 5 6 4" xfId="3047" xr:uid="{00000000-0005-0000-0000-00002B0B0000}"/>
    <cellStyle name="20% - Accent1 2 2 2 5 7" xfId="3048" xr:uid="{00000000-0005-0000-0000-00002C0B0000}"/>
    <cellStyle name="20% - Accent1 2 2 2 5 7 2" xfId="3049" xr:uid="{00000000-0005-0000-0000-00002D0B0000}"/>
    <cellStyle name="20% - Accent1 2 2 2 5 7 2 2" xfId="3050" xr:uid="{00000000-0005-0000-0000-00002E0B0000}"/>
    <cellStyle name="20% - Accent1 2 2 2 5 7 3" xfId="3051" xr:uid="{00000000-0005-0000-0000-00002F0B0000}"/>
    <cellStyle name="20% - Accent1 2 2 2 5 8" xfId="3052" xr:uid="{00000000-0005-0000-0000-0000300B0000}"/>
    <cellStyle name="20% - Accent1 2 2 2 5 8 2" xfId="3053" xr:uid="{00000000-0005-0000-0000-0000310B0000}"/>
    <cellStyle name="20% - Accent1 2 2 2 5 8 2 2" xfId="3054" xr:uid="{00000000-0005-0000-0000-0000320B0000}"/>
    <cellStyle name="20% - Accent1 2 2 2 5 8 3" xfId="3055" xr:uid="{00000000-0005-0000-0000-0000330B0000}"/>
    <cellStyle name="20% - Accent1 2 2 2 5 9" xfId="3056" xr:uid="{00000000-0005-0000-0000-0000340B0000}"/>
    <cellStyle name="20% - Accent1 2 2 2 5 9 2" xfId="3057" xr:uid="{00000000-0005-0000-0000-0000350B0000}"/>
    <cellStyle name="20% - Accent1 2 2 2 6" xfId="3058" xr:uid="{00000000-0005-0000-0000-0000360B0000}"/>
    <cellStyle name="20% - Accent1 2 2 2 6 10" xfId="3059" xr:uid="{00000000-0005-0000-0000-0000370B0000}"/>
    <cellStyle name="20% - Accent1 2 2 2 6 10 2" xfId="3060" xr:uid="{00000000-0005-0000-0000-0000380B0000}"/>
    <cellStyle name="20% - Accent1 2 2 2 6 11" xfId="3061" xr:uid="{00000000-0005-0000-0000-0000390B0000}"/>
    <cellStyle name="20% - Accent1 2 2 2 6 2" xfId="3062" xr:uid="{00000000-0005-0000-0000-00003A0B0000}"/>
    <cellStyle name="20% - Accent1 2 2 2 6 2 2" xfId="3063" xr:uid="{00000000-0005-0000-0000-00003B0B0000}"/>
    <cellStyle name="20% - Accent1 2 2 2 6 2 2 2" xfId="3064" xr:uid="{00000000-0005-0000-0000-00003C0B0000}"/>
    <cellStyle name="20% - Accent1 2 2 2 6 2 2 2 2" xfId="3065" xr:uid="{00000000-0005-0000-0000-00003D0B0000}"/>
    <cellStyle name="20% - Accent1 2 2 2 6 2 2 2 2 2" xfId="3066" xr:uid="{00000000-0005-0000-0000-00003E0B0000}"/>
    <cellStyle name="20% - Accent1 2 2 2 6 2 2 2 3" xfId="3067" xr:uid="{00000000-0005-0000-0000-00003F0B0000}"/>
    <cellStyle name="20% - Accent1 2 2 2 6 2 2 3" xfId="3068" xr:uid="{00000000-0005-0000-0000-0000400B0000}"/>
    <cellStyle name="20% - Accent1 2 2 2 6 2 2 3 2" xfId="3069" xr:uid="{00000000-0005-0000-0000-0000410B0000}"/>
    <cellStyle name="20% - Accent1 2 2 2 6 2 2 4" xfId="3070" xr:uid="{00000000-0005-0000-0000-0000420B0000}"/>
    <cellStyle name="20% - Accent1 2 2 2 6 2 3" xfId="3071" xr:uid="{00000000-0005-0000-0000-0000430B0000}"/>
    <cellStyle name="20% - Accent1 2 2 2 6 2 3 2" xfId="3072" xr:uid="{00000000-0005-0000-0000-0000440B0000}"/>
    <cellStyle name="20% - Accent1 2 2 2 6 2 3 2 2" xfId="3073" xr:uid="{00000000-0005-0000-0000-0000450B0000}"/>
    <cellStyle name="20% - Accent1 2 2 2 6 2 3 2 2 2" xfId="3074" xr:uid="{00000000-0005-0000-0000-0000460B0000}"/>
    <cellStyle name="20% - Accent1 2 2 2 6 2 3 2 3" xfId="3075" xr:uid="{00000000-0005-0000-0000-0000470B0000}"/>
    <cellStyle name="20% - Accent1 2 2 2 6 2 3 3" xfId="3076" xr:uid="{00000000-0005-0000-0000-0000480B0000}"/>
    <cellStyle name="20% - Accent1 2 2 2 6 2 3 3 2" xfId="3077" xr:uid="{00000000-0005-0000-0000-0000490B0000}"/>
    <cellStyle name="20% - Accent1 2 2 2 6 2 3 4" xfId="3078" xr:uid="{00000000-0005-0000-0000-00004A0B0000}"/>
    <cellStyle name="20% - Accent1 2 2 2 6 2 4" xfId="3079" xr:uid="{00000000-0005-0000-0000-00004B0B0000}"/>
    <cellStyle name="20% - Accent1 2 2 2 6 2 4 2" xfId="3080" xr:uid="{00000000-0005-0000-0000-00004C0B0000}"/>
    <cellStyle name="20% - Accent1 2 2 2 6 2 4 2 2" xfId="3081" xr:uid="{00000000-0005-0000-0000-00004D0B0000}"/>
    <cellStyle name="20% - Accent1 2 2 2 6 2 4 2 2 2" xfId="3082" xr:uid="{00000000-0005-0000-0000-00004E0B0000}"/>
    <cellStyle name="20% - Accent1 2 2 2 6 2 4 2 3" xfId="3083" xr:uid="{00000000-0005-0000-0000-00004F0B0000}"/>
    <cellStyle name="20% - Accent1 2 2 2 6 2 4 3" xfId="3084" xr:uid="{00000000-0005-0000-0000-0000500B0000}"/>
    <cellStyle name="20% - Accent1 2 2 2 6 2 4 3 2" xfId="3085" xr:uid="{00000000-0005-0000-0000-0000510B0000}"/>
    <cellStyle name="20% - Accent1 2 2 2 6 2 4 4" xfId="3086" xr:uid="{00000000-0005-0000-0000-0000520B0000}"/>
    <cellStyle name="20% - Accent1 2 2 2 6 2 5" xfId="3087" xr:uid="{00000000-0005-0000-0000-0000530B0000}"/>
    <cellStyle name="20% - Accent1 2 2 2 6 2 5 2" xfId="3088" xr:uid="{00000000-0005-0000-0000-0000540B0000}"/>
    <cellStyle name="20% - Accent1 2 2 2 6 2 5 2 2" xfId="3089" xr:uid="{00000000-0005-0000-0000-0000550B0000}"/>
    <cellStyle name="20% - Accent1 2 2 2 6 2 5 3" xfId="3090" xr:uid="{00000000-0005-0000-0000-0000560B0000}"/>
    <cellStyle name="20% - Accent1 2 2 2 6 2 6" xfId="3091" xr:uid="{00000000-0005-0000-0000-0000570B0000}"/>
    <cellStyle name="20% - Accent1 2 2 2 6 2 6 2" xfId="3092" xr:uid="{00000000-0005-0000-0000-0000580B0000}"/>
    <cellStyle name="20% - Accent1 2 2 2 6 2 6 2 2" xfId="3093" xr:uid="{00000000-0005-0000-0000-0000590B0000}"/>
    <cellStyle name="20% - Accent1 2 2 2 6 2 6 3" xfId="3094" xr:uid="{00000000-0005-0000-0000-00005A0B0000}"/>
    <cellStyle name="20% - Accent1 2 2 2 6 2 7" xfId="3095" xr:uid="{00000000-0005-0000-0000-00005B0B0000}"/>
    <cellStyle name="20% - Accent1 2 2 2 6 2 7 2" xfId="3096" xr:uid="{00000000-0005-0000-0000-00005C0B0000}"/>
    <cellStyle name="20% - Accent1 2 2 2 6 2 8" xfId="3097" xr:uid="{00000000-0005-0000-0000-00005D0B0000}"/>
    <cellStyle name="20% - Accent1 2 2 2 6 2 8 2" xfId="3098" xr:uid="{00000000-0005-0000-0000-00005E0B0000}"/>
    <cellStyle name="20% - Accent1 2 2 2 6 2 9" xfId="3099" xr:uid="{00000000-0005-0000-0000-00005F0B0000}"/>
    <cellStyle name="20% - Accent1 2 2 2 6 3" xfId="3100" xr:uid="{00000000-0005-0000-0000-0000600B0000}"/>
    <cellStyle name="20% - Accent1 2 2 2 6 3 2" xfId="3101" xr:uid="{00000000-0005-0000-0000-0000610B0000}"/>
    <cellStyle name="20% - Accent1 2 2 2 6 3 2 2" xfId="3102" xr:uid="{00000000-0005-0000-0000-0000620B0000}"/>
    <cellStyle name="20% - Accent1 2 2 2 6 3 2 2 2" xfId="3103" xr:uid="{00000000-0005-0000-0000-0000630B0000}"/>
    <cellStyle name="20% - Accent1 2 2 2 6 3 2 2 2 2" xfId="3104" xr:uid="{00000000-0005-0000-0000-0000640B0000}"/>
    <cellStyle name="20% - Accent1 2 2 2 6 3 2 2 3" xfId="3105" xr:uid="{00000000-0005-0000-0000-0000650B0000}"/>
    <cellStyle name="20% - Accent1 2 2 2 6 3 2 3" xfId="3106" xr:uid="{00000000-0005-0000-0000-0000660B0000}"/>
    <cellStyle name="20% - Accent1 2 2 2 6 3 2 3 2" xfId="3107" xr:uid="{00000000-0005-0000-0000-0000670B0000}"/>
    <cellStyle name="20% - Accent1 2 2 2 6 3 2 4" xfId="3108" xr:uid="{00000000-0005-0000-0000-0000680B0000}"/>
    <cellStyle name="20% - Accent1 2 2 2 6 3 3" xfId="3109" xr:uid="{00000000-0005-0000-0000-0000690B0000}"/>
    <cellStyle name="20% - Accent1 2 2 2 6 3 3 2" xfId="3110" xr:uid="{00000000-0005-0000-0000-00006A0B0000}"/>
    <cellStyle name="20% - Accent1 2 2 2 6 3 3 2 2" xfId="3111" xr:uid="{00000000-0005-0000-0000-00006B0B0000}"/>
    <cellStyle name="20% - Accent1 2 2 2 6 3 3 2 2 2" xfId="3112" xr:uid="{00000000-0005-0000-0000-00006C0B0000}"/>
    <cellStyle name="20% - Accent1 2 2 2 6 3 3 2 3" xfId="3113" xr:uid="{00000000-0005-0000-0000-00006D0B0000}"/>
    <cellStyle name="20% - Accent1 2 2 2 6 3 3 3" xfId="3114" xr:uid="{00000000-0005-0000-0000-00006E0B0000}"/>
    <cellStyle name="20% - Accent1 2 2 2 6 3 3 3 2" xfId="3115" xr:uid="{00000000-0005-0000-0000-00006F0B0000}"/>
    <cellStyle name="20% - Accent1 2 2 2 6 3 3 4" xfId="3116" xr:uid="{00000000-0005-0000-0000-0000700B0000}"/>
    <cellStyle name="20% - Accent1 2 2 2 6 3 4" xfId="3117" xr:uid="{00000000-0005-0000-0000-0000710B0000}"/>
    <cellStyle name="20% - Accent1 2 2 2 6 3 4 2" xfId="3118" xr:uid="{00000000-0005-0000-0000-0000720B0000}"/>
    <cellStyle name="20% - Accent1 2 2 2 6 3 4 2 2" xfId="3119" xr:uid="{00000000-0005-0000-0000-0000730B0000}"/>
    <cellStyle name="20% - Accent1 2 2 2 6 3 4 2 2 2" xfId="3120" xr:uid="{00000000-0005-0000-0000-0000740B0000}"/>
    <cellStyle name="20% - Accent1 2 2 2 6 3 4 2 3" xfId="3121" xr:uid="{00000000-0005-0000-0000-0000750B0000}"/>
    <cellStyle name="20% - Accent1 2 2 2 6 3 4 3" xfId="3122" xr:uid="{00000000-0005-0000-0000-0000760B0000}"/>
    <cellStyle name="20% - Accent1 2 2 2 6 3 4 3 2" xfId="3123" xr:uid="{00000000-0005-0000-0000-0000770B0000}"/>
    <cellStyle name="20% - Accent1 2 2 2 6 3 4 4" xfId="3124" xr:uid="{00000000-0005-0000-0000-0000780B0000}"/>
    <cellStyle name="20% - Accent1 2 2 2 6 3 5" xfId="3125" xr:uid="{00000000-0005-0000-0000-0000790B0000}"/>
    <cellStyle name="20% - Accent1 2 2 2 6 3 5 2" xfId="3126" xr:uid="{00000000-0005-0000-0000-00007A0B0000}"/>
    <cellStyle name="20% - Accent1 2 2 2 6 3 5 2 2" xfId="3127" xr:uid="{00000000-0005-0000-0000-00007B0B0000}"/>
    <cellStyle name="20% - Accent1 2 2 2 6 3 5 3" xfId="3128" xr:uid="{00000000-0005-0000-0000-00007C0B0000}"/>
    <cellStyle name="20% - Accent1 2 2 2 6 3 6" xfId="3129" xr:uid="{00000000-0005-0000-0000-00007D0B0000}"/>
    <cellStyle name="20% - Accent1 2 2 2 6 3 6 2" xfId="3130" xr:uid="{00000000-0005-0000-0000-00007E0B0000}"/>
    <cellStyle name="20% - Accent1 2 2 2 6 3 6 2 2" xfId="3131" xr:uid="{00000000-0005-0000-0000-00007F0B0000}"/>
    <cellStyle name="20% - Accent1 2 2 2 6 3 6 3" xfId="3132" xr:uid="{00000000-0005-0000-0000-0000800B0000}"/>
    <cellStyle name="20% - Accent1 2 2 2 6 3 7" xfId="3133" xr:uid="{00000000-0005-0000-0000-0000810B0000}"/>
    <cellStyle name="20% - Accent1 2 2 2 6 3 7 2" xfId="3134" xr:uid="{00000000-0005-0000-0000-0000820B0000}"/>
    <cellStyle name="20% - Accent1 2 2 2 6 3 8" xfId="3135" xr:uid="{00000000-0005-0000-0000-0000830B0000}"/>
    <cellStyle name="20% - Accent1 2 2 2 6 3 8 2" xfId="3136" xr:uid="{00000000-0005-0000-0000-0000840B0000}"/>
    <cellStyle name="20% - Accent1 2 2 2 6 3 9" xfId="3137" xr:uid="{00000000-0005-0000-0000-0000850B0000}"/>
    <cellStyle name="20% - Accent1 2 2 2 6 4" xfId="3138" xr:uid="{00000000-0005-0000-0000-0000860B0000}"/>
    <cellStyle name="20% - Accent1 2 2 2 6 4 2" xfId="3139" xr:uid="{00000000-0005-0000-0000-0000870B0000}"/>
    <cellStyle name="20% - Accent1 2 2 2 6 4 2 2" xfId="3140" xr:uid="{00000000-0005-0000-0000-0000880B0000}"/>
    <cellStyle name="20% - Accent1 2 2 2 6 4 2 2 2" xfId="3141" xr:uid="{00000000-0005-0000-0000-0000890B0000}"/>
    <cellStyle name="20% - Accent1 2 2 2 6 4 2 3" xfId="3142" xr:uid="{00000000-0005-0000-0000-00008A0B0000}"/>
    <cellStyle name="20% - Accent1 2 2 2 6 4 3" xfId="3143" xr:uid="{00000000-0005-0000-0000-00008B0B0000}"/>
    <cellStyle name="20% - Accent1 2 2 2 6 4 3 2" xfId="3144" xr:uid="{00000000-0005-0000-0000-00008C0B0000}"/>
    <cellStyle name="20% - Accent1 2 2 2 6 4 4" xfId="3145" xr:uid="{00000000-0005-0000-0000-00008D0B0000}"/>
    <cellStyle name="20% - Accent1 2 2 2 6 5" xfId="3146" xr:uid="{00000000-0005-0000-0000-00008E0B0000}"/>
    <cellStyle name="20% - Accent1 2 2 2 6 5 2" xfId="3147" xr:uid="{00000000-0005-0000-0000-00008F0B0000}"/>
    <cellStyle name="20% - Accent1 2 2 2 6 5 2 2" xfId="3148" xr:uid="{00000000-0005-0000-0000-0000900B0000}"/>
    <cellStyle name="20% - Accent1 2 2 2 6 5 2 2 2" xfId="3149" xr:uid="{00000000-0005-0000-0000-0000910B0000}"/>
    <cellStyle name="20% - Accent1 2 2 2 6 5 2 3" xfId="3150" xr:uid="{00000000-0005-0000-0000-0000920B0000}"/>
    <cellStyle name="20% - Accent1 2 2 2 6 5 3" xfId="3151" xr:uid="{00000000-0005-0000-0000-0000930B0000}"/>
    <cellStyle name="20% - Accent1 2 2 2 6 5 3 2" xfId="3152" xr:uid="{00000000-0005-0000-0000-0000940B0000}"/>
    <cellStyle name="20% - Accent1 2 2 2 6 5 4" xfId="3153" xr:uid="{00000000-0005-0000-0000-0000950B0000}"/>
    <cellStyle name="20% - Accent1 2 2 2 6 6" xfId="3154" xr:uid="{00000000-0005-0000-0000-0000960B0000}"/>
    <cellStyle name="20% - Accent1 2 2 2 6 6 2" xfId="3155" xr:uid="{00000000-0005-0000-0000-0000970B0000}"/>
    <cellStyle name="20% - Accent1 2 2 2 6 6 2 2" xfId="3156" xr:uid="{00000000-0005-0000-0000-0000980B0000}"/>
    <cellStyle name="20% - Accent1 2 2 2 6 6 2 2 2" xfId="3157" xr:uid="{00000000-0005-0000-0000-0000990B0000}"/>
    <cellStyle name="20% - Accent1 2 2 2 6 6 2 3" xfId="3158" xr:uid="{00000000-0005-0000-0000-00009A0B0000}"/>
    <cellStyle name="20% - Accent1 2 2 2 6 6 3" xfId="3159" xr:uid="{00000000-0005-0000-0000-00009B0B0000}"/>
    <cellStyle name="20% - Accent1 2 2 2 6 6 3 2" xfId="3160" xr:uid="{00000000-0005-0000-0000-00009C0B0000}"/>
    <cellStyle name="20% - Accent1 2 2 2 6 6 4" xfId="3161" xr:uid="{00000000-0005-0000-0000-00009D0B0000}"/>
    <cellStyle name="20% - Accent1 2 2 2 6 7" xfId="3162" xr:uid="{00000000-0005-0000-0000-00009E0B0000}"/>
    <cellStyle name="20% - Accent1 2 2 2 6 7 2" xfId="3163" xr:uid="{00000000-0005-0000-0000-00009F0B0000}"/>
    <cellStyle name="20% - Accent1 2 2 2 6 7 2 2" xfId="3164" xr:uid="{00000000-0005-0000-0000-0000A00B0000}"/>
    <cellStyle name="20% - Accent1 2 2 2 6 7 3" xfId="3165" xr:uid="{00000000-0005-0000-0000-0000A10B0000}"/>
    <cellStyle name="20% - Accent1 2 2 2 6 8" xfId="3166" xr:uid="{00000000-0005-0000-0000-0000A20B0000}"/>
    <cellStyle name="20% - Accent1 2 2 2 6 8 2" xfId="3167" xr:uid="{00000000-0005-0000-0000-0000A30B0000}"/>
    <cellStyle name="20% - Accent1 2 2 2 6 8 2 2" xfId="3168" xr:uid="{00000000-0005-0000-0000-0000A40B0000}"/>
    <cellStyle name="20% - Accent1 2 2 2 6 8 3" xfId="3169" xr:uid="{00000000-0005-0000-0000-0000A50B0000}"/>
    <cellStyle name="20% - Accent1 2 2 2 6 9" xfId="3170" xr:uid="{00000000-0005-0000-0000-0000A60B0000}"/>
    <cellStyle name="20% - Accent1 2 2 2 6 9 2" xfId="3171" xr:uid="{00000000-0005-0000-0000-0000A70B0000}"/>
    <cellStyle name="20% - Accent1 2 2 2 7" xfId="3172" xr:uid="{00000000-0005-0000-0000-0000A80B0000}"/>
    <cellStyle name="20% - Accent1 2 2 2 7 2" xfId="3173" xr:uid="{00000000-0005-0000-0000-0000A90B0000}"/>
    <cellStyle name="20% - Accent1 2 2 2 7 2 2" xfId="3174" xr:uid="{00000000-0005-0000-0000-0000AA0B0000}"/>
    <cellStyle name="20% - Accent1 2 2 2 7 2 2 2" xfId="3175" xr:uid="{00000000-0005-0000-0000-0000AB0B0000}"/>
    <cellStyle name="20% - Accent1 2 2 2 7 2 2 2 2" xfId="3176" xr:uid="{00000000-0005-0000-0000-0000AC0B0000}"/>
    <cellStyle name="20% - Accent1 2 2 2 7 2 2 3" xfId="3177" xr:uid="{00000000-0005-0000-0000-0000AD0B0000}"/>
    <cellStyle name="20% - Accent1 2 2 2 7 2 3" xfId="3178" xr:uid="{00000000-0005-0000-0000-0000AE0B0000}"/>
    <cellStyle name="20% - Accent1 2 2 2 7 2 3 2" xfId="3179" xr:uid="{00000000-0005-0000-0000-0000AF0B0000}"/>
    <cellStyle name="20% - Accent1 2 2 2 7 2 4" xfId="3180" xr:uid="{00000000-0005-0000-0000-0000B00B0000}"/>
    <cellStyle name="20% - Accent1 2 2 2 7 3" xfId="3181" xr:uid="{00000000-0005-0000-0000-0000B10B0000}"/>
    <cellStyle name="20% - Accent1 2 2 2 7 3 2" xfId="3182" xr:uid="{00000000-0005-0000-0000-0000B20B0000}"/>
    <cellStyle name="20% - Accent1 2 2 2 7 3 2 2" xfId="3183" xr:uid="{00000000-0005-0000-0000-0000B30B0000}"/>
    <cellStyle name="20% - Accent1 2 2 2 7 3 2 2 2" xfId="3184" xr:uid="{00000000-0005-0000-0000-0000B40B0000}"/>
    <cellStyle name="20% - Accent1 2 2 2 7 3 2 3" xfId="3185" xr:uid="{00000000-0005-0000-0000-0000B50B0000}"/>
    <cellStyle name="20% - Accent1 2 2 2 7 3 3" xfId="3186" xr:uid="{00000000-0005-0000-0000-0000B60B0000}"/>
    <cellStyle name="20% - Accent1 2 2 2 7 3 3 2" xfId="3187" xr:uid="{00000000-0005-0000-0000-0000B70B0000}"/>
    <cellStyle name="20% - Accent1 2 2 2 7 3 4" xfId="3188" xr:uid="{00000000-0005-0000-0000-0000B80B0000}"/>
    <cellStyle name="20% - Accent1 2 2 2 7 4" xfId="3189" xr:uid="{00000000-0005-0000-0000-0000B90B0000}"/>
    <cellStyle name="20% - Accent1 2 2 2 7 4 2" xfId="3190" xr:uid="{00000000-0005-0000-0000-0000BA0B0000}"/>
    <cellStyle name="20% - Accent1 2 2 2 7 4 2 2" xfId="3191" xr:uid="{00000000-0005-0000-0000-0000BB0B0000}"/>
    <cellStyle name="20% - Accent1 2 2 2 7 4 2 2 2" xfId="3192" xr:uid="{00000000-0005-0000-0000-0000BC0B0000}"/>
    <cellStyle name="20% - Accent1 2 2 2 7 4 2 3" xfId="3193" xr:uid="{00000000-0005-0000-0000-0000BD0B0000}"/>
    <cellStyle name="20% - Accent1 2 2 2 7 4 3" xfId="3194" xr:uid="{00000000-0005-0000-0000-0000BE0B0000}"/>
    <cellStyle name="20% - Accent1 2 2 2 7 4 3 2" xfId="3195" xr:uid="{00000000-0005-0000-0000-0000BF0B0000}"/>
    <cellStyle name="20% - Accent1 2 2 2 7 4 4" xfId="3196" xr:uid="{00000000-0005-0000-0000-0000C00B0000}"/>
    <cellStyle name="20% - Accent1 2 2 2 7 5" xfId="3197" xr:uid="{00000000-0005-0000-0000-0000C10B0000}"/>
    <cellStyle name="20% - Accent1 2 2 2 7 5 2" xfId="3198" xr:uid="{00000000-0005-0000-0000-0000C20B0000}"/>
    <cellStyle name="20% - Accent1 2 2 2 7 5 2 2" xfId="3199" xr:uid="{00000000-0005-0000-0000-0000C30B0000}"/>
    <cellStyle name="20% - Accent1 2 2 2 7 5 3" xfId="3200" xr:uid="{00000000-0005-0000-0000-0000C40B0000}"/>
    <cellStyle name="20% - Accent1 2 2 2 7 6" xfId="3201" xr:uid="{00000000-0005-0000-0000-0000C50B0000}"/>
    <cellStyle name="20% - Accent1 2 2 2 7 6 2" xfId="3202" xr:uid="{00000000-0005-0000-0000-0000C60B0000}"/>
    <cellStyle name="20% - Accent1 2 2 2 7 6 2 2" xfId="3203" xr:uid="{00000000-0005-0000-0000-0000C70B0000}"/>
    <cellStyle name="20% - Accent1 2 2 2 7 6 3" xfId="3204" xr:uid="{00000000-0005-0000-0000-0000C80B0000}"/>
    <cellStyle name="20% - Accent1 2 2 2 7 7" xfId="3205" xr:uid="{00000000-0005-0000-0000-0000C90B0000}"/>
    <cellStyle name="20% - Accent1 2 2 2 7 7 2" xfId="3206" xr:uid="{00000000-0005-0000-0000-0000CA0B0000}"/>
    <cellStyle name="20% - Accent1 2 2 2 7 8" xfId="3207" xr:uid="{00000000-0005-0000-0000-0000CB0B0000}"/>
    <cellStyle name="20% - Accent1 2 2 2 7 8 2" xfId="3208" xr:uid="{00000000-0005-0000-0000-0000CC0B0000}"/>
    <cellStyle name="20% - Accent1 2 2 2 7 9" xfId="3209" xr:uid="{00000000-0005-0000-0000-0000CD0B0000}"/>
    <cellStyle name="20% - Accent1 2 2 2 8" xfId="3210" xr:uid="{00000000-0005-0000-0000-0000CE0B0000}"/>
    <cellStyle name="20% - Accent1 2 2 2 8 2" xfId="3211" xr:uid="{00000000-0005-0000-0000-0000CF0B0000}"/>
    <cellStyle name="20% - Accent1 2 2 2 8 2 2" xfId="3212" xr:uid="{00000000-0005-0000-0000-0000D00B0000}"/>
    <cellStyle name="20% - Accent1 2 2 2 8 2 2 2" xfId="3213" xr:uid="{00000000-0005-0000-0000-0000D10B0000}"/>
    <cellStyle name="20% - Accent1 2 2 2 8 2 2 2 2" xfId="3214" xr:uid="{00000000-0005-0000-0000-0000D20B0000}"/>
    <cellStyle name="20% - Accent1 2 2 2 8 2 2 3" xfId="3215" xr:uid="{00000000-0005-0000-0000-0000D30B0000}"/>
    <cellStyle name="20% - Accent1 2 2 2 8 2 3" xfId="3216" xr:uid="{00000000-0005-0000-0000-0000D40B0000}"/>
    <cellStyle name="20% - Accent1 2 2 2 8 2 3 2" xfId="3217" xr:uid="{00000000-0005-0000-0000-0000D50B0000}"/>
    <cellStyle name="20% - Accent1 2 2 2 8 2 4" xfId="3218" xr:uid="{00000000-0005-0000-0000-0000D60B0000}"/>
    <cellStyle name="20% - Accent1 2 2 2 8 3" xfId="3219" xr:uid="{00000000-0005-0000-0000-0000D70B0000}"/>
    <cellStyle name="20% - Accent1 2 2 2 8 3 2" xfId="3220" xr:uid="{00000000-0005-0000-0000-0000D80B0000}"/>
    <cellStyle name="20% - Accent1 2 2 2 8 3 2 2" xfId="3221" xr:uid="{00000000-0005-0000-0000-0000D90B0000}"/>
    <cellStyle name="20% - Accent1 2 2 2 8 3 2 2 2" xfId="3222" xr:uid="{00000000-0005-0000-0000-0000DA0B0000}"/>
    <cellStyle name="20% - Accent1 2 2 2 8 3 2 3" xfId="3223" xr:uid="{00000000-0005-0000-0000-0000DB0B0000}"/>
    <cellStyle name="20% - Accent1 2 2 2 8 3 3" xfId="3224" xr:uid="{00000000-0005-0000-0000-0000DC0B0000}"/>
    <cellStyle name="20% - Accent1 2 2 2 8 3 3 2" xfId="3225" xr:uid="{00000000-0005-0000-0000-0000DD0B0000}"/>
    <cellStyle name="20% - Accent1 2 2 2 8 3 4" xfId="3226" xr:uid="{00000000-0005-0000-0000-0000DE0B0000}"/>
    <cellStyle name="20% - Accent1 2 2 2 8 4" xfId="3227" xr:uid="{00000000-0005-0000-0000-0000DF0B0000}"/>
    <cellStyle name="20% - Accent1 2 2 2 8 4 2" xfId="3228" xr:uid="{00000000-0005-0000-0000-0000E00B0000}"/>
    <cellStyle name="20% - Accent1 2 2 2 8 4 2 2" xfId="3229" xr:uid="{00000000-0005-0000-0000-0000E10B0000}"/>
    <cellStyle name="20% - Accent1 2 2 2 8 4 2 2 2" xfId="3230" xr:uid="{00000000-0005-0000-0000-0000E20B0000}"/>
    <cellStyle name="20% - Accent1 2 2 2 8 4 2 3" xfId="3231" xr:uid="{00000000-0005-0000-0000-0000E30B0000}"/>
    <cellStyle name="20% - Accent1 2 2 2 8 4 3" xfId="3232" xr:uid="{00000000-0005-0000-0000-0000E40B0000}"/>
    <cellStyle name="20% - Accent1 2 2 2 8 4 3 2" xfId="3233" xr:uid="{00000000-0005-0000-0000-0000E50B0000}"/>
    <cellStyle name="20% - Accent1 2 2 2 8 4 4" xfId="3234" xr:uid="{00000000-0005-0000-0000-0000E60B0000}"/>
    <cellStyle name="20% - Accent1 2 2 2 8 5" xfId="3235" xr:uid="{00000000-0005-0000-0000-0000E70B0000}"/>
    <cellStyle name="20% - Accent1 2 2 2 8 5 2" xfId="3236" xr:uid="{00000000-0005-0000-0000-0000E80B0000}"/>
    <cellStyle name="20% - Accent1 2 2 2 8 5 2 2" xfId="3237" xr:uid="{00000000-0005-0000-0000-0000E90B0000}"/>
    <cellStyle name="20% - Accent1 2 2 2 8 5 3" xfId="3238" xr:uid="{00000000-0005-0000-0000-0000EA0B0000}"/>
    <cellStyle name="20% - Accent1 2 2 2 8 6" xfId="3239" xr:uid="{00000000-0005-0000-0000-0000EB0B0000}"/>
    <cellStyle name="20% - Accent1 2 2 2 8 6 2" xfId="3240" xr:uid="{00000000-0005-0000-0000-0000EC0B0000}"/>
    <cellStyle name="20% - Accent1 2 2 2 8 6 2 2" xfId="3241" xr:uid="{00000000-0005-0000-0000-0000ED0B0000}"/>
    <cellStyle name="20% - Accent1 2 2 2 8 6 3" xfId="3242" xr:uid="{00000000-0005-0000-0000-0000EE0B0000}"/>
    <cellStyle name="20% - Accent1 2 2 2 8 7" xfId="3243" xr:uid="{00000000-0005-0000-0000-0000EF0B0000}"/>
    <cellStyle name="20% - Accent1 2 2 2 8 7 2" xfId="3244" xr:uid="{00000000-0005-0000-0000-0000F00B0000}"/>
    <cellStyle name="20% - Accent1 2 2 2 8 8" xfId="3245" xr:uid="{00000000-0005-0000-0000-0000F10B0000}"/>
    <cellStyle name="20% - Accent1 2 2 2 8 8 2" xfId="3246" xr:uid="{00000000-0005-0000-0000-0000F20B0000}"/>
    <cellStyle name="20% - Accent1 2 2 2 8 9" xfId="3247" xr:uid="{00000000-0005-0000-0000-0000F30B0000}"/>
    <cellStyle name="20% - Accent1 2 2 2 9" xfId="3248" xr:uid="{00000000-0005-0000-0000-0000F40B0000}"/>
    <cellStyle name="20% - Accent1 2 2 2 9 2" xfId="3249" xr:uid="{00000000-0005-0000-0000-0000F50B0000}"/>
    <cellStyle name="20% - Accent1 2 2 2 9 2 2" xfId="3250" xr:uid="{00000000-0005-0000-0000-0000F60B0000}"/>
    <cellStyle name="20% - Accent1 2 2 2 9 2 2 2" xfId="3251" xr:uid="{00000000-0005-0000-0000-0000F70B0000}"/>
    <cellStyle name="20% - Accent1 2 2 2 9 2 3" xfId="3252" xr:uid="{00000000-0005-0000-0000-0000F80B0000}"/>
    <cellStyle name="20% - Accent1 2 2 2 9 3" xfId="3253" xr:uid="{00000000-0005-0000-0000-0000F90B0000}"/>
    <cellStyle name="20% - Accent1 2 2 2 9 3 2" xfId="3254" xr:uid="{00000000-0005-0000-0000-0000FA0B0000}"/>
    <cellStyle name="20% - Accent1 2 2 2 9 4" xfId="3255" xr:uid="{00000000-0005-0000-0000-0000FB0B0000}"/>
    <cellStyle name="20% - Accent1 2 2 20" xfId="3256" xr:uid="{00000000-0005-0000-0000-0000FC0B0000}"/>
    <cellStyle name="20% - Accent1 2 2 3" xfId="3257" xr:uid="{00000000-0005-0000-0000-0000FD0B0000}"/>
    <cellStyle name="20% - Accent1 2 2 3 10" xfId="3258" xr:uid="{00000000-0005-0000-0000-0000FE0B0000}"/>
    <cellStyle name="20% - Accent1 2 2 3 10 2" xfId="3259" xr:uid="{00000000-0005-0000-0000-0000FF0B0000}"/>
    <cellStyle name="20% - Accent1 2 2 3 10 2 2" xfId="3260" xr:uid="{00000000-0005-0000-0000-0000000C0000}"/>
    <cellStyle name="20% - Accent1 2 2 3 10 2 2 2" xfId="3261" xr:uid="{00000000-0005-0000-0000-0000010C0000}"/>
    <cellStyle name="20% - Accent1 2 2 3 10 2 3" xfId="3262" xr:uid="{00000000-0005-0000-0000-0000020C0000}"/>
    <cellStyle name="20% - Accent1 2 2 3 10 3" xfId="3263" xr:uid="{00000000-0005-0000-0000-0000030C0000}"/>
    <cellStyle name="20% - Accent1 2 2 3 10 3 2" xfId="3264" xr:uid="{00000000-0005-0000-0000-0000040C0000}"/>
    <cellStyle name="20% - Accent1 2 2 3 10 4" xfId="3265" xr:uid="{00000000-0005-0000-0000-0000050C0000}"/>
    <cellStyle name="20% - Accent1 2 2 3 11" xfId="3266" xr:uid="{00000000-0005-0000-0000-0000060C0000}"/>
    <cellStyle name="20% - Accent1 2 2 3 11 2" xfId="3267" xr:uid="{00000000-0005-0000-0000-0000070C0000}"/>
    <cellStyle name="20% - Accent1 2 2 3 11 2 2" xfId="3268" xr:uid="{00000000-0005-0000-0000-0000080C0000}"/>
    <cellStyle name="20% - Accent1 2 2 3 11 2 2 2" xfId="3269" xr:uid="{00000000-0005-0000-0000-0000090C0000}"/>
    <cellStyle name="20% - Accent1 2 2 3 11 2 3" xfId="3270" xr:uid="{00000000-0005-0000-0000-00000A0C0000}"/>
    <cellStyle name="20% - Accent1 2 2 3 11 3" xfId="3271" xr:uid="{00000000-0005-0000-0000-00000B0C0000}"/>
    <cellStyle name="20% - Accent1 2 2 3 11 3 2" xfId="3272" xr:uid="{00000000-0005-0000-0000-00000C0C0000}"/>
    <cellStyle name="20% - Accent1 2 2 3 11 4" xfId="3273" xr:uid="{00000000-0005-0000-0000-00000D0C0000}"/>
    <cellStyle name="20% - Accent1 2 2 3 12" xfId="3274" xr:uid="{00000000-0005-0000-0000-00000E0C0000}"/>
    <cellStyle name="20% - Accent1 2 2 3 12 2" xfId="3275" xr:uid="{00000000-0005-0000-0000-00000F0C0000}"/>
    <cellStyle name="20% - Accent1 2 2 3 12 2 2" xfId="3276" xr:uid="{00000000-0005-0000-0000-0000100C0000}"/>
    <cellStyle name="20% - Accent1 2 2 3 12 3" xfId="3277" xr:uid="{00000000-0005-0000-0000-0000110C0000}"/>
    <cellStyle name="20% - Accent1 2 2 3 13" xfId="3278" xr:uid="{00000000-0005-0000-0000-0000120C0000}"/>
    <cellStyle name="20% - Accent1 2 2 3 13 2" xfId="3279" xr:uid="{00000000-0005-0000-0000-0000130C0000}"/>
    <cellStyle name="20% - Accent1 2 2 3 13 2 2" xfId="3280" xr:uid="{00000000-0005-0000-0000-0000140C0000}"/>
    <cellStyle name="20% - Accent1 2 2 3 13 3" xfId="3281" xr:uid="{00000000-0005-0000-0000-0000150C0000}"/>
    <cellStyle name="20% - Accent1 2 2 3 14" xfId="3282" xr:uid="{00000000-0005-0000-0000-0000160C0000}"/>
    <cellStyle name="20% - Accent1 2 2 3 14 2" xfId="3283" xr:uid="{00000000-0005-0000-0000-0000170C0000}"/>
    <cellStyle name="20% - Accent1 2 2 3 15" xfId="3284" xr:uid="{00000000-0005-0000-0000-0000180C0000}"/>
    <cellStyle name="20% - Accent1 2 2 3 15 2" xfId="3285" xr:uid="{00000000-0005-0000-0000-0000190C0000}"/>
    <cellStyle name="20% - Accent1 2 2 3 16" xfId="3286" xr:uid="{00000000-0005-0000-0000-00001A0C0000}"/>
    <cellStyle name="20% - Accent1 2 2 3 2" xfId="3287" xr:uid="{00000000-0005-0000-0000-00001B0C0000}"/>
    <cellStyle name="20% - Accent1 2 2 3 2 10" xfId="3288" xr:uid="{00000000-0005-0000-0000-00001C0C0000}"/>
    <cellStyle name="20% - Accent1 2 2 3 2 10 2" xfId="3289" xr:uid="{00000000-0005-0000-0000-00001D0C0000}"/>
    <cellStyle name="20% - Accent1 2 2 3 2 10 2 2" xfId="3290" xr:uid="{00000000-0005-0000-0000-00001E0C0000}"/>
    <cellStyle name="20% - Accent1 2 2 3 2 10 2 2 2" xfId="3291" xr:uid="{00000000-0005-0000-0000-00001F0C0000}"/>
    <cellStyle name="20% - Accent1 2 2 3 2 10 2 3" xfId="3292" xr:uid="{00000000-0005-0000-0000-0000200C0000}"/>
    <cellStyle name="20% - Accent1 2 2 3 2 10 3" xfId="3293" xr:uid="{00000000-0005-0000-0000-0000210C0000}"/>
    <cellStyle name="20% - Accent1 2 2 3 2 10 3 2" xfId="3294" xr:uid="{00000000-0005-0000-0000-0000220C0000}"/>
    <cellStyle name="20% - Accent1 2 2 3 2 10 4" xfId="3295" xr:uid="{00000000-0005-0000-0000-0000230C0000}"/>
    <cellStyle name="20% - Accent1 2 2 3 2 11" xfId="3296" xr:uid="{00000000-0005-0000-0000-0000240C0000}"/>
    <cellStyle name="20% - Accent1 2 2 3 2 11 2" xfId="3297" xr:uid="{00000000-0005-0000-0000-0000250C0000}"/>
    <cellStyle name="20% - Accent1 2 2 3 2 11 2 2" xfId="3298" xr:uid="{00000000-0005-0000-0000-0000260C0000}"/>
    <cellStyle name="20% - Accent1 2 2 3 2 11 3" xfId="3299" xr:uid="{00000000-0005-0000-0000-0000270C0000}"/>
    <cellStyle name="20% - Accent1 2 2 3 2 12" xfId="3300" xr:uid="{00000000-0005-0000-0000-0000280C0000}"/>
    <cellStyle name="20% - Accent1 2 2 3 2 12 2" xfId="3301" xr:uid="{00000000-0005-0000-0000-0000290C0000}"/>
    <cellStyle name="20% - Accent1 2 2 3 2 12 2 2" xfId="3302" xr:uid="{00000000-0005-0000-0000-00002A0C0000}"/>
    <cellStyle name="20% - Accent1 2 2 3 2 12 3" xfId="3303" xr:uid="{00000000-0005-0000-0000-00002B0C0000}"/>
    <cellStyle name="20% - Accent1 2 2 3 2 13" xfId="3304" xr:uid="{00000000-0005-0000-0000-00002C0C0000}"/>
    <cellStyle name="20% - Accent1 2 2 3 2 13 2" xfId="3305" xr:uid="{00000000-0005-0000-0000-00002D0C0000}"/>
    <cellStyle name="20% - Accent1 2 2 3 2 14" xfId="3306" xr:uid="{00000000-0005-0000-0000-00002E0C0000}"/>
    <cellStyle name="20% - Accent1 2 2 3 2 14 2" xfId="3307" xr:uid="{00000000-0005-0000-0000-00002F0C0000}"/>
    <cellStyle name="20% - Accent1 2 2 3 2 15" xfId="3308" xr:uid="{00000000-0005-0000-0000-0000300C0000}"/>
    <cellStyle name="20% - Accent1 2 2 3 2 2" xfId="3309" xr:uid="{00000000-0005-0000-0000-0000310C0000}"/>
    <cellStyle name="20% - Accent1 2 2 3 2 2 10" xfId="3310" xr:uid="{00000000-0005-0000-0000-0000320C0000}"/>
    <cellStyle name="20% - Accent1 2 2 3 2 2 10 2" xfId="3311" xr:uid="{00000000-0005-0000-0000-0000330C0000}"/>
    <cellStyle name="20% - Accent1 2 2 3 2 2 10 2 2" xfId="3312" xr:uid="{00000000-0005-0000-0000-0000340C0000}"/>
    <cellStyle name="20% - Accent1 2 2 3 2 2 10 3" xfId="3313" xr:uid="{00000000-0005-0000-0000-0000350C0000}"/>
    <cellStyle name="20% - Accent1 2 2 3 2 2 11" xfId="3314" xr:uid="{00000000-0005-0000-0000-0000360C0000}"/>
    <cellStyle name="20% - Accent1 2 2 3 2 2 11 2" xfId="3315" xr:uid="{00000000-0005-0000-0000-0000370C0000}"/>
    <cellStyle name="20% - Accent1 2 2 3 2 2 11 2 2" xfId="3316" xr:uid="{00000000-0005-0000-0000-0000380C0000}"/>
    <cellStyle name="20% - Accent1 2 2 3 2 2 11 3" xfId="3317" xr:uid="{00000000-0005-0000-0000-0000390C0000}"/>
    <cellStyle name="20% - Accent1 2 2 3 2 2 12" xfId="3318" xr:uid="{00000000-0005-0000-0000-00003A0C0000}"/>
    <cellStyle name="20% - Accent1 2 2 3 2 2 12 2" xfId="3319" xr:uid="{00000000-0005-0000-0000-00003B0C0000}"/>
    <cellStyle name="20% - Accent1 2 2 3 2 2 13" xfId="3320" xr:uid="{00000000-0005-0000-0000-00003C0C0000}"/>
    <cellStyle name="20% - Accent1 2 2 3 2 2 13 2" xfId="3321" xr:uid="{00000000-0005-0000-0000-00003D0C0000}"/>
    <cellStyle name="20% - Accent1 2 2 3 2 2 14" xfId="3322" xr:uid="{00000000-0005-0000-0000-00003E0C0000}"/>
    <cellStyle name="20% - Accent1 2 2 3 2 2 2" xfId="3323" xr:uid="{00000000-0005-0000-0000-00003F0C0000}"/>
    <cellStyle name="20% - Accent1 2 2 3 2 2 2 10" xfId="3324" xr:uid="{00000000-0005-0000-0000-0000400C0000}"/>
    <cellStyle name="20% - Accent1 2 2 3 2 2 2 10 2" xfId="3325" xr:uid="{00000000-0005-0000-0000-0000410C0000}"/>
    <cellStyle name="20% - Accent1 2 2 3 2 2 2 11" xfId="3326" xr:uid="{00000000-0005-0000-0000-0000420C0000}"/>
    <cellStyle name="20% - Accent1 2 2 3 2 2 2 2" xfId="3327" xr:uid="{00000000-0005-0000-0000-0000430C0000}"/>
    <cellStyle name="20% - Accent1 2 2 3 2 2 2 2 2" xfId="3328" xr:uid="{00000000-0005-0000-0000-0000440C0000}"/>
    <cellStyle name="20% - Accent1 2 2 3 2 2 2 2 2 2" xfId="3329" xr:uid="{00000000-0005-0000-0000-0000450C0000}"/>
    <cellStyle name="20% - Accent1 2 2 3 2 2 2 2 2 2 2" xfId="3330" xr:uid="{00000000-0005-0000-0000-0000460C0000}"/>
    <cellStyle name="20% - Accent1 2 2 3 2 2 2 2 2 2 2 2" xfId="3331" xr:uid="{00000000-0005-0000-0000-0000470C0000}"/>
    <cellStyle name="20% - Accent1 2 2 3 2 2 2 2 2 2 3" xfId="3332" xr:uid="{00000000-0005-0000-0000-0000480C0000}"/>
    <cellStyle name="20% - Accent1 2 2 3 2 2 2 2 2 3" xfId="3333" xr:uid="{00000000-0005-0000-0000-0000490C0000}"/>
    <cellStyle name="20% - Accent1 2 2 3 2 2 2 2 2 3 2" xfId="3334" xr:uid="{00000000-0005-0000-0000-00004A0C0000}"/>
    <cellStyle name="20% - Accent1 2 2 3 2 2 2 2 2 4" xfId="3335" xr:uid="{00000000-0005-0000-0000-00004B0C0000}"/>
    <cellStyle name="20% - Accent1 2 2 3 2 2 2 2 3" xfId="3336" xr:uid="{00000000-0005-0000-0000-00004C0C0000}"/>
    <cellStyle name="20% - Accent1 2 2 3 2 2 2 2 3 2" xfId="3337" xr:uid="{00000000-0005-0000-0000-00004D0C0000}"/>
    <cellStyle name="20% - Accent1 2 2 3 2 2 2 2 3 2 2" xfId="3338" xr:uid="{00000000-0005-0000-0000-00004E0C0000}"/>
    <cellStyle name="20% - Accent1 2 2 3 2 2 2 2 3 2 2 2" xfId="3339" xr:uid="{00000000-0005-0000-0000-00004F0C0000}"/>
    <cellStyle name="20% - Accent1 2 2 3 2 2 2 2 3 2 3" xfId="3340" xr:uid="{00000000-0005-0000-0000-0000500C0000}"/>
    <cellStyle name="20% - Accent1 2 2 3 2 2 2 2 3 3" xfId="3341" xr:uid="{00000000-0005-0000-0000-0000510C0000}"/>
    <cellStyle name="20% - Accent1 2 2 3 2 2 2 2 3 3 2" xfId="3342" xr:uid="{00000000-0005-0000-0000-0000520C0000}"/>
    <cellStyle name="20% - Accent1 2 2 3 2 2 2 2 3 4" xfId="3343" xr:uid="{00000000-0005-0000-0000-0000530C0000}"/>
    <cellStyle name="20% - Accent1 2 2 3 2 2 2 2 4" xfId="3344" xr:uid="{00000000-0005-0000-0000-0000540C0000}"/>
    <cellStyle name="20% - Accent1 2 2 3 2 2 2 2 4 2" xfId="3345" xr:uid="{00000000-0005-0000-0000-0000550C0000}"/>
    <cellStyle name="20% - Accent1 2 2 3 2 2 2 2 4 2 2" xfId="3346" xr:uid="{00000000-0005-0000-0000-0000560C0000}"/>
    <cellStyle name="20% - Accent1 2 2 3 2 2 2 2 4 2 2 2" xfId="3347" xr:uid="{00000000-0005-0000-0000-0000570C0000}"/>
    <cellStyle name="20% - Accent1 2 2 3 2 2 2 2 4 2 3" xfId="3348" xr:uid="{00000000-0005-0000-0000-0000580C0000}"/>
    <cellStyle name="20% - Accent1 2 2 3 2 2 2 2 4 3" xfId="3349" xr:uid="{00000000-0005-0000-0000-0000590C0000}"/>
    <cellStyle name="20% - Accent1 2 2 3 2 2 2 2 4 3 2" xfId="3350" xr:uid="{00000000-0005-0000-0000-00005A0C0000}"/>
    <cellStyle name="20% - Accent1 2 2 3 2 2 2 2 4 4" xfId="3351" xr:uid="{00000000-0005-0000-0000-00005B0C0000}"/>
    <cellStyle name="20% - Accent1 2 2 3 2 2 2 2 5" xfId="3352" xr:uid="{00000000-0005-0000-0000-00005C0C0000}"/>
    <cellStyle name="20% - Accent1 2 2 3 2 2 2 2 5 2" xfId="3353" xr:uid="{00000000-0005-0000-0000-00005D0C0000}"/>
    <cellStyle name="20% - Accent1 2 2 3 2 2 2 2 5 2 2" xfId="3354" xr:uid="{00000000-0005-0000-0000-00005E0C0000}"/>
    <cellStyle name="20% - Accent1 2 2 3 2 2 2 2 5 3" xfId="3355" xr:uid="{00000000-0005-0000-0000-00005F0C0000}"/>
    <cellStyle name="20% - Accent1 2 2 3 2 2 2 2 6" xfId="3356" xr:uid="{00000000-0005-0000-0000-0000600C0000}"/>
    <cellStyle name="20% - Accent1 2 2 3 2 2 2 2 6 2" xfId="3357" xr:uid="{00000000-0005-0000-0000-0000610C0000}"/>
    <cellStyle name="20% - Accent1 2 2 3 2 2 2 2 6 2 2" xfId="3358" xr:uid="{00000000-0005-0000-0000-0000620C0000}"/>
    <cellStyle name="20% - Accent1 2 2 3 2 2 2 2 6 3" xfId="3359" xr:uid="{00000000-0005-0000-0000-0000630C0000}"/>
    <cellStyle name="20% - Accent1 2 2 3 2 2 2 2 7" xfId="3360" xr:uid="{00000000-0005-0000-0000-0000640C0000}"/>
    <cellStyle name="20% - Accent1 2 2 3 2 2 2 2 7 2" xfId="3361" xr:uid="{00000000-0005-0000-0000-0000650C0000}"/>
    <cellStyle name="20% - Accent1 2 2 3 2 2 2 2 8" xfId="3362" xr:uid="{00000000-0005-0000-0000-0000660C0000}"/>
    <cellStyle name="20% - Accent1 2 2 3 2 2 2 2 8 2" xfId="3363" xr:uid="{00000000-0005-0000-0000-0000670C0000}"/>
    <cellStyle name="20% - Accent1 2 2 3 2 2 2 2 9" xfId="3364" xr:uid="{00000000-0005-0000-0000-0000680C0000}"/>
    <cellStyle name="20% - Accent1 2 2 3 2 2 2 3" xfId="3365" xr:uid="{00000000-0005-0000-0000-0000690C0000}"/>
    <cellStyle name="20% - Accent1 2 2 3 2 2 2 3 2" xfId="3366" xr:uid="{00000000-0005-0000-0000-00006A0C0000}"/>
    <cellStyle name="20% - Accent1 2 2 3 2 2 2 3 2 2" xfId="3367" xr:uid="{00000000-0005-0000-0000-00006B0C0000}"/>
    <cellStyle name="20% - Accent1 2 2 3 2 2 2 3 2 2 2" xfId="3368" xr:uid="{00000000-0005-0000-0000-00006C0C0000}"/>
    <cellStyle name="20% - Accent1 2 2 3 2 2 2 3 2 2 2 2" xfId="3369" xr:uid="{00000000-0005-0000-0000-00006D0C0000}"/>
    <cellStyle name="20% - Accent1 2 2 3 2 2 2 3 2 2 3" xfId="3370" xr:uid="{00000000-0005-0000-0000-00006E0C0000}"/>
    <cellStyle name="20% - Accent1 2 2 3 2 2 2 3 2 3" xfId="3371" xr:uid="{00000000-0005-0000-0000-00006F0C0000}"/>
    <cellStyle name="20% - Accent1 2 2 3 2 2 2 3 2 3 2" xfId="3372" xr:uid="{00000000-0005-0000-0000-0000700C0000}"/>
    <cellStyle name="20% - Accent1 2 2 3 2 2 2 3 2 4" xfId="3373" xr:uid="{00000000-0005-0000-0000-0000710C0000}"/>
    <cellStyle name="20% - Accent1 2 2 3 2 2 2 3 3" xfId="3374" xr:uid="{00000000-0005-0000-0000-0000720C0000}"/>
    <cellStyle name="20% - Accent1 2 2 3 2 2 2 3 3 2" xfId="3375" xr:uid="{00000000-0005-0000-0000-0000730C0000}"/>
    <cellStyle name="20% - Accent1 2 2 3 2 2 2 3 3 2 2" xfId="3376" xr:uid="{00000000-0005-0000-0000-0000740C0000}"/>
    <cellStyle name="20% - Accent1 2 2 3 2 2 2 3 3 2 2 2" xfId="3377" xr:uid="{00000000-0005-0000-0000-0000750C0000}"/>
    <cellStyle name="20% - Accent1 2 2 3 2 2 2 3 3 2 3" xfId="3378" xr:uid="{00000000-0005-0000-0000-0000760C0000}"/>
    <cellStyle name="20% - Accent1 2 2 3 2 2 2 3 3 3" xfId="3379" xr:uid="{00000000-0005-0000-0000-0000770C0000}"/>
    <cellStyle name="20% - Accent1 2 2 3 2 2 2 3 3 3 2" xfId="3380" xr:uid="{00000000-0005-0000-0000-0000780C0000}"/>
    <cellStyle name="20% - Accent1 2 2 3 2 2 2 3 3 4" xfId="3381" xr:uid="{00000000-0005-0000-0000-0000790C0000}"/>
    <cellStyle name="20% - Accent1 2 2 3 2 2 2 3 4" xfId="3382" xr:uid="{00000000-0005-0000-0000-00007A0C0000}"/>
    <cellStyle name="20% - Accent1 2 2 3 2 2 2 3 4 2" xfId="3383" xr:uid="{00000000-0005-0000-0000-00007B0C0000}"/>
    <cellStyle name="20% - Accent1 2 2 3 2 2 2 3 4 2 2" xfId="3384" xr:uid="{00000000-0005-0000-0000-00007C0C0000}"/>
    <cellStyle name="20% - Accent1 2 2 3 2 2 2 3 4 2 2 2" xfId="3385" xr:uid="{00000000-0005-0000-0000-00007D0C0000}"/>
    <cellStyle name="20% - Accent1 2 2 3 2 2 2 3 4 2 3" xfId="3386" xr:uid="{00000000-0005-0000-0000-00007E0C0000}"/>
    <cellStyle name="20% - Accent1 2 2 3 2 2 2 3 4 3" xfId="3387" xr:uid="{00000000-0005-0000-0000-00007F0C0000}"/>
    <cellStyle name="20% - Accent1 2 2 3 2 2 2 3 4 3 2" xfId="3388" xr:uid="{00000000-0005-0000-0000-0000800C0000}"/>
    <cellStyle name="20% - Accent1 2 2 3 2 2 2 3 4 4" xfId="3389" xr:uid="{00000000-0005-0000-0000-0000810C0000}"/>
    <cellStyle name="20% - Accent1 2 2 3 2 2 2 3 5" xfId="3390" xr:uid="{00000000-0005-0000-0000-0000820C0000}"/>
    <cellStyle name="20% - Accent1 2 2 3 2 2 2 3 5 2" xfId="3391" xr:uid="{00000000-0005-0000-0000-0000830C0000}"/>
    <cellStyle name="20% - Accent1 2 2 3 2 2 2 3 5 2 2" xfId="3392" xr:uid="{00000000-0005-0000-0000-0000840C0000}"/>
    <cellStyle name="20% - Accent1 2 2 3 2 2 2 3 5 3" xfId="3393" xr:uid="{00000000-0005-0000-0000-0000850C0000}"/>
    <cellStyle name="20% - Accent1 2 2 3 2 2 2 3 6" xfId="3394" xr:uid="{00000000-0005-0000-0000-0000860C0000}"/>
    <cellStyle name="20% - Accent1 2 2 3 2 2 2 3 6 2" xfId="3395" xr:uid="{00000000-0005-0000-0000-0000870C0000}"/>
    <cellStyle name="20% - Accent1 2 2 3 2 2 2 3 6 2 2" xfId="3396" xr:uid="{00000000-0005-0000-0000-0000880C0000}"/>
    <cellStyle name="20% - Accent1 2 2 3 2 2 2 3 6 3" xfId="3397" xr:uid="{00000000-0005-0000-0000-0000890C0000}"/>
    <cellStyle name="20% - Accent1 2 2 3 2 2 2 3 7" xfId="3398" xr:uid="{00000000-0005-0000-0000-00008A0C0000}"/>
    <cellStyle name="20% - Accent1 2 2 3 2 2 2 3 7 2" xfId="3399" xr:uid="{00000000-0005-0000-0000-00008B0C0000}"/>
    <cellStyle name="20% - Accent1 2 2 3 2 2 2 3 8" xfId="3400" xr:uid="{00000000-0005-0000-0000-00008C0C0000}"/>
    <cellStyle name="20% - Accent1 2 2 3 2 2 2 3 8 2" xfId="3401" xr:uid="{00000000-0005-0000-0000-00008D0C0000}"/>
    <cellStyle name="20% - Accent1 2 2 3 2 2 2 3 9" xfId="3402" xr:uid="{00000000-0005-0000-0000-00008E0C0000}"/>
    <cellStyle name="20% - Accent1 2 2 3 2 2 2 4" xfId="3403" xr:uid="{00000000-0005-0000-0000-00008F0C0000}"/>
    <cellStyle name="20% - Accent1 2 2 3 2 2 2 4 2" xfId="3404" xr:uid="{00000000-0005-0000-0000-0000900C0000}"/>
    <cellStyle name="20% - Accent1 2 2 3 2 2 2 4 2 2" xfId="3405" xr:uid="{00000000-0005-0000-0000-0000910C0000}"/>
    <cellStyle name="20% - Accent1 2 2 3 2 2 2 4 2 2 2" xfId="3406" xr:uid="{00000000-0005-0000-0000-0000920C0000}"/>
    <cellStyle name="20% - Accent1 2 2 3 2 2 2 4 2 3" xfId="3407" xr:uid="{00000000-0005-0000-0000-0000930C0000}"/>
    <cellStyle name="20% - Accent1 2 2 3 2 2 2 4 3" xfId="3408" xr:uid="{00000000-0005-0000-0000-0000940C0000}"/>
    <cellStyle name="20% - Accent1 2 2 3 2 2 2 4 3 2" xfId="3409" xr:uid="{00000000-0005-0000-0000-0000950C0000}"/>
    <cellStyle name="20% - Accent1 2 2 3 2 2 2 4 4" xfId="3410" xr:uid="{00000000-0005-0000-0000-0000960C0000}"/>
    <cellStyle name="20% - Accent1 2 2 3 2 2 2 5" xfId="3411" xr:uid="{00000000-0005-0000-0000-0000970C0000}"/>
    <cellStyle name="20% - Accent1 2 2 3 2 2 2 5 2" xfId="3412" xr:uid="{00000000-0005-0000-0000-0000980C0000}"/>
    <cellStyle name="20% - Accent1 2 2 3 2 2 2 5 2 2" xfId="3413" xr:uid="{00000000-0005-0000-0000-0000990C0000}"/>
    <cellStyle name="20% - Accent1 2 2 3 2 2 2 5 2 2 2" xfId="3414" xr:uid="{00000000-0005-0000-0000-00009A0C0000}"/>
    <cellStyle name="20% - Accent1 2 2 3 2 2 2 5 2 3" xfId="3415" xr:uid="{00000000-0005-0000-0000-00009B0C0000}"/>
    <cellStyle name="20% - Accent1 2 2 3 2 2 2 5 3" xfId="3416" xr:uid="{00000000-0005-0000-0000-00009C0C0000}"/>
    <cellStyle name="20% - Accent1 2 2 3 2 2 2 5 3 2" xfId="3417" xr:uid="{00000000-0005-0000-0000-00009D0C0000}"/>
    <cellStyle name="20% - Accent1 2 2 3 2 2 2 5 4" xfId="3418" xr:uid="{00000000-0005-0000-0000-00009E0C0000}"/>
    <cellStyle name="20% - Accent1 2 2 3 2 2 2 6" xfId="3419" xr:uid="{00000000-0005-0000-0000-00009F0C0000}"/>
    <cellStyle name="20% - Accent1 2 2 3 2 2 2 6 2" xfId="3420" xr:uid="{00000000-0005-0000-0000-0000A00C0000}"/>
    <cellStyle name="20% - Accent1 2 2 3 2 2 2 6 2 2" xfId="3421" xr:uid="{00000000-0005-0000-0000-0000A10C0000}"/>
    <cellStyle name="20% - Accent1 2 2 3 2 2 2 6 2 2 2" xfId="3422" xr:uid="{00000000-0005-0000-0000-0000A20C0000}"/>
    <cellStyle name="20% - Accent1 2 2 3 2 2 2 6 2 3" xfId="3423" xr:uid="{00000000-0005-0000-0000-0000A30C0000}"/>
    <cellStyle name="20% - Accent1 2 2 3 2 2 2 6 3" xfId="3424" xr:uid="{00000000-0005-0000-0000-0000A40C0000}"/>
    <cellStyle name="20% - Accent1 2 2 3 2 2 2 6 3 2" xfId="3425" xr:uid="{00000000-0005-0000-0000-0000A50C0000}"/>
    <cellStyle name="20% - Accent1 2 2 3 2 2 2 6 4" xfId="3426" xr:uid="{00000000-0005-0000-0000-0000A60C0000}"/>
    <cellStyle name="20% - Accent1 2 2 3 2 2 2 7" xfId="3427" xr:uid="{00000000-0005-0000-0000-0000A70C0000}"/>
    <cellStyle name="20% - Accent1 2 2 3 2 2 2 7 2" xfId="3428" xr:uid="{00000000-0005-0000-0000-0000A80C0000}"/>
    <cellStyle name="20% - Accent1 2 2 3 2 2 2 7 2 2" xfId="3429" xr:uid="{00000000-0005-0000-0000-0000A90C0000}"/>
    <cellStyle name="20% - Accent1 2 2 3 2 2 2 7 3" xfId="3430" xr:uid="{00000000-0005-0000-0000-0000AA0C0000}"/>
    <cellStyle name="20% - Accent1 2 2 3 2 2 2 8" xfId="3431" xr:uid="{00000000-0005-0000-0000-0000AB0C0000}"/>
    <cellStyle name="20% - Accent1 2 2 3 2 2 2 8 2" xfId="3432" xr:uid="{00000000-0005-0000-0000-0000AC0C0000}"/>
    <cellStyle name="20% - Accent1 2 2 3 2 2 2 8 2 2" xfId="3433" xr:uid="{00000000-0005-0000-0000-0000AD0C0000}"/>
    <cellStyle name="20% - Accent1 2 2 3 2 2 2 8 3" xfId="3434" xr:uid="{00000000-0005-0000-0000-0000AE0C0000}"/>
    <cellStyle name="20% - Accent1 2 2 3 2 2 2 9" xfId="3435" xr:uid="{00000000-0005-0000-0000-0000AF0C0000}"/>
    <cellStyle name="20% - Accent1 2 2 3 2 2 2 9 2" xfId="3436" xr:uid="{00000000-0005-0000-0000-0000B00C0000}"/>
    <cellStyle name="20% - Accent1 2 2 3 2 2 3" xfId="3437" xr:uid="{00000000-0005-0000-0000-0000B10C0000}"/>
    <cellStyle name="20% - Accent1 2 2 3 2 2 3 10" xfId="3438" xr:uid="{00000000-0005-0000-0000-0000B20C0000}"/>
    <cellStyle name="20% - Accent1 2 2 3 2 2 3 10 2" xfId="3439" xr:uid="{00000000-0005-0000-0000-0000B30C0000}"/>
    <cellStyle name="20% - Accent1 2 2 3 2 2 3 11" xfId="3440" xr:uid="{00000000-0005-0000-0000-0000B40C0000}"/>
    <cellStyle name="20% - Accent1 2 2 3 2 2 3 2" xfId="3441" xr:uid="{00000000-0005-0000-0000-0000B50C0000}"/>
    <cellStyle name="20% - Accent1 2 2 3 2 2 3 2 2" xfId="3442" xr:uid="{00000000-0005-0000-0000-0000B60C0000}"/>
    <cellStyle name="20% - Accent1 2 2 3 2 2 3 2 2 2" xfId="3443" xr:uid="{00000000-0005-0000-0000-0000B70C0000}"/>
    <cellStyle name="20% - Accent1 2 2 3 2 2 3 2 2 2 2" xfId="3444" xr:uid="{00000000-0005-0000-0000-0000B80C0000}"/>
    <cellStyle name="20% - Accent1 2 2 3 2 2 3 2 2 2 2 2" xfId="3445" xr:uid="{00000000-0005-0000-0000-0000B90C0000}"/>
    <cellStyle name="20% - Accent1 2 2 3 2 2 3 2 2 2 3" xfId="3446" xr:uid="{00000000-0005-0000-0000-0000BA0C0000}"/>
    <cellStyle name="20% - Accent1 2 2 3 2 2 3 2 2 3" xfId="3447" xr:uid="{00000000-0005-0000-0000-0000BB0C0000}"/>
    <cellStyle name="20% - Accent1 2 2 3 2 2 3 2 2 3 2" xfId="3448" xr:uid="{00000000-0005-0000-0000-0000BC0C0000}"/>
    <cellStyle name="20% - Accent1 2 2 3 2 2 3 2 2 4" xfId="3449" xr:uid="{00000000-0005-0000-0000-0000BD0C0000}"/>
    <cellStyle name="20% - Accent1 2 2 3 2 2 3 2 3" xfId="3450" xr:uid="{00000000-0005-0000-0000-0000BE0C0000}"/>
    <cellStyle name="20% - Accent1 2 2 3 2 2 3 2 3 2" xfId="3451" xr:uid="{00000000-0005-0000-0000-0000BF0C0000}"/>
    <cellStyle name="20% - Accent1 2 2 3 2 2 3 2 3 2 2" xfId="3452" xr:uid="{00000000-0005-0000-0000-0000C00C0000}"/>
    <cellStyle name="20% - Accent1 2 2 3 2 2 3 2 3 2 2 2" xfId="3453" xr:uid="{00000000-0005-0000-0000-0000C10C0000}"/>
    <cellStyle name="20% - Accent1 2 2 3 2 2 3 2 3 2 3" xfId="3454" xr:uid="{00000000-0005-0000-0000-0000C20C0000}"/>
    <cellStyle name="20% - Accent1 2 2 3 2 2 3 2 3 3" xfId="3455" xr:uid="{00000000-0005-0000-0000-0000C30C0000}"/>
    <cellStyle name="20% - Accent1 2 2 3 2 2 3 2 3 3 2" xfId="3456" xr:uid="{00000000-0005-0000-0000-0000C40C0000}"/>
    <cellStyle name="20% - Accent1 2 2 3 2 2 3 2 3 4" xfId="3457" xr:uid="{00000000-0005-0000-0000-0000C50C0000}"/>
    <cellStyle name="20% - Accent1 2 2 3 2 2 3 2 4" xfId="3458" xr:uid="{00000000-0005-0000-0000-0000C60C0000}"/>
    <cellStyle name="20% - Accent1 2 2 3 2 2 3 2 4 2" xfId="3459" xr:uid="{00000000-0005-0000-0000-0000C70C0000}"/>
    <cellStyle name="20% - Accent1 2 2 3 2 2 3 2 4 2 2" xfId="3460" xr:uid="{00000000-0005-0000-0000-0000C80C0000}"/>
    <cellStyle name="20% - Accent1 2 2 3 2 2 3 2 4 2 2 2" xfId="3461" xr:uid="{00000000-0005-0000-0000-0000C90C0000}"/>
    <cellStyle name="20% - Accent1 2 2 3 2 2 3 2 4 2 3" xfId="3462" xr:uid="{00000000-0005-0000-0000-0000CA0C0000}"/>
    <cellStyle name="20% - Accent1 2 2 3 2 2 3 2 4 3" xfId="3463" xr:uid="{00000000-0005-0000-0000-0000CB0C0000}"/>
    <cellStyle name="20% - Accent1 2 2 3 2 2 3 2 4 3 2" xfId="3464" xr:uid="{00000000-0005-0000-0000-0000CC0C0000}"/>
    <cellStyle name="20% - Accent1 2 2 3 2 2 3 2 4 4" xfId="3465" xr:uid="{00000000-0005-0000-0000-0000CD0C0000}"/>
    <cellStyle name="20% - Accent1 2 2 3 2 2 3 2 5" xfId="3466" xr:uid="{00000000-0005-0000-0000-0000CE0C0000}"/>
    <cellStyle name="20% - Accent1 2 2 3 2 2 3 2 5 2" xfId="3467" xr:uid="{00000000-0005-0000-0000-0000CF0C0000}"/>
    <cellStyle name="20% - Accent1 2 2 3 2 2 3 2 5 2 2" xfId="3468" xr:uid="{00000000-0005-0000-0000-0000D00C0000}"/>
    <cellStyle name="20% - Accent1 2 2 3 2 2 3 2 5 3" xfId="3469" xr:uid="{00000000-0005-0000-0000-0000D10C0000}"/>
    <cellStyle name="20% - Accent1 2 2 3 2 2 3 2 6" xfId="3470" xr:uid="{00000000-0005-0000-0000-0000D20C0000}"/>
    <cellStyle name="20% - Accent1 2 2 3 2 2 3 2 6 2" xfId="3471" xr:uid="{00000000-0005-0000-0000-0000D30C0000}"/>
    <cellStyle name="20% - Accent1 2 2 3 2 2 3 2 6 2 2" xfId="3472" xr:uid="{00000000-0005-0000-0000-0000D40C0000}"/>
    <cellStyle name="20% - Accent1 2 2 3 2 2 3 2 6 3" xfId="3473" xr:uid="{00000000-0005-0000-0000-0000D50C0000}"/>
    <cellStyle name="20% - Accent1 2 2 3 2 2 3 2 7" xfId="3474" xr:uid="{00000000-0005-0000-0000-0000D60C0000}"/>
    <cellStyle name="20% - Accent1 2 2 3 2 2 3 2 7 2" xfId="3475" xr:uid="{00000000-0005-0000-0000-0000D70C0000}"/>
    <cellStyle name="20% - Accent1 2 2 3 2 2 3 2 8" xfId="3476" xr:uid="{00000000-0005-0000-0000-0000D80C0000}"/>
    <cellStyle name="20% - Accent1 2 2 3 2 2 3 2 8 2" xfId="3477" xr:uid="{00000000-0005-0000-0000-0000D90C0000}"/>
    <cellStyle name="20% - Accent1 2 2 3 2 2 3 2 9" xfId="3478" xr:uid="{00000000-0005-0000-0000-0000DA0C0000}"/>
    <cellStyle name="20% - Accent1 2 2 3 2 2 3 3" xfId="3479" xr:uid="{00000000-0005-0000-0000-0000DB0C0000}"/>
    <cellStyle name="20% - Accent1 2 2 3 2 2 3 3 2" xfId="3480" xr:uid="{00000000-0005-0000-0000-0000DC0C0000}"/>
    <cellStyle name="20% - Accent1 2 2 3 2 2 3 3 2 2" xfId="3481" xr:uid="{00000000-0005-0000-0000-0000DD0C0000}"/>
    <cellStyle name="20% - Accent1 2 2 3 2 2 3 3 2 2 2" xfId="3482" xr:uid="{00000000-0005-0000-0000-0000DE0C0000}"/>
    <cellStyle name="20% - Accent1 2 2 3 2 2 3 3 2 2 2 2" xfId="3483" xr:uid="{00000000-0005-0000-0000-0000DF0C0000}"/>
    <cellStyle name="20% - Accent1 2 2 3 2 2 3 3 2 2 3" xfId="3484" xr:uid="{00000000-0005-0000-0000-0000E00C0000}"/>
    <cellStyle name="20% - Accent1 2 2 3 2 2 3 3 2 3" xfId="3485" xr:uid="{00000000-0005-0000-0000-0000E10C0000}"/>
    <cellStyle name="20% - Accent1 2 2 3 2 2 3 3 2 3 2" xfId="3486" xr:uid="{00000000-0005-0000-0000-0000E20C0000}"/>
    <cellStyle name="20% - Accent1 2 2 3 2 2 3 3 2 4" xfId="3487" xr:uid="{00000000-0005-0000-0000-0000E30C0000}"/>
    <cellStyle name="20% - Accent1 2 2 3 2 2 3 3 3" xfId="3488" xr:uid="{00000000-0005-0000-0000-0000E40C0000}"/>
    <cellStyle name="20% - Accent1 2 2 3 2 2 3 3 3 2" xfId="3489" xr:uid="{00000000-0005-0000-0000-0000E50C0000}"/>
    <cellStyle name="20% - Accent1 2 2 3 2 2 3 3 3 2 2" xfId="3490" xr:uid="{00000000-0005-0000-0000-0000E60C0000}"/>
    <cellStyle name="20% - Accent1 2 2 3 2 2 3 3 3 2 2 2" xfId="3491" xr:uid="{00000000-0005-0000-0000-0000E70C0000}"/>
    <cellStyle name="20% - Accent1 2 2 3 2 2 3 3 3 2 3" xfId="3492" xr:uid="{00000000-0005-0000-0000-0000E80C0000}"/>
    <cellStyle name="20% - Accent1 2 2 3 2 2 3 3 3 3" xfId="3493" xr:uid="{00000000-0005-0000-0000-0000E90C0000}"/>
    <cellStyle name="20% - Accent1 2 2 3 2 2 3 3 3 3 2" xfId="3494" xr:uid="{00000000-0005-0000-0000-0000EA0C0000}"/>
    <cellStyle name="20% - Accent1 2 2 3 2 2 3 3 3 4" xfId="3495" xr:uid="{00000000-0005-0000-0000-0000EB0C0000}"/>
    <cellStyle name="20% - Accent1 2 2 3 2 2 3 3 4" xfId="3496" xr:uid="{00000000-0005-0000-0000-0000EC0C0000}"/>
    <cellStyle name="20% - Accent1 2 2 3 2 2 3 3 4 2" xfId="3497" xr:uid="{00000000-0005-0000-0000-0000ED0C0000}"/>
    <cellStyle name="20% - Accent1 2 2 3 2 2 3 3 4 2 2" xfId="3498" xr:uid="{00000000-0005-0000-0000-0000EE0C0000}"/>
    <cellStyle name="20% - Accent1 2 2 3 2 2 3 3 4 2 2 2" xfId="3499" xr:uid="{00000000-0005-0000-0000-0000EF0C0000}"/>
    <cellStyle name="20% - Accent1 2 2 3 2 2 3 3 4 2 3" xfId="3500" xr:uid="{00000000-0005-0000-0000-0000F00C0000}"/>
    <cellStyle name="20% - Accent1 2 2 3 2 2 3 3 4 3" xfId="3501" xr:uid="{00000000-0005-0000-0000-0000F10C0000}"/>
    <cellStyle name="20% - Accent1 2 2 3 2 2 3 3 4 3 2" xfId="3502" xr:uid="{00000000-0005-0000-0000-0000F20C0000}"/>
    <cellStyle name="20% - Accent1 2 2 3 2 2 3 3 4 4" xfId="3503" xr:uid="{00000000-0005-0000-0000-0000F30C0000}"/>
    <cellStyle name="20% - Accent1 2 2 3 2 2 3 3 5" xfId="3504" xr:uid="{00000000-0005-0000-0000-0000F40C0000}"/>
    <cellStyle name="20% - Accent1 2 2 3 2 2 3 3 5 2" xfId="3505" xr:uid="{00000000-0005-0000-0000-0000F50C0000}"/>
    <cellStyle name="20% - Accent1 2 2 3 2 2 3 3 5 2 2" xfId="3506" xr:uid="{00000000-0005-0000-0000-0000F60C0000}"/>
    <cellStyle name="20% - Accent1 2 2 3 2 2 3 3 5 3" xfId="3507" xr:uid="{00000000-0005-0000-0000-0000F70C0000}"/>
    <cellStyle name="20% - Accent1 2 2 3 2 2 3 3 6" xfId="3508" xr:uid="{00000000-0005-0000-0000-0000F80C0000}"/>
    <cellStyle name="20% - Accent1 2 2 3 2 2 3 3 6 2" xfId="3509" xr:uid="{00000000-0005-0000-0000-0000F90C0000}"/>
    <cellStyle name="20% - Accent1 2 2 3 2 2 3 3 6 2 2" xfId="3510" xr:uid="{00000000-0005-0000-0000-0000FA0C0000}"/>
    <cellStyle name="20% - Accent1 2 2 3 2 2 3 3 6 3" xfId="3511" xr:uid="{00000000-0005-0000-0000-0000FB0C0000}"/>
    <cellStyle name="20% - Accent1 2 2 3 2 2 3 3 7" xfId="3512" xr:uid="{00000000-0005-0000-0000-0000FC0C0000}"/>
    <cellStyle name="20% - Accent1 2 2 3 2 2 3 3 7 2" xfId="3513" xr:uid="{00000000-0005-0000-0000-0000FD0C0000}"/>
    <cellStyle name="20% - Accent1 2 2 3 2 2 3 3 8" xfId="3514" xr:uid="{00000000-0005-0000-0000-0000FE0C0000}"/>
    <cellStyle name="20% - Accent1 2 2 3 2 2 3 3 8 2" xfId="3515" xr:uid="{00000000-0005-0000-0000-0000FF0C0000}"/>
    <cellStyle name="20% - Accent1 2 2 3 2 2 3 3 9" xfId="3516" xr:uid="{00000000-0005-0000-0000-0000000D0000}"/>
    <cellStyle name="20% - Accent1 2 2 3 2 2 3 4" xfId="3517" xr:uid="{00000000-0005-0000-0000-0000010D0000}"/>
    <cellStyle name="20% - Accent1 2 2 3 2 2 3 4 2" xfId="3518" xr:uid="{00000000-0005-0000-0000-0000020D0000}"/>
    <cellStyle name="20% - Accent1 2 2 3 2 2 3 4 2 2" xfId="3519" xr:uid="{00000000-0005-0000-0000-0000030D0000}"/>
    <cellStyle name="20% - Accent1 2 2 3 2 2 3 4 2 2 2" xfId="3520" xr:uid="{00000000-0005-0000-0000-0000040D0000}"/>
    <cellStyle name="20% - Accent1 2 2 3 2 2 3 4 2 3" xfId="3521" xr:uid="{00000000-0005-0000-0000-0000050D0000}"/>
    <cellStyle name="20% - Accent1 2 2 3 2 2 3 4 3" xfId="3522" xr:uid="{00000000-0005-0000-0000-0000060D0000}"/>
    <cellStyle name="20% - Accent1 2 2 3 2 2 3 4 3 2" xfId="3523" xr:uid="{00000000-0005-0000-0000-0000070D0000}"/>
    <cellStyle name="20% - Accent1 2 2 3 2 2 3 4 4" xfId="3524" xr:uid="{00000000-0005-0000-0000-0000080D0000}"/>
    <cellStyle name="20% - Accent1 2 2 3 2 2 3 5" xfId="3525" xr:uid="{00000000-0005-0000-0000-0000090D0000}"/>
    <cellStyle name="20% - Accent1 2 2 3 2 2 3 5 2" xfId="3526" xr:uid="{00000000-0005-0000-0000-00000A0D0000}"/>
    <cellStyle name="20% - Accent1 2 2 3 2 2 3 5 2 2" xfId="3527" xr:uid="{00000000-0005-0000-0000-00000B0D0000}"/>
    <cellStyle name="20% - Accent1 2 2 3 2 2 3 5 2 2 2" xfId="3528" xr:uid="{00000000-0005-0000-0000-00000C0D0000}"/>
    <cellStyle name="20% - Accent1 2 2 3 2 2 3 5 2 3" xfId="3529" xr:uid="{00000000-0005-0000-0000-00000D0D0000}"/>
    <cellStyle name="20% - Accent1 2 2 3 2 2 3 5 3" xfId="3530" xr:uid="{00000000-0005-0000-0000-00000E0D0000}"/>
    <cellStyle name="20% - Accent1 2 2 3 2 2 3 5 3 2" xfId="3531" xr:uid="{00000000-0005-0000-0000-00000F0D0000}"/>
    <cellStyle name="20% - Accent1 2 2 3 2 2 3 5 4" xfId="3532" xr:uid="{00000000-0005-0000-0000-0000100D0000}"/>
    <cellStyle name="20% - Accent1 2 2 3 2 2 3 6" xfId="3533" xr:uid="{00000000-0005-0000-0000-0000110D0000}"/>
    <cellStyle name="20% - Accent1 2 2 3 2 2 3 6 2" xfId="3534" xr:uid="{00000000-0005-0000-0000-0000120D0000}"/>
    <cellStyle name="20% - Accent1 2 2 3 2 2 3 6 2 2" xfId="3535" xr:uid="{00000000-0005-0000-0000-0000130D0000}"/>
    <cellStyle name="20% - Accent1 2 2 3 2 2 3 6 2 2 2" xfId="3536" xr:uid="{00000000-0005-0000-0000-0000140D0000}"/>
    <cellStyle name="20% - Accent1 2 2 3 2 2 3 6 2 3" xfId="3537" xr:uid="{00000000-0005-0000-0000-0000150D0000}"/>
    <cellStyle name="20% - Accent1 2 2 3 2 2 3 6 3" xfId="3538" xr:uid="{00000000-0005-0000-0000-0000160D0000}"/>
    <cellStyle name="20% - Accent1 2 2 3 2 2 3 6 3 2" xfId="3539" xr:uid="{00000000-0005-0000-0000-0000170D0000}"/>
    <cellStyle name="20% - Accent1 2 2 3 2 2 3 6 4" xfId="3540" xr:uid="{00000000-0005-0000-0000-0000180D0000}"/>
    <cellStyle name="20% - Accent1 2 2 3 2 2 3 7" xfId="3541" xr:uid="{00000000-0005-0000-0000-0000190D0000}"/>
    <cellStyle name="20% - Accent1 2 2 3 2 2 3 7 2" xfId="3542" xr:uid="{00000000-0005-0000-0000-00001A0D0000}"/>
    <cellStyle name="20% - Accent1 2 2 3 2 2 3 7 2 2" xfId="3543" xr:uid="{00000000-0005-0000-0000-00001B0D0000}"/>
    <cellStyle name="20% - Accent1 2 2 3 2 2 3 7 3" xfId="3544" xr:uid="{00000000-0005-0000-0000-00001C0D0000}"/>
    <cellStyle name="20% - Accent1 2 2 3 2 2 3 8" xfId="3545" xr:uid="{00000000-0005-0000-0000-00001D0D0000}"/>
    <cellStyle name="20% - Accent1 2 2 3 2 2 3 8 2" xfId="3546" xr:uid="{00000000-0005-0000-0000-00001E0D0000}"/>
    <cellStyle name="20% - Accent1 2 2 3 2 2 3 8 2 2" xfId="3547" xr:uid="{00000000-0005-0000-0000-00001F0D0000}"/>
    <cellStyle name="20% - Accent1 2 2 3 2 2 3 8 3" xfId="3548" xr:uid="{00000000-0005-0000-0000-0000200D0000}"/>
    <cellStyle name="20% - Accent1 2 2 3 2 2 3 9" xfId="3549" xr:uid="{00000000-0005-0000-0000-0000210D0000}"/>
    <cellStyle name="20% - Accent1 2 2 3 2 2 3 9 2" xfId="3550" xr:uid="{00000000-0005-0000-0000-0000220D0000}"/>
    <cellStyle name="20% - Accent1 2 2 3 2 2 4" xfId="3551" xr:uid="{00000000-0005-0000-0000-0000230D0000}"/>
    <cellStyle name="20% - Accent1 2 2 3 2 2 4 10" xfId="3552" xr:uid="{00000000-0005-0000-0000-0000240D0000}"/>
    <cellStyle name="20% - Accent1 2 2 3 2 2 4 10 2" xfId="3553" xr:uid="{00000000-0005-0000-0000-0000250D0000}"/>
    <cellStyle name="20% - Accent1 2 2 3 2 2 4 11" xfId="3554" xr:uid="{00000000-0005-0000-0000-0000260D0000}"/>
    <cellStyle name="20% - Accent1 2 2 3 2 2 4 2" xfId="3555" xr:uid="{00000000-0005-0000-0000-0000270D0000}"/>
    <cellStyle name="20% - Accent1 2 2 3 2 2 4 2 2" xfId="3556" xr:uid="{00000000-0005-0000-0000-0000280D0000}"/>
    <cellStyle name="20% - Accent1 2 2 3 2 2 4 2 2 2" xfId="3557" xr:uid="{00000000-0005-0000-0000-0000290D0000}"/>
    <cellStyle name="20% - Accent1 2 2 3 2 2 4 2 2 2 2" xfId="3558" xr:uid="{00000000-0005-0000-0000-00002A0D0000}"/>
    <cellStyle name="20% - Accent1 2 2 3 2 2 4 2 2 2 2 2" xfId="3559" xr:uid="{00000000-0005-0000-0000-00002B0D0000}"/>
    <cellStyle name="20% - Accent1 2 2 3 2 2 4 2 2 2 3" xfId="3560" xr:uid="{00000000-0005-0000-0000-00002C0D0000}"/>
    <cellStyle name="20% - Accent1 2 2 3 2 2 4 2 2 3" xfId="3561" xr:uid="{00000000-0005-0000-0000-00002D0D0000}"/>
    <cellStyle name="20% - Accent1 2 2 3 2 2 4 2 2 3 2" xfId="3562" xr:uid="{00000000-0005-0000-0000-00002E0D0000}"/>
    <cellStyle name="20% - Accent1 2 2 3 2 2 4 2 2 4" xfId="3563" xr:uid="{00000000-0005-0000-0000-00002F0D0000}"/>
    <cellStyle name="20% - Accent1 2 2 3 2 2 4 2 3" xfId="3564" xr:uid="{00000000-0005-0000-0000-0000300D0000}"/>
    <cellStyle name="20% - Accent1 2 2 3 2 2 4 2 3 2" xfId="3565" xr:uid="{00000000-0005-0000-0000-0000310D0000}"/>
    <cellStyle name="20% - Accent1 2 2 3 2 2 4 2 3 2 2" xfId="3566" xr:uid="{00000000-0005-0000-0000-0000320D0000}"/>
    <cellStyle name="20% - Accent1 2 2 3 2 2 4 2 3 2 2 2" xfId="3567" xr:uid="{00000000-0005-0000-0000-0000330D0000}"/>
    <cellStyle name="20% - Accent1 2 2 3 2 2 4 2 3 2 3" xfId="3568" xr:uid="{00000000-0005-0000-0000-0000340D0000}"/>
    <cellStyle name="20% - Accent1 2 2 3 2 2 4 2 3 3" xfId="3569" xr:uid="{00000000-0005-0000-0000-0000350D0000}"/>
    <cellStyle name="20% - Accent1 2 2 3 2 2 4 2 3 3 2" xfId="3570" xr:uid="{00000000-0005-0000-0000-0000360D0000}"/>
    <cellStyle name="20% - Accent1 2 2 3 2 2 4 2 3 4" xfId="3571" xr:uid="{00000000-0005-0000-0000-0000370D0000}"/>
    <cellStyle name="20% - Accent1 2 2 3 2 2 4 2 4" xfId="3572" xr:uid="{00000000-0005-0000-0000-0000380D0000}"/>
    <cellStyle name="20% - Accent1 2 2 3 2 2 4 2 4 2" xfId="3573" xr:uid="{00000000-0005-0000-0000-0000390D0000}"/>
    <cellStyle name="20% - Accent1 2 2 3 2 2 4 2 4 2 2" xfId="3574" xr:uid="{00000000-0005-0000-0000-00003A0D0000}"/>
    <cellStyle name="20% - Accent1 2 2 3 2 2 4 2 4 2 2 2" xfId="3575" xr:uid="{00000000-0005-0000-0000-00003B0D0000}"/>
    <cellStyle name="20% - Accent1 2 2 3 2 2 4 2 4 2 3" xfId="3576" xr:uid="{00000000-0005-0000-0000-00003C0D0000}"/>
    <cellStyle name="20% - Accent1 2 2 3 2 2 4 2 4 3" xfId="3577" xr:uid="{00000000-0005-0000-0000-00003D0D0000}"/>
    <cellStyle name="20% - Accent1 2 2 3 2 2 4 2 4 3 2" xfId="3578" xr:uid="{00000000-0005-0000-0000-00003E0D0000}"/>
    <cellStyle name="20% - Accent1 2 2 3 2 2 4 2 4 4" xfId="3579" xr:uid="{00000000-0005-0000-0000-00003F0D0000}"/>
    <cellStyle name="20% - Accent1 2 2 3 2 2 4 2 5" xfId="3580" xr:uid="{00000000-0005-0000-0000-0000400D0000}"/>
    <cellStyle name="20% - Accent1 2 2 3 2 2 4 2 5 2" xfId="3581" xr:uid="{00000000-0005-0000-0000-0000410D0000}"/>
    <cellStyle name="20% - Accent1 2 2 3 2 2 4 2 5 2 2" xfId="3582" xr:uid="{00000000-0005-0000-0000-0000420D0000}"/>
    <cellStyle name="20% - Accent1 2 2 3 2 2 4 2 5 3" xfId="3583" xr:uid="{00000000-0005-0000-0000-0000430D0000}"/>
    <cellStyle name="20% - Accent1 2 2 3 2 2 4 2 6" xfId="3584" xr:uid="{00000000-0005-0000-0000-0000440D0000}"/>
    <cellStyle name="20% - Accent1 2 2 3 2 2 4 2 6 2" xfId="3585" xr:uid="{00000000-0005-0000-0000-0000450D0000}"/>
    <cellStyle name="20% - Accent1 2 2 3 2 2 4 2 6 2 2" xfId="3586" xr:uid="{00000000-0005-0000-0000-0000460D0000}"/>
    <cellStyle name="20% - Accent1 2 2 3 2 2 4 2 6 3" xfId="3587" xr:uid="{00000000-0005-0000-0000-0000470D0000}"/>
    <cellStyle name="20% - Accent1 2 2 3 2 2 4 2 7" xfId="3588" xr:uid="{00000000-0005-0000-0000-0000480D0000}"/>
    <cellStyle name="20% - Accent1 2 2 3 2 2 4 2 7 2" xfId="3589" xr:uid="{00000000-0005-0000-0000-0000490D0000}"/>
    <cellStyle name="20% - Accent1 2 2 3 2 2 4 2 8" xfId="3590" xr:uid="{00000000-0005-0000-0000-00004A0D0000}"/>
    <cellStyle name="20% - Accent1 2 2 3 2 2 4 2 8 2" xfId="3591" xr:uid="{00000000-0005-0000-0000-00004B0D0000}"/>
    <cellStyle name="20% - Accent1 2 2 3 2 2 4 2 9" xfId="3592" xr:uid="{00000000-0005-0000-0000-00004C0D0000}"/>
    <cellStyle name="20% - Accent1 2 2 3 2 2 4 3" xfId="3593" xr:uid="{00000000-0005-0000-0000-00004D0D0000}"/>
    <cellStyle name="20% - Accent1 2 2 3 2 2 4 3 2" xfId="3594" xr:uid="{00000000-0005-0000-0000-00004E0D0000}"/>
    <cellStyle name="20% - Accent1 2 2 3 2 2 4 3 2 2" xfId="3595" xr:uid="{00000000-0005-0000-0000-00004F0D0000}"/>
    <cellStyle name="20% - Accent1 2 2 3 2 2 4 3 2 2 2" xfId="3596" xr:uid="{00000000-0005-0000-0000-0000500D0000}"/>
    <cellStyle name="20% - Accent1 2 2 3 2 2 4 3 2 2 2 2" xfId="3597" xr:uid="{00000000-0005-0000-0000-0000510D0000}"/>
    <cellStyle name="20% - Accent1 2 2 3 2 2 4 3 2 2 3" xfId="3598" xr:uid="{00000000-0005-0000-0000-0000520D0000}"/>
    <cellStyle name="20% - Accent1 2 2 3 2 2 4 3 2 3" xfId="3599" xr:uid="{00000000-0005-0000-0000-0000530D0000}"/>
    <cellStyle name="20% - Accent1 2 2 3 2 2 4 3 2 3 2" xfId="3600" xr:uid="{00000000-0005-0000-0000-0000540D0000}"/>
    <cellStyle name="20% - Accent1 2 2 3 2 2 4 3 2 4" xfId="3601" xr:uid="{00000000-0005-0000-0000-0000550D0000}"/>
    <cellStyle name="20% - Accent1 2 2 3 2 2 4 3 3" xfId="3602" xr:uid="{00000000-0005-0000-0000-0000560D0000}"/>
    <cellStyle name="20% - Accent1 2 2 3 2 2 4 3 3 2" xfId="3603" xr:uid="{00000000-0005-0000-0000-0000570D0000}"/>
    <cellStyle name="20% - Accent1 2 2 3 2 2 4 3 3 2 2" xfId="3604" xr:uid="{00000000-0005-0000-0000-0000580D0000}"/>
    <cellStyle name="20% - Accent1 2 2 3 2 2 4 3 3 2 2 2" xfId="3605" xr:uid="{00000000-0005-0000-0000-0000590D0000}"/>
    <cellStyle name="20% - Accent1 2 2 3 2 2 4 3 3 2 3" xfId="3606" xr:uid="{00000000-0005-0000-0000-00005A0D0000}"/>
    <cellStyle name="20% - Accent1 2 2 3 2 2 4 3 3 3" xfId="3607" xr:uid="{00000000-0005-0000-0000-00005B0D0000}"/>
    <cellStyle name="20% - Accent1 2 2 3 2 2 4 3 3 3 2" xfId="3608" xr:uid="{00000000-0005-0000-0000-00005C0D0000}"/>
    <cellStyle name="20% - Accent1 2 2 3 2 2 4 3 3 4" xfId="3609" xr:uid="{00000000-0005-0000-0000-00005D0D0000}"/>
    <cellStyle name="20% - Accent1 2 2 3 2 2 4 3 4" xfId="3610" xr:uid="{00000000-0005-0000-0000-00005E0D0000}"/>
    <cellStyle name="20% - Accent1 2 2 3 2 2 4 3 4 2" xfId="3611" xr:uid="{00000000-0005-0000-0000-00005F0D0000}"/>
    <cellStyle name="20% - Accent1 2 2 3 2 2 4 3 4 2 2" xfId="3612" xr:uid="{00000000-0005-0000-0000-0000600D0000}"/>
    <cellStyle name="20% - Accent1 2 2 3 2 2 4 3 4 2 2 2" xfId="3613" xr:uid="{00000000-0005-0000-0000-0000610D0000}"/>
    <cellStyle name="20% - Accent1 2 2 3 2 2 4 3 4 2 3" xfId="3614" xr:uid="{00000000-0005-0000-0000-0000620D0000}"/>
    <cellStyle name="20% - Accent1 2 2 3 2 2 4 3 4 3" xfId="3615" xr:uid="{00000000-0005-0000-0000-0000630D0000}"/>
    <cellStyle name="20% - Accent1 2 2 3 2 2 4 3 4 3 2" xfId="3616" xr:uid="{00000000-0005-0000-0000-0000640D0000}"/>
    <cellStyle name="20% - Accent1 2 2 3 2 2 4 3 4 4" xfId="3617" xr:uid="{00000000-0005-0000-0000-0000650D0000}"/>
    <cellStyle name="20% - Accent1 2 2 3 2 2 4 3 5" xfId="3618" xr:uid="{00000000-0005-0000-0000-0000660D0000}"/>
    <cellStyle name="20% - Accent1 2 2 3 2 2 4 3 5 2" xfId="3619" xr:uid="{00000000-0005-0000-0000-0000670D0000}"/>
    <cellStyle name="20% - Accent1 2 2 3 2 2 4 3 5 2 2" xfId="3620" xr:uid="{00000000-0005-0000-0000-0000680D0000}"/>
    <cellStyle name="20% - Accent1 2 2 3 2 2 4 3 5 3" xfId="3621" xr:uid="{00000000-0005-0000-0000-0000690D0000}"/>
    <cellStyle name="20% - Accent1 2 2 3 2 2 4 3 6" xfId="3622" xr:uid="{00000000-0005-0000-0000-00006A0D0000}"/>
    <cellStyle name="20% - Accent1 2 2 3 2 2 4 3 6 2" xfId="3623" xr:uid="{00000000-0005-0000-0000-00006B0D0000}"/>
    <cellStyle name="20% - Accent1 2 2 3 2 2 4 3 6 2 2" xfId="3624" xr:uid="{00000000-0005-0000-0000-00006C0D0000}"/>
    <cellStyle name="20% - Accent1 2 2 3 2 2 4 3 6 3" xfId="3625" xr:uid="{00000000-0005-0000-0000-00006D0D0000}"/>
    <cellStyle name="20% - Accent1 2 2 3 2 2 4 3 7" xfId="3626" xr:uid="{00000000-0005-0000-0000-00006E0D0000}"/>
    <cellStyle name="20% - Accent1 2 2 3 2 2 4 3 7 2" xfId="3627" xr:uid="{00000000-0005-0000-0000-00006F0D0000}"/>
    <cellStyle name="20% - Accent1 2 2 3 2 2 4 3 8" xfId="3628" xr:uid="{00000000-0005-0000-0000-0000700D0000}"/>
    <cellStyle name="20% - Accent1 2 2 3 2 2 4 3 8 2" xfId="3629" xr:uid="{00000000-0005-0000-0000-0000710D0000}"/>
    <cellStyle name="20% - Accent1 2 2 3 2 2 4 3 9" xfId="3630" xr:uid="{00000000-0005-0000-0000-0000720D0000}"/>
    <cellStyle name="20% - Accent1 2 2 3 2 2 4 4" xfId="3631" xr:uid="{00000000-0005-0000-0000-0000730D0000}"/>
    <cellStyle name="20% - Accent1 2 2 3 2 2 4 4 2" xfId="3632" xr:uid="{00000000-0005-0000-0000-0000740D0000}"/>
    <cellStyle name="20% - Accent1 2 2 3 2 2 4 4 2 2" xfId="3633" xr:uid="{00000000-0005-0000-0000-0000750D0000}"/>
    <cellStyle name="20% - Accent1 2 2 3 2 2 4 4 2 2 2" xfId="3634" xr:uid="{00000000-0005-0000-0000-0000760D0000}"/>
    <cellStyle name="20% - Accent1 2 2 3 2 2 4 4 2 3" xfId="3635" xr:uid="{00000000-0005-0000-0000-0000770D0000}"/>
    <cellStyle name="20% - Accent1 2 2 3 2 2 4 4 3" xfId="3636" xr:uid="{00000000-0005-0000-0000-0000780D0000}"/>
    <cellStyle name="20% - Accent1 2 2 3 2 2 4 4 3 2" xfId="3637" xr:uid="{00000000-0005-0000-0000-0000790D0000}"/>
    <cellStyle name="20% - Accent1 2 2 3 2 2 4 4 4" xfId="3638" xr:uid="{00000000-0005-0000-0000-00007A0D0000}"/>
    <cellStyle name="20% - Accent1 2 2 3 2 2 4 5" xfId="3639" xr:uid="{00000000-0005-0000-0000-00007B0D0000}"/>
    <cellStyle name="20% - Accent1 2 2 3 2 2 4 5 2" xfId="3640" xr:uid="{00000000-0005-0000-0000-00007C0D0000}"/>
    <cellStyle name="20% - Accent1 2 2 3 2 2 4 5 2 2" xfId="3641" xr:uid="{00000000-0005-0000-0000-00007D0D0000}"/>
    <cellStyle name="20% - Accent1 2 2 3 2 2 4 5 2 2 2" xfId="3642" xr:uid="{00000000-0005-0000-0000-00007E0D0000}"/>
    <cellStyle name="20% - Accent1 2 2 3 2 2 4 5 2 3" xfId="3643" xr:uid="{00000000-0005-0000-0000-00007F0D0000}"/>
    <cellStyle name="20% - Accent1 2 2 3 2 2 4 5 3" xfId="3644" xr:uid="{00000000-0005-0000-0000-0000800D0000}"/>
    <cellStyle name="20% - Accent1 2 2 3 2 2 4 5 3 2" xfId="3645" xr:uid="{00000000-0005-0000-0000-0000810D0000}"/>
    <cellStyle name="20% - Accent1 2 2 3 2 2 4 5 4" xfId="3646" xr:uid="{00000000-0005-0000-0000-0000820D0000}"/>
    <cellStyle name="20% - Accent1 2 2 3 2 2 4 6" xfId="3647" xr:uid="{00000000-0005-0000-0000-0000830D0000}"/>
    <cellStyle name="20% - Accent1 2 2 3 2 2 4 6 2" xfId="3648" xr:uid="{00000000-0005-0000-0000-0000840D0000}"/>
    <cellStyle name="20% - Accent1 2 2 3 2 2 4 6 2 2" xfId="3649" xr:uid="{00000000-0005-0000-0000-0000850D0000}"/>
    <cellStyle name="20% - Accent1 2 2 3 2 2 4 6 2 2 2" xfId="3650" xr:uid="{00000000-0005-0000-0000-0000860D0000}"/>
    <cellStyle name="20% - Accent1 2 2 3 2 2 4 6 2 3" xfId="3651" xr:uid="{00000000-0005-0000-0000-0000870D0000}"/>
    <cellStyle name="20% - Accent1 2 2 3 2 2 4 6 3" xfId="3652" xr:uid="{00000000-0005-0000-0000-0000880D0000}"/>
    <cellStyle name="20% - Accent1 2 2 3 2 2 4 6 3 2" xfId="3653" xr:uid="{00000000-0005-0000-0000-0000890D0000}"/>
    <cellStyle name="20% - Accent1 2 2 3 2 2 4 6 4" xfId="3654" xr:uid="{00000000-0005-0000-0000-00008A0D0000}"/>
    <cellStyle name="20% - Accent1 2 2 3 2 2 4 7" xfId="3655" xr:uid="{00000000-0005-0000-0000-00008B0D0000}"/>
    <cellStyle name="20% - Accent1 2 2 3 2 2 4 7 2" xfId="3656" xr:uid="{00000000-0005-0000-0000-00008C0D0000}"/>
    <cellStyle name="20% - Accent1 2 2 3 2 2 4 7 2 2" xfId="3657" xr:uid="{00000000-0005-0000-0000-00008D0D0000}"/>
    <cellStyle name="20% - Accent1 2 2 3 2 2 4 7 3" xfId="3658" xr:uid="{00000000-0005-0000-0000-00008E0D0000}"/>
    <cellStyle name="20% - Accent1 2 2 3 2 2 4 8" xfId="3659" xr:uid="{00000000-0005-0000-0000-00008F0D0000}"/>
    <cellStyle name="20% - Accent1 2 2 3 2 2 4 8 2" xfId="3660" xr:uid="{00000000-0005-0000-0000-0000900D0000}"/>
    <cellStyle name="20% - Accent1 2 2 3 2 2 4 8 2 2" xfId="3661" xr:uid="{00000000-0005-0000-0000-0000910D0000}"/>
    <cellStyle name="20% - Accent1 2 2 3 2 2 4 8 3" xfId="3662" xr:uid="{00000000-0005-0000-0000-0000920D0000}"/>
    <cellStyle name="20% - Accent1 2 2 3 2 2 4 9" xfId="3663" xr:uid="{00000000-0005-0000-0000-0000930D0000}"/>
    <cellStyle name="20% - Accent1 2 2 3 2 2 4 9 2" xfId="3664" xr:uid="{00000000-0005-0000-0000-0000940D0000}"/>
    <cellStyle name="20% - Accent1 2 2 3 2 2 5" xfId="3665" xr:uid="{00000000-0005-0000-0000-0000950D0000}"/>
    <cellStyle name="20% - Accent1 2 2 3 2 2 5 2" xfId="3666" xr:uid="{00000000-0005-0000-0000-0000960D0000}"/>
    <cellStyle name="20% - Accent1 2 2 3 2 2 5 2 2" xfId="3667" xr:uid="{00000000-0005-0000-0000-0000970D0000}"/>
    <cellStyle name="20% - Accent1 2 2 3 2 2 5 2 2 2" xfId="3668" xr:uid="{00000000-0005-0000-0000-0000980D0000}"/>
    <cellStyle name="20% - Accent1 2 2 3 2 2 5 2 2 2 2" xfId="3669" xr:uid="{00000000-0005-0000-0000-0000990D0000}"/>
    <cellStyle name="20% - Accent1 2 2 3 2 2 5 2 2 3" xfId="3670" xr:uid="{00000000-0005-0000-0000-00009A0D0000}"/>
    <cellStyle name="20% - Accent1 2 2 3 2 2 5 2 3" xfId="3671" xr:uid="{00000000-0005-0000-0000-00009B0D0000}"/>
    <cellStyle name="20% - Accent1 2 2 3 2 2 5 2 3 2" xfId="3672" xr:uid="{00000000-0005-0000-0000-00009C0D0000}"/>
    <cellStyle name="20% - Accent1 2 2 3 2 2 5 2 4" xfId="3673" xr:uid="{00000000-0005-0000-0000-00009D0D0000}"/>
    <cellStyle name="20% - Accent1 2 2 3 2 2 5 3" xfId="3674" xr:uid="{00000000-0005-0000-0000-00009E0D0000}"/>
    <cellStyle name="20% - Accent1 2 2 3 2 2 5 3 2" xfId="3675" xr:uid="{00000000-0005-0000-0000-00009F0D0000}"/>
    <cellStyle name="20% - Accent1 2 2 3 2 2 5 3 2 2" xfId="3676" xr:uid="{00000000-0005-0000-0000-0000A00D0000}"/>
    <cellStyle name="20% - Accent1 2 2 3 2 2 5 3 2 2 2" xfId="3677" xr:uid="{00000000-0005-0000-0000-0000A10D0000}"/>
    <cellStyle name="20% - Accent1 2 2 3 2 2 5 3 2 3" xfId="3678" xr:uid="{00000000-0005-0000-0000-0000A20D0000}"/>
    <cellStyle name="20% - Accent1 2 2 3 2 2 5 3 3" xfId="3679" xr:uid="{00000000-0005-0000-0000-0000A30D0000}"/>
    <cellStyle name="20% - Accent1 2 2 3 2 2 5 3 3 2" xfId="3680" xr:uid="{00000000-0005-0000-0000-0000A40D0000}"/>
    <cellStyle name="20% - Accent1 2 2 3 2 2 5 3 4" xfId="3681" xr:uid="{00000000-0005-0000-0000-0000A50D0000}"/>
    <cellStyle name="20% - Accent1 2 2 3 2 2 5 4" xfId="3682" xr:uid="{00000000-0005-0000-0000-0000A60D0000}"/>
    <cellStyle name="20% - Accent1 2 2 3 2 2 5 4 2" xfId="3683" xr:uid="{00000000-0005-0000-0000-0000A70D0000}"/>
    <cellStyle name="20% - Accent1 2 2 3 2 2 5 4 2 2" xfId="3684" xr:uid="{00000000-0005-0000-0000-0000A80D0000}"/>
    <cellStyle name="20% - Accent1 2 2 3 2 2 5 4 2 2 2" xfId="3685" xr:uid="{00000000-0005-0000-0000-0000A90D0000}"/>
    <cellStyle name="20% - Accent1 2 2 3 2 2 5 4 2 3" xfId="3686" xr:uid="{00000000-0005-0000-0000-0000AA0D0000}"/>
    <cellStyle name="20% - Accent1 2 2 3 2 2 5 4 3" xfId="3687" xr:uid="{00000000-0005-0000-0000-0000AB0D0000}"/>
    <cellStyle name="20% - Accent1 2 2 3 2 2 5 4 3 2" xfId="3688" xr:uid="{00000000-0005-0000-0000-0000AC0D0000}"/>
    <cellStyle name="20% - Accent1 2 2 3 2 2 5 4 4" xfId="3689" xr:uid="{00000000-0005-0000-0000-0000AD0D0000}"/>
    <cellStyle name="20% - Accent1 2 2 3 2 2 5 5" xfId="3690" xr:uid="{00000000-0005-0000-0000-0000AE0D0000}"/>
    <cellStyle name="20% - Accent1 2 2 3 2 2 5 5 2" xfId="3691" xr:uid="{00000000-0005-0000-0000-0000AF0D0000}"/>
    <cellStyle name="20% - Accent1 2 2 3 2 2 5 5 2 2" xfId="3692" xr:uid="{00000000-0005-0000-0000-0000B00D0000}"/>
    <cellStyle name="20% - Accent1 2 2 3 2 2 5 5 3" xfId="3693" xr:uid="{00000000-0005-0000-0000-0000B10D0000}"/>
    <cellStyle name="20% - Accent1 2 2 3 2 2 5 6" xfId="3694" xr:uid="{00000000-0005-0000-0000-0000B20D0000}"/>
    <cellStyle name="20% - Accent1 2 2 3 2 2 5 6 2" xfId="3695" xr:uid="{00000000-0005-0000-0000-0000B30D0000}"/>
    <cellStyle name="20% - Accent1 2 2 3 2 2 5 6 2 2" xfId="3696" xr:uid="{00000000-0005-0000-0000-0000B40D0000}"/>
    <cellStyle name="20% - Accent1 2 2 3 2 2 5 6 3" xfId="3697" xr:uid="{00000000-0005-0000-0000-0000B50D0000}"/>
    <cellStyle name="20% - Accent1 2 2 3 2 2 5 7" xfId="3698" xr:uid="{00000000-0005-0000-0000-0000B60D0000}"/>
    <cellStyle name="20% - Accent1 2 2 3 2 2 5 7 2" xfId="3699" xr:uid="{00000000-0005-0000-0000-0000B70D0000}"/>
    <cellStyle name="20% - Accent1 2 2 3 2 2 5 8" xfId="3700" xr:uid="{00000000-0005-0000-0000-0000B80D0000}"/>
    <cellStyle name="20% - Accent1 2 2 3 2 2 5 8 2" xfId="3701" xr:uid="{00000000-0005-0000-0000-0000B90D0000}"/>
    <cellStyle name="20% - Accent1 2 2 3 2 2 5 9" xfId="3702" xr:uid="{00000000-0005-0000-0000-0000BA0D0000}"/>
    <cellStyle name="20% - Accent1 2 2 3 2 2 6" xfId="3703" xr:uid="{00000000-0005-0000-0000-0000BB0D0000}"/>
    <cellStyle name="20% - Accent1 2 2 3 2 2 6 2" xfId="3704" xr:uid="{00000000-0005-0000-0000-0000BC0D0000}"/>
    <cellStyle name="20% - Accent1 2 2 3 2 2 6 2 2" xfId="3705" xr:uid="{00000000-0005-0000-0000-0000BD0D0000}"/>
    <cellStyle name="20% - Accent1 2 2 3 2 2 6 2 2 2" xfId="3706" xr:uid="{00000000-0005-0000-0000-0000BE0D0000}"/>
    <cellStyle name="20% - Accent1 2 2 3 2 2 6 2 2 2 2" xfId="3707" xr:uid="{00000000-0005-0000-0000-0000BF0D0000}"/>
    <cellStyle name="20% - Accent1 2 2 3 2 2 6 2 2 3" xfId="3708" xr:uid="{00000000-0005-0000-0000-0000C00D0000}"/>
    <cellStyle name="20% - Accent1 2 2 3 2 2 6 2 3" xfId="3709" xr:uid="{00000000-0005-0000-0000-0000C10D0000}"/>
    <cellStyle name="20% - Accent1 2 2 3 2 2 6 2 3 2" xfId="3710" xr:uid="{00000000-0005-0000-0000-0000C20D0000}"/>
    <cellStyle name="20% - Accent1 2 2 3 2 2 6 2 4" xfId="3711" xr:uid="{00000000-0005-0000-0000-0000C30D0000}"/>
    <cellStyle name="20% - Accent1 2 2 3 2 2 6 3" xfId="3712" xr:uid="{00000000-0005-0000-0000-0000C40D0000}"/>
    <cellStyle name="20% - Accent1 2 2 3 2 2 6 3 2" xfId="3713" xr:uid="{00000000-0005-0000-0000-0000C50D0000}"/>
    <cellStyle name="20% - Accent1 2 2 3 2 2 6 3 2 2" xfId="3714" xr:uid="{00000000-0005-0000-0000-0000C60D0000}"/>
    <cellStyle name="20% - Accent1 2 2 3 2 2 6 3 2 2 2" xfId="3715" xr:uid="{00000000-0005-0000-0000-0000C70D0000}"/>
    <cellStyle name="20% - Accent1 2 2 3 2 2 6 3 2 3" xfId="3716" xr:uid="{00000000-0005-0000-0000-0000C80D0000}"/>
    <cellStyle name="20% - Accent1 2 2 3 2 2 6 3 3" xfId="3717" xr:uid="{00000000-0005-0000-0000-0000C90D0000}"/>
    <cellStyle name="20% - Accent1 2 2 3 2 2 6 3 3 2" xfId="3718" xr:uid="{00000000-0005-0000-0000-0000CA0D0000}"/>
    <cellStyle name="20% - Accent1 2 2 3 2 2 6 3 4" xfId="3719" xr:uid="{00000000-0005-0000-0000-0000CB0D0000}"/>
    <cellStyle name="20% - Accent1 2 2 3 2 2 6 4" xfId="3720" xr:uid="{00000000-0005-0000-0000-0000CC0D0000}"/>
    <cellStyle name="20% - Accent1 2 2 3 2 2 6 4 2" xfId="3721" xr:uid="{00000000-0005-0000-0000-0000CD0D0000}"/>
    <cellStyle name="20% - Accent1 2 2 3 2 2 6 4 2 2" xfId="3722" xr:uid="{00000000-0005-0000-0000-0000CE0D0000}"/>
    <cellStyle name="20% - Accent1 2 2 3 2 2 6 4 2 2 2" xfId="3723" xr:uid="{00000000-0005-0000-0000-0000CF0D0000}"/>
    <cellStyle name="20% - Accent1 2 2 3 2 2 6 4 2 3" xfId="3724" xr:uid="{00000000-0005-0000-0000-0000D00D0000}"/>
    <cellStyle name="20% - Accent1 2 2 3 2 2 6 4 3" xfId="3725" xr:uid="{00000000-0005-0000-0000-0000D10D0000}"/>
    <cellStyle name="20% - Accent1 2 2 3 2 2 6 4 3 2" xfId="3726" xr:uid="{00000000-0005-0000-0000-0000D20D0000}"/>
    <cellStyle name="20% - Accent1 2 2 3 2 2 6 4 4" xfId="3727" xr:uid="{00000000-0005-0000-0000-0000D30D0000}"/>
    <cellStyle name="20% - Accent1 2 2 3 2 2 6 5" xfId="3728" xr:uid="{00000000-0005-0000-0000-0000D40D0000}"/>
    <cellStyle name="20% - Accent1 2 2 3 2 2 6 5 2" xfId="3729" xr:uid="{00000000-0005-0000-0000-0000D50D0000}"/>
    <cellStyle name="20% - Accent1 2 2 3 2 2 6 5 2 2" xfId="3730" xr:uid="{00000000-0005-0000-0000-0000D60D0000}"/>
    <cellStyle name="20% - Accent1 2 2 3 2 2 6 5 3" xfId="3731" xr:uid="{00000000-0005-0000-0000-0000D70D0000}"/>
    <cellStyle name="20% - Accent1 2 2 3 2 2 6 6" xfId="3732" xr:uid="{00000000-0005-0000-0000-0000D80D0000}"/>
    <cellStyle name="20% - Accent1 2 2 3 2 2 6 6 2" xfId="3733" xr:uid="{00000000-0005-0000-0000-0000D90D0000}"/>
    <cellStyle name="20% - Accent1 2 2 3 2 2 6 6 2 2" xfId="3734" xr:uid="{00000000-0005-0000-0000-0000DA0D0000}"/>
    <cellStyle name="20% - Accent1 2 2 3 2 2 6 6 3" xfId="3735" xr:uid="{00000000-0005-0000-0000-0000DB0D0000}"/>
    <cellStyle name="20% - Accent1 2 2 3 2 2 6 7" xfId="3736" xr:uid="{00000000-0005-0000-0000-0000DC0D0000}"/>
    <cellStyle name="20% - Accent1 2 2 3 2 2 6 7 2" xfId="3737" xr:uid="{00000000-0005-0000-0000-0000DD0D0000}"/>
    <cellStyle name="20% - Accent1 2 2 3 2 2 6 8" xfId="3738" xr:uid="{00000000-0005-0000-0000-0000DE0D0000}"/>
    <cellStyle name="20% - Accent1 2 2 3 2 2 6 8 2" xfId="3739" xr:uid="{00000000-0005-0000-0000-0000DF0D0000}"/>
    <cellStyle name="20% - Accent1 2 2 3 2 2 6 9" xfId="3740" xr:uid="{00000000-0005-0000-0000-0000E00D0000}"/>
    <cellStyle name="20% - Accent1 2 2 3 2 2 7" xfId="3741" xr:uid="{00000000-0005-0000-0000-0000E10D0000}"/>
    <cellStyle name="20% - Accent1 2 2 3 2 2 7 2" xfId="3742" xr:uid="{00000000-0005-0000-0000-0000E20D0000}"/>
    <cellStyle name="20% - Accent1 2 2 3 2 2 7 2 2" xfId="3743" xr:uid="{00000000-0005-0000-0000-0000E30D0000}"/>
    <cellStyle name="20% - Accent1 2 2 3 2 2 7 2 2 2" xfId="3744" xr:uid="{00000000-0005-0000-0000-0000E40D0000}"/>
    <cellStyle name="20% - Accent1 2 2 3 2 2 7 2 3" xfId="3745" xr:uid="{00000000-0005-0000-0000-0000E50D0000}"/>
    <cellStyle name="20% - Accent1 2 2 3 2 2 7 3" xfId="3746" xr:uid="{00000000-0005-0000-0000-0000E60D0000}"/>
    <cellStyle name="20% - Accent1 2 2 3 2 2 7 3 2" xfId="3747" xr:uid="{00000000-0005-0000-0000-0000E70D0000}"/>
    <cellStyle name="20% - Accent1 2 2 3 2 2 7 4" xfId="3748" xr:uid="{00000000-0005-0000-0000-0000E80D0000}"/>
    <cellStyle name="20% - Accent1 2 2 3 2 2 8" xfId="3749" xr:uid="{00000000-0005-0000-0000-0000E90D0000}"/>
    <cellStyle name="20% - Accent1 2 2 3 2 2 8 2" xfId="3750" xr:uid="{00000000-0005-0000-0000-0000EA0D0000}"/>
    <cellStyle name="20% - Accent1 2 2 3 2 2 8 2 2" xfId="3751" xr:uid="{00000000-0005-0000-0000-0000EB0D0000}"/>
    <cellStyle name="20% - Accent1 2 2 3 2 2 8 2 2 2" xfId="3752" xr:uid="{00000000-0005-0000-0000-0000EC0D0000}"/>
    <cellStyle name="20% - Accent1 2 2 3 2 2 8 2 3" xfId="3753" xr:uid="{00000000-0005-0000-0000-0000ED0D0000}"/>
    <cellStyle name="20% - Accent1 2 2 3 2 2 8 3" xfId="3754" xr:uid="{00000000-0005-0000-0000-0000EE0D0000}"/>
    <cellStyle name="20% - Accent1 2 2 3 2 2 8 3 2" xfId="3755" xr:uid="{00000000-0005-0000-0000-0000EF0D0000}"/>
    <cellStyle name="20% - Accent1 2 2 3 2 2 8 4" xfId="3756" xr:uid="{00000000-0005-0000-0000-0000F00D0000}"/>
    <cellStyle name="20% - Accent1 2 2 3 2 2 9" xfId="3757" xr:uid="{00000000-0005-0000-0000-0000F10D0000}"/>
    <cellStyle name="20% - Accent1 2 2 3 2 2 9 2" xfId="3758" xr:uid="{00000000-0005-0000-0000-0000F20D0000}"/>
    <cellStyle name="20% - Accent1 2 2 3 2 2 9 2 2" xfId="3759" xr:uid="{00000000-0005-0000-0000-0000F30D0000}"/>
    <cellStyle name="20% - Accent1 2 2 3 2 2 9 2 2 2" xfId="3760" xr:uid="{00000000-0005-0000-0000-0000F40D0000}"/>
    <cellStyle name="20% - Accent1 2 2 3 2 2 9 2 3" xfId="3761" xr:uid="{00000000-0005-0000-0000-0000F50D0000}"/>
    <cellStyle name="20% - Accent1 2 2 3 2 2 9 3" xfId="3762" xr:uid="{00000000-0005-0000-0000-0000F60D0000}"/>
    <cellStyle name="20% - Accent1 2 2 3 2 2 9 3 2" xfId="3763" xr:uid="{00000000-0005-0000-0000-0000F70D0000}"/>
    <cellStyle name="20% - Accent1 2 2 3 2 2 9 4" xfId="3764" xr:uid="{00000000-0005-0000-0000-0000F80D0000}"/>
    <cellStyle name="20% - Accent1 2 2 3 2 3" xfId="3765" xr:uid="{00000000-0005-0000-0000-0000F90D0000}"/>
    <cellStyle name="20% - Accent1 2 2 3 2 3 10" xfId="3766" xr:uid="{00000000-0005-0000-0000-0000FA0D0000}"/>
    <cellStyle name="20% - Accent1 2 2 3 2 3 10 2" xfId="3767" xr:uid="{00000000-0005-0000-0000-0000FB0D0000}"/>
    <cellStyle name="20% - Accent1 2 2 3 2 3 11" xfId="3768" xr:uid="{00000000-0005-0000-0000-0000FC0D0000}"/>
    <cellStyle name="20% - Accent1 2 2 3 2 3 2" xfId="3769" xr:uid="{00000000-0005-0000-0000-0000FD0D0000}"/>
    <cellStyle name="20% - Accent1 2 2 3 2 3 2 2" xfId="3770" xr:uid="{00000000-0005-0000-0000-0000FE0D0000}"/>
    <cellStyle name="20% - Accent1 2 2 3 2 3 2 2 2" xfId="3771" xr:uid="{00000000-0005-0000-0000-0000FF0D0000}"/>
    <cellStyle name="20% - Accent1 2 2 3 2 3 2 2 2 2" xfId="3772" xr:uid="{00000000-0005-0000-0000-0000000E0000}"/>
    <cellStyle name="20% - Accent1 2 2 3 2 3 2 2 2 2 2" xfId="3773" xr:uid="{00000000-0005-0000-0000-0000010E0000}"/>
    <cellStyle name="20% - Accent1 2 2 3 2 3 2 2 2 3" xfId="3774" xr:uid="{00000000-0005-0000-0000-0000020E0000}"/>
    <cellStyle name="20% - Accent1 2 2 3 2 3 2 2 3" xfId="3775" xr:uid="{00000000-0005-0000-0000-0000030E0000}"/>
    <cellStyle name="20% - Accent1 2 2 3 2 3 2 2 3 2" xfId="3776" xr:uid="{00000000-0005-0000-0000-0000040E0000}"/>
    <cellStyle name="20% - Accent1 2 2 3 2 3 2 2 4" xfId="3777" xr:uid="{00000000-0005-0000-0000-0000050E0000}"/>
    <cellStyle name="20% - Accent1 2 2 3 2 3 2 3" xfId="3778" xr:uid="{00000000-0005-0000-0000-0000060E0000}"/>
    <cellStyle name="20% - Accent1 2 2 3 2 3 2 3 2" xfId="3779" xr:uid="{00000000-0005-0000-0000-0000070E0000}"/>
    <cellStyle name="20% - Accent1 2 2 3 2 3 2 3 2 2" xfId="3780" xr:uid="{00000000-0005-0000-0000-0000080E0000}"/>
    <cellStyle name="20% - Accent1 2 2 3 2 3 2 3 2 2 2" xfId="3781" xr:uid="{00000000-0005-0000-0000-0000090E0000}"/>
    <cellStyle name="20% - Accent1 2 2 3 2 3 2 3 2 3" xfId="3782" xr:uid="{00000000-0005-0000-0000-00000A0E0000}"/>
    <cellStyle name="20% - Accent1 2 2 3 2 3 2 3 3" xfId="3783" xr:uid="{00000000-0005-0000-0000-00000B0E0000}"/>
    <cellStyle name="20% - Accent1 2 2 3 2 3 2 3 3 2" xfId="3784" xr:uid="{00000000-0005-0000-0000-00000C0E0000}"/>
    <cellStyle name="20% - Accent1 2 2 3 2 3 2 3 4" xfId="3785" xr:uid="{00000000-0005-0000-0000-00000D0E0000}"/>
    <cellStyle name="20% - Accent1 2 2 3 2 3 2 4" xfId="3786" xr:uid="{00000000-0005-0000-0000-00000E0E0000}"/>
    <cellStyle name="20% - Accent1 2 2 3 2 3 2 4 2" xfId="3787" xr:uid="{00000000-0005-0000-0000-00000F0E0000}"/>
    <cellStyle name="20% - Accent1 2 2 3 2 3 2 4 2 2" xfId="3788" xr:uid="{00000000-0005-0000-0000-0000100E0000}"/>
    <cellStyle name="20% - Accent1 2 2 3 2 3 2 4 2 2 2" xfId="3789" xr:uid="{00000000-0005-0000-0000-0000110E0000}"/>
    <cellStyle name="20% - Accent1 2 2 3 2 3 2 4 2 3" xfId="3790" xr:uid="{00000000-0005-0000-0000-0000120E0000}"/>
    <cellStyle name="20% - Accent1 2 2 3 2 3 2 4 3" xfId="3791" xr:uid="{00000000-0005-0000-0000-0000130E0000}"/>
    <cellStyle name="20% - Accent1 2 2 3 2 3 2 4 3 2" xfId="3792" xr:uid="{00000000-0005-0000-0000-0000140E0000}"/>
    <cellStyle name="20% - Accent1 2 2 3 2 3 2 4 4" xfId="3793" xr:uid="{00000000-0005-0000-0000-0000150E0000}"/>
    <cellStyle name="20% - Accent1 2 2 3 2 3 2 5" xfId="3794" xr:uid="{00000000-0005-0000-0000-0000160E0000}"/>
    <cellStyle name="20% - Accent1 2 2 3 2 3 2 5 2" xfId="3795" xr:uid="{00000000-0005-0000-0000-0000170E0000}"/>
    <cellStyle name="20% - Accent1 2 2 3 2 3 2 5 2 2" xfId="3796" xr:uid="{00000000-0005-0000-0000-0000180E0000}"/>
    <cellStyle name="20% - Accent1 2 2 3 2 3 2 5 3" xfId="3797" xr:uid="{00000000-0005-0000-0000-0000190E0000}"/>
    <cellStyle name="20% - Accent1 2 2 3 2 3 2 6" xfId="3798" xr:uid="{00000000-0005-0000-0000-00001A0E0000}"/>
    <cellStyle name="20% - Accent1 2 2 3 2 3 2 6 2" xfId="3799" xr:uid="{00000000-0005-0000-0000-00001B0E0000}"/>
    <cellStyle name="20% - Accent1 2 2 3 2 3 2 6 2 2" xfId="3800" xr:uid="{00000000-0005-0000-0000-00001C0E0000}"/>
    <cellStyle name="20% - Accent1 2 2 3 2 3 2 6 3" xfId="3801" xr:uid="{00000000-0005-0000-0000-00001D0E0000}"/>
    <cellStyle name="20% - Accent1 2 2 3 2 3 2 7" xfId="3802" xr:uid="{00000000-0005-0000-0000-00001E0E0000}"/>
    <cellStyle name="20% - Accent1 2 2 3 2 3 2 7 2" xfId="3803" xr:uid="{00000000-0005-0000-0000-00001F0E0000}"/>
    <cellStyle name="20% - Accent1 2 2 3 2 3 2 8" xfId="3804" xr:uid="{00000000-0005-0000-0000-0000200E0000}"/>
    <cellStyle name="20% - Accent1 2 2 3 2 3 2 8 2" xfId="3805" xr:uid="{00000000-0005-0000-0000-0000210E0000}"/>
    <cellStyle name="20% - Accent1 2 2 3 2 3 2 9" xfId="3806" xr:uid="{00000000-0005-0000-0000-0000220E0000}"/>
    <cellStyle name="20% - Accent1 2 2 3 2 3 3" xfId="3807" xr:uid="{00000000-0005-0000-0000-0000230E0000}"/>
    <cellStyle name="20% - Accent1 2 2 3 2 3 3 2" xfId="3808" xr:uid="{00000000-0005-0000-0000-0000240E0000}"/>
    <cellStyle name="20% - Accent1 2 2 3 2 3 3 2 2" xfId="3809" xr:uid="{00000000-0005-0000-0000-0000250E0000}"/>
    <cellStyle name="20% - Accent1 2 2 3 2 3 3 2 2 2" xfId="3810" xr:uid="{00000000-0005-0000-0000-0000260E0000}"/>
    <cellStyle name="20% - Accent1 2 2 3 2 3 3 2 2 2 2" xfId="3811" xr:uid="{00000000-0005-0000-0000-0000270E0000}"/>
    <cellStyle name="20% - Accent1 2 2 3 2 3 3 2 2 3" xfId="3812" xr:uid="{00000000-0005-0000-0000-0000280E0000}"/>
    <cellStyle name="20% - Accent1 2 2 3 2 3 3 2 3" xfId="3813" xr:uid="{00000000-0005-0000-0000-0000290E0000}"/>
    <cellStyle name="20% - Accent1 2 2 3 2 3 3 2 3 2" xfId="3814" xr:uid="{00000000-0005-0000-0000-00002A0E0000}"/>
    <cellStyle name="20% - Accent1 2 2 3 2 3 3 2 4" xfId="3815" xr:uid="{00000000-0005-0000-0000-00002B0E0000}"/>
    <cellStyle name="20% - Accent1 2 2 3 2 3 3 3" xfId="3816" xr:uid="{00000000-0005-0000-0000-00002C0E0000}"/>
    <cellStyle name="20% - Accent1 2 2 3 2 3 3 3 2" xfId="3817" xr:uid="{00000000-0005-0000-0000-00002D0E0000}"/>
    <cellStyle name="20% - Accent1 2 2 3 2 3 3 3 2 2" xfId="3818" xr:uid="{00000000-0005-0000-0000-00002E0E0000}"/>
    <cellStyle name="20% - Accent1 2 2 3 2 3 3 3 2 2 2" xfId="3819" xr:uid="{00000000-0005-0000-0000-00002F0E0000}"/>
    <cellStyle name="20% - Accent1 2 2 3 2 3 3 3 2 3" xfId="3820" xr:uid="{00000000-0005-0000-0000-0000300E0000}"/>
    <cellStyle name="20% - Accent1 2 2 3 2 3 3 3 3" xfId="3821" xr:uid="{00000000-0005-0000-0000-0000310E0000}"/>
    <cellStyle name="20% - Accent1 2 2 3 2 3 3 3 3 2" xfId="3822" xr:uid="{00000000-0005-0000-0000-0000320E0000}"/>
    <cellStyle name="20% - Accent1 2 2 3 2 3 3 3 4" xfId="3823" xr:uid="{00000000-0005-0000-0000-0000330E0000}"/>
    <cellStyle name="20% - Accent1 2 2 3 2 3 3 4" xfId="3824" xr:uid="{00000000-0005-0000-0000-0000340E0000}"/>
    <cellStyle name="20% - Accent1 2 2 3 2 3 3 4 2" xfId="3825" xr:uid="{00000000-0005-0000-0000-0000350E0000}"/>
    <cellStyle name="20% - Accent1 2 2 3 2 3 3 4 2 2" xfId="3826" xr:uid="{00000000-0005-0000-0000-0000360E0000}"/>
    <cellStyle name="20% - Accent1 2 2 3 2 3 3 4 2 2 2" xfId="3827" xr:uid="{00000000-0005-0000-0000-0000370E0000}"/>
    <cellStyle name="20% - Accent1 2 2 3 2 3 3 4 2 3" xfId="3828" xr:uid="{00000000-0005-0000-0000-0000380E0000}"/>
    <cellStyle name="20% - Accent1 2 2 3 2 3 3 4 3" xfId="3829" xr:uid="{00000000-0005-0000-0000-0000390E0000}"/>
    <cellStyle name="20% - Accent1 2 2 3 2 3 3 4 3 2" xfId="3830" xr:uid="{00000000-0005-0000-0000-00003A0E0000}"/>
    <cellStyle name="20% - Accent1 2 2 3 2 3 3 4 4" xfId="3831" xr:uid="{00000000-0005-0000-0000-00003B0E0000}"/>
    <cellStyle name="20% - Accent1 2 2 3 2 3 3 5" xfId="3832" xr:uid="{00000000-0005-0000-0000-00003C0E0000}"/>
    <cellStyle name="20% - Accent1 2 2 3 2 3 3 5 2" xfId="3833" xr:uid="{00000000-0005-0000-0000-00003D0E0000}"/>
    <cellStyle name="20% - Accent1 2 2 3 2 3 3 5 2 2" xfId="3834" xr:uid="{00000000-0005-0000-0000-00003E0E0000}"/>
    <cellStyle name="20% - Accent1 2 2 3 2 3 3 5 3" xfId="3835" xr:uid="{00000000-0005-0000-0000-00003F0E0000}"/>
    <cellStyle name="20% - Accent1 2 2 3 2 3 3 6" xfId="3836" xr:uid="{00000000-0005-0000-0000-0000400E0000}"/>
    <cellStyle name="20% - Accent1 2 2 3 2 3 3 6 2" xfId="3837" xr:uid="{00000000-0005-0000-0000-0000410E0000}"/>
    <cellStyle name="20% - Accent1 2 2 3 2 3 3 6 2 2" xfId="3838" xr:uid="{00000000-0005-0000-0000-0000420E0000}"/>
    <cellStyle name="20% - Accent1 2 2 3 2 3 3 6 3" xfId="3839" xr:uid="{00000000-0005-0000-0000-0000430E0000}"/>
    <cellStyle name="20% - Accent1 2 2 3 2 3 3 7" xfId="3840" xr:uid="{00000000-0005-0000-0000-0000440E0000}"/>
    <cellStyle name="20% - Accent1 2 2 3 2 3 3 7 2" xfId="3841" xr:uid="{00000000-0005-0000-0000-0000450E0000}"/>
    <cellStyle name="20% - Accent1 2 2 3 2 3 3 8" xfId="3842" xr:uid="{00000000-0005-0000-0000-0000460E0000}"/>
    <cellStyle name="20% - Accent1 2 2 3 2 3 3 8 2" xfId="3843" xr:uid="{00000000-0005-0000-0000-0000470E0000}"/>
    <cellStyle name="20% - Accent1 2 2 3 2 3 3 9" xfId="3844" xr:uid="{00000000-0005-0000-0000-0000480E0000}"/>
    <cellStyle name="20% - Accent1 2 2 3 2 3 4" xfId="3845" xr:uid="{00000000-0005-0000-0000-0000490E0000}"/>
    <cellStyle name="20% - Accent1 2 2 3 2 3 4 2" xfId="3846" xr:uid="{00000000-0005-0000-0000-00004A0E0000}"/>
    <cellStyle name="20% - Accent1 2 2 3 2 3 4 2 2" xfId="3847" xr:uid="{00000000-0005-0000-0000-00004B0E0000}"/>
    <cellStyle name="20% - Accent1 2 2 3 2 3 4 2 2 2" xfId="3848" xr:uid="{00000000-0005-0000-0000-00004C0E0000}"/>
    <cellStyle name="20% - Accent1 2 2 3 2 3 4 2 3" xfId="3849" xr:uid="{00000000-0005-0000-0000-00004D0E0000}"/>
    <cellStyle name="20% - Accent1 2 2 3 2 3 4 3" xfId="3850" xr:uid="{00000000-0005-0000-0000-00004E0E0000}"/>
    <cellStyle name="20% - Accent1 2 2 3 2 3 4 3 2" xfId="3851" xr:uid="{00000000-0005-0000-0000-00004F0E0000}"/>
    <cellStyle name="20% - Accent1 2 2 3 2 3 4 4" xfId="3852" xr:uid="{00000000-0005-0000-0000-0000500E0000}"/>
    <cellStyle name="20% - Accent1 2 2 3 2 3 5" xfId="3853" xr:uid="{00000000-0005-0000-0000-0000510E0000}"/>
    <cellStyle name="20% - Accent1 2 2 3 2 3 5 2" xfId="3854" xr:uid="{00000000-0005-0000-0000-0000520E0000}"/>
    <cellStyle name="20% - Accent1 2 2 3 2 3 5 2 2" xfId="3855" xr:uid="{00000000-0005-0000-0000-0000530E0000}"/>
    <cellStyle name="20% - Accent1 2 2 3 2 3 5 2 2 2" xfId="3856" xr:uid="{00000000-0005-0000-0000-0000540E0000}"/>
    <cellStyle name="20% - Accent1 2 2 3 2 3 5 2 3" xfId="3857" xr:uid="{00000000-0005-0000-0000-0000550E0000}"/>
    <cellStyle name="20% - Accent1 2 2 3 2 3 5 3" xfId="3858" xr:uid="{00000000-0005-0000-0000-0000560E0000}"/>
    <cellStyle name="20% - Accent1 2 2 3 2 3 5 3 2" xfId="3859" xr:uid="{00000000-0005-0000-0000-0000570E0000}"/>
    <cellStyle name="20% - Accent1 2 2 3 2 3 5 4" xfId="3860" xr:uid="{00000000-0005-0000-0000-0000580E0000}"/>
    <cellStyle name="20% - Accent1 2 2 3 2 3 6" xfId="3861" xr:uid="{00000000-0005-0000-0000-0000590E0000}"/>
    <cellStyle name="20% - Accent1 2 2 3 2 3 6 2" xfId="3862" xr:uid="{00000000-0005-0000-0000-00005A0E0000}"/>
    <cellStyle name="20% - Accent1 2 2 3 2 3 6 2 2" xfId="3863" xr:uid="{00000000-0005-0000-0000-00005B0E0000}"/>
    <cellStyle name="20% - Accent1 2 2 3 2 3 6 2 2 2" xfId="3864" xr:uid="{00000000-0005-0000-0000-00005C0E0000}"/>
    <cellStyle name="20% - Accent1 2 2 3 2 3 6 2 3" xfId="3865" xr:uid="{00000000-0005-0000-0000-00005D0E0000}"/>
    <cellStyle name="20% - Accent1 2 2 3 2 3 6 3" xfId="3866" xr:uid="{00000000-0005-0000-0000-00005E0E0000}"/>
    <cellStyle name="20% - Accent1 2 2 3 2 3 6 3 2" xfId="3867" xr:uid="{00000000-0005-0000-0000-00005F0E0000}"/>
    <cellStyle name="20% - Accent1 2 2 3 2 3 6 4" xfId="3868" xr:uid="{00000000-0005-0000-0000-0000600E0000}"/>
    <cellStyle name="20% - Accent1 2 2 3 2 3 7" xfId="3869" xr:uid="{00000000-0005-0000-0000-0000610E0000}"/>
    <cellStyle name="20% - Accent1 2 2 3 2 3 7 2" xfId="3870" xr:uid="{00000000-0005-0000-0000-0000620E0000}"/>
    <cellStyle name="20% - Accent1 2 2 3 2 3 7 2 2" xfId="3871" xr:uid="{00000000-0005-0000-0000-0000630E0000}"/>
    <cellStyle name="20% - Accent1 2 2 3 2 3 7 3" xfId="3872" xr:uid="{00000000-0005-0000-0000-0000640E0000}"/>
    <cellStyle name="20% - Accent1 2 2 3 2 3 8" xfId="3873" xr:uid="{00000000-0005-0000-0000-0000650E0000}"/>
    <cellStyle name="20% - Accent1 2 2 3 2 3 8 2" xfId="3874" xr:uid="{00000000-0005-0000-0000-0000660E0000}"/>
    <cellStyle name="20% - Accent1 2 2 3 2 3 8 2 2" xfId="3875" xr:uid="{00000000-0005-0000-0000-0000670E0000}"/>
    <cellStyle name="20% - Accent1 2 2 3 2 3 8 3" xfId="3876" xr:uid="{00000000-0005-0000-0000-0000680E0000}"/>
    <cellStyle name="20% - Accent1 2 2 3 2 3 9" xfId="3877" xr:uid="{00000000-0005-0000-0000-0000690E0000}"/>
    <cellStyle name="20% - Accent1 2 2 3 2 3 9 2" xfId="3878" xr:uid="{00000000-0005-0000-0000-00006A0E0000}"/>
    <cellStyle name="20% - Accent1 2 2 3 2 4" xfId="3879" xr:uid="{00000000-0005-0000-0000-00006B0E0000}"/>
    <cellStyle name="20% - Accent1 2 2 3 2 4 10" xfId="3880" xr:uid="{00000000-0005-0000-0000-00006C0E0000}"/>
    <cellStyle name="20% - Accent1 2 2 3 2 4 10 2" xfId="3881" xr:uid="{00000000-0005-0000-0000-00006D0E0000}"/>
    <cellStyle name="20% - Accent1 2 2 3 2 4 11" xfId="3882" xr:uid="{00000000-0005-0000-0000-00006E0E0000}"/>
    <cellStyle name="20% - Accent1 2 2 3 2 4 2" xfId="3883" xr:uid="{00000000-0005-0000-0000-00006F0E0000}"/>
    <cellStyle name="20% - Accent1 2 2 3 2 4 2 2" xfId="3884" xr:uid="{00000000-0005-0000-0000-0000700E0000}"/>
    <cellStyle name="20% - Accent1 2 2 3 2 4 2 2 2" xfId="3885" xr:uid="{00000000-0005-0000-0000-0000710E0000}"/>
    <cellStyle name="20% - Accent1 2 2 3 2 4 2 2 2 2" xfId="3886" xr:uid="{00000000-0005-0000-0000-0000720E0000}"/>
    <cellStyle name="20% - Accent1 2 2 3 2 4 2 2 2 2 2" xfId="3887" xr:uid="{00000000-0005-0000-0000-0000730E0000}"/>
    <cellStyle name="20% - Accent1 2 2 3 2 4 2 2 2 3" xfId="3888" xr:uid="{00000000-0005-0000-0000-0000740E0000}"/>
    <cellStyle name="20% - Accent1 2 2 3 2 4 2 2 3" xfId="3889" xr:uid="{00000000-0005-0000-0000-0000750E0000}"/>
    <cellStyle name="20% - Accent1 2 2 3 2 4 2 2 3 2" xfId="3890" xr:uid="{00000000-0005-0000-0000-0000760E0000}"/>
    <cellStyle name="20% - Accent1 2 2 3 2 4 2 2 4" xfId="3891" xr:uid="{00000000-0005-0000-0000-0000770E0000}"/>
    <cellStyle name="20% - Accent1 2 2 3 2 4 2 3" xfId="3892" xr:uid="{00000000-0005-0000-0000-0000780E0000}"/>
    <cellStyle name="20% - Accent1 2 2 3 2 4 2 3 2" xfId="3893" xr:uid="{00000000-0005-0000-0000-0000790E0000}"/>
    <cellStyle name="20% - Accent1 2 2 3 2 4 2 3 2 2" xfId="3894" xr:uid="{00000000-0005-0000-0000-00007A0E0000}"/>
    <cellStyle name="20% - Accent1 2 2 3 2 4 2 3 2 2 2" xfId="3895" xr:uid="{00000000-0005-0000-0000-00007B0E0000}"/>
    <cellStyle name="20% - Accent1 2 2 3 2 4 2 3 2 3" xfId="3896" xr:uid="{00000000-0005-0000-0000-00007C0E0000}"/>
    <cellStyle name="20% - Accent1 2 2 3 2 4 2 3 3" xfId="3897" xr:uid="{00000000-0005-0000-0000-00007D0E0000}"/>
    <cellStyle name="20% - Accent1 2 2 3 2 4 2 3 3 2" xfId="3898" xr:uid="{00000000-0005-0000-0000-00007E0E0000}"/>
    <cellStyle name="20% - Accent1 2 2 3 2 4 2 3 4" xfId="3899" xr:uid="{00000000-0005-0000-0000-00007F0E0000}"/>
    <cellStyle name="20% - Accent1 2 2 3 2 4 2 4" xfId="3900" xr:uid="{00000000-0005-0000-0000-0000800E0000}"/>
    <cellStyle name="20% - Accent1 2 2 3 2 4 2 4 2" xfId="3901" xr:uid="{00000000-0005-0000-0000-0000810E0000}"/>
    <cellStyle name="20% - Accent1 2 2 3 2 4 2 4 2 2" xfId="3902" xr:uid="{00000000-0005-0000-0000-0000820E0000}"/>
    <cellStyle name="20% - Accent1 2 2 3 2 4 2 4 2 2 2" xfId="3903" xr:uid="{00000000-0005-0000-0000-0000830E0000}"/>
    <cellStyle name="20% - Accent1 2 2 3 2 4 2 4 2 3" xfId="3904" xr:uid="{00000000-0005-0000-0000-0000840E0000}"/>
    <cellStyle name="20% - Accent1 2 2 3 2 4 2 4 3" xfId="3905" xr:uid="{00000000-0005-0000-0000-0000850E0000}"/>
    <cellStyle name="20% - Accent1 2 2 3 2 4 2 4 3 2" xfId="3906" xr:uid="{00000000-0005-0000-0000-0000860E0000}"/>
    <cellStyle name="20% - Accent1 2 2 3 2 4 2 4 4" xfId="3907" xr:uid="{00000000-0005-0000-0000-0000870E0000}"/>
    <cellStyle name="20% - Accent1 2 2 3 2 4 2 5" xfId="3908" xr:uid="{00000000-0005-0000-0000-0000880E0000}"/>
    <cellStyle name="20% - Accent1 2 2 3 2 4 2 5 2" xfId="3909" xr:uid="{00000000-0005-0000-0000-0000890E0000}"/>
    <cellStyle name="20% - Accent1 2 2 3 2 4 2 5 2 2" xfId="3910" xr:uid="{00000000-0005-0000-0000-00008A0E0000}"/>
    <cellStyle name="20% - Accent1 2 2 3 2 4 2 5 3" xfId="3911" xr:uid="{00000000-0005-0000-0000-00008B0E0000}"/>
    <cellStyle name="20% - Accent1 2 2 3 2 4 2 6" xfId="3912" xr:uid="{00000000-0005-0000-0000-00008C0E0000}"/>
    <cellStyle name="20% - Accent1 2 2 3 2 4 2 6 2" xfId="3913" xr:uid="{00000000-0005-0000-0000-00008D0E0000}"/>
    <cellStyle name="20% - Accent1 2 2 3 2 4 2 6 2 2" xfId="3914" xr:uid="{00000000-0005-0000-0000-00008E0E0000}"/>
    <cellStyle name="20% - Accent1 2 2 3 2 4 2 6 3" xfId="3915" xr:uid="{00000000-0005-0000-0000-00008F0E0000}"/>
    <cellStyle name="20% - Accent1 2 2 3 2 4 2 7" xfId="3916" xr:uid="{00000000-0005-0000-0000-0000900E0000}"/>
    <cellStyle name="20% - Accent1 2 2 3 2 4 2 7 2" xfId="3917" xr:uid="{00000000-0005-0000-0000-0000910E0000}"/>
    <cellStyle name="20% - Accent1 2 2 3 2 4 2 8" xfId="3918" xr:uid="{00000000-0005-0000-0000-0000920E0000}"/>
    <cellStyle name="20% - Accent1 2 2 3 2 4 2 8 2" xfId="3919" xr:uid="{00000000-0005-0000-0000-0000930E0000}"/>
    <cellStyle name="20% - Accent1 2 2 3 2 4 2 9" xfId="3920" xr:uid="{00000000-0005-0000-0000-0000940E0000}"/>
    <cellStyle name="20% - Accent1 2 2 3 2 4 3" xfId="3921" xr:uid="{00000000-0005-0000-0000-0000950E0000}"/>
    <cellStyle name="20% - Accent1 2 2 3 2 4 3 2" xfId="3922" xr:uid="{00000000-0005-0000-0000-0000960E0000}"/>
    <cellStyle name="20% - Accent1 2 2 3 2 4 3 2 2" xfId="3923" xr:uid="{00000000-0005-0000-0000-0000970E0000}"/>
    <cellStyle name="20% - Accent1 2 2 3 2 4 3 2 2 2" xfId="3924" xr:uid="{00000000-0005-0000-0000-0000980E0000}"/>
    <cellStyle name="20% - Accent1 2 2 3 2 4 3 2 2 2 2" xfId="3925" xr:uid="{00000000-0005-0000-0000-0000990E0000}"/>
    <cellStyle name="20% - Accent1 2 2 3 2 4 3 2 2 3" xfId="3926" xr:uid="{00000000-0005-0000-0000-00009A0E0000}"/>
    <cellStyle name="20% - Accent1 2 2 3 2 4 3 2 3" xfId="3927" xr:uid="{00000000-0005-0000-0000-00009B0E0000}"/>
    <cellStyle name="20% - Accent1 2 2 3 2 4 3 2 3 2" xfId="3928" xr:uid="{00000000-0005-0000-0000-00009C0E0000}"/>
    <cellStyle name="20% - Accent1 2 2 3 2 4 3 2 4" xfId="3929" xr:uid="{00000000-0005-0000-0000-00009D0E0000}"/>
    <cellStyle name="20% - Accent1 2 2 3 2 4 3 3" xfId="3930" xr:uid="{00000000-0005-0000-0000-00009E0E0000}"/>
    <cellStyle name="20% - Accent1 2 2 3 2 4 3 3 2" xfId="3931" xr:uid="{00000000-0005-0000-0000-00009F0E0000}"/>
    <cellStyle name="20% - Accent1 2 2 3 2 4 3 3 2 2" xfId="3932" xr:uid="{00000000-0005-0000-0000-0000A00E0000}"/>
    <cellStyle name="20% - Accent1 2 2 3 2 4 3 3 2 2 2" xfId="3933" xr:uid="{00000000-0005-0000-0000-0000A10E0000}"/>
    <cellStyle name="20% - Accent1 2 2 3 2 4 3 3 2 3" xfId="3934" xr:uid="{00000000-0005-0000-0000-0000A20E0000}"/>
    <cellStyle name="20% - Accent1 2 2 3 2 4 3 3 3" xfId="3935" xr:uid="{00000000-0005-0000-0000-0000A30E0000}"/>
    <cellStyle name="20% - Accent1 2 2 3 2 4 3 3 3 2" xfId="3936" xr:uid="{00000000-0005-0000-0000-0000A40E0000}"/>
    <cellStyle name="20% - Accent1 2 2 3 2 4 3 3 4" xfId="3937" xr:uid="{00000000-0005-0000-0000-0000A50E0000}"/>
    <cellStyle name="20% - Accent1 2 2 3 2 4 3 4" xfId="3938" xr:uid="{00000000-0005-0000-0000-0000A60E0000}"/>
    <cellStyle name="20% - Accent1 2 2 3 2 4 3 4 2" xfId="3939" xr:uid="{00000000-0005-0000-0000-0000A70E0000}"/>
    <cellStyle name="20% - Accent1 2 2 3 2 4 3 4 2 2" xfId="3940" xr:uid="{00000000-0005-0000-0000-0000A80E0000}"/>
    <cellStyle name="20% - Accent1 2 2 3 2 4 3 4 2 2 2" xfId="3941" xr:uid="{00000000-0005-0000-0000-0000A90E0000}"/>
    <cellStyle name="20% - Accent1 2 2 3 2 4 3 4 2 3" xfId="3942" xr:uid="{00000000-0005-0000-0000-0000AA0E0000}"/>
    <cellStyle name="20% - Accent1 2 2 3 2 4 3 4 3" xfId="3943" xr:uid="{00000000-0005-0000-0000-0000AB0E0000}"/>
    <cellStyle name="20% - Accent1 2 2 3 2 4 3 4 3 2" xfId="3944" xr:uid="{00000000-0005-0000-0000-0000AC0E0000}"/>
    <cellStyle name="20% - Accent1 2 2 3 2 4 3 4 4" xfId="3945" xr:uid="{00000000-0005-0000-0000-0000AD0E0000}"/>
    <cellStyle name="20% - Accent1 2 2 3 2 4 3 5" xfId="3946" xr:uid="{00000000-0005-0000-0000-0000AE0E0000}"/>
    <cellStyle name="20% - Accent1 2 2 3 2 4 3 5 2" xfId="3947" xr:uid="{00000000-0005-0000-0000-0000AF0E0000}"/>
    <cellStyle name="20% - Accent1 2 2 3 2 4 3 5 2 2" xfId="3948" xr:uid="{00000000-0005-0000-0000-0000B00E0000}"/>
    <cellStyle name="20% - Accent1 2 2 3 2 4 3 5 3" xfId="3949" xr:uid="{00000000-0005-0000-0000-0000B10E0000}"/>
    <cellStyle name="20% - Accent1 2 2 3 2 4 3 6" xfId="3950" xr:uid="{00000000-0005-0000-0000-0000B20E0000}"/>
    <cellStyle name="20% - Accent1 2 2 3 2 4 3 6 2" xfId="3951" xr:uid="{00000000-0005-0000-0000-0000B30E0000}"/>
    <cellStyle name="20% - Accent1 2 2 3 2 4 3 6 2 2" xfId="3952" xr:uid="{00000000-0005-0000-0000-0000B40E0000}"/>
    <cellStyle name="20% - Accent1 2 2 3 2 4 3 6 3" xfId="3953" xr:uid="{00000000-0005-0000-0000-0000B50E0000}"/>
    <cellStyle name="20% - Accent1 2 2 3 2 4 3 7" xfId="3954" xr:uid="{00000000-0005-0000-0000-0000B60E0000}"/>
    <cellStyle name="20% - Accent1 2 2 3 2 4 3 7 2" xfId="3955" xr:uid="{00000000-0005-0000-0000-0000B70E0000}"/>
    <cellStyle name="20% - Accent1 2 2 3 2 4 3 8" xfId="3956" xr:uid="{00000000-0005-0000-0000-0000B80E0000}"/>
    <cellStyle name="20% - Accent1 2 2 3 2 4 3 8 2" xfId="3957" xr:uid="{00000000-0005-0000-0000-0000B90E0000}"/>
    <cellStyle name="20% - Accent1 2 2 3 2 4 3 9" xfId="3958" xr:uid="{00000000-0005-0000-0000-0000BA0E0000}"/>
    <cellStyle name="20% - Accent1 2 2 3 2 4 4" xfId="3959" xr:uid="{00000000-0005-0000-0000-0000BB0E0000}"/>
    <cellStyle name="20% - Accent1 2 2 3 2 4 4 2" xfId="3960" xr:uid="{00000000-0005-0000-0000-0000BC0E0000}"/>
    <cellStyle name="20% - Accent1 2 2 3 2 4 4 2 2" xfId="3961" xr:uid="{00000000-0005-0000-0000-0000BD0E0000}"/>
    <cellStyle name="20% - Accent1 2 2 3 2 4 4 2 2 2" xfId="3962" xr:uid="{00000000-0005-0000-0000-0000BE0E0000}"/>
    <cellStyle name="20% - Accent1 2 2 3 2 4 4 2 3" xfId="3963" xr:uid="{00000000-0005-0000-0000-0000BF0E0000}"/>
    <cellStyle name="20% - Accent1 2 2 3 2 4 4 3" xfId="3964" xr:uid="{00000000-0005-0000-0000-0000C00E0000}"/>
    <cellStyle name="20% - Accent1 2 2 3 2 4 4 3 2" xfId="3965" xr:uid="{00000000-0005-0000-0000-0000C10E0000}"/>
    <cellStyle name="20% - Accent1 2 2 3 2 4 4 4" xfId="3966" xr:uid="{00000000-0005-0000-0000-0000C20E0000}"/>
    <cellStyle name="20% - Accent1 2 2 3 2 4 5" xfId="3967" xr:uid="{00000000-0005-0000-0000-0000C30E0000}"/>
    <cellStyle name="20% - Accent1 2 2 3 2 4 5 2" xfId="3968" xr:uid="{00000000-0005-0000-0000-0000C40E0000}"/>
    <cellStyle name="20% - Accent1 2 2 3 2 4 5 2 2" xfId="3969" xr:uid="{00000000-0005-0000-0000-0000C50E0000}"/>
    <cellStyle name="20% - Accent1 2 2 3 2 4 5 2 2 2" xfId="3970" xr:uid="{00000000-0005-0000-0000-0000C60E0000}"/>
    <cellStyle name="20% - Accent1 2 2 3 2 4 5 2 3" xfId="3971" xr:uid="{00000000-0005-0000-0000-0000C70E0000}"/>
    <cellStyle name="20% - Accent1 2 2 3 2 4 5 3" xfId="3972" xr:uid="{00000000-0005-0000-0000-0000C80E0000}"/>
    <cellStyle name="20% - Accent1 2 2 3 2 4 5 3 2" xfId="3973" xr:uid="{00000000-0005-0000-0000-0000C90E0000}"/>
    <cellStyle name="20% - Accent1 2 2 3 2 4 5 4" xfId="3974" xr:uid="{00000000-0005-0000-0000-0000CA0E0000}"/>
    <cellStyle name="20% - Accent1 2 2 3 2 4 6" xfId="3975" xr:uid="{00000000-0005-0000-0000-0000CB0E0000}"/>
    <cellStyle name="20% - Accent1 2 2 3 2 4 6 2" xfId="3976" xr:uid="{00000000-0005-0000-0000-0000CC0E0000}"/>
    <cellStyle name="20% - Accent1 2 2 3 2 4 6 2 2" xfId="3977" xr:uid="{00000000-0005-0000-0000-0000CD0E0000}"/>
    <cellStyle name="20% - Accent1 2 2 3 2 4 6 2 2 2" xfId="3978" xr:uid="{00000000-0005-0000-0000-0000CE0E0000}"/>
    <cellStyle name="20% - Accent1 2 2 3 2 4 6 2 3" xfId="3979" xr:uid="{00000000-0005-0000-0000-0000CF0E0000}"/>
    <cellStyle name="20% - Accent1 2 2 3 2 4 6 3" xfId="3980" xr:uid="{00000000-0005-0000-0000-0000D00E0000}"/>
    <cellStyle name="20% - Accent1 2 2 3 2 4 6 3 2" xfId="3981" xr:uid="{00000000-0005-0000-0000-0000D10E0000}"/>
    <cellStyle name="20% - Accent1 2 2 3 2 4 6 4" xfId="3982" xr:uid="{00000000-0005-0000-0000-0000D20E0000}"/>
    <cellStyle name="20% - Accent1 2 2 3 2 4 7" xfId="3983" xr:uid="{00000000-0005-0000-0000-0000D30E0000}"/>
    <cellStyle name="20% - Accent1 2 2 3 2 4 7 2" xfId="3984" xr:uid="{00000000-0005-0000-0000-0000D40E0000}"/>
    <cellStyle name="20% - Accent1 2 2 3 2 4 7 2 2" xfId="3985" xr:uid="{00000000-0005-0000-0000-0000D50E0000}"/>
    <cellStyle name="20% - Accent1 2 2 3 2 4 7 3" xfId="3986" xr:uid="{00000000-0005-0000-0000-0000D60E0000}"/>
    <cellStyle name="20% - Accent1 2 2 3 2 4 8" xfId="3987" xr:uid="{00000000-0005-0000-0000-0000D70E0000}"/>
    <cellStyle name="20% - Accent1 2 2 3 2 4 8 2" xfId="3988" xr:uid="{00000000-0005-0000-0000-0000D80E0000}"/>
    <cellStyle name="20% - Accent1 2 2 3 2 4 8 2 2" xfId="3989" xr:uid="{00000000-0005-0000-0000-0000D90E0000}"/>
    <cellStyle name="20% - Accent1 2 2 3 2 4 8 3" xfId="3990" xr:uid="{00000000-0005-0000-0000-0000DA0E0000}"/>
    <cellStyle name="20% - Accent1 2 2 3 2 4 9" xfId="3991" xr:uid="{00000000-0005-0000-0000-0000DB0E0000}"/>
    <cellStyle name="20% - Accent1 2 2 3 2 4 9 2" xfId="3992" xr:uid="{00000000-0005-0000-0000-0000DC0E0000}"/>
    <cellStyle name="20% - Accent1 2 2 3 2 5" xfId="3993" xr:uid="{00000000-0005-0000-0000-0000DD0E0000}"/>
    <cellStyle name="20% - Accent1 2 2 3 2 5 10" xfId="3994" xr:uid="{00000000-0005-0000-0000-0000DE0E0000}"/>
    <cellStyle name="20% - Accent1 2 2 3 2 5 10 2" xfId="3995" xr:uid="{00000000-0005-0000-0000-0000DF0E0000}"/>
    <cellStyle name="20% - Accent1 2 2 3 2 5 11" xfId="3996" xr:uid="{00000000-0005-0000-0000-0000E00E0000}"/>
    <cellStyle name="20% - Accent1 2 2 3 2 5 2" xfId="3997" xr:uid="{00000000-0005-0000-0000-0000E10E0000}"/>
    <cellStyle name="20% - Accent1 2 2 3 2 5 2 2" xfId="3998" xr:uid="{00000000-0005-0000-0000-0000E20E0000}"/>
    <cellStyle name="20% - Accent1 2 2 3 2 5 2 2 2" xfId="3999" xr:uid="{00000000-0005-0000-0000-0000E30E0000}"/>
    <cellStyle name="20% - Accent1 2 2 3 2 5 2 2 2 2" xfId="4000" xr:uid="{00000000-0005-0000-0000-0000E40E0000}"/>
    <cellStyle name="20% - Accent1 2 2 3 2 5 2 2 2 2 2" xfId="4001" xr:uid="{00000000-0005-0000-0000-0000E50E0000}"/>
    <cellStyle name="20% - Accent1 2 2 3 2 5 2 2 2 3" xfId="4002" xr:uid="{00000000-0005-0000-0000-0000E60E0000}"/>
    <cellStyle name="20% - Accent1 2 2 3 2 5 2 2 3" xfId="4003" xr:uid="{00000000-0005-0000-0000-0000E70E0000}"/>
    <cellStyle name="20% - Accent1 2 2 3 2 5 2 2 3 2" xfId="4004" xr:uid="{00000000-0005-0000-0000-0000E80E0000}"/>
    <cellStyle name="20% - Accent1 2 2 3 2 5 2 2 4" xfId="4005" xr:uid="{00000000-0005-0000-0000-0000E90E0000}"/>
    <cellStyle name="20% - Accent1 2 2 3 2 5 2 3" xfId="4006" xr:uid="{00000000-0005-0000-0000-0000EA0E0000}"/>
    <cellStyle name="20% - Accent1 2 2 3 2 5 2 3 2" xfId="4007" xr:uid="{00000000-0005-0000-0000-0000EB0E0000}"/>
    <cellStyle name="20% - Accent1 2 2 3 2 5 2 3 2 2" xfId="4008" xr:uid="{00000000-0005-0000-0000-0000EC0E0000}"/>
    <cellStyle name="20% - Accent1 2 2 3 2 5 2 3 2 2 2" xfId="4009" xr:uid="{00000000-0005-0000-0000-0000ED0E0000}"/>
    <cellStyle name="20% - Accent1 2 2 3 2 5 2 3 2 3" xfId="4010" xr:uid="{00000000-0005-0000-0000-0000EE0E0000}"/>
    <cellStyle name="20% - Accent1 2 2 3 2 5 2 3 3" xfId="4011" xr:uid="{00000000-0005-0000-0000-0000EF0E0000}"/>
    <cellStyle name="20% - Accent1 2 2 3 2 5 2 3 3 2" xfId="4012" xr:uid="{00000000-0005-0000-0000-0000F00E0000}"/>
    <cellStyle name="20% - Accent1 2 2 3 2 5 2 3 4" xfId="4013" xr:uid="{00000000-0005-0000-0000-0000F10E0000}"/>
    <cellStyle name="20% - Accent1 2 2 3 2 5 2 4" xfId="4014" xr:uid="{00000000-0005-0000-0000-0000F20E0000}"/>
    <cellStyle name="20% - Accent1 2 2 3 2 5 2 4 2" xfId="4015" xr:uid="{00000000-0005-0000-0000-0000F30E0000}"/>
    <cellStyle name="20% - Accent1 2 2 3 2 5 2 4 2 2" xfId="4016" xr:uid="{00000000-0005-0000-0000-0000F40E0000}"/>
    <cellStyle name="20% - Accent1 2 2 3 2 5 2 4 2 2 2" xfId="4017" xr:uid="{00000000-0005-0000-0000-0000F50E0000}"/>
    <cellStyle name="20% - Accent1 2 2 3 2 5 2 4 2 3" xfId="4018" xr:uid="{00000000-0005-0000-0000-0000F60E0000}"/>
    <cellStyle name="20% - Accent1 2 2 3 2 5 2 4 3" xfId="4019" xr:uid="{00000000-0005-0000-0000-0000F70E0000}"/>
    <cellStyle name="20% - Accent1 2 2 3 2 5 2 4 3 2" xfId="4020" xr:uid="{00000000-0005-0000-0000-0000F80E0000}"/>
    <cellStyle name="20% - Accent1 2 2 3 2 5 2 4 4" xfId="4021" xr:uid="{00000000-0005-0000-0000-0000F90E0000}"/>
    <cellStyle name="20% - Accent1 2 2 3 2 5 2 5" xfId="4022" xr:uid="{00000000-0005-0000-0000-0000FA0E0000}"/>
    <cellStyle name="20% - Accent1 2 2 3 2 5 2 5 2" xfId="4023" xr:uid="{00000000-0005-0000-0000-0000FB0E0000}"/>
    <cellStyle name="20% - Accent1 2 2 3 2 5 2 5 2 2" xfId="4024" xr:uid="{00000000-0005-0000-0000-0000FC0E0000}"/>
    <cellStyle name="20% - Accent1 2 2 3 2 5 2 5 3" xfId="4025" xr:uid="{00000000-0005-0000-0000-0000FD0E0000}"/>
    <cellStyle name="20% - Accent1 2 2 3 2 5 2 6" xfId="4026" xr:uid="{00000000-0005-0000-0000-0000FE0E0000}"/>
    <cellStyle name="20% - Accent1 2 2 3 2 5 2 6 2" xfId="4027" xr:uid="{00000000-0005-0000-0000-0000FF0E0000}"/>
    <cellStyle name="20% - Accent1 2 2 3 2 5 2 6 2 2" xfId="4028" xr:uid="{00000000-0005-0000-0000-0000000F0000}"/>
    <cellStyle name="20% - Accent1 2 2 3 2 5 2 6 3" xfId="4029" xr:uid="{00000000-0005-0000-0000-0000010F0000}"/>
    <cellStyle name="20% - Accent1 2 2 3 2 5 2 7" xfId="4030" xr:uid="{00000000-0005-0000-0000-0000020F0000}"/>
    <cellStyle name="20% - Accent1 2 2 3 2 5 2 7 2" xfId="4031" xr:uid="{00000000-0005-0000-0000-0000030F0000}"/>
    <cellStyle name="20% - Accent1 2 2 3 2 5 2 8" xfId="4032" xr:uid="{00000000-0005-0000-0000-0000040F0000}"/>
    <cellStyle name="20% - Accent1 2 2 3 2 5 2 8 2" xfId="4033" xr:uid="{00000000-0005-0000-0000-0000050F0000}"/>
    <cellStyle name="20% - Accent1 2 2 3 2 5 2 9" xfId="4034" xr:uid="{00000000-0005-0000-0000-0000060F0000}"/>
    <cellStyle name="20% - Accent1 2 2 3 2 5 3" xfId="4035" xr:uid="{00000000-0005-0000-0000-0000070F0000}"/>
    <cellStyle name="20% - Accent1 2 2 3 2 5 3 2" xfId="4036" xr:uid="{00000000-0005-0000-0000-0000080F0000}"/>
    <cellStyle name="20% - Accent1 2 2 3 2 5 3 2 2" xfId="4037" xr:uid="{00000000-0005-0000-0000-0000090F0000}"/>
    <cellStyle name="20% - Accent1 2 2 3 2 5 3 2 2 2" xfId="4038" xr:uid="{00000000-0005-0000-0000-00000A0F0000}"/>
    <cellStyle name="20% - Accent1 2 2 3 2 5 3 2 2 2 2" xfId="4039" xr:uid="{00000000-0005-0000-0000-00000B0F0000}"/>
    <cellStyle name="20% - Accent1 2 2 3 2 5 3 2 2 3" xfId="4040" xr:uid="{00000000-0005-0000-0000-00000C0F0000}"/>
    <cellStyle name="20% - Accent1 2 2 3 2 5 3 2 3" xfId="4041" xr:uid="{00000000-0005-0000-0000-00000D0F0000}"/>
    <cellStyle name="20% - Accent1 2 2 3 2 5 3 2 3 2" xfId="4042" xr:uid="{00000000-0005-0000-0000-00000E0F0000}"/>
    <cellStyle name="20% - Accent1 2 2 3 2 5 3 2 4" xfId="4043" xr:uid="{00000000-0005-0000-0000-00000F0F0000}"/>
    <cellStyle name="20% - Accent1 2 2 3 2 5 3 3" xfId="4044" xr:uid="{00000000-0005-0000-0000-0000100F0000}"/>
    <cellStyle name="20% - Accent1 2 2 3 2 5 3 3 2" xfId="4045" xr:uid="{00000000-0005-0000-0000-0000110F0000}"/>
    <cellStyle name="20% - Accent1 2 2 3 2 5 3 3 2 2" xfId="4046" xr:uid="{00000000-0005-0000-0000-0000120F0000}"/>
    <cellStyle name="20% - Accent1 2 2 3 2 5 3 3 2 2 2" xfId="4047" xr:uid="{00000000-0005-0000-0000-0000130F0000}"/>
    <cellStyle name="20% - Accent1 2 2 3 2 5 3 3 2 3" xfId="4048" xr:uid="{00000000-0005-0000-0000-0000140F0000}"/>
    <cellStyle name="20% - Accent1 2 2 3 2 5 3 3 3" xfId="4049" xr:uid="{00000000-0005-0000-0000-0000150F0000}"/>
    <cellStyle name="20% - Accent1 2 2 3 2 5 3 3 3 2" xfId="4050" xr:uid="{00000000-0005-0000-0000-0000160F0000}"/>
    <cellStyle name="20% - Accent1 2 2 3 2 5 3 3 4" xfId="4051" xr:uid="{00000000-0005-0000-0000-0000170F0000}"/>
    <cellStyle name="20% - Accent1 2 2 3 2 5 3 4" xfId="4052" xr:uid="{00000000-0005-0000-0000-0000180F0000}"/>
    <cellStyle name="20% - Accent1 2 2 3 2 5 3 4 2" xfId="4053" xr:uid="{00000000-0005-0000-0000-0000190F0000}"/>
    <cellStyle name="20% - Accent1 2 2 3 2 5 3 4 2 2" xfId="4054" xr:uid="{00000000-0005-0000-0000-00001A0F0000}"/>
    <cellStyle name="20% - Accent1 2 2 3 2 5 3 4 2 2 2" xfId="4055" xr:uid="{00000000-0005-0000-0000-00001B0F0000}"/>
    <cellStyle name="20% - Accent1 2 2 3 2 5 3 4 2 3" xfId="4056" xr:uid="{00000000-0005-0000-0000-00001C0F0000}"/>
    <cellStyle name="20% - Accent1 2 2 3 2 5 3 4 3" xfId="4057" xr:uid="{00000000-0005-0000-0000-00001D0F0000}"/>
    <cellStyle name="20% - Accent1 2 2 3 2 5 3 4 3 2" xfId="4058" xr:uid="{00000000-0005-0000-0000-00001E0F0000}"/>
    <cellStyle name="20% - Accent1 2 2 3 2 5 3 4 4" xfId="4059" xr:uid="{00000000-0005-0000-0000-00001F0F0000}"/>
    <cellStyle name="20% - Accent1 2 2 3 2 5 3 5" xfId="4060" xr:uid="{00000000-0005-0000-0000-0000200F0000}"/>
    <cellStyle name="20% - Accent1 2 2 3 2 5 3 5 2" xfId="4061" xr:uid="{00000000-0005-0000-0000-0000210F0000}"/>
    <cellStyle name="20% - Accent1 2 2 3 2 5 3 5 2 2" xfId="4062" xr:uid="{00000000-0005-0000-0000-0000220F0000}"/>
    <cellStyle name="20% - Accent1 2 2 3 2 5 3 5 3" xfId="4063" xr:uid="{00000000-0005-0000-0000-0000230F0000}"/>
    <cellStyle name="20% - Accent1 2 2 3 2 5 3 6" xfId="4064" xr:uid="{00000000-0005-0000-0000-0000240F0000}"/>
    <cellStyle name="20% - Accent1 2 2 3 2 5 3 6 2" xfId="4065" xr:uid="{00000000-0005-0000-0000-0000250F0000}"/>
    <cellStyle name="20% - Accent1 2 2 3 2 5 3 6 2 2" xfId="4066" xr:uid="{00000000-0005-0000-0000-0000260F0000}"/>
    <cellStyle name="20% - Accent1 2 2 3 2 5 3 6 3" xfId="4067" xr:uid="{00000000-0005-0000-0000-0000270F0000}"/>
    <cellStyle name="20% - Accent1 2 2 3 2 5 3 7" xfId="4068" xr:uid="{00000000-0005-0000-0000-0000280F0000}"/>
    <cellStyle name="20% - Accent1 2 2 3 2 5 3 7 2" xfId="4069" xr:uid="{00000000-0005-0000-0000-0000290F0000}"/>
    <cellStyle name="20% - Accent1 2 2 3 2 5 3 8" xfId="4070" xr:uid="{00000000-0005-0000-0000-00002A0F0000}"/>
    <cellStyle name="20% - Accent1 2 2 3 2 5 3 8 2" xfId="4071" xr:uid="{00000000-0005-0000-0000-00002B0F0000}"/>
    <cellStyle name="20% - Accent1 2 2 3 2 5 3 9" xfId="4072" xr:uid="{00000000-0005-0000-0000-00002C0F0000}"/>
    <cellStyle name="20% - Accent1 2 2 3 2 5 4" xfId="4073" xr:uid="{00000000-0005-0000-0000-00002D0F0000}"/>
    <cellStyle name="20% - Accent1 2 2 3 2 5 4 2" xfId="4074" xr:uid="{00000000-0005-0000-0000-00002E0F0000}"/>
    <cellStyle name="20% - Accent1 2 2 3 2 5 4 2 2" xfId="4075" xr:uid="{00000000-0005-0000-0000-00002F0F0000}"/>
    <cellStyle name="20% - Accent1 2 2 3 2 5 4 2 2 2" xfId="4076" xr:uid="{00000000-0005-0000-0000-0000300F0000}"/>
    <cellStyle name="20% - Accent1 2 2 3 2 5 4 2 3" xfId="4077" xr:uid="{00000000-0005-0000-0000-0000310F0000}"/>
    <cellStyle name="20% - Accent1 2 2 3 2 5 4 3" xfId="4078" xr:uid="{00000000-0005-0000-0000-0000320F0000}"/>
    <cellStyle name="20% - Accent1 2 2 3 2 5 4 3 2" xfId="4079" xr:uid="{00000000-0005-0000-0000-0000330F0000}"/>
    <cellStyle name="20% - Accent1 2 2 3 2 5 4 4" xfId="4080" xr:uid="{00000000-0005-0000-0000-0000340F0000}"/>
    <cellStyle name="20% - Accent1 2 2 3 2 5 5" xfId="4081" xr:uid="{00000000-0005-0000-0000-0000350F0000}"/>
    <cellStyle name="20% - Accent1 2 2 3 2 5 5 2" xfId="4082" xr:uid="{00000000-0005-0000-0000-0000360F0000}"/>
    <cellStyle name="20% - Accent1 2 2 3 2 5 5 2 2" xfId="4083" xr:uid="{00000000-0005-0000-0000-0000370F0000}"/>
    <cellStyle name="20% - Accent1 2 2 3 2 5 5 2 2 2" xfId="4084" xr:uid="{00000000-0005-0000-0000-0000380F0000}"/>
    <cellStyle name="20% - Accent1 2 2 3 2 5 5 2 3" xfId="4085" xr:uid="{00000000-0005-0000-0000-0000390F0000}"/>
    <cellStyle name="20% - Accent1 2 2 3 2 5 5 3" xfId="4086" xr:uid="{00000000-0005-0000-0000-00003A0F0000}"/>
    <cellStyle name="20% - Accent1 2 2 3 2 5 5 3 2" xfId="4087" xr:uid="{00000000-0005-0000-0000-00003B0F0000}"/>
    <cellStyle name="20% - Accent1 2 2 3 2 5 5 4" xfId="4088" xr:uid="{00000000-0005-0000-0000-00003C0F0000}"/>
    <cellStyle name="20% - Accent1 2 2 3 2 5 6" xfId="4089" xr:uid="{00000000-0005-0000-0000-00003D0F0000}"/>
    <cellStyle name="20% - Accent1 2 2 3 2 5 6 2" xfId="4090" xr:uid="{00000000-0005-0000-0000-00003E0F0000}"/>
    <cellStyle name="20% - Accent1 2 2 3 2 5 6 2 2" xfId="4091" xr:uid="{00000000-0005-0000-0000-00003F0F0000}"/>
    <cellStyle name="20% - Accent1 2 2 3 2 5 6 2 2 2" xfId="4092" xr:uid="{00000000-0005-0000-0000-0000400F0000}"/>
    <cellStyle name="20% - Accent1 2 2 3 2 5 6 2 3" xfId="4093" xr:uid="{00000000-0005-0000-0000-0000410F0000}"/>
    <cellStyle name="20% - Accent1 2 2 3 2 5 6 3" xfId="4094" xr:uid="{00000000-0005-0000-0000-0000420F0000}"/>
    <cellStyle name="20% - Accent1 2 2 3 2 5 6 3 2" xfId="4095" xr:uid="{00000000-0005-0000-0000-0000430F0000}"/>
    <cellStyle name="20% - Accent1 2 2 3 2 5 6 4" xfId="4096" xr:uid="{00000000-0005-0000-0000-0000440F0000}"/>
    <cellStyle name="20% - Accent1 2 2 3 2 5 7" xfId="4097" xr:uid="{00000000-0005-0000-0000-0000450F0000}"/>
    <cellStyle name="20% - Accent1 2 2 3 2 5 7 2" xfId="4098" xr:uid="{00000000-0005-0000-0000-0000460F0000}"/>
    <cellStyle name="20% - Accent1 2 2 3 2 5 7 2 2" xfId="4099" xr:uid="{00000000-0005-0000-0000-0000470F0000}"/>
    <cellStyle name="20% - Accent1 2 2 3 2 5 7 3" xfId="4100" xr:uid="{00000000-0005-0000-0000-0000480F0000}"/>
    <cellStyle name="20% - Accent1 2 2 3 2 5 8" xfId="4101" xr:uid="{00000000-0005-0000-0000-0000490F0000}"/>
    <cellStyle name="20% - Accent1 2 2 3 2 5 8 2" xfId="4102" xr:uid="{00000000-0005-0000-0000-00004A0F0000}"/>
    <cellStyle name="20% - Accent1 2 2 3 2 5 8 2 2" xfId="4103" xr:uid="{00000000-0005-0000-0000-00004B0F0000}"/>
    <cellStyle name="20% - Accent1 2 2 3 2 5 8 3" xfId="4104" xr:uid="{00000000-0005-0000-0000-00004C0F0000}"/>
    <cellStyle name="20% - Accent1 2 2 3 2 5 9" xfId="4105" xr:uid="{00000000-0005-0000-0000-00004D0F0000}"/>
    <cellStyle name="20% - Accent1 2 2 3 2 5 9 2" xfId="4106" xr:uid="{00000000-0005-0000-0000-00004E0F0000}"/>
    <cellStyle name="20% - Accent1 2 2 3 2 6" xfId="4107" xr:uid="{00000000-0005-0000-0000-00004F0F0000}"/>
    <cellStyle name="20% - Accent1 2 2 3 2 6 2" xfId="4108" xr:uid="{00000000-0005-0000-0000-0000500F0000}"/>
    <cellStyle name="20% - Accent1 2 2 3 2 6 2 2" xfId="4109" xr:uid="{00000000-0005-0000-0000-0000510F0000}"/>
    <cellStyle name="20% - Accent1 2 2 3 2 6 2 2 2" xfId="4110" xr:uid="{00000000-0005-0000-0000-0000520F0000}"/>
    <cellStyle name="20% - Accent1 2 2 3 2 6 2 2 2 2" xfId="4111" xr:uid="{00000000-0005-0000-0000-0000530F0000}"/>
    <cellStyle name="20% - Accent1 2 2 3 2 6 2 2 3" xfId="4112" xr:uid="{00000000-0005-0000-0000-0000540F0000}"/>
    <cellStyle name="20% - Accent1 2 2 3 2 6 2 3" xfId="4113" xr:uid="{00000000-0005-0000-0000-0000550F0000}"/>
    <cellStyle name="20% - Accent1 2 2 3 2 6 2 3 2" xfId="4114" xr:uid="{00000000-0005-0000-0000-0000560F0000}"/>
    <cellStyle name="20% - Accent1 2 2 3 2 6 2 4" xfId="4115" xr:uid="{00000000-0005-0000-0000-0000570F0000}"/>
    <cellStyle name="20% - Accent1 2 2 3 2 6 3" xfId="4116" xr:uid="{00000000-0005-0000-0000-0000580F0000}"/>
    <cellStyle name="20% - Accent1 2 2 3 2 6 3 2" xfId="4117" xr:uid="{00000000-0005-0000-0000-0000590F0000}"/>
    <cellStyle name="20% - Accent1 2 2 3 2 6 3 2 2" xfId="4118" xr:uid="{00000000-0005-0000-0000-00005A0F0000}"/>
    <cellStyle name="20% - Accent1 2 2 3 2 6 3 2 2 2" xfId="4119" xr:uid="{00000000-0005-0000-0000-00005B0F0000}"/>
    <cellStyle name="20% - Accent1 2 2 3 2 6 3 2 3" xfId="4120" xr:uid="{00000000-0005-0000-0000-00005C0F0000}"/>
    <cellStyle name="20% - Accent1 2 2 3 2 6 3 3" xfId="4121" xr:uid="{00000000-0005-0000-0000-00005D0F0000}"/>
    <cellStyle name="20% - Accent1 2 2 3 2 6 3 3 2" xfId="4122" xr:uid="{00000000-0005-0000-0000-00005E0F0000}"/>
    <cellStyle name="20% - Accent1 2 2 3 2 6 3 4" xfId="4123" xr:uid="{00000000-0005-0000-0000-00005F0F0000}"/>
    <cellStyle name="20% - Accent1 2 2 3 2 6 4" xfId="4124" xr:uid="{00000000-0005-0000-0000-0000600F0000}"/>
    <cellStyle name="20% - Accent1 2 2 3 2 6 4 2" xfId="4125" xr:uid="{00000000-0005-0000-0000-0000610F0000}"/>
    <cellStyle name="20% - Accent1 2 2 3 2 6 4 2 2" xfId="4126" xr:uid="{00000000-0005-0000-0000-0000620F0000}"/>
    <cellStyle name="20% - Accent1 2 2 3 2 6 4 2 2 2" xfId="4127" xr:uid="{00000000-0005-0000-0000-0000630F0000}"/>
    <cellStyle name="20% - Accent1 2 2 3 2 6 4 2 3" xfId="4128" xr:uid="{00000000-0005-0000-0000-0000640F0000}"/>
    <cellStyle name="20% - Accent1 2 2 3 2 6 4 3" xfId="4129" xr:uid="{00000000-0005-0000-0000-0000650F0000}"/>
    <cellStyle name="20% - Accent1 2 2 3 2 6 4 3 2" xfId="4130" xr:uid="{00000000-0005-0000-0000-0000660F0000}"/>
    <cellStyle name="20% - Accent1 2 2 3 2 6 4 4" xfId="4131" xr:uid="{00000000-0005-0000-0000-0000670F0000}"/>
    <cellStyle name="20% - Accent1 2 2 3 2 6 5" xfId="4132" xr:uid="{00000000-0005-0000-0000-0000680F0000}"/>
    <cellStyle name="20% - Accent1 2 2 3 2 6 5 2" xfId="4133" xr:uid="{00000000-0005-0000-0000-0000690F0000}"/>
    <cellStyle name="20% - Accent1 2 2 3 2 6 5 2 2" xfId="4134" xr:uid="{00000000-0005-0000-0000-00006A0F0000}"/>
    <cellStyle name="20% - Accent1 2 2 3 2 6 5 3" xfId="4135" xr:uid="{00000000-0005-0000-0000-00006B0F0000}"/>
    <cellStyle name="20% - Accent1 2 2 3 2 6 6" xfId="4136" xr:uid="{00000000-0005-0000-0000-00006C0F0000}"/>
    <cellStyle name="20% - Accent1 2 2 3 2 6 6 2" xfId="4137" xr:uid="{00000000-0005-0000-0000-00006D0F0000}"/>
    <cellStyle name="20% - Accent1 2 2 3 2 6 6 2 2" xfId="4138" xr:uid="{00000000-0005-0000-0000-00006E0F0000}"/>
    <cellStyle name="20% - Accent1 2 2 3 2 6 6 3" xfId="4139" xr:uid="{00000000-0005-0000-0000-00006F0F0000}"/>
    <cellStyle name="20% - Accent1 2 2 3 2 6 7" xfId="4140" xr:uid="{00000000-0005-0000-0000-0000700F0000}"/>
    <cellStyle name="20% - Accent1 2 2 3 2 6 7 2" xfId="4141" xr:uid="{00000000-0005-0000-0000-0000710F0000}"/>
    <cellStyle name="20% - Accent1 2 2 3 2 6 8" xfId="4142" xr:uid="{00000000-0005-0000-0000-0000720F0000}"/>
    <cellStyle name="20% - Accent1 2 2 3 2 6 8 2" xfId="4143" xr:uid="{00000000-0005-0000-0000-0000730F0000}"/>
    <cellStyle name="20% - Accent1 2 2 3 2 6 9" xfId="4144" xr:uid="{00000000-0005-0000-0000-0000740F0000}"/>
    <cellStyle name="20% - Accent1 2 2 3 2 7" xfId="4145" xr:uid="{00000000-0005-0000-0000-0000750F0000}"/>
    <cellStyle name="20% - Accent1 2 2 3 2 7 2" xfId="4146" xr:uid="{00000000-0005-0000-0000-0000760F0000}"/>
    <cellStyle name="20% - Accent1 2 2 3 2 7 2 2" xfId="4147" xr:uid="{00000000-0005-0000-0000-0000770F0000}"/>
    <cellStyle name="20% - Accent1 2 2 3 2 7 2 2 2" xfId="4148" xr:uid="{00000000-0005-0000-0000-0000780F0000}"/>
    <cellStyle name="20% - Accent1 2 2 3 2 7 2 2 2 2" xfId="4149" xr:uid="{00000000-0005-0000-0000-0000790F0000}"/>
    <cellStyle name="20% - Accent1 2 2 3 2 7 2 2 3" xfId="4150" xr:uid="{00000000-0005-0000-0000-00007A0F0000}"/>
    <cellStyle name="20% - Accent1 2 2 3 2 7 2 3" xfId="4151" xr:uid="{00000000-0005-0000-0000-00007B0F0000}"/>
    <cellStyle name="20% - Accent1 2 2 3 2 7 2 3 2" xfId="4152" xr:uid="{00000000-0005-0000-0000-00007C0F0000}"/>
    <cellStyle name="20% - Accent1 2 2 3 2 7 2 4" xfId="4153" xr:uid="{00000000-0005-0000-0000-00007D0F0000}"/>
    <cellStyle name="20% - Accent1 2 2 3 2 7 3" xfId="4154" xr:uid="{00000000-0005-0000-0000-00007E0F0000}"/>
    <cellStyle name="20% - Accent1 2 2 3 2 7 3 2" xfId="4155" xr:uid="{00000000-0005-0000-0000-00007F0F0000}"/>
    <cellStyle name="20% - Accent1 2 2 3 2 7 3 2 2" xfId="4156" xr:uid="{00000000-0005-0000-0000-0000800F0000}"/>
    <cellStyle name="20% - Accent1 2 2 3 2 7 3 2 2 2" xfId="4157" xr:uid="{00000000-0005-0000-0000-0000810F0000}"/>
    <cellStyle name="20% - Accent1 2 2 3 2 7 3 2 3" xfId="4158" xr:uid="{00000000-0005-0000-0000-0000820F0000}"/>
    <cellStyle name="20% - Accent1 2 2 3 2 7 3 3" xfId="4159" xr:uid="{00000000-0005-0000-0000-0000830F0000}"/>
    <cellStyle name="20% - Accent1 2 2 3 2 7 3 3 2" xfId="4160" xr:uid="{00000000-0005-0000-0000-0000840F0000}"/>
    <cellStyle name="20% - Accent1 2 2 3 2 7 3 4" xfId="4161" xr:uid="{00000000-0005-0000-0000-0000850F0000}"/>
    <cellStyle name="20% - Accent1 2 2 3 2 7 4" xfId="4162" xr:uid="{00000000-0005-0000-0000-0000860F0000}"/>
    <cellStyle name="20% - Accent1 2 2 3 2 7 4 2" xfId="4163" xr:uid="{00000000-0005-0000-0000-0000870F0000}"/>
    <cellStyle name="20% - Accent1 2 2 3 2 7 4 2 2" xfId="4164" xr:uid="{00000000-0005-0000-0000-0000880F0000}"/>
    <cellStyle name="20% - Accent1 2 2 3 2 7 4 2 2 2" xfId="4165" xr:uid="{00000000-0005-0000-0000-0000890F0000}"/>
    <cellStyle name="20% - Accent1 2 2 3 2 7 4 2 3" xfId="4166" xr:uid="{00000000-0005-0000-0000-00008A0F0000}"/>
    <cellStyle name="20% - Accent1 2 2 3 2 7 4 3" xfId="4167" xr:uid="{00000000-0005-0000-0000-00008B0F0000}"/>
    <cellStyle name="20% - Accent1 2 2 3 2 7 4 3 2" xfId="4168" xr:uid="{00000000-0005-0000-0000-00008C0F0000}"/>
    <cellStyle name="20% - Accent1 2 2 3 2 7 4 4" xfId="4169" xr:uid="{00000000-0005-0000-0000-00008D0F0000}"/>
    <cellStyle name="20% - Accent1 2 2 3 2 7 5" xfId="4170" xr:uid="{00000000-0005-0000-0000-00008E0F0000}"/>
    <cellStyle name="20% - Accent1 2 2 3 2 7 5 2" xfId="4171" xr:uid="{00000000-0005-0000-0000-00008F0F0000}"/>
    <cellStyle name="20% - Accent1 2 2 3 2 7 5 2 2" xfId="4172" xr:uid="{00000000-0005-0000-0000-0000900F0000}"/>
    <cellStyle name="20% - Accent1 2 2 3 2 7 5 3" xfId="4173" xr:uid="{00000000-0005-0000-0000-0000910F0000}"/>
    <cellStyle name="20% - Accent1 2 2 3 2 7 6" xfId="4174" xr:uid="{00000000-0005-0000-0000-0000920F0000}"/>
    <cellStyle name="20% - Accent1 2 2 3 2 7 6 2" xfId="4175" xr:uid="{00000000-0005-0000-0000-0000930F0000}"/>
    <cellStyle name="20% - Accent1 2 2 3 2 7 6 2 2" xfId="4176" xr:uid="{00000000-0005-0000-0000-0000940F0000}"/>
    <cellStyle name="20% - Accent1 2 2 3 2 7 6 3" xfId="4177" xr:uid="{00000000-0005-0000-0000-0000950F0000}"/>
    <cellStyle name="20% - Accent1 2 2 3 2 7 7" xfId="4178" xr:uid="{00000000-0005-0000-0000-0000960F0000}"/>
    <cellStyle name="20% - Accent1 2 2 3 2 7 7 2" xfId="4179" xr:uid="{00000000-0005-0000-0000-0000970F0000}"/>
    <cellStyle name="20% - Accent1 2 2 3 2 7 8" xfId="4180" xr:uid="{00000000-0005-0000-0000-0000980F0000}"/>
    <cellStyle name="20% - Accent1 2 2 3 2 7 8 2" xfId="4181" xr:uid="{00000000-0005-0000-0000-0000990F0000}"/>
    <cellStyle name="20% - Accent1 2 2 3 2 7 9" xfId="4182" xr:uid="{00000000-0005-0000-0000-00009A0F0000}"/>
    <cellStyle name="20% - Accent1 2 2 3 2 8" xfId="4183" xr:uid="{00000000-0005-0000-0000-00009B0F0000}"/>
    <cellStyle name="20% - Accent1 2 2 3 2 8 2" xfId="4184" xr:uid="{00000000-0005-0000-0000-00009C0F0000}"/>
    <cellStyle name="20% - Accent1 2 2 3 2 8 2 2" xfId="4185" xr:uid="{00000000-0005-0000-0000-00009D0F0000}"/>
    <cellStyle name="20% - Accent1 2 2 3 2 8 2 2 2" xfId="4186" xr:uid="{00000000-0005-0000-0000-00009E0F0000}"/>
    <cellStyle name="20% - Accent1 2 2 3 2 8 2 3" xfId="4187" xr:uid="{00000000-0005-0000-0000-00009F0F0000}"/>
    <cellStyle name="20% - Accent1 2 2 3 2 8 3" xfId="4188" xr:uid="{00000000-0005-0000-0000-0000A00F0000}"/>
    <cellStyle name="20% - Accent1 2 2 3 2 8 3 2" xfId="4189" xr:uid="{00000000-0005-0000-0000-0000A10F0000}"/>
    <cellStyle name="20% - Accent1 2 2 3 2 8 4" xfId="4190" xr:uid="{00000000-0005-0000-0000-0000A20F0000}"/>
    <cellStyle name="20% - Accent1 2 2 3 2 9" xfId="4191" xr:uid="{00000000-0005-0000-0000-0000A30F0000}"/>
    <cellStyle name="20% - Accent1 2 2 3 2 9 2" xfId="4192" xr:uid="{00000000-0005-0000-0000-0000A40F0000}"/>
    <cellStyle name="20% - Accent1 2 2 3 2 9 2 2" xfId="4193" xr:uid="{00000000-0005-0000-0000-0000A50F0000}"/>
    <cellStyle name="20% - Accent1 2 2 3 2 9 2 2 2" xfId="4194" xr:uid="{00000000-0005-0000-0000-0000A60F0000}"/>
    <cellStyle name="20% - Accent1 2 2 3 2 9 2 3" xfId="4195" xr:uid="{00000000-0005-0000-0000-0000A70F0000}"/>
    <cellStyle name="20% - Accent1 2 2 3 2 9 3" xfId="4196" xr:uid="{00000000-0005-0000-0000-0000A80F0000}"/>
    <cellStyle name="20% - Accent1 2 2 3 2 9 3 2" xfId="4197" xr:uid="{00000000-0005-0000-0000-0000A90F0000}"/>
    <cellStyle name="20% - Accent1 2 2 3 2 9 4" xfId="4198" xr:uid="{00000000-0005-0000-0000-0000AA0F0000}"/>
    <cellStyle name="20% - Accent1 2 2 3 3" xfId="4199" xr:uid="{00000000-0005-0000-0000-0000AB0F0000}"/>
    <cellStyle name="20% - Accent1 2 2 3 3 10" xfId="4200" xr:uid="{00000000-0005-0000-0000-0000AC0F0000}"/>
    <cellStyle name="20% - Accent1 2 2 3 3 10 2" xfId="4201" xr:uid="{00000000-0005-0000-0000-0000AD0F0000}"/>
    <cellStyle name="20% - Accent1 2 2 3 3 10 2 2" xfId="4202" xr:uid="{00000000-0005-0000-0000-0000AE0F0000}"/>
    <cellStyle name="20% - Accent1 2 2 3 3 10 3" xfId="4203" xr:uid="{00000000-0005-0000-0000-0000AF0F0000}"/>
    <cellStyle name="20% - Accent1 2 2 3 3 11" xfId="4204" xr:uid="{00000000-0005-0000-0000-0000B00F0000}"/>
    <cellStyle name="20% - Accent1 2 2 3 3 11 2" xfId="4205" xr:uid="{00000000-0005-0000-0000-0000B10F0000}"/>
    <cellStyle name="20% - Accent1 2 2 3 3 11 2 2" xfId="4206" xr:uid="{00000000-0005-0000-0000-0000B20F0000}"/>
    <cellStyle name="20% - Accent1 2 2 3 3 11 3" xfId="4207" xr:uid="{00000000-0005-0000-0000-0000B30F0000}"/>
    <cellStyle name="20% - Accent1 2 2 3 3 12" xfId="4208" xr:uid="{00000000-0005-0000-0000-0000B40F0000}"/>
    <cellStyle name="20% - Accent1 2 2 3 3 12 2" xfId="4209" xr:uid="{00000000-0005-0000-0000-0000B50F0000}"/>
    <cellStyle name="20% - Accent1 2 2 3 3 13" xfId="4210" xr:uid="{00000000-0005-0000-0000-0000B60F0000}"/>
    <cellStyle name="20% - Accent1 2 2 3 3 13 2" xfId="4211" xr:uid="{00000000-0005-0000-0000-0000B70F0000}"/>
    <cellStyle name="20% - Accent1 2 2 3 3 14" xfId="4212" xr:uid="{00000000-0005-0000-0000-0000B80F0000}"/>
    <cellStyle name="20% - Accent1 2 2 3 3 2" xfId="4213" xr:uid="{00000000-0005-0000-0000-0000B90F0000}"/>
    <cellStyle name="20% - Accent1 2 2 3 3 2 10" xfId="4214" xr:uid="{00000000-0005-0000-0000-0000BA0F0000}"/>
    <cellStyle name="20% - Accent1 2 2 3 3 2 10 2" xfId="4215" xr:uid="{00000000-0005-0000-0000-0000BB0F0000}"/>
    <cellStyle name="20% - Accent1 2 2 3 3 2 11" xfId="4216" xr:uid="{00000000-0005-0000-0000-0000BC0F0000}"/>
    <cellStyle name="20% - Accent1 2 2 3 3 2 2" xfId="4217" xr:uid="{00000000-0005-0000-0000-0000BD0F0000}"/>
    <cellStyle name="20% - Accent1 2 2 3 3 2 2 2" xfId="4218" xr:uid="{00000000-0005-0000-0000-0000BE0F0000}"/>
    <cellStyle name="20% - Accent1 2 2 3 3 2 2 2 2" xfId="4219" xr:uid="{00000000-0005-0000-0000-0000BF0F0000}"/>
    <cellStyle name="20% - Accent1 2 2 3 3 2 2 2 2 2" xfId="4220" xr:uid="{00000000-0005-0000-0000-0000C00F0000}"/>
    <cellStyle name="20% - Accent1 2 2 3 3 2 2 2 2 2 2" xfId="4221" xr:uid="{00000000-0005-0000-0000-0000C10F0000}"/>
    <cellStyle name="20% - Accent1 2 2 3 3 2 2 2 2 3" xfId="4222" xr:uid="{00000000-0005-0000-0000-0000C20F0000}"/>
    <cellStyle name="20% - Accent1 2 2 3 3 2 2 2 3" xfId="4223" xr:uid="{00000000-0005-0000-0000-0000C30F0000}"/>
    <cellStyle name="20% - Accent1 2 2 3 3 2 2 2 3 2" xfId="4224" xr:uid="{00000000-0005-0000-0000-0000C40F0000}"/>
    <cellStyle name="20% - Accent1 2 2 3 3 2 2 2 4" xfId="4225" xr:uid="{00000000-0005-0000-0000-0000C50F0000}"/>
    <cellStyle name="20% - Accent1 2 2 3 3 2 2 3" xfId="4226" xr:uid="{00000000-0005-0000-0000-0000C60F0000}"/>
    <cellStyle name="20% - Accent1 2 2 3 3 2 2 3 2" xfId="4227" xr:uid="{00000000-0005-0000-0000-0000C70F0000}"/>
    <cellStyle name="20% - Accent1 2 2 3 3 2 2 3 2 2" xfId="4228" xr:uid="{00000000-0005-0000-0000-0000C80F0000}"/>
    <cellStyle name="20% - Accent1 2 2 3 3 2 2 3 2 2 2" xfId="4229" xr:uid="{00000000-0005-0000-0000-0000C90F0000}"/>
    <cellStyle name="20% - Accent1 2 2 3 3 2 2 3 2 3" xfId="4230" xr:uid="{00000000-0005-0000-0000-0000CA0F0000}"/>
    <cellStyle name="20% - Accent1 2 2 3 3 2 2 3 3" xfId="4231" xr:uid="{00000000-0005-0000-0000-0000CB0F0000}"/>
    <cellStyle name="20% - Accent1 2 2 3 3 2 2 3 3 2" xfId="4232" xr:uid="{00000000-0005-0000-0000-0000CC0F0000}"/>
    <cellStyle name="20% - Accent1 2 2 3 3 2 2 3 4" xfId="4233" xr:uid="{00000000-0005-0000-0000-0000CD0F0000}"/>
    <cellStyle name="20% - Accent1 2 2 3 3 2 2 4" xfId="4234" xr:uid="{00000000-0005-0000-0000-0000CE0F0000}"/>
    <cellStyle name="20% - Accent1 2 2 3 3 2 2 4 2" xfId="4235" xr:uid="{00000000-0005-0000-0000-0000CF0F0000}"/>
    <cellStyle name="20% - Accent1 2 2 3 3 2 2 4 2 2" xfId="4236" xr:uid="{00000000-0005-0000-0000-0000D00F0000}"/>
    <cellStyle name="20% - Accent1 2 2 3 3 2 2 4 2 2 2" xfId="4237" xr:uid="{00000000-0005-0000-0000-0000D10F0000}"/>
    <cellStyle name="20% - Accent1 2 2 3 3 2 2 4 2 3" xfId="4238" xr:uid="{00000000-0005-0000-0000-0000D20F0000}"/>
    <cellStyle name="20% - Accent1 2 2 3 3 2 2 4 3" xfId="4239" xr:uid="{00000000-0005-0000-0000-0000D30F0000}"/>
    <cellStyle name="20% - Accent1 2 2 3 3 2 2 4 3 2" xfId="4240" xr:uid="{00000000-0005-0000-0000-0000D40F0000}"/>
    <cellStyle name="20% - Accent1 2 2 3 3 2 2 4 4" xfId="4241" xr:uid="{00000000-0005-0000-0000-0000D50F0000}"/>
    <cellStyle name="20% - Accent1 2 2 3 3 2 2 5" xfId="4242" xr:uid="{00000000-0005-0000-0000-0000D60F0000}"/>
    <cellStyle name="20% - Accent1 2 2 3 3 2 2 5 2" xfId="4243" xr:uid="{00000000-0005-0000-0000-0000D70F0000}"/>
    <cellStyle name="20% - Accent1 2 2 3 3 2 2 5 2 2" xfId="4244" xr:uid="{00000000-0005-0000-0000-0000D80F0000}"/>
    <cellStyle name="20% - Accent1 2 2 3 3 2 2 5 3" xfId="4245" xr:uid="{00000000-0005-0000-0000-0000D90F0000}"/>
    <cellStyle name="20% - Accent1 2 2 3 3 2 2 6" xfId="4246" xr:uid="{00000000-0005-0000-0000-0000DA0F0000}"/>
    <cellStyle name="20% - Accent1 2 2 3 3 2 2 6 2" xfId="4247" xr:uid="{00000000-0005-0000-0000-0000DB0F0000}"/>
    <cellStyle name="20% - Accent1 2 2 3 3 2 2 6 2 2" xfId="4248" xr:uid="{00000000-0005-0000-0000-0000DC0F0000}"/>
    <cellStyle name="20% - Accent1 2 2 3 3 2 2 6 3" xfId="4249" xr:uid="{00000000-0005-0000-0000-0000DD0F0000}"/>
    <cellStyle name="20% - Accent1 2 2 3 3 2 2 7" xfId="4250" xr:uid="{00000000-0005-0000-0000-0000DE0F0000}"/>
    <cellStyle name="20% - Accent1 2 2 3 3 2 2 7 2" xfId="4251" xr:uid="{00000000-0005-0000-0000-0000DF0F0000}"/>
    <cellStyle name="20% - Accent1 2 2 3 3 2 2 8" xfId="4252" xr:uid="{00000000-0005-0000-0000-0000E00F0000}"/>
    <cellStyle name="20% - Accent1 2 2 3 3 2 2 8 2" xfId="4253" xr:uid="{00000000-0005-0000-0000-0000E10F0000}"/>
    <cellStyle name="20% - Accent1 2 2 3 3 2 2 9" xfId="4254" xr:uid="{00000000-0005-0000-0000-0000E20F0000}"/>
    <cellStyle name="20% - Accent1 2 2 3 3 2 3" xfId="4255" xr:uid="{00000000-0005-0000-0000-0000E30F0000}"/>
    <cellStyle name="20% - Accent1 2 2 3 3 2 3 2" xfId="4256" xr:uid="{00000000-0005-0000-0000-0000E40F0000}"/>
    <cellStyle name="20% - Accent1 2 2 3 3 2 3 2 2" xfId="4257" xr:uid="{00000000-0005-0000-0000-0000E50F0000}"/>
    <cellStyle name="20% - Accent1 2 2 3 3 2 3 2 2 2" xfId="4258" xr:uid="{00000000-0005-0000-0000-0000E60F0000}"/>
    <cellStyle name="20% - Accent1 2 2 3 3 2 3 2 2 2 2" xfId="4259" xr:uid="{00000000-0005-0000-0000-0000E70F0000}"/>
    <cellStyle name="20% - Accent1 2 2 3 3 2 3 2 2 3" xfId="4260" xr:uid="{00000000-0005-0000-0000-0000E80F0000}"/>
    <cellStyle name="20% - Accent1 2 2 3 3 2 3 2 3" xfId="4261" xr:uid="{00000000-0005-0000-0000-0000E90F0000}"/>
    <cellStyle name="20% - Accent1 2 2 3 3 2 3 2 3 2" xfId="4262" xr:uid="{00000000-0005-0000-0000-0000EA0F0000}"/>
    <cellStyle name="20% - Accent1 2 2 3 3 2 3 2 4" xfId="4263" xr:uid="{00000000-0005-0000-0000-0000EB0F0000}"/>
    <cellStyle name="20% - Accent1 2 2 3 3 2 3 3" xfId="4264" xr:uid="{00000000-0005-0000-0000-0000EC0F0000}"/>
    <cellStyle name="20% - Accent1 2 2 3 3 2 3 3 2" xfId="4265" xr:uid="{00000000-0005-0000-0000-0000ED0F0000}"/>
    <cellStyle name="20% - Accent1 2 2 3 3 2 3 3 2 2" xfId="4266" xr:uid="{00000000-0005-0000-0000-0000EE0F0000}"/>
    <cellStyle name="20% - Accent1 2 2 3 3 2 3 3 2 2 2" xfId="4267" xr:uid="{00000000-0005-0000-0000-0000EF0F0000}"/>
    <cellStyle name="20% - Accent1 2 2 3 3 2 3 3 2 3" xfId="4268" xr:uid="{00000000-0005-0000-0000-0000F00F0000}"/>
    <cellStyle name="20% - Accent1 2 2 3 3 2 3 3 3" xfId="4269" xr:uid="{00000000-0005-0000-0000-0000F10F0000}"/>
    <cellStyle name="20% - Accent1 2 2 3 3 2 3 3 3 2" xfId="4270" xr:uid="{00000000-0005-0000-0000-0000F20F0000}"/>
    <cellStyle name="20% - Accent1 2 2 3 3 2 3 3 4" xfId="4271" xr:uid="{00000000-0005-0000-0000-0000F30F0000}"/>
    <cellStyle name="20% - Accent1 2 2 3 3 2 3 4" xfId="4272" xr:uid="{00000000-0005-0000-0000-0000F40F0000}"/>
    <cellStyle name="20% - Accent1 2 2 3 3 2 3 4 2" xfId="4273" xr:uid="{00000000-0005-0000-0000-0000F50F0000}"/>
    <cellStyle name="20% - Accent1 2 2 3 3 2 3 4 2 2" xfId="4274" xr:uid="{00000000-0005-0000-0000-0000F60F0000}"/>
    <cellStyle name="20% - Accent1 2 2 3 3 2 3 4 2 2 2" xfId="4275" xr:uid="{00000000-0005-0000-0000-0000F70F0000}"/>
    <cellStyle name="20% - Accent1 2 2 3 3 2 3 4 2 3" xfId="4276" xr:uid="{00000000-0005-0000-0000-0000F80F0000}"/>
    <cellStyle name="20% - Accent1 2 2 3 3 2 3 4 3" xfId="4277" xr:uid="{00000000-0005-0000-0000-0000F90F0000}"/>
    <cellStyle name="20% - Accent1 2 2 3 3 2 3 4 3 2" xfId="4278" xr:uid="{00000000-0005-0000-0000-0000FA0F0000}"/>
    <cellStyle name="20% - Accent1 2 2 3 3 2 3 4 4" xfId="4279" xr:uid="{00000000-0005-0000-0000-0000FB0F0000}"/>
    <cellStyle name="20% - Accent1 2 2 3 3 2 3 5" xfId="4280" xr:uid="{00000000-0005-0000-0000-0000FC0F0000}"/>
    <cellStyle name="20% - Accent1 2 2 3 3 2 3 5 2" xfId="4281" xr:uid="{00000000-0005-0000-0000-0000FD0F0000}"/>
    <cellStyle name="20% - Accent1 2 2 3 3 2 3 5 2 2" xfId="4282" xr:uid="{00000000-0005-0000-0000-0000FE0F0000}"/>
    <cellStyle name="20% - Accent1 2 2 3 3 2 3 5 3" xfId="4283" xr:uid="{00000000-0005-0000-0000-0000FF0F0000}"/>
    <cellStyle name="20% - Accent1 2 2 3 3 2 3 6" xfId="4284" xr:uid="{00000000-0005-0000-0000-000000100000}"/>
    <cellStyle name="20% - Accent1 2 2 3 3 2 3 6 2" xfId="4285" xr:uid="{00000000-0005-0000-0000-000001100000}"/>
    <cellStyle name="20% - Accent1 2 2 3 3 2 3 6 2 2" xfId="4286" xr:uid="{00000000-0005-0000-0000-000002100000}"/>
    <cellStyle name="20% - Accent1 2 2 3 3 2 3 6 3" xfId="4287" xr:uid="{00000000-0005-0000-0000-000003100000}"/>
    <cellStyle name="20% - Accent1 2 2 3 3 2 3 7" xfId="4288" xr:uid="{00000000-0005-0000-0000-000004100000}"/>
    <cellStyle name="20% - Accent1 2 2 3 3 2 3 7 2" xfId="4289" xr:uid="{00000000-0005-0000-0000-000005100000}"/>
    <cellStyle name="20% - Accent1 2 2 3 3 2 3 8" xfId="4290" xr:uid="{00000000-0005-0000-0000-000006100000}"/>
    <cellStyle name="20% - Accent1 2 2 3 3 2 3 8 2" xfId="4291" xr:uid="{00000000-0005-0000-0000-000007100000}"/>
    <cellStyle name="20% - Accent1 2 2 3 3 2 3 9" xfId="4292" xr:uid="{00000000-0005-0000-0000-000008100000}"/>
    <cellStyle name="20% - Accent1 2 2 3 3 2 4" xfId="4293" xr:uid="{00000000-0005-0000-0000-000009100000}"/>
    <cellStyle name="20% - Accent1 2 2 3 3 2 4 2" xfId="4294" xr:uid="{00000000-0005-0000-0000-00000A100000}"/>
    <cellStyle name="20% - Accent1 2 2 3 3 2 4 2 2" xfId="4295" xr:uid="{00000000-0005-0000-0000-00000B100000}"/>
    <cellStyle name="20% - Accent1 2 2 3 3 2 4 2 2 2" xfId="4296" xr:uid="{00000000-0005-0000-0000-00000C100000}"/>
    <cellStyle name="20% - Accent1 2 2 3 3 2 4 2 3" xfId="4297" xr:uid="{00000000-0005-0000-0000-00000D100000}"/>
    <cellStyle name="20% - Accent1 2 2 3 3 2 4 3" xfId="4298" xr:uid="{00000000-0005-0000-0000-00000E100000}"/>
    <cellStyle name="20% - Accent1 2 2 3 3 2 4 3 2" xfId="4299" xr:uid="{00000000-0005-0000-0000-00000F100000}"/>
    <cellStyle name="20% - Accent1 2 2 3 3 2 4 4" xfId="4300" xr:uid="{00000000-0005-0000-0000-000010100000}"/>
    <cellStyle name="20% - Accent1 2 2 3 3 2 5" xfId="4301" xr:uid="{00000000-0005-0000-0000-000011100000}"/>
    <cellStyle name="20% - Accent1 2 2 3 3 2 5 2" xfId="4302" xr:uid="{00000000-0005-0000-0000-000012100000}"/>
    <cellStyle name="20% - Accent1 2 2 3 3 2 5 2 2" xfId="4303" xr:uid="{00000000-0005-0000-0000-000013100000}"/>
    <cellStyle name="20% - Accent1 2 2 3 3 2 5 2 2 2" xfId="4304" xr:uid="{00000000-0005-0000-0000-000014100000}"/>
    <cellStyle name="20% - Accent1 2 2 3 3 2 5 2 3" xfId="4305" xr:uid="{00000000-0005-0000-0000-000015100000}"/>
    <cellStyle name="20% - Accent1 2 2 3 3 2 5 3" xfId="4306" xr:uid="{00000000-0005-0000-0000-000016100000}"/>
    <cellStyle name="20% - Accent1 2 2 3 3 2 5 3 2" xfId="4307" xr:uid="{00000000-0005-0000-0000-000017100000}"/>
    <cellStyle name="20% - Accent1 2 2 3 3 2 5 4" xfId="4308" xr:uid="{00000000-0005-0000-0000-000018100000}"/>
    <cellStyle name="20% - Accent1 2 2 3 3 2 6" xfId="4309" xr:uid="{00000000-0005-0000-0000-000019100000}"/>
    <cellStyle name="20% - Accent1 2 2 3 3 2 6 2" xfId="4310" xr:uid="{00000000-0005-0000-0000-00001A100000}"/>
    <cellStyle name="20% - Accent1 2 2 3 3 2 6 2 2" xfId="4311" xr:uid="{00000000-0005-0000-0000-00001B100000}"/>
    <cellStyle name="20% - Accent1 2 2 3 3 2 6 2 2 2" xfId="4312" xr:uid="{00000000-0005-0000-0000-00001C100000}"/>
    <cellStyle name="20% - Accent1 2 2 3 3 2 6 2 3" xfId="4313" xr:uid="{00000000-0005-0000-0000-00001D100000}"/>
    <cellStyle name="20% - Accent1 2 2 3 3 2 6 3" xfId="4314" xr:uid="{00000000-0005-0000-0000-00001E100000}"/>
    <cellStyle name="20% - Accent1 2 2 3 3 2 6 3 2" xfId="4315" xr:uid="{00000000-0005-0000-0000-00001F100000}"/>
    <cellStyle name="20% - Accent1 2 2 3 3 2 6 4" xfId="4316" xr:uid="{00000000-0005-0000-0000-000020100000}"/>
    <cellStyle name="20% - Accent1 2 2 3 3 2 7" xfId="4317" xr:uid="{00000000-0005-0000-0000-000021100000}"/>
    <cellStyle name="20% - Accent1 2 2 3 3 2 7 2" xfId="4318" xr:uid="{00000000-0005-0000-0000-000022100000}"/>
    <cellStyle name="20% - Accent1 2 2 3 3 2 7 2 2" xfId="4319" xr:uid="{00000000-0005-0000-0000-000023100000}"/>
    <cellStyle name="20% - Accent1 2 2 3 3 2 7 3" xfId="4320" xr:uid="{00000000-0005-0000-0000-000024100000}"/>
    <cellStyle name="20% - Accent1 2 2 3 3 2 8" xfId="4321" xr:uid="{00000000-0005-0000-0000-000025100000}"/>
    <cellStyle name="20% - Accent1 2 2 3 3 2 8 2" xfId="4322" xr:uid="{00000000-0005-0000-0000-000026100000}"/>
    <cellStyle name="20% - Accent1 2 2 3 3 2 8 2 2" xfId="4323" xr:uid="{00000000-0005-0000-0000-000027100000}"/>
    <cellStyle name="20% - Accent1 2 2 3 3 2 8 3" xfId="4324" xr:uid="{00000000-0005-0000-0000-000028100000}"/>
    <cellStyle name="20% - Accent1 2 2 3 3 2 9" xfId="4325" xr:uid="{00000000-0005-0000-0000-000029100000}"/>
    <cellStyle name="20% - Accent1 2 2 3 3 2 9 2" xfId="4326" xr:uid="{00000000-0005-0000-0000-00002A100000}"/>
    <cellStyle name="20% - Accent1 2 2 3 3 3" xfId="4327" xr:uid="{00000000-0005-0000-0000-00002B100000}"/>
    <cellStyle name="20% - Accent1 2 2 3 3 3 10" xfId="4328" xr:uid="{00000000-0005-0000-0000-00002C100000}"/>
    <cellStyle name="20% - Accent1 2 2 3 3 3 10 2" xfId="4329" xr:uid="{00000000-0005-0000-0000-00002D100000}"/>
    <cellStyle name="20% - Accent1 2 2 3 3 3 11" xfId="4330" xr:uid="{00000000-0005-0000-0000-00002E100000}"/>
    <cellStyle name="20% - Accent1 2 2 3 3 3 2" xfId="4331" xr:uid="{00000000-0005-0000-0000-00002F100000}"/>
    <cellStyle name="20% - Accent1 2 2 3 3 3 2 2" xfId="4332" xr:uid="{00000000-0005-0000-0000-000030100000}"/>
    <cellStyle name="20% - Accent1 2 2 3 3 3 2 2 2" xfId="4333" xr:uid="{00000000-0005-0000-0000-000031100000}"/>
    <cellStyle name="20% - Accent1 2 2 3 3 3 2 2 2 2" xfId="4334" xr:uid="{00000000-0005-0000-0000-000032100000}"/>
    <cellStyle name="20% - Accent1 2 2 3 3 3 2 2 2 2 2" xfId="4335" xr:uid="{00000000-0005-0000-0000-000033100000}"/>
    <cellStyle name="20% - Accent1 2 2 3 3 3 2 2 2 3" xfId="4336" xr:uid="{00000000-0005-0000-0000-000034100000}"/>
    <cellStyle name="20% - Accent1 2 2 3 3 3 2 2 3" xfId="4337" xr:uid="{00000000-0005-0000-0000-000035100000}"/>
    <cellStyle name="20% - Accent1 2 2 3 3 3 2 2 3 2" xfId="4338" xr:uid="{00000000-0005-0000-0000-000036100000}"/>
    <cellStyle name="20% - Accent1 2 2 3 3 3 2 2 4" xfId="4339" xr:uid="{00000000-0005-0000-0000-000037100000}"/>
    <cellStyle name="20% - Accent1 2 2 3 3 3 2 3" xfId="4340" xr:uid="{00000000-0005-0000-0000-000038100000}"/>
    <cellStyle name="20% - Accent1 2 2 3 3 3 2 3 2" xfId="4341" xr:uid="{00000000-0005-0000-0000-000039100000}"/>
    <cellStyle name="20% - Accent1 2 2 3 3 3 2 3 2 2" xfId="4342" xr:uid="{00000000-0005-0000-0000-00003A100000}"/>
    <cellStyle name="20% - Accent1 2 2 3 3 3 2 3 2 2 2" xfId="4343" xr:uid="{00000000-0005-0000-0000-00003B100000}"/>
    <cellStyle name="20% - Accent1 2 2 3 3 3 2 3 2 3" xfId="4344" xr:uid="{00000000-0005-0000-0000-00003C100000}"/>
    <cellStyle name="20% - Accent1 2 2 3 3 3 2 3 3" xfId="4345" xr:uid="{00000000-0005-0000-0000-00003D100000}"/>
    <cellStyle name="20% - Accent1 2 2 3 3 3 2 3 3 2" xfId="4346" xr:uid="{00000000-0005-0000-0000-00003E100000}"/>
    <cellStyle name="20% - Accent1 2 2 3 3 3 2 3 4" xfId="4347" xr:uid="{00000000-0005-0000-0000-00003F100000}"/>
    <cellStyle name="20% - Accent1 2 2 3 3 3 2 4" xfId="4348" xr:uid="{00000000-0005-0000-0000-000040100000}"/>
    <cellStyle name="20% - Accent1 2 2 3 3 3 2 4 2" xfId="4349" xr:uid="{00000000-0005-0000-0000-000041100000}"/>
    <cellStyle name="20% - Accent1 2 2 3 3 3 2 4 2 2" xfId="4350" xr:uid="{00000000-0005-0000-0000-000042100000}"/>
    <cellStyle name="20% - Accent1 2 2 3 3 3 2 4 2 2 2" xfId="4351" xr:uid="{00000000-0005-0000-0000-000043100000}"/>
    <cellStyle name="20% - Accent1 2 2 3 3 3 2 4 2 3" xfId="4352" xr:uid="{00000000-0005-0000-0000-000044100000}"/>
    <cellStyle name="20% - Accent1 2 2 3 3 3 2 4 3" xfId="4353" xr:uid="{00000000-0005-0000-0000-000045100000}"/>
    <cellStyle name="20% - Accent1 2 2 3 3 3 2 4 3 2" xfId="4354" xr:uid="{00000000-0005-0000-0000-000046100000}"/>
    <cellStyle name="20% - Accent1 2 2 3 3 3 2 4 4" xfId="4355" xr:uid="{00000000-0005-0000-0000-000047100000}"/>
    <cellStyle name="20% - Accent1 2 2 3 3 3 2 5" xfId="4356" xr:uid="{00000000-0005-0000-0000-000048100000}"/>
    <cellStyle name="20% - Accent1 2 2 3 3 3 2 5 2" xfId="4357" xr:uid="{00000000-0005-0000-0000-000049100000}"/>
    <cellStyle name="20% - Accent1 2 2 3 3 3 2 5 2 2" xfId="4358" xr:uid="{00000000-0005-0000-0000-00004A100000}"/>
    <cellStyle name="20% - Accent1 2 2 3 3 3 2 5 3" xfId="4359" xr:uid="{00000000-0005-0000-0000-00004B100000}"/>
    <cellStyle name="20% - Accent1 2 2 3 3 3 2 6" xfId="4360" xr:uid="{00000000-0005-0000-0000-00004C100000}"/>
    <cellStyle name="20% - Accent1 2 2 3 3 3 2 6 2" xfId="4361" xr:uid="{00000000-0005-0000-0000-00004D100000}"/>
    <cellStyle name="20% - Accent1 2 2 3 3 3 2 6 2 2" xfId="4362" xr:uid="{00000000-0005-0000-0000-00004E100000}"/>
    <cellStyle name="20% - Accent1 2 2 3 3 3 2 6 3" xfId="4363" xr:uid="{00000000-0005-0000-0000-00004F100000}"/>
    <cellStyle name="20% - Accent1 2 2 3 3 3 2 7" xfId="4364" xr:uid="{00000000-0005-0000-0000-000050100000}"/>
    <cellStyle name="20% - Accent1 2 2 3 3 3 2 7 2" xfId="4365" xr:uid="{00000000-0005-0000-0000-000051100000}"/>
    <cellStyle name="20% - Accent1 2 2 3 3 3 2 8" xfId="4366" xr:uid="{00000000-0005-0000-0000-000052100000}"/>
    <cellStyle name="20% - Accent1 2 2 3 3 3 2 8 2" xfId="4367" xr:uid="{00000000-0005-0000-0000-000053100000}"/>
    <cellStyle name="20% - Accent1 2 2 3 3 3 2 9" xfId="4368" xr:uid="{00000000-0005-0000-0000-000054100000}"/>
    <cellStyle name="20% - Accent1 2 2 3 3 3 3" xfId="4369" xr:uid="{00000000-0005-0000-0000-000055100000}"/>
    <cellStyle name="20% - Accent1 2 2 3 3 3 3 2" xfId="4370" xr:uid="{00000000-0005-0000-0000-000056100000}"/>
    <cellStyle name="20% - Accent1 2 2 3 3 3 3 2 2" xfId="4371" xr:uid="{00000000-0005-0000-0000-000057100000}"/>
    <cellStyle name="20% - Accent1 2 2 3 3 3 3 2 2 2" xfId="4372" xr:uid="{00000000-0005-0000-0000-000058100000}"/>
    <cellStyle name="20% - Accent1 2 2 3 3 3 3 2 2 2 2" xfId="4373" xr:uid="{00000000-0005-0000-0000-000059100000}"/>
    <cellStyle name="20% - Accent1 2 2 3 3 3 3 2 2 3" xfId="4374" xr:uid="{00000000-0005-0000-0000-00005A100000}"/>
    <cellStyle name="20% - Accent1 2 2 3 3 3 3 2 3" xfId="4375" xr:uid="{00000000-0005-0000-0000-00005B100000}"/>
    <cellStyle name="20% - Accent1 2 2 3 3 3 3 2 3 2" xfId="4376" xr:uid="{00000000-0005-0000-0000-00005C100000}"/>
    <cellStyle name="20% - Accent1 2 2 3 3 3 3 2 4" xfId="4377" xr:uid="{00000000-0005-0000-0000-00005D100000}"/>
    <cellStyle name="20% - Accent1 2 2 3 3 3 3 3" xfId="4378" xr:uid="{00000000-0005-0000-0000-00005E100000}"/>
    <cellStyle name="20% - Accent1 2 2 3 3 3 3 3 2" xfId="4379" xr:uid="{00000000-0005-0000-0000-00005F100000}"/>
    <cellStyle name="20% - Accent1 2 2 3 3 3 3 3 2 2" xfId="4380" xr:uid="{00000000-0005-0000-0000-000060100000}"/>
    <cellStyle name="20% - Accent1 2 2 3 3 3 3 3 2 2 2" xfId="4381" xr:uid="{00000000-0005-0000-0000-000061100000}"/>
    <cellStyle name="20% - Accent1 2 2 3 3 3 3 3 2 3" xfId="4382" xr:uid="{00000000-0005-0000-0000-000062100000}"/>
    <cellStyle name="20% - Accent1 2 2 3 3 3 3 3 3" xfId="4383" xr:uid="{00000000-0005-0000-0000-000063100000}"/>
    <cellStyle name="20% - Accent1 2 2 3 3 3 3 3 3 2" xfId="4384" xr:uid="{00000000-0005-0000-0000-000064100000}"/>
    <cellStyle name="20% - Accent1 2 2 3 3 3 3 3 4" xfId="4385" xr:uid="{00000000-0005-0000-0000-000065100000}"/>
    <cellStyle name="20% - Accent1 2 2 3 3 3 3 4" xfId="4386" xr:uid="{00000000-0005-0000-0000-000066100000}"/>
    <cellStyle name="20% - Accent1 2 2 3 3 3 3 4 2" xfId="4387" xr:uid="{00000000-0005-0000-0000-000067100000}"/>
    <cellStyle name="20% - Accent1 2 2 3 3 3 3 4 2 2" xfId="4388" xr:uid="{00000000-0005-0000-0000-000068100000}"/>
    <cellStyle name="20% - Accent1 2 2 3 3 3 3 4 2 2 2" xfId="4389" xr:uid="{00000000-0005-0000-0000-000069100000}"/>
    <cellStyle name="20% - Accent1 2 2 3 3 3 3 4 2 3" xfId="4390" xr:uid="{00000000-0005-0000-0000-00006A100000}"/>
    <cellStyle name="20% - Accent1 2 2 3 3 3 3 4 3" xfId="4391" xr:uid="{00000000-0005-0000-0000-00006B100000}"/>
    <cellStyle name="20% - Accent1 2 2 3 3 3 3 4 3 2" xfId="4392" xr:uid="{00000000-0005-0000-0000-00006C100000}"/>
    <cellStyle name="20% - Accent1 2 2 3 3 3 3 4 4" xfId="4393" xr:uid="{00000000-0005-0000-0000-00006D100000}"/>
    <cellStyle name="20% - Accent1 2 2 3 3 3 3 5" xfId="4394" xr:uid="{00000000-0005-0000-0000-00006E100000}"/>
    <cellStyle name="20% - Accent1 2 2 3 3 3 3 5 2" xfId="4395" xr:uid="{00000000-0005-0000-0000-00006F100000}"/>
    <cellStyle name="20% - Accent1 2 2 3 3 3 3 5 2 2" xfId="4396" xr:uid="{00000000-0005-0000-0000-000070100000}"/>
    <cellStyle name="20% - Accent1 2 2 3 3 3 3 5 3" xfId="4397" xr:uid="{00000000-0005-0000-0000-000071100000}"/>
    <cellStyle name="20% - Accent1 2 2 3 3 3 3 6" xfId="4398" xr:uid="{00000000-0005-0000-0000-000072100000}"/>
    <cellStyle name="20% - Accent1 2 2 3 3 3 3 6 2" xfId="4399" xr:uid="{00000000-0005-0000-0000-000073100000}"/>
    <cellStyle name="20% - Accent1 2 2 3 3 3 3 6 2 2" xfId="4400" xr:uid="{00000000-0005-0000-0000-000074100000}"/>
    <cellStyle name="20% - Accent1 2 2 3 3 3 3 6 3" xfId="4401" xr:uid="{00000000-0005-0000-0000-000075100000}"/>
    <cellStyle name="20% - Accent1 2 2 3 3 3 3 7" xfId="4402" xr:uid="{00000000-0005-0000-0000-000076100000}"/>
    <cellStyle name="20% - Accent1 2 2 3 3 3 3 7 2" xfId="4403" xr:uid="{00000000-0005-0000-0000-000077100000}"/>
    <cellStyle name="20% - Accent1 2 2 3 3 3 3 8" xfId="4404" xr:uid="{00000000-0005-0000-0000-000078100000}"/>
    <cellStyle name="20% - Accent1 2 2 3 3 3 3 8 2" xfId="4405" xr:uid="{00000000-0005-0000-0000-000079100000}"/>
    <cellStyle name="20% - Accent1 2 2 3 3 3 3 9" xfId="4406" xr:uid="{00000000-0005-0000-0000-00007A100000}"/>
    <cellStyle name="20% - Accent1 2 2 3 3 3 4" xfId="4407" xr:uid="{00000000-0005-0000-0000-00007B100000}"/>
    <cellStyle name="20% - Accent1 2 2 3 3 3 4 2" xfId="4408" xr:uid="{00000000-0005-0000-0000-00007C100000}"/>
    <cellStyle name="20% - Accent1 2 2 3 3 3 4 2 2" xfId="4409" xr:uid="{00000000-0005-0000-0000-00007D100000}"/>
    <cellStyle name="20% - Accent1 2 2 3 3 3 4 2 2 2" xfId="4410" xr:uid="{00000000-0005-0000-0000-00007E100000}"/>
    <cellStyle name="20% - Accent1 2 2 3 3 3 4 2 3" xfId="4411" xr:uid="{00000000-0005-0000-0000-00007F100000}"/>
    <cellStyle name="20% - Accent1 2 2 3 3 3 4 3" xfId="4412" xr:uid="{00000000-0005-0000-0000-000080100000}"/>
    <cellStyle name="20% - Accent1 2 2 3 3 3 4 3 2" xfId="4413" xr:uid="{00000000-0005-0000-0000-000081100000}"/>
    <cellStyle name="20% - Accent1 2 2 3 3 3 4 4" xfId="4414" xr:uid="{00000000-0005-0000-0000-000082100000}"/>
    <cellStyle name="20% - Accent1 2 2 3 3 3 5" xfId="4415" xr:uid="{00000000-0005-0000-0000-000083100000}"/>
    <cellStyle name="20% - Accent1 2 2 3 3 3 5 2" xfId="4416" xr:uid="{00000000-0005-0000-0000-000084100000}"/>
    <cellStyle name="20% - Accent1 2 2 3 3 3 5 2 2" xfId="4417" xr:uid="{00000000-0005-0000-0000-000085100000}"/>
    <cellStyle name="20% - Accent1 2 2 3 3 3 5 2 2 2" xfId="4418" xr:uid="{00000000-0005-0000-0000-000086100000}"/>
    <cellStyle name="20% - Accent1 2 2 3 3 3 5 2 3" xfId="4419" xr:uid="{00000000-0005-0000-0000-000087100000}"/>
    <cellStyle name="20% - Accent1 2 2 3 3 3 5 3" xfId="4420" xr:uid="{00000000-0005-0000-0000-000088100000}"/>
    <cellStyle name="20% - Accent1 2 2 3 3 3 5 3 2" xfId="4421" xr:uid="{00000000-0005-0000-0000-000089100000}"/>
    <cellStyle name="20% - Accent1 2 2 3 3 3 5 4" xfId="4422" xr:uid="{00000000-0005-0000-0000-00008A100000}"/>
    <cellStyle name="20% - Accent1 2 2 3 3 3 6" xfId="4423" xr:uid="{00000000-0005-0000-0000-00008B100000}"/>
    <cellStyle name="20% - Accent1 2 2 3 3 3 6 2" xfId="4424" xr:uid="{00000000-0005-0000-0000-00008C100000}"/>
    <cellStyle name="20% - Accent1 2 2 3 3 3 6 2 2" xfId="4425" xr:uid="{00000000-0005-0000-0000-00008D100000}"/>
    <cellStyle name="20% - Accent1 2 2 3 3 3 6 2 2 2" xfId="4426" xr:uid="{00000000-0005-0000-0000-00008E100000}"/>
    <cellStyle name="20% - Accent1 2 2 3 3 3 6 2 3" xfId="4427" xr:uid="{00000000-0005-0000-0000-00008F100000}"/>
    <cellStyle name="20% - Accent1 2 2 3 3 3 6 3" xfId="4428" xr:uid="{00000000-0005-0000-0000-000090100000}"/>
    <cellStyle name="20% - Accent1 2 2 3 3 3 6 3 2" xfId="4429" xr:uid="{00000000-0005-0000-0000-000091100000}"/>
    <cellStyle name="20% - Accent1 2 2 3 3 3 6 4" xfId="4430" xr:uid="{00000000-0005-0000-0000-000092100000}"/>
    <cellStyle name="20% - Accent1 2 2 3 3 3 7" xfId="4431" xr:uid="{00000000-0005-0000-0000-000093100000}"/>
    <cellStyle name="20% - Accent1 2 2 3 3 3 7 2" xfId="4432" xr:uid="{00000000-0005-0000-0000-000094100000}"/>
    <cellStyle name="20% - Accent1 2 2 3 3 3 7 2 2" xfId="4433" xr:uid="{00000000-0005-0000-0000-000095100000}"/>
    <cellStyle name="20% - Accent1 2 2 3 3 3 7 3" xfId="4434" xr:uid="{00000000-0005-0000-0000-000096100000}"/>
    <cellStyle name="20% - Accent1 2 2 3 3 3 8" xfId="4435" xr:uid="{00000000-0005-0000-0000-000097100000}"/>
    <cellStyle name="20% - Accent1 2 2 3 3 3 8 2" xfId="4436" xr:uid="{00000000-0005-0000-0000-000098100000}"/>
    <cellStyle name="20% - Accent1 2 2 3 3 3 8 2 2" xfId="4437" xr:uid="{00000000-0005-0000-0000-000099100000}"/>
    <cellStyle name="20% - Accent1 2 2 3 3 3 8 3" xfId="4438" xr:uid="{00000000-0005-0000-0000-00009A100000}"/>
    <cellStyle name="20% - Accent1 2 2 3 3 3 9" xfId="4439" xr:uid="{00000000-0005-0000-0000-00009B100000}"/>
    <cellStyle name="20% - Accent1 2 2 3 3 3 9 2" xfId="4440" xr:uid="{00000000-0005-0000-0000-00009C100000}"/>
    <cellStyle name="20% - Accent1 2 2 3 3 4" xfId="4441" xr:uid="{00000000-0005-0000-0000-00009D100000}"/>
    <cellStyle name="20% - Accent1 2 2 3 3 4 10" xfId="4442" xr:uid="{00000000-0005-0000-0000-00009E100000}"/>
    <cellStyle name="20% - Accent1 2 2 3 3 4 10 2" xfId="4443" xr:uid="{00000000-0005-0000-0000-00009F100000}"/>
    <cellStyle name="20% - Accent1 2 2 3 3 4 11" xfId="4444" xr:uid="{00000000-0005-0000-0000-0000A0100000}"/>
    <cellStyle name="20% - Accent1 2 2 3 3 4 2" xfId="4445" xr:uid="{00000000-0005-0000-0000-0000A1100000}"/>
    <cellStyle name="20% - Accent1 2 2 3 3 4 2 2" xfId="4446" xr:uid="{00000000-0005-0000-0000-0000A2100000}"/>
    <cellStyle name="20% - Accent1 2 2 3 3 4 2 2 2" xfId="4447" xr:uid="{00000000-0005-0000-0000-0000A3100000}"/>
    <cellStyle name="20% - Accent1 2 2 3 3 4 2 2 2 2" xfId="4448" xr:uid="{00000000-0005-0000-0000-0000A4100000}"/>
    <cellStyle name="20% - Accent1 2 2 3 3 4 2 2 2 2 2" xfId="4449" xr:uid="{00000000-0005-0000-0000-0000A5100000}"/>
    <cellStyle name="20% - Accent1 2 2 3 3 4 2 2 2 3" xfId="4450" xr:uid="{00000000-0005-0000-0000-0000A6100000}"/>
    <cellStyle name="20% - Accent1 2 2 3 3 4 2 2 3" xfId="4451" xr:uid="{00000000-0005-0000-0000-0000A7100000}"/>
    <cellStyle name="20% - Accent1 2 2 3 3 4 2 2 3 2" xfId="4452" xr:uid="{00000000-0005-0000-0000-0000A8100000}"/>
    <cellStyle name="20% - Accent1 2 2 3 3 4 2 2 4" xfId="4453" xr:uid="{00000000-0005-0000-0000-0000A9100000}"/>
    <cellStyle name="20% - Accent1 2 2 3 3 4 2 3" xfId="4454" xr:uid="{00000000-0005-0000-0000-0000AA100000}"/>
    <cellStyle name="20% - Accent1 2 2 3 3 4 2 3 2" xfId="4455" xr:uid="{00000000-0005-0000-0000-0000AB100000}"/>
    <cellStyle name="20% - Accent1 2 2 3 3 4 2 3 2 2" xfId="4456" xr:uid="{00000000-0005-0000-0000-0000AC100000}"/>
    <cellStyle name="20% - Accent1 2 2 3 3 4 2 3 2 2 2" xfId="4457" xr:uid="{00000000-0005-0000-0000-0000AD100000}"/>
    <cellStyle name="20% - Accent1 2 2 3 3 4 2 3 2 3" xfId="4458" xr:uid="{00000000-0005-0000-0000-0000AE100000}"/>
    <cellStyle name="20% - Accent1 2 2 3 3 4 2 3 3" xfId="4459" xr:uid="{00000000-0005-0000-0000-0000AF100000}"/>
    <cellStyle name="20% - Accent1 2 2 3 3 4 2 3 3 2" xfId="4460" xr:uid="{00000000-0005-0000-0000-0000B0100000}"/>
    <cellStyle name="20% - Accent1 2 2 3 3 4 2 3 4" xfId="4461" xr:uid="{00000000-0005-0000-0000-0000B1100000}"/>
    <cellStyle name="20% - Accent1 2 2 3 3 4 2 4" xfId="4462" xr:uid="{00000000-0005-0000-0000-0000B2100000}"/>
    <cellStyle name="20% - Accent1 2 2 3 3 4 2 4 2" xfId="4463" xr:uid="{00000000-0005-0000-0000-0000B3100000}"/>
    <cellStyle name="20% - Accent1 2 2 3 3 4 2 4 2 2" xfId="4464" xr:uid="{00000000-0005-0000-0000-0000B4100000}"/>
    <cellStyle name="20% - Accent1 2 2 3 3 4 2 4 2 2 2" xfId="4465" xr:uid="{00000000-0005-0000-0000-0000B5100000}"/>
    <cellStyle name="20% - Accent1 2 2 3 3 4 2 4 2 3" xfId="4466" xr:uid="{00000000-0005-0000-0000-0000B6100000}"/>
    <cellStyle name="20% - Accent1 2 2 3 3 4 2 4 3" xfId="4467" xr:uid="{00000000-0005-0000-0000-0000B7100000}"/>
    <cellStyle name="20% - Accent1 2 2 3 3 4 2 4 3 2" xfId="4468" xr:uid="{00000000-0005-0000-0000-0000B8100000}"/>
    <cellStyle name="20% - Accent1 2 2 3 3 4 2 4 4" xfId="4469" xr:uid="{00000000-0005-0000-0000-0000B9100000}"/>
    <cellStyle name="20% - Accent1 2 2 3 3 4 2 5" xfId="4470" xr:uid="{00000000-0005-0000-0000-0000BA100000}"/>
    <cellStyle name="20% - Accent1 2 2 3 3 4 2 5 2" xfId="4471" xr:uid="{00000000-0005-0000-0000-0000BB100000}"/>
    <cellStyle name="20% - Accent1 2 2 3 3 4 2 5 2 2" xfId="4472" xr:uid="{00000000-0005-0000-0000-0000BC100000}"/>
    <cellStyle name="20% - Accent1 2 2 3 3 4 2 5 3" xfId="4473" xr:uid="{00000000-0005-0000-0000-0000BD100000}"/>
    <cellStyle name="20% - Accent1 2 2 3 3 4 2 6" xfId="4474" xr:uid="{00000000-0005-0000-0000-0000BE100000}"/>
    <cellStyle name="20% - Accent1 2 2 3 3 4 2 6 2" xfId="4475" xr:uid="{00000000-0005-0000-0000-0000BF100000}"/>
    <cellStyle name="20% - Accent1 2 2 3 3 4 2 6 2 2" xfId="4476" xr:uid="{00000000-0005-0000-0000-0000C0100000}"/>
    <cellStyle name="20% - Accent1 2 2 3 3 4 2 6 3" xfId="4477" xr:uid="{00000000-0005-0000-0000-0000C1100000}"/>
    <cellStyle name="20% - Accent1 2 2 3 3 4 2 7" xfId="4478" xr:uid="{00000000-0005-0000-0000-0000C2100000}"/>
    <cellStyle name="20% - Accent1 2 2 3 3 4 2 7 2" xfId="4479" xr:uid="{00000000-0005-0000-0000-0000C3100000}"/>
    <cellStyle name="20% - Accent1 2 2 3 3 4 2 8" xfId="4480" xr:uid="{00000000-0005-0000-0000-0000C4100000}"/>
    <cellStyle name="20% - Accent1 2 2 3 3 4 2 8 2" xfId="4481" xr:uid="{00000000-0005-0000-0000-0000C5100000}"/>
    <cellStyle name="20% - Accent1 2 2 3 3 4 2 9" xfId="4482" xr:uid="{00000000-0005-0000-0000-0000C6100000}"/>
    <cellStyle name="20% - Accent1 2 2 3 3 4 3" xfId="4483" xr:uid="{00000000-0005-0000-0000-0000C7100000}"/>
    <cellStyle name="20% - Accent1 2 2 3 3 4 3 2" xfId="4484" xr:uid="{00000000-0005-0000-0000-0000C8100000}"/>
    <cellStyle name="20% - Accent1 2 2 3 3 4 3 2 2" xfId="4485" xr:uid="{00000000-0005-0000-0000-0000C9100000}"/>
    <cellStyle name="20% - Accent1 2 2 3 3 4 3 2 2 2" xfId="4486" xr:uid="{00000000-0005-0000-0000-0000CA100000}"/>
    <cellStyle name="20% - Accent1 2 2 3 3 4 3 2 2 2 2" xfId="4487" xr:uid="{00000000-0005-0000-0000-0000CB100000}"/>
    <cellStyle name="20% - Accent1 2 2 3 3 4 3 2 2 3" xfId="4488" xr:uid="{00000000-0005-0000-0000-0000CC100000}"/>
    <cellStyle name="20% - Accent1 2 2 3 3 4 3 2 3" xfId="4489" xr:uid="{00000000-0005-0000-0000-0000CD100000}"/>
    <cellStyle name="20% - Accent1 2 2 3 3 4 3 2 3 2" xfId="4490" xr:uid="{00000000-0005-0000-0000-0000CE100000}"/>
    <cellStyle name="20% - Accent1 2 2 3 3 4 3 2 4" xfId="4491" xr:uid="{00000000-0005-0000-0000-0000CF100000}"/>
    <cellStyle name="20% - Accent1 2 2 3 3 4 3 3" xfId="4492" xr:uid="{00000000-0005-0000-0000-0000D0100000}"/>
    <cellStyle name="20% - Accent1 2 2 3 3 4 3 3 2" xfId="4493" xr:uid="{00000000-0005-0000-0000-0000D1100000}"/>
    <cellStyle name="20% - Accent1 2 2 3 3 4 3 3 2 2" xfId="4494" xr:uid="{00000000-0005-0000-0000-0000D2100000}"/>
    <cellStyle name="20% - Accent1 2 2 3 3 4 3 3 2 2 2" xfId="4495" xr:uid="{00000000-0005-0000-0000-0000D3100000}"/>
    <cellStyle name="20% - Accent1 2 2 3 3 4 3 3 2 3" xfId="4496" xr:uid="{00000000-0005-0000-0000-0000D4100000}"/>
    <cellStyle name="20% - Accent1 2 2 3 3 4 3 3 3" xfId="4497" xr:uid="{00000000-0005-0000-0000-0000D5100000}"/>
    <cellStyle name="20% - Accent1 2 2 3 3 4 3 3 3 2" xfId="4498" xr:uid="{00000000-0005-0000-0000-0000D6100000}"/>
    <cellStyle name="20% - Accent1 2 2 3 3 4 3 3 4" xfId="4499" xr:uid="{00000000-0005-0000-0000-0000D7100000}"/>
    <cellStyle name="20% - Accent1 2 2 3 3 4 3 4" xfId="4500" xr:uid="{00000000-0005-0000-0000-0000D8100000}"/>
    <cellStyle name="20% - Accent1 2 2 3 3 4 3 4 2" xfId="4501" xr:uid="{00000000-0005-0000-0000-0000D9100000}"/>
    <cellStyle name="20% - Accent1 2 2 3 3 4 3 4 2 2" xfId="4502" xr:uid="{00000000-0005-0000-0000-0000DA100000}"/>
    <cellStyle name="20% - Accent1 2 2 3 3 4 3 4 2 2 2" xfId="4503" xr:uid="{00000000-0005-0000-0000-0000DB100000}"/>
    <cellStyle name="20% - Accent1 2 2 3 3 4 3 4 2 3" xfId="4504" xr:uid="{00000000-0005-0000-0000-0000DC100000}"/>
    <cellStyle name="20% - Accent1 2 2 3 3 4 3 4 3" xfId="4505" xr:uid="{00000000-0005-0000-0000-0000DD100000}"/>
    <cellStyle name="20% - Accent1 2 2 3 3 4 3 4 3 2" xfId="4506" xr:uid="{00000000-0005-0000-0000-0000DE100000}"/>
    <cellStyle name="20% - Accent1 2 2 3 3 4 3 4 4" xfId="4507" xr:uid="{00000000-0005-0000-0000-0000DF100000}"/>
    <cellStyle name="20% - Accent1 2 2 3 3 4 3 5" xfId="4508" xr:uid="{00000000-0005-0000-0000-0000E0100000}"/>
    <cellStyle name="20% - Accent1 2 2 3 3 4 3 5 2" xfId="4509" xr:uid="{00000000-0005-0000-0000-0000E1100000}"/>
    <cellStyle name="20% - Accent1 2 2 3 3 4 3 5 2 2" xfId="4510" xr:uid="{00000000-0005-0000-0000-0000E2100000}"/>
    <cellStyle name="20% - Accent1 2 2 3 3 4 3 5 3" xfId="4511" xr:uid="{00000000-0005-0000-0000-0000E3100000}"/>
    <cellStyle name="20% - Accent1 2 2 3 3 4 3 6" xfId="4512" xr:uid="{00000000-0005-0000-0000-0000E4100000}"/>
    <cellStyle name="20% - Accent1 2 2 3 3 4 3 6 2" xfId="4513" xr:uid="{00000000-0005-0000-0000-0000E5100000}"/>
    <cellStyle name="20% - Accent1 2 2 3 3 4 3 6 2 2" xfId="4514" xr:uid="{00000000-0005-0000-0000-0000E6100000}"/>
    <cellStyle name="20% - Accent1 2 2 3 3 4 3 6 3" xfId="4515" xr:uid="{00000000-0005-0000-0000-0000E7100000}"/>
    <cellStyle name="20% - Accent1 2 2 3 3 4 3 7" xfId="4516" xr:uid="{00000000-0005-0000-0000-0000E8100000}"/>
    <cellStyle name="20% - Accent1 2 2 3 3 4 3 7 2" xfId="4517" xr:uid="{00000000-0005-0000-0000-0000E9100000}"/>
    <cellStyle name="20% - Accent1 2 2 3 3 4 3 8" xfId="4518" xr:uid="{00000000-0005-0000-0000-0000EA100000}"/>
    <cellStyle name="20% - Accent1 2 2 3 3 4 3 8 2" xfId="4519" xr:uid="{00000000-0005-0000-0000-0000EB100000}"/>
    <cellStyle name="20% - Accent1 2 2 3 3 4 3 9" xfId="4520" xr:uid="{00000000-0005-0000-0000-0000EC100000}"/>
    <cellStyle name="20% - Accent1 2 2 3 3 4 4" xfId="4521" xr:uid="{00000000-0005-0000-0000-0000ED100000}"/>
    <cellStyle name="20% - Accent1 2 2 3 3 4 4 2" xfId="4522" xr:uid="{00000000-0005-0000-0000-0000EE100000}"/>
    <cellStyle name="20% - Accent1 2 2 3 3 4 4 2 2" xfId="4523" xr:uid="{00000000-0005-0000-0000-0000EF100000}"/>
    <cellStyle name="20% - Accent1 2 2 3 3 4 4 2 2 2" xfId="4524" xr:uid="{00000000-0005-0000-0000-0000F0100000}"/>
    <cellStyle name="20% - Accent1 2 2 3 3 4 4 2 3" xfId="4525" xr:uid="{00000000-0005-0000-0000-0000F1100000}"/>
    <cellStyle name="20% - Accent1 2 2 3 3 4 4 3" xfId="4526" xr:uid="{00000000-0005-0000-0000-0000F2100000}"/>
    <cellStyle name="20% - Accent1 2 2 3 3 4 4 3 2" xfId="4527" xr:uid="{00000000-0005-0000-0000-0000F3100000}"/>
    <cellStyle name="20% - Accent1 2 2 3 3 4 4 4" xfId="4528" xr:uid="{00000000-0005-0000-0000-0000F4100000}"/>
    <cellStyle name="20% - Accent1 2 2 3 3 4 5" xfId="4529" xr:uid="{00000000-0005-0000-0000-0000F5100000}"/>
    <cellStyle name="20% - Accent1 2 2 3 3 4 5 2" xfId="4530" xr:uid="{00000000-0005-0000-0000-0000F6100000}"/>
    <cellStyle name="20% - Accent1 2 2 3 3 4 5 2 2" xfId="4531" xr:uid="{00000000-0005-0000-0000-0000F7100000}"/>
    <cellStyle name="20% - Accent1 2 2 3 3 4 5 2 2 2" xfId="4532" xr:uid="{00000000-0005-0000-0000-0000F8100000}"/>
    <cellStyle name="20% - Accent1 2 2 3 3 4 5 2 3" xfId="4533" xr:uid="{00000000-0005-0000-0000-0000F9100000}"/>
    <cellStyle name="20% - Accent1 2 2 3 3 4 5 3" xfId="4534" xr:uid="{00000000-0005-0000-0000-0000FA100000}"/>
    <cellStyle name="20% - Accent1 2 2 3 3 4 5 3 2" xfId="4535" xr:uid="{00000000-0005-0000-0000-0000FB100000}"/>
    <cellStyle name="20% - Accent1 2 2 3 3 4 5 4" xfId="4536" xr:uid="{00000000-0005-0000-0000-0000FC100000}"/>
    <cellStyle name="20% - Accent1 2 2 3 3 4 6" xfId="4537" xr:uid="{00000000-0005-0000-0000-0000FD100000}"/>
    <cellStyle name="20% - Accent1 2 2 3 3 4 6 2" xfId="4538" xr:uid="{00000000-0005-0000-0000-0000FE100000}"/>
    <cellStyle name="20% - Accent1 2 2 3 3 4 6 2 2" xfId="4539" xr:uid="{00000000-0005-0000-0000-0000FF100000}"/>
    <cellStyle name="20% - Accent1 2 2 3 3 4 6 2 2 2" xfId="4540" xr:uid="{00000000-0005-0000-0000-000000110000}"/>
    <cellStyle name="20% - Accent1 2 2 3 3 4 6 2 3" xfId="4541" xr:uid="{00000000-0005-0000-0000-000001110000}"/>
    <cellStyle name="20% - Accent1 2 2 3 3 4 6 3" xfId="4542" xr:uid="{00000000-0005-0000-0000-000002110000}"/>
    <cellStyle name="20% - Accent1 2 2 3 3 4 6 3 2" xfId="4543" xr:uid="{00000000-0005-0000-0000-000003110000}"/>
    <cellStyle name="20% - Accent1 2 2 3 3 4 6 4" xfId="4544" xr:uid="{00000000-0005-0000-0000-000004110000}"/>
    <cellStyle name="20% - Accent1 2 2 3 3 4 7" xfId="4545" xr:uid="{00000000-0005-0000-0000-000005110000}"/>
    <cellStyle name="20% - Accent1 2 2 3 3 4 7 2" xfId="4546" xr:uid="{00000000-0005-0000-0000-000006110000}"/>
    <cellStyle name="20% - Accent1 2 2 3 3 4 7 2 2" xfId="4547" xr:uid="{00000000-0005-0000-0000-000007110000}"/>
    <cellStyle name="20% - Accent1 2 2 3 3 4 7 3" xfId="4548" xr:uid="{00000000-0005-0000-0000-000008110000}"/>
    <cellStyle name="20% - Accent1 2 2 3 3 4 8" xfId="4549" xr:uid="{00000000-0005-0000-0000-000009110000}"/>
    <cellStyle name="20% - Accent1 2 2 3 3 4 8 2" xfId="4550" xr:uid="{00000000-0005-0000-0000-00000A110000}"/>
    <cellStyle name="20% - Accent1 2 2 3 3 4 8 2 2" xfId="4551" xr:uid="{00000000-0005-0000-0000-00000B110000}"/>
    <cellStyle name="20% - Accent1 2 2 3 3 4 8 3" xfId="4552" xr:uid="{00000000-0005-0000-0000-00000C110000}"/>
    <cellStyle name="20% - Accent1 2 2 3 3 4 9" xfId="4553" xr:uid="{00000000-0005-0000-0000-00000D110000}"/>
    <cellStyle name="20% - Accent1 2 2 3 3 4 9 2" xfId="4554" xr:uid="{00000000-0005-0000-0000-00000E110000}"/>
    <cellStyle name="20% - Accent1 2 2 3 3 5" xfId="4555" xr:uid="{00000000-0005-0000-0000-00000F110000}"/>
    <cellStyle name="20% - Accent1 2 2 3 3 5 2" xfId="4556" xr:uid="{00000000-0005-0000-0000-000010110000}"/>
    <cellStyle name="20% - Accent1 2 2 3 3 5 2 2" xfId="4557" xr:uid="{00000000-0005-0000-0000-000011110000}"/>
    <cellStyle name="20% - Accent1 2 2 3 3 5 2 2 2" xfId="4558" xr:uid="{00000000-0005-0000-0000-000012110000}"/>
    <cellStyle name="20% - Accent1 2 2 3 3 5 2 2 2 2" xfId="4559" xr:uid="{00000000-0005-0000-0000-000013110000}"/>
    <cellStyle name="20% - Accent1 2 2 3 3 5 2 2 3" xfId="4560" xr:uid="{00000000-0005-0000-0000-000014110000}"/>
    <cellStyle name="20% - Accent1 2 2 3 3 5 2 3" xfId="4561" xr:uid="{00000000-0005-0000-0000-000015110000}"/>
    <cellStyle name="20% - Accent1 2 2 3 3 5 2 3 2" xfId="4562" xr:uid="{00000000-0005-0000-0000-000016110000}"/>
    <cellStyle name="20% - Accent1 2 2 3 3 5 2 4" xfId="4563" xr:uid="{00000000-0005-0000-0000-000017110000}"/>
    <cellStyle name="20% - Accent1 2 2 3 3 5 3" xfId="4564" xr:uid="{00000000-0005-0000-0000-000018110000}"/>
    <cellStyle name="20% - Accent1 2 2 3 3 5 3 2" xfId="4565" xr:uid="{00000000-0005-0000-0000-000019110000}"/>
    <cellStyle name="20% - Accent1 2 2 3 3 5 3 2 2" xfId="4566" xr:uid="{00000000-0005-0000-0000-00001A110000}"/>
    <cellStyle name="20% - Accent1 2 2 3 3 5 3 2 2 2" xfId="4567" xr:uid="{00000000-0005-0000-0000-00001B110000}"/>
    <cellStyle name="20% - Accent1 2 2 3 3 5 3 2 3" xfId="4568" xr:uid="{00000000-0005-0000-0000-00001C110000}"/>
    <cellStyle name="20% - Accent1 2 2 3 3 5 3 3" xfId="4569" xr:uid="{00000000-0005-0000-0000-00001D110000}"/>
    <cellStyle name="20% - Accent1 2 2 3 3 5 3 3 2" xfId="4570" xr:uid="{00000000-0005-0000-0000-00001E110000}"/>
    <cellStyle name="20% - Accent1 2 2 3 3 5 3 4" xfId="4571" xr:uid="{00000000-0005-0000-0000-00001F110000}"/>
    <cellStyle name="20% - Accent1 2 2 3 3 5 4" xfId="4572" xr:uid="{00000000-0005-0000-0000-000020110000}"/>
    <cellStyle name="20% - Accent1 2 2 3 3 5 4 2" xfId="4573" xr:uid="{00000000-0005-0000-0000-000021110000}"/>
    <cellStyle name="20% - Accent1 2 2 3 3 5 4 2 2" xfId="4574" xr:uid="{00000000-0005-0000-0000-000022110000}"/>
    <cellStyle name="20% - Accent1 2 2 3 3 5 4 2 2 2" xfId="4575" xr:uid="{00000000-0005-0000-0000-000023110000}"/>
    <cellStyle name="20% - Accent1 2 2 3 3 5 4 2 3" xfId="4576" xr:uid="{00000000-0005-0000-0000-000024110000}"/>
    <cellStyle name="20% - Accent1 2 2 3 3 5 4 3" xfId="4577" xr:uid="{00000000-0005-0000-0000-000025110000}"/>
    <cellStyle name="20% - Accent1 2 2 3 3 5 4 3 2" xfId="4578" xr:uid="{00000000-0005-0000-0000-000026110000}"/>
    <cellStyle name="20% - Accent1 2 2 3 3 5 4 4" xfId="4579" xr:uid="{00000000-0005-0000-0000-000027110000}"/>
    <cellStyle name="20% - Accent1 2 2 3 3 5 5" xfId="4580" xr:uid="{00000000-0005-0000-0000-000028110000}"/>
    <cellStyle name="20% - Accent1 2 2 3 3 5 5 2" xfId="4581" xr:uid="{00000000-0005-0000-0000-000029110000}"/>
    <cellStyle name="20% - Accent1 2 2 3 3 5 5 2 2" xfId="4582" xr:uid="{00000000-0005-0000-0000-00002A110000}"/>
    <cellStyle name="20% - Accent1 2 2 3 3 5 5 3" xfId="4583" xr:uid="{00000000-0005-0000-0000-00002B110000}"/>
    <cellStyle name="20% - Accent1 2 2 3 3 5 6" xfId="4584" xr:uid="{00000000-0005-0000-0000-00002C110000}"/>
    <cellStyle name="20% - Accent1 2 2 3 3 5 6 2" xfId="4585" xr:uid="{00000000-0005-0000-0000-00002D110000}"/>
    <cellStyle name="20% - Accent1 2 2 3 3 5 6 2 2" xfId="4586" xr:uid="{00000000-0005-0000-0000-00002E110000}"/>
    <cellStyle name="20% - Accent1 2 2 3 3 5 6 3" xfId="4587" xr:uid="{00000000-0005-0000-0000-00002F110000}"/>
    <cellStyle name="20% - Accent1 2 2 3 3 5 7" xfId="4588" xr:uid="{00000000-0005-0000-0000-000030110000}"/>
    <cellStyle name="20% - Accent1 2 2 3 3 5 7 2" xfId="4589" xr:uid="{00000000-0005-0000-0000-000031110000}"/>
    <cellStyle name="20% - Accent1 2 2 3 3 5 8" xfId="4590" xr:uid="{00000000-0005-0000-0000-000032110000}"/>
    <cellStyle name="20% - Accent1 2 2 3 3 5 8 2" xfId="4591" xr:uid="{00000000-0005-0000-0000-000033110000}"/>
    <cellStyle name="20% - Accent1 2 2 3 3 5 9" xfId="4592" xr:uid="{00000000-0005-0000-0000-000034110000}"/>
    <cellStyle name="20% - Accent1 2 2 3 3 6" xfId="4593" xr:uid="{00000000-0005-0000-0000-000035110000}"/>
    <cellStyle name="20% - Accent1 2 2 3 3 6 2" xfId="4594" xr:uid="{00000000-0005-0000-0000-000036110000}"/>
    <cellStyle name="20% - Accent1 2 2 3 3 6 2 2" xfId="4595" xr:uid="{00000000-0005-0000-0000-000037110000}"/>
    <cellStyle name="20% - Accent1 2 2 3 3 6 2 2 2" xfId="4596" xr:uid="{00000000-0005-0000-0000-000038110000}"/>
    <cellStyle name="20% - Accent1 2 2 3 3 6 2 2 2 2" xfId="4597" xr:uid="{00000000-0005-0000-0000-000039110000}"/>
    <cellStyle name="20% - Accent1 2 2 3 3 6 2 2 3" xfId="4598" xr:uid="{00000000-0005-0000-0000-00003A110000}"/>
    <cellStyle name="20% - Accent1 2 2 3 3 6 2 3" xfId="4599" xr:uid="{00000000-0005-0000-0000-00003B110000}"/>
    <cellStyle name="20% - Accent1 2 2 3 3 6 2 3 2" xfId="4600" xr:uid="{00000000-0005-0000-0000-00003C110000}"/>
    <cellStyle name="20% - Accent1 2 2 3 3 6 2 4" xfId="4601" xr:uid="{00000000-0005-0000-0000-00003D110000}"/>
    <cellStyle name="20% - Accent1 2 2 3 3 6 3" xfId="4602" xr:uid="{00000000-0005-0000-0000-00003E110000}"/>
    <cellStyle name="20% - Accent1 2 2 3 3 6 3 2" xfId="4603" xr:uid="{00000000-0005-0000-0000-00003F110000}"/>
    <cellStyle name="20% - Accent1 2 2 3 3 6 3 2 2" xfId="4604" xr:uid="{00000000-0005-0000-0000-000040110000}"/>
    <cellStyle name="20% - Accent1 2 2 3 3 6 3 2 2 2" xfId="4605" xr:uid="{00000000-0005-0000-0000-000041110000}"/>
    <cellStyle name="20% - Accent1 2 2 3 3 6 3 2 3" xfId="4606" xr:uid="{00000000-0005-0000-0000-000042110000}"/>
    <cellStyle name="20% - Accent1 2 2 3 3 6 3 3" xfId="4607" xr:uid="{00000000-0005-0000-0000-000043110000}"/>
    <cellStyle name="20% - Accent1 2 2 3 3 6 3 3 2" xfId="4608" xr:uid="{00000000-0005-0000-0000-000044110000}"/>
    <cellStyle name="20% - Accent1 2 2 3 3 6 3 4" xfId="4609" xr:uid="{00000000-0005-0000-0000-000045110000}"/>
    <cellStyle name="20% - Accent1 2 2 3 3 6 4" xfId="4610" xr:uid="{00000000-0005-0000-0000-000046110000}"/>
    <cellStyle name="20% - Accent1 2 2 3 3 6 4 2" xfId="4611" xr:uid="{00000000-0005-0000-0000-000047110000}"/>
    <cellStyle name="20% - Accent1 2 2 3 3 6 4 2 2" xfId="4612" xr:uid="{00000000-0005-0000-0000-000048110000}"/>
    <cellStyle name="20% - Accent1 2 2 3 3 6 4 2 2 2" xfId="4613" xr:uid="{00000000-0005-0000-0000-000049110000}"/>
    <cellStyle name="20% - Accent1 2 2 3 3 6 4 2 3" xfId="4614" xr:uid="{00000000-0005-0000-0000-00004A110000}"/>
    <cellStyle name="20% - Accent1 2 2 3 3 6 4 3" xfId="4615" xr:uid="{00000000-0005-0000-0000-00004B110000}"/>
    <cellStyle name="20% - Accent1 2 2 3 3 6 4 3 2" xfId="4616" xr:uid="{00000000-0005-0000-0000-00004C110000}"/>
    <cellStyle name="20% - Accent1 2 2 3 3 6 4 4" xfId="4617" xr:uid="{00000000-0005-0000-0000-00004D110000}"/>
    <cellStyle name="20% - Accent1 2 2 3 3 6 5" xfId="4618" xr:uid="{00000000-0005-0000-0000-00004E110000}"/>
    <cellStyle name="20% - Accent1 2 2 3 3 6 5 2" xfId="4619" xr:uid="{00000000-0005-0000-0000-00004F110000}"/>
    <cellStyle name="20% - Accent1 2 2 3 3 6 5 2 2" xfId="4620" xr:uid="{00000000-0005-0000-0000-000050110000}"/>
    <cellStyle name="20% - Accent1 2 2 3 3 6 5 3" xfId="4621" xr:uid="{00000000-0005-0000-0000-000051110000}"/>
    <cellStyle name="20% - Accent1 2 2 3 3 6 6" xfId="4622" xr:uid="{00000000-0005-0000-0000-000052110000}"/>
    <cellStyle name="20% - Accent1 2 2 3 3 6 6 2" xfId="4623" xr:uid="{00000000-0005-0000-0000-000053110000}"/>
    <cellStyle name="20% - Accent1 2 2 3 3 6 6 2 2" xfId="4624" xr:uid="{00000000-0005-0000-0000-000054110000}"/>
    <cellStyle name="20% - Accent1 2 2 3 3 6 6 3" xfId="4625" xr:uid="{00000000-0005-0000-0000-000055110000}"/>
    <cellStyle name="20% - Accent1 2 2 3 3 6 7" xfId="4626" xr:uid="{00000000-0005-0000-0000-000056110000}"/>
    <cellStyle name="20% - Accent1 2 2 3 3 6 7 2" xfId="4627" xr:uid="{00000000-0005-0000-0000-000057110000}"/>
    <cellStyle name="20% - Accent1 2 2 3 3 6 8" xfId="4628" xr:uid="{00000000-0005-0000-0000-000058110000}"/>
    <cellStyle name="20% - Accent1 2 2 3 3 6 8 2" xfId="4629" xr:uid="{00000000-0005-0000-0000-000059110000}"/>
    <cellStyle name="20% - Accent1 2 2 3 3 6 9" xfId="4630" xr:uid="{00000000-0005-0000-0000-00005A110000}"/>
    <cellStyle name="20% - Accent1 2 2 3 3 7" xfId="4631" xr:uid="{00000000-0005-0000-0000-00005B110000}"/>
    <cellStyle name="20% - Accent1 2 2 3 3 7 2" xfId="4632" xr:uid="{00000000-0005-0000-0000-00005C110000}"/>
    <cellStyle name="20% - Accent1 2 2 3 3 7 2 2" xfId="4633" xr:uid="{00000000-0005-0000-0000-00005D110000}"/>
    <cellStyle name="20% - Accent1 2 2 3 3 7 2 2 2" xfId="4634" xr:uid="{00000000-0005-0000-0000-00005E110000}"/>
    <cellStyle name="20% - Accent1 2 2 3 3 7 2 3" xfId="4635" xr:uid="{00000000-0005-0000-0000-00005F110000}"/>
    <cellStyle name="20% - Accent1 2 2 3 3 7 3" xfId="4636" xr:uid="{00000000-0005-0000-0000-000060110000}"/>
    <cellStyle name="20% - Accent1 2 2 3 3 7 3 2" xfId="4637" xr:uid="{00000000-0005-0000-0000-000061110000}"/>
    <cellStyle name="20% - Accent1 2 2 3 3 7 4" xfId="4638" xr:uid="{00000000-0005-0000-0000-000062110000}"/>
    <cellStyle name="20% - Accent1 2 2 3 3 8" xfId="4639" xr:uid="{00000000-0005-0000-0000-000063110000}"/>
    <cellStyle name="20% - Accent1 2 2 3 3 8 2" xfId="4640" xr:uid="{00000000-0005-0000-0000-000064110000}"/>
    <cellStyle name="20% - Accent1 2 2 3 3 8 2 2" xfId="4641" xr:uid="{00000000-0005-0000-0000-000065110000}"/>
    <cellStyle name="20% - Accent1 2 2 3 3 8 2 2 2" xfId="4642" xr:uid="{00000000-0005-0000-0000-000066110000}"/>
    <cellStyle name="20% - Accent1 2 2 3 3 8 2 3" xfId="4643" xr:uid="{00000000-0005-0000-0000-000067110000}"/>
    <cellStyle name="20% - Accent1 2 2 3 3 8 3" xfId="4644" xr:uid="{00000000-0005-0000-0000-000068110000}"/>
    <cellStyle name="20% - Accent1 2 2 3 3 8 3 2" xfId="4645" xr:uid="{00000000-0005-0000-0000-000069110000}"/>
    <cellStyle name="20% - Accent1 2 2 3 3 8 4" xfId="4646" xr:uid="{00000000-0005-0000-0000-00006A110000}"/>
    <cellStyle name="20% - Accent1 2 2 3 3 9" xfId="4647" xr:uid="{00000000-0005-0000-0000-00006B110000}"/>
    <cellStyle name="20% - Accent1 2 2 3 3 9 2" xfId="4648" xr:uid="{00000000-0005-0000-0000-00006C110000}"/>
    <cellStyle name="20% - Accent1 2 2 3 3 9 2 2" xfId="4649" xr:uid="{00000000-0005-0000-0000-00006D110000}"/>
    <cellStyle name="20% - Accent1 2 2 3 3 9 2 2 2" xfId="4650" xr:uid="{00000000-0005-0000-0000-00006E110000}"/>
    <cellStyle name="20% - Accent1 2 2 3 3 9 2 3" xfId="4651" xr:uid="{00000000-0005-0000-0000-00006F110000}"/>
    <cellStyle name="20% - Accent1 2 2 3 3 9 3" xfId="4652" xr:uid="{00000000-0005-0000-0000-000070110000}"/>
    <cellStyle name="20% - Accent1 2 2 3 3 9 3 2" xfId="4653" xr:uid="{00000000-0005-0000-0000-000071110000}"/>
    <cellStyle name="20% - Accent1 2 2 3 3 9 4" xfId="4654" xr:uid="{00000000-0005-0000-0000-000072110000}"/>
    <cellStyle name="20% - Accent1 2 2 3 4" xfId="4655" xr:uid="{00000000-0005-0000-0000-000073110000}"/>
    <cellStyle name="20% - Accent1 2 2 3 4 10" xfId="4656" xr:uid="{00000000-0005-0000-0000-000074110000}"/>
    <cellStyle name="20% - Accent1 2 2 3 4 10 2" xfId="4657" xr:uid="{00000000-0005-0000-0000-000075110000}"/>
    <cellStyle name="20% - Accent1 2 2 3 4 11" xfId="4658" xr:uid="{00000000-0005-0000-0000-000076110000}"/>
    <cellStyle name="20% - Accent1 2 2 3 4 2" xfId="4659" xr:uid="{00000000-0005-0000-0000-000077110000}"/>
    <cellStyle name="20% - Accent1 2 2 3 4 2 2" xfId="4660" xr:uid="{00000000-0005-0000-0000-000078110000}"/>
    <cellStyle name="20% - Accent1 2 2 3 4 2 2 2" xfId="4661" xr:uid="{00000000-0005-0000-0000-000079110000}"/>
    <cellStyle name="20% - Accent1 2 2 3 4 2 2 2 2" xfId="4662" xr:uid="{00000000-0005-0000-0000-00007A110000}"/>
    <cellStyle name="20% - Accent1 2 2 3 4 2 2 2 2 2" xfId="4663" xr:uid="{00000000-0005-0000-0000-00007B110000}"/>
    <cellStyle name="20% - Accent1 2 2 3 4 2 2 2 3" xfId="4664" xr:uid="{00000000-0005-0000-0000-00007C110000}"/>
    <cellStyle name="20% - Accent1 2 2 3 4 2 2 3" xfId="4665" xr:uid="{00000000-0005-0000-0000-00007D110000}"/>
    <cellStyle name="20% - Accent1 2 2 3 4 2 2 3 2" xfId="4666" xr:uid="{00000000-0005-0000-0000-00007E110000}"/>
    <cellStyle name="20% - Accent1 2 2 3 4 2 2 4" xfId="4667" xr:uid="{00000000-0005-0000-0000-00007F110000}"/>
    <cellStyle name="20% - Accent1 2 2 3 4 2 3" xfId="4668" xr:uid="{00000000-0005-0000-0000-000080110000}"/>
    <cellStyle name="20% - Accent1 2 2 3 4 2 3 2" xfId="4669" xr:uid="{00000000-0005-0000-0000-000081110000}"/>
    <cellStyle name="20% - Accent1 2 2 3 4 2 3 2 2" xfId="4670" xr:uid="{00000000-0005-0000-0000-000082110000}"/>
    <cellStyle name="20% - Accent1 2 2 3 4 2 3 2 2 2" xfId="4671" xr:uid="{00000000-0005-0000-0000-000083110000}"/>
    <cellStyle name="20% - Accent1 2 2 3 4 2 3 2 3" xfId="4672" xr:uid="{00000000-0005-0000-0000-000084110000}"/>
    <cellStyle name="20% - Accent1 2 2 3 4 2 3 3" xfId="4673" xr:uid="{00000000-0005-0000-0000-000085110000}"/>
    <cellStyle name="20% - Accent1 2 2 3 4 2 3 3 2" xfId="4674" xr:uid="{00000000-0005-0000-0000-000086110000}"/>
    <cellStyle name="20% - Accent1 2 2 3 4 2 3 4" xfId="4675" xr:uid="{00000000-0005-0000-0000-000087110000}"/>
    <cellStyle name="20% - Accent1 2 2 3 4 2 4" xfId="4676" xr:uid="{00000000-0005-0000-0000-000088110000}"/>
    <cellStyle name="20% - Accent1 2 2 3 4 2 4 2" xfId="4677" xr:uid="{00000000-0005-0000-0000-000089110000}"/>
    <cellStyle name="20% - Accent1 2 2 3 4 2 4 2 2" xfId="4678" xr:uid="{00000000-0005-0000-0000-00008A110000}"/>
    <cellStyle name="20% - Accent1 2 2 3 4 2 4 2 2 2" xfId="4679" xr:uid="{00000000-0005-0000-0000-00008B110000}"/>
    <cellStyle name="20% - Accent1 2 2 3 4 2 4 2 3" xfId="4680" xr:uid="{00000000-0005-0000-0000-00008C110000}"/>
    <cellStyle name="20% - Accent1 2 2 3 4 2 4 3" xfId="4681" xr:uid="{00000000-0005-0000-0000-00008D110000}"/>
    <cellStyle name="20% - Accent1 2 2 3 4 2 4 3 2" xfId="4682" xr:uid="{00000000-0005-0000-0000-00008E110000}"/>
    <cellStyle name="20% - Accent1 2 2 3 4 2 4 4" xfId="4683" xr:uid="{00000000-0005-0000-0000-00008F110000}"/>
    <cellStyle name="20% - Accent1 2 2 3 4 2 5" xfId="4684" xr:uid="{00000000-0005-0000-0000-000090110000}"/>
    <cellStyle name="20% - Accent1 2 2 3 4 2 5 2" xfId="4685" xr:uid="{00000000-0005-0000-0000-000091110000}"/>
    <cellStyle name="20% - Accent1 2 2 3 4 2 5 2 2" xfId="4686" xr:uid="{00000000-0005-0000-0000-000092110000}"/>
    <cellStyle name="20% - Accent1 2 2 3 4 2 5 3" xfId="4687" xr:uid="{00000000-0005-0000-0000-000093110000}"/>
    <cellStyle name="20% - Accent1 2 2 3 4 2 6" xfId="4688" xr:uid="{00000000-0005-0000-0000-000094110000}"/>
    <cellStyle name="20% - Accent1 2 2 3 4 2 6 2" xfId="4689" xr:uid="{00000000-0005-0000-0000-000095110000}"/>
    <cellStyle name="20% - Accent1 2 2 3 4 2 6 2 2" xfId="4690" xr:uid="{00000000-0005-0000-0000-000096110000}"/>
    <cellStyle name="20% - Accent1 2 2 3 4 2 6 3" xfId="4691" xr:uid="{00000000-0005-0000-0000-000097110000}"/>
    <cellStyle name="20% - Accent1 2 2 3 4 2 7" xfId="4692" xr:uid="{00000000-0005-0000-0000-000098110000}"/>
    <cellStyle name="20% - Accent1 2 2 3 4 2 7 2" xfId="4693" xr:uid="{00000000-0005-0000-0000-000099110000}"/>
    <cellStyle name="20% - Accent1 2 2 3 4 2 8" xfId="4694" xr:uid="{00000000-0005-0000-0000-00009A110000}"/>
    <cellStyle name="20% - Accent1 2 2 3 4 2 8 2" xfId="4695" xr:uid="{00000000-0005-0000-0000-00009B110000}"/>
    <cellStyle name="20% - Accent1 2 2 3 4 2 9" xfId="4696" xr:uid="{00000000-0005-0000-0000-00009C110000}"/>
    <cellStyle name="20% - Accent1 2 2 3 4 3" xfId="4697" xr:uid="{00000000-0005-0000-0000-00009D110000}"/>
    <cellStyle name="20% - Accent1 2 2 3 4 3 2" xfId="4698" xr:uid="{00000000-0005-0000-0000-00009E110000}"/>
    <cellStyle name="20% - Accent1 2 2 3 4 3 2 2" xfId="4699" xr:uid="{00000000-0005-0000-0000-00009F110000}"/>
    <cellStyle name="20% - Accent1 2 2 3 4 3 2 2 2" xfId="4700" xr:uid="{00000000-0005-0000-0000-0000A0110000}"/>
    <cellStyle name="20% - Accent1 2 2 3 4 3 2 2 2 2" xfId="4701" xr:uid="{00000000-0005-0000-0000-0000A1110000}"/>
    <cellStyle name="20% - Accent1 2 2 3 4 3 2 2 3" xfId="4702" xr:uid="{00000000-0005-0000-0000-0000A2110000}"/>
    <cellStyle name="20% - Accent1 2 2 3 4 3 2 3" xfId="4703" xr:uid="{00000000-0005-0000-0000-0000A3110000}"/>
    <cellStyle name="20% - Accent1 2 2 3 4 3 2 3 2" xfId="4704" xr:uid="{00000000-0005-0000-0000-0000A4110000}"/>
    <cellStyle name="20% - Accent1 2 2 3 4 3 2 4" xfId="4705" xr:uid="{00000000-0005-0000-0000-0000A5110000}"/>
    <cellStyle name="20% - Accent1 2 2 3 4 3 3" xfId="4706" xr:uid="{00000000-0005-0000-0000-0000A6110000}"/>
    <cellStyle name="20% - Accent1 2 2 3 4 3 3 2" xfId="4707" xr:uid="{00000000-0005-0000-0000-0000A7110000}"/>
    <cellStyle name="20% - Accent1 2 2 3 4 3 3 2 2" xfId="4708" xr:uid="{00000000-0005-0000-0000-0000A8110000}"/>
    <cellStyle name="20% - Accent1 2 2 3 4 3 3 2 2 2" xfId="4709" xr:uid="{00000000-0005-0000-0000-0000A9110000}"/>
    <cellStyle name="20% - Accent1 2 2 3 4 3 3 2 3" xfId="4710" xr:uid="{00000000-0005-0000-0000-0000AA110000}"/>
    <cellStyle name="20% - Accent1 2 2 3 4 3 3 3" xfId="4711" xr:uid="{00000000-0005-0000-0000-0000AB110000}"/>
    <cellStyle name="20% - Accent1 2 2 3 4 3 3 3 2" xfId="4712" xr:uid="{00000000-0005-0000-0000-0000AC110000}"/>
    <cellStyle name="20% - Accent1 2 2 3 4 3 3 4" xfId="4713" xr:uid="{00000000-0005-0000-0000-0000AD110000}"/>
    <cellStyle name="20% - Accent1 2 2 3 4 3 4" xfId="4714" xr:uid="{00000000-0005-0000-0000-0000AE110000}"/>
    <cellStyle name="20% - Accent1 2 2 3 4 3 4 2" xfId="4715" xr:uid="{00000000-0005-0000-0000-0000AF110000}"/>
    <cellStyle name="20% - Accent1 2 2 3 4 3 4 2 2" xfId="4716" xr:uid="{00000000-0005-0000-0000-0000B0110000}"/>
    <cellStyle name="20% - Accent1 2 2 3 4 3 4 2 2 2" xfId="4717" xr:uid="{00000000-0005-0000-0000-0000B1110000}"/>
    <cellStyle name="20% - Accent1 2 2 3 4 3 4 2 3" xfId="4718" xr:uid="{00000000-0005-0000-0000-0000B2110000}"/>
    <cellStyle name="20% - Accent1 2 2 3 4 3 4 3" xfId="4719" xr:uid="{00000000-0005-0000-0000-0000B3110000}"/>
    <cellStyle name="20% - Accent1 2 2 3 4 3 4 3 2" xfId="4720" xr:uid="{00000000-0005-0000-0000-0000B4110000}"/>
    <cellStyle name="20% - Accent1 2 2 3 4 3 4 4" xfId="4721" xr:uid="{00000000-0005-0000-0000-0000B5110000}"/>
    <cellStyle name="20% - Accent1 2 2 3 4 3 5" xfId="4722" xr:uid="{00000000-0005-0000-0000-0000B6110000}"/>
    <cellStyle name="20% - Accent1 2 2 3 4 3 5 2" xfId="4723" xr:uid="{00000000-0005-0000-0000-0000B7110000}"/>
    <cellStyle name="20% - Accent1 2 2 3 4 3 5 2 2" xfId="4724" xr:uid="{00000000-0005-0000-0000-0000B8110000}"/>
    <cellStyle name="20% - Accent1 2 2 3 4 3 5 3" xfId="4725" xr:uid="{00000000-0005-0000-0000-0000B9110000}"/>
    <cellStyle name="20% - Accent1 2 2 3 4 3 6" xfId="4726" xr:uid="{00000000-0005-0000-0000-0000BA110000}"/>
    <cellStyle name="20% - Accent1 2 2 3 4 3 6 2" xfId="4727" xr:uid="{00000000-0005-0000-0000-0000BB110000}"/>
    <cellStyle name="20% - Accent1 2 2 3 4 3 6 2 2" xfId="4728" xr:uid="{00000000-0005-0000-0000-0000BC110000}"/>
    <cellStyle name="20% - Accent1 2 2 3 4 3 6 3" xfId="4729" xr:uid="{00000000-0005-0000-0000-0000BD110000}"/>
    <cellStyle name="20% - Accent1 2 2 3 4 3 7" xfId="4730" xr:uid="{00000000-0005-0000-0000-0000BE110000}"/>
    <cellStyle name="20% - Accent1 2 2 3 4 3 7 2" xfId="4731" xr:uid="{00000000-0005-0000-0000-0000BF110000}"/>
    <cellStyle name="20% - Accent1 2 2 3 4 3 8" xfId="4732" xr:uid="{00000000-0005-0000-0000-0000C0110000}"/>
    <cellStyle name="20% - Accent1 2 2 3 4 3 8 2" xfId="4733" xr:uid="{00000000-0005-0000-0000-0000C1110000}"/>
    <cellStyle name="20% - Accent1 2 2 3 4 3 9" xfId="4734" xr:uid="{00000000-0005-0000-0000-0000C2110000}"/>
    <cellStyle name="20% - Accent1 2 2 3 4 4" xfId="4735" xr:uid="{00000000-0005-0000-0000-0000C3110000}"/>
    <cellStyle name="20% - Accent1 2 2 3 4 4 2" xfId="4736" xr:uid="{00000000-0005-0000-0000-0000C4110000}"/>
    <cellStyle name="20% - Accent1 2 2 3 4 4 2 2" xfId="4737" xr:uid="{00000000-0005-0000-0000-0000C5110000}"/>
    <cellStyle name="20% - Accent1 2 2 3 4 4 2 2 2" xfId="4738" xr:uid="{00000000-0005-0000-0000-0000C6110000}"/>
    <cellStyle name="20% - Accent1 2 2 3 4 4 2 3" xfId="4739" xr:uid="{00000000-0005-0000-0000-0000C7110000}"/>
    <cellStyle name="20% - Accent1 2 2 3 4 4 3" xfId="4740" xr:uid="{00000000-0005-0000-0000-0000C8110000}"/>
    <cellStyle name="20% - Accent1 2 2 3 4 4 3 2" xfId="4741" xr:uid="{00000000-0005-0000-0000-0000C9110000}"/>
    <cellStyle name="20% - Accent1 2 2 3 4 4 4" xfId="4742" xr:uid="{00000000-0005-0000-0000-0000CA110000}"/>
    <cellStyle name="20% - Accent1 2 2 3 4 5" xfId="4743" xr:uid="{00000000-0005-0000-0000-0000CB110000}"/>
    <cellStyle name="20% - Accent1 2 2 3 4 5 2" xfId="4744" xr:uid="{00000000-0005-0000-0000-0000CC110000}"/>
    <cellStyle name="20% - Accent1 2 2 3 4 5 2 2" xfId="4745" xr:uid="{00000000-0005-0000-0000-0000CD110000}"/>
    <cellStyle name="20% - Accent1 2 2 3 4 5 2 2 2" xfId="4746" xr:uid="{00000000-0005-0000-0000-0000CE110000}"/>
    <cellStyle name="20% - Accent1 2 2 3 4 5 2 3" xfId="4747" xr:uid="{00000000-0005-0000-0000-0000CF110000}"/>
    <cellStyle name="20% - Accent1 2 2 3 4 5 3" xfId="4748" xr:uid="{00000000-0005-0000-0000-0000D0110000}"/>
    <cellStyle name="20% - Accent1 2 2 3 4 5 3 2" xfId="4749" xr:uid="{00000000-0005-0000-0000-0000D1110000}"/>
    <cellStyle name="20% - Accent1 2 2 3 4 5 4" xfId="4750" xr:uid="{00000000-0005-0000-0000-0000D2110000}"/>
    <cellStyle name="20% - Accent1 2 2 3 4 6" xfId="4751" xr:uid="{00000000-0005-0000-0000-0000D3110000}"/>
    <cellStyle name="20% - Accent1 2 2 3 4 6 2" xfId="4752" xr:uid="{00000000-0005-0000-0000-0000D4110000}"/>
    <cellStyle name="20% - Accent1 2 2 3 4 6 2 2" xfId="4753" xr:uid="{00000000-0005-0000-0000-0000D5110000}"/>
    <cellStyle name="20% - Accent1 2 2 3 4 6 2 2 2" xfId="4754" xr:uid="{00000000-0005-0000-0000-0000D6110000}"/>
    <cellStyle name="20% - Accent1 2 2 3 4 6 2 3" xfId="4755" xr:uid="{00000000-0005-0000-0000-0000D7110000}"/>
    <cellStyle name="20% - Accent1 2 2 3 4 6 3" xfId="4756" xr:uid="{00000000-0005-0000-0000-0000D8110000}"/>
    <cellStyle name="20% - Accent1 2 2 3 4 6 3 2" xfId="4757" xr:uid="{00000000-0005-0000-0000-0000D9110000}"/>
    <cellStyle name="20% - Accent1 2 2 3 4 6 4" xfId="4758" xr:uid="{00000000-0005-0000-0000-0000DA110000}"/>
    <cellStyle name="20% - Accent1 2 2 3 4 7" xfId="4759" xr:uid="{00000000-0005-0000-0000-0000DB110000}"/>
    <cellStyle name="20% - Accent1 2 2 3 4 7 2" xfId="4760" xr:uid="{00000000-0005-0000-0000-0000DC110000}"/>
    <cellStyle name="20% - Accent1 2 2 3 4 7 2 2" xfId="4761" xr:uid="{00000000-0005-0000-0000-0000DD110000}"/>
    <cellStyle name="20% - Accent1 2 2 3 4 7 3" xfId="4762" xr:uid="{00000000-0005-0000-0000-0000DE110000}"/>
    <cellStyle name="20% - Accent1 2 2 3 4 8" xfId="4763" xr:uid="{00000000-0005-0000-0000-0000DF110000}"/>
    <cellStyle name="20% - Accent1 2 2 3 4 8 2" xfId="4764" xr:uid="{00000000-0005-0000-0000-0000E0110000}"/>
    <cellStyle name="20% - Accent1 2 2 3 4 8 2 2" xfId="4765" xr:uid="{00000000-0005-0000-0000-0000E1110000}"/>
    <cellStyle name="20% - Accent1 2 2 3 4 8 3" xfId="4766" xr:uid="{00000000-0005-0000-0000-0000E2110000}"/>
    <cellStyle name="20% - Accent1 2 2 3 4 9" xfId="4767" xr:uid="{00000000-0005-0000-0000-0000E3110000}"/>
    <cellStyle name="20% - Accent1 2 2 3 4 9 2" xfId="4768" xr:uid="{00000000-0005-0000-0000-0000E4110000}"/>
    <cellStyle name="20% - Accent1 2 2 3 5" xfId="4769" xr:uid="{00000000-0005-0000-0000-0000E5110000}"/>
    <cellStyle name="20% - Accent1 2 2 3 5 10" xfId="4770" xr:uid="{00000000-0005-0000-0000-0000E6110000}"/>
    <cellStyle name="20% - Accent1 2 2 3 5 10 2" xfId="4771" xr:uid="{00000000-0005-0000-0000-0000E7110000}"/>
    <cellStyle name="20% - Accent1 2 2 3 5 11" xfId="4772" xr:uid="{00000000-0005-0000-0000-0000E8110000}"/>
    <cellStyle name="20% - Accent1 2 2 3 5 2" xfId="4773" xr:uid="{00000000-0005-0000-0000-0000E9110000}"/>
    <cellStyle name="20% - Accent1 2 2 3 5 2 2" xfId="4774" xr:uid="{00000000-0005-0000-0000-0000EA110000}"/>
    <cellStyle name="20% - Accent1 2 2 3 5 2 2 2" xfId="4775" xr:uid="{00000000-0005-0000-0000-0000EB110000}"/>
    <cellStyle name="20% - Accent1 2 2 3 5 2 2 2 2" xfId="4776" xr:uid="{00000000-0005-0000-0000-0000EC110000}"/>
    <cellStyle name="20% - Accent1 2 2 3 5 2 2 2 2 2" xfId="4777" xr:uid="{00000000-0005-0000-0000-0000ED110000}"/>
    <cellStyle name="20% - Accent1 2 2 3 5 2 2 2 3" xfId="4778" xr:uid="{00000000-0005-0000-0000-0000EE110000}"/>
    <cellStyle name="20% - Accent1 2 2 3 5 2 2 3" xfId="4779" xr:uid="{00000000-0005-0000-0000-0000EF110000}"/>
    <cellStyle name="20% - Accent1 2 2 3 5 2 2 3 2" xfId="4780" xr:uid="{00000000-0005-0000-0000-0000F0110000}"/>
    <cellStyle name="20% - Accent1 2 2 3 5 2 2 4" xfId="4781" xr:uid="{00000000-0005-0000-0000-0000F1110000}"/>
    <cellStyle name="20% - Accent1 2 2 3 5 2 3" xfId="4782" xr:uid="{00000000-0005-0000-0000-0000F2110000}"/>
    <cellStyle name="20% - Accent1 2 2 3 5 2 3 2" xfId="4783" xr:uid="{00000000-0005-0000-0000-0000F3110000}"/>
    <cellStyle name="20% - Accent1 2 2 3 5 2 3 2 2" xfId="4784" xr:uid="{00000000-0005-0000-0000-0000F4110000}"/>
    <cellStyle name="20% - Accent1 2 2 3 5 2 3 2 2 2" xfId="4785" xr:uid="{00000000-0005-0000-0000-0000F5110000}"/>
    <cellStyle name="20% - Accent1 2 2 3 5 2 3 2 3" xfId="4786" xr:uid="{00000000-0005-0000-0000-0000F6110000}"/>
    <cellStyle name="20% - Accent1 2 2 3 5 2 3 3" xfId="4787" xr:uid="{00000000-0005-0000-0000-0000F7110000}"/>
    <cellStyle name="20% - Accent1 2 2 3 5 2 3 3 2" xfId="4788" xr:uid="{00000000-0005-0000-0000-0000F8110000}"/>
    <cellStyle name="20% - Accent1 2 2 3 5 2 3 4" xfId="4789" xr:uid="{00000000-0005-0000-0000-0000F9110000}"/>
    <cellStyle name="20% - Accent1 2 2 3 5 2 4" xfId="4790" xr:uid="{00000000-0005-0000-0000-0000FA110000}"/>
    <cellStyle name="20% - Accent1 2 2 3 5 2 4 2" xfId="4791" xr:uid="{00000000-0005-0000-0000-0000FB110000}"/>
    <cellStyle name="20% - Accent1 2 2 3 5 2 4 2 2" xfId="4792" xr:uid="{00000000-0005-0000-0000-0000FC110000}"/>
    <cellStyle name="20% - Accent1 2 2 3 5 2 4 2 2 2" xfId="4793" xr:uid="{00000000-0005-0000-0000-0000FD110000}"/>
    <cellStyle name="20% - Accent1 2 2 3 5 2 4 2 3" xfId="4794" xr:uid="{00000000-0005-0000-0000-0000FE110000}"/>
    <cellStyle name="20% - Accent1 2 2 3 5 2 4 3" xfId="4795" xr:uid="{00000000-0005-0000-0000-0000FF110000}"/>
    <cellStyle name="20% - Accent1 2 2 3 5 2 4 3 2" xfId="4796" xr:uid="{00000000-0005-0000-0000-000000120000}"/>
    <cellStyle name="20% - Accent1 2 2 3 5 2 4 4" xfId="4797" xr:uid="{00000000-0005-0000-0000-000001120000}"/>
    <cellStyle name="20% - Accent1 2 2 3 5 2 5" xfId="4798" xr:uid="{00000000-0005-0000-0000-000002120000}"/>
    <cellStyle name="20% - Accent1 2 2 3 5 2 5 2" xfId="4799" xr:uid="{00000000-0005-0000-0000-000003120000}"/>
    <cellStyle name="20% - Accent1 2 2 3 5 2 5 2 2" xfId="4800" xr:uid="{00000000-0005-0000-0000-000004120000}"/>
    <cellStyle name="20% - Accent1 2 2 3 5 2 5 3" xfId="4801" xr:uid="{00000000-0005-0000-0000-000005120000}"/>
    <cellStyle name="20% - Accent1 2 2 3 5 2 6" xfId="4802" xr:uid="{00000000-0005-0000-0000-000006120000}"/>
    <cellStyle name="20% - Accent1 2 2 3 5 2 6 2" xfId="4803" xr:uid="{00000000-0005-0000-0000-000007120000}"/>
    <cellStyle name="20% - Accent1 2 2 3 5 2 6 2 2" xfId="4804" xr:uid="{00000000-0005-0000-0000-000008120000}"/>
    <cellStyle name="20% - Accent1 2 2 3 5 2 6 3" xfId="4805" xr:uid="{00000000-0005-0000-0000-000009120000}"/>
    <cellStyle name="20% - Accent1 2 2 3 5 2 7" xfId="4806" xr:uid="{00000000-0005-0000-0000-00000A120000}"/>
    <cellStyle name="20% - Accent1 2 2 3 5 2 7 2" xfId="4807" xr:uid="{00000000-0005-0000-0000-00000B120000}"/>
    <cellStyle name="20% - Accent1 2 2 3 5 2 8" xfId="4808" xr:uid="{00000000-0005-0000-0000-00000C120000}"/>
    <cellStyle name="20% - Accent1 2 2 3 5 2 8 2" xfId="4809" xr:uid="{00000000-0005-0000-0000-00000D120000}"/>
    <cellStyle name="20% - Accent1 2 2 3 5 2 9" xfId="4810" xr:uid="{00000000-0005-0000-0000-00000E120000}"/>
    <cellStyle name="20% - Accent1 2 2 3 5 3" xfId="4811" xr:uid="{00000000-0005-0000-0000-00000F120000}"/>
    <cellStyle name="20% - Accent1 2 2 3 5 3 2" xfId="4812" xr:uid="{00000000-0005-0000-0000-000010120000}"/>
    <cellStyle name="20% - Accent1 2 2 3 5 3 2 2" xfId="4813" xr:uid="{00000000-0005-0000-0000-000011120000}"/>
    <cellStyle name="20% - Accent1 2 2 3 5 3 2 2 2" xfId="4814" xr:uid="{00000000-0005-0000-0000-000012120000}"/>
    <cellStyle name="20% - Accent1 2 2 3 5 3 2 2 2 2" xfId="4815" xr:uid="{00000000-0005-0000-0000-000013120000}"/>
    <cellStyle name="20% - Accent1 2 2 3 5 3 2 2 3" xfId="4816" xr:uid="{00000000-0005-0000-0000-000014120000}"/>
    <cellStyle name="20% - Accent1 2 2 3 5 3 2 3" xfId="4817" xr:uid="{00000000-0005-0000-0000-000015120000}"/>
    <cellStyle name="20% - Accent1 2 2 3 5 3 2 3 2" xfId="4818" xr:uid="{00000000-0005-0000-0000-000016120000}"/>
    <cellStyle name="20% - Accent1 2 2 3 5 3 2 4" xfId="4819" xr:uid="{00000000-0005-0000-0000-000017120000}"/>
    <cellStyle name="20% - Accent1 2 2 3 5 3 3" xfId="4820" xr:uid="{00000000-0005-0000-0000-000018120000}"/>
    <cellStyle name="20% - Accent1 2 2 3 5 3 3 2" xfId="4821" xr:uid="{00000000-0005-0000-0000-000019120000}"/>
    <cellStyle name="20% - Accent1 2 2 3 5 3 3 2 2" xfId="4822" xr:uid="{00000000-0005-0000-0000-00001A120000}"/>
    <cellStyle name="20% - Accent1 2 2 3 5 3 3 2 2 2" xfId="4823" xr:uid="{00000000-0005-0000-0000-00001B120000}"/>
    <cellStyle name="20% - Accent1 2 2 3 5 3 3 2 3" xfId="4824" xr:uid="{00000000-0005-0000-0000-00001C120000}"/>
    <cellStyle name="20% - Accent1 2 2 3 5 3 3 3" xfId="4825" xr:uid="{00000000-0005-0000-0000-00001D120000}"/>
    <cellStyle name="20% - Accent1 2 2 3 5 3 3 3 2" xfId="4826" xr:uid="{00000000-0005-0000-0000-00001E120000}"/>
    <cellStyle name="20% - Accent1 2 2 3 5 3 3 4" xfId="4827" xr:uid="{00000000-0005-0000-0000-00001F120000}"/>
    <cellStyle name="20% - Accent1 2 2 3 5 3 4" xfId="4828" xr:uid="{00000000-0005-0000-0000-000020120000}"/>
    <cellStyle name="20% - Accent1 2 2 3 5 3 4 2" xfId="4829" xr:uid="{00000000-0005-0000-0000-000021120000}"/>
    <cellStyle name="20% - Accent1 2 2 3 5 3 4 2 2" xfId="4830" xr:uid="{00000000-0005-0000-0000-000022120000}"/>
    <cellStyle name="20% - Accent1 2 2 3 5 3 4 2 2 2" xfId="4831" xr:uid="{00000000-0005-0000-0000-000023120000}"/>
    <cellStyle name="20% - Accent1 2 2 3 5 3 4 2 3" xfId="4832" xr:uid="{00000000-0005-0000-0000-000024120000}"/>
    <cellStyle name="20% - Accent1 2 2 3 5 3 4 3" xfId="4833" xr:uid="{00000000-0005-0000-0000-000025120000}"/>
    <cellStyle name="20% - Accent1 2 2 3 5 3 4 3 2" xfId="4834" xr:uid="{00000000-0005-0000-0000-000026120000}"/>
    <cellStyle name="20% - Accent1 2 2 3 5 3 4 4" xfId="4835" xr:uid="{00000000-0005-0000-0000-000027120000}"/>
    <cellStyle name="20% - Accent1 2 2 3 5 3 5" xfId="4836" xr:uid="{00000000-0005-0000-0000-000028120000}"/>
    <cellStyle name="20% - Accent1 2 2 3 5 3 5 2" xfId="4837" xr:uid="{00000000-0005-0000-0000-000029120000}"/>
    <cellStyle name="20% - Accent1 2 2 3 5 3 5 2 2" xfId="4838" xr:uid="{00000000-0005-0000-0000-00002A120000}"/>
    <cellStyle name="20% - Accent1 2 2 3 5 3 5 3" xfId="4839" xr:uid="{00000000-0005-0000-0000-00002B120000}"/>
    <cellStyle name="20% - Accent1 2 2 3 5 3 6" xfId="4840" xr:uid="{00000000-0005-0000-0000-00002C120000}"/>
    <cellStyle name="20% - Accent1 2 2 3 5 3 6 2" xfId="4841" xr:uid="{00000000-0005-0000-0000-00002D120000}"/>
    <cellStyle name="20% - Accent1 2 2 3 5 3 6 2 2" xfId="4842" xr:uid="{00000000-0005-0000-0000-00002E120000}"/>
    <cellStyle name="20% - Accent1 2 2 3 5 3 6 3" xfId="4843" xr:uid="{00000000-0005-0000-0000-00002F120000}"/>
    <cellStyle name="20% - Accent1 2 2 3 5 3 7" xfId="4844" xr:uid="{00000000-0005-0000-0000-000030120000}"/>
    <cellStyle name="20% - Accent1 2 2 3 5 3 7 2" xfId="4845" xr:uid="{00000000-0005-0000-0000-000031120000}"/>
    <cellStyle name="20% - Accent1 2 2 3 5 3 8" xfId="4846" xr:uid="{00000000-0005-0000-0000-000032120000}"/>
    <cellStyle name="20% - Accent1 2 2 3 5 3 8 2" xfId="4847" xr:uid="{00000000-0005-0000-0000-000033120000}"/>
    <cellStyle name="20% - Accent1 2 2 3 5 3 9" xfId="4848" xr:uid="{00000000-0005-0000-0000-000034120000}"/>
    <cellStyle name="20% - Accent1 2 2 3 5 4" xfId="4849" xr:uid="{00000000-0005-0000-0000-000035120000}"/>
    <cellStyle name="20% - Accent1 2 2 3 5 4 2" xfId="4850" xr:uid="{00000000-0005-0000-0000-000036120000}"/>
    <cellStyle name="20% - Accent1 2 2 3 5 4 2 2" xfId="4851" xr:uid="{00000000-0005-0000-0000-000037120000}"/>
    <cellStyle name="20% - Accent1 2 2 3 5 4 2 2 2" xfId="4852" xr:uid="{00000000-0005-0000-0000-000038120000}"/>
    <cellStyle name="20% - Accent1 2 2 3 5 4 2 3" xfId="4853" xr:uid="{00000000-0005-0000-0000-000039120000}"/>
    <cellStyle name="20% - Accent1 2 2 3 5 4 3" xfId="4854" xr:uid="{00000000-0005-0000-0000-00003A120000}"/>
    <cellStyle name="20% - Accent1 2 2 3 5 4 3 2" xfId="4855" xr:uid="{00000000-0005-0000-0000-00003B120000}"/>
    <cellStyle name="20% - Accent1 2 2 3 5 4 4" xfId="4856" xr:uid="{00000000-0005-0000-0000-00003C120000}"/>
    <cellStyle name="20% - Accent1 2 2 3 5 5" xfId="4857" xr:uid="{00000000-0005-0000-0000-00003D120000}"/>
    <cellStyle name="20% - Accent1 2 2 3 5 5 2" xfId="4858" xr:uid="{00000000-0005-0000-0000-00003E120000}"/>
    <cellStyle name="20% - Accent1 2 2 3 5 5 2 2" xfId="4859" xr:uid="{00000000-0005-0000-0000-00003F120000}"/>
    <cellStyle name="20% - Accent1 2 2 3 5 5 2 2 2" xfId="4860" xr:uid="{00000000-0005-0000-0000-000040120000}"/>
    <cellStyle name="20% - Accent1 2 2 3 5 5 2 3" xfId="4861" xr:uid="{00000000-0005-0000-0000-000041120000}"/>
    <cellStyle name="20% - Accent1 2 2 3 5 5 3" xfId="4862" xr:uid="{00000000-0005-0000-0000-000042120000}"/>
    <cellStyle name="20% - Accent1 2 2 3 5 5 3 2" xfId="4863" xr:uid="{00000000-0005-0000-0000-000043120000}"/>
    <cellStyle name="20% - Accent1 2 2 3 5 5 4" xfId="4864" xr:uid="{00000000-0005-0000-0000-000044120000}"/>
    <cellStyle name="20% - Accent1 2 2 3 5 6" xfId="4865" xr:uid="{00000000-0005-0000-0000-000045120000}"/>
    <cellStyle name="20% - Accent1 2 2 3 5 6 2" xfId="4866" xr:uid="{00000000-0005-0000-0000-000046120000}"/>
    <cellStyle name="20% - Accent1 2 2 3 5 6 2 2" xfId="4867" xr:uid="{00000000-0005-0000-0000-000047120000}"/>
    <cellStyle name="20% - Accent1 2 2 3 5 6 2 2 2" xfId="4868" xr:uid="{00000000-0005-0000-0000-000048120000}"/>
    <cellStyle name="20% - Accent1 2 2 3 5 6 2 3" xfId="4869" xr:uid="{00000000-0005-0000-0000-000049120000}"/>
    <cellStyle name="20% - Accent1 2 2 3 5 6 3" xfId="4870" xr:uid="{00000000-0005-0000-0000-00004A120000}"/>
    <cellStyle name="20% - Accent1 2 2 3 5 6 3 2" xfId="4871" xr:uid="{00000000-0005-0000-0000-00004B120000}"/>
    <cellStyle name="20% - Accent1 2 2 3 5 6 4" xfId="4872" xr:uid="{00000000-0005-0000-0000-00004C120000}"/>
    <cellStyle name="20% - Accent1 2 2 3 5 7" xfId="4873" xr:uid="{00000000-0005-0000-0000-00004D120000}"/>
    <cellStyle name="20% - Accent1 2 2 3 5 7 2" xfId="4874" xr:uid="{00000000-0005-0000-0000-00004E120000}"/>
    <cellStyle name="20% - Accent1 2 2 3 5 7 2 2" xfId="4875" xr:uid="{00000000-0005-0000-0000-00004F120000}"/>
    <cellStyle name="20% - Accent1 2 2 3 5 7 3" xfId="4876" xr:uid="{00000000-0005-0000-0000-000050120000}"/>
    <cellStyle name="20% - Accent1 2 2 3 5 8" xfId="4877" xr:uid="{00000000-0005-0000-0000-000051120000}"/>
    <cellStyle name="20% - Accent1 2 2 3 5 8 2" xfId="4878" xr:uid="{00000000-0005-0000-0000-000052120000}"/>
    <cellStyle name="20% - Accent1 2 2 3 5 8 2 2" xfId="4879" xr:uid="{00000000-0005-0000-0000-000053120000}"/>
    <cellStyle name="20% - Accent1 2 2 3 5 8 3" xfId="4880" xr:uid="{00000000-0005-0000-0000-000054120000}"/>
    <cellStyle name="20% - Accent1 2 2 3 5 9" xfId="4881" xr:uid="{00000000-0005-0000-0000-000055120000}"/>
    <cellStyle name="20% - Accent1 2 2 3 5 9 2" xfId="4882" xr:uid="{00000000-0005-0000-0000-000056120000}"/>
    <cellStyle name="20% - Accent1 2 2 3 6" xfId="4883" xr:uid="{00000000-0005-0000-0000-000057120000}"/>
    <cellStyle name="20% - Accent1 2 2 3 6 10" xfId="4884" xr:uid="{00000000-0005-0000-0000-000058120000}"/>
    <cellStyle name="20% - Accent1 2 2 3 6 10 2" xfId="4885" xr:uid="{00000000-0005-0000-0000-000059120000}"/>
    <cellStyle name="20% - Accent1 2 2 3 6 11" xfId="4886" xr:uid="{00000000-0005-0000-0000-00005A120000}"/>
    <cellStyle name="20% - Accent1 2 2 3 6 2" xfId="4887" xr:uid="{00000000-0005-0000-0000-00005B120000}"/>
    <cellStyle name="20% - Accent1 2 2 3 6 2 2" xfId="4888" xr:uid="{00000000-0005-0000-0000-00005C120000}"/>
    <cellStyle name="20% - Accent1 2 2 3 6 2 2 2" xfId="4889" xr:uid="{00000000-0005-0000-0000-00005D120000}"/>
    <cellStyle name="20% - Accent1 2 2 3 6 2 2 2 2" xfId="4890" xr:uid="{00000000-0005-0000-0000-00005E120000}"/>
    <cellStyle name="20% - Accent1 2 2 3 6 2 2 2 2 2" xfId="4891" xr:uid="{00000000-0005-0000-0000-00005F120000}"/>
    <cellStyle name="20% - Accent1 2 2 3 6 2 2 2 3" xfId="4892" xr:uid="{00000000-0005-0000-0000-000060120000}"/>
    <cellStyle name="20% - Accent1 2 2 3 6 2 2 3" xfId="4893" xr:uid="{00000000-0005-0000-0000-000061120000}"/>
    <cellStyle name="20% - Accent1 2 2 3 6 2 2 3 2" xfId="4894" xr:uid="{00000000-0005-0000-0000-000062120000}"/>
    <cellStyle name="20% - Accent1 2 2 3 6 2 2 4" xfId="4895" xr:uid="{00000000-0005-0000-0000-000063120000}"/>
    <cellStyle name="20% - Accent1 2 2 3 6 2 3" xfId="4896" xr:uid="{00000000-0005-0000-0000-000064120000}"/>
    <cellStyle name="20% - Accent1 2 2 3 6 2 3 2" xfId="4897" xr:uid="{00000000-0005-0000-0000-000065120000}"/>
    <cellStyle name="20% - Accent1 2 2 3 6 2 3 2 2" xfId="4898" xr:uid="{00000000-0005-0000-0000-000066120000}"/>
    <cellStyle name="20% - Accent1 2 2 3 6 2 3 2 2 2" xfId="4899" xr:uid="{00000000-0005-0000-0000-000067120000}"/>
    <cellStyle name="20% - Accent1 2 2 3 6 2 3 2 3" xfId="4900" xr:uid="{00000000-0005-0000-0000-000068120000}"/>
    <cellStyle name="20% - Accent1 2 2 3 6 2 3 3" xfId="4901" xr:uid="{00000000-0005-0000-0000-000069120000}"/>
    <cellStyle name="20% - Accent1 2 2 3 6 2 3 3 2" xfId="4902" xr:uid="{00000000-0005-0000-0000-00006A120000}"/>
    <cellStyle name="20% - Accent1 2 2 3 6 2 3 4" xfId="4903" xr:uid="{00000000-0005-0000-0000-00006B120000}"/>
    <cellStyle name="20% - Accent1 2 2 3 6 2 4" xfId="4904" xr:uid="{00000000-0005-0000-0000-00006C120000}"/>
    <cellStyle name="20% - Accent1 2 2 3 6 2 4 2" xfId="4905" xr:uid="{00000000-0005-0000-0000-00006D120000}"/>
    <cellStyle name="20% - Accent1 2 2 3 6 2 4 2 2" xfId="4906" xr:uid="{00000000-0005-0000-0000-00006E120000}"/>
    <cellStyle name="20% - Accent1 2 2 3 6 2 4 2 2 2" xfId="4907" xr:uid="{00000000-0005-0000-0000-00006F120000}"/>
    <cellStyle name="20% - Accent1 2 2 3 6 2 4 2 3" xfId="4908" xr:uid="{00000000-0005-0000-0000-000070120000}"/>
    <cellStyle name="20% - Accent1 2 2 3 6 2 4 3" xfId="4909" xr:uid="{00000000-0005-0000-0000-000071120000}"/>
    <cellStyle name="20% - Accent1 2 2 3 6 2 4 3 2" xfId="4910" xr:uid="{00000000-0005-0000-0000-000072120000}"/>
    <cellStyle name="20% - Accent1 2 2 3 6 2 4 4" xfId="4911" xr:uid="{00000000-0005-0000-0000-000073120000}"/>
    <cellStyle name="20% - Accent1 2 2 3 6 2 5" xfId="4912" xr:uid="{00000000-0005-0000-0000-000074120000}"/>
    <cellStyle name="20% - Accent1 2 2 3 6 2 5 2" xfId="4913" xr:uid="{00000000-0005-0000-0000-000075120000}"/>
    <cellStyle name="20% - Accent1 2 2 3 6 2 5 2 2" xfId="4914" xr:uid="{00000000-0005-0000-0000-000076120000}"/>
    <cellStyle name="20% - Accent1 2 2 3 6 2 5 3" xfId="4915" xr:uid="{00000000-0005-0000-0000-000077120000}"/>
    <cellStyle name="20% - Accent1 2 2 3 6 2 6" xfId="4916" xr:uid="{00000000-0005-0000-0000-000078120000}"/>
    <cellStyle name="20% - Accent1 2 2 3 6 2 6 2" xfId="4917" xr:uid="{00000000-0005-0000-0000-000079120000}"/>
    <cellStyle name="20% - Accent1 2 2 3 6 2 6 2 2" xfId="4918" xr:uid="{00000000-0005-0000-0000-00007A120000}"/>
    <cellStyle name="20% - Accent1 2 2 3 6 2 6 3" xfId="4919" xr:uid="{00000000-0005-0000-0000-00007B120000}"/>
    <cellStyle name="20% - Accent1 2 2 3 6 2 7" xfId="4920" xr:uid="{00000000-0005-0000-0000-00007C120000}"/>
    <cellStyle name="20% - Accent1 2 2 3 6 2 7 2" xfId="4921" xr:uid="{00000000-0005-0000-0000-00007D120000}"/>
    <cellStyle name="20% - Accent1 2 2 3 6 2 8" xfId="4922" xr:uid="{00000000-0005-0000-0000-00007E120000}"/>
    <cellStyle name="20% - Accent1 2 2 3 6 2 8 2" xfId="4923" xr:uid="{00000000-0005-0000-0000-00007F120000}"/>
    <cellStyle name="20% - Accent1 2 2 3 6 2 9" xfId="4924" xr:uid="{00000000-0005-0000-0000-000080120000}"/>
    <cellStyle name="20% - Accent1 2 2 3 6 3" xfId="4925" xr:uid="{00000000-0005-0000-0000-000081120000}"/>
    <cellStyle name="20% - Accent1 2 2 3 6 3 2" xfId="4926" xr:uid="{00000000-0005-0000-0000-000082120000}"/>
    <cellStyle name="20% - Accent1 2 2 3 6 3 2 2" xfId="4927" xr:uid="{00000000-0005-0000-0000-000083120000}"/>
    <cellStyle name="20% - Accent1 2 2 3 6 3 2 2 2" xfId="4928" xr:uid="{00000000-0005-0000-0000-000084120000}"/>
    <cellStyle name="20% - Accent1 2 2 3 6 3 2 2 2 2" xfId="4929" xr:uid="{00000000-0005-0000-0000-000085120000}"/>
    <cellStyle name="20% - Accent1 2 2 3 6 3 2 2 3" xfId="4930" xr:uid="{00000000-0005-0000-0000-000086120000}"/>
    <cellStyle name="20% - Accent1 2 2 3 6 3 2 3" xfId="4931" xr:uid="{00000000-0005-0000-0000-000087120000}"/>
    <cellStyle name="20% - Accent1 2 2 3 6 3 2 3 2" xfId="4932" xr:uid="{00000000-0005-0000-0000-000088120000}"/>
    <cellStyle name="20% - Accent1 2 2 3 6 3 2 4" xfId="4933" xr:uid="{00000000-0005-0000-0000-000089120000}"/>
    <cellStyle name="20% - Accent1 2 2 3 6 3 3" xfId="4934" xr:uid="{00000000-0005-0000-0000-00008A120000}"/>
    <cellStyle name="20% - Accent1 2 2 3 6 3 3 2" xfId="4935" xr:uid="{00000000-0005-0000-0000-00008B120000}"/>
    <cellStyle name="20% - Accent1 2 2 3 6 3 3 2 2" xfId="4936" xr:uid="{00000000-0005-0000-0000-00008C120000}"/>
    <cellStyle name="20% - Accent1 2 2 3 6 3 3 2 2 2" xfId="4937" xr:uid="{00000000-0005-0000-0000-00008D120000}"/>
    <cellStyle name="20% - Accent1 2 2 3 6 3 3 2 3" xfId="4938" xr:uid="{00000000-0005-0000-0000-00008E120000}"/>
    <cellStyle name="20% - Accent1 2 2 3 6 3 3 3" xfId="4939" xr:uid="{00000000-0005-0000-0000-00008F120000}"/>
    <cellStyle name="20% - Accent1 2 2 3 6 3 3 3 2" xfId="4940" xr:uid="{00000000-0005-0000-0000-000090120000}"/>
    <cellStyle name="20% - Accent1 2 2 3 6 3 3 4" xfId="4941" xr:uid="{00000000-0005-0000-0000-000091120000}"/>
    <cellStyle name="20% - Accent1 2 2 3 6 3 4" xfId="4942" xr:uid="{00000000-0005-0000-0000-000092120000}"/>
    <cellStyle name="20% - Accent1 2 2 3 6 3 4 2" xfId="4943" xr:uid="{00000000-0005-0000-0000-000093120000}"/>
    <cellStyle name="20% - Accent1 2 2 3 6 3 4 2 2" xfId="4944" xr:uid="{00000000-0005-0000-0000-000094120000}"/>
    <cellStyle name="20% - Accent1 2 2 3 6 3 4 2 2 2" xfId="4945" xr:uid="{00000000-0005-0000-0000-000095120000}"/>
    <cellStyle name="20% - Accent1 2 2 3 6 3 4 2 3" xfId="4946" xr:uid="{00000000-0005-0000-0000-000096120000}"/>
    <cellStyle name="20% - Accent1 2 2 3 6 3 4 3" xfId="4947" xr:uid="{00000000-0005-0000-0000-000097120000}"/>
    <cellStyle name="20% - Accent1 2 2 3 6 3 4 3 2" xfId="4948" xr:uid="{00000000-0005-0000-0000-000098120000}"/>
    <cellStyle name="20% - Accent1 2 2 3 6 3 4 4" xfId="4949" xr:uid="{00000000-0005-0000-0000-000099120000}"/>
    <cellStyle name="20% - Accent1 2 2 3 6 3 5" xfId="4950" xr:uid="{00000000-0005-0000-0000-00009A120000}"/>
    <cellStyle name="20% - Accent1 2 2 3 6 3 5 2" xfId="4951" xr:uid="{00000000-0005-0000-0000-00009B120000}"/>
    <cellStyle name="20% - Accent1 2 2 3 6 3 5 2 2" xfId="4952" xr:uid="{00000000-0005-0000-0000-00009C120000}"/>
    <cellStyle name="20% - Accent1 2 2 3 6 3 5 3" xfId="4953" xr:uid="{00000000-0005-0000-0000-00009D120000}"/>
    <cellStyle name="20% - Accent1 2 2 3 6 3 6" xfId="4954" xr:uid="{00000000-0005-0000-0000-00009E120000}"/>
    <cellStyle name="20% - Accent1 2 2 3 6 3 6 2" xfId="4955" xr:uid="{00000000-0005-0000-0000-00009F120000}"/>
    <cellStyle name="20% - Accent1 2 2 3 6 3 6 2 2" xfId="4956" xr:uid="{00000000-0005-0000-0000-0000A0120000}"/>
    <cellStyle name="20% - Accent1 2 2 3 6 3 6 3" xfId="4957" xr:uid="{00000000-0005-0000-0000-0000A1120000}"/>
    <cellStyle name="20% - Accent1 2 2 3 6 3 7" xfId="4958" xr:uid="{00000000-0005-0000-0000-0000A2120000}"/>
    <cellStyle name="20% - Accent1 2 2 3 6 3 7 2" xfId="4959" xr:uid="{00000000-0005-0000-0000-0000A3120000}"/>
    <cellStyle name="20% - Accent1 2 2 3 6 3 8" xfId="4960" xr:uid="{00000000-0005-0000-0000-0000A4120000}"/>
    <cellStyle name="20% - Accent1 2 2 3 6 3 8 2" xfId="4961" xr:uid="{00000000-0005-0000-0000-0000A5120000}"/>
    <cellStyle name="20% - Accent1 2 2 3 6 3 9" xfId="4962" xr:uid="{00000000-0005-0000-0000-0000A6120000}"/>
    <cellStyle name="20% - Accent1 2 2 3 6 4" xfId="4963" xr:uid="{00000000-0005-0000-0000-0000A7120000}"/>
    <cellStyle name="20% - Accent1 2 2 3 6 4 2" xfId="4964" xr:uid="{00000000-0005-0000-0000-0000A8120000}"/>
    <cellStyle name="20% - Accent1 2 2 3 6 4 2 2" xfId="4965" xr:uid="{00000000-0005-0000-0000-0000A9120000}"/>
    <cellStyle name="20% - Accent1 2 2 3 6 4 2 2 2" xfId="4966" xr:uid="{00000000-0005-0000-0000-0000AA120000}"/>
    <cellStyle name="20% - Accent1 2 2 3 6 4 2 3" xfId="4967" xr:uid="{00000000-0005-0000-0000-0000AB120000}"/>
    <cellStyle name="20% - Accent1 2 2 3 6 4 3" xfId="4968" xr:uid="{00000000-0005-0000-0000-0000AC120000}"/>
    <cellStyle name="20% - Accent1 2 2 3 6 4 3 2" xfId="4969" xr:uid="{00000000-0005-0000-0000-0000AD120000}"/>
    <cellStyle name="20% - Accent1 2 2 3 6 4 4" xfId="4970" xr:uid="{00000000-0005-0000-0000-0000AE120000}"/>
    <cellStyle name="20% - Accent1 2 2 3 6 5" xfId="4971" xr:uid="{00000000-0005-0000-0000-0000AF120000}"/>
    <cellStyle name="20% - Accent1 2 2 3 6 5 2" xfId="4972" xr:uid="{00000000-0005-0000-0000-0000B0120000}"/>
    <cellStyle name="20% - Accent1 2 2 3 6 5 2 2" xfId="4973" xr:uid="{00000000-0005-0000-0000-0000B1120000}"/>
    <cellStyle name="20% - Accent1 2 2 3 6 5 2 2 2" xfId="4974" xr:uid="{00000000-0005-0000-0000-0000B2120000}"/>
    <cellStyle name="20% - Accent1 2 2 3 6 5 2 3" xfId="4975" xr:uid="{00000000-0005-0000-0000-0000B3120000}"/>
    <cellStyle name="20% - Accent1 2 2 3 6 5 3" xfId="4976" xr:uid="{00000000-0005-0000-0000-0000B4120000}"/>
    <cellStyle name="20% - Accent1 2 2 3 6 5 3 2" xfId="4977" xr:uid="{00000000-0005-0000-0000-0000B5120000}"/>
    <cellStyle name="20% - Accent1 2 2 3 6 5 4" xfId="4978" xr:uid="{00000000-0005-0000-0000-0000B6120000}"/>
    <cellStyle name="20% - Accent1 2 2 3 6 6" xfId="4979" xr:uid="{00000000-0005-0000-0000-0000B7120000}"/>
    <cellStyle name="20% - Accent1 2 2 3 6 6 2" xfId="4980" xr:uid="{00000000-0005-0000-0000-0000B8120000}"/>
    <cellStyle name="20% - Accent1 2 2 3 6 6 2 2" xfId="4981" xr:uid="{00000000-0005-0000-0000-0000B9120000}"/>
    <cellStyle name="20% - Accent1 2 2 3 6 6 2 2 2" xfId="4982" xr:uid="{00000000-0005-0000-0000-0000BA120000}"/>
    <cellStyle name="20% - Accent1 2 2 3 6 6 2 3" xfId="4983" xr:uid="{00000000-0005-0000-0000-0000BB120000}"/>
    <cellStyle name="20% - Accent1 2 2 3 6 6 3" xfId="4984" xr:uid="{00000000-0005-0000-0000-0000BC120000}"/>
    <cellStyle name="20% - Accent1 2 2 3 6 6 3 2" xfId="4985" xr:uid="{00000000-0005-0000-0000-0000BD120000}"/>
    <cellStyle name="20% - Accent1 2 2 3 6 6 4" xfId="4986" xr:uid="{00000000-0005-0000-0000-0000BE120000}"/>
    <cellStyle name="20% - Accent1 2 2 3 6 7" xfId="4987" xr:uid="{00000000-0005-0000-0000-0000BF120000}"/>
    <cellStyle name="20% - Accent1 2 2 3 6 7 2" xfId="4988" xr:uid="{00000000-0005-0000-0000-0000C0120000}"/>
    <cellStyle name="20% - Accent1 2 2 3 6 7 2 2" xfId="4989" xr:uid="{00000000-0005-0000-0000-0000C1120000}"/>
    <cellStyle name="20% - Accent1 2 2 3 6 7 3" xfId="4990" xr:uid="{00000000-0005-0000-0000-0000C2120000}"/>
    <cellStyle name="20% - Accent1 2 2 3 6 8" xfId="4991" xr:uid="{00000000-0005-0000-0000-0000C3120000}"/>
    <cellStyle name="20% - Accent1 2 2 3 6 8 2" xfId="4992" xr:uid="{00000000-0005-0000-0000-0000C4120000}"/>
    <cellStyle name="20% - Accent1 2 2 3 6 8 2 2" xfId="4993" xr:uid="{00000000-0005-0000-0000-0000C5120000}"/>
    <cellStyle name="20% - Accent1 2 2 3 6 8 3" xfId="4994" xr:uid="{00000000-0005-0000-0000-0000C6120000}"/>
    <cellStyle name="20% - Accent1 2 2 3 6 9" xfId="4995" xr:uid="{00000000-0005-0000-0000-0000C7120000}"/>
    <cellStyle name="20% - Accent1 2 2 3 6 9 2" xfId="4996" xr:uid="{00000000-0005-0000-0000-0000C8120000}"/>
    <cellStyle name="20% - Accent1 2 2 3 7" xfId="4997" xr:uid="{00000000-0005-0000-0000-0000C9120000}"/>
    <cellStyle name="20% - Accent1 2 2 3 7 2" xfId="4998" xr:uid="{00000000-0005-0000-0000-0000CA120000}"/>
    <cellStyle name="20% - Accent1 2 2 3 7 2 2" xfId="4999" xr:uid="{00000000-0005-0000-0000-0000CB120000}"/>
    <cellStyle name="20% - Accent1 2 2 3 7 2 2 2" xfId="5000" xr:uid="{00000000-0005-0000-0000-0000CC120000}"/>
    <cellStyle name="20% - Accent1 2 2 3 7 2 2 2 2" xfId="5001" xr:uid="{00000000-0005-0000-0000-0000CD120000}"/>
    <cellStyle name="20% - Accent1 2 2 3 7 2 2 3" xfId="5002" xr:uid="{00000000-0005-0000-0000-0000CE120000}"/>
    <cellStyle name="20% - Accent1 2 2 3 7 2 3" xfId="5003" xr:uid="{00000000-0005-0000-0000-0000CF120000}"/>
    <cellStyle name="20% - Accent1 2 2 3 7 2 3 2" xfId="5004" xr:uid="{00000000-0005-0000-0000-0000D0120000}"/>
    <cellStyle name="20% - Accent1 2 2 3 7 2 4" xfId="5005" xr:uid="{00000000-0005-0000-0000-0000D1120000}"/>
    <cellStyle name="20% - Accent1 2 2 3 7 3" xfId="5006" xr:uid="{00000000-0005-0000-0000-0000D2120000}"/>
    <cellStyle name="20% - Accent1 2 2 3 7 3 2" xfId="5007" xr:uid="{00000000-0005-0000-0000-0000D3120000}"/>
    <cellStyle name="20% - Accent1 2 2 3 7 3 2 2" xfId="5008" xr:uid="{00000000-0005-0000-0000-0000D4120000}"/>
    <cellStyle name="20% - Accent1 2 2 3 7 3 2 2 2" xfId="5009" xr:uid="{00000000-0005-0000-0000-0000D5120000}"/>
    <cellStyle name="20% - Accent1 2 2 3 7 3 2 3" xfId="5010" xr:uid="{00000000-0005-0000-0000-0000D6120000}"/>
    <cellStyle name="20% - Accent1 2 2 3 7 3 3" xfId="5011" xr:uid="{00000000-0005-0000-0000-0000D7120000}"/>
    <cellStyle name="20% - Accent1 2 2 3 7 3 3 2" xfId="5012" xr:uid="{00000000-0005-0000-0000-0000D8120000}"/>
    <cellStyle name="20% - Accent1 2 2 3 7 3 4" xfId="5013" xr:uid="{00000000-0005-0000-0000-0000D9120000}"/>
    <cellStyle name="20% - Accent1 2 2 3 7 4" xfId="5014" xr:uid="{00000000-0005-0000-0000-0000DA120000}"/>
    <cellStyle name="20% - Accent1 2 2 3 7 4 2" xfId="5015" xr:uid="{00000000-0005-0000-0000-0000DB120000}"/>
    <cellStyle name="20% - Accent1 2 2 3 7 4 2 2" xfId="5016" xr:uid="{00000000-0005-0000-0000-0000DC120000}"/>
    <cellStyle name="20% - Accent1 2 2 3 7 4 2 2 2" xfId="5017" xr:uid="{00000000-0005-0000-0000-0000DD120000}"/>
    <cellStyle name="20% - Accent1 2 2 3 7 4 2 3" xfId="5018" xr:uid="{00000000-0005-0000-0000-0000DE120000}"/>
    <cellStyle name="20% - Accent1 2 2 3 7 4 3" xfId="5019" xr:uid="{00000000-0005-0000-0000-0000DF120000}"/>
    <cellStyle name="20% - Accent1 2 2 3 7 4 3 2" xfId="5020" xr:uid="{00000000-0005-0000-0000-0000E0120000}"/>
    <cellStyle name="20% - Accent1 2 2 3 7 4 4" xfId="5021" xr:uid="{00000000-0005-0000-0000-0000E1120000}"/>
    <cellStyle name="20% - Accent1 2 2 3 7 5" xfId="5022" xr:uid="{00000000-0005-0000-0000-0000E2120000}"/>
    <cellStyle name="20% - Accent1 2 2 3 7 5 2" xfId="5023" xr:uid="{00000000-0005-0000-0000-0000E3120000}"/>
    <cellStyle name="20% - Accent1 2 2 3 7 5 2 2" xfId="5024" xr:uid="{00000000-0005-0000-0000-0000E4120000}"/>
    <cellStyle name="20% - Accent1 2 2 3 7 5 3" xfId="5025" xr:uid="{00000000-0005-0000-0000-0000E5120000}"/>
    <cellStyle name="20% - Accent1 2 2 3 7 6" xfId="5026" xr:uid="{00000000-0005-0000-0000-0000E6120000}"/>
    <cellStyle name="20% - Accent1 2 2 3 7 6 2" xfId="5027" xr:uid="{00000000-0005-0000-0000-0000E7120000}"/>
    <cellStyle name="20% - Accent1 2 2 3 7 6 2 2" xfId="5028" xr:uid="{00000000-0005-0000-0000-0000E8120000}"/>
    <cellStyle name="20% - Accent1 2 2 3 7 6 3" xfId="5029" xr:uid="{00000000-0005-0000-0000-0000E9120000}"/>
    <cellStyle name="20% - Accent1 2 2 3 7 7" xfId="5030" xr:uid="{00000000-0005-0000-0000-0000EA120000}"/>
    <cellStyle name="20% - Accent1 2 2 3 7 7 2" xfId="5031" xr:uid="{00000000-0005-0000-0000-0000EB120000}"/>
    <cellStyle name="20% - Accent1 2 2 3 7 8" xfId="5032" xr:uid="{00000000-0005-0000-0000-0000EC120000}"/>
    <cellStyle name="20% - Accent1 2 2 3 7 8 2" xfId="5033" xr:uid="{00000000-0005-0000-0000-0000ED120000}"/>
    <cellStyle name="20% - Accent1 2 2 3 7 9" xfId="5034" xr:uid="{00000000-0005-0000-0000-0000EE120000}"/>
    <cellStyle name="20% - Accent1 2 2 3 8" xfId="5035" xr:uid="{00000000-0005-0000-0000-0000EF120000}"/>
    <cellStyle name="20% - Accent1 2 2 3 8 2" xfId="5036" xr:uid="{00000000-0005-0000-0000-0000F0120000}"/>
    <cellStyle name="20% - Accent1 2 2 3 8 2 2" xfId="5037" xr:uid="{00000000-0005-0000-0000-0000F1120000}"/>
    <cellStyle name="20% - Accent1 2 2 3 8 2 2 2" xfId="5038" xr:uid="{00000000-0005-0000-0000-0000F2120000}"/>
    <cellStyle name="20% - Accent1 2 2 3 8 2 2 2 2" xfId="5039" xr:uid="{00000000-0005-0000-0000-0000F3120000}"/>
    <cellStyle name="20% - Accent1 2 2 3 8 2 2 3" xfId="5040" xr:uid="{00000000-0005-0000-0000-0000F4120000}"/>
    <cellStyle name="20% - Accent1 2 2 3 8 2 3" xfId="5041" xr:uid="{00000000-0005-0000-0000-0000F5120000}"/>
    <cellStyle name="20% - Accent1 2 2 3 8 2 3 2" xfId="5042" xr:uid="{00000000-0005-0000-0000-0000F6120000}"/>
    <cellStyle name="20% - Accent1 2 2 3 8 2 4" xfId="5043" xr:uid="{00000000-0005-0000-0000-0000F7120000}"/>
    <cellStyle name="20% - Accent1 2 2 3 8 3" xfId="5044" xr:uid="{00000000-0005-0000-0000-0000F8120000}"/>
    <cellStyle name="20% - Accent1 2 2 3 8 3 2" xfId="5045" xr:uid="{00000000-0005-0000-0000-0000F9120000}"/>
    <cellStyle name="20% - Accent1 2 2 3 8 3 2 2" xfId="5046" xr:uid="{00000000-0005-0000-0000-0000FA120000}"/>
    <cellStyle name="20% - Accent1 2 2 3 8 3 2 2 2" xfId="5047" xr:uid="{00000000-0005-0000-0000-0000FB120000}"/>
    <cellStyle name="20% - Accent1 2 2 3 8 3 2 3" xfId="5048" xr:uid="{00000000-0005-0000-0000-0000FC120000}"/>
    <cellStyle name="20% - Accent1 2 2 3 8 3 3" xfId="5049" xr:uid="{00000000-0005-0000-0000-0000FD120000}"/>
    <cellStyle name="20% - Accent1 2 2 3 8 3 3 2" xfId="5050" xr:uid="{00000000-0005-0000-0000-0000FE120000}"/>
    <cellStyle name="20% - Accent1 2 2 3 8 3 4" xfId="5051" xr:uid="{00000000-0005-0000-0000-0000FF120000}"/>
    <cellStyle name="20% - Accent1 2 2 3 8 4" xfId="5052" xr:uid="{00000000-0005-0000-0000-000000130000}"/>
    <cellStyle name="20% - Accent1 2 2 3 8 4 2" xfId="5053" xr:uid="{00000000-0005-0000-0000-000001130000}"/>
    <cellStyle name="20% - Accent1 2 2 3 8 4 2 2" xfId="5054" xr:uid="{00000000-0005-0000-0000-000002130000}"/>
    <cellStyle name="20% - Accent1 2 2 3 8 4 2 2 2" xfId="5055" xr:uid="{00000000-0005-0000-0000-000003130000}"/>
    <cellStyle name="20% - Accent1 2 2 3 8 4 2 3" xfId="5056" xr:uid="{00000000-0005-0000-0000-000004130000}"/>
    <cellStyle name="20% - Accent1 2 2 3 8 4 3" xfId="5057" xr:uid="{00000000-0005-0000-0000-000005130000}"/>
    <cellStyle name="20% - Accent1 2 2 3 8 4 3 2" xfId="5058" xr:uid="{00000000-0005-0000-0000-000006130000}"/>
    <cellStyle name="20% - Accent1 2 2 3 8 4 4" xfId="5059" xr:uid="{00000000-0005-0000-0000-000007130000}"/>
    <cellStyle name="20% - Accent1 2 2 3 8 5" xfId="5060" xr:uid="{00000000-0005-0000-0000-000008130000}"/>
    <cellStyle name="20% - Accent1 2 2 3 8 5 2" xfId="5061" xr:uid="{00000000-0005-0000-0000-000009130000}"/>
    <cellStyle name="20% - Accent1 2 2 3 8 5 2 2" xfId="5062" xr:uid="{00000000-0005-0000-0000-00000A130000}"/>
    <cellStyle name="20% - Accent1 2 2 3 8 5 3" xfId="5063" xr:uid="{00000000-0005-0000-0000-00000B130000}"/>
    <cellStyle name="20% - Accent1 2 2 3 8 6" xfId="5064" xr:uid="{00000000-0005-0000-0000-00000C130000}"/>
    <cellStyle name="20% - Accent1 2 2 3 8 6 2" xfId="5065" xr:uid="{00000000-0005-0000-0000-00000D130000}"/>
    <cellStyle name="20% - Accent1 2 2 3 8 6 2 2" xfId="5066" xr:uid="{00000000-0005-0000-0000-00000E130000}"/>
    <cellStyle name="20% - Accent1 2 2 3 8 6 3" xfId="5067" xr:uid="{00000000-0005-0000-0000-00000F130000}"/>
    <cellStyle name="20% - Accent1 2 2 3 8 7" xfId="5068" xr:uid="{00000000-0005-0000-0000-000010130000}"/>
    <cellStyle name="20% - Accent1 2 2 3 8 7 2" xfId="5069" xr:uid="{00000000-0005-0000-0000-000011130000}"/>
    <cellStyle name="20% - Accent1 2 2 3 8 8" xfId="5070" xr:uid="{00000000-0005-0000-0000-000012130000}"/>
    <cellStyle name="20% - Accent1 2 2 3 8 8 2" xfId="5071" xr:uid="{00000000-0005-0000-0000-000013130000}"/>
    <cellStyle name="20% - Accent1 2 2 3 8 9" xfId="5072" xr:uid="{00000000-0005-0000-0000-000014130000}"/>
    <cellStyle name="20% - Accent1 2 2 3 9" xfId="5073" xr:uid="{00000000-0005-0000-0000-000015130000}"/>
    <cellStyle name="20% - Accent1 2 2 3 9 2" xfId="5074" xr:uid="{00000000-0005-0000-0000-000016130000}"/>
    <cellStyle name="20% - Accent1 2 2 3 9 2 2" xfId="5075" xr:uid="{00000000-0005-0000-0000-000017130000}"/>
    <cellStyle name="20% - Accent1 2 2 3 9 2 2 2" xfId="5076" xr:uid="{00000000-0005-0000-0000-000018130000}"/>
    <cellStyle name="20% - Accent1 2 2 3 9 2 3" xfId="5077" xr:uid="{00000000-0005-0000-0000-000019130000}"/>
    <cellStyle name="20% - Accent1 2 2 3 9 3" xfId="5078" xr:uid="{00000000-0005-0000-0000-00001A130000}"/>
    <cellStyle name="20% - Accent1 2 2 3 9 3 2" xfId="5079" xr:uid="{00000000-0005-0000-0000-00001B130000}"/>
    <cellStyle name="20% - Accent1 2 2 3 9 4" xfId="5080" xr:uid="{00000000-0005-0000-0000-00001C130000}"/>
    <cellStyle name="20% - Accent1 2 2 4" xfId="5081" xr:uid="{00000000-0005-0000-0000-00001D130000}"/>
    <cellStyle name="20% - Accent1 2 2 4 10" xfId="5082" xr:uid="{00000000-0005-0000-0000-00001E130000}"/>
    <cellStyle name="20% - Accent1 2 2 4 10 2" xfId="5083" xr:uid="{00000000-0005-0000-0000-00001F130000}"/>
    <cellStyle name="20% - Accent1 2 2 4 10 2 2" xfId="5084" xr:uid="{00000000-0005-0000-0000-000020130000}"/>
    <cellStyle name="20% - Accent1 2 2 4 10 2 2 2" xfId="5085" xr:uid="{00000000-0005-0000-0000-000021130000}"/>
    <cellStyle name="20% - Accent1 2 2 4 10 2 3" xfId="5086" xr:uid="{00000000-0005-0000-0000-000022130000}"/>
    <cellStyle name="20% - Accent1 2 2 4 10 3" xfId="5087" xr:uid="{00000000-0005-0000-0000-000023130000}"/>
    <cellStyle name="20% - Accent1 2 2 4 10 3 2" xfId="5088" xr:uid="{00000000-0005-0000-0000-000024130000}"/>
    <cellStyle name="20% - Accent1 2 2 4 10 4" xfId="5089" xr:uid="{00000000-0005-0000-0000-000025130000}"/>
    <cellStyle name="20% - Accent1 2 2 4 11" xfId="5090" xr:uid="{00000000-0005-0000-0000-000026130000}"/>
    <cellStyle name="20% - Accent1 2 2 4 11 2" xfId="5091" xr:uid="{00000000-0005-0000-0000-000027130000}"/>
    <cellStyle name="20% - Accent1 2 2 4 11 2 2" xfId="5092" xr:uid="{00000000-0005-0000-0000-000028130000}"/>
    <cellStyle name="20% - Accent1 2 2 4 11 2 2 2" xfId="5093" xr:uid="{00000000-0005-0000-0000-000029130000}"/>
    <cellStyle name="20% - Accent1 2 2 4 11 2 3" xfId="5094" xr:uid="{00000000-0005-0000-0000-00002A130000}"/>
    <cellStyle name="20% - Accent1 2 2 4 11 3" xfId="5095" xr:uid="{00000000-0005-0000-0000-00002B130000}"/>
    <cellStyle name="20% - Accent1 2 2 4 11 3 2" xfId="5096" xr:uid="{00000000-0005-0000-0000-00002C130000}"/>
    <cellStyle name="20% - Accent1 2 2 4 11 4" xfId="5097" xr:uid="{00000000-0005-0000-0000-00002D130000}"/>
    <cellStyle name="20% - Accent1 2 2 4 12" xfId="5098" xr:uid="{00000000-0005-0000-0000-00002E130000}"/>
    <cellStyle name="20% - Accent1 2 2 4 12 2" xfId="5099" xr:uid="{00000000-0005-0000-0000-00002F130000}"/>
    <cellStyle name="20% - Accent1 2 2 4 12 2 2" xfId="5100" xr:uid="{00000000-0005-0000-0000-000030130000}"/>
    <cellStyle name="20% - Accent1 2 2 4 12 3" xfId="5101" xr:uid="{00000000-0005-0000-0000-000031130000}"/>
    <cellStyle name="20% - Accent1 2 2 4 13" xfId="5102" xr:uid="{00000000-0005-0000-0000-000032130000}"/>
    <cellStyle name="20% - Accent1 2 2 4 13 2" xfId="5103" xr:uid="{00000000-0005-0000-0000-000033130000}"/>
    <cellStyle name="20% - Accent1 2 2 4 13 2 2" xfId="5104" xr:uid="{00000000-0005-0000-0000-000034130000}"/>
    <cellStyle name="20% - Accent1 2 2 4 13 3" xfId="5105" xr:uid="{00000000-0005-0000-0000-000035130000}"/>
    <cellStyle name="20% - Accent1 2 2 4 14" xfId="5106" xr:uid="{00000000-0005-0000-0000-000036130000}"/>
    <cellStyle name="20% - Accent1 2 2 4 14 2" xfId="5107" xr:uid="{00000000-0005-0000-0000-000037130000}"/>
    <cellStyle name="20% - Accent1 2 2 4 15" xfId="5108" xr:uid="{00000000-0005-0000-0000-000038130000}"/>
    <cellStyle name="20% - Accent1 2 2 4 15 2" xfId="5109" xr:uid="{00000000-0005-0000-0000-000039130000}"/>
    <cellStyle name="20% - Accent1 2 2 4 16" xfId="5110" xr:uid="{00000000-0005-0000-0000-00003A130000}"/>
    <cellStyle name="20% - Accent1 2 2 4 2" xfId="5111" xr:uid="{00000000-0005-0000-0000-00003B130000}"/>
    <cellStyle name="20% - Accent1 2 2 4 2 10" xfId="5112" xr:uid="{00000000-0005-0000-0000-00003C130000}"/>
    <cellStyle name="20% - Accent1 2 2 4 2 10 2" xfId="5113" xr:uid="{00000000-0005-0000-0000-00003D130000}"/>
    <cellStyle name="20% - Accent1 2 2 4 2 10 2 2" xfId="5114" xr:uid="{00000000-0005-0000-0000-00003E130000}"/>
    <cellStyle name="20% - Accent1 2 2 4 2 10 2 2 2" xfId="5115" xr:uid="{00000000-0005-0000-0000-00003F130000}"/>
    <cellStyle name="20% - Accent1 2 2 4 2 10 2 3" xfId="5116" xr:uid="{00000000-0005-0000-0000-000040130000}"/>
    <cellStyle name="20% - Accent1 2 2 4 2 10 3" xfId="5117" xr:uid="{00000000-0005-0000-0000-000041130000}"/>
    <cellStyle name="20% - Accent1 2 2 4 2 10 3 2" xfId="5118" xr:uid="{00000000-0005-0000-0000-000042130000}"/>
    <cellStyle name="20% - Accent1 2 2 4 2 10 4" xfId="5119" xr:uid="{00000000-0005-0000-0000-000043130000}"/>
    <cellStyle name="20% - Accent1 2 2 4 2 11" xfId="5120" xr:uid="{00000000-0005-0000-0000-000044130000}"/>
    <cellStyle name="20% - Accent1 2 2 4 2 11 2" xfId="5121" xr:uid="{00000000-0005-0000-0000-000045130000}"/>
    <cellStyle name="20% - Accent1 2 2 4 2 11 2 2" xfId="5122" xr:uid="{00000000-0005-0000-0000-000046130000}"/>
    <cellStyle name="20% - Accent1 2 2 4 2 11 3" xfId="5123" xr:uid="{00000000-0005-0000-0000-000047130000}"/>
    <cellStyle name="20% - Accent1 2 2 4 2 12" xfId="5124" xr:uid="{00000000-0005-0000-0000-000048130000}"/>
    <cellStyle name="20% - Accent1 2 2 4 2 12 2" xfId="5125" xr:uid="{00000000-0005-0000-0000-000049130000}"/>
    <cellStyle name="20% - Accent1 2 2 4 2 12 2 2" xfId="5126" xr:uid="{00000000-0005-0000-0000-00004A130000}"/>
    <cellStyle name="20% - Accent1 2 2 4 2 12 3" xfId="5127" xr:uid="{00000000-0005-0000-0000-00004B130000}"/>
    <cellStyle name="20% - Accent1 2 2 4 2 13" xfId="5128" xr:uid="{00000000-0005-0000-0000-00004C130000}"/>
    <cellStyle name="20% - Accent1 2 2 4 2 13 2" xfId="5129" xr:uid="{00000000-0005-0000-0000-00004D130000}"/>
    <cellStyle name="20% - Accent1 2 2 4 2 14" xfId="5130" xr:uid="{00000000-0005-0000-0000-00004E130000}"/>
    <cellStyle name="20% - Accent1 2 2 4 2 14 2" xfId="5131" xr:uid="{00000000-0005-0000-0000-00004F130000}"/>
    <cellStyle name="20% - Accent1 2 2 4 2 15" xfId="5132" xr:uid="{00000000-0005-0000-0000-000050130000}"/>
    <cellStyle name="20% - Accent1 2 2 4 2 2" xfId="5133" xr:uid="{00000000-0005-0000-0000-000051130000}"/>
    <cellStyle name="20% - Accent1 2 2 4 2 2 10" xfId="5134" xr:uid="{00000000-0005-0000-0000-000052130000}"/>
    <cellStyle name="20% - Accent1 2 2 4 2 2 10 2" xfId="5135" xr:uid="{00000000-0005-0000-0000-000053130000}"/>
    <cellStyle name="20% - Accent1 2 2 4 2 2 10 2 2" xfId="5136" xr:uid="{00000000-0005-0000-0000-000054130000}"/>
    <cellStyle name="20% - Accent1 2 2 4 2 2 10 3" xfId="5137" xr:uid="{00000000-0005-0000-0000-000055130000}"/>
    <cellStyle name="20% - Accent1 2 2 4 2 2 11" xfId="5138" xr:uid="{00000000-0005-0000-0000-000056130000}"/>
    <cellStyle name="20% - Accent1 2 2 4 2 2 11 2" xfId="5139" xr:uid="{00000000-0005-0000-0000-000057130000}"/>
    <cellStyle name="20% - Accent1 2 2 4 2 2 11 2 2" xfId="5140" xr:uid="{00000000-0005-0000-0000-000058130000}"/>
    <cellStyle name="20% - Accent1 2 2 4 2 2 11 3" xfId="5141" xr:uid="{00000000-0005-0000-0000-000059130000}"/>
    <cellStyle name="20% - Accent1 2 2 4 2 2 12" xfId="5142" xr:uid="{00000000-0005-0000-0000-00005A130000}"/>
    <cellStyle name="20% - Accent1 2 2 4 2 2 12 2" xfId="5143" xr:uid="{00000000-0005-0000-0000-00005B130000}"/>
    <cellStyle name="20% - Accent1 2 2 4 2 2 13" xfId="5144" xr:uid="{00000000-0005-0000-0000-00005C130000}"/>
    <cellStyle name="20% - Accent1 2 2 4 2 2 13 2" xfId="5145" xr:uid="{00000000-0005-0000-0000-00005D130000}"/>
    <cellStyle name="20% - Accent1 2 2 4 2 2 14" xfId="5146" xr:uid="{00000000-0005-0000-0000-00005E130000}"/>
    <cellStyle name="20% - Accent1 2 2 4 2 2 2" xfId="5147" xr:uid="{00000000-0005-0000-0000-00005F130000}"/>
    <cellStyle name="20% - Accent1 2 2 4 2 2 2 10" xfId="5148" xr:uid="{00000000-0005-0000-0000-000060130000}"/>
    <cellStyle name="20% - Accent1 2 2 4 2 2 2 10 2" xfId="5149" xr:uid="{00000000-0005-0000-0000-000061130000}"/>
    <cellStyle name="20% - Accent1 2 2 4 2 2 2 11" xfId="5150" xr:uid="{00000000-0005-0000-0000-000062130000}"/>
    <cellStyle name="20% - Accent1 2 2 4 2 2 2 2" xfId="5151" xr:uid="{00000000-0005-0000-0000-000063130000}"/>
    <cellStyle name="20% - Accent1 2 2 4 2 2 2 2 2" xfId="5152" xr:uid="{00000000-0005-0000-0000-000064130000}"/>
    <cellStyle name="20% - Accent1 2 2 4 2 2 2 2 2 2" xfId="5153" xr:uid="{00000000-0005-0000-0000-000065130000}"/>
    <cellStyle name="20% - Accent1 2 2 4 2 2 2 2 2 2 2" xfId="5154" xr:uid="{00000000-0005-0000-0000-000066130000}"/>
    <cellStyle name="20% - Accent1 2 2 4 2 2 2 2 2 2 2 2" xfId="5155" xr:uid="{00000000-0005-0000-0000-000067130000}"/>
    <cellStyle name="20% - Accent1 2 2 4 2 2 2 2 2 2 3" xfId="5156" xr:uid="{00000000-0005-0000-0000-000068130000}"/>
    <cellStyle name="20% - Accent1 2 2 4 2 2 2 2 2 3" xfId="5157" xr:uid="{00000000-0005-0000-0000-000069130000}"/>
    <cellStyle name="20% - Accent1 2 2 4 2 2 2 2 2 3 2" xfId="5158" xr:uid="{00000000-0005-0000-0000-00006A130000}"/>
    <cellStyle name="20% - Accent1 2 2 4 2 2 2 2 2 4" xfId="5159" xr:uid="{00000000-0005-0000-0000-00006B130000}"/>
    <cellStyle name="20% - Accent1 2 2 4 2 2 2 2 3" xfId="5160" xr:uid="{00000000-0005-0000-0000-00006C130000}"/>
    <cellStyle name="20% - Accent1 2 2 4 2 2 2 2 3 2" xfId="5161" xr:uid="{00000000-0005-0000-0000-00006D130000}"/>
    <cellStyle name="20% - Accent1 2 2 4 2 2 2 2 3 2 2" xfId="5162" xr:uid="{00000000-0005-0000-0000-00006E130000}"/>
    <cellStyle name="20% - Accent1 2 2 4 2 2 2 2 3 2 2 2" xfId="5163" xr:uid="{00000000-0005-0000-0000-00006F130000}"/>
    <cellStyle name="20% - Accent1 2 2 4 2 2 2 2 3 2 3" xfId="5164" xr:uid="{00000000-0005-0000-0000-000070130000}"/>
    <cellStyle name="20% - Accent1 2 2 4 2 2 2 2 3 3" xfId="5165" xr:uid="{00000000-0005-0000-0000-000071130000}"/>
    <cellStyle name="20% - Accent1 2 2 4 2 2 2 2 3 3 2" xfId="5166" xr:uid="{00000000-0005-0000-0000-000072130000}"/>
    <cellStyle name="20% - Accent1 2 2 4 2 2 2 2 3 4" xfId="5167" xr:uid="{00000000-0005-0000-0000-000073130000}"/>
    <cellStyle name="20% - Accent1 2 2 4 2 2 2 2 4" xfId="5168" xr:uid="{00000000-0005-0000-0000-000074130000}"/>
    <cellStyle name="20% - Accent1 2 2 4 2 2 2 2 4 2" xfId="5169" xr:uid="{00000000-0005-0000-0000-000075130000}"/>
    <cellStyle name="20% - Accent1 2 2 4 2 2 2 2 4 2 2" xfId="5170" xr:uid="{00000000-0005-0000-0000-000076130000}"/>
    <cellStyle name="20% - Accent1 2 2 4 2 2 2 2 4 2 2 2" xfId="5171" xr:uid="{00000000-0005-0000-0000-000077130000}"/>
    <cellStyle name="20% - Accent1 2 2 4 2 2 2 2 4 2 3" xfId="5172" xr:uid="{00000000-0005-0000-0000-000078130000}"/>
    <cellStyle name="20% - Accent1 2 2 4 2 2 2 2 4 3" xfId="5173" xr:uid="{00000000-0005-0000-0000-000079130000}"/>
    <cellStyle name="20% - Accent1 2 2 4 2 2 2 2 4 3 2" xfId="5174" xr:uid="{00000000-0005-0000-0000-00007A130000}"/>
    <cellStyle name="20% - Accent1 2 2 4 2 2 2 2 4 4" xfId="5175" xr:uid="{00000000-0005-0000-0000-00007B130000}"/>
    <cellStyle name="20% - Accent1 2 2 4 2 2 2 2 5" xfId="5176" xr:uid="{00000000-0005-0000-0000-00007C130000}"/>
    <cellStyle name="20% - Accent1 2 2 4 2 2 2 2 5 2" xfId="5177" xr:uid="{00000000-0005-0000-0000-00007D130000}"/>
    <cellStyle name="20% - Accent1 2 2 4 2 2 2 2 5 2 2" xfId="5178" xr:uid="{00000000-0005-0000-0000-00007E130000}"/>
    <cellStyle name="20% - Accent1 2 2 4 2 2 2 2 5 3" xfId="5179" xr:uid="{00000000-0005-0000-0000-00007F130000}"/>
    <cellStyle name="20% - Accent1 2 2 4 2 2 2 2 6" xfId="5180" xr:uid="{00000000-0005-0000-0000-000080130000}"/>
    <cellStyle name="20% - Accent1 2 2 4 2 2 2 2 6 2" xfId="5181" xr:uid="{00000000-0005-0000-0000-000081130000}"/>
    <cellStyle name="20% - Accent1 2 2 4 2 2 2 2 6 2 2" xfId="5182" xr:uid="{00000000-0005-0000-0000-000082130000}"/>
    <cellStyle name="20% - Accent1 2 2 4 2 2 2 2 6 3" xfId="5183" xr:uid="{00000000-0005-0000-0000-000083130000}"/>
    <cellStyle name="20% - Accent1 2 2 4 2 2 2 2 7" xfId="5184" xr:uid="{00000000-0005-0000-0000-000084130000}"/>
    <cellStyle name="20% - Accent1 2 2 4 2 2 2 2 7 2" xfId="5185" xr:uid="{00000000-0005-0000-0000-000085130000}"/>
    <cellStyle name="20% - Accent1 2 2 4 2 2 2 2 8" xfId="5186" xr:uid="{00000000-0005-0000-0000-000086130000}"/>
    <cellStyle name="20% - Accent1 2 2 4 2 2 2 2 8 2" xfId="5187" xr:uid="{00000000-0005-0000-0000-000087130000}"/>
    <cellStyle name="20% - Accent1 2 2 4 2 2 2 2 9" xfId="5188" xr:uid="{00000000-0005-0000-0000-000088130000}"/>
    <cellStyle name="20% - Accent1 2 2 4 2 2 2 3" xfId="5189" xr:uid="{00000000-0005-0000-0000-000089130000}"/>
    <cellStyle name="20% - Accent1 2 2 4 2 2 2 3 2" xfId="5190" xr:uid="{00000000-0005-0000-0000-00008A130000}"/>
    <cellStyle name="20% - Accent1 2 2 4 2 2 2 3 2 2" xfId="5191" xr:uid="{00000000-0005-0000-0000-00008B130000}"/>
    <cellStyle name="20% - Accent1 2 2 4 2 2 2 3 2 2 2" xfId="5192" xr:uid="{00000000-0005-0000-0000-00008C130000}"/>
    <cellStyle name="20% - Accent1 2 2 4 2 2 2 3 2 2 2 2" xfId="5193" xr:uid="{00000000-0005-0000-0000-00008D130000}"/>
    <cellStyle name="20% - Accent1 2 2 4 2 2 2 3 2 2 3" xfId="5194" xr:uid="{00000000-0005-0000-0000-00008E130000}"/>
    <cellStyle name="20% - Accent1 2 2 4 2 2 2 3 2 3" xfId="5195" xr:uid="{00000000-0005-0000-0000-00008F130000}"/>
    <cellStyle name="20% - Accent1 2 2 4 2 2 2 3 2 3 2" xfId="5196" xr:uid="{00000000-0005-0000-0000-000090130000}"/>
    <cellStyle name="20% - Accent1 2 2 4 2 2 2 3 2 4" xfId="5197" xr:uid="{00000000-0005-0000-0000-000091130000}"/>
    <cellStyle name="20% - Accent1 2 2 4 2 2 2 3 3" xfId="5198" xr:uid="{00000000-0005-0000-0000-000092130000}"/>
    <cellStyle name="20% - Accent1 2 2 4 2 2 2 3 3 2" xfId="5199" xr:uid="{00000000-0005-0000-0000-000093130000}"/>
    <cellStyle name="20% - Accent1 2 2 4 2 2 2 3 3 2 2" xfId="5200" xr:uid="{00000000-0005-0000-0000-000094130000}"/>
    <cellStyle name="20% - Accent1 2 2 4 2 2 2 3 3 2 2 2" xfId="5201" xr:uid="{00000000-0005-0000-0000-000095130000}"/>
    <cellStyle name="20% - Accent1 2 2 4 2 2 2 3 3 2 3" xfId="5202" xr:uid="{00000000-0005-0000-0000-000096130000}"/>
    <cellStyle name="20% - Accent1 2 2 4 2 2 2 3 3 3" xfId="5203" xr:uid="{00000000-0005-0000-0000-000097130000}"/>
    <cellStyle name="20% - Accent1 2 2 4 2 2 2 3 3 3 2" xfId="5204" xr:uid="{00000000-0005-0000-0000-000098130000}"/>
    <cellStyle name="20% - Accent1 2 2 4 2 2 2 3 3 4" xfId="5205" xr:uid="{00000000-0005-0000-0000-000099130000}"/>
    <cellStyle name="20% - Accent1 2 2 4 2 2 2 3 4" xfId="5206" xr:uid="{00000000-0005-0000-0000-00009A130000}"/>
    <cellStyle name="20% - Accent1 2 2 4 2 2 2 3 4 2" xfId="5207" xr:uid="{00000000-0005-0000-0000-00009B130000}"/>
    <cellStyle name="20% - Accent1 2 2 4 2 2 2 3 4 2 2" xfId="5208" xr:uid="{00000000-0005-0000-0000-00009C130000}"/>
    <cellStyle name="20% - Accent1 2 2 4 2 2 2 3 4 2 2 2" xfId="5209" xr:uid="{00000000-0005-0000-0000-00009D130000}"/>
    <cellStyle name="20% - Accent1 2 2 4 2 2 2 3 4 2 3" xfId="5210" xr:uid="{00000000-0005-0000-0000-00009E130000}"/>
    <cellStyle name="20% - Accent1 2 2 4 2 2 2 3 4 3" xfId="5211" xr:uid="{00000000-0005-0000-0000-00009F130000}"/>
    <cellStyle name="20% - Accent1 2 2 4 2 2 2 3 4 3 2" xfId="5212" xr:uid="{00000000-0005-0000-0000-0000A0130000}"/>
    <cellStyle name="20% - Accent1 2 2 4 2 2 2 3 4 4" xfId="5213" xr:uid="{00000000-0005-0000-0000-0000A1130000}"/>
    <cellStyle name="20% - Accent1 2 2 4 2 2 2 3 5" xfId="5214" xr:uid="{00000000-0005-0000-0000-0000A2130000}"/>
    <cellStyle name="20% - Accent1 2 2 4 2 2 2 3 5 2" xfId="5215" xr:uid="{00000000-0005-0000-0000-0000A3130000}"/>
    <cellStyle name="20% - Accent1 2 2 4 2 2 2 3 5 2 2" xfId="5216" xr:uid="{00000000-0005-0000-0000-0000A4130000}"/>
    <cellStyle name="20% - Accent1 2 2 4 2 2 2 3 5 3" xfId="5217" xr:uid="{00000000-0005-0000-0000-0000A5130000}"/>
    <cellStyle name="20% - Accent1 2 2 4 2 2 2 3 6" xfId="5218" xr:uid="{00000000-0005-0000-0000-0000A6130000}"/>
    <cellStyle name="20% - Accent1 2 2 4 2 2 2 3 6 2" xfId="5219" xr:uid="{00000000-0005-0000-0000-0000A7130000}"/>
    <cellStyle name="20% - Accent1 2 2 4 2 2 2 3 6 2 2" xfId="5220" xr:uid="{00000000-0005-0000-0000-0000A8130000}"/>
    <cellStyle name="20% - Accent1 2 2 4 2 2 2 3 6 3" xfId="5221" xr:uid="{00000000-0005-0000-0000-0000A9130000}"/>
    <cellStyle name="20% - Accent1 2 2 4 2 2 2 3 7" xfId="5222" xr:uid="{00000000-0005-0000-0000-0000AA130000}"/>
    <cellStyle name="20% - Accent1 2 2 4 2 2 2 3 7 2" xfId="5223" xr:uid="{00000000-0005-0000-0000-0000AB130000}"/>
    <cellStyle name="20% - Accent1 2 2 4 2 2 2 3 8" xfId="5224" xr:uid="{00000000-0005-0000-0000-0000AC130000}"/>
    <cellStyle name="20% - Accent1 2 2 4 2 2 2 3 8 2" xfId="5225" xr:uid="{00000000-0005-0000-0000-0000AD130000}"/>
    <cellStyle name="20% - Accent1 2 2 4 2 2 2 3 9" xfId="5226" xr:uid="{00000000-0005-0000-0000-0000AE130000}"/>
    <cellStyle name="20% - Accent1 2 2 4 2 2 2 4" xfId="5227" xr:uid="{00000000-0005-0000-0000-0000AF130000}"/>
    <cellStyle name="20% - Accent1 2 2 4 2 2 2 4 2" xfId="5228" xr:uid="{00000000-0005-0000-0000-0000B0130000}"/>
    <cellStyle name="20% - Accent1 2 2 4 2 2 2 4 2 2" xfId="5229" xr:uid="{00000000-0005-0000-0000-0000B1130000}"/>
    <cellStyle name="20% - Accent1 2 2 4 2 2 2 4 2 2 2" xfId="5230" xr:uid="{00000000-0005-0000-0000-0000B2130000}"/>
    <cellStyle name="20% - Accent1 2 2 4 2 2 2 4 2 3" xfId="5231" xr:uid="{00000000-0005-0000-0000-0000B3130000}"/>
    <cellStyle name="20% - Accent1 2 2 4 2 2 2 4 3" xfId="5232" xr:uid="{00000000-0005-0000-0000-0000B4130000}"/>
    <cellStyle name="20% - Accent1 2 2 4 2 2 2 4 3 2" xfId="5233" xr:uid="{00000000-0005-0000-0000-0000B5130000}"/>
    <cellStyle name="20% - Accent1 2 2 4 2 2 2 4 4" xfId="5234" xr:uid="{00000000-0005-0000-0000-0000B6130000}"/>
    <cellStyle name="20% - Accent1 2 2 4 2 2 2 5" xfId="5235" xr:uid="{00000000-0005-0000-0000-0000B7130000}"/>
    <cellStyle name="20% - Accent1 2 2 4 2 2 2 5 2" xfId="5236" xr:uid="{00000000-0005-0000-0000-0000B8130000}"/>
    <cellStyle name="20% - Accent1 2 2 4 2 2 2 5 2 2" xfId="5237" xr:uid="{00000000-0005-0000-0000-0000B9130000}"/>
    <cellStyle name="20% - Accent1 2 2 4 2 2 2 5 2 2 2" xfId="5238" xr:uid="{00000000-0005-0000-0000-0000BA130000}"/>
    <cellStyle name="20% - Accent1 2 2 4 2 2 2 5 2 3" xfId="5239" xr:uid="{00000000-0005-0000-0000-0000BB130000}"/>
    <cellStyle name="20% - Accent1 2 2 4 2 2 2 5 3" xfId="5240" xr:uid="{00000000-0005-0000-0000-0000BC130000}"/>
    <cellStyle name="20% - Accent1 2 2 4 2 2 2 5 3 2" xfId="5241" xr:uid="{00000000-0005-0000-0000-0000BD130000}"/>
    <cellStyle name="20% - Accent1 2 2 4 2 2 2 5 4" xfId="5242" xr:uid="{00000000-0005-0000-0000-0000BE130000}"/>
    <cellStyle name="20% - Accent1 2 2 4 2 2 2 6" xfId="5243" xr:uid="{00000000-0005-0000-0000-0000BF130000}"/>
    <cellStyle name="20% - Accent1 2 2 4 2 2 2 6 2" xfId="5244" xr:uid="{00000000-0005-0000-0000-0000C0130000}"/>
    <cellStyle name="20% - Accent1 2 2 4 2 2 2 6 2 2" xfId="5245" xr:uid="{00000000-0005-0000-0000-0000C1130000}"/>
    <cellStyle name="20% - Accent1 2 2 4 2 2 2 6 2 2 2" xfId="5246" xr:uid="{00000000-0005-0000-0000-0000C2130000}"/>
    <cellStyle name="20% - Accent1 2 2 4 2 2 2 6 2 3" xfId="5247" xr:uid="{00000000-0005-0000-0000-0000C3130000}"/>
    <cellStyle name="20% - Accent1 2 2 4 2 2 2 6 3" xfId="5248" xr:uid="{00000000-0005-0000-0000-0000C4130000}"/>
    <cellStyle name="20% - Accent1 2 2 4 2 2 2 6 3 2" xfId="5249" xr:uid="{00000000-0005-0000-0000-0000C5130000}"/>
    <cellStyle name="20% - Accent1 2 2 4 2 2 2 6 4" xfId="5250" xr:uid="{00000000-0005-0000-0000-0000C6130000}"/>
    <cellStyle name="20% - Accent1 2 2 4 2 2 2 7" xfId="5251" xr:uid="{00000000-0005-0000-0000-0000C7130000}"/>
    <cellStyle name="20% - Accent1 2 2 4 2 2 2 7 2" xfId="5252" xr:uid="{00000000-0005-0000-0000-0000C8130000}"/>
    <cellStyle name="20% - Accent1 2 2 4 2 2 2 7 2 2" xfId="5253" xr:uid="{00000000-0005-0000-0000-0000C9130000}"/>
    <cellStyle name="20% - Accent1 2 2 4 2 2 2 7 3" xfId="5254" xr:uid="{00000000-0005-0000-0000-0000CA130000}"/>
    <cellStyle name="20% - Accent1 2 2 4 2 2 2 8" xfId="5255" xr:uid="{00000000-0005-0000-0000-0000CB130000}"/>
    <cellStyle name="20% - Accent1 2 2 4 2 2 2 8 2" xfId="5256" xr:uid="{00000000-0005-0000-0000-0000CC130000}"/>
    <cellStyle name="20% - Accent1 2 2 4 2 2 2 8 2 2" xfId="5257" xr:uid="{00000000-0005-0000-0000-0000CD130000}"/>
    <cellStyle name="20% - Accent1 2 2 4 2 2 2 8 3" xfId="5258" xr:uid="{00000000-0005-0000-0000-0000CE130000}"/>
    <cellStyle name="20% - Accent1 2 2 4 2 2 2 9" xfId="5259" xr:uid="{00000000-0005-0000-0000-0000CF130000}"/>
    <cellStyle name="20% - Accent1 2 2 4 2 2 2 9 2" xfId="5260" xr:uid="{00000000-0005-0000-0000-0000D0130000}"/>
    <cellStyle name="20% - Accent1 2 2 4 2 2 3" xfId="5261" xr:uid="{00000000-0005-0000-0000-0000D1130000}"/>
    <cellStyle name="20% - Accent1 2 2 4 2 2 3 10" xfId="5262" xr:uid="{00000000-0005-0000-0000-0000D2130000}"/>
    <cellStyle name="20% - Accent1 2 2 4 2 2 3 10 2" xfId="5263" xr:uid="{00000000-0005-0000-0000-0000D3130000}"/>
    <cellStyle name="20% - Accent1 2 2 4 2 2 3 11" xfId="5264" xr:uid="{00000000-0005-0000-0000-0000D4130000}"/>
    <cellStyle name="20% - Accent1 2 2 4 2 2 3 2" xfId="5265" xr:uid="{00000000-0005-0000-0000-0000D5130000}"/>
    <cellStyle name="20% - Accent1 2 2 4 2 2 3 2 2" xfId="5266" xr:uid="{00000000-0005-0000-0000-0000D6130000}"/>
    <cellStyle name="20% - Accent1 2 2 4 2 2 3 2 2 2" xfId="5267" xr:uid="{00000000-0005-0000-0000-0000D7130000}"/>
    <cellStyle name="20% - Accent1 2 2 4 2 2 3 2 2 2 2" xfId="5268" xr:uid="{00000000-0005-0000-0000-0000D8130000}"/>
    <cellStyle name="20% - Accent1 2 2 4 2 2 3 2 2 2 2 2" xfId="5269" xr:uid="{00000000-0005-0000-0000-0000D9130000}"/>
    <cellStyle name="20% - Accent1 2 2 4 2 2 3 2 2 2 3" xfId="5270" xr:uid="{00000000-0005-0000-0000-0000DA130000}"/>
    <cellStyle name="20% - Accent1 2 2 4 2 2 3 2 2 3" xfId="5271" xr:uid="{00000000-0005-0000-0000-0000DB130000}"/>
    <cellStyle name="20% - Accent1 2 2 4 2 2 3 2 2 3 2" xfId="5272" xr:uid="{00000000-0005-0000-0000-0000DC130000}"/>
    <cellStyle name="20% - Accent1 2 2 4 2 2 3 2 2 4" xfId="5273" xr:uid="{00000000-0005-0000-0000-0000DD130000}"/>
    <cellStyle name="20% - Accent1 2 2 4 2 2 3 2 3" xfId="5274" xr:uid="{00000000-0005-0000-0000-0000DE130000}"/>
    <cellStyle name="20% - Accent1 2 2 4 2 2 3 2 3 2" xfId="5275" xr:uid="{00000000-0005-0000-0000-0000DF130000}"/>
    <cellStyle name="20% - Accent1 2 2 4 2 2 3 2 3 2 2" xfId="5276" xr:uid="{00000000-0005-0000-0000-0000E0130000}"/>
    <cellStyle name="20% - Accent1 2 2 4 2 2 3 2 3 2 2 2" xfId="5277" xr:uid="{00000000-0005-0000-0000-0000E1130000}"/>
    <cellStyle name="20% - Accent1 2 2 4 2 2 3 2 3 2 3" xfId="5278" xr:uid="{00000000-0005-0000-0000-0000E2130000}"/>
    <cellStyle name="20% - Accent1 2 2 4 2 2 3 2 3 3" xfId="5279" xr:uid="{00000000-0005-0000-0000-0000E3130000}"/>
    <cellStyle name="20% - Accent1 2 2 4 2 2 3 2 3 3 2" xfId="5280" xr:uid="{00000000-0005-0000-0000-0000E4130000}"/>
    <cellStyle name="20% - Accent1 2 2 4 2 2 3 2 3 4" xfId="5281" xr:uid="{00000000-0005-0000-0000-0000E5130000}"/>
    <cellStyle name="20% - Accent1 2 2 4 2 2 3 2 4" xfId="5282" xr:uid="{00000000-0005-0000-0000-0000E6130000}"/>
    <cellStyle name="20% - Accent1 2 2 4 2 2 3 2 4 2" xfId="5283" xr:uid="{00000000-0005-0000-0000-0000E7130000}"/>
    <cellStyle name="20% - Accent1 2 2 4 2 2 3 2 4 2 2" xfId="5284" xr:uid="{00000000-0005-0000-0000-0000E8130000}"/>
    <cellStyle name="20% - Accent1 2 2 4 2 2 3 2 4 2 2 2" xfId="5285" xr:uid="{00000000-0005-0000-0000-0000E9130000}"/>
    <cellStyle name="20% - Accent1 2 2 4 2 2 3 2 4 2 3" xfId="5286" xr:uid="{00000000-0005-0000-0000-0000EA130000}"/>
    <cellStyle name="20% - Accent1 2 2 4 2 2 3 2 4 3" xfId="5287" xr:uid="{00000000-0005-0000-0000-0000EB130000}"/>
    <cellStyle name="20% - Accent1 2 2 4 2 2 3 2 4 3 2" xfId="5288" xr:uid="{00000000-0005-0000-0000-0000EC130000}"/>
    <cellStyle name="20% - Accent1 2 2 4 2 2 3 2 4 4" xfId="5289" xr:uid="{00000000-0005-0000-0000-0000ED130000}"/>
    <cellStyle name="20% - Accent1 2 2 4 2 2 3 2 5" xfId="5290" xr:uid="{00000000-0005-0000-0000-0000EE130000}"/>
    <cellStyle name="20% - Accent1 2 2 4 2 2 3 2 5 2" xfId="5291" xr:uid="{00000000-0005-0000-0000-0000EF130000}"/>
    <cellStyle name="20% - Accent1 2 2 4 2 2 3 2 5 2 2" xfId="5292" xr:uid="{00000000-0005-0000-0000-0000F0130000}"/>
    <cellStyle name="20% - Accent1 2 2 4 2 2 3 2 5 3" xfId="5293" xr:uid="{00000000-0005-0000-0000-0000F1130000}"/>
    <cellStyle name="20% - Accent1 2 2 4 2 2 3 2 6" xfId="5294" xr:uid="{00000000-0005-0000-0000-0000F2130000}"/>
    <cellStyle name="20% - Accent1 2 2 4 2 2 3 2 6 2" xfId="5295" xr:uid="{00000000-0005-0000-0000-0000F3130000}"/>
    <cellStyle name="20% - Accent1 2 2 4 2 2 3 2 6 2 2" xfId="5296" xr:uid="{00000000-0005-0000-0000-0000F4130000}"/>
    <cellStyle name="20% - Accent1 2 2 4 2 2 3 2 6 3" xfId="5297" xr:uid="{00000000-0005-0000-0000-0000F5130000}"/>
    <cellStyle name="20% - Accent1 2 2 4 2 2 3 2 7" xfId="5298" xr:uid="{00000000-0005-0000-0000-0000F6130000}"/>
    <cellStyle name="20% - Accent1 2 2 4 2 2 3 2 7 2" xfId="5299" xr:uid="{00000000-0005-0000-0000-0000F7130000}"/>
    <cellStyle name="20% - Accent1 2 2 4 2 2 3 2 8" xfId="5300" xr:uid="{00000000-0005-0000-0000-0000F8130000}"/>
    <cellStyle name="20% - Accent1 2 2 4 2 2 3 2 8 2" xfId="5301" xr:uid="{00000000-0005-0000-0000-0000F9130000}"/>
    <cellStyle name="20% - Accent1 2 2 4 2 2 3 2 9" xfId="5302" xr:uid="{00000000-0005-0000-0000-0000FA130000}"/>
    <cellStyle name="20% - Accent1 2 2 4 2 2 3 3" xfId="5303" xr:uid="{00000000-0005-0000-0000-0000FB130000}"/>
    <cellStyle name="20% - Accent1 2 2 4 2 2 3 3 2" xfId="5304" xr:uid="{00000000-0005-0000-0000-0000FC130000}"/>
    <cellStyle name="20% - Accent1 2 2 4 2 2 3 3 2 2" xfId="5305" xr:uid="{00000000-0005-0000-0000-0000FD130000}"/>
    <cellStyle name="20% - Accent1 2 2 4 2 2 3 3 2 2 2" xfId="5306" xr:uid="{00000000-0005-0000-0000-0000FE130000}"/>
    <cellStyle name="20% - Accent1 2 2 4 2 2 3 3 2 2 2 2" xfId="5307" xr:uid="{00000000-0005-0000-0000-0000FF130000}"/>
    <cellStyle name="20% - Accent1 2 2 4 2 2 3 3 2 2 3" xfId="5308" xr:uid="{00000000-0005-0000-0000-000000140000}"/>
    <cellStyle name="20% - Accent1 2 2 4 2 2 3 3 2 3" xfId="5309" xr:uid="{00000000-0005-0000-0000-000001140000}"/>
    <cellStyle name="20% - Accent1 2 2 4 2 2 3 3 2 3 2" xfId="5310" xr:uid="{00000000-0005-0000-0000-000002140000}"/>
    <cellStyle name="20% - Accent1 2 2 4 2 2 3 3 2 4" xfId="5311" xr:uid="{00000000-0005-0000-0000-000003140000}"/>
    <cellStyle name="20% - Accent1 2 2 4 2 2 3 3 3" xfId="5312" xr:uid="{00000000-0005-0000-0000-000004140000}"/>
    <cellStyle name="20% - Accent1 2 2 4 2 2 3 3 3 2" xfId="5313" xr:uid="{00000000-0005-0000-0000-000005140000}"/>
    <cellStyle name="20% - Accent1 2 2 4 2 2 3 3 3 2 2" xfId="5314" xr:uid="{00000000-0005-0000-0000-000006140000}"/>
    <cellStyle name="20% - Accent1 2 2 4 2 2 3 3 3 2 2 2" xfId="5315" xr:uid="{00000000-0005-0000-0000-000007140000}"/>
    <cellStyle name="20% - Accent1 2 2 4 2 2 3 3 3 2 3" xfId="5316" xr:uid="{00000000-0005-0000-0000-000008140000}"/>
    <cellStyle name="20% - Accent1 2 2 4 2 2 3 3 3 3" xfId="5317" xr:uid="{00000000-0005-0000-0000-000009140000}"/>
    <cellStyle name="20% - Accent1 2 2 4 2 2 3 3 3 3 2" xfId="5318" xr:uid="{00000000-0005-0000-0000-00000A140000}"/>
    <cellStyle name="20% - Accent1 2 2 4 2 2 3 3 3 4" xfId="5319" xr:uid="{00000000-0005-0000-0000-00000B140000}"/>
    <cellStyle name="20% - Accent1 2 2 4 2 2 3 3 4" xfId="5320" xr:uid="{00000000-0005-0000-0000-00000C140000}"/>
    <cellStyle name="20% - Accent1 2 2 4 2 2 3 3 4 2" xfId="5321" xr:uid="{00000000-0005-0000-0000-00000D140000}"/>
    <cellStyle name="20% - Accent1 2 2 4 2 2 3 3 4 2 2" xfId="5322" xr:uid="{00000000-0005-0000-0000-00000E140000}"/>
    <cellStyle name="20% - Accent1 2 2 4 2 2 3 3 4 2 2 2" xfId="5323" xr:uid="{00000000-0005-0000-0000-00000F140000}"/>
    <cellStyle name="20% - Accent1 2 2 4 2 2 3 3 4 2 3" xfId="5324" xr:uid="{00000000-0005-0000-0000-000010140000}"/>
    <cellStyle name="20% - Accent1 2 2 4 2 2 3 3 4 3" xfId="5325" xr:uid="{00000000-0005-0000-0000-000011140000}"/>
    <cellStyle name="20% - Accent1 2 2 4 2 2 3 3 4 3 2" xfId="5326" xr:uid="{00000000-0005-0000-0000-000012140000}"/>
    <cellStyle name="20% - Accent1 2 2 4 2 2 3 3 4 4" xfId="5327" xr:uid="{00000000-0005-0000-0000-000013140000}"/>
    <cellStyle name="20% - Accent1 2 2 4 2 2 3 3 5" xfId="5328" xr:uid="{00000000-0005-0000-0000-000014140000}"/>
    <cellStyle name="20% - Accent1 2 2 4 2 2 3 3 5 2" xfId="5329" xr:uid="{00000000-0005-0000-0000-000015140000}"/>
    <cellStyle name="20% - Accent1 2 2 4 2 2 3 3 5 2 2" xfId="5330" xr:uid="{00000000-0005-0000-0000-000016140000}"/>
    <cellStyle name="20% - Accent1 2 2 4 2 2 3 3 5 3" xfId="5331" xr:uid="{00000000-0005-0000-0000-000017140000}"/>
    <cellStyle name="20% - Accent1 2 2 4 2 2 3 3 6" xfId="5332" xr:uid="{00000000-0005-0000-0000-000018140000}"/>
    <cellStyle name="20% - Accent1 2 2 4 2 2 3 3 6 2" xfId="5333" xr:uid="{00000000-0005-0000-0000-000019140000}"/>
    <cellStyle name="20% - Accent1 2 2 4 2 2 3 3 6 2 2" xfId="5334" xr:uid="{00000000-0005-0000-0000-00001A140000}"/>
    <cellStyle name="20% - Accent1 2 2 4 2 2 3 3 6 3" xfId="5335" xr:uid="{00000000-0005-0000-0000-00001B140000}"/>
    <cellStyle name="20% - Accent1 2 2 4 2 2 3 3 7" xfId="5336" xr:uid="{00000000-0005-0000-0000-00001C140000}"/>
    <cellStyle name="20% - Accent1 2 2 4 2 2 3 3 7 2" xfId="5337" xr:uid="{00000000-0005-0000-0000-00001D140000}"/>
    <cellStyle name="20% - Accent1 2 2 4 2 2 3 3 8" xfId="5338" xr:uid="{00000000-0005-0000-0000-00001E140000}"/>
    <cellStyle name="20% - Accent1 2 2 4 2 2 3 3 8 2" xfId="5339" xr:uid="{00000000-0005-0000-0000-00001F140000}"/>
    <cellStyle name="20% - Accent1 2 2 4 2 2 3 3 9" xfId="5340" xr:uid="{00000000-0005-0000-0000-000020140000}"/>
    <cellStyle name="20% - Accent1 2 2 4 2 2 3 4" xfId="5341" xr:uid="{00000000-0005-0000-0000-000021140000}"/>
    <cellStyle name="20% - Accent1 2 2 4 2 2 3 4 2" xfId="5342" xr:uid="{00000000-0005-0000-0000-000022140000}"/>
    <cellStyle name="20% - Accent1 2 2 4 2 2 3 4 2 2" xfId="5343" xr:uid="{00000000-0005-0000-0000-000023140000}"/>
    <cellStyle name="20% - Accent1 2 2 4 2 2 3 4 2 2 2" xfId="5344" xr:uid="{00000000-0005-0000-0000-000024140000}"/>
    <cellStyle name="20% - Accent1 2 2 4 2 2 3 4 2 3" xfId="5345" xr:uid="{00000000-0005-0000-0000-000025140000}"/>
    <cellStyle name="20% - Accent1 2 2 4 2 2 3 4 3" xfId="5346" xr:uid="{00000000-0005-0000-0000-000026140000}"/>
    <cellStyle name="20% - Accent1 2 2 4 2 2 3 4 3 2" xfId="5347" xr:uid="{00000000-0005-0000-0000-000027140000}"/>
    <cellStyle name="20% - Accent1 2 2 4 2 2 3 4 4" xfId="5348" xr:uid="{00000000-0005-0000-0000-000028140000}"/>
    <cellStyle name="20% - Accent1 2 2 4 2 2 3 5" xfId="5349" xr:uid="{00000000-0005-0000-0000-000029140000}"/>
    <cellStyle name="20% - Accent1 2 2 4 2 2 3 5 2" xfId="5350" xr:uid="{00000000-0005-0000-0000-00002A140000}"/>
    <cellStyle name="20% - Accent1 2 2 4 2 2 3 5 2 2" xfId="5351" xr:uid="{00000000-0005-0000-0000-00002B140000}"/>
    <cellStyle name="20% - Accent1 2 2 4 2 2 3 5 2 2 2" xfId="5352" xr:uid="{00000000-0005-0000-0000-00002C140000}"/>
    <cellStyle name="20% - Accent1 2 2 4 2 2 3 5 2 3" xfId="5353" xr:uid="{00000000-0005-0000-0000-00002D140000}"/>
    <cellStyle name="20% - Accent1 2 2 4 2 2 3 5 3" xfId="5354" xr:uid="{00000000-0005-0000-0000-00002E140000}"/>
    <cellStyle name="20% - Accent1 2 2 4 2 2 3 5 3 2" xfId="5355" xr:uid="{00000000-0005-0000-0000-00002F140000}"/>
    <cellStyle name="20% - Accent1 2 2 4 2 2 3 5 4" xfId="5356" xr:uid="{00000000-0005-0000-0000-000030140000}"/>
    <cellStyle name="20% - Accent1 2 2 4 2 2 3 6" xfId="5357" xr:uid="{00000000-0005-0000-0000-000031140000}"/>
    <cellStyle name="20% - Accent1 2 2 4 2 2 3 6 2" xfId="5358" xr:uid="{00000000-0005-0000-0000-000032140000}"/>
    <cellStyle name="20% - Accent1 2 2 4 2 2 3 6 2 2" xfId="5359" xr:uid="{00000000-0005-0000-0000-000033140000}"/>
    <cellStyle name="20% - Accent1 2 2 4 2 2 3 6 2 2 2" xfId="5360" xr:uid="{00000000-0005-0000-0000-000034140000}"/>
    <cellStyle name="20% - Accent1 2 2 4 2 2 3 6 2 3" xfId="5361" xr:uid="{00000000-0005-0000-0000-000035140000}"/>
    <cellStyle name="20% - Accent1 2 2 4 2 2 3 6 3" xfId="5362" xr:uid="{00000000-0005-0000-0000-000036140000}"/>
    <cellStyle name="20% - Accent1 2 2 4 2 2 3 6 3 2" xfId="5363" xr:uid="{00000000-0005-0000-0000-000037140000}"/>
    <cellStyle name="20% - Accent1 2 2 4 2 2 3 6 4" xfId="5364" xr:uid="{00000000-0005-0000-0000-000038140000}"/>
    <cellStyle name="20% - Accent1 2 2 4 2 2 3 7" xfId="5365" xr:uid="{00000000-0005-0000-0000-000039140000}"/>
    <cellStyle name="20% - Accent1 2 2 4 2 2 3 7 2" xfId="5366" xr:uid="{00000000-0005-0000-0000-00003A140000}"/>
    <cellStyle name="20% - Accent1 2 2 4 2 2 3 7 2 2" xfId="5367" xr:uid="{00000000-0005-0000-0000-00003B140000}"/>
    <cellStyle name="20% - Accent1 2 2 4 2 2 3 7 3" xfId="5368" xr:uid="{00000000-0005-0000-0000-00003C140000}"/>
    <cellStyle name="20% - Accent1 2 2 4 2 2 3 8" xfId="5369" xr:uid="{00000000-0005-0000-0000-00003D140000}"/>
    <cellStyle name="20% - Accent1 2 2 4 2 2 3 8 2" xfId="5370" xr:uid="{00000000-0005-0000-0000-00003E140000}"/>
    <cellStyle name="20% - Accent1 2 2 4 2 2 3 8 2 2" xfId="5371" xr:uid="{00000000-0005-0000-0000-00003F140000}"/>
    <cellStyle name="20% - Accent1 2 2 4 2 2 3 8 3" xfId="5372" xr:uid="{00000000-0005-0000-0000-000040140000}"/>
    <cellStyle name="20% - Accent1 2 2 4 2 2 3 9" xfId="5373" xr:uid="{00000000-0005-0000-0000-000041140000}"/>
    <cellStyle name="20% - Accent1 2 2 4 2 2 3 9 2" xfId="5374" xr:uid="{00000000-0005-0000-0000-000042140000}"/>
    <cellStyle name="20% - Accent1 2 2 4 2 2 4" xfId="5375" xr:uid="{00000000-0005-0000-0000-000043140000}"/>
    <cellStyle name="20% - Accent1 2 2 4 2 2 4 10" xfId="5376" xr:uid="{00000000-0005-0000-0000-000044140000}"/>
    <cellStyle name="20% - Accent1 2 2 4 2 2 4 10 2" xfId="5377" xr:uid="{00000000-0005-0000-0000-000045140000}"/>
    <cellStyle name="20% - Accent1 2 2 4 2 2 4 11" xfId="5378" xr:uid="{00000000-0005-0000-0000-000046140000}"/>
    <cellStyle name="20% - Accent1 2 2 4 2 2 4 2" xfId="5379" xr:uid="{00000000-0005-0000-0000-000047140000}"/>
    <cellStyle name="20% - Accent1 2 2 4 2 2 4 2 2" xfId="5380" xr:uid="{00000000-0005-0000-0000-000048140000}"/>
    <cellStyle name="20% - Accent1 2 2 4 2 2 4 2 2 2" xfId="5381" xr:uid="{00000000-0005-0000-0000-000049140000}"/>
    <cellStyle name="20% - Accent1 2 2 4 2 2 4 2 2 2 2" xfId="5382" xr:uid="{00000000-0005-0000-0000-00004A140000}"/>
    <cellStyle name="20% - Accent1 2 2 4 2 2 4 2 2 2 2 2" xfId="5383" xr:uid="{00000000-0005-0000-0000-00004B140000}"/>
    <cellStyle name="20% - Accent1 2 2 4 2 2 4 2 2 2 3" xfId="5384" xr:uid="{00000000-0005-0000-0000-00004C140000}"/>
    <cellStyle name="20% - Accent1 2 2 4 2 2 4 2 2 3" xfId="5385" xr:uid="{00000000-0005-0000-0000-00004D140000}"/>
    <cellStyle name="20% - Accent1 2 2 4 2 2 4 2 2 3 2" xfId="5386" xr:uid="{00000000-0005-0000-0000-00004E140000}"/>
    <cellStyle name="20% - Accent1 2 2 4 2 2 4 2 2 4" xfId="5387" xr:uid="{00000000-0005-0000-0000-00004F140000}"/>
    <cellStyle name="20% - Accent1 2 2 4 2 2 4 2 3" xfId="5388" xr:uid="{00000000-0005-0000-0000-000050140000}"/>
    <cellStyle name="20% - Accent1 2 2 4 2 2 4 2 3 2" xfId="5389" xr:uid="{00000000-0005-0000-0000-000051140000}"/>
    <cellStyle name="20% - Accent1 2 2 4 2 2 4 2 3 2 2" xfId="5390" xr:uid="{00000000-0005-0000-0000-000052140000}"/>
    <cellStyle name="20% - Accent1 2 2 4 2 2 4 2 3 2 2 2" xfId="5391" xr:uid="{00000000-0005-0000-0000-000053140000}"/>
    <cellStyle name="20% - Accent1 2 2 4 2 2 4 2 3 2 3" xfId="5392" xr:uid="{00000000-0005-0000-0000-000054140000}"/>
    <cellStyle name="20% - Accent1 2 2 4 2 2 4 2 3 3" xfId="5393" xr:uid="{00000000-0005-0000-0000-000055140000}"/>
    <cellStyle name="20% - Accent1 2 2 4 2 2 4 2 3 3 2" xfId="5394" xr:uid="{00000000-0005-0000-0000-000056140000}"/>
    <cellStyle name="20% - Accent1 2 2 4 2 2 4 2 3 4" xfId="5395" xr:uid="{00000000-0005-0000-0000-000057140000}"/>
    <cellStyle name="20% - Accent1 2 2 4 2 2 4 2 4" xfId="5396" xr:uid="{00000000-0005-0000-0000-000058140000}"/>
    <cellStyle name="20% - Accent1 2 2 4 2 2 4 2 4 2" xfId="5397" xr:uid="{00000000-0005-0000-0000-000059140000}"/>
    <cellStyle name="20% - Accent1 2 2 4 2 2 4 2 4 2 2" xfId="5398" xr:uid="{00000000-0005-0000-0000-00005A140000}"/>
    <cellStyle name="20% - Accent1 2 2 4 2 2 4 2 4 2 2 2" xfId="5399" xr:uid="{00000000-0005-0000-0000-00005B140000}"/>
    <cellStyle name="20% - Accent1 2 2 4 2 2 4 2 4 2 3" xfId="5400" xr:uid="{00000000-0005-0000-0000-00005C140000}"/>
    <cellStyle name="20% - Accent1 2 2 4 2 2 4 2 4 3" xfId="5401" xr:uid="{00000000-0005-0000-0000-00005D140000}"/>
    <cellStyle name="20% - Accent1 2 2 4 2 2 4 2 4 3 2" xfId="5402" xr:uid="{00000000-0005-0000-0000-00005E140000}"/>
    <cellStyle name="20% - Accent1 2 2 4 2 2 4 2 4 4" xfId="5403" xr:uid="{00000000-0005-0000-0000-00005F140000}"/>
    <cellStyle name="20% - Accent1 2 2 4 2 2 4 2 5" xfId="5404" xr:uid="{00000000-0005-0000-0000-000060140000}"/>
    <cellStyle name="20% - Accent1 2 2 4 2 2 4 2 5 2" xfId="5405" xr:uid="{00000000-0005-0000-0000-000061140000}"/>
    <cellStyle name="20% - Accent1 2 2 4 2 2 4 2 5 2 2" xfId="5406" xr:uid="{00000000-0005-0000-0000-000062140000}"/>
    <cellStyle name="20% - Accent1 2 2 4 2 2 4 2 5 3" xfId="5407" xr:uid="{00000000-0005-0000-0000-000063140000}"/>
    <cellStyle name="20% - Accent1 2 2 4 2 2 4 2 6" xfId="5408" xr:uid="{00000000-0005-0000-0000-000064140000}"/>
    <cellStyle name="20% - Accent1 2 2 4 2 2 4 2 6 2" xfId="5409" xr:uid="{00000000-0005-0000-0000-000065140000}"/>
    <cellStyle name="20% - Accent1 2 2 4 2 2 4 2 6 2 2" xfId="5410" xr:uid="{00000000-0005-0000-0000-000066140000}"/>
    <cellStyle name="20% - Accent1 2 2 4 2 2 4 2 6 3" xfId="5411" xr:uid="{00000000-0005-0000-0000-000067140000}"/>
    <cellStyle name="20% - Accent1 2 2 4 2 2 4 2 7" xfId="5412" xr:uid="{00000000-0005-0000-0000-000068140000}"/>
    <cellStyle name="20% - Accent1 2 2 4 2 2 4 2 7 2" xfId="5413" xr:uid="{00000000-0005-0000-0000-000069140000}"/>
    <cellStyle name="20% - Accent1 2 2 4 2 2 4 2 8" xfId="5414" xr:uid="{00000000-0005-0000-0000-00006A140000}"/>
    <cellStyle name="20% - Accent1 2 2 4 2 2 4 2 8 2" xfId="5415" xr:uid="{00000000-0005-0000-0000-00006B140000}"/>
    <cellStyle name="20% - Accent1 2 2 4 2 2 4 2 9" xfId="5416" xr:uid="{00000000-0005-0000-0000-00006C140000}"/>
    <cellStyle name="20% - Accent1 2 2 4 2 2 4 3" xfId="5417" xr:uid="{00000000-0005-0000-0000-00006D140000}"/>
    <cellStyle name="20% - Accent1 2 2 4 2 2 4 3 2" xfId="5418" xr:uid="{00000000-0005-0000-0000-00006E140000}"/>
    <cellStyle name="20% - Accent1 2 2 4 2 2 4 3 2 2" xfId="5419" xr:uid="{00000000-0005-0000-0000-00006F140000}"/>
    <cellStyle name="20% - Accent1 2 2 4 2 2 4 3 2 2 2" xfId="5420" xr:uid="{00000000-0005-0000-0000-000070140000}"/>
    <cellStyle name="20% - Accent1 2 2 4 2 2 4 3 2 2 2 2" xfId="5421" xr:uid="{00000000-0005-0000-0000-000071140000}"/>
    <cellStyle name="20% - Accent1 2 2 4 2 2 4 3 2 2 3" xfId="5422" xr:uid="{00000000-0005-0000-0000-000072140000}"/>
    <cellStyle name="20% - Accent1 2 2 4 2 2 4 3 2 3" xfId="5423" xr:uid="{00000000-0005-0000-0000-000073140000}"/>
    <cellStyle name="20% - Accent1 2 2 4 2 2 4 3 2 3 2" xfId="5424" xr:uid="{00000000-0005-0000-0000-000074140000}"/>
    <cellStyle name="20% - Accent1 2 2 4 2 2 4 3 2 4" xfId="5425" xr:uid="{00000000-0005-0000-0000-000075140000}"/>
    <cellStyle name="20% - Accent1 2 2 4 2 2 4 3 3" xfId="5426" xr:uid="{00000000-0005-0000-0000-000076140000}"/>
    <cellStyle name="20% - Accent1 2 2 4 2 2 4 3 3 2" xfId="5427" xr:uid="{00000000-0005-0000-0000-000077140000}"/>
    <cellStyle name="20% - Accent1 2 2 4 2 2 4 3 3 2 2" xfId="5428" xr:uid="{00000000-0005-0000-0000-000078140000}"/>
    <cellStyle name="20% - Accent1 2 2 4 2 2 4 3 3 2 2 2" xfId="5429" xr:uid="{00000000-0005-0000-0000-000079140000}"/>
    <cellStyle name="20% - Accent1 2 2 4 2 2 4 3 3 2 3" xfId="5430" xr:uid="{00000000-0005-0000-0000-00007A140000}"/>
    <cellStyle name="20% - Accent1 2 2 4 2 2 4 3 3 3" xfId="5431" xr:uid="{00000000-0005-0000-0000-00007B140000}"/>
    <cellStyle name="20% - Accent1 2 2 4 2 2 4 3 3 3 2" xfId="5432" xr:uid="{00000000-0005-0000-0000-00007C140000}"/>
    <cellStyle name="20% - Accent1 2 2 4 2 2 4 3 3 4" xfId="5433" xr:uid="{00000000-0005-0000-0000-00007D140000}"/>
    <cellStyle name="20% - Accent1 2 2 4 2 2 4 3 4" xfId="5434" xr:uid="{00000000-0005-0000-0000-00007E140000}"/>
    <cellStyle name="20% - Accent1 2 2 4 2 2 4 3 4 2" xfId="5435" xr:uid="{00000000-0005-0000-0000-00007F140000}"/>
    <cellStyle name="20% - Accent1 2 2 4 2 2 4 3 4 2 2" xfId="5436" xr:uid="{00000000-0005-0000-0000-000080140000}"/>
    <cellStyle name="20% - Accent1 2 2 4 2 2 4 3 4 2 2 2" xfId="5437" xr:uid="{00000000-0005-0000-0000-000081140000}"/>
    <cellStyle name="20% - Accent1 2 2 4 2 2 4 3 4 2 3" xfId="5438" xr:uid="{00000000-0005-0000-0000-000082140000}"/>
    <cellStyle name="20% - Accent1 2 2 4 2 2 4 3 4 3" xfId="5439" xr:uid="{00000000-0005-0000-0000-000083140000}"/>
    <cellStyle name="20% - Accent1 2 2 4 2 2 4 3 4 3 2" xfId="5440" xr:uid="{00000000-0005-0000-0000-000084140000}"/>
    <cellStyle name="20% - Accent1 2 2 4 2 2 4 3 4 4" xfId="5441" xr:uid="{00000000-0005-0000-0000-000085140000}"/>
    <cellStyle name="20% - Accent1 2 2 4 2 2 4 3 5" xfId="5442" xr:uid="{00000000-0005-0000-0000-000086140000}"/>
    <cellStyle name="20% - Accent1 2 2 4 2 2 4 3 5 2" xfId="5443" xr:uid="{00000000-0005-0000-0000-000087140000}"/>
    <cellStyle name="20% - Accent1 2 2 4 2 2 4 3 5 2 2" xfId="5444" xr:uid="{00000000-0005-0000-0000-000088140000}"/>
    <cellStyle name="20% - Accent1 2 2 4 2 2 4 3 5 3" xfId="5445" xr:uid="{00000000-0005-0000-0000-000089140000}"/>
    <cellStyle name="20% - Accent1 2 2 4 2 2 4 3 6" xfId="5446" xr:uid="{00000000-0005-0000-0000-00008A140000}"/>
    <cellStyle name="20% - Accent1 2 2 4 2 2 4 3 6 2" xfId="5447" xr:uid="{00000000-0005-0000-0000-00008B140000}"/>
    <cellStyle name="20% - Accent1 2 2 4 2 2 4 3 6 2 2" xfId="5448" xr:uid="{00000000-0005-0000-0000-00008C140000}"/>
    <cellStyle name="20% - Accent1 2 2 4 2 2 4 3 6 3" xfId="5449" xr:uid="{00000000-0005-0000-0000-00008D140000}"/>
    <cellStyle name="20% - Accent1 2 2 4 2 2 4 3 7" xfId="5450" xr:uid="{00000000-0005-0000-0000-00008E140000}"/>
    <cellStyle name="20% - Accent1 2 2 4 2 2 4 3 7 2" xfId="5451" xr:uid="{00000000-0005-0000-0000-00008F140000}"/>
    <cellStyle name="20% - Accent1 2 2 4 2 2 4 3 8" xfId="5452" xr:uid="{00000000-0005-0000-0000-000090140000}"/>
    <cellStyle name="20% - Accent1 2 2 4 2 2 4 3 8 2" xfId="5453" xr:uid="{00000000-0005-0000-0000-000091140000}"/>
    <cellStyle name="20% - Accent1 2 2 4 2 2 4 3 9" xfId="5454" xr:uid="{00000000-0005-0000-0000-000092140000}"/>
    <cellStyle name="20% - Accent1 2 2 4 2 2 4 4" xfId="5455" xr:uid="{00000000-0005-0000-0000-000093140000}"/>
    <cellStyle name="20% - Accent1 2 2 4 2 2 4 4 2" xfId="5456" xr:uid="{00000000-0005-0000-0000-000094140000}"/>
    <cellStyle name="20% - Accent1 2 2 4 2 2 4 4 2 2" xfId="5457" xr:uid="{00000000-0005-0000-0000-000095140000}"/>
    <cellStyle name="20% - Accent1 2 2 4 2 2 4 4 2 2 2" xfId="5458" xr:uid="{00000000-0005-0000-0000-000096140000}"/>
    <cellStyle name="20% - Accent1 2 2 4 2 2 4 4 2 3" xfId="5459" xr:uid="{00000000-0005-0000-0000-000097140000}"/>
    <cellStyle name="20% - Accent1 2 2 4 2 2 4 4 3" xfId="5460" xr:uid="{00000000-0005-0000-0000-000098140000}"/>
    <cellStyle name="20% - Accent1 2 2 4 2 2 4 4 3 2" xfId="5461" xr:uid="{00000000-0005-0000-0000-000099140000}"/>
    <cellStyle name="20% - Accent1 2 2 4 2 2 4 4 4" xfId="5462" xr:uid="{00000000-0005-0000-0000-00009A140000}"/>
    <cellStyle name="20% - Accent1 2 2 4 2 2 4 5" xfId="5463" xr:uid="{00000000-0005-0000-0000-00009B140000}"/>
    <cellStyle name="20% - Accent1 2 2 4 2 2 4 5 2" xfId="5464" xr:uid="{00000000-0005-0000-0000-00009C140000}"/>
    <cellStyle name="20% - Accent1 2 2 4 2 2 4 5 2 2" xfId="5465" xr:uid="{00000000-0005-0000-0000-00009D140000}"/>
    <cellStyle name="20% - Accent1 2 2 4 2 2 4 5 2 2 2" xfId="5466" xr:uid="{00000000-0005-0000-0000-00009E140000}"/>
    <cellStyle name="20% - Accent1 2 2 4 2 2 4 5 2 3" xfId="5467" xr:uid="{00000000-0005-0000-0000-00009F140000}"/>
    <cellStyle name="20% - Accent1 2 2 4 2 2 4 5 3" xfId="5468" xr:uid="{00000000-0005-0000-0000-0000A0140000}"/>
    <cellStyle name="20% - Accent1 2 2 4 2 2 4 5 3 2" xfId="5469" xr:uid="{00000000-0005-0000-0000-0000A1140000}"/>
    <cellStyle name="20% - Accent1 2 2 4 2 2 4 5 4" xfId="5470" xr:uid="{00000000-0005-0000-0000-0000A2140000}"/>
    <cellStyle name="20% - Accent1 2 2 4 2 2 4 6" xfId="5471" xr:uid="{00000000-0005-0000-0000-0000A3140000}"/>
    <cellStyle name="20% - Accent1 2 2 4 2 2 4 6 2" xfId="5472" xr:uid="{00000000-0005-0000-0000-0000A4140000}"/>
    <cellStyle name="20% - Accent1 2 2 4 2 2 4 6 2 2" xfId="5473" xr:uid="{00000000-0005-0000-0000-0000A5140000}"/>
    <cellStyle name="20% - Accent1 2 2 4 2 2 4 6 2 2 2" xfId="5474" xr:uid="{00000000-0005-0000-0000-0000A6140000}"/>
    <cellStyle name="20% - Accent1 2 2 4 2 2 4 6 2 3" xfId="5475" xr:uid="{00000000-0005-0000-0000-0000A7140000}"/>
    <cellStyle name="20% - Accent1 2 2 4 2 2 4 6 3" xfId="5476" xr:uid="{00000000-0005-0000-0000-0000A8140000}"/>
    <cellStyle name="20% - Accent1 2 2 4 2 2 4 6 3 2" xfId="5477" xr:uid="{00000000-0005-0000-0000-0000A9140000}"/>
    <cellStyle name="20% - Accent1 2 2 4 2 2 4 6 4" xfId="5478" xr:uid="{00000000-0005-0000-0000-0000AA140000}"/>
    <cellStyle name="20% - Accent1 2 2 4 2 2 4 7" xfId="5479" xr:uid="{00000000-0005-0000-0000-0000AB140000}"/>
    <cellStyle name="20% - Accent1 2 2 4 2 2 4 7 2" xfId="5480" xr:uid="{00000000-0005-0000-0000-0000AC140000}"/>
    <cellStyle name="20% - Accent1 2 2 4 2 2 4 7 2 2" xfId="5481" xr:uid="{00000000-0005-0000-0000-0000AD140000}"/>
    <cellStyle name="20% - Accent1 2 2 4 2 2 4 7 3" xfId="5482" xr:uid="{00000000-0005-0000-0000-0000AE140000}"/>
    <cellStyle name="20% - Accent1 2 2 4 2 2 4 8" xfId="5483" xr:uid="{00000000-0005-0000-0000-0000AF140000}"/>
    <cellStyle name="20% - Accent1 2 2 4 2 2 4 8 2" xfId="5484" xr:uid="{00000000-0005-0000-0000-0000B0140000}"/>
    <cellStyle name="20% - Accent1 2 2 4 2 2 4 8 2 2" xfId="5485" xr:uid="{00000000-0005-0000-0000-0000B1140000}"/>
    <cellStyle name="20% - Accent1 2 2 4 2 2 4 8 3" xfId="5486" xr:uid="{00000000-0005-0000-0000-0000B2140000}"/>
    <cellStyle name="20% - Accent1 2 2 4 2 2 4 9" xfId="5487" xr:uid="{00000000-0005-0000-0000-0000B3140000}"/>
    <cellStyle name="20% - Accent1 2 2 4 2 2 4 9 2" xfId="5488" xr:uid="{00000000-0005-0000-0000-0000B4140000}"/>
    <cellStyle name="20% - Accent1 2 2 4 2 2 5" xfId="5489" xr:uid="{00000000-0005-0000-0000-0000B5140000}"/>
    <cellStyle name="20% - Accent1 2 2 4 2 2 5 2" xfId="5490" xr:uid="{00000000-0005-0000-0000-0000B6140000}"/>
    <cellStyle name="20% - Accent1 2 2 4 2 2 5 2 2" xfId="5491" xr:uid="{00000000-0005-0000-0000-0000B7140000}"/>
    <cellStyle name="20% - Accent1 2 2 4 2 2 5 2 2 2" xfId="5492" xr:uid="{00000000-0005-0000-0000-0000B8140000}"/>
    <cellStyle name="20% - Accent1 2 2 4 2 2 5 2 2 2 2" xfId="5493" xr:uid="{00000000-0005-0000-0000-0000B9140000}"/>
    <cellStyle name="20% - Accent1 2 2 4 2 2 5 2 2 3" xfId="5494" xr:uid="{00000000-0005-0000-0000-0000BA140000}"/>
    <cellStyle name="20% - Accent1 2 2 4 2 2 5 2 3" xfId="5495" xr:uid="{00000000-0005-0000-0000-0000BB140000}"/>
    <cellStyle name="20% - Accent1 2 2 4 2 2 5 2 3 2" xfId="5496" xr:uid="{00000000-0005-0000-0000-0000BC140000}"/>
    <cellStyle name="20% - Accent1 2 2 4 2 2 5 2 4" xfId="5497" xr:uid="{00000000-0005-0000-0000-0000BD140000}"/>
    <cellStyle name="20% - Accent1 2 2 4 2 2 5 3" xfId="5498" xr:uid="{00000000-0005-0000-0000-0000BE140000}"/>
    <cellStyle name="20% - Accent1 2 2 4 2 2 5 3 2" xfId="5499" xr:uid="{00000000-0005-0000-0000-0000BF140000}"/>
    <cellStyle name="20% - Accent1 2 2 4 2 2 5 3 2 2" xfId="5500" xr:uid="{00000000-0005-0000-0000-0000C0140000}"/>
    <cellStyle name="20% - Accent1 2 2 4 2 2 5 3 2 2 2" xfId="5501" xr:uid="{00000000-0005-0000-0000-0000C1140000}"/>
    <cellStyle name="20% - Accent1 2 2 4 2 2 5 3 2 3" xfId="5502" xr:uid="{00000000-0005-0000-0000-0000C2140000}"/>
    <cellStyle name="20% - Accent1 2 2 4 2 2 5 3 3" xfId="5503" xr:uid="{00000000-0005-0000-0000-0000C3140000}"/>
    <cellStyle name="20% - Accent1 2 2 4 2 2 5 3 3 2" xfId="5504" xr:uid="{00000000-0005-0000-0000-0000C4140000}"/>
    <cellStyle name="20% - Accent1 2 2 4 2 2 5 3 4" xfId="5505" xr:uid="{00000000-0005-0000-0000-0000C5140000}"/>
    <cellStyle name="20% - Accent1 2 2 4 2 2 5 4" xfId="5506" xr:uid="{00000000-0005-0000-0000-0000C6140000}"/>
    <cellStyle name="20% - Accent1 2 2 4 2 2 5 4 2" xfId="5507" xr:uid="{00000000-0005-0000-0000-0000C7140000}"/>
    <cellStyle name="20% - Accent1 2 2 4 2 2 5 4 2 2" xfId="5508" xr:uid="{00000000-0005-0000-0000-0000C8140000}"/>
    <cellStyle name="20% - Accent1 2 2 4 2 2 5 4 2 2 2" xfId="5509" xr:uid="{00000000-0005-0000-0000-0000C9140000}"/>
    <cellStyle name="20% - Accent1 2 2 4 2 2 5 4 2 3" xfId="5510" xr:uid="{00000000-0005-0000-0000-0000CA140000}"/>
    <cellStyle name="20% - Accent1 2 2 4 2 2 5 4 3" xfId="5511" xr:uid="{00000000-0005-0000-0000-0000CB140000}"/>
    <cellStyle name="20% - Accent1 2 2 4 2 2 5 4 3 2" xfId="5512" xr:uid="{00000000-0005-0000-0000-0000CC140000}"/>
    <cellStyle name="20% - Accent1 2 2 4 2 2 5 4 4" xfId="5513" xr:uid="{00000000-0005-0000-0000-0000CD140000}"/>
    <cellStyle name="20% - Accent1 2 2 4 2 2 5 5" xfId="5514" xr:uid="{00000000-0005-0000-0000-0000CE140000}"/>
    <cellStyle name="20% - Accent1 2 2 4 2 2 5 5 2" xfId="5515" xr:uid="{00000000-0005-0000-0000-0000CF140000}"/>
    <cellStyle name="20% - Accent1 2 2 4 2 2 5 5 2 2" xfId="5516" xr:uid="{00000000-0005-0000-0000-0000D0140000}"/>
    <cellStyle name="20% - Accent1 2 2 4 2 2 5 5 3" xfId="5517" xr:uid="{00000000-0005-0000-0000-0000D1140000}"/>
    <cellStyle name="20% - Accent1 2 2 4 2 2 5 6" xfId="5518" xr:uid="{00000000-0005-0000-0000-0000D2140000}"/>
    <cellStyle name="20% - Accent1 2 2 4 2 2 5 6 2" xfId="5519" xr:uid="{00000000-0005-0000-0000-0000D3140000}"/>
    <cellStyle name="20% - Accent1 2 2 4 2 2 5 6 2 2" xfId="5520" xr:uid="{00000000-0005-0000-0000-0000D4140000}"/>
    <cellStyle name="20% - Accent1 2 2 4 2 2 5 6 3" xfId="5521" xr:uid="{00000000-0005-0000-0000-0000D5140000}"/>
    <cellStyle name="20% - Accent1 2 2 4 2 2 5 7" xfId="5522" xr:uid="{00000000-0005-0000-0000-0000D6140000}"/>
    <cellStyle name="20% - Accent1 2 2 4 2 2 5 7 2" xfId="5523" xr:uid="{00000000-0005-0000-0000-0000D7140000}"/>
    <cellStyle name="20% - Accent1 2 2 4 2 2 5 8" xfId="5524" xr:uid="{00000000-0005-0000-0000-0000D8140000}"/>
    <cellStyle name="20% - Accent1 2 2 4 2 2 5 8 2" xfId="5525" xr:uid="{00000000-0005-0000-0000-0000D9140000}"/>
    <cellStyle name="20% - Accent1 2 2 4 2 2 5 9" xfId="5526" xr:uid="{00000000-0005-0000-0000-0000DA140000}"/>
    <cellStyle name="20% - Accent1 2 2 4 2 2 6" xfId="5527" xr:uid="{00000000-0005-0000-0000-0000DB140000}"/>
    <cellStyle name="20% - Accent1 2 2 4 2 2 6 2" xfId="5528" xr:uid="{00000000-0005-0000-0000-0000DC140000}"/>
    <cellStyle name="20% - Accent1 2 2 4 2 2 6 2 2" xfId="5529" xr:uid="{00000000-0005-0000-0000-0000DD140000}"/>
    <cellStyle name="20% - Accent1 2 2 4 2 2 6 2 2 2" xfId="5530" xr:uid="{00000000-0005-0000-0000-0000DE140000}"/>
    <cellStyle name="20% - Accent1 2 2 4 2 2 6 2 2 2 2" xfId="5531" xr:uid="{00000000-0005-0000-0000-0000DF140000}"/>
    <cellStyle name="20% - Accent1 2 2 4 2 2 6 2 2 3" xfId="5532" xr:uid="{00000000-0005-0000-0000-0000E0140000}"/>
    <cellStyle name="20% - Accent1 2 2 4 2 2 6 2 3" xfId="5533" xr:uid="{00000000-0005-0000-0000-0000E1140000}"/>
    <cellStyle name="20% - Accent1 2 2 4 2 2 6 2 3 2" xfId="5534" xr:uid="{00000000-0005-0000-0000-0000E2140000}"/>
    <cellStyle name="20% - Accent1 2 2 4 2 2 6 2 4" xfId="5535" xr:uid="{00000000-0005-0000-0000-0000E3140000}"/>
    <cellStyle name="20% - Accent1 2 2 4 2 2 6 3" xfId="5536" xr:uid="{00000000-0005-0000-0000-0000E4140000}"/>
    <cellStyle name="20% - Accent1 2 2 4 2 2 6 3 2" xfId="5537" xr:uid="{00000000-0005-0000-0000-0000E5140000}"/>
    <cellStyle name="20% - Accent1 2 2 4 2 2 6 3 2 2" xfId="5538" xr:uid="{00000000-0005-0000-0000-0000E6140000}"/>
    <cellStyle name="20% - Accent1 2 2 4 2 2 6 3 2 2 2" xfId="5539" xr:uid="{00000000-0005-0000-0000-0000E7140000}"/>
    <cellStyle name="20% - Accent1 2 2 4 2 2 6 3 2 3" xfId="5540" xr:uid="{00000000-0005-0000-0000-0000E8140000}"/>
    <cellStyle name="20% - Accent1 2 2 4 2 2 6 3 3" xfId="5541" xr:uid="{00000000-0005-0000-0000-0000E9140000}"/>
    <cellStyle name="20% - Accent1 2 2 4 2 2 6 3 3 2" xfId="5542" xr:uid="{00000000-0005-0000-0000-0000EA140000}"/>
    <cellStyle name="20% - Accent1 2 2 4 2 2 6 3 4" xfId="5543" xr:uid="{00000000-0005-0000-0000-0000EB140000}"/>
    <cellStyle name="20% - Accent1 2 2 4 2 2 6 4" xfId="5544" xr:uid="{00000000-0005-0000-0000-0000EC140000}"/>
    <cellStyle name="20% - Accent1 2 2 4 2 2 6 4 2" xfId="5545" xr:uid="{00000000-0005-0000-0000-0000ED140000}"/>
    <cellStyle name="20% - Accent1 2 2 4 2 2 6 4 2 2" xfId="5546" xr:uid="{00000000-0005-0000-0000-0000EE140000}"/>
    <cellStyle name="20% - Accent1 2 2 4 2 2 6 4 2 2 2" xfId="5547" xr:uid="{00000000-0005-0000-0000-0000EF140000}"/>
    <cellStyle name="20% - Accent1 2 2 4 2 2 6 4 2 3" xfId="5548" xr:uid="{00000000-0005-0000-0000-0000F0140000}"/>
    <cellStyle name="20% - Accent1 2 2 4 2 2 6 4 3" xfId="5549" xr:uid="{00000000-0005-0000-0000-0000F1140000}"/>
    <cellStyle name="20% - Accent1 2 2 4 2 2 6 4 3 2" xfId="5550" xr:uid="{00000000-0005-0000-0000-0000F2140000}"/>
    <cellStyle name="20% - Accent1 2 2 4 2 2 6 4 4" xfId="5551" xr:uid="{00000000-0005-0000-0000-0000F3140000}"/>
    <cellStyle name="20% - Accent1 2 2 4 2 2 6 5" xfId="5552" xr:uid="{00000000-0005-0000-0000-0000F4140000}"/>
    <cellStyle name="20% - Accent1 2 2 4 2 2 6 5 2" xfId="5553" xr:uid="{00000000-0005-0000-0000-0000F5140000}"/>
    <cellStyle name="20% - Accent1 2 2 4 2 2 6 5 2 2" xfId="5554" xr:uid="{00000000-0005-0000-0000-0000F6140000}"/>
    <cellStyle name="20% - Accent1 2 2 4 2 2 6 5 3" xfId="5555" xr:uid="{00000000-0005-0000-0000-0000F7140000}"/>
    <cellStyle name="20% - Accent1 2 2 4 2 2 6 6" xfId="5556" xr:uid="{00000000-0005-0000-0000-0000F8140000}"/>
    <cellStyle name="20% - Accent1 2 2 4 2 2 6 6 2" xfId="5557" xr:uid="{00000000-0005-0000-0000-0000F9140000}"/>
    <cellStyle name="20% - Accent1 2 2 4 2 2 6 6 2 2" xfId="5558" xr:uid="{00000000-0005-0000-0000-0000FA140000}"/>
    <cellStyle name="20% - Accent1 2 2 4 2 2 6 6 3" xfId="5559" xr:uid="{00000000-0005-0000-0000-0000FB140000}"/>
    <cellStyle name="20% - Accent1 2 2 4 2 2 6 7" xfId="5560" xr:uid="{00000000-0005-0000-0000-0000FC140000}"/>
    <cellStyle name="20% - Accent1 2 2 4 2 2 6 7 2" xfId="5561" xr:uid="{00000000-0005-0000-0000-0000FD140000}"/>
    <cellStyle name="20% - Accent1 2 2 4 2 2 6 8" xfId="5562" xr:uid="{00000000-0005-0000-0000-0000FE140000}"/>
    <cellStyle name="20% - Accent1 2 2 4 2 2 6 8 2" xfId="5563" xr:uid="{00000000-0005-0000-0000-0000FF140000}"/>
    <cellStyle name="20% - Accent1 2 2 4 2 2 6 9" xfId="5564" xr:uid="{00000000-0005-0000-0000-000000150000}"/>
    <cellStyle name="20% - Accent1 2 2 4 2 2 7" xfId="5565" xr:uid="{00000000-0005-0000-0000-000001150000}"/>
    <cellStyle name="20% - Accent1 2 2 4 2 2 7 2" xfId="5566" xr:uid="{00000000-0005-0000-0000-000002150000}"/>
    <cellStyle name="20% - Accent1 2 2 4 2 2 7 2 2" xfId="5567" xr:uid="{00000000-0005-0000-0000-000003150000}"/>
    <cellStyle name="20% - Accent1 2 2 4 2 2 7 2 2 2" xfId="5568" xr:uid="{00000000-0005-0000-0000-000004150000}"/>
    <cellStyle name="20% - Accent1 2 2 4 2 2 7 2 3" xfId="5569" xr:uid="{00000000-0005-0000-0000-000005150000}"/>
    <cellStyle name="20% - Accent1 2 2 4 2 2 7 3" xfId="5570" xr:uid="{00000000-0005-0000-0000-000006150000}"/>
    <cellStyle name="20% - Accent1 2 2 4 2 2 7 3 2" xfId="5571" xr:uid="{00000000-0005-0000-0000-000007150000}"/>
    <cellStyle name="20% - Accent1 2 2 4 2 2 7 4" xfId="5572" xr:uid="{00000000-0005-0000-0000-000008150000}"/>
    <cellStyle name="20% - Accent1 2 2 4 2 2 8" xfId="5573" xr:uid="{00000000-0005-0000-0000-000009150000}"/>
    <cellStyle name="20% - Accent1 2 2 4 2 2 8 2" xfId="5574" xr:uid="{00000000-0005-0000-0000-00000A150000}"/>
    <cellStyle name="20% - Accent1 2 2 4 2 2 8 2 2" xfId="5575" xr:uid="{00000000-0005-0000-0000-00000B150000}"/>
    <cellStyle name="20% - Accent1 2 2 4 2 2 8 2 2 2" xfId="5576" xr:uid="{00000000-0005-0000-0000-00000C150000}"/>
    <cellStyle name="20% - Accent1 2 2 4 2 2 8 2 3" xfId="5577" xr:uid="{00000000-0005-0000-0000-00000D150000}"/>
    <cellStyle name="20% - Accent1 2 2 4 2 2 8 3" xfId="5578" xr:uid="{00000000-0005-0000-0000-00000E150000}"/>
    <cellStyle name="20% - Accent1 2 2 4 2 2 8 3 2" xfId="5579" xr:uid="{00000000-0005-0000-0000-00000F150000}"/>
    <cellStyle name="20% - Accent1 2 2 4 2 2 8 4" xfId="5580" xr:uid="{00000000-0005-0000-0000-000010150000}"/>
    <cellStyle name="20% - Accent1 2 2 4 2 2 9" xfId="5581" xr:uid="{00000000-0005-0000-0000-000011150000}"/>
    <cellStyle name="20% - Accent1 2 2 4 2 2 9 2" xfId="5582" xr:uid="{00000000-0005-0000-0000-000012150000}"/>
    <cellStyle name="20% - Accent1 2 2 4 2 2 9 2 2" xfId="5583" xr:uid="{00000000-0005-0000-0000-000013150000}"/>
    <cellStyle name="20% - Accent1 2 2 4 2 2 9 2 2 2" xfId="5584" xr:uid="{00000000-0005-0000-0000-000014150000}"/>
    <cellStyle name="20% - Accent1 2 2 4 2 2 9 2 3" xfId="5585" xr:uid="{00000000-0005-0000-0000-000015150000}"/>
    <cellStyle name="20% - Accent1 2 2 4 2 2 9 3" xfId="5586" xr:uid="{00000000-0005-0000-0000-000016150000}"/>
    <cellStyle name="20% - Accent1 2 2 4 2 2 9 3 2" xfId="5587" xr:uid="{00000000-0005-0000-0000-000017150000}"/>
    <cellStyle name="20% - Accent1 2 2 4 2 2 9 4" xfId="5588" xr:uid="{00000000-0005-0000-0000-000018150000}"/>
    <cellStyle name="20% - Accent1 2 2 4 2 3" xfId="5589" xr:uid="{00000000-0005-0000-0000-000019150000}"/>
    <cellStyle name="20% - Accent1 2 2 4 2 3 10" xfId="5590" xr:uid="{00000000-0005-0000-0000-00001A150000}"/>
    <cellStyle name="20% - Accent1 2 2 4 2 3 10 2" xfId="5591" xr:uid="{00000000-0005-0000-0000-00001B150000}"/>
    <cellStyle name="20% - Accent1 2 2 4 2 3 11" xfId="5592" xr:uid="{00000000-0005-0000-0000-00001C150000}"/>
    <cellStyle name="20% - Accent1 2 2 4 2 3 2" xfId="5593" xr:uid="{00000000-0005-0000-0000-00001D150000}"/>
    <cellStyle name="20% - Accent1 2 2 4 2 3 2 2" xfId="5594" xr:uid="{00000000-0005-0000-0000-00001E150000}"/>
    <cellStyle name="20% - Accent1 2 2 4 2 3 2 2 2" xfId="5595" xr:uid="{00000000-0005-0000-0000-00001F150000}"/>
    <cellStyle name="20% - Accent1 2 2 4 2 3 2 2 2 2" xfId="5596" xr:uid="{00000000-0005-0000-0000-000020150000}"/>
    <cellStyle name="20% - Accent1 2 2 4 2 3 2 2 2 2 2" xfId="5597" xr:uid="{00000000-0005-0000-0000-000021150000}"/>
    <cellStyle name="20% - Accent1 2 2 4 2 3 2 2 2 3" xfId="5598" xr:uid="{00000000-0005-0000-0000-000022150000}"/>
    <cellStyle name="20% - Accent1 2 2 4 2 3 2 2 3" xfId="5599" xr:uid="{00000000-0005-0000-0000-000023150000}"/>
    <cellStyle name="20% - Accent1 2 2 4 2 3 2 2 3 2" xfId="5600" xr:uid="{00000000-0005-0000-0000-000024150000}"/>
    <cellStyle name="20% - Accent1 2 2 4 2 3 2 2 4" xfId="5601" xr:uid="{00000000-0005-0000-0000-000025150000}"/>
    <cellStyle name="20% - Accent1 2 2 4 2 3 2 3" xfId="5602" xr:uid="{00000000-0005-0000-0000-000026150000}"/>
    <cellStyle name="20% - Accent1 2 2 4 2 3 2 3 2" xfId="5603" xr:uid="{00000000-0005-0000-0000-000027150000}"/>
    <cellStyle name="20% - Accent1 2 2 4 2 3 2 3 2 2" xfId="5604" xr:uid="{00000000-0005-0000-0000-000028150000}"/>
    <cellStyle name="20% - Accent1 2 2 4 2 3 2 3 2 2 2" xfId="5605" xr:uid="{00000000-0005-0000-0000-000029150000}"/>
    <cellStyle name="20% - Accent1 2 2 4 2 3 2 3 2 3" xfId="5606" xr:uid="{00000000-0005-0000-0000-00002A150000}"/>
    <cellStyle name="20% - Accent1 2 2 4 2 3 2 3 3" xfId="5607" xr:uid="{00000000-0005-0000-0000-00002B150000}"/>
    <cellStyle name="20% - Accent1 2 2 4 2 3 2 3 3 2" xfId="5608" xr:uid="{00000000-0005-0000-0000-00002C150000}"/>
    <cellStyle name="20% - Accent1 2 2 4 2 3 2 3 4" xfId="5609" xr:uid="{00000000-0005-0000-0000-00002D150000}"/>
    <cellStyle name="20% - Accent1 2 2 4 2 3 2 4" xfId="5610" xr:uid="{00000000-0005-0000-0000-00002E150000}"/>
    <cellStyle name="20% - Accent1 2 2 4 2 3 2 4 2" xfId="5611" xr:uid="{00000000-0005-0000-0000-00002F150000}"/>
    <cellStyle name="20% - Accent1 2 2 4 2 3 2 4 2 2" xfId="5612" xr:uid="{00000000-0005-0000-0000-000030150000}"/>
    <cellStyle name="20% - Accent1 2 2 4 2 3 2 4 2 2 2" xfId="5613" xr:uid="{00000000-0005-0000-0000-000031150000}"/>
    <cellStyle name="20% - Accent1 2 2 4 2 3 2 4 2 3" xfId="5614" xr:uid="{00000000-0005-0000-0000-000032150000}"/>
    <cellStyle name="20% - Accent1 2 2 4 2 3 2 4 3" xfId="5615" xr:uid="{00000000-0005-0000-0000-000033150000}"/>
    <cellStyle name="20% - Accent1 2 2 4 2 3 2 4 3 2" xfId="5616" xr:uid="{00000000-0005-0000-0000-000034150000}"/>
    <cellStyle name="20% - Accent1 2 2 4 2 3 2 4 4" xfId="5617" xr:uid="{00000000-0005-0000-0000-000035150000}"/>
    <cellStyle name="20% - Accent1 2 2 4 2 3 2 5" xfId="5618" xr:uid="{00000000-0005-0000-0000-000036150000}"/>
    <cellStyle name="20% - Accent1 2 2 4 2 3 2 5 2" xfId="5619" xr:uid="{00000000-0005-0000-0000-000037150000}"/>
    <cellStyle name="20% - Accent1 2 2 4 2 3 2 5 2 2" xfId="5620" xr:uid="{00000000-0005-0000-0000-000038150000}"/>
    <cellStyle name="20% - Accent1 2 2 4 2 3 2 5 3" xfId="5621" xr:uid="{00000000-0005-0000-0000-000039150000}"/>
    <cellStyle name="20% - Accent1 2 2 4 2 3 2 6" xfId="5622" xr:uid="{00000000-0005-0000-0000-00003A150000}"/>
    <cellStyle name="20% - Accent1 2 2 4 2 3 2 6 2" xfId="5623" xr:uid="{00000000-0005-0000-0000-00003B150000}"/>
    <cellStyle name="20% - Accent1 2 2 4 2 3 2 6 2 2" xfId="5624" xr:uid="{00000000-0005-0000-0000-00003C150000}"/>
    <cellStyle name="20% - Accent1 2 2 4 2 3 2 6 3" xfId="5625" xr:uid="{00000000-0005-0000-0000-00003D150000}"/>
    <cellStyle name="20% - Accent1 2 2 4 2 3 2 7" xfId="5626" xr:uid="{00000000-0005-0000-0000-00003E150000}"/>
    <cellStyle name="20% - Accent1 2 2 4 2 3 2 7 2" xfId="5627" xr:uid="{00000000-0005-0000-0000-00003F150000}"/>
    <cellStyle name="20% - Accent1 2 2 4 2 3 2 8" xfId="5628" xr:uid="{00000000-0005-0000-0000-000040150000}"/>
    <cellStyle name="20% - Accent1 2 2 4 2 3 2 8 2" xfId="5629" xr:uid="{00000000-0005-0000-0000-000041150000}"/>
    <cellStyle name="20% - Accent1 2 2 4 2 3 2 9" xfId="5630" xr:uid="{00000000-0005-0000-0000-000042150000}"/>
    <cellStyle name="20% - Accent1 2 2 4 2 3 3" xfId="5631" xr:uid="{00000000-0005-0000-0000-000043150000}"/>
    <cellStyle name="20% - Accent1 2 2 4 2 3 3 2" xfId="5632" xr:uid="{00000000-0005-0000-0000-000044150000}"/>
    <cellStyle name="20% - Accent1 2 2 4 2 3 3 2 2" xfId="5633" xr:uid="{00000000-0005-0000-0000-000045150000}"/>
    <cellStyle name="20% - Accent1 2 2 4 2 3 3 2 2 2" xfId="5634" xr:uid="{00000000-0005-0000-0000-000046150000}"/>
    <cellStyle name="20% - Accent1 2 2 4 2 3 3 2 2 2 2" xfId="5635" xr:uid="{00000000-0005-0000-0000-000047150000}"/>
    <cellStyle name="20% - Accent1 2 2 4 2 3 3 2 2 3" xfId="5636" xr:uid="{00000000-0005-0000-0000-000048150000}"/>
    <cellStyle name="20% - Accent1 2 2 4 2 3 3 2 3" xfId="5637" xr:uid="{00000000-0005-0000-0000-000049150000}"/>
    <cellStyle name="20% - Accent1 2 2 4 2 3 3 2 3 2" xfId="5638" xr:uid="{00000000-0005-0000-0000-00004A150000}"/>
    <cellStyle name="20% - Accent1 2 2 4 2 3 3 2 4" xfId="5639" xr:uid="{00000000-0005-0000-0000-00004B150000}"/>
    <cellStyle name="20% - Accent1 2 2 4 2 3 3 3" xfId="5640" xr:uid="{00000000-0005-0000-0000-00004C150000}"/>
    <cellStyle name="20% - Accent1 2 2 4 2 3 3 3 2" xfId="5641" xr:uid="{00000000-0005-0000-0000-00004D150000}"/>
    <cellStyle name="20% - Accent1 2 2 4 2 3 3 3 2 2" xfId="5642" xr:uid="{00000000-0005-0000-0000-00004E150000}"/>
    <cellStyle name="20% - Accent1 2 2 4 2 3 3 3 2 2 2" xfId="5643" xr:uid="{00000000-0005-0000-0000-00004F150000}"/>
    <cellStyle name="20% - Accent1 2 2 4 2 3 3 3 2 3" xfId="5644" xr:uid="{00000000-0005-0000-0000-000050150000}"/>
    <cellStyle name="20% - Accent1 2 2 4 2 3 3 3 3" xfId="5645" xr:uid="{00000000-0005-0000-0000-000051150000}"/>
    <cellStyle name="20% - Accent1 2 2 4 2 3 3 3 3 2" xfId="5646" xr:uid="{00000000-0005-0000-0000-000052150000}"/>
    <cellStyle name="20% - Accent1 2 2 4 2 3 3 3 4" xfId="5647" xr:uid="{00000000-0005-0000-0000-000053150000}"/>
    <cellStyle name="20% - Accent1 2 2 4 2 3 3 4" xfId="5648" xr:uid="{00000000-0005-0000-0000-000054150000}"/>
    <cellStyle name="20% - Accent1 2 2 4 2 3 3 4 2" xfId="5649" xr:uid="{00000000-0005-0000-0000-000055150000}"/>
    <cellStyle name="20% - Accent1 2 2 4 2 3 3 4 2 2" xfId="5650" xr:uid="{00000000-0005-0000-0000-000056150000}"/>
    <cellStyle name="20% - Accent1 2 2 4 2 3 3 4 2 2 2" xfId="5651" xr:uid="{00000000-0005-0000-0000-000057150000}"/>
    <cellStyle name="20% - Accent1 2 2 4 2 3 3 4 2 3" xfId="5652" xr:uid="{00000000-0005-0000-0000-000058150000}"/>
    <cellStyle name="20% - Accent1 2 2 4 2 3 3 4 3" xfId="5653" xr:uid="{00000000-0005-0000-0000-000059150000}"/>
    <cellStyle name="20% - Accent1 2 2 4 2 3 3 4 3 2" xfId="5654" xr:uid="{00000000-0005-0000-0000-00005A150000}"/>
    <cellStyle name="20% - Accent1 2 2 4 2 3 3 4 4" xfId="5655" xr:uid="{00000000-0005-0000-0000-00005B150000}"/>
    <cellStyle name="20% - Accent1 2 2 4 2 3 3 5" xfId="5656" xr:uid="{00000000-0005-0000-0000-00005C150000}"/>
    <cellStyle name="20% - Accent1 2 2 4 2 3 3 5 2" xfId="5657" xr:uid="{00000000-0005-0000-0000-00005D150000}"/>
    <cellStyle name="20% - Accent1 2 2 4 2 3 3 5 2 2" xfId="5658" xr:uid="{00000000-0005-0000-0000-00005E150000}"/>
    <cellStyle name="20% - Accent1 2 2 4 2 3 3 5 3" xfId="5659" xr:uid="{00000000-0005-0000-0000-00005F150000}"/>
    <cellStyle name="20% - Accent1 2 2 4 2 3 3 6" xfId="5660" xr:uid="{00000000-0005-0000-0000-000060150000}"/>
    <cellStyle name="20% - Accent1 2 2 4 2 3 3 6 2" xfId="5661" xr:uid="{00000000-0005-0000-0000-000061150000}"/>
    <cellStyle name="20% - Accent1 2 2 4 2 3 3 6 2 2" xfId="5662" xr:uid="{00000000-0005-0000-0000-000062150000}"/>
    <cellStyle name="20% - Accent1 2 2 4 2 3 3 6 3" xfId="5663" xr:uid="{00000000-0005-0000-0000-000063150000}"/>
    <cellStyle name="20% - Accent1 2 2 4 2 3 3 7" xfId="5664" xr:uid="{00000000-0005-0000-0000-000064150000}"/>
    <cellStyle name="20% - Accent1 2 2 4 2 3 3 7 2" xfId="5665" xr:uid="{00000000-0005-0000-0000-000065150000}"/>
    <cellStyle name="20% - Accent1 2 2 4 2 3 3 8" xfId="5666" xr:uid="{00000000-0005-0000-0000-000066150000}"/>
    <cellStyle name="20% - Accent1 2 2 4 2 3 3 8 2" xfId="5667" xr:uid="{00000000-0005-0000-0000-000067150000}"/>
    <cellStyle name="20% - Accent1 2 2 4 2 3 3 9" xfId="5668" xr:uid="{00000000-0005-0000-0000-000068150000}"/>
    <cellStyle name="20% - Accent1 2 2 4 2 3 4" xfId="5669" xr:uid="{00000000-0005-0000-0000-000069150000}"/>
    <cellStyle name="20% - Accent1 2 2 4 2 3 4 2" xfId="5670" xr:uid="{00000000-0005-0000-0000-00006A150000}"/>
    <cellStyle name="20% - Accent1 2 2 4 2 3 4 2 2" xfId="5671" xr:uid="{00000000-0005-0000-0000-00006B150000}"/>
    <cellStyle name="20% - Accent1 2 2 4 2 3 4 2 2 2" xfId="5672" xr:uid="{00000000-0005-0000-0000-00006C150000}"/>
    <cellStyle name="20% - Accent1 2 2 4 2 3 4 2 3" xfId="5673" xr:uid="{00000000-0005-0000-0000-00006D150000}"/>
    <cellStyle name="20% - Accent1 2 2 4 2 3 4 3" xfId="5674" xr:uid="{00000000-0005-0000-0000-00006E150000}"/>
    <cellStyle name="20% - Accent1 2 2 4 2 3 4 3 2" xfId="5675" xr:uid="{00000000-0005-0000-0000-00006F150000}"/>
    <cellStyle name="20% - Accent1 2 2 4 2 3 4 4" xfId="5676" xr:uid="{00000000-0005-0000-0000-000070150000}"/>
    <cellStyle name="20% - Accent1 2 2 4 2 3 5" xfId="5677" xr:uid="{00000000-0005-0000-0000-000071150000}"/>
    <cellStyle name="20% - Accent1 2 2 4 2 3 5 2" xfId="5678" xr:uid="{00000000-0005-0000-0000-000072150000}"/>
    <cellStyle name="20% - Accent1 2 2 4 2 3 5 2 2" xfId="5679" xr:uid="{00000000-0005-0000-0000-000073150000}"/>
    <cellStyle name="20% - Accent1 2 2 4 2 3 5 2 2 2" xfId="5680" xr:uid="{00000000-0005-0000-0000-000074150000}"/>
    <cellStyle name="20% - Accent1 2 2 4 2 3 5 2 3" xfId="5681" xr:uid="{00000000-0005-0000-0000-000075150000}"/>
    <cellStyle name="20% - Accent1 2 2 4 2 3 5 3" xfId="5682" xr:uid="{00000000-0005-0000-0000-000076150000}"/>
    <cellStyle name="20% - Accent1 2 2 4 2 3 5 3 2" xfId="5683" xr:uid="{00000000-0005-0000-0000-000077150000}"/>
    <cellStyle name="20% - Accent1 2 2 4 2 3 5 4" xfId="5684" xr:uid="{00000000-0005-0000-0000-000078150000}"/>
    <cellStyle name="20% - Accent1 2 2 4 2 3 6" xfId="5685" xr:uid="{00000000-0005-0000-0000-000079150000}"/>
    <cellStyle name="20% - Accent1 2 2 4 2 3 6 2" xfId="5686" xr:uid="{00000000-0005-0000-0000-00007A150000}"/>
    <cellStyle name="20% - Accent1 2 2 4 2 3 6 2 2" xfId="5687" xr:uid="{00000000-0005-0000-0000-00007B150000}"/>
    <cellStyle name="20% - Accent1 2 2 4 2 3 6 2 2 2" xfId="5688" xr:uid="{00000000-0005-0000-0000-00007C150000}"/>
    <cellStyle name="20% - Accent1 2 2 4 2 3 6 2 3" xfId="5689" xr:uid="{00000000-0005-0000-0000-00007D150000}"/>
    <cellStyle name="20% - Accent1 2 2 4 2 3 6 3" xfId="5690" xr:uid="{00000000-0005-0000-0000-00007E150000}"/>
    <cellStyle name="20% - Accent1 2 2 4 2 3 6 3 2" xfId="5691" xr:uid="{00000000-0005-0000-0000-00007F150000}"/>
    <cellStyle name="20% - Accent1 2 2 4 2 3 6 4" xfId="5692" xr:uid="{00000000-0005-0000-0000-000080150000}"/>
    <cellStyle name="20% - Accent1 2 2 4 2 3 7" xfId="5693" xr:uid="{00000000-0005-0000-0000-000081150000}"/>
    <cellStyle name="20% - Accent1 2 2 4 2 3 7 2" xfId="5694" xr:uid="{00000000-0005-0000-0000-000082150000}"/>
    <cellStyle name="20% - Accent1 2 2 4 2 3 7 2 2" xfId="5695" xr:uid="{00000000-0005-0000-0000-000083150000}"/>
    <cellStyle name="20% - Accent1 2 2 4 2 3 7 3" xfId="5696" xr:uid="{00000000-0005-0000-0000-000084150000}"/>
    <cellStyle name="20% - Accent1 2 2 4 2 3 8" xfId="5697" xr:uid="{00000000-0005-0000-0000-000085150000}"/>
    <cellStyle name="20% - Accent1 2 2 4 2 3 8 2" xfId="5698" xr:uid="{00000000-0005-0000-0000-000086150000}"/>
    <cellStyle name="20% - Accent1 2 2 4 2 3 8 2 2" xfId="5699" xr:uid="{00000000-0005-0000-0000-000087150000}"/>
    <cellStyle name="20% - Accent1 2 2 4 2 3 8 3" xfId="5700" xr:uid="{00000000-0005-0000-0000-000088150000}"/>
    <cellStyle name="20% - Accent1 2 2 4 2 3 9" xfId="5701" xr:uid="{00000000-0005-0000-0000-000089150000}"/>
    <cellStyle name="20% - Accent1 2 2 4 2 3 9 2" xfId="5702" xr:uid="{00000000-0005-0000-0000-00008A150000}"/>
    <cellStyle name="20% - Accent1 2 2 4 2 4" xfId="5703" xr:uid="{00000000-0005-0000-0000-00008B150000}"/>
    <cellStyle name="20% - Accent1 2 2 4 2 4 10" xfId="5704" xr:uid="{00000000-0005-0000-0000-00008C150000}"/>
    <cellStyle name="20% - Accent1 2 2 4 2 4 10 2" xfId="5705" xr:uid="{00000000-0005-0000-0000-00008D150000}"/>
    <cellStyle name="20% - Accent1 2 2 4 2 4 11" xfId="5706" xr:uid="{00000000-0005-0000-0000-00008E150000}"/>
    <cellStyle name="20% - Accent1 2 2 4 2 4 2" xfId="5707" xr:uid="{00000000-0005-0000-0000-00008F150000}"/>
    <cellStyle name="20% - Accent1 2 2 4 2 4 2 2" xfId="5708" xr:uid="{00000000-0005-0000-0000-000090150000}"/>
    <cellStyle name="20% - Accent1 2 2 4 2 4 2 2 2" xfId="5709" xr:uid="{00000000-0005-0000-0000-000091150000}"/>
    <cellStyle name="20% - Accent1 2 2 4 2 4 2 2 2 2" xfId="5710" xr:uid="{00000000-0005-0000-0000-000092150000}"/>
    <cellStyle name="20% - Accent1 2 2 4 2 4 2 2 2 2 2" xfId="5711" xr:uid="{00000000-0005-0000-0000-000093150000}"/>
    <cellStyle name="20% - Accent1 2 2 4 2 4 2 2 2 3" xfId="5712" xr:uid="{00000000-0005-0000-0000-000094150000}"/>
    <cellStyle name="20% - Accent1 2 2 4 2 4 2 2 3" xfId="5713" xr:uid="{00000000-0005-0000-0000-000095150000}"/>
    <cellStyle name="20% - Accent1 2 2 4 2 4 2 2 3 2" xfId="5714" xr:uid="{00000000-0005-0000-0000-000096150000}"/>
    <cellStyle name="20% - Accent1 2 2 4 2 4 2 2 4" xfId="5715" xr:uid="{00000000-0005-0000-0000-000097150000}"/>
    <cellStyle name="20% - Accent1 2 2 4 2 4 2 3" xfId="5716" xr:uid="{00000000-0005-0000-0000-000098150000}"/>
    <cellStyle name="20% - Accent1 2 2 4 2 4 2 3 2" xfId="5717" xr:uid="{00000000-0005-0000-0000-000099150000}"/>
    <cellStyle name="20% - Accent1 2 2 4 2 4 2 3 2 2" xfId="5718" xr:uid="{00000000-0005-0000-0000-00009A150000}"/>
    <cellStyle name="20% - Accent1 2 2 4 2 4 2 3 2 2 2" xfId="5719" xr:uid="{00000000-0005-0000-0000-00009B150000}"/>
    <cellStyle name="20% - Accent1 2 2 4 2 4 2 3 2 3" xfId="5720" xr:uid="{00000000-0005-0000-0000-00009C150000}"/>
    <cellStyle name="20% - Accent1 2 2 4 2 4 2 3 3" xfId="5721" xr:uid="{00000000-0005-0000-0000-00009D150000}"/>
    <cellStyle name="20% - Accent1 2 2 4 2 4 2 3 3 2" xfId="5722" xr:uid="{00000000-0005-0000-0000-00009E150000}"/>
    <cellStyle name="20% - Accent1 2 2 4 2 4 2 3 4" xfId="5723" xr:uid="{00000000-0005-0000-0000-00009F150000}"/>
    <cellStyle name="20% - Accent1 2 2 4 2 4 2 4" xfId="5724" xr:uid="{00000000-0005-0000-0000-0000A0150000}"/>
    <cellStyle name="20% - Accent1 2 2 4 2 4 2 4 2" xfId="5725" xr:uid="{00000000-0005-0000-0000-0000A1150000}"/>
    <cellStyle name="20% - Accent1 2 2 4 2 4 2 4 2 2" xfId="5726" xr:uid="{00000000-0005-0000-0000-0000A2150000}"/>
    <cellStyle name="20% - Accent1 2 2 4 2 4 2 4 2 2 2" xfId="5727" xr:uid="{00000000-0005-0000-0000-0000A3150000}"/>
    <cellStyle name="20% - Accent1 2 2 4 2 4 2 4 2 3" xfId="5728" xr:uid="{00000000-0005-0000-0000-0000A4150000}"/>
    <cellStyle name="20% - Accent1 2 2 4 2 4 2 4 3" xfId="5729" xr:uid="{00000000-0005-0000-0000-0000A5150000}"/>
    <cellStyle name="20% - Accent1 2 2 4 2 4 2 4 3 2" xfId="5730" xr:uid="{00000000-0005-0000-0000-0000A6150000}"/>
    <cellStyle name="20% - Accent1 2 2 4 2 4 2 4 4" xfId="5731" xr:uid="{00000000-0005-0000-0000-0000A7150000}"/>
    <cellStyle name="20% - Accent1 2 2 4 2 4 2 5" xfId="5732" xr:uid="{00000000-0005-0000-0000-0000A8150000}"/>
    <cellStyle name="20% - Accent1 2 2 4 2 4 2 5 2" xfId="5733" xr:uid="{00000000-0005-0000-0000-0000A9150000}"/>
    <cellStyle name="20% - Accent1 2 2 4 2 4 2 5 2 2" xfId="5734" xr:uid="{00000000-0005-0000-0000-0000AA150000}"/>
    <cellStyle name="20% - Accent1 2 2 4 2 4 2 5 3" xfId="5735" xr:uid="{00000000-0005-0000-0000-0000AB150000}"/>
    <cellStyle name="20% - Accent1 2 2 4 2 4 2 6" xfId="5736" xr:uid="{00000000-0005-0000-0000-0000AC150000}"/>
    <cellStyle name="20% - Accent1 2 2 4 2 4 2 6 2" xfId="5737" xr:uid="{00000000-0005-0000-0000-0000AD150000}"/>
    <cellStyle name="20% - Accent1 2 2 4 2 4 2 6 2 2" xfId="5738" xr:uid="{00000000-0005-0000-0000-0000AE150000}"/>
    <cellStyle name="20% - Accent1 2 2 4 2 4 2 6 3" xfId="5739" xr:uid="{00000000-0005-0000-0000-0000AF150000}"/>
    <cellStyle name="20% - Accent1 2 2 4 2 4 2 7" xfId="5740" xr:uid="{00000000-0005-0000-0000-0000B0150000}"/>
    <cellStyle name="20% - Accent1 2 2 4 2 4 2 7 2" xfId="5741" xr:uid="{00000000-0005-0000-0000-0000B1150000}"/>
    <cellStyle name="20% - Accent1 2 2 4 2 4 2 8" xfId="5742" xr:uid="{00000000-0005-0000-0000-0000B2150000}"/>
    <cellStyle name="20% - Accent1 2 2 4 2 4 2 8 2" xfId="5743" xr:uid="{00000000-0005-0000-0000-0000B3150000}"/>
    <cellStyle name="20% - Accent1 2 2 4 2 4 2 9" xfId="5744" xr:uid="{00000000-0005-0000-0000-0000B4150000}"/>
    <cellStyle name="20% - Accent1 2 2 4 2 4 3" xfId="5745" xr:uid="{00000000-0005-0000-0000-0000B5150000}"/>
    <cellStyle name="20% - Accent1 2 2 4 2 4 3 2" xfId="5746" xr:uid="{00000000-0005-0000-0000-0000B6150000}"/>
    <cellStyle name="20% - Accent1 2 2 4 2 4 3 2 2" xfId="5747" xr:uid="{00000000-0005-0000-0000-0000B7150000}"/>
    <cellStyle name="20% - Accent1 2 2 4 2 4 3 2 2 2" xfId="5748" xr:uid="{00000000-0005-0000-0000-0000B8150000}"/>
    <cellStyle name="20% - Accent1 2 2 4 2 4 3 2 2 2 2" xfId="5749" xr:uid="{00000000-0005-0000-0000-0000B9150000}"/>
    <cellStyle name="20% - Accent1 2 2 4 2 4 3 2 2 3" xfId="5750" xr:uid="{00000000-0005-0000-0000-0000BA150000}"/>
    <cellStyle name="20% - Accent1 2 2 4 2 4 3 2 3" xfId="5751" xr:uid="{00000000-0005-0000-0000-0000BB150000}"/>
    <cellStyle name="20% - Accent1 2 2 4 2 4 3 2 3 2" xfId="5752" xr:uid="{00000000-0005-0000-0000-0000BC150000}"/>
    <cellStyle name="20% - Accent1 2 2 4 2 4 3 2 4" xfId="5753" xr:uid="{00000000-0005-0000-0000-0000BD150000}"/>
    <cellStyle name="20% - Accent1 2 2 4 2 4 3 3" xfId="5754" xr:uid="{00000000-0005-0000-0000-0000BE150000}"/>
    <cellStyle name="20% - Accent1 2 2 4 2 4 3 3 2" xfId="5755" xr:uid="{00000000-0005-0000-0000-0000BF150000}"/>
    <cellStyle name="20% - Accent1 2 2 4 2 4 3 3 2 2" xfId="5756" xr:uid="{00000000-0005-0000-0000-0000C0150000}"/>
    <cellStyle name="20% - Accent1 2 2 4 2 4 3 3 2 2 2" xfId="5757" xr:uid="{00000000-0005-0000-0000-0000C1150000}"/>
    <cellStyle name="20% - Accent1 2 2 4 2 4 3 3 2 3" xfId="5758" xr:uid="{00000000-0005-0000-0000-0000C2150000}"/>
    <cellStyle name="20% - Accent1 2 2 4 2 4 3 3 3" xfId="5759" xr:uid="{00000000-0005-0000-0000-0000C3150000}"/>
    <cellStyle name="20% - Accent1 2 2 4 2 4 3 3 3 2" xfId="5760" xr:uid="{00000000-0005-0000-0000-0000C4150000}"/>
    <cellStyle name="20% - Accent1 2 2 4 2 4 3 3 4" xfId="5761" xr:uid="{00000000-0005-0000-0000-0000C5150000}"/>
    <cellStyle name="20% - Accent1 2 2 4 2 4 3 4" xfId="5762" xr:uid="{00000000-0005-0000-0000-0000C6150000}"/>
    <cellStyle name="20% - Accent1 2 2 4 2 4 3 4 2" xfId="5763" xr:uid="{00000000-0005-0000-0000-0000C7150000}"/>
    <cellStyle name="20% - Accent1 2 2 4 2 4 3 4 2 2" xfId="5764" xr:uid="{00000000-0005-0000-0000-0000C8150000}"/>
    <cellStyle name="20% - Accent1 2 2 4 2 4 3 4 2 2 2" xfId="5765" xr:uid="{00000000-0005-0000-0000-0000C9150000}"/>
    <cellStyle name="20% - Accent1 2 2 4 2 4 3 4 2 3" xfId="5766" xr:uid="{00000000-0005-0000-0000-0000CA150000}"/>
    <cellStyle name="20% - Accent1 2 2 4 2 4 3 4 3" xfId="5767" xr:uid="{00000000-0005-0000-0000-0000CB150000}"/>
    <cellStyle name="20% - Accent1 2 2 4 2 4 3 4 3 2" xfId="5768" xr:uid="{00000000-0005-0000-0000-0000CC150000}"/>
    <cellStyle name="20% - Accent1 2 2 4 2 4 3 4 4" xfId="5769" xr:uid="{00000000-0005-0000-0000-0000CD150000}"/>
    <cellStyle name="20% - Accent1 2 2 4 2 4 3 5" xfId="5770" xr:uid="{00000000-0005-0000-0000-0000CE150000}"/>
    <cellStyle name="20% - Accent1 2 2 4 2 4 3 5 2" xfId="5771" xr:uid="{00000000-0005-0000-0000-0000CF150000}"/>
    <cellStyle name="20% - Accent1 2 2 4 2 4 3 5 2 2" xfId="5772" xr:uid="{00000000-0005-0000-0000-0000D0150000}"/>
    <cellStyle name="20% - Accent1 2 2 4 2 4 3 5 3" xfId="5773" xr:uid="{00000000-0005-0000-0000-0000D1150000}"/>
    <cellStyle name="20% - Accent1 2 2 4 2 4 3 6" xfId="5774" xr:uid="{00000000-0005-0000-0000-0000D2150000}"/>
    <cellStyle name="20% - Accent1 2 2 4 2 4 3 6 2" xfId="5775" xr:uid="{00000000-0005-0000-0000-0000D3150000}"/>
    <cellStyle name="20% - Accent1 2 2 4 2 4 3 6 2 2" xfId="5776" xr:uid="{00000000-0005-0000-0000-0000D4150000}"/>
    <cellStyle name="20% - Accent1 2 2 4 2 4 3 6 3" xfId="5777" xr:uid="{00000000-0005-0000-0000-0000D5150000}"/>
    <cellStyle name="20% - Accent1 2 2 4 2 4 3 7" xfId="5778" xr:uid="{00000000-0005-0000-0000-0000D6150000}"/>
    <cellStyle name="20% - Accent1 2 2 4 2 4 3 7 2" xfId="5779" xr:uid="{00000000-0005-0000-0000-0000D7150000}"/>
    <cellStyle name="20% - Accent1 2 2 4 2 4 3 8" xfId="5780" xr:uid="{00000000-0005-0000-0000-0000D8150000}"/>
    <cellStyle name="20% - Accent1 2 2 4 2 4 3 8 2" xfId="5781" xr:uid="{00000000-0005-0000-0000-0000D9150000}"/>
    <cellStyle name="20% - Accent1 2 2 4 2 4 3 9" xfId="5782" xr:uid="{00000000-0005-0000-0000-0000DA150000}"/>
    <cellStyle name="20% - Accent1 2 2 4 2 4 4" xfId="5783" xr:uid="{00000000-0005-0000-0000-0000DB150000}"/>
    <cellStyle name="20% - Accent1 2 2 4 2 4 4 2" xfId="5784" xr:uid="{00000000-0005-0000-0000-0000DC150000}"/>
    <cellStyle name="20% - Accent1 2 2 4 2 4 4 2 2" xfId="5785" xr:uid="{00000000-0005-0000-0000-0000DD150000}"/>
    <cellStyle name="20% - Accent1 2 2 4 2 4 4 2 2 2" xfId="5786" xr:uid="{00000000-0005-0000-0000-0000DE150000}"/>
    <cellStyle name="20% - Accent1 2 2 4 2 4 4 2 3" xfId="5787" xr:uid="{00000000-0005-0000-0000-0000DF150000}"/>
    <cellStyle name="20% - Accent1 2 2 4 2 4 4 3" xfId="5788" xr:uid="{00000000-0005-0000-0000-0000E0150000}"/>
    <cellStyle name="20% - Accent1 2 2 4 2 4 4 3 2" xfId="5789" xr:uid="{00000000-0005-0000-0000-0000E1150000}"/>
    <cellStyle name="20% - Accent1 2 2 4 2 4 4 4" xfId="5790" xr:uid="{00000000-0005-0000-0000-0000E2150000}"/>
    <cellStyle name="20% - Accent1 2 2 4 2 4 5" xfId="5791" xr:uid="{00000000-0005-0000-0000-0000E3150000}"/>
    <cellStyle name="20% - Accent1 2 2 4 2 4 5 2" xfId="5792" xr:uid="{00000000-0005-0000-0000-0000E4150000}"/>
    <cellStyle name="20% - Accent1 2 2 4 2 4 5 2 2" xfId="5793" xr:uid="{00000000-0005-0000-0000-0000E5150000}"/>
    <cellStyle name="20% - Accent1 2 2 4 2 4 5 2 2 2" xfId="5794" xr:uid="{00000000-0005-0000-0000-0000E6150000}"/>
    <cellStyle name="20% - Accent1 2 2 4 2 4 5 2 3" xfId="5795" xr:uid="{00000000-0005-0000-0000-0000E7150000}"/>
    <cellStyle name="20% - Accent1 2 2 4 2 4 5 3" xfId="5796" xr:uid="{00000000-0005-0000-0000-0000E8150000}"/>
    <cellStyle name="20% - Accent1 2 2 4 2 4 5 3 2" xfId="5797" xr:uid="{00000000-0005-0000-0000-0000E9150000}"/>
    <cellStyle name="20% - Accent1 2 2 4 2 4 5 4" xfId="5798" xr:uid="{00000000-0005-0000-0000-0000EA150000}"/>
    <cellStyle name="20% - Accent1 2 2 4 2 4 6" xfId="5799" xr:uid="{00000000-0005-0000-0000-0000EB150000}"/>
    <cellStyle name="20% - Accent1 2 2 4 2 4 6 2" xfId="5800" xr:uid="{00000000-0005-0000-0000-0000EC150000}"/>
    <cellStyle name="20% - Accent1 2 2 4 2 4 6 2 2" xfId="5801" xr:uid="{00000000-0005-0000-0000-0000ED150000}"/>
    <cellStyle name="20% - Accent1 2 2 4 2 4 6 2 2 2" xfId="5802" xr:uid="{00000000-0005-0000-0000-0000EE150000}"/>
    <cellStyle name="20% - Accent1 2 2 4 2 4 6 2 3" xfId="5803" xr:uid="{00000000-0005-0000-0000-0000EF150000}"/>
    <cellStyle name="20% - Accent1 2 2 4 2 4 6 3" xfId="5804" xr:uid="{00000000-0005-0000-0000-0000F0150000}"/>
    <cellStyle name="20% - Accent1 2 2 4 2 4 6 3 2" xfId="5805" xr:uid="{00000000-0005-0000-0000-0000F1150000}"/>
    <cellStyle name="20% - Accent1 2 2 4 2 4 6 4" xfId="5806" xr:uid="{00000000-0005-0000-0000-0000F2150000}"/>
    <cellStyle name="20% - Accent1 2 2 4 2 4 7" xfId="5807" xr:uid="{00000000-0005-0000-0000-0000F3150000}"/>
    <cellStyle name="20% - Accent1 2 2 4 2 4 7 2" xfId="5808" xr:uid="{00000000-0005-0000-0000-0000F4150000}"/>
    <cellStyle name="20% - Accent1 2 2 4 2 4 7 2 2" xfId="5809" xr:uid="{00000000-0005-0000-0000-0000F5150000}"/>
    <cellStyle name="20% - Accent1 2 2 4 2 4 7 3" xfId="5810" xr:uid="{00000000-0005-0000-0000-0000F6150000}"/>
    <cellStyle name="20% - Accent1 2 2 4 2 4 8" xfId="5811" xr:uid="{00000000-0005-0000-0000-0000F7150000}"/>
    <cellStyle name="20% - Accent1 2 2 4 2 4 8 2" xfId="5812" xr:uid="{00000000-0005-0000-0000-0000F8150000}"/>
    <cellStyle name="20% - Accent1 2 2 4 2 4 8 2 2" xfId="5813" xr:uid="{00000000-0005-0000-0000-0000F9150000}"/>
    <cellStyle name="20% - Accent1 2 2 4 2 4 8 3" xfId="5814" xr:uid="{00000000-0005-0000-0000-0000FA150000}"/>
    <cellStyle name="20% - Accent1 2 2 4 2 4 9" xfId="5815" xr:uid="{00000000-0005-0000-0000-0000FB150000}"/>
    <cellStyle name="20% - Accent1 2 2 4 2 4 9 2" xfId="5816" xr:uid="{00000000-0005-0000-0000-0000FC150000}"/>
    <cellStyle name="20% - Accent1 2 2 4 2 5" xfId="5817" xr:uid="{00000000-0005-0000-0000-0000FD150000}"/>
    <cellStyle name="20% - Accent1 2 2 4 2 5 10" xfId="5818" xr:uid="{00000000-0005-0000-0000-0000FE150000}"/>
    <cellStyle name="20% - Accent1 2 2 4 2 5 10 2" xfId="5819" xr:uid="{00000000-0005-0000-0000-0000FF150000}"/>
    <cellStyle name="20% - Accent1 2 2 4 2 5 11" xfId="5820" xr:uid="{00000000-0005-0000-0000-000000160000}"/>
    <cellStyle name="20% - Accent1 2 2 4 2 5 2" xfId="5821" xr:uid="{00000000-0005-0000-0000-000001160000}"/>
    <cellStyle name="20% - Accent1 2 2 4 2 5 2 2" xfId="5822" xr:uid="{00000000-0005-0000-0000-000002160000}"/>
    <cellStyle name="20% - Accent1 2 2 4 2 5 2 2 2" xfId="5823" xr:uid="{00000000-0005-0000-0000-000003160000}"/>
    <cellStyle name="20% - Accent1 2 2 4 2 5 2 2 2 2" xfId="5824" xr:uid="{00000000-0005-0000-0000-000004160000}"/>
    <cellStyle name="20% - Accent1 2 2 4 2 5 2 2 2 2 2" xfId="5825" xr:uid="{00000000-0005-0000-0000-000005160000}"/>
    <cellStyle name="20% - Accent1 2 2 4 2 5 2 2 2 3" xfId="5826" xr:uid="{00000000-0005-0000-0000-000006160000}"/>
    <cellStyle name="20% - Accent1 2 2 4 2 5 2 2 3" xfId="5827" xr:uid="{00000000-0005-0000-0000-000007160000}"/>
    <cellStyle name="20% - Accent1 2 2 4 2 5 2 2 3 2" xfId="5828" xr:uid="{00000000-0005-0000-0000-000008160000}"/>
    <cellStyle name="20% - Accent1 2 2 4 2 5 2 2 4" xfId="5829" xr:uid="{00000000-0005-0000-0000-000009160000}"/>
    <cellStyle name="20% - Accent1 2 2 4 2 5 2 3" xfId="5830" xr:uid="{00000000-0005-0000-0000-00000A160000}"/>
    <cellStyle name="20% - Accent1 2 2 4 2 5 2 3 2" xfId="5831" xr:uid="{00000000-0005-0000-0000-00000B160000}"/>
    <cellStyle name="20% - Accent1 2 2 4 2 5 2 3 2 2" xfId="5832" xr:uid="{00000000-0005-0000-0000-00000C160000}"/>
    <cellStyle name="20% - Accent1 2 2 4 2 5 2 3 2 2 2" xfId="5833" xr:uid="{00000000-0005-0000-0000-00000D160000}"/>
    <cellStyle name="20% - Accent1 2 2 4 2 5 2 3 2 3" xfId="5834" xr:uid="{00000000-0005-0000-0000-00000E160000}"/>
    <cellStyle name="20% - Accent1 2 2 4 2 5 2 3 3" xfId="5835" xr:uid="{00000000-0005-0000-0000-00000F160000}"/>
    <cellStyle name="20% - Accent1 2 2 4 2 5 2 3 3 2" xfId="5836" xr:uid="{00000000-0005-0000-0000-000010160000}"/>
    <cellStyle name="20% - Accent1 2 2 4 2 5 2 3 4" xfId="5837" xr:uid="{00000000-0005-0000-0000-000011160000}"/>
    <cellStyle name="20% - Accent1 2 2 4 2 5 2 4" xfId="5838" xr:uid="{00000000-0005-0000-0000-000012160000}"/>
    <cellStyle name="20% - Accent1 2 2 4 2 5 2 4 2" xfId="5839" xr:uid="{00000000-0005-0000-0000-000013160000}"/>
    <cellStyle name="20% - Accent1 2 2 4 2 5 2 4 2 2" xfId="5840" xr:uid="{00000000-0005-0000-0000-000014160000}"/>
    <cellStyle name="20% - Accent1 2 2 4 2 5 2 4 2 2 2" xfId="5841" xr:uid="{00000000-0005-0000-0000-000015160000}"/>
    <cellStyle name="20% - Accent1 2 2 4 2 5 2 4 2 3" xfId="5842" xr:uid="{00000000-0005-0000-0000-000016160000}"/>
    <cellStyle name="20% - Accent1 2 2 4 2 5 2 4 3" xfId="5843" xr:uid="{00000000-0005-0000-0000-000017160000}"/>
    <cellStyle name="20% - Accent1 2 2 4 2 5 2 4 3 2" xfId="5844" xr:uid="{00000000-0005-0000-0000-000018160000}"/>
    <cellStyle name="20% - Accent1 2 2 4 2 5 2 4 4" xfId="5845" xr:uid="{00000000-0005-0000-0000-000019160000}"/>
    <cellStyle name="20% - Accent1 2 2 4 2 5 2 5" xfId="5846" xr:uid="{00000000-0005-0000-0000-00001A160000}"/>
    <cellStyle name="20% - Accent1 2 2 4 2 5 2 5 2" xfId="5847" xr:uid="{00000000-0005-0000-0000-00001B160000}"/>
    <cellStyle name="20% - Accent1 2 2 4 2 5 2 5 2 2" xfId="5848" xr:uid="{00000000-0005-0000-0000-00001C160000}"/>
    <cellStyle name="20% - Accent1 2 2 4 2 5 2 5 3" xfId="5849" xr:uid="{00000000-0005-0000-0000-00001D160000}"/>
    <cellStyle name="20% - Accent1 2 2 4 2 5 2 6" xfId="5850" xr:uid="{00000000-0005-0000-0000-00001E160000}"/>
    <cellStyle name="20% - Accent1 2 2 4 2 5 2 6 2" xfId="5851" xr:uid="{00000000-0005-0000-0000-00001F160000}"/>
    <cellStyle name="20% - Accent1 2 2 4 2 5 2 6 2 2" xfId="5852" xr:uid="{00000000-0005-0000-0000-000020160000}"/>
    <cellStyle name="20% - Accent1 2 2 4 2 5 2 6 3" xfId="5853" xr:uid="{00000000-0005-0000-0000-000021160000}"/>
    <cellStyle name="20% - Accent1 2 2 4 2 5 2 7" xfId="5854" xr:uid="{00000000-0005-0000-0000-000022160000}"/>
    <cellStyle name="20% - Accent1 2 2 4 2 5 2 7 2" xfId="5855" xr:uid="{00000000-0005-0000-0000-000023160000}"/>
    <cellStyle name="20% - Accent1 2 2 4 2 5 2 8" xfId="5856" xr:uid="{00000000-0005-0000-0000-000024160000}"/>
    <cellStyle name="20% - Accent1 2 2 4 2 5 2 8 2" xfId="5857" xr:uid="{00000000-0005-0000-0000-000025160000}"/>
    <cellStyle name="20% - Accent1 2 2 4 2 5 2 9" xfId="5858" xr:uid="{00000000-0005-0000-0000-000026160000}"/>
    <cellStyle name="20% - Accent1 2 2 4 2 5 3" xfId="5859" xr:uid="{00000000-0005-0000-0000-000027160000}"/>
    <cellStyle name="20% - Accent1 2 2 4 2 5 3 2" xfId="5860" xr:uid="{00000000-0005-0000-0000-000028160000}"/>
    <cellStyle name="20% - Accent1 2 2 4 2 5 3 2 2" xfId="5861" xr:uid="{00000000-0005-0000-0000-000029160000}"/>
    <cellStyle name="20% - Accent1 2 2 4 2 5 3 2 2 2" xfId="5862" xr:uid="{00000000-0005-0000-0000-00002A160000}"/>
    <cellStyle name="20% - Accent1 2 2 4 2 5 3 2 2 2 2" xfId="5863" xr:uid="{00000000-0005-0000-0000-00002B160000}"/>
    <cellStyle name="20% - Accent1 2 2 4 2 5 3 2 2 3" xfId="5864" xr:uid="{00000000-0005-0000-0000-00002C160000}"/>
    <cellStyle name="20% - Accent1 2 2 4 2 5 3 2 3" xfId="5865" xr:uid="{00000000-0005-0000-0000-00002D160000}"/>
    <cellStyle name="20% - Accent1 2 2 4 2 5 3 2 3 2" xfId="5866" xr:uid="{00000000-0005-0000-0000-00002E160000}"/>
    <cellStyle name="20% - Accent1 2 2 4 2 5 3 2 4" xfId="5867" xr:uid="{00000000-0005-0000-0000-00002F160000}"/>
    <cellStyle name="20% - Accent1 2 2 4 2 5 3 3" xfId="5868" xr:uid="{00000000-0005-0000-0000-000030160000}"/>
    <cellStyle name="20% - Accent1 2 2 4 2 5 3 3 2" xfId="5869" xr:uid="{00000000-0005-0000-0000-000031160000}"/>
    <cellStyle name="20% - Accent1 2 2 4 2 5 3 3 2 2" xfId="5870" xr:uid="{00000000-0005-0000-0000-000032160000}"/>
    <cellStyle name="20% - Accent1 2 2 4 2 5 3 3 2 2 2" xfId="5871" xr:uid="{00000000-0005-0000-0000-000033160000}"/>
    <cellStyle name="20% - Accent1 2 2 4 2 5 3 3 2 3" xfId="5872" xr:uid="{00000000-0005-0000-0000-000034160000}"/>
    <cellStyle name="20% - Accent1 2 2 4 2 5 3 3 3" xfId="5873" xr:uid="{00000000-0005-0000-0000-000035160000}"/>
    <cellStyle name="20% - Accent1 2 2 4 2 5 3 3 3 2" xfId="5874" xr:uid="{00000000-0005-0000-0000-000036160000}"/>
    <cellStyle name="20% - Accent1 2 2 4 2 5 3 3 4" xfId="5875" xr:uid="{00000000-0005-0000-0000-000037160000}"/>
    <cellStyle name="20% - Accent1 2 2 4 2 5 3 4" xfId="5876" xr:uid="{00000000-0005-0000-0000-000038160000}"/>
    <cellStyle name="20% - Accent1 2 2 4 2 5 3 4 2" xfId="5877" xr:uid="{00000000-0005-0000-0000-000039160000}"/>
    <cellStyle name="20% - Accent1 2 2 4 2 5 3 4 2 2" xfId="5878" xr:uid="{00000000-0005-0000-0000-00003A160000}"/>
    <cellStyle name="20% - Accent1 2 2 4 2 5 3 4 2 2 2" xfId="5879" xr:uid="{00000000-0005-0000-0000-00003B160000}"/>
    <cellStyle name="20% - Accent1 2 2 4 2 5 3 4 2 3" xfId="5880" xr:uid="{00000000-0005-0000-0000-00003C160000}"/>
    <cellStyle name="20% - Accent1 2 2 4 2 5 3 4 3" xfId="5881" xr:uid="{00000000-0005-0000-0000-00003D160000}"/>
    <cellStyle name="20% - Accent1 2 2 4 2 5 3 4 3 2" xfId="5882" xr:uid="{00000000-0005-0000-0000-00003E160000}"/>
    <cellStyle name="20% - Accent1 2 2 4 2 5 3 4 4" xfId="5883" xr:uid="{00000000-0005-0000-0000-00003F160000}"/>
    <cellStyle name="20% - Accent1 2 2 4 2 5 3 5" xfId="5884" xr:uid="{00000000-0005-0000-0000-000040160000}"/>
    <cellStyle name="20% - Accent1 2 2 4 2 5 3 5 2" xfId="5885" xr:uid="{00000000-0005-0000-0000-000041160000}"/>
    <cellStyle name="20% - Accent1 2 2 4 2 5 3 5 2 2" xfId="5886" xr:uid="{00000000-0005-0000-0000-000042160000}"/>
    <cellStyle name="20% - Accent1 2 2 4 2 5 3 5 3" xfId="5887" xr:uid="{00000000-0005-0000-0000-000043160000}"/>
    <cellStyle name="20% - Accent1 2 2 4 2 5 3 6" xfId="5888" xr:uid="{00000000-0005-0000-0000-000044160000}"/>
    <cellStyle name="20% - Accent1 2 2 4 2 5 3 6 2" xfId="5889" xr:uid="{00000000-0005-0000-0000-000045160000}"/>
    <cellStyle name="20% - Accent1 2 2 4 2 5 3 6 2 2" xfId="5890" xr:uid="{00000000-0005-0000-0000-000046160000}"/>
    <cellStyle name="20% - Accent1 2 2 4 2 5 3 6 3" xfId="5891" xr:uid="{00000000-0005-0000-0000-000047160000}"/>
    <cellStyle name="20% - Accent1 2 2 4 2 5 3 7" xfId="5892" xr:uid="{00000000-0005-0000-0000-000048160000}"/>
    <cellStyle name="20% - Accent1 2 2 4 2 5 3 7 2" xfId="5893" xr:uid="{00000000-0005-0000-0000-000049160000}"/>
    <cellStyle name="20% - Accent1 2 2 4 2 5 3 8" xfId="5894" xr:uid="{00000000-0005-0000-0000-00004A160000}"/>
    <cellStyle name="20% - Accent1 2 2 4 2 5 3 8 2" xfId="5895" xr:uid="{00000000-0005-0000-0000-00004B160000}"/>
    <cellStyle name="20% - Accent1 2 2 4 2 5 3 9" xfId="5896" xr:uid="{00000000-0005-0000-0000-00004C160000}"/>
    <cellStyle name="20% - Accent1 2 2 4 2 5 4" xfId="5897" xr:uid="{00000000-0005-0000-0000-00004D160000}"/>
    <cellStyle name="20% - Accent1 2 2 4 2 5 4 2" xfId="5898" xr:uid="{00000000-0005-0000-0000-00004E160000}"/>
    <cellStyle name="20% - Accent1 2 2 4 2 5 4 2 2" xfId="5899" xr:uid="{00000000-0005-0000-0000-00004F160000}"/>
    <cellStyle name="20% - Accent1 2 2 4 2 5 4 2 2 2" xfId="5900" xr:uid="{00000000-0005-0000-0000-000050160000}"/>
    <cellStyle name="20% - Accent1 2 2 4 2 5 4 2 3" xfId="5901" xr:uid="{00000000-0005-0000-0000-000051160000}"/>
    <cellStyle name="20% - Accent1 2 2 4 2 5 4 3" xfId="5902" xr:uid="{00000000-0005-0000-0000-000052160000}"/>
    <cellStyle name="20% - Accent1 2 2 4 2 5 4 3 2" xfId="5903" xr:uid="{00000000-0005-0000-0000-000053160000}"/>
    <cellStyle name="20% - Accent1 2 2 4 2 5 4 4" xfId="5904" xr:uid="{00000000-0005-0000-0000-000054160000}"/>
    <cellStyle name="20% - Accent1 2 2 4 2 5 5" xfId="5905" xr:uid="{00000000-0005-0000-0000-000055160000}"/>
    <cellStyle name="20% - Accent1 2 2 4 2 5 5 2" xfId="5906" xr:uid="{00000000-0005-0000-0000-000056160000}"/>
    <cellStyle name="20% - Accent1 2 2 4 2 5 5 2 2" xfId="5907" xr:uid="{00000000-0005-0000-0000-000057160000}"/>
    <cellStyle name="20% - Accent1 2 2 4 2 5 5 2 2 2" xfId="5908" xr:uid="{00000000-0005-0000-0000-000058160000}"/>
    <cellStyle name="20% - Accent1 2 2 4 2 5 5 2 3" xfId="5909" xr:uid="{00000000-0005-0000-0000-000059160000}"/>
    <cellStyle name="20% - Accent1 2 2 4 2 5 5 3" xfId="5910" xr:uid="{00000000-0005-0000-0000-00005A160000}"/>
    <cellStyle name="20% - Accent1 2 2 4 2 5 5 3 2" xfId="5911" xr:uid="{00000000-0005-0000-0000-00005B160000}"/>
    <cellStyle name="20% - Accent1 2 2 4 2 5 5 4" xfId="5912" xr:uid="{00000000-0005-0000-0000-00005C160000}"/>
    <cellStyle name="20% - Accent1 2 2 4 2 5 6" xfId="5913" xr:uid="{00000000-0005-0000-0000-00005D160000}"/>
    <cellStyle name="20% - Accent1 2 2 4 2 5 6 2" xfId="5914" xr:uid="{00000000-0005-0000-0000-00005E160000}"/>
    <cellStyle name="20% - Accent1 2 2 4 2 5 6 2 2" xfId="5915" xr:uid="{00000000-0005-0000-0000-00005F160000}"/>
    <cellStyle name="20% - Accent1 2 2 4 2 5 6 2 2 2" xfId="5916" xr:uid="{00000000-0005-0000-0000-000060160000}"/>
    <cellStyle name="20% - Accent1 2 2 4 2 5 6 2 3" xfId="5917" xr:uid="{00000000-0005-0000-0000-000061160000}"/>
    <cellStyle name="20% - Accent1 2 2 4 2 5 6 3" xfId="5918" xr:uid="{00000000-0005-0000-0000-000062160000}"/>
    <cellStyle name="20% - Accent1 2 2 4 2 5 6 3 2" xfId="5919" xr:uid="{00000000-0005-0000-0000-000063160000}"/>
    <cellStyle name="20% - Accent1 2 2 4 2 5 6 4" xfId="5920" xr:uid="{00000000-0005-0000-0000-000064160000}"/>
    <cellStyle name="20% - Accent1 2 2 4 2 5 7" xfId="5921" xr:uid="{00000000-0005-0000-0000-000065160000}"/>
    <cellStyle name="20% - Accent1 2 2 4 2 5 7 2" xfId="5922" xr:uid="{00000000-0005-0000-0000-000066160000}"/>
    <cellStyle name="20% - Accent1 2 2 4 2 5 7 2 2" xfId="5923" xr:uid="{00000000-0005-0000-0000-000067160000}"/>
    <cellStyle name="20% - Accent1 2 2 4 2 5 7 3" xfId="5924" xr:uid="{00000000-0005-0000-0000-000068160000}"/>
    <cellStyle name="20% - Accent1 2 2 4 2 5 8" xfId="5925" xr:uid="{00000000-0005-0000-0000-000069160000}"/>
    <cellStyle name="20% - Accent1 2 2 4 2 5 8 2" xfId="5926" xr:uid="{00000000-0005-0000-0000-00006A160000}"/>
    <cellStyle name="20% - Accent1 2 2 4 2 5 8 2 2" xfId="5927" xr:uid="{00000000-0005-0000-0000-00006B160000}"/>
    <cellStyle name="20% - Accent1 2 2 4 2 5 8 3" xfId="5928" xr:uid="{00000000-0005-0000-0000-00006C160000}"/>
    <cellStyle name="20% - Accent1 2 2 4 2 5 9" xfId="5929" xr:uid="{00000000-0005-0000-0000-00006D160000}"/>
    <cellStyle name="20% - Accent1 2 2 4 2 5 9 2" xfId="5930" xr:uid="{00000000-0005-0000-0000-00006E160000}"/>
    <cellStyle name="20% - Accent1 2 2 4 2 6" xfId="5931" xr:uid="{00000000-0005-0000-0000-00006F160000}"/>
    <cellStyle name="20% - Accent1 2 2 4 2 6 2" xfId="5932" xr:uid="{00000000-0005-0000-0000-000070160000}"/>
    <cellStyle name="20% - Accent1 2 2 4 2 6 2 2" xfId="5933" xr:uid="{00000000-0005-0000-0000-000071160000}"/>
    <cellStyle name="20% - Accent1 2 2 4 2 6 2 2 2" xfId="5934" xr:uid="{00000000-0005-0000-0000-000072160000}"/>
    <cellStyle name="20% - Accent1 2 2 4 2 6 2 2 2 2" xfId="5935" xr:uid="{00000000-0005-0000-0000-000073160000}"/>
    <cellStyle name="20% - Accent1 2 2 4 2 6 2 2 3" xfId="5936" xr:uid="{00000000-0005-0000-0000-000074160000}"/>
    <cellStyle name="20% - Accent1 2 2 4 2 6 2 3" xfId="5937" xr:uid="{00000000-0005-0000-0000-000075160000}"/>
    <cellStyle name="20% - Accent1 2 2 4 2 6 2 3 2" xfId="5938" xr:uid="{00000000-0005-0000-0000-000076160000}"/>
    <cellStyle name="20% - Accent1 2 2 4 2 6 2 4" xfId="5939" xr:uid="{00000000-0005-0000-0000-000077160000}"/>
    <cellStyle name="20% - Accent1 2 2 4 2 6 3" xfId="5940" xr:uid="{00000000-0005-0000-0000-000078160000}"/>
    <cellStyle name="20% - Accent1 2 2 4 2 6 3 2" xfId="5941" xr:uid="{00000000-0005-0000-0000-000079160000}"/>
    <cellStyle name="20% - Accent1 2 2 4 2 6 3 2 2" xfId="5942" xr:uid="{00000000-0005-0000-0000-00007A160000}"/>
    <cellStyle name="20% - Accent1 2 2 4 2 6 3 2 2 2" xfId="5943" xr:uid="{00000000-0005-0000-0000-00007B160000}"/>
    <cellStyle name="20% - Accent1 2 2 4 2 6 3 2 3" xfId="5944" xr:uid="{00000000-0005-0000-0000-00007C160000}"/>
    <cellStyle name="20% - Accent1 2 2 4 2 6 3 3" xfId="5945" xr:uid="{00000000-0005-0000-0000-00007D160000}"/>
    <cellStyle name="20% - Accent1 2 2 4 2 6 3 3 2" xfId="5946" xr:uid="{00000000-0005-0000-0000-00007E160000}"/>
    <cellStyle name="20% - Accent1 2 2 4 2 6 3 4" xfId="5947" xr:uid="{00000000-0005-0000-0000-00007F160000}"/>
    <cellStyle name="20% - Accent1 2 2 4 2 6 4" xfId="5948" xr:uid="{00000000-0005-0000-0000-000080160000}"/>
    <cellStyle name="20% - Accent1 2 2 4 2 6 4 2" xfId="5949" xr:uid="{00000000-0005-0000-0000-000081160000}"/>
    <cellStyle name="20% - Accent1 2 2 4 2 6 4 2 2" xfId="5950" xr:uid="{00000000-0005-0000-0000-000082160000}"/>
    <cellStyle name="20% - Accent1 2 2 4 2 6 4 2 2 2" xfId="5951" xr:uid="{00000000-0005-0000-0000-000083160000}"/>
    <cellStyle name="20% - Accent1 2 2 4 2 6 4 2 3" xfId="5952" xr:uid="{00000000-0005-0000-0000-000084160000}"/>
    <cellStyle name="20% - Accent1 2 2 4 2 6 4 3" xfId="5953" xr:uid="{00000000-0005-0000-0000-000085160000}"/>
    <cellStyle name="20% - Accent1 2 2 4 2 6 4 3 2" xfId="5954" xr:uid="{00000000-0005-0000-0000-000086160000}"/>
    <cellStyle name="20% - Accent1 2 2 4 2 6 4 4" xfId="5955" xr:uid="{00000000-0005-0000-0000-000087160000}"/>
    <cellStyle name="20% - Accent1 2 2 4 2 6 5" xfId="5956" xr:uid="{00000000-0005-0000-0000-000088160000}"/>
    <cellStyle name="20% - Accent1 2 2 4 2 6 5 2" xfId="5957" xr:uid="{00000000-0005-0000-0000-000089160000}"/>
    <cellStyle name="20% - Accent1 2 2 4 2 6 5 2 2" xfId="5958" xr:uid="{00000000-0005-0000-0000-00008A160000}"/>
    <cellStyle name="20% - Accent1 2 2 4 2 6 5 3" xfId="5959" xr:uid="{00000000-0005-0000-0000-00008B160000}"/>
    <cellStyle name="20% - Accent1 2 2 4 2 6 6" xfId="5960" xr:uid="{00000000-0005-0000-0000-00008C160000}"/>
    <cellStyle name="20% - Accent1 2 2 4 2 6 6 2" xfId="5961" xr:uid="{00000000-0005-0000-0000-00008D160000}"/>
    <cellStyle name="20% - Accent1 2 2 4 2 6 6 2 2" xfId="5962" xr:uid="{00000000-0005-0000-0000-00008E160000}"/>
    <cellStyle name="20% - Accent1 2 2 4 2 6 6 3" xfId="5963" xr:uid="{00000000-0005-0000-0000-00008F160000}"/>
    <cellStyle name="20% - Accent1 2 2 4 2 6 7" xfId="5964" xr:uid="{00000000-0005-0000-0000-000090160000}"/>
    <cellStyle name="20% - Accent1 2 2 4 2 6 7 2" xfId="5965" xr:uid="{00000000-0005-0000-0000-000091160000}"/>
    <cellStyle name="20% - Accent1 2 2 4 2 6 8" xfId="5966" xr:uid="{00000000-0005-0000-0000-000092160000}"/>
    <cellStyle name="20% - Accent1 2 2 4 2 6 8 2" xfId="5967" xr:uid="{00000000-0005-0000-0000-000093160000}"/>
    <cellStyle name="20% - Accent1 2 2 4 2 6 9" xfId="5968" xr:uid="{00000000-0005-0000-0000-000094160000}"/>
    <cellStyle name="20% - Accent1 2 2 4 2 7" xfId="5969" xr:uid="{00000000-0005-0000-0000-000095160000}"/>
    <cellStyle name="20% - Accent1 2 2 4 2 7 2" xfId="5970" xr:uid="{00000000-0005-0000-0000-000096160000}"/>
    <cellStyle name="20% - Accent1 2 2 4 2 7 2 2" xfId="5971" xr:uid="{00000000-0005-0000-0000-000097160000}"/>
    <cellStyle name="20% - Accent1 2 2 4 2 7 2 2 2" xfId="5972" xr:uid="{00000000-0005-0000-0000-000098160000}"/>
    <cellStyle name="20% - Accent1 2 2 4 2 7 2 2 2 2" xfId="5973" xr:uid="{00000000-0005-0000-0000-000099160000}"/>
    <cellStyle name="20% - Accent1 2 2 4 2 7 2 2 3" xfId="5974" xr:uid="{00000000-0005-0000-0000-00009A160000}"/>
    <cellStyle name="20% - Accent1 2 2 4 2 7 2 3" xfId="5975" xr:uid="{00000000-0005-0000-0000-00009B160000}"/>
    <cellStyle name="20% - Accent1 2 2 4 2 7 2 3 2" xfId="5976" xr:uid="{00000000-0005-0000-0000-00009C160000}"/>
    <cellStyle name="20% - Accent1 2 2 4 2 7 2 4" xfId="5977" xr:uid="{00000000-0005-0000-0000-00009D160000}"/>
    <cellStyle name="20% - Accent1 2 2 4 2 7 3" xfId="5978" xr:uid="{00000000-0005-0000-0000-00009E160000}"/>
    <cellStyle name="20% - Accent1 2 2 4 2 7 3 2" xfId="5979" xr:uid="{00000000-0005-0000-0000-00009F160000}"/>
    <cellStyle name="20% - Accent1 2 2 4 2 7 3 2 2" xfId="5980" xr:uid="{00000000-0005-0000-0000-0000A0160000}"/>
    <cellStyle name="20% - Accent1 2 2 4 2 7 3 2 2 2" xfId="5981" xr:uid="{00000000-0005-0000-0000-0000A1160000}"/>
    <cellStyle name="20% - Accent1 2 2 4 2 7 3 2 3" xfId="5982" xr:uid="{00000000-0005-0000-0000-0000A2160000}"/>
    <cellStyle name="20% - Accent1 2 2 4 2 7 3 3" xfId="5983" xr:uid="{00000000-0005-0000-0000-0000A3160000}"/>
    <cellStyle name="20% - Accent1 2 2 4 2 7 3 3 2" xfId="5984" xr:uid="{00000000-0005-0000-0000-0000A4160000}"/>
    <cellStyle name="20% - Accent1 2 2 4 2 7 3 4" xfId="5985" xr:uid="{00000000-0005-0000-0000-0000A5160000}"/>
    <cellStyle name="20% - Accent1 2 2 4 2 7 4" xfId="5986" xr:uid="{00000000-0005-0000-0000-0000A6160000}"/>
    <cellStyle name="20% - Accent1 2 2 4 2 7 4 2" xfId="5987" xr:uid="{00000000-0005-0000-0000-0000A7160000}"/>
    <cellStyle name="20% - Accent1 2 2 4 2 7 4 2 2" xfId="5988" xr:uid="{00000000-0005-0000-0000-0000A8160000}"/>
    <cellStyle name="20% - Accent1 2 2 4 2 7 4 2 2 2" xfId="5989" xr:uid="{00000000-0005-0000-0000-0000A9160000}"/>
    <cellStyle name="20% - Accent1 2 2 4 2 7 4 2 3" xfId="5990" xr:uid="{00000000-0005-0000-0000-0000AA160000}"/>
    <cellStyle name="20% - Accent1 2 2 4 2 7 4 3" xfId="5991" xr:uid="{00000000-0005-0000-0000-0000AB160000}"/>
    <cellStyle name="20% - Accent1 2 2 4 2 7 4 3 2" xfId="5992" xr:uid="{00000000-0005-0000-0000-0000AC160000}"/>
    <cellStyle name="20% - Accent1 2 2 4 2 7 4 4" xfId="5993" xr:uid="{00000000-0005-0000-0000-0000AD160000}"/>
    <cellStyle name="20% - Accent1 2 2 4 2 7 5" xfId="5994" xr:uid="{00000000-0005-0000-0000-0000AE160000}"/>
    <cellStyle name="20% - Accent1 2 2 4 2 7 5 2" xfId="5995" xr:uid="{00000000-0005-0000-0000-0000AF160000}"/>
    <cellStyle name="20% - Accent1 2 2 4 2 7 5 2 2" xfId="5996" xr:uid="{00000000-0005-0000-0000-0000B0160000}"/>
    <cellStyle name="20% - Accent1 2 2 4 2 7 5 3" xfId="5997" xr:uid="{00000000-0005-0000-0000-0000B1160000}"/>
    <cellStyle name="20% - Accent1 2 2 4 2 7 6" xfId="5998" xr:uid="{00000000-0005-0000-0000-0000B2160000}"/>
    <cellStyle name="20% - Accent1 2 2 4 2 7 6 2" xfId="5999" xr:uid="{00000000-0005-0000-0000-0000B3160000}"/>
    <cellStyle name="20% - Accent1 2 2 4 2 7 6 2 2" xfId="6000" xr:uid="{00000000-0005-0000-0000-0000B4160000}"/>
    <cellStyle name="20% - Accent1 2 2 4 2 7 6 3" xfId="6001" xr:uid="{00000000-0005-0000-0000-0000B5160000}"/>
    <cellStyle name="20% - Accent1 2 2 4 2 7 7" xfId="6002" xr:uid="{00000000-0005-0000-0000-0000B6160000}"/>
    <cellStyle name="20% - Accent1 2 2 4 2 7 7 2" xfId="6003" xr:uid="{00000000-0005-0000-0000-0000B7160000}"/>
    <cellStyle name="20% - Accent1 2 2 4 2 7 8" xfId="6004" xr:uid="{00000000-0005-0000-0000-0000B8160000}"/>
    <cellStyle name="20% - Accent1 2 2 4 2 7 8 2" xfId="6005" xr:uid="{00000000-0005-0000-0000-0000B9160000}"/>
    <cellStyle name="20% - Accent1 2 2 4 2 7 9" xfId="6006" xr:uid="{00000000-0005-0000-0000-0000BA160000}"/>
    <cellStyle name="20% - Accent1 2 2 4 2 8" xfId="6007" xr:uid="{00000000-0005-0000-0000-0000BB160000}"/>
    <cellStyle name="20% - Accent1 2 2 4 2 8 2" xfId="6008" xr:uid="{00000000-0005-0000-0000-0000BC160000}"/>
    <cellStyle name="20% - Accent1 2 2 4 2 8 2 2" xfId="6009" xr:uid="{00000000-0005-0000-0000-0000BD160000}"/>
    <cellStyle name="20% - Accent1 2 2 4 2 8 2 2 2" xfId="6010" xr:uid="{00000000-0005-0000-0000-0000BE160000}"/>
    <cellStyle name="20% - Accent1 2 2 4 2 8 2 3" xfId="6011" xr:uid="{00000000-0005-0000-0000-0000BF160000}"/>
    <cellStyle name="20% - Accent1 2 2 4 2 8 3" xfId="6012" xr:uid="{00000000-0005-0000-0000-0000C0160000}"/>
    <cellStyle name="20% - Accent1 2 2 4 2 8 3 2" xfId="6013" xr:uid="{00000000-0005-0000-0000-0000C1160000}"/>
    <cellStyle name="20% - Accent1 2 2 4 2 8 4" xfId="6014" xr:uid="{00000000-0005-0000-0000-0000C2160000}"/>
    <cellStyle name="20% - Accent1 2 2 4 2 9" xfId="6015" xr:uid="{00000000-0005-0000-0000-0000C3160000}"/>
    <cellStyle name="20% - Accent1 2 2 4 2 9 2" xfId="6016" xr:uid="{00000000-0005-0000-0000-0000C4160000}"/>
    <cellStyle name="20% - Accent1 2 2 4 2 9 2 2" xfId="6017" xr:uid="{00000000-0005-0000-0000-0000C5160000}"/>
    <cellStyle name="20% - Accent1 2 2 4 2 9 2 2 2" xfId="6018" xr:uid="{00000000-0005-0000-0000-0000C6160000}"/>
    <cellStyle name="20% - Accent1 2 2 4 2 9 2 3" xfId="6019" xr:uid="{00000000-0005-0000-0000-0000C7160000}"/>
    <cellStyle name="20% - Accent1 2 2 4 2 9 3" xfId="6020" xr:uid="{00000000-0005-0000-0000-0000C8160000}"/>
    <cellStyle name="20% - Accent1 2 2 4 2 9 3 2" xfId="6021" xr:uid="{00000000-0005-0000-0000-0000C9160000}"/>
    <cellStyle name="20% - Accent1 2 2 4 2 9 4" xfId="6022" xr:uid="{00000000-0005-0000-0000-0000CA160000}"/>
    <cellStyle name="20% - Accent1 2 2 4 3" xfId="6023" xr:uid="{00000000-0005-0000-0000-0000CB160000}"/>
    <cellStyle name="20% - Accent1 2 2 4 3 10" xfId="6024" xr:uid="{00000000-0005-0000-0000-0000CC160000}"/>
    <cellStyle name="20% - Accent1 2 2 4 3 10 2" xfId="6025" xr:uid="{00000000-0005-0000-0000-0000CD160000}"/>
    <cellStyle name="20% - Accent1 2 2 4 3 10 2 2" xfId="6026" xr:uid="{00000000-0005-0000-0000-0000CE160000}"/>
    <cellStyle name="20% - Accent1 2 2 4 3 10 3" xfId="6027" xr:uid="{00000000-0005-0000-0000-0000CF160000}"/>
    <cellStyle name="20% - Accent1 2 2 4 3 11" xfId="6028" xr:uid="{00000000-0005-0000-0000-0000D0160000}"/>
    <cellStyle name="20% - Accent1 2 2 4 3 11 2" xfId="6029" xr:uid="{00000000-0005-0000-0000-0000D1160000}"/>
    <cellStyle name="20% - Accent1 2 2 4 3 11 2 2" xfId="6030" xr:uid="{00000000-0005-0000-0000-0000D2160000}"/>
    <cellStyle name="20% - Accent1 2 2 4 3 11 3" xfId="6031" xr:uid="{00000000-0005-0000-0000-0000D3160000}"/>
    <cellStyle name="20% - Accent1 2 2 4 3 12" xfId="6032" xr:uid="{00000000-0005-0000-0000-0000D4160000}"/>
    <cellStyle name="20% - Accent1 2 2 4 3 12 2" xfId="6033" xr:uid="{00000000-0005-0000-0000-0000D5160000}"/>
    <cellStyle name="20% - Accent1 2 2 4 3 13" xfId="6034" xr:uid="{00000000-0005-0000-0000-0000D6160000}"/>
    <cellStyle name="20% - Accent1 2 2 4 3 13 2" xfId="6035" xr:uid="{00000000-0005-0000-0000-0000D7160000}"/>
    <cellStyle name="20% - Accent1 2 2 4 3 14" xfId="6036" xr:uid="{00000000-0005-0000-0000-0000D8160000}"/>
    <cellStyle name="20% - Accent1 2 2 4 3 2" xfId="6037" xr:uid="{00000000-0005-0000-0000-0000D9160000}"/>
    <cellStyle name="20% - Accent1 2 2 4 3 2 10" xfId="6038" xr:uid="{00000000-0005-0000-0000-0000DA160000}"/>
    <cellStyle name="20% - Accent1 2 2 4 3 2 10 2" xfId="6039" xr:uid="{00000000-0005-0000-0000-0000DB160000}"/>
    <cellStyle name="20% - Accent1 2 2 4 3 2 11" xfId="6040" xr:uid="{00000000-0005-0000-0000-0000DC160000}"/>
    <cellStyle name="20% - Accent1 2 2 4 3 2 2" xfId="6041" xr:uid="{00000000-0005-0000-0000-0000DD160000}"/>
    <cellStyle name="20% - Accent1 2 2 4 3 2 2 2" xfId="6042" xr:uid="{00000000-0005-0000-0000-0000DE160000}"/>
    <cellStyle name="20% - Accent1 2 2 4 3 2 2 2 2" xfId="6043" xr:uid="{00000000-0005-0000-0000-0000DF160000}"/>
    <cellStyle name="20% - Accent1 2 2 4 3 2 2 2 2 2" xfId="6044" xr:uid="{00000000-0005-0000-0000-0000E0160000}"/>
    <cellStyle name="20% - Accent1 2 2 4 3 2 2 2 2 2 2" xfId="6045" xr:uid="{00000000-0005-0000-0000-0000E1160000}"/>
    <cellStyle name="20% - Accent1 2 2 4 3 2 2 2 2 3" xfId="6046" xr:uid="{00000000-0005-0000-0000-0000E2160000}"/>
    <cellStyle name="20% - Accent1 2 2 4 3 2 2 2 3" xfId="6047" xr:uid="{00000000-0005-0000-0000-0000E3160000}"/>
    <cellStyle name="20% - Accent1 2 2 4 3 2 2 2 3 2" xfId="6048" xr:uid="{00000000-0005-0000-0000-0000E4160000}"/>
    <cellStyle name="20% - Accent1 2 2 4 3 2 2 2 4" xfId="6049" xr:uid="{00000000-0005-0000-0000-0000E5160000}"/>
    <cellStyle name="20% - Accent1 2 2 4 3 2 2 3" xfId="6050" xr:uid="{00000000-0005-0000-0000-0000E6160000}"/>
    <cellStyle name="20% - Accent1 2 2 4 3 2 2 3 2" xfId="6051" xr:uid="{00000000-0005-0000-0000-0000E7160000}"/>
    <cellStyle name="20% - Accent1 2 2 4 3 2 2 3 2 2" xfId="6052" xr:uid="{00000000-0005-0000-0000-0000E8160000}"/>
    <cellStyle name="20% - Accent1 2 2 4 3 2 2 3 2 2 2" xfId="6053" xr:uid="{00000000-0005-0000-0000-0000E9160000}"/>
    <cellStyle name="20% - Accent1 2 2 4 3 2 2 3 2 3" xfId="6054" xr:uid="{00000000-0005-0000-0000-0000EA160000}"/>
    <cellStyle name="20% - Accent1 2 2 4 3 2 2 3 3" xfId="6055" xr:uid="{00000000-0005-0000-0000-0000EB160000}"/>
    <cellStyle name="20% - Accent1 2 2 4 3 2 2 3 3 2" xfId="6056" xr:uid="{00000000-0005-0000-0000-0000EC160000}"/>
    <cellStyle name="20% - Accent1 2 2 4 3 2 2 3 4" xfId="6057" xr:uid="{00000000-0005-0000-0000-0000ED160000}"/>
    <cellStyle name="20% - Accent1 2 2 4 3 2 2 4" xfId="6058" xr:uid="{00000000-0005-0000-0000-0000EE160000}"/>
    <cellStyle name="20% - Accent1 2 2 4 3 2 2 4 2" xfId="6059" xr:uid="{00000000-0005-0000-0000-0000EF160000}"/>
    <cellStyle name="20% - Accent1 2 2 4 3 2 2 4 2 2" xfId="6060" xr:uid="{00000000-0005-0000-0000-0000F0160000}"/>
    <cellStyle name="20% - Accent1 2 2 4 3 2 2 4 2 2 2" xfId="6061" xr:uid="{00000000-0005-0000-0000-0000F1160000}"/>
    <cellStyle name="20% - Accent1 2 2 4 3 2 2 4 2 3" xfId="6062" xr:uid="{00000000-0005-0000-0000-0000F2160000}"/>
    <cellStyle name="20% - Accent1 2 2 4 3 2 2 4 3" xfId="6063" xr:uid="{00000000-0005-0000-0000-0000F3160000}"/>
    <cellStyle name="20% - Accent1 2 2 4 3 2 2 4 3 2" xfId="6064" xr:uid="{00000000-0005-0000-0000-0000F4160000}"/>
    <cellStyle name="20% - Accent1 2 2 4 3 2 2 4 4" xfId="6065" xr:uid="{00000000-0005-0000-0000-0000F5160000}"/>
    <cellStyle name="20% - Accent1 2 2 4 3 2 2 5" xfId="6066" xr:uid="{00000000-0005-0000-0000-0000F6160000}"/>
    <cellStyle name="20% - Accent1 2 2 4 3 2 2 5 2" xfId="6067" xr:uid="{00000000-0005-0000-0000-0000F7160000}"/>
    <cellStyle name="20% - Accent1 2 2 4 3 2 2 5 2 2" xfId="6068" xr:uid="{00000000-0005-0000-0000-0000F8160000}"/>
    <cellStyle name="20% - Accent1 2 2 4 3 2 2 5 3" xfId="6069" xr:uid="{00000000-0005-0000-0000-0000F9160000}"/>
    <cellStyle name="20% - Accent1 2 2 4 3 2 2 6" xfId="6070" xr:uid="{00000000-0005-0000-0000-0000FA160000}"/>
    <cellStyle name="20% - Accent1 2 2 4 3 2 2 6 2" xfId="6071" xr:uid="{00000000-0005-0000-0000-0000FB160000}"/>
    <cellStyle name="20% - Accent1 2 2 4 3 2 2 6 2 2" xfId="6072" xr:uid="{00000000-0005-0000-0000-0000FC160000}"/>
    <cellStyle name="20% - Accent1 2 2 4 3 2 2 6 3" xfId="6073" xr:uid="{00000000-0005-0000-0000-0000FD160000}"/>
    <cellStyle name="20% - Accent1 2 2 4 3 2 2 7" xfId="6074" xr:uid="{00000000-0005-0000-0000-0000FE160000}"/>
    <cellStyle name="20% - Accent1 2 2 4 3 2 2 7 2" xfId="6075" xr:uid="{00000000-0005-0000-0000-0000FF160000}"/>
    <cellStyle name="20% - Accent1 2 2 4 3 2 2 8" xfId="6076" xr:uid="{00000000-0005-0000-0000-000000170000}"/>
    <cellStyle name="20% - Accent1 2 2 4 3 2 2 8 2" xfId="6077" xr:uid="{00000000-0005-0000-0000-000001170000}"/>
    <cellStyle name="20% - Accent1 2 2 4 3 2 2 9" xfId="6078" xr:uid="{00000000-0005-0000-0000-000002170000}"/>
    <cellStyle name="20% - Accent1 2 2 4 3 2 3" xfId="6079" xr:uid="{00000000-0005-0000-0000-000003170000}"/>
    <cellStyle name="20% - Accent1 2 2 4 3 2 3 2" xfId="6080" xr:uid="{00000000-0005-0000-0000-000004170000}"/>
    <cellStyle name="20% - Accent1 2 2 4 3 2 3 2 2" xfId="6081" xr:uid="{00000000-0005-0000-0000-000005170000}"/>
    <cellStyle name="20% - Accent1 2 2 4 3 2 3 2 2 2" xfId="6082" xr:uid="{00000000-0005-0000-0000-000006170000}"/>
    <cellStyle name="20% - Accent1 2 2 4 3 2 3 2 2 2 2" xfId="6083" xr:uid="{00000000-0005-0000-0000-000007170000}"/>
    <cellStyle name="20% - Accent1 2 2 4 3 2 3 2 2 3" xfId="6084" xr:uid="{00000000-0005-0000-0000-000008170000}"/>
    <cellStyle name="20% - Accent1 2 2 4 3 2 3 2 3" xfId="6085" xr:uid="{00000000-0005-0000-0000-000009170000}"/>
    <cellStyle name="20% - Accent1 2 2 4 3 2 3 2 3 2" xfId="6086" xr:uid="{00000000-0005-0000-0000-00000A170000}"/>
    <cellStyle name="20% - Accent1 2 2 4 3 2 3 2 4" xfId="6087" xr:uid="{00000000-0005-0000-0000-00000B170000}"/>
    <cellStyle name="20% - Accent1 2 2 4 3 2 3 3" xfId="6088" xr:uid="{00000000-0005-0000-0000-00000C170000}"/>
    <cellStyle name="20% - Accent1 2 2 4 3 2 3 3 2" xfId="6089" xr:uid="{00000000-0005-0000-0000-00000D170000}"/>
    <cellStyle name="20% - Accent1 2 2 4 3 2 3 3 2 2" xfId="6090" xr:uid="{00000000-0005-0000-0000-00000E170000}"/>
    <cellStyle name="20% - Accent1 2 2 4 3 2 3 3 2 2 2" xfId="6091" xr:uid="{00000000-0005-0000-0000-00000F170000}"/>
    <cellStyle name="20% - Accent1 2 2 4 3 2 3 3 2 3" xfId="6092" xr:uid="{00000000-0005-0000-0000-000010170000}"/>
    <cellStyle name="20% - Accent1 2 2 4 3 2 3 3 3" xfId="6093" xr:uid="{00000000-0005-0000-0000-000011170000}"/>
    <cellStyle name="20% - Accent1 2 2 4 3 2 3 3 3 2" xfId="6094" xr:uid="{00000000-0005-0000-0000-000012170000}"/>
    <cellStyle name="20% - Accent1 2 2 4 3 2 3 3 4" xfId="6095" xr:uid="{00000000-0005-0000-0000-000013170000}"/>
    <cellStyle name="20% - Accent1 2 2 4 3 2 3 4" xfId="6096" xr:uid="{00000000-0005-0000-0000-000014170000}"/>
    <cellStyle name="20% - Accent1 2 2 4 3 2 3 4 2" xfId="6097" xr:uid="{00000000-0005-0000-0000-000015170000}"/>
    <cellStyle name="20% - Accent1 2 2 4 3 2 3 4 2 2" xfId="6098" xr:uid="{00000000-0005-0000-0000-000016170000}"/>
    <cellStyle name="20% - Accent1 2 2 4 3 2 3 4 2 2 2" xfId="6099" xr:uid="{00000000-0005-0000-0000-000017170000}"/>
    <cellStyle name="20% - Accent1 2 2 4 3 2 3 4 2 3" xfId="6100" xr:uid="{00000000-0005-0000-0000-000018170000}"/>
    <cellStyle name="20% - Accent1 2 2 4 3 2 3 4 3" xfId="6101" xr:uid="{00000000-0005-0000-0000-000019170000}"/>
    <cellStyle name="20% - Accent1 2 2 4 3 2 3 4 3 2" xfId="6102" xr:uid="{00000000-0005-0000-0000-00001A170000}"/>
    <cellStyle name="20% - Accent1 2 2 4 3 2 3 4 4" xfId="6103" xr:uid="{00000000-0005-0000-0000-00001B170000}"/>
    <cellStyle name="20% - Accent1 2 2 4 3 2 3 5" xfId="6104" xr:uid="{00000000-0005-0000-0000-00001C170000}"/>
    <cellStyle name="20% - Accent1 2 2 4 3 2 3 5 2" xfId="6105" xr:uid="{00000000-0005-0000-0000-00001D170000}"/>
    <cellStyle name="20% - Accent1 2 2 4 3 2 3 5 2 2" xfId="6106" xr:uid="{00000000-0005-0000-0000-00001E170000}"/>
    <cellStyle name="20% - Accent1 2 2 4 3 2 3 5 3" xfId="6107" xr:uid="{00000000-0005-0000-0000-00001F170000}"/>
    <cellStyle name="20% - Accent1 2 2 4 3 2 3 6" xfId="6108" xr:uid="{00000000-0005-0000-0000-000020170000}"/>
    <cellStyle name="20% - Accent1 2 2 4 3 2 3 6 2" xfId="6109" xr:uid="{00000000-0005-0000-0000-000021170000}"/>
    <cellStyle name="20% - Accent1 2 2 4 3 2 3 6 2 2" xfId="6110" xr:uid="{00000000-0005-0000-0000-000022170000}"/>
    <cellStyle name="20% - Accent1 2 2 4 3 2 3 6 3" xfId="6111" xr:uid="{00000000-0005-0000-0000-000023170000}"/>
    <cellStyle name="20% - Accent1 2 2 4 3 2 3 7" xfId="6112" xr:uid="{00000000-0005-0000-0000-000024170000}"/>
    <cellStyle name="20% - Accent1 2 2 4 3 2 3 7 2" xfId="6113" xr:uid="{00000000-0005-0000-0000-000025170000}"/>
    <cellStyle name="20% - Accent1 2 2 4 3 2 3 8" xfId="6114" xr:uid="{00000000-0005-0000-0000-000026170000}"/>
    <cellStyle name="20% - Accent1 2 2 4 3 2 3 8 2" xfId="6115" xr:uid="{00000000-0005-0000-0000-000027170000}"/>
    <cellStyle name="20% - Accent1 2 2 4 3 2 3 9" xfId="6116" xr:uid="{00000000-0005-0000-0000-000028170000}"/>
    <cellStyle name="20% - Accent1 2 2 4 3 2 4" xfId="6117" xr:uid="{00000000-0005-0000-0000-000029170000}"/>
    <cellStyle name="20% - Accent1 2 2 4 3 2 4 2" xfId="6118" xr:uid="{00000000-0005-0000-0000-00002A170000}"/>
    <cellStyle name="20% - Accent1 2 2 4 3 2 4 2 2" xfId="6119" xr:uid="{00000000-0005-0000-0000-00002B170000}"/>
    <cellStyle name="20% - Accent1 2 2 4 3 2 4 2 2 2" xfId="6120" xr:uid="{00000000-0005-0000-0000-00002C170000}"/>
    <cellStyle name="20% - Accent1 2 2 4 3 2 4 2 3" xfId="6121" xr:uid="{00000000-0005-0000-0000-00002D170000}"/>
    <cellStyle name="20% - Accent1 2 2 4 3 2 4 3" xfId="6122" xr:uid="{00000000-0005-0000-0000-00002E170000}"/>
    <cellStyle name="20% - Accent1 2 2 4 3 2 4 3 2" xfId="6123" xr:uid="{00000000-0005-0000-0000-00002F170000}"/>
    <cellStyle name="20% - Accent1 2 2 4 3 2 4 4" xfId="6124" xr:uid="{00000000-0005-0000-0000-000030170000}"/>
    <cellStyle name="20% - Accent1 2 2 4 3 2 5" xfId="6125" xr:uid="{00000000-0005-0000-0000-000031170000}"/>
    <cellStyle name="20% - Accent1 2 2 4 3 2 5 2" xfId="6126" xr:uid="{00000000-0005-0000-0000-000032170000}"/>
    <cellStyle name="20% - Accent1 2 2 4 3 2 5 2 2" xfId="6127" xr:uid="{00000000-0005-0000-0000-000033170000}"/>
    <cellStyle name="20% - Accent1 2 2 4 3 2 5 2 2 2" xfId="6128" xr:uid="{00000000-0005-0000-0000-000034170000}"/>
    <cellStyle name="20% - Accent1 2 2 4 3 2 5 2 3" xfId="6129" xr:uid="{00000000-0005-0000-0000-000035170000}"/>
    <cellStyle name="20% - Accent1 2 2 4 3 2 5 3" xfId="6130" xr:uid="{00000000-0005-0000-0000-000036170000}"/>
    <cellStyle name="20% - Accent1 2 2 4 3 2 5 3 2" xfId="6131" xr:uid="{00000000-0005-0000-0000-000037170000}"/>
    <cellStyle name="20% - Accent1 2 2 4 3 2 5 4" xfId="6132" xr:uid="{00000000-0005-0000-0000-000038170000}"/>
    <cellStyle name="20% - Accent1 2 2 4 3 2 6" xfId="6133" xr:uid="{00000000-0005-0000-0000-000039170000}"/>
    <cellStyle name="20% - Accent1 2 2 4 3 2 6 2" xfId="6134" xr:uid="{00000000-0005-0000-0000-00003A170000}"/>
    <cellStyle name="20% - Accent1 2 2 4 3 2 6 2 2" xfId="6135" xr:uid="{00000000-0005-0000-0000-00003B170000}"/>
    <cellStyle name="20% - Accent1 2 2 4 3 2 6 2 2 2" xfId="6136" xr:uid="{00000000-0005-0000-0000-00003C170000}"/>
    <cellStyle name="20% - Accent1 2 2 4 3 2 6 2 3" xfId="6137" xr:uid="{00000000-0005-0000-0000-00003D170000}"/>
    <cellStyle name="20% - Accent1 2 2 4 3 2 6 3" xfId="6138" xr:uid="{00000000-0005-0000-0000-00003E170000}"/>
    <cellStyle name="20% - Accent1 2 2 4 3 2 6 3 2" xfId="6139" xr:uid="{00000000-0005-0000-0000-00003F170000}"/>
    <cellStyle name="20% - Accent1 2 2 4 3 2 6 4" xfId="6140" xr:uid="{00000000-0005-0000-0000-000040170000}"/>
    <cellStyle name="20% - Accent1 2 2 4 3 2 7" xfId="6141" xr:uid="{00000000-0005-0000-0000-000041170000}"/>
    <cellStyle name="20% - Accent1 2 2 4 3 2 7 2" xfId="6142" xr:uid="{00000000-0005-0000-0000-000042170000}"/>
    <cellStyle name="20% - Accent1 2 2 4 3 2 7 2 2" xfId="6143" xr:uid="{00000000-0005-0000-0000-000043170000}"/>
    <cellStyle name="20% - Accent1 2 2 4 3 2 7 3" xfId="6144" xr:uid="{00000000-0005-0000-0000-000044170000}"/>
    <cellStyle name="20% - Accent1 2 2 4 3 2 8" xfId="6145" xr:uid="{00000000-0005-0000-0000-000045170000}"/>
    <cellStyle name="20% - Accent1 2 2 4 3 2 8 2" xfId="6146" xr:uid="{00000000-0005-0000-0000-000046170000}"/>
    <cellStyle name="20% - Accent1 2 2 4 3 2 8 2 2" xfId="6147" xr:uid="{00000000-0005-0000-0000-000047170000}"/>
    <cellStyle name="20% - Accent1 2 2 4 3 2 8 3" xfId="6148" xr:uid="{00000000-0005-0000-0000-000048170000}"/>
    <cellStyle name="20% - Accent1 2 2 4 3 2 9" xfId="6149" xr:uid="{00000000-0005-0000-0000-000049170000}"/>
    <cellStyle name="20% - Accent1 2 2 4 3 2 9 2" xfId="6150" xr:uid="{00000000-0005-0000-0000-00004A170000}"/>
    <cellStyle name="20% - Accent1 2 2 4 3 3" xfId="6151" xr:uid="{00000000-0005-0000-0000-00004B170000}"/>
    <cellStyle name="20% - Accent1 2 2 4 3 3 10" xfId="6152" xr:uid="{00000000-0005-0000-0000-00004C170000}"/>
    <cellStyle name="20% - Accent1 2 2 4 3 3 10 2" xfId="6153" xr:uid="{00000000-0005-0000-0000-00004D170000}"/>
    <cellStyle name="20% - Accent1 2 2 4 3 3 11" xfId="6154" xr:uid="{00000000-0005-0000-0000-00004E170000}"/>
    <cellStyle name="20% - Accent1 2 2 4 3 3 2" xfId="6155" xr:uid="{00000000-0005-0000-0000-00004F170000}"/>
    <cellStyle name="20% - Accent1 2 2 4 3 3 2 2" xfId="6156" xr:uid="{00000000-0005-0000-0000-000050170000}"/>
    <cellStyle name="20% - Accent1 2 2 4 3 3 2 2 2" xfId="6157" xr:uid="{00000000-0005-0000-0000-000051170000}"/>
    <cellStyle name="20% - Accent1 2 2 4 3 3 2 2 2 2" xfId="6158" xr:uid="{00000000-0005-0000-0000-000052170000}"/>
    <cellStyle name="20% - Accent1 2 2 4 3 3 2 2 2 2 2" xfId="6159" xr:uid="{00000000-0005-0000-0000-000053170000}"/>
    <cellStyle name="20% - Accent1 2 2 4 3 3 2 2 2 3" xfId="6160" xr:uid="{00000000-0005-0000-0000-000054170000}"/>
    <cellStyle name="20% - Accent1 2 2 4 3 3 2 2 3" xfId="6161" xr:uid="{00000000-0005-0000-0000-000055170000}"/>
    <cellStyle name="20% - Accent1 2 2 4 3 3 2 2 3 2" xfId="6162" xr:uid="{00000000-0005-0000-0000-000056170000}"/>
    <cellStyle name="20% - Accent1 2 2 4 3 3 2 2 4" xfId="6163" xr:uid="{00000000-0005-0000-0000-000057170000}"/>
    <cellStyle name="20% - Accent1 2 2 4 3 3 2 3" xfId="6164" xr:uid="{00000000-0005-0000-0000-000058170000}"/>
    <cellStyle name="20% - Accent1 2 2 4 3 3 2 3 2" xfId="6165" xr:uid="{00000000-0005-0000-0000-000059170000}"/>
    <cellStyle name="20% - Accent1 2 2 4 3 3 2 3 2 2" xfId="6166" xr:uid="{00000000-0005-0000-0000-00005A170000}"/>
    <cellStyle name="20% - Accent1 2 2 4 3 3 2 3 2 2 2" xfId="6167" xr:uid="{00000000-0005-0000-0000-00005B170000}"/>
    <cellStyle name="20% - Accent1 2 2 4 3 3 2 3 2 3" xfId="6168" xr:uid="{00000000-0005-0000-0000-00005C170000}"/>
    <cellStyle name="20% - Accent1 2 2 4 3 3 2 3 3" xfId="6169" xr:uid="{00000000-0005-0000-0000-00005D170000}"/>
    <cellStyle name="20% - Accent1 2 2 4 3 3 2 3 3 2" xfId="6170" xr:uid="{00000000-0005-0000-0000-00005E170000}"/>
    <cellStyle name="20% - Accent1 2 2 4 3 3 2 3 4" xfId="6171" xr:uid="{00000000-0005-0000-0000-00005F170000}"/>
    <cellStyle name="20% - Accent1 2 2 4 3 3 2 4" xfId="6172" xr:uid="{00000000-0005-0000-0000-000060170000}"/>
    <cellStyle name="20% - Accent1 2 2 4 3 3 2 4 2" xfId="6173" xr:uid="{00000000-0005-0000-0000-000061170000}"/>
    <cellStyle name="20% - Accent1 2 2 4 3 3 2 4 2 2" xfId="6174" xr:uid="{00000000-0005-0000-0000-000062170000}"/>
    <cellStyle name="20% - Accent1 2 2 4 3 3 2 4 2 2 2" xfId="6175" xr:uid="{00000000-0005-0000-0000-000063170000}"/>
    <cellStyle name="20% - Accent1 2 2 4 3 3 2 4 2 3" xfId="6176" xr:uid="{00000000-0005-0000-0000-000064170000}"/>
    <cellStyle name="20% - Accent1 2 2 4 3 3 2 4 3" xfId="6177" xr:uid="{00000000-0005-0000-0000-000065170000}"/>
    <cellStyle name="20% - Accent1 2 2 4 3 3 2 4 3 2" xfId="6178" xr:uid="{00000000-0005-0000-0000-000066170000}"/>
    <cellStyle name="20% - Accent1 2 2 4 3 3 2 4 4" xfId="6179" xr:uid="{00000000-0005-0000-0000-000067170000}"/>
    <cellStyle name="20% - Accent1 2 2 4 3 3 2 5" xfId="6180" xr:uid="{00000000-0005-0000-0000-000068170000}"/>
    <cellStyle name="20% - Accent1 2 2 4 3 3 2 5 2" xfId="6181" xr:uid="{00000000-0005-0000-0000-000069170000}"/>
    <cellStyle name="20% - Accent1 2 2 4 3 3 2 5 2 2" xfId="6182" xr:uid="{00000000-0005-0000-0000-00006A170000}"/>
    <cellStyle name="20% - Accent1 2 2 4 3 3 2 5 3" xfId="6183" xr:uid="{00000000-0005-0000-0000-00006B170000}"/>
    <cellStyle name="20% - Accent1 2 2 4 3 3 2 6" xfId="6184" xr:uid="{00000000-0005-0000-0000-00006C170000}"/>
    <cellStyle name="20% - Accent1 2 2 4 3 3 2 6 2" xfId="6185" xr:uid="{00000000-0005-0000-0000-00006D170000}"/>
    <cellStyle name="20% - Accent1 2 2 4 3 3 2 6 2 2" xfId="6186" xr:uid="{00000000-0005-0000-0000-00006E170000}"/>
    <cellStyle name="20% - Accent1 2 2 4 3 3 2 6 3" xfId="6187" xr:uid="{00000000-0005-0000-0000-00006F170000}"/>
    <cellStyle name="20% - Accent1 2 2 4 3 3 2 7" xfId="6188" xr:uid="{00000000-0005-0000-0000-000070170000}"/>
    <cellStyle name="20% - Accent1 2 2 4 3 3 2 7 2" xfId="6189" xr:uid="{00000000-0005-0000-0000-000071170000}"/>
    <cellStyle name="20% - Accent1 2 2 4 3 3 2 8" xfId="6190" xr:uid="{00000000-0005-0000-0000-000072170000}"/>
    <cellStyle name="20% - Accent1 2 2 4 3 3 2 8 2" xfId="6191" xr:uid="{00000000-0005-0000-0000-000073170000}"/>
    <cellStyle name="20% - Accent1 2 2 4 3 3 2 9" xfId="6192" xr:uid="{00000000-0005-0000-0000-000074170000}"/>
    <cellStyle name="20% - Accent1 2 2 4 3 3 3" xfId="6193" xr:uid="{00000000-0005-0000-0000-000075170000}"/>
    <cellStyle name="20% - Accent1 2 2 4 3 3 3 2" xfId="6194" xr:uid="{00000000-0005-0000-0000-000076170000}"/>
    <cellStyle name="20% - Accent1 2 2 4 3 3 3 2 2" xfId="6195" xr:uid="{00000000-0005-0000-0000-000077170000}"/>
    <cellStyle name="20% - Accent1 2 2 4 3 3 3 2 2 2" xfId="6196" xr:uid="{00000000-0005-0000-0000-000078170000}"/>
    <cellStyle name="20% - Accent1 2 2 4 3 3 3 2 2 2 2" xfId="6197" xr:uid="{00000000-0005-0000-0000-000079170000}"/>
    <cellStyle name="20% - Accent1 2 2 4 3 3 3 2 2 3" xfId="6198" xr:uid="{00000000-0005-0000-0000-00007A170000}"/>
    <cellStyle name="20% - Accent1 2 2 4 3 3 3 2 3" xfId="6199" xr:uid="{00000000-0005-0000-0000-00007B170000}"/>
    <cellStyle name="20% - Accent1 2 2 4 3 3 3 2 3 2" xfId="6200" xr:uid="{00000000-0005-0000-0000-00007C170000}"/>
    <cellStyle name="20% - Accent1 2 2 4 3 3 3 2 4" xfId="6201" xr:uid="{00000000-0005-0000-0000-00007D170000}"/>
    <cellStyle name="20% - Accent1 2 2 4 3 3 3 3" xfId="6202" xr:uid="{00000000-0005-0000-0000-00007E170000}"/>
    <cellStyle name="20% - Accent1 2 2 4 3 3 3 3 2" xfId="6203" xr:uid="{00000000-0005-0000-0000-00007F170000}"/>
    <cellStyle name="20% - Accent1 2 2 4 3 3 3 3 2 2" xfId="6204" xr:uid="{00000000-0005-0000-0000-000080170000}"/>
    <cellStyle name="20% - Accent1 2 2 4 3 3 3 3 2 2 2" xfId="6205" xr:uid="{00000000-0005-0000-0000-000081170000}"/>
    <cellStyle name="20% - Accent1 2 2 4 3 3 3 3 2 3" xfId="6206" xr:uid="{00000000-0005-0000-0000-000082170000}"/>
    <cellStyle name="20% - Accent1 2 2 4 3 3 3 3 3" xfId="6207" xr:uid="{00000000-0005-0000-0000-000083170000}"/>
    <cellStyle name="20% - Accent1 2 2 4 3 3 3 3 3 2" xfId="6208" xr:uid="{00000000-0005-0000-0000-000084170000}"/>
    <cellStyle name="20% - Accent1 2 2 4 3 3 3 3 4" xfId="6209" xr:uid="{00000000-0005-0000-0000-000085170000}"/>
    <cellStyle name="20% - Accent1 2 2 4 3 3 3 4" xfId="6210" xr:uid="{00000000-0005-0000-0000-000086170000}"/>
    <cellStyle name="20% - Accent1 2 2 4 3 3 3 4 2" xfId="6211" xr:uid="{00000000-0005-0000-0000-000087170000}"/>
    <cellStyle name="20% - Accent1 2 2 4 3 3 3 4 2 2" xfId="6212" xr:uid="{00000000-0005-0000-0000-000088170000}"/>
    <cellStyle name="20% - Accent1 2 2 4 3 3 3 4 2 2 2" xfId="6213" xr:uid="{00000000-0005-0000-0000-000089170000}"/>
    <cellStyle name="20% - Accent1 2 2 4 3 3 3 4 2 3" xfId="6214" xr:uid="{00000000-0005-0000-0000-00008A170000}"/>
    <cellStyle name="20% - Accent1 2 2 4 3 3 3 4 3" xfId="6215" xr:uid="{00000000-0005-0000-0000-00008B170000}"/>
    <cellStyle name="20% - Accent1 2 2 4 3 3 3 4 3 2" xfId="6216" xr:uid="{00000000-0005-0000-0000-00008C170000}"/>
    <cellStyle name="20% - Accent1 2 2 4 3 3 3 4 4" xfId="6217" xr:uid="{00000000-0005-0000-0000-00008D170000}"/>
    <cellStyle name="20% - Accent1 2 2 4 3 3 3 5" xfId="6218" xr:uid="{00000000-0005-0000-0000-00008E170000}"/>
    <cellStyle name="20% - Accent1 2 2 4 3 3 3 5 2" xfId="6219" xr:uid="{00000000-0005-0000-0000-00008F170000}"/>
    <cellStyle name="20% - Accent1 2 2 4 3 3 3 5 2 2" xfId="6220" xr:uid="{00000000-0005-0000-0000-000090170000}"/>
    <cellStyle name="20% - Accent1 2 2 4 3 3 3 5 3" xfId="6221" xr:uid="{00000000-0005-0000-0000-000091170000}"/>
    <cellStyle name="20% - Accent1 2 2 4 3 3 3 6" xfId="6222" xr:uid="{00000000-0005-0000-0000-000092170000}"/>
    <cellStyle name="20% - Accent1 2 2 4 3 3 3 6 2" xfId="6223" xr:uid="{00000000-0005-0000-0000-000093170000}"/>
    <cellStyle name="20% - Accent1 2 2 4 3 3 3 6 2 2" xfId="6224" xr:uid="{00000000-0005-0000-0000-000094170000}"/>
    <cellStyle name="20% - Accent1 2 2 4 3 3 3 6 3" xfId="6225" xr:uid="{00000000-0005-0000-0000-000095170000}"/>
    <cellStyle name="20% - Accent1 2 2 4 3 3 3 7" xfId="6226" xr:uid="{00000000-0005-0000-0000-000096170000}"/>
    <cellStyle name="20% - Accent1 2 2 4 3 3 3 7 2" xfId="6227" xr:uid="{00000000-0005-0000-0000-000097170000}"/>
    <cellStyle name="20% - Accent1 2 2 4 3 3 3 8" xfId="6228" xr:uid="{00000000-0005-0000-0000-000098170000}"/>
    <cellStyle name="20% - Accent1 2 2 4 3 3 3 8 2" xfId="6229" xr:uid="{00000000-0005-0000-0000-000099170000}"/>
    <cellStyle name="20% - Accent1 2 2 4 3 3 3 9" xfId="6230" xr:uid="{00000000-0005-0000-0000-00009A170000}"/>
    <cellStyle name="20% - Accent1 2 2 4 3 3 4" xfId="6231" xr:uid="{00000000-0005-0000-0000-00009B170000}"/>
    <cellStyle name="20% - Accent1 2 2 4 3 3 4 2" xfId="6232" xr:uid="{00000000-0005-0000-0000-00009C170000}"/>
    <cellStyle name="20% - Accent1 2 2 4 3 3 4 2 2" xfId="6233" xr:uid="{00000000-0005-0000-0000-00009D170000}"/>
    <cellStyle name="20% - Accent1 2 2 4 3 3 4 2 2 2" xfId="6234" xr:uid="{00000000-0005-0000-0000-00009E170000}"/>
    <cellStyle name="20% - Accent1 2 2 4 3 3 4 2 3" xfId="6235" xr:uid="{00000000-0005-0000-0000-00009F170000}"/>
    <cellStyle name="20% - Accent1 2 2 4 3 3 4 3" xfId="6236" xr:uid="{00000000-0005-0000-0000-0000A0170000}"/>
    <cellStyle name="20% - Accent1 2 2 4 3 3 4 3 2" xfId="6237" xr:uid="{00000000-0005-0000-0000-0000A1170000}"/>
    <cellStyle name="20% - Accent1 2 2 4 3 3 4 4" xfId="6238" xr:uid="{00000000-0005-0000-0000-0000A2170000}"/>
    <cellStyle name="20% - Accent1 2 2 4 3 3 5" xfId="6239" xr:uid="{00000000-0005-0000-0000-0000A3170000}"/>
    <cellStyle name="20% - Accent1 2 2 4 3 3 5 2" xfId="6240" xr:uid="{00000000-0005-0000-0000-0000A4170000}"/>
    <cellStyle name="20% - Accent1 2 2 4 3 3 5 2 2" xfId="6241" xr:uid="{00000000-0005-0000-0000-0000A5170000}"/>
    <cellStyle name="20% - Accent1 2 2 4 3 3 5 2 2 2" xfId="6242" xr:uid="{00000000-0005-0000-0000-0000A6170000}"/>
    <cellStyle name="20% - Accent1 2 2 4 3 3 5 2 3" xfId="6243" xr:uid="{00000000-0005-0000-0000-0000A7170000}"/>
    <cellStyle name="20% - Accent1 2 2 4 3 3 5 3" xfId="6244" xr:uid="{00000000-0005-0000-0000-0000A8170000}"/>
    <cellStyle name="20% - Accent1 2 2 4 3 3 5 3 2" xfId="6245" xr:uid="{00000000-0005-0000-0000-0000A9170000}"/>
    <cellStyle name="20% - Accent1 2 2 4 3 3 5 4" xfId="6246" xr:uid="{00000000-0005-0000-0000-0000AA170000}"/>
    <cellStyle name="20% - Accent1 2 2 4 3 3 6" xfId="6247" xr:uid="{00000000-0005-0000-0000-0000AB170000}"/>
    <cellStyle name="20% - Accent1 2 2 4 3 3 6 2" xfId="6248" xr:uid="{00000000-0005-0000-0000-0000AC170000}"/>
    <cellStyle name="20% - Accent1 2 2 4 3 3 6 2 2" xfId="6249" xr:uid="{00000000-0005-0000-0000-0000AD170000}"/>
    <cellStyle name="20% - Accent1 2 2 4 3 3 6 2 2 2" xfId="6250" xr:uid="{00000000-0005-0000-0000-0000AE170000}"/>
    <cellStyle name="20% - Accent1 2 2 4 3 3 6 2 3" xfId="6251" xr:uid="{00000000-0005-0000-0000-0000AF170000}"/>
    <cellStyle name="20% - Accent1 2 2 4 3 3 6 3" xfId="6252" xr:uid="{00000000-0005-0000-0000-0000B0170000}"/>
    <cellStyle name="20% - Accent1 2 2 4 3 3 6 3 2" xfId="6253" xr:uid="{00000000-0005-0000-0000-0000B1170000}"/>
    <cellStyle name="20% - Accent1 2 2 4 3 3 6 4" xfId="6254" xr:uid="{00000000-0005-0000-0000-0000B2170000}"/>
    <cellStyle name="20% - Accent1 2 2 4 3 3 7" xfId="6255" xr:uid="{00000000-0005-0000-0000-0000B3170000}"/>
    <cellStyle name="20% - Accent1 2 2 4 3 3 7 2" xfId="6256" xr:uid="{00000000-0005-0000-0000-0000B4170000}"/>
    <cellStyle name="20% - Accent1 2 2 4 3 3 7 2 2" xfId="6257" xr:uid="{00000000-0005-0000-0000-0000B5170000}"/>
    <cellStyle name="20% - Accent1 2 2 4 3 3 7 3" xfId="6258" xr:uid="{00000000-0005-0000-0000-0000B6170000}"/>
    <cellStyle name="20% - Accent1 2 2 4 3 3 8" xfId="6259" xr:uid="{00000000-0005-0000-0000-0000B7170000}"/>
    <cellStyle name="20% - Accent1 2 2 4 3 3 8 2" xfId="6260" xr:uid="{00000000-0005-0000-0000-0000B8170000}"/>
    <cellStyle name="20% - Accent1 2 2 4 3 3 8 2 2" xfId="6261" xr:uid="{00000000-0005-0000-0000-0000B9170000}"/>
    <cellStyle name="20% - Accent1 2 2 4 3 3 8 3" xfId="6262" xr:uid="{00000000-0005-0000-0000-0000BA170000}"/>
    <cellStyle name="20% - Accent1 2 2 4 3 3 9" xfId="6263" xr:uid="{00000000-0005-0000-0000-0000BB170000}"/>
    <cellStyle name="20% - Accent1 2 2 4 3 3 9 2" xfId="6264" xr:uid="{00000000-0005-0000-0000-0000BC170000}"/>
    <cellStyle name="20% - Accent1 2 2 4 3 4" xfId="6265" xr:uid="{00000000-0005-0000-0000-0000BD170000}"/>
    <cellStyle name="20% - Accent1 2 2 4 3 4 10" xfId="6266" xr:uid="{00000000-0005-0000-0000-0000BE170000}"/>
    <cellStyle name="20% - Accent1 2 2 4 3 4 10 2" xfId="6267" xr:uid="{00000000-0005-0000-0000-0000BF170000}"/>
    <cellStyle name="20% - Accent1 2 2 4 3 4 11" xfId="6268" xr:uid="{00000000-0005-0000-0000-0000C0170000}"/>
    <cellStyle name="20% - Accent1 2 2 4 3 4 2" xfId="6269" xr:uid="{00000000-0005-0000-0000-0000C1170000}"/>
    <cellStyle name="20% - Accent1 2 2 4 3 4 2 2" xfId="6270" xr:uid="{00000000-0005-0000-0000-0000C2170000}"/>
    <cellStyle name="20% - Accent1 2 2 4 3 4 2 2 2" xfId="6271" xr:uid="{00000000-0005-0000-0000-0000C3170000}"/>
    <cellStyle name="20% - Accent1 2 2 4 3 4 2 2 2 2" xfId="6272" xr:uid="{00000000-0005-0000-0000-0000C4170000}"/>
    <cellStyle name="20% - Accent1 2 2 4 3 4 2 2 2 2 2" xfId="6273" xr:uid="{00000000-0005-0000-0000-0000C5170000}"/>
    <cellStyle name="20% - Accent1 2 2 4 3 4 2 2 2 3" xfId="6274" xr:uid="{00000000-0005-0000-0000-0000C6170000}"/>
    <cellStyle name="20% - Accent1 2 2 4 3 4 2 2 3" xfId="6275" xr:uid="{00000000-0005-0000-0000-0000C7170000}"/>
    <cellStyle name="20% - Accent1 2 2 4 3 4 2 2 3 2" xfId="6276" xr:uid="{00000000-0005-0000-0000-0000C8170000}"/>
    <cellStyle name="20% - Accent1 2 2 4 3 4 2 2 4" xfId="6277" xr:uid="{00000000-0005-0000-0000-0000C9170000}"/>
    <cellStyle name="20% - Accent1 2 2 4 3 4 2 3" xfId="6278" xr:uid="{00000000-0005-0000-0000-0000CA170000}"/>
    <cellStyle name="20% - Accent1 2 2 4 3 4 2 3 2" xfId="6279" xr:uid="{00000000-0005-0000-0000-0000CB170000}"/>
    <cellStyle name="20% - Accent1 2 2 4 3 4 2 3 2 2" xfId="6280" xr:uid="{00000000-0005-0000-0000-0000CC170000}"/>
    <cellStyle name="20% - Accent1 2 2 4 3 4 2 3 2 2 2" xfId="6281" xr:uid="{00000000-0005-0000-0000-0000CD170000}"/>
    <cellStyle name="20% - Accent1 2 2 4 3 4 2 3 2 3" xfId="6282" xr:uid="{00000000-0005-0000-0000-0000CE170000}"/>
    <cellStyle name="20% - Accent1 2 2 4 3 4 2 3 3" xfId="6283" xr:uid="{00000000-0005-0000-0000-0000CF170000}"/>
    <cellStyle name="20% - Accent1 2 2 4 3 4 2 3 3 2" xfId="6284" xr:uid="{00000000-0005-0000-0000-0000D0170000}"/>
    <cellStyle name="20% - Accent1 2 2 4 3 4 2 3 4" xfId="6285" xr:uid="{00000000-0005-0000-0000-0000D1170000}"/>
    <cellStyle name="20% - Accent1 2 2 4 3 4 2 4" xfId="6286" xr:uid="{00000000-0005-0000-0000-0000D2170000}"/>
    <cellStyle name="20% - Accent1 2 2 4 3 4 2 4 2" xfId="6287" xr:uid="{00000000-0005-0000-0000-0000D3170000}"/>
    <cellStyle name="20% - Accent1 2 2 4 3 4 2 4 2 2" xfId="6288" xr:uid="{00000000-0005-0000-0000-0000D4170000}"/>
    <cellStyle name="20% - Accent1 2 2 4 3 4 2 4 2 2 2" xfId="6289" xr:uid="{00000000-0005-0000-0000-0000D5170000}"/>
    <cellStyle name="20% - Accent1 2 2 4 3 4 2 4 2 3" xfId="6290" xr:uid="{00000000-0005-0000-0000-0000D6170000}"/>
    <cellStyle name="20% - Accent1 2 2 4 3 4 2 4 3" xfId="6291" xr:uid="{00000000-0005-0000-0000-0000D7170000}"/>
    <cellStyle name="20% - Accent1 2 2 4 3 4 2 4 3 2" xfId="6292" xr:uid="{00000000-0005-0000-0000-0000D8170000}"/>
    <cellStyle name="20% - Accent1 2 2 4 3 4 2 4 4" xfId="6293" xr:uid="{00000000-0005-0000-0000-0000D9170000}"/>
    <cellStyle name="20% - Accent1 2 2 4 3 4 2 5" xfId="6294" xr:uid="{00000000-0005-0000-0000-0000DA170000}"/>
    <cellStyle name="20% - Accent1 2 2 4 3 4 2 5 2" xfId="6295" xr:uid="{00000000-0005-0000-0000-0000DB170000}"/>
    <cellStyle name="20% - Accent1 2 2 4 3 4 2 5 2 2" xfId="6296" xr:uid="{00000000-0005-0000-0000-0000DC170000}"/>
    <cellStyle name="20% - Accent1 2 2 4 3 4 2 5 3" xfId="6297" xr:uid="{00000000-0005-0000-0000-0000DD170000}"/>
    <cellStyle name="20% - Accent1 2 2 4 3 4 2 6" xfId="6298" xr:uid="{00000000-0005-0000-0000-0000DE170000}"/>
    <cellStyle name="20% - Accent1 2 2 4 3 4 2 6 2" xfId="6299" xr:uid="{00000000-0005-0000-0000-0000DF170000}"/>
    <cellStyle name="20% - Accent1 2 2 4 3 4 2 6 2 2" xfId="6300" xr:uid="{00000000-0005-0000-0000-0000E0170000}"/>
    <cellStyle name="20% - Accent1 2 2 4 3 4 2 6 3" xfId="6301" xr:uid="{00000000-0005-0000-0000-0000E1170000}"/>
    <cellStyle name="20% - Accent1 2 2 4 3 4 2 7" xfId="6302" xr:uid="{00000000-0005-0000-0000-0000E2170000}"/>
    <cellStyle name="20% - Accent1 2 2 4 3 4 2 7 2" xfId="6303" xr:uid="{00000000-0005-0000-0000-0000E3170000}"/>
    <cellStyle name="20% - Accent1 2 2 4 3 4 2 8" xfId="6304" xr:uid="{00000000-0005-0000-0000-0000E4170000}"/>
    <cellStyle name="20% - Accent1 2 2 4 3 4 2 8 2" xfId="6305" xr:uid="{00000000-0005-0000-0000-0000E5170000}"/>
    <cellStyle name="20% - Accent1 2 2 4 3 4 2 9" xfId="6306" xr:uid="{00000000-0005-0000-0000-0000E6170000}"/>
    <cellStyle name="20% - Accent1 2 2 4 3 4 3" xfId="6307" xr:uid="{00000000-0005-0000-0000-0000E7170000}"/>
    <cellStyle name="20% - Accent1 2 2 4 3 4 3 2" xfId="6308" xr:uid="{00000000-0005-0000-0000-0000E8170000}"/>
    <cellStyle name="20% - Accent1 2 2 4 3 4 3 2 2" xfId="6309" xr:uid="{00000000-0005-0000-0000-0000E9170000}"/>
    <cellStyle name="20% - Accent1 2 2 4 3 4 3 2 2 2" xfId="6310" xr:uid="{00000000-0005-0000-0000-0000EA170000}"/>
    <cellStyle name="20% - Accent1 2 2 4 3 4 3 2 2 2 2" xfId="6311" xr:uid="{00000000-0005-0000-0000-0000EB170000}"/>
    <cellStyle name="20% - Accent1 2 2 4 3 4 3 2 2 3" xfId="6312" xr:uid="{00000000-0005-0000-0000-0000EC170000}"/>
    <cellStyle name="20% - Accent1 2 2 4 3 4 3 2 3" xfId="6313" xr:uid="{00000000-0005-0000-0000-0000ED170000}"/>
    <cellStyle name="20% - Accent1 2 2 4 3 4 3 2 3 2" xfId="6314" xr:uid="{00000000-0005-0000-0000-0000EE170000}"/>
    <cellStyle name="20% - Accent1 2 2 4 3 4 3 2 4" xfId="6315" xr:uid="{00000000-0005-0000-0000-0000EF170000}"/>
    <cellStyle name="20% - Accent1 2 2 4 3 4 3 3" xfId="6316" xr:uid="{00000000-0005-0000-0000-0000F0170000}"/>
    <cellStyle name="20% - Accent1 2 2 4 3 4 3 3 2" xfId="6317" xr:uid="{00000000-0005-0000-0000-0000F1170000}"/>
    <cellStyle name="20% - Accent1 2 2 4 3 4 3 3 2 2" xfId="6318" xr:uid="{00000000-0005-0000-0000-0000F2170000}"/>
    <cellStyle name="20% - Accent1 2 2 4 3 4 3 3 2 2 2" xfId="6319" xr:uid="{00000000-0005-0000-0000-0000F3170000}"/>
    <cellStyle name="20% - Accent1 2 2 4 3 4 3 3 2 3" xfId="6320" xr:uid="{00000000-0005-0000-0000-0000F4170000}"/>
    <cellStyle name="20% - Accent1 2 2 4 3 4 3 3 3" xfId="6321" xr:uid="{00000000-0005-0000-0000-0000F5170000}"/>
    <cellStyle name="20% - Accent1 2 2 4 3 4 3 3 3 2" xfId="6322" xr:uid="{00000000-0005-0000-0000-0000F6170000}"/>
    <cellStyle name="20% - Accent1 2 2 4 3 4 3 3 4" xfId="6323" xr:uid="{00000000-0005-0000-0000-0000F7170000}"/>
    <cellStyle name="20% - Accent1 2 2 4 3 4 3 4" xfId="6324" xr:uid="{00000000-0005-0000-0000-0000F8170000}"/>
    <cellStyle name="20% - Accent1 2 2 4 3 4 3 4 2" xfId="6325" xr:uid="{00000000-0005-0000-0000-0000F9170000}"/>
    <cellStyle name="20% - Accent1 2 2 4 3 4 3 4 2 2" xfId="6326" xr:uid="{00000000-0005-0000-0000-0000FA170000}"/>
    <cellStyle name="20% - Accent1 2 2 4 3 4 3 4 2 2 2" xfId="6327" xr:uid="{00000000-0005-0000-0000-0000FB170000}"/>
    <cellStyle name="20% - Accent1 2 2 4 3 4 3 4 2 3" xfId="6328" xr:uid="{00000000-0005-0000-0000-0000FC170000}"/>
    <cellStyle name="20% - Accent1 2 2 4 3 4 3 4 3" xfId="6329" xr:uid="{00000000-0005-0000-0000-0000FD170000}"/>
    <cellStyle name="20% - Accent1 2 2 4 3 4 3 4 3 2" xfId="6330" xr:uid="{00000000-0005-0000-0000-0000FE170000}"/>
    <cellStyle name="20% - Accent1 2 2 4 3 4 3 4 4" xfId="6331" xr:uid="{00000000-0005-0000-0000-0000FF170000}"/>
    <cellStyle name="20% - Accent1 2 2 4 3 4 3 5" xfId="6332" xr:uid="{00000000-0005-0000-0000-000000180000}"/>
    <cellStyle name="20% - Accent1 2 2 4 3 4 3 5 2" xfId="6333" xr:uid="{00000000-0005-0000-0000-000001180000}"/>
    <cellStyle name="20% - Accent1 2 2 4 3 4 3 5 2 2" xfId="6334" xr:uid="{00000000-0005-0000-0000-000002180000}"/>
    <cellStyle name="20% - Accent1 2 2 4 3 4 3 5 3" xfId="6335" xr:uid="{00000000-0005-0000-0000-000003180000}"/>
    <cellStyle name="20% - Accent1 2 2 4 3 4 3 6" xfId="6336" xr:uid="{00000000-0005-0000-0000-000004180000}"/>
    <cellStyle name="20% - Accent1 2 2 4 3 4 3 6 2" xfId="6337" xr:uid="{00000000-0005-0000-0000-000005180000}"/>
    <cellStyle name="20% - Accent1 2 2 4 3 4 3 6 2 2" xfId="6338" xr:uid="{00000000-0005-0000-0000-000006180000}"/>
    <cellStyle name="20% - Accent1 2 2 4 3 4 3 6 3" xfId="6339" xr:uid="{00000000-0005-0000-0000-000007180000}"/>
    <cellStyle name="20% - Accent1 2 2 4 3 4 3 7" xfId="6340" xr:uid="{00000000-0005-0000-0000-000008180000}"/>
    <cellStyle name="20% - Accent1 2 2 4 3 4 3 7 2" xfId="6341" xr:uid="{00000000-0005-0000-0000-000009180000}"/>
    <cellStyle name="20% - Accent1 2 2 4 3 4 3 8" xfId="6342" xr:uid="{00000000-0005-0000-0000-00000A180000}"/>
    <cellStyle name="20% - Accent1 2 2 4 3 4 3 8 2" xfId="6343" xr:uid="{00000000-0005-0000-0000-00000B180000}"/>
    <cellStyle name="20% - Accent1 2 2 4 3 4 3 9" xfId="6344" xr:uid="{00000000-0005-0000-0000-00000C180000}"/>
    <cellStyle name="20% - Accent1 2 2 4 3 4 4" xfId="6345" xr:uid="{00000000-0005-0000-0000-00000D180000}"/>
    <cellStyle name="20% - Accent1 2 2 4 3 4 4 2" xfId="6346" xr:uid="{00000000-0005-0000-0000-00000E180000}"/>
    <cellStyle name="20% - Accent1 2 2 4 3 4 4 2 2" xfId="6347" xr:uid="{00000000-0005-0000-0000-00000F180000}"/>
    <cellStyle name="20% - Accent1 2 2 4 3 4 4 2 2 2" xfId="6348" xr:uid="{00000000-0005-0000-0000-000010180000}"/>
    <cellStyle name="20% - Accent1 2 2 4 3 4 4 2 3" xfId="6349" xr:uid="{00000000-0005-0000-0000-000011180000}"/>
    <cellStyle name="20% - Accent1 2 2 4 3 4 4 3" xfId="6350" xr:uid="{00000000-0005-0000-0000-000012180000}"/>
    <cellStyle name="20% - Accent1 2 2 4 3 4 4 3 2" xfId="6351" xr:uid="{00000000-0005-0000-0000-000013180000}"/>
    <cellStyle name="20% - Accent1 2 2 4 3 4 4 4" xfId="6352" xr:uid="{00000000-0005-0000-0000-000014180000}"/>
    <cellStyle name="20% - Accent1 2 2 4 3 4 5" xfId="6353" xr:uid="{00000000-0005-0000-0000-000015180000}"/>
    <cellStyle name="20% - Accent1 2 2 4 3 4 5 2" xfId="6354" xr:uid="{00000000-0005-0000-0000-000016180000}"/>
    <cellStyle name="20% - Accent1 2 2 4 3 4 5 2 2" xfId="6355" xr:uid="{00000000-0005-0000-0000-000017180000}"/>
    <cellStyle name="20% - Accent1 2 2 4 3 4 5 2 2 2" xfId="6356" xr:uid="{00000000-0005-0000-0000-000018180000}"/>
    <cellStyle name="20% - Accent1 2 2 4 3 4 5 2 3" xfId="6357" xr:uid="{00000000-0005-0000-0000-000019180000}"/>
    <cellStyle name="20% - Accent1 2 2 4 3 4 5 3" xfId="6358" xr:uid="{00000000-0005-0000-0000-00001A180000}"/>
    <cellStyle name="20% - Accent1 2 2 4 3 4 5 3 2" xfId="6359" xr:uid="{00000000-0005-0000-0000-00001B180000}"/>
    <cellStyle name="20% - Accent1 2 2 4 3 4 5 4" xfId="6360" xr:uid="{00000000-0005-0000-0000-00001C180000}"/>
    <cellStyle name="20% - Accent1 2 2 4 3 4 6" xfId="6361" xr:uid="{00000000-0005-0000-0000-00001D180000}"/>
    <cellStyle name="20% - Accent1 2 2 4 3 4 6 2" xfId="6362" xr:uid="{00000000-0005-0000-0000-00001E180000}"/>
    <cellStyle name="20% - Accent1 2 2 4 3 4 6 2 2" xfId="6363" xr:uid="{00000000-0005-0000-0000-00001F180000}"/>
    <cellStyle name="20% - Accent1 2 2 4 3 4 6 2 2 2" xfId="6364" xr:uid="{00000000-0005-0000-0000-000020180000}"/>
    <cellStyle name="20% - Accent1 2 2 4 3 4 6 2 3" xfId="6365" xr:uid="{00000000-0005-0000-0000-000021180000}"/>
    <cellStyle name="20% - Accent1 2 2 4 3 4 6 3" xfId="6366" xr:uid="{00000000-0005-0000-0000-000022180000}"/>
    <cellStyle name="20% - Accent1 2 2 4 3 4 6 3 2" xfId="6367" xr:uid="{00000000-0005-0000-0000-000023180000}"/>
    <cellStyle name="20% - Accent1 2 2 4 3 4 6 4" xfId="6368" xr:uid="{00000000-0005-0000-0000-000024180000}"/>
    <cellStyle name="20% - Accent1 2 2 4 3 4 7" xfId="6369" xr:uid="{00000000-0005-0000-0000-000025180000}"/>
    <cellStyle name="20% - Accent1 2 2 4 3 4 7 2" xfId="6370" xr:uid="{00000000-0005-0000-0000-000026180000}"/>
    <cellStyle name="20% - Accent1 2 2 4 3 4 7 2 2" xfId="6371" xr:uid="{00000000-0005-0000-0000-000027180000}"/>
    <cellStyle name="20% - Accent1 2 2 4 3 4 7 3" xfId="6372" xr:uid="{00000000-0005-0000-0000-000028180000}"/>
    <cellStyle name="20% - Accent1 2 2 4 3 4 8" xfId="6373" xr:uid="{00000000-0005-0000-0000-000029180000}"/>
    <cellStyle name="20% - Accent1 2 2 4 3 4 8 2" xfId="6374" xr:uid="{00000000-0005-0000-0000-00002A180000}"/>
    <cellStyle name="20% - Accent1 2 2 4 3 4 8 2 2" xfId="6375" xr:uid="{00000000-0005-0000-0000-00002B180000}"/>
    <cellStyle name="20% - Accent1 2 2 4 3 4 8 3" xfId="6376" xr:uid="{00000000-0005-0000-0000-00002C180000}"/>
    <cellStyle name="20% - Accent1 2 2 4 3 4 9" xfId="6377" xr:uid="{00000000-0005-0000-0000-00002D180000}"/>
    <cellStyle name="20% - Accent1 2 2 4 3 4 9 2" xfId="6378" xr:uid="{00000000-0005-0000-0000-00002E180000}"/>
    <cellStyle name="20% - Accent1 2 2 4 3 5" xfId="6379" xr:uid="{00000000-0005-0000-0000-00002F180000}"/>
    <cellStyle name="20% - Accent1 2 2 4 3 5 2" xfId="6380" xr:uid="{00000000-0005-0000-0000-000030180000}"/>
    <cellStyle name="20% - Accent1 2 2 4 3 5 2 2" xfId="6381" xr:uid="{00000000-0005-0000-0000-000031180000}"/>
    <cellStyle name="20% - Accent1 2 2 4 3 5 2 2 2" xfId="6382" xr:uid="{00000000-0005-0000-0000-000032180000}"/>
    <cellStyle name="20% - Accent1 2 2 4 3 5 2 2 2 2" xfId="6383" xr:uid="{00000000-0005-0000-0000-000033180000}"/>
    <cellStyle name="20% - Accent1 2 2 4 3 5 2 2 3" xfId="6384" xr:uid="{00000000-0005-0000-0000-000034180000}"/>
    <cellStyle name="20% - Accent1 2 2 4 3 5 2 3" xfId="6385" xr:uid="{00000000-0005-0000-0000-000035180000}"/>
    <cellStyle name="20% - Accent1 2 2 4 3 5 2 3 2" xfId="6386" xr:uid="{00000000-0005-0000-0000-000036180000}"/>
    <cellStyle name="20% - Accent1 2 2 4 3 5 2 4" xfId="6387" xr:uid="{00000000-0005-0000-0000-000037180000}"/>
    <cellStyle name="20% - Accent1 2 2 4 3 5 3" xfId="6388" xr:uid="{00000000-0005-0000-0000-000038180000}"/>
    <cellStyle name="20% - Accent1 2 2 4 3 5 3 2" xfId="6389" xr:uid="{00000000-0005-0000-0000-000039180000}"/>
    <cellStyle name="20% - Accent1 2 2 4 3 5 3 2 2" xfId="6390" xr:uid="{00000000-0005-0000-0000-00003A180000}"/>
    <cellStyle name="20% - Accent1 2 2 4 3 5 3 2 2 2" xfId="6391" xr:uid="{00000000-0005-0000-0000-00003B180000}"/>
    <cellStyle name="20% - Accent1 2 2 4 3 5 3 2 3" xfId="6392" xr:uid="{00000000-0005-0000-0000-00003C180000}"/>
    <cellStyle name="20% - Accent1 2 2 4 3 5 3 3" xfId="6393" xr:uid="{00000000-0005-0000-0000-00003D180000}"/>
    <cellStyle name="20% - Accent1 2 2 4 3 5 3 3 2" xfId="6394" xr:uid="{00000000-0005-0000-0000-00003E180000}"/>
    <cellStyle name="20% - Accent1 2 2 4 3 5 3 4" xfId="6395" xr:uid="{00000000-0005-0000-0000-00003F180000}"/>
    <cellStyle name="20% - Accent1 2 2 4 3 5 4" xfId="6396" xr:uid="{00000000-0005-0000-0000-000040180000}"/>
    <cellStyle name="20% - Accent1 2 2 4 3 5 4 2" xfId="6397" xr:uid="{00000000-0005-0000-0000-000041180000}"/>
    <cellStyle name="20% - Accent1 2 2 4 3 5 4 2 2" xfId="6398" xr:uid="{00000000-0005-0000-0000-000042180000}"/>
    <cellStyle name="20% - Accent1 2 2 4 3 5 4 2 2 2" xfId="6399" xr:uid="{00000000-0005-0000-0000-000043180000}"/>
    <cellStyle name="20% - Accent1 2 2 4 3 5 4 2 3" xfId="6400" xr:uid="{00000000-0005-0000-0000-000044180000}"/>
    <cellStyle name="20% - Accent1 2 2 4 3 5 4 3" xfId="6401" xr:uid="{00000000-0005-0000-0000-000045180000}"/>
    <cellStyle name="20% - Accent1 2 2 4 3 5 4 3 2" xfId="6402" xr:uid="{00000000-0005-0000-0000-000046180000}"/>
    <cellStyle name="20% - Accent1 2 2 4 3 5 4 4" xfId="6403" xr:uid="{00000000-0005-0000-0000-000047180000}"/>
    <cellStyle name="20% - Accent1 2 2 4 3 5 5" xfId="6404" xr:uid="{00000000-0005-0000-0000-000048180000}"/>
    <cellStyle name="20% - Accent1 2 2 4 3 5 5 2" xfId="6405" xr:uid="{00000000-0005-0000-0000-000049180000}"/>
    <cellStyle name="20% - Accent1 2 2 4 3 5 5 2 2" xfId="6406" xr:uid="{00000000-0005-0000-0000-00004A180000}"/>
    <cellStyle name="20% - Accent1 2 2 4 3 5 5 3" xfId="6407" xr:uid="{00000000-0005-0000-0000-00004B180000}"/>
    <cellStyle name="20% - Accent1 2 2 4 3 5 6" xfId="6408" xr:uid="{00000000-0005-0000-0000-00004C180000}"/>
    <cellStyle name="20% - Accent1 2 2 4 3 5 6 2" xfId="6409" xr:uid="{00000000-0005-0000-0000-00004D180000}"/>
    <cellStyle name="20% - Accent1 2 2 4 3 5 6 2 2" xfId="6410" xr:uid="{00000000-0005-0000-0000-00004E180000}"/>
    <cellStyle name="20% - Accent1 2 2 4 3 5 6 3" xfId="6411" xr:uid="{00000000-0005-0000-0000-00004F180000}"/>
    <cellStyle name="20% - Accent1 2 2 4 3 5 7" xfId="6412" xr:uid="{00000000-0005-0000-0000-000050180000}"/>
    <cellStyle name="20% - Accent1 2 2 4 3 5 7 2" xfId="6413" xr:uid="{00000000-0005-0000-0000-000051180000}"/>
    <cellStyle name="20% - Accent1 2 2 4 3 5 8" xfId="6414" xr:uid="{00000000-0005-0000-0000-000052180000}"/>
    <cellStyle name="20% - Accent1 2 2 4 3 5 8 2" xfId="6415" xr:uid="{00000000-0005-0000-0000-000053180000}"/>
    <cellStyle name="20% - Accent1 2 2 4 3 5 9" xfId="6416" xr:uid="{00000000-0005-0000-0000-000054180000}"/>
    <cellStyle name="20% - Accent1 2 2 4 3 6" xfId="6417" xr:uid="{00000000-0005-0000-0000-000055180000}"/>
    <cellStyle name="20% - Accent1 2 2 4 3 6 2" xfId="6418" xr:uid="{00000000-0005-0000-0000-000056180000}"/>
    <cellStyle name="20% - Accent1 2 2 4 3 6 2 2" xfId="6419" xr:uid="{00000000-0005-0000-0000-000057180000}"/>
    <cellStyle name="20% - Accent1 2 2 4 3 6 2 2 2" xfId="6420" xr:uid="{00000000-0005-0000-0000-000058180000}"/>
    <cellStyle name="20% - Accent1 2 2 4 3 6 2 2 2 2" xfId="6421" xr:uid="{00000000-0005-0000-0000-000059180000}"/>
    <cellStyle name="20% - Accent1 2 2 4 3 6 2 2 3" xfId="6422" xr:uid="{00000000-0005-0000-0000-00005A180000}"/>
    <cellStyle name="20% - Accent1 2 2 4 3 6 2 3" xfId="6423" xr:uid="{00000000-0005-0000-0000-00005B180000}"/>
    <cellStyle name="20% - Accent1 2 2 4 3 6 2 3 2" xfId="6424" xr:uid="{00000000-0005-0000-0000-00005C180000}"/>
    <cellStyle name="20% - Accent1 2 2 4 3 6 2 4" xfId="6425" xr:uid="{00000000-0005-0000-0000-00005D180000}"/>
    <cellStyle name="20% - Accent1 2 2 4 3 6 3" xfId="6426" xr:uid="{00000000-0005-0000-0000-00005E180000}"/>
    <cellStyle name="20% - Accent1 2 2 4 3 6 3 2" xfId="6427" xr:uid="{00000000-0005-0000-0000-00005F180000}"/>
    <cellStyle name="20% - Accent1 2 2 4 3 6 3 2 2" xfId="6428" xr:uid="{00000000-0005-0000-0000-000060180000}"/>
    <cellStyle name="20% - Accent1 2 2 4 3 6 3 2 2 2" xfId="6429" xr:uid="{00000000-0005-0000-0000-000061180000}"/>
    <cellStyle name="20% - Accent1 2 2 4 3 6 3 2 3" xfId="6430" xr:uid="{00000000-0005-0000-0000-000062180000}"/>
    <cellStyle name="20% - Accent1 2 2 4 3 6 3 3" xfId="6431" xr:uid="{00000000-0005-0000-0000-000063180000}"/>
    <cellStyle name="20% - Accent1 2 2 4 3 6 3 3 2" xfId="6432" xr:uid="{00000000-0005-0000-0000-000064180000}"/>
    <cellStyle name="20% - Accent1 2 2 4 3 6 3 4" xfId="6433" xr:uid="{00000000-0005-0000-0000-000065180000}"/>
    <cellStyle name="20% - Accent1 2 2 4 3 6 4" xfId="6434" xr:uid="{00000000-0005-0000-0000-000066180000}"/>
    <cellStyle name="20% - Accent1 2 2 4 3 6 4 2" xfId="6435" xr:uid="{00000000-0005-0000-0000-000067180000}"/>
    <cellStyle name="20% - Accent1 2 2 4 3 6 4 2 2" xfId="6436" xr:uid="{00000000-0005-0000-0000-000068180000}"/>
    <cellStyle name="20% - Accent1 2 2 4 3 6 4 2 2 2" xfId="6437" xr:uid="{00000000-0005-0000-0000-000069180000}"/>
    <cellStyle name="20% - Accent1 2 2 4 3 6 4 2 3" xfId="6438" xr:uid="{00000000-0005-0000-0000-00006A180000}"/>
    <cellStyle name="20% - Accent1 2 2 4 3 6 4 3" xfId="6439" xr:uid="{00000000-0005-0000-0000-00006B180000}"/>
    <cellStyle name="20% - Accent1 2 2 4 3 6 4 3 2" xfId="6440" xr:uid="{00000000-0005-0000-0000-00006C180000}"/>
    <cellStyle name="20% - Accent1 2 2 4 3 6 4 4" xfId="6441" xr:uid="{00000000-0005-0000-0000-00006D180000}"/>
    <cellStyle name="20% - Accent1 2 2 4 3 6 5" xfId="6442" xr:uid="{00000000-0005-0000-0000-00006E180000}"/>
    <cellStyle name="20% - Accent1 2 2 4 3 6 5 2" xfId="6443" xr:uid="{00000000-0005-0000-0000-00006F180000}"/>
    <cellStyle name="20% - Accent1 2 2 4 3 6 5 2 2" xfId="6444" xr:uid="{00000000-0005-0000-0000-000070180000}"/>
    <cellStyle name="20% - Accent1 2 2 4 3 6 5 3" xfId="6445" xr:uid="{00000000-0005-0000-0000-000071180000}"/>
    <cellStyle name="20% - Accent1 2 2 4 3 6 6" xfId="6446" xr:uid="{00000000-0005-0000-0000-000072180000}"/>
    <cellStyle name="20% - Accent1 2 2 4 3 6 6 2" xfId="6447" xr:uid="{00000000-0005-0000-0000-000073180000}"/>
    <cellStyle name="20% - Accent1 2 2 4 3 6 6 2 2" xfId="6448" xr:uid="{00000000-0005-0000-0000-000074180000}"/>
    <cellStyle name="20% - Accent1 2 2 4 3 6 6 3" xfId="6449" xr:uid="{00000000-0005-0000-0000-000075180000}"/>
    <cellStyle name="20% - Accent1 2 2 4 3 6 7" xfId="6450" xr:uid="{00000000-0005-0000-0000-000076180000}"/>
    <cellStyle name="20% - Accent1 2 2 4 3 6 7 2" xfId="6451" xr:uid="{00000000-0005-0000-0000-000077180000}"/>
    <cellStyle name="20% - Accent1 2 2 4 3 6 8" xfId="6452" xr:uid="{00000000-0005-0000-0000-000078180000}"/>
    <cellStyle name="20% - Accent1 2 2 4 3 6 8 2" xfId="6453" xr:uid="{00000000-0005-0000-0000-000079180000}"/>
    <cellStyle name="20% - Accent1 2 2 4 3 6 9" xfId="6454" xr:uid="{00000000-0005-0000-0000-00007A180000}"/>
    <cellStyle name="20% - Accent1 2 2 4 3 7" xfId="6455" xr:uid="{00000000-0005-0000-0000-00007B180000}"/>
    <cellStyle name="20% - Accent1 2 2 4 3 7 2" xfId="6456" xr:uid="{00000000-0005-0000-0000-00007C180000}"/>
    <cellStyle name="20% - Accent1 2 2 4 3 7 2 2" xfId="6457" xr:uid="{00000000-0005-0000-0000-00007D180000}"/>
    <cellStyle name="20% - Accent1 2 2 4 3 7 2 2 2" xfId="6458" xr:uid="{00000000-0005-0000-0000-00007E180000}"/>
    <cellStyle name="20% - Accent1 2 2 4 3 7 2 3" xfId="6459" xr:uid="{00000000-0005-0000-0000-00007F180000}"/>
    <cellStyle name="20% - Accent1 2 2 4 3 7 3" xfId="6460" xr:uid="{00000000-0005-0000-0000-000080180000}"/>
    <cellStyle name="20% - Accent1 2 2 4 3 7 3 2" xfId="6461" xr:uid="{00000000-0005-0000-0000-000081180000}"/>
    <cellStyle name="20% - Accent1 2 2 4 3 7 4" xfId="6462" xr:uid="{00000000-0005-0000-0000-000082180000}"/>
    <cellStyle name="20% - Accent1 2 2 4 3 8" xfId="6463" xr:uid="{00000000-0005-0000-0000-000083180000}"/>
    <cellStyle name="20% - Accent1 2 2 4 3 8 2" xfId="6464" xr:uid="{00000000-0005-0000-0000-000084180000}"/>
    <cellStyle name="20% - Accent1 2 2 4 3 8 2 2" xfId="6465" xr:uid="{00000000-0005-0000-0000-000085180000}"/>
    <cellStyle name="20% - Accent1 2 2 4 3 8 2 2 2" xfId="6466" xr:uid="{00000000-0005-0000-0000-000086180000}"/>
    <cellStyle name="20% - Accent1 2 2 4 3 8 2 3" xfId="6467" xr:uid="{00000000-0005-0000-0000-000087180000}"/>
    <cellStyle name="20% - Accent1 2 2 4 3 8 3" xfId="6468" xr:uid="{00000000-0005-0000-0000-000088180000}"/>
    <cellStyle name="20% - Accent1 2 2 4 3 8 3 2" xfId="6469" xr:uid="{00000000-0005-0000-0000-000089180000}"/>
    <cellStyle name="20% - Accent1 2 2 4 3 8 4" xfId="6470" xr:uid="{00000000-0005-0000-0000-00008A180000}"/>
    <cellStyle name="20% - Accent1 2 2 4 3 9" xfId="6471" xr:uid="{00000000-0005-0000-0000-00008B180000}"/>
    <cellStyle name="20% - Accent1 2 2 4 3 9 2" xfId="6472" xr:uid="{00000000-0005-0000-0000-00008C180000}"/>
    <cellStyle name="20% - Accent1 2 2 4 3 9 2 2" xfId="6473" xr:uid="{00000000-0005-0000-0000-00008D180000}"/>
    <cellStyle name="20% - Accent1 2 2 4 3 9 2 2 2" xfId="6474" xr:uid="{00000000-0005-0000-0000-00008E180000}"/>
    <cellStyle name="20% - Accent1 2 2 4 3 9 2 3" xfId="6475" xr:uid="{00000000-0005-0000-0000-00008F180000}"/>
    <cellStyle name="20% - Accent1 2 2 4 3 9 3" xfId="6476" xr:uid="{00000000-0005-0000-0000-000090180000}"/>
    <cellStyle name="20% - Accent1 2 2 4 3 9 3 2" xfId="6477" xr:uid="{00000000-0005-0000-0000-000091180000}"/>
    <cellStyle name="20% - Accent1 2 2 4 3 9 4" xfId="6478" xr:uid="{00000000-0005-0000-0000-000092180000}"/>
    <cellStyle name="20% - Accent1 2 2 4 4" xfId="6479" xr:uid="{00000000-0005-0000-0000-000093180000}"/>
    <cellStyle name="20% - Accent1 2 2 4 4 10" xfId="6480" xr:uid="{00000000-0005-0000-0000-000094180000}"/>
    <cellStyle name="20% - Accent1 2 2 4 4 10 2" xfId="6481" xr:uid="{00000000-0005-0000-0000-000095180000}"/>
    <cellStyle name="20% - Accent1 2 2 4 4 11" xfId="6482" xr:uid="{00000000-0005-0000-0000-000096180000}"/>
    <cellStyle name="20% - Accent1 2 2 4 4 2" xfId="6483" xr:uid="{00000000-0005-0000-0000-000097180000}"/>
    <cellStyle name="20% - Accent1 2 2 4 4 2 2" xfId="6484" xr:uid="{00000000-0005-0000-0000-000098180000}"/>
    <cellStyle name="20% - Accent1 2 2 4 4 2 2 2" xfId="6485" xr:uid="{00000000-0005-0000-0000-000099180000}"/>
    <cellStyle name="20% - Accent1 2 2 4 4 2 2 2 2" xfId="6486" xr:uid="{00000000-0005-0000-0000-00009A180000}"/>
    <cellStyle name="20% - Accent1 2 2 4 4 2 2 2 2 2" xfId="6487" xr:uid="{00000000-0005-0000-0000-00009B180000}"/>
    <cellStyle name="20% - Accent1 2 2 4 4 2 2 2 3" xfId="6488" xr:uid="{00000000-0005-0000-0000-00009C180000}"/>
    <cellStyle name="20% - Accent1 2 2 4 4 2 2 3" xfId="6489" xr:uid="{00000000-0005-0000-0000-00009D180000}"/>
    <cellStyle name="20% - Accent1 2 2 4 4 2 2 3 2" xfId="6490" xr:uid="{00000000-0005-0000-0000-00009E180000}"/>
    <cellStyle name="20% - Accent1 2 2 4 4 2 2 4" xfId="6491" xr:uid="{00000000-0005-0000-0000-00009F180000}"/>
    <cellStyle name="20% - Accent1 2 2 4 4 2 3" xfId="6492" xr:uid="{00000000-0005-0000-0000-0000A0180000}"/>
    <cellStyle name="20% - Accent1 2 2 4 4 2 3 2" xfId="6493" xr:uid="{00000000-0005-0000-0000-0000A1180000}"/>
    <cellStyle name="20% - Accent1 2 2 4 4 2 3 2 2" xfId="6494" xr:uid="{00000000-0005-0000-0000-0000A2180000}"/>
    <cellStyle name="20% - Accent1 2 2 4 4 2 3 2 2 2" xfId="6495" xr:uid="{00000000-0005-0000-0000-0000A3180000}"/>
    <cellStyle name="20% - Accent1 2 2 4 4 2 3 2 3" xfId="6496" xr:uid="{00000000-0005-0000-0000-0000A4180000}"/>
    <cellStyle name="20% - Accent1 2 2 4 4 2 3 3" xfId="6497" xr:uid="{00000000-0005-0000-0000-0000A5180000}"/>
    <cellStyle name="20% - Accent1 2 2 4 4 2 3 3 2" xfId="6498" xr:uid="{00000000-0005-0000-0000-0000A6180000}"/>
    <cellStyle name="20% - Accent1 2 2 4 4 2 3 4" xfId="6499" xr:uid="{00000000-0005-0000-0000-0000A7180000}"/>
    <cellStyle name="20% - Accent1 2 2 4 4 2 4" xfId="6500" xr:uid="{00000000-0005-0000-0000-0000A8180000}"/>
    <cellStyle name="20% - Accent1 2 2 4 4 2 4 2" xfId="6501" xr:uid="{00000000-0005-0000-0000-0000A9180000}"/>
    <cellStyle name="20% - Accent1 2 2 4 4 2 4 2 2" xfId="6502" xr:uid="{00000000-0005-0000-0000-0000AA180000}"/>
    <cellStyle name="20% - Accent1 2 2 4 4 2 4 2 2 2" xfId="6503" xr:uid="{00000000-0005-0000-0000-0000AB180000}"/>
    <cellStyle name="20% - Accent1 2 2 4 4 2 4 2 3" xfId="6504" xr:uid="{00000000-0005-0000-0000-0000AC180000}"/>
    <cellStyle name="20% - Accent1 2 2 4 4 2 4 3" xfId="6505" xr:uid="{00000000-0005-0000-0000-0000AD180000}"/>
    <cellStyle name="20% - Accent1 2 2 4 4 2 4 3 2" xfId="6506" xr:uid="{00000000-0005-0000-0000-0000AE180000}"/>
    <cellStyle name="20% - Accent1 2 2 4 4 2 4 4" xfId="6507" xr:uid="{00000000-0005-0000-0000-0000AF180000}"/>
    <cellStyle name="20% - Accent1 2 2 4 4 2 5" xfId="6508" xr:uid="{00000000-0005-0000-0000-0000B0180000}"/>
    <cellStyle name="20% - Accent1 2 2 4 4 2 5 2" xfId="6509" xr:uid="{00000000-0005-0000-0000-0000B1180000}"/>
    <cellStyle name="20% - Accent1 2 2 4 4 2 5 2 2" xfId="6510" xr:uid="{00000000-0005-0000-0000-0000B2180000}"/>
    <cellStyle name="20% - Accent1 2 2 4 4 2 5 3" xfId="6511" xr:uid="{00000000-0005-0000-0000-0000B3180000}"/>
    <cellStyle name="20% - Accent1 2 2 4 4 2 6" xfId="6512" xr:uid="{00000000-0005-0000-0000-0000B4180000}"/>
    <cellStyle name="20% - Accent1 2 2 4 4 2 6 2" xfId="6513" xr:uid="{00000000-0005-0000-0000-0000B5180000}"/>
    <cellStyle name="20% - Accent1 2 2 4 4 2 6 2 2" xfId="6514" xr:uid="{00000000-0005-0000-0000-0000B6180000}"/>
    <cellStyle name="20% - Accent1 2 2 4 4 2 6 3" xfId="6515" xr:uid="{00000000-0005-0000-0000-0000B7180000}"/>
    <cellStyle name="20% - Accent1 2 2 4 4 2 7" xfId="6516" xr:uid="{00000000-0005-0000-0000-0000B8180000}"/>
    <cellStyle name="20% - Accent1 2 2 4 4 2 7 2" xfId="6517" xr:uid="{00000000-0005-0000-0000-0000B9180000}"/>
    <cellStyle name="20% - Accent1 2 2 4 4 2 8" xfId="6518" xr:uid="{00000000-0005-0000-0000-0000BA180000}"/>
    <cellStyle name="20% - Accent1 2 2 4 4 2 8 2" xfId="6519" xr:uid="{00000000-0005-0000-0000-0000BB180000}"/>
    <cellStyle name="20% - Accent1 2 2 4 4 2 9" xfId="6520" xr:uid="{00000000-0005-0000-0000-0000BC180000}"/>
    <cellStyle name="20% - Accent1 2 2 4 4 3" xfId="6521" xr:uid="{00000000-0005-0000-0000-0000BD180000}"/>
    <cellStyle name="20% - Accent1 2 2 4 4 3 2" xfId="6522" xr:uid="{00000000-0005-0000-0000-0000BE180000}"/>
    <cellStyle name="20% - Accent1 2 2 4 4 3 2 2" xfId="6523" xr:uid="{00000000-0005-0000-0000-0000BF180000}"/>
    <cellStyle name="20% - Accent1 2 2 4 4 3 2 2 2" xfId="6524" xr:uid="{00000000-0005-0000-0000-0000C0180000}"/>
    <cellStyle name="20% - Accent1 2 2 4 4 3 2 2 2 2" xfId="6525" xr:uid="{00000000-0005-0000-0000-0000C1180000}"/>
    <cellStyle name="20% - Accent1 2 2 4 4 3 2 2 3" xfId="6526" xr:uid="{00000000-0005-0000-0000-0000C2180000}"/>
    <cellStyle name="20% - Accent1 2 2 4 4 3 2 3" xfId="6527" xr:uid="{00000000-0005-0000-0000-0000C3180000}"/>
    <cellStyle name="20% - Accent1 2 2 4 4 3 2 3 2" xfId="6528" xr:uid="{00000000-0005-0000-0000-0000C4180000}"/>
    <cellStyle name="20% - Accent1 2 2 4 4 3 2 4" xfId="6529" xr:uid="{00000000-0005-0000-0000-0000C5180000}"/>
    <cellStyle name="20% - Accent1 2 2 4 4 3 3" xfId="6530" xr:uid="{00000000-0005-0000-0000-0000C6180000}"/>
    <cellStyle name="20% - Accent1 2 2 4 4 3 3 2" xfId="6531" xr:uid="{00000000-0005-0000-0000-0000C7180000}"/>
    <cellStyle name="20% - Accent1 2 2 4 4 3 3 2 2" xfId="6532" xr:uid="{00000000-0005-0000-0000-0000C8180000}"/>
    <cellStyle name="20% - Accent1 2 2 4 4 3 3 2 2 2" xfId="6533" xr:uid="{00000000-0005-0000-0000-0000C9180000}"/>
    <cellStyle name="20% - Accent1 2 2 4 4 3 3 2 3" xfId="6534" xr:uid="{00000000-0005-0000-0000-0000CA180000}"/>
    <cellStyle name="20% - Accent1 2 2 4 4 3 3 3" xfId="6535" xr:uid="{00000000-0005-0000-0000-0000CB180000}"/>
    <cellStyle name="20% - Accent1 2 2 4 4 3 3 3 2" xfId="6536" xr:uid="{00000000-0005-0000-0000-0000CC180000}"/>
    <cellStyle name="20% - Accent1 2 2 4 4 3 3 4" xfId="6537" xr:uid="{00000000-0005-0000-0000-0000CD180000}"/>
    <cellStyle name="20% - Accent1 2 2 4 4 3 4" xfId="6538" xr:uid="{00000000-0005-0000-0000-0000CE180000}"/>
    <cellStyle name="20% - Accent1 2 2 4 4 3 4 2" xfId="6539" xr:uid="{00000000-0005-0000-0000-0000CF180000}"/>
    <cellStyle name="20% - Accent1 2 2 4 4 3 4 2 2" xfId="6540" xr:uid="{00000000-0005-0000-0000-0000D0180000}"/>
    <cellStyle name="20% - Accent1 2 2 4 4 3 4 2 2 2" xfId="6541" xr:uid="{00000000-0005-0000-0000-0000D1180000}"/>
    <cellStyle name="20% - Accent1 2 2 4 4 3 4 2 3" xfId="6542" xr:uid="{00000000-0005-0000-0000-0000D2180000}"/>
    <cellStyle name="20% - Accent1 2 2 4 4 3 4 3" xfId="6543" xr:uid="{00000000-0005-0000-0000-0000D3180000}"/>
    <cellStyle name="20% - Accent1 2 2 4 4 3 4 3 2" xfId="6544" xr:uid="{00000000-0005-0000-0000-0000D4180000}"/>
    <cellStyle name="20% - Accent1 2 2 4 4 3 4 4" xfId="6545" xr:uid="{00000000-0005-0000-0000-0000D5180000}"/>
    <cellStyle name="20% - Accent1 2 2 4 4 3 5" xfId="6546" xr:uid="{00000000-0005-0000-0000-0000D6180000}"/>
    <cellStyle name="20% - Accent1 2 2 4 4 3 5 2" xfId="6547" xr:uid="{00000000-0005-0000-0000-0000D7180000}"/>
    <cellStyle name="20% - Accent1 2 2 4 4 3 5 2 2" xfId="6548" xr:uid="{00000000-0005-0000-0000-0000D8180000}"/>
    <cellStyle name="20% - Accent1 2 2 4 4 3 5 3" xfId="6549" xr:uid="{00000000-0005-0000-0000-0000D9180000}"/>
    <cellStyle name="20% - Accent1 2 2 4 4 3 6" xfId="6550" xr:uid="{00000000-0005-0000-0000-0000DA180000}"/>
    <cellStyle name="20% - Accent1 2 2 4 4 3 6 2" xfId="6551" xr:uid="{00000000-0005-0000-0000-0000DB180000}"/>
    <cellStyle name="20% - Accent1 2 2 4 4 3 6 2 2" xfId="6552" xr:uid="{00000000-0005-0000-0000-0000DC180000}"/>
    <cellStyle name="20% - Accent1 2 2 4 4 3 6 3" xfId="6553" xr:uid="{00000000-0005-0000-0000-0000DD180000}"/>
    <cellStyle name="20% - Accent1 2 2 4 4 3 7" xfId="6554" xr:uid="{00000000-0005-0000-0000-0000DE180000}"/>
    <cellStyle name="20% - Accent1 2 2 4 4 3 7 2" xfId="6555" xr:uid="{00000000-0005-0000-0000-0000DF180000}"/>
    <cellStyle name="20% - Accent1 2 2 4 4 3 8" xfId="6556" xr:uid="{00000000-0005-0000-0000-0000E0180000}"/>
    <cellStyle name="20% - Accent1 2 2 4 4 3 8 2" xfId="6557" xr:uid="{00000000-0005-0000-0000-0000E1180000}"/>
    <cellStyle name="20% - Accent1 2 2 4 4 3 9" xfId="6558" xr:uid="{00000000-0005-0000-0000-0000E2180000}"/>
    <cellStyle name="20% - Accent1 2 2 4 4 4" xfId="6559" xr:uid="{00000000-0005-0000-0000-0000E3180000}"/>
    <cellStyle name="20% - Accent1 2 2 4 4 4 2" xfId="6560" xr:uid="{00000000-0005-0000-0000-0000E4180000}"/>
    <cellStyle name="20% - Accent1 2 2 4 4 4 2 2" xfId="6561" xr:uid="{00000000-0005-0000-0000-0000E5180000}"/>
    <cellStyle name="20% - Accent1 2 2 4 4 4 2 2 2" xfId="6562" xr:uid="{00000000-0005-0000-0000-0000E6180000}"/>
    <cellStyle name="20% - Accent1 2 2 4 4 4 2 3" xfId="6563" xr:uid="{00000000-0005-0000-0000-0000E7180000}"/>
    <cellStyle name="20% - Accent1 2 2 4 4 4 3" xfId="6564" xr:uid="{00000000-0005-0000-0000-0000E8180000}"/>
    <cellStyle name="20% - Accent1 2 2 4 4 4 3 2" xfId="6565" xr:uid="{00000000-0005-0000-0000-0000E9180000}"/>
    <cellStyle name="20% - Accent1 2 2 4 4 4 4" xfId="6566" xr:uid="{00000000-0005-0000-0000-0000EA180000}"/>
    <cellStyle name="20% - Accent1 2 2 4 4 5" xfId="6567" xr:uid="{00000000-0005-0000-0000-0000EB180000}"/>
    <cellStyle name="20% - Accent1 2 2 4 4 5 2" xfId="6568" xr:uid="{00000000-0005-0000-0000-0000EC180000}"/>
    <cellStyle name="20% - Accent1 2 2 4 4 5 2 2" xfId="6569" xr:uid="{00000000-0005-0000-0000-0000ED180000}"/>
    <cellStyle name="20% - Accent1 2 2 4 4 5 2 2 2" xfId="6570" xr:uid="{00000000-0005-0000-0000-0000EE180000}"/>
    <cellStyle name="20% - Accent1 2 2 4 4 5 2 3" xfId="6571" xr:uid="{00000000-0005-0000-0000-0000EF180000}"/>
    <cellStyle name="20% - Accent1 2 2 4 4 5 3" xfId="6572" xr:uid="{00000000-0005-0000-0000-0000F0180000}"/>
    <cellStyle name="20% - Accent1 2 2 4 4 5 3 2" xfId="6573" xr:uid="{00000000-0005-0000-0000-0000F1180000}"/>
    <cellStyle name="20% - Accent1 2 2 4 4 5 4" xfId="6574" xr:uid="{00000000-0005-0000-0000-0000F2180000}"/>
    <cellStyle name="20% - Accent1 2 2 4 4 6" xfId="6575" xr:uid="{00000000-0005-0000-0000-0000F3180000}"/>
    <cellStyle name="20% - Accent1 2 2 4 4 6 2" xfId="6576" xr:uid="{00000000-0005-0000-0000-0000F4180000}"/>
    <cellStyle name="20% - Accent1 2 2 4 4 6 2 2" xfId="6577" xr:uid="{00000000-0005-0000-0000-0000F5180000}"/>
    <cellStyle name="20% - Accent1 2 2 4 4 6 2 2 2" xfId="6578" xr:uid="{00000000-0005-0000-0000-0000F6180000}"/>
    <cellStyle name="20% - Accent1 2 2 4 4 6 2 3" xfId="6579" xr:uid="{00000000-0005-0000-0000-0000F7180000}"/>
    <cellStyle name="20% - Accent1 2 2 4 4 6 3" xfId="6580" xr:uid="{00000000-0005-0000-0000-0000F8180000}"/>
    <cellStyle name="20% - Accent1 2 2 4 4 6 3 2" xfId="6581" xr:uid="{00000000-0005-0000-0000-0000F9180000}"/>
    <cellStyle name="20% - Accent1 2 2 4 4 6 4" xfId="6582" xr:uid="{00000000-0005-0000-0000-0000FA180000}"/>
    <cellStyle name="20% - Accent1 2 2 4 4 7" xfId="6583" xr:uid="{00000000-0005-0000-0000-0000FB180000}"/>
    <cellStyle name="20% - Accent1 2 2 4 4 7 2" xfId="6584" xr:uid="{00000000-0005-0000-0000-0000FC180000}"/>
    <cellStyle name="20% - Accent1 2 2 4 4 7 2 2" xfId="6585" xr:uid="{00000000-0005-0000-0000-0000FD180000}"/>
    <cellStyle name="20% - Accent1 2 2 4 4 7 3" xfId="6586" xr:uid="{00000000-0005-0000-0000-0000FE180000}"/>
    <cellStyle name="20% - Accent1 2 2 4 4 8" xfId="6587" xr:uid="{00000000-0005-0000-0000-0000FF180000}"/>
    <cellStyle name="20% - Accent1 2 2 4 4 8 2" xfId="6588" xr:uid="{00000000-0005-0000-0000-000000190000}"/>
    <cellStyle name="20% - Accent1 2 2 4 4 8 2 2" xfId="6589" xr:uid="{00000000-0005-0000-0000-000001190000}"/>
    <cellStyle name="20% - Accent1 2 2 4 4 8 3" xfId="6590" xr:uid="{00000000-0005-0000-0000-000002190000}"/>
    <cellStyle name="20% - Accent1 2 2 4 4 9" xfId="6591" xr:uid="{00000000-0005-0000-0000-000003190000}"/>
    <cellStyle name="20% - Accent1 2 2 4 4 9 2" xfId="6592" xr:uid="{00000000-0005-0000-0000-000004190000}"/>
    <cellStyle name="20% - Accent1 2 2 4 5" xfId="6593" xr:uid="{00000000-0005-0000-0000-000005190000}"/>
    <cellStyle name="20% - Accent1 2 2 4 5 10" xfId="6594" xr:uid="{00000000-0005-0000-0000-000006190000}"/>
    <cellStyle name="20% - Accent1 2 2 4 5 10 2" xfId="6595" xr:uid="{00000000-0005-0000-0000-000007190000}"/>
    <cellStyle name="20% - Accent1 2 2 4 5 11" xfId="6596" xr:uid="{00000000-0005-0000-0000-000008190000}"/>
    <cellStyle name="20% - Accent1 2 2 4 5 2" xfId="6597" xr:uid="{00000000-0005-0000-0000-000009190000}"/>
    <cellStyle name="20% - Accent1 2 2 4 5 2 2" xfId="6598" xr:uid="{00000000-0005-0000-0000-00000A190000}"/>
    <cellStyle name="20% - Accent1 2 2 4 5 2 2 2" xfId="6599" xr:uid="{00000000-0005-0000-0000-00000B190000}"/>
    <cellStyle name="20% - Accent1 2 2 4 5 2 2 2 2" xfId="6600" xr:uid="{00000000-0005-0000-0000-00000C190000}"/>
    <cellStyle name="20% - Accent1 2 2 4 5 2 2 2 2 2" xfId="6601" xr:uid="{00000000-0005-0000-0000-00000D190000}"/>
    <cellStyle name="20% - Accent1 2 2 4 5 2 2 2 3" xfId="6602" xr:uid="{00000000-0005-0000-0000-00000E190000}"/>
    <cellStyle name="20% - Accent1 2 2 4 5 2 2 3" xfId="6603" xr:uid="{00000000-0005-0000-0000-00000F190000}"/>
    <cellStyle name="20% - Accent1 2 2 4 5 2 2 3 2" xfId="6604" xr:uid="{00000000-0005-0000-0000-000010190000}"/>
    <cellStyle name="20% - Accent1 2 2 4 5 2 2 4" xfId="6605" xr:uid="{00000000-0005-0000-0000-000011190000}"/>
    <cellStyle name="20% - Accent1 2 2 4 5 2 3" xfId="6606" xr:uid="{00000000-0005-0000-0000-000012190000}"/>
    <cellStyle name="20% - Accent1 2 2 4 5 2 3 2" xfId="6607" xr:uid="{00000000-0005-0000-0000-000013190000}"/>
    <cellStyle name="20% - Accent1 2 2 4 5 2 3 2 2" xfId="6608" xr:uid="{00000000-0005-0000-0000-000014190000}"/>
    <cellStyle name="20% - Accent1 2 2 4 5 2 3 2 2 2" xfId="6609" xr:uid="{00000000-0005-0000-0000-000015190000}"/>
    <cellStyle name="20% - Accent1 2 2 4 5 2 3 2 3" xfId="6610" xr:uid="{00000000-0005-0000-0000-000016190000}"/>
    <cellStyle name="20% - Accent1 2 2 4 5 2 3 3" xfId="6611" xr:uid="{00000000-0005-0000-0000-000017190000}"/>
    <cellStyle name="20% - Accent1 2 2 4 5 2 3 3 2" xfId="6612" xr:uid="{00000000-0005-0000-0000-000018190000}"/>
    <cellStyle name="20% - Accent1 2 2 4 5 2 3 4" xfId="6613" xr:uid="{00000000-0005-0000-0000-000019190000}"/>
    <cellStyle name="20% - Accent1 2 2 4 5 2 4" xfId="6614" xr:uid="{00000000-0005-0000-0000-00001A190000}"/>
    <cellStyle name="20% - Accent1 2 2 4 5 2 4 2" xfId="6615" xr:uid="{00000000-0005-0000-0000-00001B190000}"/>
    <cellStyle name="20% - Accent1 2 2 4 5 2 4 2 2" xfId="6616" xr:uid="{00000000-0005-0000-0000-00001C190000}"/>
    <cellStyle name="20% - Accent1 2 2 4 5 2 4 2 2 2" xfId="6617" xr:uid="{00000000-0005-0000-0000-00001D190000}"/>
    <cellStyle name="20% - Accent1 2 2 4 5 2 4 2 3" xfId="6618" xr:uid="{00000000-0005-0000-0000-00001E190000}"/>
    <cellStyle name="20% - Accent1 2 2 4 5 2 4 3" xfId="6619" xr:uid="{00000000-0005-0000-0000-00001F190000}"/>
    <cellStyle name="20% - Accent1 2 2 4 5 2 4 3 2" xfId="6620" xr:uid="{00000000-0005-0000-0000-000020190000}"/>
    <cellStyle name="20% - Accent1 2 2 4 5 2 4 4" xfId="6621" xr:uid="{00000000-0005-0000-0000-000021190000}"/>
    <cellStyle name="20% - Accent1 2 2 4 5 2 5" xfId="6622" xr:uid="{00000000-0005-0000-0000-000022190000}"/>
    <cellStyle name="20% - Accent1 2 2 4 5 2 5 2" xfId="6623" xr:uid="{00000000-0005-0000-0000-000023190000}"/>
    <cellStyle name="20% - Accent1 2 2 4 5 2 5 2 2" xfId="6624" xr:uid="{00000000-0005-0000-0000-000024190000}"/>
    <cellStyle name="20% - Accent1 2 2 4 5 2 5 3" xfId="6625" xr:uid="{00000000-0005-0000-0000-000025190000}"/>
    <cellStyle name="20% - Accent1 2 2 4 5 2 6" xfId="6626" xr:uid="{00000000-0005-0000-0000-000026190000}"/>
    <cellStyle name="20% - Accent1 2 2 4 5 2 6 2" xfId="6627" xr:uid="{00000000-0005-0000-0000-000027190000}"/>
    <cellStyle name="20% - Accent1 2 2 4 5 2 6 2 2" xfId="6628" xr:uid="{00000000-0005-0000-0000-000028190000}"/>
    <cellStyle name="20% - Accent1 2 2 4 5 2 6 3" xfId="6629" xr:uid="{00000000-0005-0000-0000-000029190000}"/>
    <cellStyle name="20% - Accent1 2 2 4 5 2 7" xfId="6630" xr:uid="{00000000-0005-0000-0000-00002A190000}"/>
    <cellStyle name="20% - Accent1 2 2 4 5 2 7 2" xfId="6631" xr:uid="{00000000-0005-0000-0000-00002B190000}"/>
    <cellStyle name="20% - Accent1 2 2 4 5 2 8" xfId="6632" xr:uid="{00000000-0005-0000-0000-00002C190000}"/>
    <cellStyle name="20% - Accent1 2 2 4 5 2 8 2" xfId="6633" xr:uid="{00000000-0005-0000-0000-00002D190000}"/>
    <cellStyle name="20% - Accent1 2 2 4 5 2 9" xfId="6634" xr:uid="{00000000-0005-0000-0000-00002E190000}"/>
    <cellStyle name="20% - Accent1 2 2 4 5 3" xfId="6635" xr:uid="{00000000-0005-0000-0000-00002F190000}"/>
    <cellStyle name="20% - Accent1 2 2 4 5 3 2" xfId="6636" xr:uid="{00000000-0005-0000-0000-000030190000}"/>
    <cellStyle name="20% - Accent1 2 2 4 5 3 2 2" xfId="6637" xr:uid="{00000000-0005-0000-0000-000031190000}"/>
    <cellStyle name="20% - Accent1 2 2 4 5 3 2 2 2" xfId="6638" xr:uid="{00000000-0005-0000-0000-000032190000}"/>
    <cellStyle name="20% - Accent1 2 2 4 5 3 2 2 2 2" xfId="6639" xr:uid="{00000000-0005-0000-0000-000033190000}"/>
    <cellStyle name="20% - Accent1 2 2 4 5 3 2 2 3" xfId="6640" xr:uid="{00000000-0005-0000-0000-000034190000}"/>
    <cellStyle name="20% - Accent1 2 2 4 5 3 2 3" xfId="6641" xr:uid="{00000000-0005-0000-0000-000035190000}"/>
    <cellStyle name="20% - Accent1 2 2 4 5 3 2 3 2" xfId="6642" xr:uid="{00000000-0005-0000-0000-000036190000}"/>
    <cellStyle name="20% - Accent1 2 2 4 5 3 2 4" xfId="6643" xr:uid="{00000000-0005-0000-0000-000037190000}"/>
    <cellStyle name="20% - Accent1 2 2 4 5 3 3" xfId="6644" xr:uid="{00000000-0005-0000-0000-000038190000}"/>
    <cellStyle name="20% - Accent1 2 2 4 5 3 3 2" xfId="6645" xr:uid="{00000000-0005-0000-0000-000039190000}"/>
    <cellStyle name="20% - Accent1 2 2 4 5 3 3 2 2" xfId="6646" xr:uid="{00000000-0005-0000-0000-00003A190000}"/>
    <cellStyle name="20% - Accent1 2 2 4 5 3 3 2 2 2" xfId="6647" xr:uid="{00000000-0005-0000-0000-00003B190000}"/>
    <cellStyle name="20% - Accent1 2 2 4 5 3 3 2 3" xfId="6648" xr:uid="{00000000-0005-0000-0000-00003C190000}"/>
    <cellStyle name="20% - Accent1 2 2 4 5 3 3 3" xfId="6649" xr:uid="{00000000-0005-0000-0000-00003D190000}"/>
    <cellStyle name="20% - Accent1 2 2 4 5 3 3 3 2" xfId="6650" xr:uid="{00000000-0005-0000-0000-00003E190000}"/>
    <cellStyle name="20% - Accent1 2 2 4 5 3 3 4" xfId="6651" xr:uid="{00000000-0005-0000-0000-00003F190000}"/>
    <cellStyle name="20% - Accent1 2 2 4 5 3 4" xfId="6652" xr:uid="{00000000-0005-0000-0000-000040190000}"/>
    <cellStyle name="20% - Accent1 2 2 4 5 3 4 2" xfId="6653" xr:uid="{00000000-0005-0000-0000-000041190000}"/>
    <cellStyle name="20% - Accent1 2 2 4 5 3 4 2 2" xfId="6654" xr:uid="{00000000-0005-0000-0000-000042190000}"/>
    <cellStyle name="20% - Accent1 2 2 4 5 3 4 2 2 2" xfId="6655" xr:uid="{00000000-0005-0000-0000-000043190000}"/>
    <cellStyle name="20% - Accent1 2 2 4 5 3 4 2 3" xfId="6656" xr:uid="{00000000-0005-0000-0000-000044190000}"/>
    <cellStyle name="20% - Accent1 2 2 4 5 3 4 3" xfId="6657" xr:uid="{00000000-0005-0000-0000-000045190000}"/>
    <cellStyle name="20% - Accent1 2 2 4 5 3 4 3 2" xfId="6658" xr:uid="{00000000-0005-0000-0000-000046190000}"/>
    <cellStyle name="20% - Accent1 2 2 4 5 3 4 4" xfId="6659" xr:uid="{00000000-0005-0000-0000-000047190000}"/>
    <cellStyle name="20% - Accent1 2 2 4 5 3 5" xfId="6660" xr:uid="{00000000-0005-0000-0000-000048190000}"/>
    <cellStyle name="20% - Accent1 2 2 4 5 3 5 2" xfId="6661" xr:uid="{00000000-0005-0000-0000-000049190000}"/>
    <cellStyle name="20% - Accent1 2 2 4 5 3 5 2 2" xfId="6662" xr:uid="{00000000-0005-0000-0000-00004A190000}"/>
    <cellStyle name="20% - Accent1 2 2 4 5 3 5 3" xfId="6663" xr:uid="{00000000-0005-0000-0000-00004B190000}"/>
    <cellStyle name="20% - Accent1 2 2 4 5 3 6" xfId="6664" xr:uid="{00000000-0005-0000-0000-00004C190000}"/>
    <cellStyle name="20% - Accent1 2 2 4 5 3 6 2" xfId="6665" xr:uid="{00000000-0005-0000-0000-00004D190000}"/>
    <cellStyle name="20% - Accent1 2 2 4 5 3 6 2 2" xfId="6666" xr:uid="{00000000-0005-0000-0000-00004E190000}"/>
    <cellStyle name="20% - Accent1 2 2 4 5 3 6 3" xfId="6667" xr:uid="{00000000-0005-0000-0000-00004F190000}"/>
    <cellStyle name="20% - Accent1 2 2 4 5 3 7" xfId="6668" xr:uid="{00000000-0005-0000-0000-000050190000}"/>
    <cellStyle name="20% - Accent1 2 2 4 5 3 7 2" xfId="6669" xr:uid="{00000000-0005-0000-0000-000051190000}"/>
    <cellStyle name="20% - Accent1 2 2 4 5 3 8" xfId="6670" xr:uid="{00000000-0005-0000-0000-000052190000}"/>
    <cellStyle name="20% - Accent1 2 2 4 5 3 8 2" xfId="6671" xr:uid="{00000000-0005-0000-0000-000053190000}"/>
    <cellStyle name="20% - Accent1 2 2 4 5 3 9" xfId="6672" xr:uid="{00000000-0005-0000-0000-000054190000}"/>
    <cellStyle name="20% - Accent1 2 2 4 5 4" xfId="6673" xr:uid="{00000000-0005-0000-0000-000055190000}"/>
    <cellStyle name="20% - Accent1 2 2 4 5 4 2" xfId="6674" xr:uid="{00000000-0005-0000-0000-000056190000}"/>
    <cellStyle name="20% - Accent1 2 2 4 5 4 2 2" xfId="6675" xr:uid="{00000000-0005-0000-0000-000057190000}"/>
    <cellStyle name="20% - Accent1 2 2 4 5 4 2 2 2" xfId="6676" xr:uid="{00000000-0005-0000-0000-000058190000}"/>
    <cellStyle name="20% - Accent1 2 2 4 5 4 2 3" xfId="6677" xr:uid="{00000000-0005-0000-0000-000059190000}"/>
    <cellStyle name="20% - Accent1 2 2 4 5 4 3" xfId="6678" xr:uid="{00000000-0005-0000-0000-00005A190000}"/>
    <cellStyle name="20% - Accent1 2 2 4 5 4 3 2" xfId="6679" xr:uid="{00000000-0005-0000-0000-00005B190000}"/>
    <cellStyle name="20% - Accent1 2 2 4 5 4 4" xfId="6680" xr:uid="{00000000-0005-0000-0000-00005C190000}"/>
    <cellStyle name="20% - Accent1 2 2 4 5 5" xfId="6681" xr:uid="{00000000-0005-0000-0000-00005D190000}"/>
    <cellStyle name="20% - Accent1 2 2 4 5 5 2" xfId="6682" xr:uid="{00000000-0005-0000-0000-00005E190000}"/>
    <cellStyle name="20% - Accent1 2 2 4 5 5 2 2" xfId="6683" xr:uid="{00000000-0005-0000-0000-00005F190000}"/>
    <cellStyle name="20% - Accent1 2 2 4 5 5 2 2 2" xfId="6684" xr:uid="{00000000-0005-0000-0000-000060190000}"/>
    <cellStyle name="20% - Accent1 2 2 4 5 5 2 3" xfId="6685" xr:uid="{00000000-0005-0000-0000-000061190000}"/>
    <cellStyle name="20% - Accent1 2 2 4 5 5 3" xfId="6686" xr:uid="{00000000-0005-0000-0000-000062190000}"/>
    <cellStyle name="20% - Accent1 2 2 4 5 5 3 2" xfId="6687" xr:uid="{00000000-0005-0000-0000-000063190000}"/>
    <cellStyle name="20% - Accent1 2 2 4 5 5 4" xfId="6688" xr:uid="{00000000-0005-0000-0000-000064190000}"/>
    <cellStyle name="20% - Accent1 2 2 4 5 6" xfId="6689" xr:uid="{00000000-0005-0000-0000-000065190000}"/>
    <cellStyle name="20% - Accent1 2 2 4 5 6 2" xfId="6690" xr:uid="{00000000-0005-0000-0000-000066190000}"/>
    <cellStyle name="20% - Accent1 2 2 4 5 6 2 2" xfId="6691" xr:uid="{00000000-0005-0000-0000-000067190000}"/>
    <cellStyle name="20% - Accent1 2 2 4 5 6 2 2 2" xfId="6692" xr:uid="{00000000-0005-0000-0000-000068190000}"/>
    <cellStyle name="20% - Accent1 2 2 4 5 6 2 3" xfId="6693" xr:uid="{00000000-0005-0000-0000-000069190000}"/>
    <cellStyle name="20% - Accent1 2 2 4 5 6 3" xfId="6694" xr:uid="{00000000-0005-0000-0000-00006A190000}"/>
    <cellStyle name="20% - Accent1 2 2 4 5 6 3 2" xfId="6695" xr:uid="{00000000-0005-0000-0000-00006B190000}"/>
    <cellStyle name="20% - Accent1 2 2 4 5 6 4" xfId="6696" xr:uid="{00000000-0005-0000-0000-00006C190000}"/>
    <cellStyle name="20% - Accent1 2 2 4 5 7" xfId="6697" xr:uid="{00000000-0005-0000-0000-00006D190000}"/>
    <cellStyle name="20% - Accent1 2 2 4 5 7 2" xfId="6698" xr:uid="{00000000-0005-0000-0000-00006E190000}"/>
    <cellStyle name="20% - Accent1 2 2 4 5 7 2 2" xfId="6699" xr:uid="{00000000-0005-0000-0000-00006F190000}"/>
    <cellStyle name="20% - Accent1 2 2 4 5 7 3" xfId="6700" xr:uid="{00000000-0005-0000-0000-000070190000}"/>
    <cellStyle name="20% - Accent1 2 2 4 5 8" xfId="6701" xr:uid="{00000000-0005-0000-0000-000071190000}"/>
    <cellStyle name="20% - Accent1 2 2 4 5 8 2" xfId="6702" xr:uid="{00000000-0005-0000-0000-000072190000}"/>
    <cellStyle name="20% - Accent1 2 2 4 5 8 2 2" xfId="6703" xr:uid="{00000000-0005-0000-0000-000073190000}"/>
    <cellStyle name="20% - Accent1 2 2 4 5 8 3" xfId="6704" xr:uid="{00000000-0005-0000-0000-000074190000}"/>
    <cellStyle name="20% - Accent1 2 2 4 5 9" xfId="6705" xr:uid="{00000000-0005-0000-0000-000075190000}"/>
    <cellStyle name="20% - Accent1 2 2 4 5 9 2" xfId="6706" xr:uid="{00000000-0005-0000-0000-000076190000}"/>
    <cellStyle name="20% - Accent1 2 2 4 6" xfId="6707" xr:uid="{00000000-0005-0000-0000-000077190000}"/>
    <cellStyle name="20% - Accent1 2 2 4 6 10" xfId="6708" xr:uid="{00000000-0005-0000-0000-000078190000}"/>
    <cellStyle name="20% - Accent1 2 2 4 6 10 2" xfId="6709" xr:uid="{00000000-0005-0000-0000-000079190000}"/>
    <cellStyle name="20% - Accent1 2 2 4 6 11" xfId="6710" xr:uid="{00000000-0005-0000-0000-00007A190000}"/>
    <cellStyle name="20% - Accent1 2 2 4 6 2" xfId="6711" xr:uid="{00000000-0005-0000-0000-00007B190000}"/>
    <cellStyle name="20% - Accent1 2 2 4 6 2 2" xfId="6712" xr:uid="{00000000-0005-0000-0000-00007C190000}"/>
    <cellStyle name="20% - Accent1 2 2 4 6 2 2 2" xfId="6713" xr:uid="{00000000-0005-0000-0000-00007D190000}"/>
    <cellStyle name="20% - Accent1 2 2 4 6 2 2 2 2" xfId="6714" xr:uid="{00000000-0005-0000-0000-00007E190000}"/>
    <cellStyle name="20% - Accent1 2 2 4 6 2 2 2 2 2" xfId="6715" xr:uid="{00000000-0005-0000-0000-00007F190000}"/>
    <cellStyle name="20% - Accent1 2 2 4 6 2 2 2 3" xfId="6716" xr:uid="{00000000-0005-0000-0000-000080190000}"/>
    <cellStyle name="20% - Accent1 2 2 4 6 2 2 3" xfId="6717" xr:uid="{00000000-0005-0000-0000-000081190000}"/>
    <cellStyle name="20% - Accent1 2 2 4 6 2 2 3 2" xfId="6718" xr:uid="{00000000-0005-0000-0000-000082190000}"/>
    <cellStyle name="20% - Accent1 2 2 4 6 2 2 4" xfId="6719" xr:uid="{00000000-0005-0000-0000-000083190000}"/>
    <cellStyle name="20% - Accent1 2 2 4 6 2 3" xfId="6720" xr:uid="{00000000-0005-0000-0000-000084190000}"/>
    <cellStyle name="20% - Accent1 2 2 4 6 2 3 2" xfId="6721" xr:uid="{00000000-0005-0000-0000-000085190000}"/>
    <cellStyle name="20% - Accent1 2 2 4 6 2 3 2 2" xfId="6722" xr:uid="{00000000-0005-0000-0000-000086190000}"/>
    <cellStyle name="20% - Accent1 2 2 4 6 2 3 2 2 2" xfId="6723" xr:uid="{00000000-0005-0000-0000-000087190000}"/>
    <cellStyle name="20% - Accent1 2 2 4 6 2 3 2 3" xfId="6724" xr:uid="{00000000-0005-0000-0000-000088190000}"/>
    <cellStyle name="20% - Accent1 2 2 4 6 2 3 3" xfId="6725" xr:uid="{00000000-0005-0000-0000-000089190000}"/>
    <cellStyle name="20% - Accent1 2 2 4 6 2 3 3 2" xfId="6726" xr:uid="{00000000-0005-0000-0000-00008A190000}"/>
    <cellStyle name="20% - Accent1 2 2 4 6 2 3 4" xfId="6727" xr:uid="{00000000-0005-0000-0000-00008B190000}"/>
    <cellStyle name="20% - Accent1 2 2 4 6 2 4" xfId="6728" xr:uid="{00000000-0005-0000-0000-00008C190000}"/>
    <cellStyle name="20% - Accent1 2 2 4 6 2 4 2" xfId="6729" xr:uid="{00000000-0005-0000-0000-00008D190000}"/>
    <cellStyle name="20% - Accent1 2 2 4 6 2 4 2 2" xfId="6730" xr:uid="{00000000-0005-0000-0000-00008E190000}"/>
    <cellStyle name="20% - Accent1 2 2 4 6 2 4 2 2 2" xfId="6731" xr:uid="{00000000-0005-0000-0000-00008F190000}"/>
    <cellStyle name="20% - Accent1 2 2 4 6 2 4 2 3" xfId="6732" xr:uid="{00000000-0005-0000-0000-000090190000}"/>
    <cellStyle name="20% - Accent1 2 2 4 6 2 4 3" xfId="6733" xr:uid="{00000000-0005-0000-0000-000091190000}"/>
    <cellStyle name="20% - Accent1 2 2 4 6 2 4 3 2" xfId="6734" xr:uid="{00000000-0005-0000-0000-000092190000}"/>
    <cellStyle name="20% - Accent1 2 2 4 6 2 4 4" xfId="6735" xr:uid="{00000000-0005-0000-0000-000093190000}"/>
    <cellStyle name="20% - Accent1 2 2 4 6 2 5" xfId="6736" xr:uid="{00000000-0005-0000-0000-000094190000}"/>
    <cellStyle name="20% - Accent1 2 2 4 6 2 5 2" xfId="6737" xr:uid="{00000000-0005-0000-0000-000095190000}"/>
    <cellStyle name="20% - Accent1 2 2 4 6 2 5 2 2" xfId="6738" xr:uid="{00000000-0005-0000-0000-000096190000}"/>
    <cellStyle name="20% - Accent1 2 2 4 6 2 5 3" xfId="6739" xr:uid="{00000000-0005-0000-0000-000097190000}"/>
    <cellStyle name="20% - Accent1 2 2 4 6 2 6" xfId="6740" xr:uid="{00000000-0005-0000-0000-000098190000}"/>
    <cellStyle name="20% - Accent1 2 2 4 6 2 6 2" xfId="6741" xr:uid="{00000000-0005-0000-0000-000099190000}"/>
    <cellStyle name="20% - Accent1 2 2 4 6 2 6 2 2" xfId="6742" xr:uid="{00000000-0005-0000-0000-00009A190000}"/>
    <cellStyle name="20% - Accent1 2 2 4 6 2 6 3" xfId="6743" xr:uid="{00000000-0005-0000-0000-00009B190000}"/>
    <cellStyle name="20% - Accent1 2 2 4 6 2 7" xfId="6744" xr:uid="{00000000-0005-0000-0000-00009C190000}"/>
    <cellStyle name="20% - Accent1 2 2 4 6 2 7 2" xfId="6745" xr:uid="{00000000-0005-0000-0000-00009D190000}"/>
    <cellStyle name="20% - Accent1 2 2 4 6 2 8" xfId="6746" xr:uid="{00000000-0005-0000-0000-00009E190000}"/>
    <cellStyle name="20% - Accent1 2 2 4 6 2 8 2" xfId="6747" xr:uid="{00000000-0005-0000-0000-00009F190000}"/>
    <cellStyle name="20% - Accent1 2 2 4 6 2 9" xfId="6748" xr:uid="{00000000-0005-0000-0000-0000A0190000}"/>
    <cellStyle name="20% - Accent1 2 2 4 6 3" xfId="6749" xr:uid="{00000000-0005-0000-0000-0000A1190000}"/>
    <cellStyle name="20% - Accent1 2 2 4 6 3 2" xfId="6750" xr:uid="{00000000-0005-0000-0000-0000A2190000}"/>
    <cellStyle name="20% - Accent1 2 2 4 6 3 2 2" xfId="6751" xr:uid="{00000000-0005-0000-0000-0000A3190000}"/>
    <cellStyle name="20% - Accent1 2 2 4 6 3 2 2 2" xfId="6752" xr:uid="{00000000-0005-0000-0000-0000A4190000}"/>
    <cellStyle name="20% - Accent1 2 2 4 6 3 2 2 2 2" xfId="6753" xr:uid="{00000000-0005-0000-0000-0000A5190000}"/>
    <cellStyle name="20% - Accent1 2 2 4 6 3 2 2 3" xfId="6754" xr:uid="{00000000-0005-0000-0000-0000A6190000}"/>
    <cellStyle name="20% - Accent1 2 2 4 6 3 2 3" xfId="6755" xr:uid="{00000000-0005-0000-0000-0000A7190000}"/>
    <cellStyle name="20% - Accent1 2 2 4 6 3 2 3 2" xfId="6756" xr:uid="{00000000-0005-0000-0000-0000A8190000}"/>
    <cellStyle name="20% - Accent1 2 2 4 6 3 2 4" xfId="6757" xr:uid="{00000000-0005-0000-0000-0000A9190000}"/>
    <cellStyle name="20% - Accent1 2 2 4 6 3 3" xfId="6758" xr:uid="{00000000-0005-0000-0000-0000AA190000}"/>
    <cellStyle name="20% - Accent1 2 2 4 6 3 3 2" xfId="6759" xr:uid="{00000000-0005-0000-0000-0000AB190000}"/>
    <cellStyle name="20% - Accent1 2 2 4 6 3 3 2 2" xfId="6760" xr:uid="{00000000-0005-0000-0000-0000AC190000}"/>
    <cellStyle name="20% - Accent1 2 2 4 6 3 3 2 2 2" xfId="6761" xr:uid="{00000000-0005-0000-0000-0000AD190000}"/>
    <cellStyle name="20% - Accent1 2 2 4 6 3 3 2 3" xfId="6762" xr:uid="{00000000-0005-0000-0000-0000AE190000}"/>
    <cellStyle name="20% - Accent1 2 2 4 6 3 3 3" xfId="6763" xr:uid="{00000000-0005-0000-0000-0000AF190000}"/>
    <cellStyle name="20% - Accent1 2 2 4 6 3 3 3 2" xfId="6764" xr:uid="{00000000-0005-0000-0000-0000B0190000}"/>
    <cellStyle name="20% - Accent1 2 2 4 6 3 3 4" xfId="6765" xr:uid="{00000000-0005-0000-0000-0000B1190000}"/>
    <cellStyle name="20% - Accent1 2 2 4 6 3 4" xfId="6766" xr:uid="{00000000-0005-0000-0000-0000B2190000}"/>
    <cellStyle name="20% - Accent1 2 2 4 6 3 4 2" xfId="6767" xr:uid="{00000000-0005-0000-0000-0000B3190000}"/>
    <cellStyle name="20% - Accent1 2 2 4 6 3 4 2 2" xfId="6768" xr:uid="{00000000-0005-0000-0000-0000B4190000}"/>
    <cellStyle name="20% - Accent1 2 2 4 6 3 4 2 2 2" xfId="6769" xr:uid="{00000000-0005-0000-0000-0000B5190000}"/>
    <cellStyle name="20% - Accent1 2 2 4 6 3 4 2 3" xfId="6770" xr:uid="{00000000-0005-0000-0000-0000B6190000}"/>
    <cellStyle name="20% - Accent1 2 2 4 6 3 4 3" xfId="6771" xr:uid="{00000000-0005-0000-0000-0000B7190000}"/>
    <cellStyle name="20% - Accent1 2 2 4 6 3 4 3 2" xfId="6772" xr:uid="{00000000-0005-0000-0000-0000B8190000}"/>
    <cellStyle name="20% - Accent1 2 2 4 6 3 4 4" xfId="6773" xr:uid="{00000000-0005-0000-0000-0000B9190000}"/>
    <cellStyle name="20% - Accent1 2 2 4 6 3 5" xfId="6774" xr:uid="{00000000-0005-0000-0000-0000BA190000}"/>
    <cellStyle name="20% - Accent1 2 2 4 6 3 5 2" xfId="6775" xr:uid="{00000000-0005-0000-0000-0000BB190000}"/>
    <cellStyle name="20% - Accent1 2 2 4 6 3 5 2 2" xfId="6776" xr:uid="{00000000-0005-0000-0000-0000BC190000}"/>
    <cellStyle name="20% - Accent1 2 2 4 6 3 5 3" xfId="6777" xr:uid="{00000000-0005-0000-0000-0000BD190000}"/>
    <cellStyle name="20% - Accent1 2 2 4 6 3 6" xfId="6778" xr:uid="{00000000-0005-0000-0000-0000BE190000}"/>
    <cellStyle name="20% - Accent1 2 2 4 6 3 6 2" xfId="6779" xr:uid="{00000000-0005-0000-0000-0000BF190000}"/>
    <cellStyle name="20% - Accent1 2 2 4 6 3 6 2 2" xfId="6780" xr:uid="{00000000-0005-0000-0000-0000C0190000}"/>
    <cellStyle name="20% - Accent1 2 2 4 6 3 6 3" xfId="6781" xr:uid="{00000000-0005-0000-0000-0000C1190000}"/>
    <cellStyle name="20% - Accent1 2 2 4 6 3 7" xfId="6782" xr:uid="{00000000-0005-0000-0000-0000C2190000}"/>
    <cellStyle name="20% - Accent1 2 2 4 6 3 7 2" xfId="6783" xr:uid="{00000000-0005-0000-0000-0000C3190000}"/>
    <cellStyle name="20% - Accent1 2 2 4 6 3 8" xfId="6784" xr:uid="{00000000-0005-0000-0000-0000C4190000}"/>
    <cellStyle name="20% - Accent1 2 2 4 6 3 8 2" xfId="6785" xr:uid="{00000000-0005-0000-0000-0000C5190000}"/>
    <cellStyle name="20% - Accent1 2 2 4 6 3 9" xfId="6786" xr:uid="{00000000-0005-0000-0000-0000C6190000}"/>
    <cellStyle name="20% - Accent1 2 2 4 6 4" xfId="6787" xr:uid="{00000000-0005-0000-0000-0000C7190000}"/>
    <cellStyle name="20% - Accent1 2 2 4 6 4 2" xfId="6788" xr:uid="{00000000-0005-0000-0000-0000C8190000}"/>
    <cellStyle name="20% - Accent1 2 2 4 6 4 2 2" xfId="6789" xr:uid="{00000000-0005-0000-0000-0000C9190000}"/>
    <cellStyle name="20% - Accent1 2 2 4 6 4 2 2 2" xfId="6790" xr:uid="{00000000-0005-0000-0000-0000CA190000}"/>
    <cellStyle name="20% - Accent1 2 2 4 6 4 2 3" xfId="6791" xr:uid="{00000000-0005-0000-0000-0000CB190000}"/>
    <cellStyle name="20% - Accent1 2 2 4 6 4 3" xfId="6792" xr:uid="{00000000-0005-0000-0000-0000CC190000}"/>
    <cellStyle name="20% - Accent1 2 2 4 6 4 3 2" xfId="6793" xr:uid="{00000000-0005-0000-0000-0000CD190000}"/>
    <cellStyle name="20% - Accent1 2 2 4 6 4 4" xfId="6794" xr:uid="{00000000-0005-0000-0000-0000CE190000}"/>
    <cellStyle name="20% - Accent1 2 2 4 6 5" xfId="6795" xr:uid="{00000000-0005-0000-0000-0000CF190000}"/>
    <cellStyle name="20% - Accent1 2 2 4 6 5 2" xfId="6796" xr:uid="{00000000-0005-0000-0000-0000D0190000}"/>
    <cellStyle name="20% - Accent1 2 2 4 6 5 2 2" xfId="6797" xr:uid="{00000000-0005-0000-0000-0000D1190000}"/>
    <cellStyle name="20% - Accent1 2 2 4 6 5 2 2 2" xfId="6798" xr:uid="{00000000-0005-0000-0000-0000D2190000}"/>
    <cellStyle name="20% - Accent1 2 2 4 6 5 2 3" xfId="6799" xr:uid="{00000000-0005-0000-0000-0000D3190000}"/>
    <cellStyle name="20% - Accent1 2 2 4 6 5 3" xfId="6800" xr:uid="{00000000-0005-0000-0000-0000D4190000}"/>
    <cellStyle name="20% - Accent1 2 2 4 6 5 3 2" xfId="6801" xr:uid="{00000000-0005-0000-0000-0000D5190000}"/>
    <cellStyle name="20% - Accent1 2 2 4 6 5 4" xfId="6802" xr:uid="{00000000-0005-0000-0000-0000D6190000}"/>
    <cellStyle name="20% - Accent1 2 2 4 6 6" xfId="6803" xr:uid="{00000000-0005-0000-0000-0000D7190000}"/>
    <cellStyle name="20% - Accent1 2 2 4 6 6 2" xfId="6804" xr:uid="{00000000-0005-0000-0000-0000D8190000}"/>
    <cellStyle name="20% - Accent1 2 2 4 6 6 2 2" xfId="6805" xr:uid="{00000000-0005-0000-0000-0000D9190000}"/>
    <cellStyle name="20% - Accent1 2 2 4 6 6 2 2 2" xfId="6806" xr:uid="{00000000-0005-0000-0000-0000DA190000}"/>
    <cellStyle name="20% - Accent1 2 2 4 6 6 2 3" xfId="6807" xr:uid="{00000000-0005-0000-0000-0000DB190000}"/>
    <cellStyle name="20% - Accent1 2 2 4 6 6 3" xfId="6808" xr:uid="{00000000-0005-0000-0000-0000DC190000}"/>
    <cellStyle name="20% - Accent1 2 2 4 6 6 3 2" xfId="6809" xr:uid="{00000000-0005-0000-0000-0000DD190000}"/>
    <cellStyle name="20% - Accent1 2 2 4 6 6 4" xfId="6810" xr:uid="{00000000-0005-0000-0000-0000DE190000}"/>
    <cellStyle name="20% - Accent1 2 2 4 6 7" xfId="6811" xr:uid="{00000000-0005-0000-0000-0000DF190000}"/>
    <cellStyle name="20% - Accent1 2 2 4 6 7 2" xfId="6812" xr:uid="{00000000-0005-0000-0000-0000E0190000}"/>
    <cellStyle name="20% - Accent1 2 2 4 6 7 2 2" xfId="6813" xr:uid="{00000000-0005-0000-0000-0000E1190000}"/>
    <cellStyle name="20% - Accent1 2 2 4 6 7 3" xfId="6814" xr:uid="{00000000-0005-0000-0000-0000E2190000}"/>
    <cellStyle name="20% - Accent1 2 2 4 6 8" xfId="6815" xr:uid="{00000000-0005-0000-0000-0000E3190000}"/>
    <cellStyle name="20% - Accent1 2 2 4 6 8 2" xfId="6816" xr:uid="{00000000-0005-0000-0000-0000E4190000}"/>
    <cellStyle name="20% - Accent1 2 2 4 6 8 2 2" xfId="6817" xr:uid="{00000000-0005-0000-0000-0000E5190000}"/>
    <cellStyle name="20% - Accent1 2 2 4 6 8 3" xfId="6818" xr:uid="{00000000-0005-0000-0000-0000E6190000}"/>
    <cellStyle name="20% - Accent1 2 2 4 6 9" xfId="6819" xr:uid="{00000000-0005-0000-0000-0000E7190000}"/>
    <cellStyle name="20% - Accent1 2 2 4 6 9 2" xfId="6820" xr:uid="{00000000-0005-0000-0000-0000E8190000}"/>
    <cellStyle name="20% - Accent1 2 2 4 7" xfId="6821" xr:uid="{00000000-0005-0000-0000-0000E9190000}"/>
    <cellStyle name="20% - Accent1 2 2 4 7 2" xfId="6822" xr:uid="{00000000-0005-0000-0000-0000EA190000}"/>
    <cellStyle name="20% - Accent1 2 2 4 7 2 2" xfId="6823" xr:uid="{00000000-0005-0000-0000-0000EB190000}"/>
    <cellStyle name="20% - Accent1 2 2 4 7 2 2 2" xfId="6824" xr:uid="{00000000-0005-0000-0000-0000EC190000}"/>
    <cellStyle name="20% - Accent1 2 2 4 7 2 2 2 2" xfId="6825" xr:uid="{00000000-0005-0000-0000-0000ED190000}"/>
    <cellStyle name="20% - Accent1 2 2 4 7 2 2 3" xfId="6826" xr:uid="{00000000-0005-0000-0000-0000EE190000}"/>
    <cellStyle name="20% - Accent1 2 2 4 7 2 3" xfId="6827" xr:uid="{00000000-0005-0000-0000-0000EF190000}"/>
    <cellStyle name="20% - Accent1 2 2 4 7 2 3 2" xfId="6828" xr:uid="{00000000-0005-0000-0000-0000F0190000}"/>
    <cellStyle name="20% - Accent1 2 2 4 7 2 4" xfId="6829" xr:uid="{00000000-0005-0000-0000-0000F1190000}"/>
    <cellStyle name="20% - Accent1 2 2 4 7 3" xfId="6830" xr:uid="{00000000-0005-0000-0000-0000F2190000}"/>
    <cellStyle name="20% - Accent1 2 2 4 7 3 2" xfId="6831" xr:uid="{00000000-0005-0000-0000-0000F3190000}"/>
    <cellStyle name="20% - Accent1 2 2 4 7 3 2 2" xfId="6832" xr:uid="{00000000-0005-0000-0000-0000F4190000}"/>
    <cellStyle name="20% - Accent1 2 2 4 7 3 2 2 2" xfId="6833" xr:uid="{00000000-0005-0000-0000-0000F5190000}"/>
    <cellStyle name="20% - Accent1 2 2 4 7 3 2 3" xfId="6834" xr:uid="{00000000-0005-0000-0000-0000F6190000}"/>
    <cellStyle name="20% - Accent1 2 2 4 7 3 3" xfId="6835" xr:uid="{00000000-0005-0000-0000-0000F7190000}"/>
    <cellStyle name="20% - Accent1 2 2 4 7 3 3 2" xfId="6836" xr:uid="{00000000-0005-0000-0000-0000F8190000}"/>
    <cellStyle name="20% - Accent1 2 2 4 7 3 4" xfId="6837" xr:uid="{00000000-0005-0000-0000-0000F9190000}"/>
    <cellStyle name="20% - Accent1 2 2 4 7 4" xfId="6838" xr:uid="{00000000-0005-0000-0000-0000FA190000}"/>
    <cellStyle name="20% - Accent1 2 2 4 7 4 2" xfId="6839" xr:uid="{00000000-0005-0000-0000-0000FB190000}"/>
    <cellStyle name="20% - Accent1 2 2 4 7 4 2 2" xfId="6840" xr:uid="{00000000-0005-0000-0000-0000FC190000}"/>
    <cellStyle name="20% - Accent1 2 2 4 7 4 2 2 2" xfId="6841" xr:uid="{00000000-0005-0000-0000-0000FD190000}"/>
    <cellStyle name="20% - Accent1 2 2 4 7 4 2 3" xfId="6842" xr:uid="{00000000-0005-0000-0000-0000FE190000}"/>
    <cellStyle name="20% - Accent1 2 2 4 7 4 3" xfId="6843" xr:uid="{00000000-0005-0000-0000-0000FF190000}"/>
    <cellStyle name="20% - Accent1 2 2 4 7 4 3 2" xfId="6844" xr:uid="{00000000-0005-0000-0000-0000001A0000}"/>
    <cellStyle name="20% - Accent1 2 2 4 7 4 4" xfId="6845" xr:uid="{00000000-0005-0000-0000-0000011A0000}"/>
    <cellStyle name="20% - Accent1 2 2 4 7 5" xfId="6846" xr:uid="{00000000-0005-0000-0000-0000021A0000}"/>
    <cellStyle name="20% - Accent1 2 2 4 7 5 2" xfId="6847" xr:uid="{00000000-0005-0000-0000-0000031A0000}"/>
    <cellStyle name="20% - Accent1 2 2 4 7 5 2 2" xfId="6848" xr:uid="{00000000-0005-0000-0000-0000041A0000}"/>
    <cellStyle name="20% - Accent1 2 2 4 7 5 3" xfId="6849" xr:uid="{00000000-0005-0000-0000-0000051A0000}"/>
    <cellStyle name="20% - Accent1 2 2 4 7 6" xfId="6850" xr:uid="{00000000-0005-0000-0000-0000061A0000}"/>
    <cellStyle name="20% - Accent1 2 2 4 7 6 2" xfId="6851" xr:uid="{00000000-0005-0000-0000-0000071A0000}"/>
    <cellStyle name="20% - Accent1 2 2 4 7 6 2 2" xfId="6852" xr:uid="{00000000-0005-0000-0000-0000081A0000}"/>
    <cellStyle name="20% - Accent1 2 2 4 7 6 3" xfId="6853" xr:uid="{00000000-0005-0000-0000-0000091A0000}"/>
    <cellStyle name="20% - Accent1 2 2 4 7 7" xfId="6854" xr:uid="{00000000-0005-0000-0000-00000A1A0000}"/>
    <cellStyle name="20% - Accent1 2 2 4 7 7 2" xfId="6855" xr:uid="{00000000-0005-0000-0000-00000B1A0000}"/>
    <cellStyle name="20% - Accent1 2 2 4 7 8" xfId="6856" xr:uid="{00000000-0005-0000-0000-00000C1A0000}"/>
    <cellStyle name="20% - Accent1 2 2 4 7 8 2" xfId="6857" xr:uid="{00000000-0005-0000-0000-00000D1A0000}"/>
    <cellStyle name="20% - Accent1 2 2 4 7 9" xfId="6858" xr:uid="{00000000-0005-0000-0000-00000E1A0000}"/>
    <cellStyle name="20% - Accent1 2 2 4 8" xfId="6859" xr:uid="{00000000-0005-0000-0000-00000F1A0000}"/>
    <cellStyle name="20% - Accent1 2 2 4 8 2" xfId="6860" xr:uid="{00000000-0005-0000-0000-0000101A0000}"/>
    <cellStyle name="20% - Accent1 2 2 4 8 2 2" xfId="6861" xr:uid="{00000000-0005-0000-0000-0000111A0000}"/>
    <cellStyle name="20% - Accent1 2 2 4 8 2 2 2" xfId="6862" xr:uid="{00000000-0005-0000-0000-0000121A0000}"/>
    <cellStyle name="20% - Accent1 2 2 4 8 2 2 2 2" xfId="6863" xr:uid="{00000000-0005-0000-0000-0000131A0000}"/>
    <cellStyle name="20% - Accent1 2 2 4 8 2 2 3" xfId="6864" xr:uid="{00000000-0005-0000-0000-0000141A0000}"/>
    <cellStyle name="20% - Accent1 2 2 4 8 2 3" xfId="6865" xr:uid="{00000000-0005-0000-0000-0000151A0000}"/>
    <cellStyle name="20% - Accent1 2 2 4 8 2 3 2" xfId="6866" xr:uid="{00000000-0005-0000-0000-0000161A0000}"/>
    <cellStyle name="20% - Accent1 2 2 4 8 2 4" xfId="6867" xr:uid="{00000000-0005-0000-0000-0000171A0000}"/>
    <cellStyle name="20% - Accent1 2 2 4 8 3" xfId="6868" xr:uid="{00000000-0005-0000-0000-0000181A0000}"/>
    <cellStyle name="20% - Accent1 2 2 4 8 3 2" xfId="6869" xr:uid="{00000000-0005-0000-0000-0000191A0000}"/>
    <cellStyle name="20% - Accent1 2 2 4 8 3 2 2" xfId="6870" xr:uid="{00000000-0005-0000-0000-00001A1A0000}"/>
    <cellStyle name="20% - Accent1 2 2 4 8 3 2 2 2" xfId="6871" xr:uid="{00000000-0005-0000-0000-00001B1A0000}"/>
    <cellStyle name="20% - Accent1 2 2 4 8 3 2 3" xfId="6872" xr:uid="{00000000-0005-0000-0000-00001C1A0000}"/>
    <cellStyle name="20% - Accent1 2 2 4 8 3 3" xfId="6873" xr:uid="{00000000-0005-0000-0000-00001D1A0000}"/>
    <cellStyle name="20% - Accent1 2 2 4 8 3 3 2" xfId="6874" xr:uid="{00000000-0005-0000-0000-00001E1A0000}"/>
    <cellStyle name="20% - Accent1 2 2 4 8 3 4" xfId="6875" xr:uid="{00000000-0005-0000-0000-00001F1A0000}"/>
    <cellStyle name="20% - Accent1 2 2 4 8 4" xfId="6876" xr:uid="{00000000-0005-0000-0000-0000201A0000}"/>
    <cellStyle name="20% - Accent1 2 2 4 8 4 2" xfId="6877" xr:uid="{00000000-0005-0000-0000-0000211A0000}"/>
    <cellStyle name="20% - Accent1 2 2 4 8 4 2 2" xfId="6878" xr:uid="{00000000-0005-0000-0000-0000221A0000}"/>
    <cellStyle name="20% - Accent1 2 2 4 8 4 2 2 2" xfId="6879" xr:uid="{00000000-0005-0000-0000-0000231A0000}"/>
    <cellStyle name="20% - Accent1 2 2 4 8 4 2 3" xfId="6880" xr:uid="{00000000-0005-0000-0000-0000241A0000}"/>
    <cellStyle name="20% - Accent1 2 2 4 8 4 3" xfId="6881" xr:uid="{00000000-0005-0000-0000-0000251A0000}"/>
    <cellStyle name="20% - Accent1 2 2 4 8 4 3 2" xfId="6882" xr:uid="{00000000-0005-0000-0000-0000261A0000}"/>
    <cellStyle name="20% - Accent1 2 2 4 8 4 4" xfId="6883" xr:uid="{00000000-0005-0000-0000-0000271A0000}"/>
    <cellStyle name="20% - Accent1 2 2 4 8 5" xfId="6884" xr:uid="{00000000-0005-0000-0000-0000281A0000}"/>
    <cellStyle name="20% - Accent1 2 2 4 8 5 2" xfId="6885" xr:uid="{00000000-0005-0000-0000-0000291A0000}"/>
    <cellStyle name="20% - Accent1 2 2 4 8 5 2 2" xfId="6886" xr:uid="{00000000-0005-0000-0000-00002A1A0000}"/>
    <cellStyle name="20% - Accent1 2 2 4 8 5 3" xfId="6887" xr:uid="{00000000-0005-0000-0000-00002B1A0000}"/>
    <cellStyle name="20% - Accent1 2 2 4 8 6" xfId="6888" xr:uid="{00000000-0005-0000-0000-00002C1A0000}"/>
    <cellStyle name="20% - Accent1 2 2 4 8 6 2" xfId="6889" xr:uid="{00000000-0005-0000-0000-00002D1A0000}"/>
    <cellStyle name="20% - Accent1 2 2 4 8 6 2 2" xfId="6890" xr:uid="{00000000-0005-0000-0000-00002E1A0000}"/>
    <cellStyle name="20% - Accent1 2 2 4 8 6 3" xfId="6891" xr:uid="{00000000-0005-0000-0000-00002F1A0000}"/>
    <cellStyle name="20% - Accent1 2 2 4 8 7" xfId="6892" xr:uid="{00000000-0005-0000-0000-0000301A0000}"/>
    <cellStyle name="20% - Accent1 2 2 4 8 7 2" xfId="6893" xr:uid="{00000000-0005-0000-0000-0000311A0000}"/>
    <cellStyle name="20% - Accent1 2 2 4 8 8" xfId="6894" xr:uid="{00000000-0005-0000-0000-0000321A0000}"/>
    <cellStyle name="20% - Accent1 2 2 4 8 8 2" xfId="6895" xr:uid="{00000000-0005-0000-0000-0000331A0000}"/>
    <cellStyle name="20% - Accent1 2 2 4 8 9" xfId="6896" xr:uid="{00000000-0005-0000-0000-0000341A0000}"/>
    <cellStyle name="20% - Accent1 2 2 4 9" xfId="6897" xr:uid="{00000000-0005-0000-0000-0000351A0000}"/>
    <cellStyle name="20% - Accent1 2 2 4 9 2" xfId="6898" xr:uid="{00000000-0005-0000-0000-0000361A0000}"/>
    <cellStyle name="20% - Accent1 2 2 4 9 2 2" xfId="6899" xr:uid="{00000000-0005-0000-0000-0000371A0000}"/>
    <cellStyle name="20% - Accent1 2 2 4 9 2 2 2" xfId="6900" xr:uid="{00000000-0005-0000-0000-0000381A0000}"/>
    <cellStyle name="20% - Accent1 2 2 4 9 2 3" xfId="6901" xr:uid="{00000000-0005-0000-0000-0000391A0000}"/>
    <cellStyle name="20% - Accent1 2 2 4 9 3" xfId="6902" xr:uid="{00000000-0005-0000-0000-00003A1A0000}"/>
    <cellStyle name="20% - Accent1 2 2 4 9 3 2" xfId="6903" xr:uid="{00000000-0005-0000-0000-00003B1A0000}"/>
    <cellStyle name="20% - Accent1 2 2 4 9 4" xfId="6904" xr:uid="{00000000-0005-0000-0000-00003C1A0000}"/>
    <cellStyle name="20% - Accent1 2 2 5" xfId="6905" xr:uid="{00000000-0005-0000-0000-00003D1A0000}"/>
    <cellStyle name="20% - Accent1 2 2 5 10" xfId="6906" xr:uid="{00000000-0005-0000-0000-00003E1A0000}"/>
    <cellStyle name="20% - Accent1 2 2 5 10 2" xfId="6907" xr:uid="{00000000-0005-0000-0000-00003F1A0000}"/>
    <cellStyle name="20% - Accent1 2 2 5 10 2 2" xfId="6908" xr:uid="{00000000-0005-0000-0000-0000401A0000}"/>
    <cellStyle name="20% - Accent1 2 2 5 10 2 2 2" xfId="6909" xr:uid="{00000000-0005-0000-0000-0000411A0000}"/>
    <cellStyle name="20% - Accent1 2 2 5 10 2 3" xfId="6910" xr:uid="{00000000-0005-0000-0000-0000421A0000}"/>
    <cellStyle name="20% - Accent1 2 2 5 10 3" xfId="6911" xr:uid="{00000000-0005-0000-0000-0000431A0000}"/>
    <cellStyle name="20% - Accent1 2 2 5 10 3 2" xfId="6912" xr:uid="{00000000-0005-0000-0000-0000441A0000}"/>
    <cellStyle name="20% - Accent1 2 2 5 10 4" xfId="6913" xr:uid="{00000000-0005-0000-0000-0000451A0000}"/>
    <cellStyle name="20% - Accent1 2 2 5 11" xfId="6914" xr:uid="{00000000-0005-0000-0000-0000461A0000}"/>
    <cellStyle name="20% - Accent1 2 2 5 11 2" xfId="6915" xr:uid="{00000000-0005-0000-0000-0000471A0000}"/>
    <cellStyle name="20% - Accent1 2 2 5 11 2 2" xfId="6916" xr:uid="{00000000-0005-0000-0000-0000481A0000}"/>
    <cellStyle name="20% - Accent1 2 2 5 11 3" xfId="6917" xr:uid="{00000000-0005-0000-0000-0000491A0000}"/>
    <cellStyle name="20% - Accent1 2 2 5 12" xfId="6918" xr:uid="{00000000-0005-0000-0000-00004A1A0000}"/>
    <cellStyle name="20% - Accent1 2 2 5 12 2" xfId="6919" xr:uid="{00000000-0005-0000-0000-00004B1A0000}"/>
    <cellStyle name="20% - Accent1 2 2 5 12 2 2" xfId="6920" xr:uid="{00000000-0005-0000-0000-00004C1A0000}"/>
    <cellStyle name="20% - Accent1 2 2 5 12 3" xfId="6921" xr:uid="{00000000-0005-0000-0000-00004D1A0000}"/>
    <cellStyle name="20% - Accent1 2 2 5 13" xfId="6922" xr:uid="{00000000-0005-0000-0000-00004E1A0000}"/>
    <cellStyle name="20% - Accent1 2 2 5 13 2" xfId="6923" xr:uid="{00000000-0005-0000-0000-00004F1A0000}"/>
    <cellStyle name="20% - Accent1 2 2 5 14" xfId="6924" xr:uid="{00000000-0005-0000-0000-0000501A0000}"/>
    <cellStyle name="20% - Accent1 2 2 5 14 2" xfId="6925" xr:uid="{00000000-0005-0000-0000-0000511A0000}"/>
    <cellStyle name="20% - Accent1 2 2 5 15" xfId="6926" xr:uid="{00000000-0005-0000-0000-0000521A0000}"/>
    <cellStyle name="20% - Accent1 2 2 5 2" xfId="6927" xr:uid="{00000000-0005-0000-0000-0000531A0000}"/>
    <cellStyle name="20% - Accent1 2 2 5 2 10" xfId="6928" xr:uid="{00000000-0005-0000-0000-0000541A0000}"/>
    <cellStyle name="20% - Accent1 2 2 5 2 10 2" xfId="6929" xr:uid="{00000000-0005-0000-0000-0000551A0000}"/>
    <cellStyle name="20% - Accent1 2 2 5 2 10 2 2" xfId="6930" xr:uid="{00000000-0005-0000-0000-0000561A0000}"/>
    <cellStyle name="20% - Accent1 2 2 5 2 10 3" xfId="6931" xr:uid="{00000000-0005-0000-0000-0000571A0000}"/>
    <cellStyle name="20% - Accent1 2 2 5 2 11" xfId="6932" xr:uid="{00000000-0005-0000-0000-0000581A0000}"/>
    <cellStyle name="20% - Accent1 2 2 5 2 11 2" xfId="6933" xr:uid="{00000000-0005-0000-0000-0000591A0000}"/>
    <cellStyle name="20% - Accent1 2 2 5 2 11 2 2" xfId="6934" xr:uid="{00000000-0005-0000-0000-00005A1A0000}"/>
    <cellStyle name="20% - Accent1 2 2 5 2 11 3" xfId="6935" xr:uid="{00000000-0005-0000-0000-00005B1A0000}"/>
    <cellStyle name="20% - Accent1 2 2 5 2 12" xfId="6936" xr:uid="{00000000-0005-0000-0000-00005C1A0000}"/>
    <cellStyle name="20% - Accent1 2 2 5 2 12 2" xfId="6937" xr:uid="{00000000-0005-0000-0000-00005D1A0000}"/>
    <cellStyle name="20% - Accent1 2 2 5 2 13" xfId="6938" xr:uid="{00000000-0005-0000-0000-00005E1A0000}"/>
    <cellStyle name="20% - Accent1 2 2 5 2 13 2" xfId="6939" xr:uid="{00000000-0005-0000-0000-00005F1A0000}"/>
    <cellStyle name="20% - Accent1 2 2 5 2 14" xfId="6940" xr:uid="{00000000-0005-0000-0000-0000601A0000}"/>
    <cellStyle name="20% - Accent1 2 2 5 2 2" xfId="6941" xr:uid="{00000000-0005-0000-0000-0000611A0000}"/>
    <cellStyle name="20% - Accent1 2 2 5 2 2 10" xfId="6942" xr:uid="{00000000-0005-0000-0000-0000621A0000}"/>
    <cellStyle name="20% - Accent1 2 2 5 2 2 10 2" xfId="6943" xr:uid="{00000000-0005-0000-0000-0000631A0000}"/>
    <cellStyle name="20% - Accent1 2 2 5 2 2 11" xfId="6944" xr:uid="{00000000-0005-0000-0000-0000641A0000}"/>
    <cellStyle name="20% - Accent1 2 2 5 2 2 2" xfId="6945" xr:uid="{00000000-0005-0000-0000-0000651A0000}"/>
    <cellStyle name="20% - Accent1 2 2 5 2 2 2 2" xfId="6946" xr:uid="{00000000-0005-0000-0000-0000661A0000}"/>
    <cellStyle name="20% - Accent1 2 2 5 2 2 2 2 2" xfId="6947" xr:uid="{00000000-0005-0000-0000-0000671A0000}"/>
    <cellStyle name="20% - Accent1 2 2 5 2 2 2 2 2 2" xfId="6948" xr:uid="{00000000-0005-0000-0000-0000681A0000}"/>
    <cellStyle name="20% - Accent1 2 2 5 2 2 2 2 2 2 2" xfId="6949" xr:uid="{00000000-0005-0000-0000-0000691A0000}"/>
    <cellStyle name="20% - Accent1 2 2 5 2 2 2 2 2 3" xfId="6950" xr:uid="{00000000-0005-0000-0000-00006A1A0000}"/>
    <cellStyle name="20% - Accent1 2 2 5 2 2 2 2 3" xfId="6951" xr:uid="{00000000-0005-0000-0000-00006B1A0000}"/>
    <cellStyle name="20% - Accent1 2 2 5 2 2 2 2 3 2" xfId="6952" xr:uid="{00000000-0005-0000-0000-00006C1A0000}"/>
    <cellStyle name="20% - Accent1 2 2 5 2 2 2 2 4" xfId="6953" xr:uid="{00000000-0005-0000-0000-00006D1A0000}"/>
    <cellStyle name="20% - Accent1 2 2 5 2 2 2 3" xfId="6954" xr:uid="{00000000-0005-0000-0000-00006E1A0000}"/>
    <cellStyle name="20% - Accent1 2 2 5 2 2 2 3 2" xfId="6955" xr:uid="{00000000-0005-0000-0000-00006F1A0000}"/>
    <cellStyle name="20% - Accent1 2 2 5 2 2 2 3 2 2" xfId="6956" xr:uid="{00000000-0005-0000-0000-0000701A0000}"/>
    <cellStyle name="20% - Accent1 2 2 5 2 2 2 3 2 2 2" xfId="6957" xr:uid="{00000000-0005-0000-0000-0000711A0000}"/>
    <cellStyle name="20% - Accent1 2 2 5 2 2 2 3 2 3" xfId="6958" xr:uid="{00000000-0005-0000-0000-0000721A0000}"/>
    <cellStyle name="20% - Accent1 2 2 5 2 2 2 3 3" xfId="6959" xr:uid="{00000000-0005-0000-0000-0000731A0000}"/>
    <cellStyle name="20% - Accent1 2 2 5 2 2 2 3 3 2" xfId="6960" xr:uid="{00000000-0005-0000-0000-0000741A0000}"/>
    <cellStyle name="20% - Accent1 2 2 5 2 2 2 3 4" xfId="6961" xr:uid="{00000000-0005-0000-0000-0000751A0000}"/>
    <cellStyle name="20% - Accent1 2 2 5 2 2 2 4" xfId="6962" xr:uid="{00000000-0005-0000-0000-0000761A0000}"/>
    <cellStyle name="20% - Accent1 2 2 5 2 2 2 4 2" xfId="6963" xr:uid="{00000000-0005-0000-0000-0000771A0000}"/>
    <cellStyle name="20% - Accent1 2 2 5 2 2 2 4 2 2" xfId="6964" xr:uid="{00000000-0005-0000-0000-0000781A0000}"/>
    <cellStyle name="20% - Accent1 2 2 5 2 2 2 4 2 2 2" xfId="6965" xr:uid="{00000000-0005-0000-0000-0000791A0000}"/>
    <cellStyle name="20% - Accent1 2 2 5 2 2 2 4 2 3" xfId="6966" xr:uid="{00000000-0005-0000-0000-00007A1A0000}"/>
    <cellStyle name="20% - Accent1 2 2 5 2 2 2 4 3" xfId="6967" xr:uid="{00000000-0005-0000-0000-00007B1A0000}"/>
    <cellStyle name="20% - Accent1 2 2 5 2 2 2 4 3 2" xfId="6968" xr:uid="{00000000-0005-0000-0000-00007C1A0000}"/>
    <cellStyle name="20% - Accent1 2 2 5 2 2 2 4 4" xfId="6969" xr:uid="{00000000-0005-0000-0000-00007D1A0000}"/>
    <cellStyle name="20% - Accent1 2 2 5 2 2 2 5" xfId="6970" xr:uid="{00000000-0005-0000-0000-00007E1A0000}"/>
    <cellStyle name="20% - Accent1 2 2 5 2 2 2 5 2" xfId="6971" xr:uid="{00000000-0005-0000-0000-00007F1A0000}"/>
    <cellStyle name="20% - Accent1 2 2 5 2 2 2 5 2 2" xfId="6972" xr:uid="{00000000-0005-0000-0000-0000801A0000}"/>
    <cellStyle name="20% - Accent1 2 2 5 2 2 2 5 3" xfId="6973" xr:uid="{00000000-0005-0000-0000-0000811A0000}"/>
    <cellStyle name="20% - Accent1 2 2 5 2 2 2 6" xfId="6974" xr:uid="{00000000-0005-0000-0000-0000821A0000}"/>
    <cellStyle name="20% - Accent1 2 2 5 2 2 2 6 2" xfId="6975" xr:uid="{00000000-0005-0000-0000-0000831A0000}"/>
    <cellStyle name="20% - Accent1 2 2 5 2 2 2 6 2 2" xfId="6976" xr:uid="{00000000-0005-0000-0000-0000841A0000}"/>
    <cellStyle name="20% - Accent1 2 2 5 2 2 2 6 3" xfId="6977" xr:uid="{00000000-0005-0000-0000-0000851A0000}"/>
    <cellStyle name="20% - Accent1 2 2 5 2 2 2 7" xfId="6978" xr:uid="{00000000-0005-0000-0000-0000861A0000}"/>
    <cellStyle name="20% - Accent1 2 2 5 2 2 2 7 2" xfId="6979" xr:uid="{00000000-0005-0000-0000-0000871A0000}"/>
    <cellStyle name="20% - Accent1 2 2 5 2 2 2 8" xfId="6980" xr:uid="{00000000-0005-0000-0000-0000881A0000}"/>
    <cellStyle name="20% - Accent1 2 2 5 2 2 2 8 2" xfId="6981" xr:uid="{00000000-0005-0000-0000-0000891A0000}"/>
    <cellStyle name="20% - Accent1 2 2 5 2 2 2 9" xfId="6982" xr:uid="{00000000-0005-0000-0000-00008A1A0000}"/>
    <cellStyle name="20% - Accent1 2 2 5 2 2 3" xfId="6983" xr:uid="{00000000-0005-0000-0000-00008B1A0000}"/>
    <cellStyle name="20% - Accent1 2 2 5 2 2 3 2" xfId="6984" xr:uid="{00000000-0005-0000-0000-00008C1A0000}"/>
    <cellStyle name="20% - Accent1 2 2 5 2 2 3 2 2" xfId="6985" xr:uid="{00000000-0005-0000-0000-00008D1A0000}"/>
    <cellStyle name="20% - Accent1 2 2 5 2 2 3 2 2 2" xfId="6986" xr:uid="{00000000-0005-0000-0000-00008E1A0000}"/>
    <cellStyle name="20% - Accent1 2 2 5 2 2 3 2 2 2 2" xfId="6987" xr:uid="{00000000-0005-0000-0000-00008F1A0000}"/>
    <cellStyle name="20% - Accent1 2 2 5 2 2 3 2 2 3" xfId="6988" xr:uid="{00000000-0005-0000-0000-0000901A0000}"/>
    <cellStyle name="20% - Accent1 2 2 5 2 2 3 2 3" xfId="6989" xr:uid="{00000000-0005-0000-0000-0000911A0000}"/>
    <cellStyle name="20% - Accent1 2 2 5 2 2 3 2 3 2" xfId="6990" xr:uid="{00000000-0005-0000-0000-0000921A0000}"/>
    <cellStyle name="20% - Accent1 2 2 5 2 2 3 2 4" xfId="6991" xr:uid="{00000000-0005-0000-0000-0000931A0000}"/>
    <cellStyle name="20% - Accent1 2 2 5 2 2 3 3" xfId="6992" xr:uid="{00000000-0005-0000-0000-0000941A0000}"/>
    <cellStyle name="20% - Accent1 2 2 5 2 2 3 3 2" xfId="6993" xr:uid="{00000000-0005-0000-0000-0000951A0000}"/>
    <cellStyle name="20% - Accent1 2 2 5 2 2 3 3 2 2" xfId="6994" xr:uid="{00000000-0005-0000-0000-0000961A0000}"/>
    <cellStyle name="20% - Accent1 2 2 5 2 2 3 3 2 2 2" xfId="6995" xr:uid="{00000000-0005-0000-0000-0000971A0000}"/>
    <cellStyle name="20% - Accent1 2 2 5 2 2 3 3 2 3" xfId="6996" xr:uid="{00000000-0005-0000-0000-0000981A0000}"/>
    <cellStyle name="20% - Accent1 2 2 5 2 2 3 3 3" xfId="6997" xr:uid="{00000000-0005-0000-0000-0000991A0000}"/>
    <cellStyle name="20% - Accent1 2 2 5 2 2 3 3 3 2" xfId="6998" xr:uid="{00000000-0005-0000-0000-00009A1A0000}"/>
    <cellStyle name="20% - Accent1 2 2 5 2 2 3 3 4" xfId="6999" xr:uid="{00000000-0005-0000-0000-00009B1A0000}"/>
    <cellStyle name="20% - Accent1 2 2 5 2 2 3 4" xfId="7000" xr:uid="{00000000-0005-0000-0000-00009C1A0000}"/>
    <cellStyle name="20% - Accent1 2 2 5 2 2 3 4 2" xfId="7001" xr:uid="{00000000-0005-0000-0000-00009D1A0000}"/>
    <cellStyle name="20% - Accent1 2 2 5 2 2 3 4 2 2" xfId="7002" xr:uid="{00000000-0005-0000-0000-00009E1A0000}"/>
    <cellStyle name="20% - Accent1 2 2 5 2 2 3 4 2 2 2" xfId="7003" xr:uid="{00000000-0005-0000-0000-00009F1A0000}"/>
    <cellStyle name="20% - Accent1 2 2 5 2 2 3 4 2 3" xfId="7004" xr:uid="{00000000-0005-0000-0000-0000A01A0000}"/>
    <cellStyle name="20% - Accent1 2 2 5 2 2 3 4 3" xfId="7005" xr:uid="{00000000-0005-0000-0000-0000A11A0000}"/>
    <cellStyle name="20% - Accent1 2 2 5 2 2 3 4 3 2" xfId="7006" xr:uid="{00000000-0005-0000-0000-0000A21A0000}"/>
    <cellStyle name="20% - Accent1 2 2 5 2 2 3 4 4" xfId="7007" xr:uid="{00000000-0005-0000-0000-0000A31A0000}"/>
    <cellStyle name="20% - Accent1 2 2 5 2 2 3 5" xfId="7008" xr:uid="{00000000-0005-0000-0000-0000A41A0000}"/>
    <cellStyle name="20% - Accent1 2 2 5 2 2 3 5 2" xfId="7009" xr:uid="{00000000-0005-0000-0000-0000A51A0000}"/>
    <cellStyle name="20% - Accent1 2 2 5 2 2 3 5 2 2" xfId="7010" xr:uid="{00000000-0005-0000-0000-0000A61A0000}"/>
    <cellStyle name="20% - Accent1 2 2 5 2 2 3 5 3" xfId="7011" xr:uid="{00000000-0005-0000-0000-0000A71A0000}"/>
    <cellStyle name="20% - Accent1 2 2 5 2 2 3 6" xfId="7012" xr:uid="{00000000-0005-0000-0000-0000A81A0000}"/>
    <cellStyle name="20% - Accent1 2 2 5 2 2 3 6 2" xfId="7013" xr:uid="{00000000-0005-0000-0000-0000A91A0000}"/>
    <cellStyle name="20% - Accent1 2 2 5 2 2 3 6 2 2" xfId="7014" xr:uid="{00000000-0005-0000-0000-0000AA1A0000}"/>
    <cellStyle name="20% - Accent1 2 2 5 2 2 3 6 3" xfId="7015" xr:uid="{00000000-0005-0000-0000-0000AB1A0000}"/>
    <cellStyle name="20% - Accent1 2 2 5 2 2 3 7" xfId="7016" xr:uid="{00000000-0005-0000-0000-0000AC1A0000}"/>
    <cellStyle name="20% - Accent1 2 2 5 2 2 3 7 2" xfId="7017" xr:uid="{00000000-0005-0000-0000-0000AD1A0000}"/>
    <cellStyle name="20% - Accent1 2 2 5 2 2 3 8" xfId="7018" xr:uid="{00000000-0005-0000-0000-0000AE1A0000}"/>
    <cellStyle name="20% - Accent1 2 2 5 2 2 3 8 2" xfId="7019" xr:uid="{00000000-0005-0000-0000-0000AF1A0000}"/>
    <cellStyle name="20% - Accent1 2 2 5 2 2 3 9" xfId="7020" xr:uid="{00000000-0005-0000-0000-0000B01A0000}"/>
    <cellStyle name="20% - Accent1 2 2 5 2 2 4" xfId="7021" xr:uid="{00000000-0005-0000-0000-0000B11A0000}"/>
    <cellStyle name="20% - Accent1 2 2 5 2 2 4 2" xfId="7022" xr:uid="{00000000-0005-0000-0000-0000B21A0000}"/>
    <cellStyle name="20% - Accent1 2 2 5 2 2 4 2 2" xfId="7023" xr:uid="{00000000-0005-0000-0000-0000B31A0000}"/>
    <cellStyle name="20% - Accent1 2 2 5 2 2 4 2 2 2" xfId="7024" xr:uid="{00000000-0005-0000-0000-0000B41A0000}"/>
    <cellStyle name="20% - Accent1 2 2 5 2 2 4 2 3" xfId="7025" xr:uid="{00000000-0005-0000-0000-0000B51A0000}"/>
    <cellStyle name="20% - Accent1 2 2 5 2 2 4 3" xfId="7026" xr:uid="{00000000-0005-0000-0000-0000B61A0000}"/>
    <cellStyle name="20% - Accent1 2 2 5 2 2 4 3 2" xfId="7027" xr:uid="{00000000-0005-0000-0000-0000B71A0000}"/>
    <cellStyle name="20% - Accent1 2 2 5 2 2 4 4" xfId="7028" xr:uid="{00000000-0005-0000-0000-0000B81A0000}"/>
    <cellStyle name="20% - Accent1 2 2 5 2 2 5" xfId="7029" xr:uid="{00000000-0005-0000-0000-0000B91A0000}"/>
    <cellStyle name="20% - Accent1 2 2 5 2 2 5 2" xfId="7030" xr:uid="{00000000-0005-0000-0000-0000BA1A0000}"/>
    <cellStyle name="20% - Accent1 2 2 5 2 2 5 2 2" xfId="7031" xr:uid="{00000000-0005-0000-0000-0000BB1A0000}"/>
    <cellStyle name="20% - Accent1 2 2 5 2 2 5 2 2 2" xfId="7032" xr:uid="{00000000-0005-0000-0000-0000BC1A0000}"/>
    <cellStyle name="20% - Accent1 2 2 5 2 2 5 2 3" xfId="7033" xr:uid="{00000000-0005-0000-0000-0000BD1A0000}"/>
    <cellStyle name="20% - Accent1 2 2 5 2 2 5 3" xfId="7034" xr:uid="{00000000-0005-0000-0000-0000BE1A0000}"/>
    <cellStyle name="20% - Accent1 2 2 5 2 2 5 3 2" xfId="7035" xr:uid="{00000000-0005-0000-0000-0000BF1A0000}"/>
    <cellStyle name="20% - Accent1 2 2 5 2 2 5 4" xfId="7036" xr:uid="{00000000-0005-0000-0000-0000C01A0000}"/>
    <cellStyle name="20% - Accent1 2 2 5 2 2 6" xfId="7037" xr:uid="{00000000-0005-0000-0000-0000C11A0000}"/>
    <cellStyle name="20% - Accent1 2 2 5 2 2 6 2" xfId="7038" xr:uid="{00000000-0005-0000-0000-0000C21A0000}"/>
    <cellStyle name="20% - Accent1 2 2 5 2 2 6 2 2" xfId="7039" xr:uid="{00000000-0005-0000-0000-0000C31A0000}"/>
    <cellStyle name="20% - Accent1 2 2 5 2 2 6 2 2 2" xfId="7040" xr:uid="{00000000-0005-0000-0000-0000C41A0000}"/>
    <cellStyle name="20% - Accent1 2 2 5 2 2 6 2 3" xfId="7041" xr:uid="{00000000-0005-0000-0000-0000C51A0000}"/>
    <cellStyle name="20% - Accent1 2 2 5 2 2 6 3" xfId="7042" xr:uid="{00000000-0005-0000-0000-0000C61A0000}"/>
    <cellStyle name="20% - Accent1 2 2 5 2 2 6 3 2" xfId="7043" xr:uid="{00000000-0005-0000-0000-0000C71A0000}"/>
    <cellStyle name="20% - Accent1 2 2 5 2 2 6 4" xfId="7044" xr:uid="{00000000-0005-0000-0000-0000C81A0000}"/>
    <cellStyle name="20% - Accent1 2 2 5 2 2 7" xfId="7045" xr:uid="{00000000-0005-0000-0000-0000C91A0000}"/>
    <cellStyle name="20% - Accent1 2 2 5 2 2 7 2" xfId="7046" xr:uid="{00000000-0005-0000-0000-0000CA1A0000}"/>
    <cellStyle name="20% - Accent1 2 2 5 2 2 7 2 2" xfId="7047" xr:uid="{00000000-0005-0000-0000-0000CB1A0000}"/>
    <cellStyle name="20% - Accent1 2 2 5 2 2 7 3" xfId="7048" xr:uid="{00000000-0005-0000-0000-0000CC1A0000}"/>
    <cellStyle name="20% - Accent1 2 2 5 2 2 8" xfId="7049" xr:uid="{00000000-0005-0000-0000-0000CD1A0000}"/>
    <cellStyle name="20% - Accent1 2 2 5 2 2 8 2" xfId="7050" xr:uid="{00000000-0005-0000-0000-0000CE1A0000}"/>
    <cellStyle name="20% - Accent1 2 2 5 2 2 8 2 2" xfId="7051" xr:uid="{00000000-0005-0000-0000-0000CF1A0000}"/>
    <cellStyle name="20% - Accent1 2 2 5 2 2 8 3" xfId="7052" xr:uid="{00000000-0005-0000-0000-0000D01A0000}"/>
    <cellStyle name="20% - Accent1 2 2 5 2 2 9" xfId="7053" xr:uid="{00000000-0005-0000-0000-0000D11A0000}"/>
    <cellStyle name="20% - Accent1 2 2 5 2 2 9 2" xfId="7054" xr:uid="{00000000-0005-0000-0000-0000D21A0000}"/>
    <cellStyle name="20% - Accent1 2 2 5 2 3" xfId="7055" xr:uid="{00000000-0005-0000-0000-0000D31A0000}"/>
    <cellStyle name="20% - Accent1 2 2 5 2 3 10" xfId="7056" xr:uid="{00000000-0005-0000-0000-0000D41A0000}"/>
    <cellStyle name="20% - Accent1 2 2 5 2 3 10 2" xfId="7057" xr:uid="{00000000-0005-0000-0000-0000D51A0000}"/>
    <cellStyle name="20% - Accent1 2 2 5 2 3 11" xfId="7058" xr:uid="{00000000-0005-0000-0000-0000D61A0000}"/>
    <cellStyle name="20% - Accent1 2 2 5 2 3 2" xfId="7059" xr:uid="{00000000-0005-0000-0000-0000D71A0000}"/>
    <cellStyle name="20% - Accent1 2 2 5 2 3 2 2" xfId="7060" xr:uid="{00000000-0005-0000-0000-0000D81A0000}"/>
    <cellStyle name="20% - Accent1 2 2 5 2 3 2 2 2" xfId="7061" xr:uid="{00000000-0005-0000-0000-0000D91A0000}"/>
    <cellStyle name="20% - Accent1 2 2 5 2 3 2 2 2 2" xfId="7062" xr:uid="{00000000-0005-0000-0000-0000DA1A0000}"/>
    <cellStyle name="20% - Accent1 2 2 5 2 3 2 2 2 2 2" xfId="7063" xr:uid="{00000000-0005-0000-0000-0000DB1A0000}"/>
    <cellStyle name="20% - Accent1 2 2 5 2 3 2 2 2 3" xfId="7064" xr:uid="{00000000-0005-0000-0000-0000DC1A0000}"/>
    <cellStyle name="20% - Accent1 2 2 5 2 3 2 2 3" xfId="7065" xr:uid="{00000000-0005-0000-0000-0000DD1A0000}"/>
    <cellStyle name="20% - Accent1 2 2 5 2 3 2 2 3 2" xfId="7066" xr:uid="{00000000-0005-0000-0000-0000DE1A0000}"/>
    <cellStyle name="20% - Accent1 2 2 5 2 3 2 2 4" xfId="7067" xr:uid="{00000000-0005-0000-0000-0000DF1A0000}"/>
    <cellStyle name="20% - Accent1 2 2 5 2 3 2 3" xfId="7068" xr:uid="{00000000-0005-0000-0000-0000E01A0000}"/>
    <cellStyle name="20% - Accent1 2 2 5 2 3 2 3 2" xfId="7069" xr:uid="{00000000-0005-0000-0000-0000E11A0000}"/>
    <cellStyle name="20% - Accent1 2 2 5 2 3 2 3 2 2" xfId="7070" xr:uid="{00000000-0005-0000-0000-0000E21A0000}"/>
    <cellStyle name="20% - Accent1 2 2 5 2 3 2 3 2 2 2" xfId="7071" xr:uid="{00000000-0005-0000-0000-0000E31A0000}"/>
    <cellStyle name="20% - Accent1 2 2 5 2 3 2 3 2 3" xfId="7072" xr:uid="{00000000-0005-0000-0000-0000E41A0000}"/>
    <cellStyle name="20% - Accent1 2 2 5 2 3 2 3 3" xfId="7073" xr:uid="{00000000-0005-0000-0000-0000E51A0000}"/>
    <cellStyle name="20% - Accent1 2 2 5 2 3 2 3 3 2" xfId="7074" xr:uid="{00000000-0005-0000-0000-0000E61A0000}"/>
    <cellStyle name="20% - Accent1 2 2 5 2 3 2 3 4" xfId="7075" xr:uid="{00000000-0005-0000-0000-0000E71A0000}"/>
    <cellStyle name="20% - Accent1 2 2 5 2 3 2 4" xfId="7076" xr:uid="{00000000-0005-0000-0000-0000E81A0000}"/>
    <cellStyle name="20% - Accent1 2 2 5 2 3 2 4 2" xfId="7077" xr:uid="{00000000-0005-0000-0000-0000E91A0000}"/>
    <cellStyle name="20% - Accent1 2 2 5 2 3 2 4 2 2" xfId="7078" xr:uid="{00000000-0005-0000-0000-0000EA1A0000}"/>
    <cellStyle name="20% - Accent1 2 2 5 2 3 2 4 2 2 2" xfId="7079" xr:uid="{00000000-0005-0000-0000-0000EB1A0000}"/>
    <cellStyle name="20% - Accent1 2 2 5 2 3 2 4 2 3" xfId="7080" xr:uid="{00000000-0005-0000-0000-0000EC1A0000}"/>
    <cellStyle name="20% - Accent1 2 2 5 2 3 2 4 3" xfId="7081" xr:uid="{00000000-0005-0000-0000-0000ED1A0000}"/>
    <cellStyle name="20% - Accent1 2 2 5 2 3 2 4 3 2" xfId="7082" xr:uid="{00000000-0005-0000-0000-0000EE1A0000}"/>
    <cellStyle name="20% - Accent1 2 2 5 2 3 2 4 4" xfId="7083" xr:uid="{00000000-0005-0000-0000-0000EF1A0000}"/>
    <cellStyle name="20% - Accent1 2 2 5 2 3 2 5" xfId="7084" xr:uid="{00000000-0005-0000-0000-0000F01A0000}"/>
    <cellStyle name="20% - Accent1 2 2 5 2 3 2 5 2" xfId="7085" xr:uid="{00000000-0005-0000-0000-0000F11A0000}"/>
    <cellStyle name="20% - Accent1 2 2 5 2 3 2 5 2 2" xfId="7086" xr:uid="{00000000-0005-0000-0000-0000F21A0000}"/>
    <cellStyle name="20% - Accent1 2 2 5 2 3 2 5 3" xfId="7087" xr:uid="{00000000-0005-0000-0000-0000F31A0000}"/>
    <cellStyle name="20% - Accent1 2 2 5 2 3 2 6" xfId="7088" xr:uid="{00000000-0005-0000-0000-0000F41A0000}"/>
    <cellStyle name="20% - Accent1 2 2 5 2 3 2 6 2" xfId="7089" xr:uid="{00000000-0005-0000-0000-0000F51A0000}"/>
    <cellStyle name="20% - Accent1 2 2 5 2 3 2 6 2 2" xfId="7090" xr:uid="{00000000-0005-0000-0000-0000F61A0000}"/>
    <cellStyle name="20% - Accent1 2 2 5 2 3 2 6 3" xfId="7091" xr:uid="{00000000-0005-0000-0000-0000F71A0000}"/>
    <cellStyle name="20% - Accent1 2 2 5 2 3 2 7" xfId="7092" xr:uid="{00000000-0005-0000-0000-0000F81A0000}"/>
    <cellStyle name="20% - Accent1 2 2 5 2 3 2 7 2" xfId="7093" xr:uid="{00000000-0005-0000-0000-0000F91A0000}"/>
    <cellStyle name="20% - Accent1 2 2 5 2 3 2 8" xfId="7094" xr:uid="{00000000-0005-0000-0000-0000FA1A0000}"/>
    <cellStyle name="20% - Accent1 2 2 5 2 3 2 8 2" xfId="7095" xr:uid="{00000000-0005-0000-0000-0000FB1A0000}"/>
    <cellStyle name="20% - Accent1 2 2 5 2 3 2 9" xfId="7096" xr:uid="{00000000-0005-0000-0000-0000FC1A0000}"/>
    <cellStyle name="20% - Accent1 2 2 5 2 3 3" xfId="7097" xr:uid="{00000000-0005-0000-0000-0000FD1A0000}"/>
    <cellStyle name="20% - Accent1 2 2 5 2 3 3 2" xfId="7098" xr:uid="{00000000-0005-0000-0000-0000FE1A0000}"/>
    <cellStyle name="20% - Accent1 2 2 5 2 3 3 2 2" xfId="7099" xr:uid="{00000000-0005-0000-0000-0000FF1A0000}"/>
    <cellStyle name="20% - Accent1 2 2 5 2 3 3 2 2 2" xfId="7100" xr:uid="{00000000-0005-0000-0000-0000001B0000}"/>
    <cellStyle name="20% - Accent1 2 2 5 2 3 3 2 2 2 2" xfId="7101" xr:uid="{00000000-0005-0000-0000-0000011B0000}"/>
    <cellStyle name="20% - Accent1 2 2 5 2 3 3 2 2 3" xfId="7102" xr:uid="{00000000-0005-0000-0000-0000021B0000}"/>
    <cellStyle name="20% - Accent1 2 2 5 2 3 3 2 3" xfId="7103" xr:uid="{00000000-0005-0000-0000-0000031B0000}"/>
    <cellStyle name="20% - Accent1 2 2 5 2 3 3 2 3 2" xfId="7104" xr:uid="{00000000-0005-0000-0000-0000041B0000}"/>
    <cellStyle name="20% - Accent1 2 2 5 2 3 3 2 4" xfId="7105" xr:uid="{00000000-0005-0000-0000-0000051B0000}"/>
    <cellStyle name="20% - Accent1 2 2 5 2 3 3 3" xfId="7106" xr:uid="{00000000-0005-0000-0000-0000061B0000}"/>
    <cellStyle name="20% - Accent1 2 2 5 2 3 3 3 2" xfId="7107" xr:uid="{00000000-0005-0000-0000-0000071B0000}"/>
    <cellStyle name="20% - Accent1 2 2 5 2 3 3 3 2 2" xfId="7108" xr:uid="{00000000-0005-0000-0000-0000081B0000}"/>
    <cellStyle name="20% - Accent1 2 2 5 2 3 3 3 2 2 2" xfId="7109" xr:uid="{00000000-0005-0000-0000-0000091B0000}"/>
    <cellStyle name="20% - Accent1 2 2 5 2 3 3 3 2 3" xfId="7110" xr:uid="{00000000-0005-0000-0000-00000A1B0000}"/>
    <cellStyle name="20% - Accent1 2 2 5 2 3 3 3 3" xfId="7111" xr:uid="{00000000-0005-0000-0000-00000B1B0000}"/>
    <cellStyle name="20% - Accent1 2 2 5 2 3 3 3 3 2" xfId="7112" xr:uid="{00000000-0005-0000-0000-00000C1B0000}"/>
    <cellStyle name="20% - Accent1 2 2 5 2 3 3 3 4" xfId="7113" xr:uid="{00000000-0005-0000-0000-00000D1B0000}"/>
    <cellStyle name="20% - Accent1 2 2 5 2 3 3 4" xfId="7114" xr:uid="{00000000-0005-0000-0000-00000E1B0000}"/>
    <cellStyle name="20% - Accent1 2 2 5 2 3 3 4 2" xfId="7115" xr:uid="{00000000-0005-0000-0000-00000F1B0000}"/>
    <cellStyle name="20% - Accent1 2 2 5 2 3 3 4 2 2" xfId="7116" xr:uid="{00000000-0005-0000-0000-0000101B0000}"/>
    <cellStyle name="20% - Accent1 2 2 5 2 3 3 4 2 2 2" xfId="7117" xr:uid="{00000000-0005-0000-0000-0000111B0000}"/>
    <cellStyle name="20% - Accent1 2 2 5 2 3 3 4 2 3" xfId="7118" xr:uid="{00000000-0005-0000-0000-0000121B0000}"/>
    <cellStyle name="20% - Accent1 2 2 5 2 3 3 4 3" xfId="7119" xr:uid="{00000000-0005-0000-0000-0000131B0000}"/>
    <cellStyle name="20% - Accent1 2 2 5 2 3 3 4 3 2" xfId="7120" xr:uid="{00000000-0005-0000-0000-0000141B0000}"/>
    <cellStyle name="20% - Accent1 2 2 5 2 3 3 4 4" xfId="7121" xr:uid="{00000000-0005-0000-0000-0000151B0000}"/>
    <cellStyle name="20% - Accent1 2 2 5 2 3 3 5" xfId="7122" xr:uid="{00000000-0005-0000-0000-0000161B0000}"/>
    <cellStyle name="20% - Accent1 2 2 5 2 3 3 5 2" xfId="7123" xr:uid="{00000000-0005-0000-0000-0000171B0000}"/>
    <cellStyle name="20% - Accent1 2 2 5 2 3 3 5 2 2" xfId="7124" xr:uid="{00000000-0005-0000-0000-0000181B0000}"/>
    <cellStyle name="20% - Accent1 2 2 5 2 3 3 5 3" xfId="7125" xr:uid="{00000000-0005-0000-0000-0000191B0000}"/>
    <cellStyle name="20% - Accent1 2 2 5 2 3 3 6" xfId="7126" xr:uid="{00000000-0005-0000-0000-00001A1B0000}"/>
    <cellStyle name="20% - Accent1 2 2 5 2 3 3 6 2" xfId="7127" xr:uid="{00000000-0005-0000-0000-00001B1B0000}"/>
    <cellStyle name="20% - Accent1 2 2 5 2 3 3 6 2 2" xfId="7128" xr:uid="{00000000-0005-0000-0000-00001C1B0000}"/>
    <cellStyle name="20% - Accent1 2 2 5 2 3 3 6 3" xfId="7129" xr:uid="{00000000-0005-0000-0000-00001D1B0000}"/>
    <cellStyle name="20% - Accent1 2 2 5 2 3 3 7" xfId="7130" xr:uid="{00000000-0005-0000-0000-00001E1B0000}"/>
    <cellStyle name="20% - Accent1 2 2 5 2 3 3 7 2" xfId="7131" xr:uid="{00000000-0005-0000-0000-00001F1B0000}"/>
    <cellStyle name="20% - Accent1 2 2 5 2 3 3 8" xfId="7132" xr:uid="{00000000-0005-0000-0000-0000201B0000}"/>
    <cellStyle name="20% - Accent1 2 2 5 2 3 3 8 2" xfId="7133" xr:uid="{00000000-0005-0000-0000-0000211B0000}"/>
    <cellStyle name="20% - Accent1 2 2 5 2 3 3 9" xfId="7134" xr:uid="{00000000-0005-0000-0000-0000221B0000}"/>
    <cellStyle name="20% - Accent1 2 2 5 2 3 4" xfId="7135" xr:uid="{00000000-0005-0000-0000-0000231B0000}"/>
    <cellStyle name="20% - Accent1 2 2 5 2 3 4 2" xfId="7136" xr:uid="{00000000-0005-0000-0000-0000241B0000}"/>
    <cellStyle name="20% - Accent1 2 2 5 2 3 4 2 2" xfId="7137" xr:uid="{00000000-0005-0000-0000-0000251B0000}"/>
    <cellStyle name="20% - Accent1 2 2 5 2 3 4 2 2 2" xfId="7138" xr:uid="{00000000-0005-0000-0000-0000261B0000}"/>
    <cellStyle name="20% - Accent1 2 2 5 2 3 4 2 3" xfId="7139" xr:uid="{00000000-0005-0000-0000-0000271B0000}"/>
    <cellStyle name="20% - Accent1 2 2 5 2 3 4 3" xfId="7140" xr:uid="{00000000-0005-0000-0000-0000281B0000}"/>
    <cellStyle name="20% - Accent1 2 2 5 2 3 4 3 2" xfId="7141" xr:uid="{00000000-0005-0000-0000-0000291B0000}"/>
    <cellStyle name="20% - Accent1 2 2 5 2 3 4 4" xfId="7142" xr:uid="{00000000-0005-0000-0000-00002A1B0000}"/>
    <cellStyle name="20% - Accent1 2 2 5 2 3 5" xfId="7143" xr:uid="{00000000-0005-0000-0000-00002B1B0000}"/>
    <cellStyle name="20% - Accent1 2 2 5 2 3 5 2" xfId="7144" xr:uid="{00000000-0005-0000-0000-00002C1B0000}"/>
    <cellStyle name="20% - Accent1 2 2 5 2 3 5 2 2" xfId="7145" xr:uid="{00000000-0005-0000-0000-00002D1B0000}"/>
    <cellStyle name="20% - Accent1 2 2 5 2 3 5 2 2 2" xfId="7146" xr:uid="{00000000-0005-0000-0000-00002E1B0000}"/>
    <cellStyle name="20% - Accent1 2 2 5 2 3 5 2 3" xfId="7147" xr:uid="{00000000-0005-0000-0000-00002F1B0000}"/>
    <cellStyle name="20% - Accent1 2 2 5 2 3 5 3" xfId="7148" xr:uid="{00000000-0005-0000-0000-0000301B0000}"/>
    <cellStyle name="20% - Accent1 2 2 5 2 3 5 3 2" xfId="7149" xr:uid="{00000000-0005-0000-0000-0000311B0000}"/>
    <cellStyle name="20% - Accent1 2 2 5 2 3 5 4" xfId="7150" xr:uid="{00000000-0005-0000-0000-0000321B0000}"/>
    <cellStyle name="20% - Accent1 2 2 5 2 3 6" xfId="7151" xr:uid="{00000000-0005-0000-0000-0000331B0000}"/>
    <cellStyle name="20% - Accent1 2 2 5 2 3 6 2" xfId="7152" xr:uid="{00000000-0005-0000-0000-0000341B0000}"/>
    <cellStyle name="20% - Accent1 2 2 5 2 3 6 2 2" xfId="7153" xr:uid="{00000000-0005-0000-0000-0000351B0000}"/>
    <cellStyle name="20% - Accent1 2 2 5 2 3 6 2 2 2" xfId="7154" xr:uid="{00000000-0005-0000-0000-0000361B0000}"/>
    <cellStyle name="20% - Accent1 2 2 5 2 3 6 2 3" xfId="7155" xr:uid="{00000000-0005-0000-0000-0000371B0000}"/>
    <cellStyle name="20% - Accent1 2 2 5 2 3 6 3" xfId="7156" xr:uid="{00000000-0005-0000-0000-0000381B0000}"/>
    <cellStyle name="20% - Accent1 2 2 5 2 3 6 3 2" xfId="7157" xr:uid="{00000000-0005-0000-0000-0000391B0000}"/>
    <cellStyle name="20% - Accent1 2 2 5 2 3 6 4" xfId="7158" xr:uid="{00000000-0005-0000-0000-00003A1B0000}"/>
    <cellStyle name="20% - Accent1 2 2 5 2 3 7" xfId="7159" xr:uid="{00000000-0005-0000-0000-00003B1B0000}"/>
    <cellStyle name="20% - Accent1 2 2 5 2 3 7 2" xfId="7160" xr:uid="{00000000-0005-0000-0000-00003C1B0000}"/>
    <cellStyle name="20% - Accent1 2 2 5 2 3 7 2 2" xfId="7161" xr:uid="{00000000-0005-0000-0000-00003D1B0000}"/>
    <cellStyle name="20% - Accent1 2 2 5 2 3 7 3" xfId="7162" xr:uid="{00000000-0005-0000-0000-00003E1B0000}"/>
    <cellStyle name="20% - Accent1 2 2 5 2 3 8" xfId="7163" xr:uid="{00000000-0005-0000-0000-00003F1B0000}"/>
    <cellStyle name="20% - Accent1 2 2 5 2 3 8 2" xfId="7164" xr:uid="{00000000-0005-0000-0000-0000401B0000}"/>
    <cellStyle name="20% - Accent1 2 2 5 2 3 8 2 2" xfId="7165" xr:uid="{00000000-0005-0000-0000-0000411B0000}"/>
    <cellStyle name="20% - Accent1 2 2 5 2 3 8 3" xfId="7166" xr:uid="{00000000-0005-0000-0000-0000421B0000}"/>
    <cellStyle name="20% - Accent1 2 2 5 2 3 9" xfId="7167" xr:uid="{00000000-0005-0000-0000-0000431B0000}"/>
    <cellStyle name="20% - Accent1 2 2 5 2 3 9 2" xfId="7168" xr:uid="{00000000-0005-0000-0000-0000441B0000}"/>
    <cellStyle name="20% - Accent1 2 2 5 2 4" xfId="7169" xr:uid="{00000000-0005-0000-0000-0000451B0000}"/>
    <cellStyle name="20% - Accent1 2 2 5 2 4 10" xfId="7170" xr:uid="{00000000-0005-0000-0000-0000461B0000}"/>
    <cellStyle name="20% - Accent1 2 2 5 2 4 10 2" xfId="7171" xr:uid="{00000000-0005-0000-0000-0000471B0000}"/>
    <cellStyle name="20% - Accent1 2 2 5 2 4 11" xfId="7172" xr:uid="{00000000-0005-0000-0000-0000481B0000}"/>
    <cellStyle name="20% - Accent1 2 2 5 2 4 2" xfId="7173" xr:uid="{00000000-0005-0000-0000-0000491B0000}"/>
    <cellStyle name="20% - Accent1 2 2 5 2 4 2 2" xfId="7174" xr:uid="{00000000-0005-0000-0000-00004A1B0000}"/>
    <cellStyle name="20% - Accent1 2 2 5 2 4 2 2 2" xfId="7175" xr:uid="{00000000-0005-0000-0000-00004B1B0000}"/>
    <cellStyle name="20% - Accent1 2 2 5 2 4 2 2 2 2" xfId="7176" xr:uid="{00000000-0005-0000-0000-00004C1B0000}"/>
    <cellStyle name="20% - Accent1 2 2 5 2 4 2 2 2 2 2" xfId="7177" xr:uid="{00000000-0005-0000-0000-00004D1B0000}"/>
    <cellStyle name="20% - Accent1 2 2 5 2 4 2 2 2 3" xfId="7178" xr:uid="{00000000-0005-0000-0000-00004E1B0000}"/>
    <cellStyle name="20% - Accent1 2 2 5 2 4 2 2 3" xfId="7179" xr:uid="{00000000-0005-0000-0000-00004F1B0000}"/>
    <cellStyle name="20% - Accent1 2 2 5 2 4 2 2 3 2" xfId="7180" xr:uid="{00000000-0005-0000-0000-0000501B0000}"/>
    <cellStyle name="20% - Accent1 2 2 5 2 4 2 2 4" xfId="7181" xr:uid="{00000000-0005-0000-0000-0000511B0000}"/>
    <cellStyle name="20% - Accent1 2 2 5 2 4 2 3" xfId="7182" xr:uid="{00000000-0005-0000-0000-0000521B0000}"/>
    <cellStyle name="20% - Accent1 2 2 5 2 4 2 3 2" xfId="7183" xr:uid="{00000000-0005-0000-0000-0000531B0000}"/>
    <cellStyle name="20% - Accent1 2 2 5 2 4 2 3 2 2" xfId="7184" xr:uid="{00000000-0005-0000-0000-0000541B0000}"/>
    <cellStyle name="20% - Accent1 2 2 5 2 4 2 3 2 2 2" xfId="7185" xr:uid="{00000000-0005-0000-0000-0000551B0000}"/>
    <cellStyle name="20% - Accent1 2 2 5 2 4 2 3 2 3" xfId="7186" xr:uid="{00000000-0005-0000-0000-0000561B0000}"/>
    <cellStyle name="20% - Accent1 2 2 5 2 4 2 3 3" xfId="7187" xr:uid="{00000000-0005-0000-0000-0000571B0000}"/>
    <cellStyle name="20% - Accent1 2 2 5 2 4 2 3 3 2" xfId="7188" xr:uid="{00000000-0005-0000-0000-0000581B0000}"/>
    <cellStyle name="20% - Accent1 2 2 5 2 4 2 3 4" xfId="7189" xr:uid="{00000000-0005-0000-0000-0000591B0000}"/>
    <cellStyle name="20% - Accent1 2 2 5 2 4 2 4" xfId="7190" xr:uid="{00000000-0005-0000-0000-00005A1B0000}"/>
    <cellStyle name="20% - Accent1 2 2 5 2 4 2 4 2" xfId="7191" xr:uid="{00000000-0005-0000-0000-00005B1B0000}"/>
    <cellStyle name="20% - Accent1 2 2 5 2 4 2 4 2 2" xfId="7192" xr:uid="{00000000-0005-0000-0000-00005C1B0000}"/>
    <cellStyle name="20% - Accent1 2 2 5 2 4 2 4 2 2 2" xfId="7193" xr:uid="{00000000-0005-0000-0000-00005D1B0000}"/>
    <cellStyle name="20% - Accent1 2 2 5 2 4 2 4 2 3" xfId="7194" xr:uid="{00000000-0005-0000-0000-00005E1B0000}"/>
    <cellStyle name="20% - Accent1 2 2 5 2 4 2 4 3" xfId="7195" xr:uid="{00000000-0005-0000-0000-00005F1B0000}"/>
    <cellStyle name="20% - Accent1 2 2 5 2 4 2 4 3 2" xfId="7196" xr:uid="{00000000-0005-0000-0000-0000601B0000}"/>
    <cellStyle name="20% - Accent1 2 2 5 2 4 2 4 4" xfId="7197" xr:uid="{00000000-0005-0000-0000-0000611B0000}"/>
    <cellStyle name="20% - Accent1 2 2 5 2 4 2 5" xfId="7198" xr:uid="{00000000-0005-0000-0000-0000621B0000}"/>
    <cellStyle name="20% - Accent1 2 2 5 2 4 2 5 2" xfId="7199" xr:uid="{00000000-0005-0000-0000-0000631B0000}"/>
    <cellStyle name="20% - Accent1 2 2 5 2 4 2 5 2 2" xfId="7200" xr:uid="{00000000-0005-0000-0000-0000641B0000}"/>
    <cellStyle name="20% - Accent1 2 2 5 2 4 2 5 3" xfId="7201" xr:uid="{00000000-0005-0000-0000-0000651B0000}"/>
    <cellStyle name="20% - Accent1 2 2 5 2 4 2 6" xfId="7202" xr:uid="{00000000-0005-0000-0000-0000661B0000}"/>
    <cellStyle name="20% - Accent1 2 2 5 2 4 2 6 2" xfId="7203" xr:uid="{00000000-0005-0000-0000-0000671B0000}"/>
    <cellStyle name="20% - Accent1 2 2 5 2 4 2 6 2 2" xfId="7204" xr:uid="{00000000-0005-0000-0000-0000681B0000}"/>
    <cellStyle name="20% - Accent1 2 2 5 2 4 2 6 3" xfId="7205" xr:uid="{00000000-0005-0000-0000-0000691B0000}"/>
    <cellStyle name="20% - Accent1 2 2 5 2 4 2 7" xfId="7206" xr:uid="{00000000-0005-0000-0000-00006A1B0000}"/>
    <cellStyle name="20% - Accent1 2 2 5 2 4 2 7 2" xfId="7207" xr:uid="{00000000-0005-0000-0000-00006B1B0000}"/>
    <cellStyle name="20% - Accent1 2 2 5 2 4 2 8" xfId="7208" xr:uid="{00000000-0005-0000-0000-00006C1B0000}"/>
    <cellStyle name="20% - Accent1 2 2 5 2 4 2 8 2" xfId="7209" xr:uid="{00000000-0005-0000-0000-00006D1B0000}"/>
    <cellStyle name="20% - Accent1 2 2 5 2 4 2 9" xfId="7210" xr:uid="{00000000-0005-0000-0000-00006E1B0000}"/>
    <cellStyle name="20% - Accent1 2 2 5 2 4 3" xfId="7211" xr:uid="{00000000-0005-0000-0000-00006F1B0000}"/>
    <cellStyle name="20% - Accent1 2 2 5 2 4 3 2" xfId="7212" xr:uid="{00000000-0005-0000-0000-0000701B0000}"/>
    <cellStyle name="20% - Accent1 2 2 5 2 4 3 2 2" xfId="7213" xr:uid="{00000000-0005-0000-0000-0000711B0000}"/>
    <cellStyle name="20% - Accent1 2 2 5 2 4 3 2 2 2" xfId="7214" xr:uid="{00000000-0005-0000-0000-0000721B0000}"/>
    <cellStyle name="20% - Accent1 2 2 5 2 4 3 2 2 2 2" xfId="7215" xr:uid="{00000000-0005-0000-0000-0000731B0000}"/>
    <cellStyle name="20% - Accent1 2 2 5 2 4 3 2 2 3" xfId="7216" xr:uid="{00000000-0005-0000-0000-0000741B0000}"/>
    <cellStyle name="20% - Accent1 2 2 5 2 4 3 2 3" xfId="7217" xr:uid="{00000000-0005-0000-0000-0000751B0000}"/>
    <cellStyle name="20% - Accent1 2 2 5 2 4 3 2 3 2" xfId="7218" xr:uid="{00000000-0005-0000-0000-0000761B0000}"/>
    <cellStyle name="20% - Accent1 2 2 5 2 4 3 2 4" xfId="7219" xr:uid="{00000000-0005-0000-0000-0000771B0000}"/>
    <cellStyle name="20% - Accent1 2 2 5 2 4 3 3" xfId="7220" xr:uid="{00000000-0005-0000-0000-0000781B0000}"/>
    <cellStyle name="20% - Accent1 2 2 5 2 4 3 3 2" xfId="7221" xr:uid="{00000000-0005-0000-0000-0000791B0000}"/>
    <cellStyle name="20% - Accent1 2 2 5 2 4 3 3 2 2" xfId="7222" xr:uid="{00000000-0005-0000-0000-00007A1B0000}"/>
    <cellStyle name="20% - Accent1 2 2 5 2 4 3 3 2 2 2" xfId="7223" xr:uid="{00000000-0005-0000-0000-00007B1B0000}"/>
    <cellStyle name="20% - Accent1 2 2 5 2 4 3 3 2 3" xfId="7224" xr:uid="{00000000-0005-0000-0000-00007C1B0000}"/>
    <cellStyle name="20% - Accent1 2 2 5 2 4 3 3 3" xfId="7225" xr:uid="{00000000-0005-0000-0000-00007D1B0000}"/>
    <cellStyle name="20% - Accent1 2 2 5 2 4 3 3 3 2" xfId="7226" xr:uid="{00000000-0005-0000-0000-00007E1B0000}"/>
    <cellStyle name="20% - Accent1 2 2 5 2 4 3 3 4" xfId="7227" xr:uid="{00000000-0005-0000-0000-00007F1B0000}"/>
    <cellStyle name="20% - Accent1 2 2 5 2 4 3 4" xfId="7228" xr:uid="{00000000-0005-0000-0000-0000801B0000}"/>
    <cellStyle name="20% - Accent1 2 2 5 2 4 3 4 2" xfId="7229" xr:uid="{00000000-0005-0000-0000-0000811B0000}"/>
    <cellStyle name="20% - Accent1 2 2 5 2 4 3 4 2 2" xfId="7230" xr:uid="{00000000-0005-0000-0000-0000821B0000}"/>
    <cellStyle name="20% - Accent1 2 2 5 2 4 3 4 2 2 2" xfId="7231" xr:uid="{00000000-0005-0000-0000-0000831B0000}"/>
    <cellStyle name="20% - Accent1 2 2 5 2 4 3 4 2 3" xfId="7232" xr:uid="{00000000-0005-0000-0000-0000841B0000}"/>
    <cellStyle name="20% - Accent1 2 2 5 2 4 3 4 3" xfId="7233" xr:uid="{00000000-0005-0000-0000-0000851B0000}"/>
    <cellStyle name="20% - Accent1 2 2 5 2 4 3 4 3 2" xfId="7234" xr:uid="{00000000-0005-0000-0000-0000861B0000}"/>
    <cellStyle name="20% - Accent1 2 2 5 2 4 3 4 4" xfId="7235" xr:uid="{00000000-0005-0000-0000-0000871B0000}"/>
    <cellStyle name="20% - Accent1 2 2 5 2 4 3 5" xfId="7236" xr:uid="{00000000-0005-0000-0000-0000881B0000}"/>
    <cellStyle name="20% - Accent1 2 2 5 2 4 3 5 2" xfId="7237" xr:uid="{00000000-0005-0000-0000-0000891B0000}"/>
    <cellStyle name="20% - Accent1 2 2 5 2 4 3 5 2 2" xfId="7238" xr:uid="{00000000-0005-0000-0000-00008A1B0000}"/>
    <cellStyle name="20% - Accent1 2 2 5 2 4 3 5 3" xfId="7239" xr:uid="{00000000-0005-0000-0000-00008B1B0000}"/>
    <cellStyle name="20% - Accent1 2 2 5 2 4 3 6" xfId="7240" xr:uid="{00000000-0005-0000-0000-00008C1B0000}"/>
    <cellStyle name="20% - Accent1 2 2 5 2 4 3 6 2" xfId="7241" xr:uid="{00000000-0005-0000-0000-00008D1B0000}"/>
    <cellStyle name="20% - Accent1 2 2 5 2 4 3 6 2 2" xfId="7242" xr:uid="{00000000-0005-0000-0000-00008E1B0000}"/>
    <cellStyle name="20% - Accent1 2 2 5 2 4 3 6 3" xfId="7243" xr:uid="{00000000-0005-0000-0000-00008F1B0000}"/>
    <cellStyle name="20% - Accent1 2 2 5 2 4 3 7" xfId="7244" xr:uid="{00000000-0005-0000-0000-0000901B0000}"/>
    <cellStyle name="20% - Accent1 2 2 5 2 4 3 7 2" xfId="7245" xr:uid="{00000000-0005-0000-0000-0000911B0000}"/>
    <cellStyle name="20% - Accent1 2 2 5 2 4 3 8" xfId="7246" xr:uid="{00000000-0005-0000-0000-0000921B0000}"/>
    <cellStyle name="20% - Accent1 2 2 5 2 4 3 8 2" xfId="7247" xr:uid="{00000000-0005-0000-0000-0000931B0000}"/>
    <cellStyle name="20% - Accent1 2 2 5 2 4 3 9" xfId="7248" xr:uid="{00000000-0005-0000-0000-0000941B0000}"/>
    <cellStyle name="20% - Accent1 2 2 5 2 4 4" xfId="7249" xr:uid="{00000000-0005-0000-0000-0000951B0000}"/>
    <cellStyle name="20% - Accent1 2 2 5 2 4 4 2" xfId="7250" xr:uid="{00000000-0005-0000-0000-0000961B0000}"/>
    <cellStyle name="20% - Accent1 2 2 5 2 4 4 2 2" xfId="7251" xr:uid="{00000000-0005-0000-0000-0000971B0000}"/>
    <cellStyle name="20% - Accent1 2 2 5 2 4 4 2 2 2" xfId="7252" xr:uid="{00000000-0005-0000-0000-0000981B0000}"/>
    <cellStyle name="20% - Accent1 2 2 5 2 4 4 2 3" xfId="7253" xr:uid="{00000000-0005-0000-0000-0000991B0000}"/>
    <cellStyle name="20% - Accent1 2 2 5 2 4 4 3" xfId="7254" xr:uid="{00000000-0005-0000-0000-00009A1B0000}"/>
    <cellStyle name="20% - Accent1 2 2 5 2 4 4 3 2" xfId="7255" xr:uid="{00000000-0005-0000-0000-00009B1B0000}"/>
    <cellStyle name="20% - Accent1 2 2 5 2 4 4 4" xfId="7256" xr:uid="{00000000-0005-0000-0000-00009C1B0000}"/>
    <cellStyle name="20% - Accent1 2 2 5 2 4 5" xfId="7257" xr:uid="{00000000-0005-0000-0000-00009D1B0000}"/>
    <cellStyle name="20% - Accent1 2 2 5 2 4 5 2" xfId="7258" xr:uid="{00000000-0005-0000-0000-00009E1B0000}"/>
    <cellStyle name="20% - Accent1 2 2 5 2 4 5 2 2" xfId="7259" xr:uid="{00000000-0005-0000-0000-00009F1B0000}"/>
    <cellStyle name="20% - Accent1 2 2 5 2 4 5 2 2 2" xfId="7260" xr:uid="{00000000-0005-0000-0000-0000A01B0000}"/>
    <cellStyle name="20% - Accent1 2 2 5 2 4 5 2 3" xfId="7261" xr:uid="{00000000-0005-0000-0000-0000A11B0000}"/>
    <cellStyle name="20% - Accent1 2 2 5 2 4 5 3" xfId="7262" xr:uid="{00000000-0005-0000-0000-0000A21B0000}"/>
    <cellStyle name="20% - Accent1 2 2 5 2 4 5 3 2" xfId="7263" xr:uid="{00000000-0005-0000-0000-0000A31B0000}"/>
    <cellStyle name="20% - Accent1 2 2 5 2 4 5 4" xfId="7264" xr:uid="{00000000-0005-0000-0000-0000A41B0000}"/>
    <cellStyle name="20% - Accent1 2 2 5 2 4 6" xfId="7265" xr:uid="{00000000-0005-0000-0000-0000A51B0000}"/>
    <cellStyle name="20% - Accent1 2 2 5 2 4 6 2" xfId="7266" xr:uid="{00000000-0005-0000-0000-0000A61B0000}"/>
    <cellStyle name="20% - Accent1 2 2 5 2 4 6 2 2" xfId="7267" xr:uid="{00000000-0005-0000-0000-0000A71B0000}"/>
    <cellStyle name="20% - Accent1 2 2 5 2 4 6 2 2 2" xfId="7268" xr:uid="{00000000-0005-0000-0000-0000A81B0000}"/>
    <cellStyle name="20% - Accent1 2 2 5 2 4 6 2 3" xfId="7269" xr:uid="{00000000-0005-0000-0000-0000A91B0000}"/>
    <cellStyle name="20% - Accent1 2 2 5 2 4 6 3" xfId="7270" xr:uid="{00000000-0005-0000-0000-0000AA1B0000}"/>
    <cellStyle name="20% - Accent1 2 2 5 2 4 6 3 2" xfId="7271" xr:uid="{00000000-0005-0000-0000-0000AB1B0000}"/>
    <cellStyle name="20% - Accent1 2 2 5 2 4 6 4" xfId="7272" xr:uid="{00000000-0005-0000-0000-0000AC1B0000}"/>
    <cellStyle name="20% - Accent1 2 2 5 2 4 7" xfId="7273" xr:uid="{00000000-0005-0000-0000-0000AD1B0000}"/>
    <cellStyle name="20% - Accent1 2 2 5 2 4 7 2" xfId="7274" xr:uid="{00000000-0005-0000-0000-0000AE1B0000}"/>
    <cellStyle name="20% - Accent1 2 2 5 2 4 7 2 2" xfId="7275" xr:uid="{00000000-0005-0000-0000-0000AF1B0000}"/>
    <cellStyle name="20% - Accent1 2 2 5 2 4 7 3" xfId="7276" xr:uid="{00000000-0005-0000-0000-0000B01B0000}"/>
    <cellStyle name="20% - Accent1 2 2 5 2 4 8" xfId="7277" xr:uid="{00000000-0005-0000-0000-0000B11B0000}"/>
    <cellStyle name="20% - Accent1 2 2 5 2 4 8 2" xfId="7278" xr:uid="{00000000-0005-0000-0000-0000B21B0000}"/>
    <cellStyle name="20% - Accent1 2 2 5 2 4 8 2 2" xfId="7279" xr:uid="{00000000-0005-0000-0000-0000B31B0000}"/>
    <cellStyle name="20% - Accent1 2 2 5 2 4 8 3" xfId="7280" xr:uid="{00000000-0005-0000-0000-0000B41B0000}"/>
    <cellStyle name="20% - Accent1 2 2 5 2 4 9" xfId="7281" xr:uid="{00000000-0005-0000-0000-0000B51B0000}"/>
    <cellStyle name="20% - Accent1 2 2 5 2 4 9 2" xfId="7282" xr:uid="{00000000-0005-0000-0000-0000B61B0000}"/>
    <cellStyle name="20% - Accent1 2 2 5 2 5" xfId="7283" xr:uid="{00000000-0005-0000-0000-0000B71B0000}"/>
    <cellStyle name="20% - Accent1 2 2 5 2 5 2" xfId="7284" xr:uid="{00000000-0005-0000-0000-0000B81B0000}"/>
    <cellStyle name="20% - Accent1 2 2 5 2 5 2 2" xfId="7285" xr:uid="{00000000-0005-0000-0000-0000B91B0000}"/>
    <cellStyle name="20% - Accent1 2 2 5 2 5 2 2 2" xfId="7286" xr:uid="{00000000-0005-0000-0000-0000BA1B0000}"/>
    <cellStyle name="20% - Accent1 2 2 5 2 5 2 2 2 2" xfId="7287" xr:uid="{00000000-0005-0000-0000-0000BB1B0000}"/>
    <cellStyle name="20% - Accent1 2 2 5 2 5 2 2 3" xfId="7288" xr:uid="{00000000-0005-0000-0000-0000BC1B0000}"/>
    <cellStyle name="20% - Accent1 2 2 5 2 5 2 3" xfId="7289" xr:uid="{00000000-0005-0000-0000-0000BD1B0000}"/>
    <cellStyle name="20% - Accent1 2 2 5 2 5 2 3 2" xfId="7290" xr:uid="{00000000-0005-0000-0000-0000BE1B0000}"/>
    <cellStyle name="20% - Accent1 2 2 5 2 5 2 4" xfId="7291" xr:uid="{00000000-0005-0000-0000-0000BF1B0000}"/>
    <cellStyle name="20% - Accent1 2 2 5 2 5 3" xfId="7292" xr:uid="{00000000-0005-0000-0000-0000C01B0000}"/>
    <cellStyle name="20% - Accent1 2 2 5 2 5 3 2" xfId="7293" xr:uid="{00000000-0005-0000-0000-0000C11B0000}"/>
    <cellStyle name="20% - Accent1 2 2 5 2 5 3 2 2" xfId="7294" xr:uid="{00000000-0005-0000-0000-0000C21B0000}"/>
    <cellStyle name="20% - Accent1 2 2 5 2 5 3 2 2 2" xfId="7295" xr:uid="{00000000-0005-0000-0000-0000C31B0000}"/>
    <cellStyle name="20% - Accent1 2 2 5 2 5 3 2 3" xfId="7296" xr:uid="{00000000-0005-0000-0000-0000C41B0000}"/>
    <cellStyle name="20% - Accent1 2 2 5 2 5 3 3" xfId="7297" xr:uid="{00000000-0005-0000-0000-0000C51B0000}"/>
    <cellStyle name="20% - Accent1 2 2 5 2 5 3 3 2" xfId="7298" xr:uid="{00000000-0005-0000-0000-0000C61B0000}"/>
    <cellStyle name="20% - Accent1 2 2 5 2 5 3 4" xfId="7299" xr:uid="{00000000-0005-0000-0000-0000C71B0000}"/>
    <cellStyle name="20% - Accent1 2 2 5 2 5 4" xfId="7300" xr:uid="{00000000-0005-0000-0000-0000C81B0000}"/>
    <cellStyle name="20% - Accent1 2 2 5 2 5 4 2" xfId="7301" xr:uid="{00000000-0005-0000-0000-0000C91B0000}"/>
    <cellStyle name="20% - Accent1 2 2 5 2 5 4 2 2" xfId="7302" xr:uid="{00000000-0005-0000-0000-0000CA1B0000}"/>
    <cellStyle name="20% - Accent1 2 2 5 2 5 4 2 2 2" xfId="7303" xr:uid="{00000000-0005-0000-0000-0000CB1B0000}"/>
    <cellStyle name="20% - Accent1 2 2 5 2 5 4 2 3" xfId="7304" xr:uid="{00000000-0005-0000-0000-0000CC1B0000}"/>
    <cellStyle name="20% - Accent1 2 2 5 2 5 4 3" xfId="7305" xr:uid="{00000000-0005-0000-0000-0000CD1B0000}"/>
    <cellStyle name="20% - Accent1 2 2 5 2 5 4 3 2" xfId="7306" xr:uid="{00000000-0005-0000-0000-0000CE1B0000}"/>
    <cellStyle name="20% - Accent1 2 2 5 2 5 4 4" xfId="7307" xr:uid="{00000000-0005-0000-0000-0000CF1B0000}"/>
    <cellStyle name="20% - Accent1 2 2 5 2 5 5" xfId="7308" xr:uid="{00000000-0005-0000-0000-0000D01B0000}"/>
    <cellStyle name="20% - Accent1 2 2 5 2 5 5 2" xfId="7309" xr:uid="{00000000-0005-0000-0000-0000D11B0000}"/>
    <cellStyle name="20% - Accent1 2 2 5 2 5 5 2 2" xfId="7310" xr:uid="{00000000-0005-0000-0000-0000D21B0000}"/>
    <cellStyle name="20% - Accent1 2 2 5 2 5 5 3" xfId="7311" xr:uid="{00000000-0005-0000-0000-0000D31B0000}"/>
    <cellStyle name="20% - Accent1 2 2 5 2 5 6" xfId="7312" xr:uid="{00000000-0005-0000-0000-0000D41B0000}"/>
    <cellStyle name="20% - Accent1 2 2 5 2 5 6 2" xfId="7313" xr:uid="{00000000-0005-0000-0000-0000D51B0000}"/>
    <cellStyle name="20% - Accent1 2 2 5 2 5 6 2 2" xfId="7314" xr:uid="{00000000-0005-0000-0000-0000D61B0000}"/>
    <cellStyle name="20% - Accent1 2 2 5 2 5 6 3" xfId="7315" xr:uid="{00000000-0005-0000-0000-0000D71B0000}"/>
    <cellStyle name="20% - Accent1 2 2 5 2 5 7" xfId="7316" xr:uid="{00000000-0005-0000-0000-0000D81B0000}"/>
    <cellStyle name="20% - Accent1 2 2 5 2 5 7 2" xfId="7317" xr:uid="{00000000-0005-0000-0000-0000D91B0000}"/>
    <cellStyle name="20% - Accent1 2 2 5 2 5 8" xfId="7318" xr:uid="{00000000-0005-0000-0000-0000DA1B0000}"/>
    <cellStyle name="20% - Accent1 2 2 5 2 5 8 2" xfId="7319" xr:uid="{00000000-0005-0000-0000-0000DB1B0000}"/>
    <cellStyle name="20% - Accent1 2 2 5 2 5 9" xfId="7320" xr:uid="{00000000-0005-0000-0000-0000DC1B0000}"/>
    <cellStyle name="20% - Accent1 2 2 5 2 6" xfId="7321" xr:uid="{00000000-0005-0000-0000-0000DD1B0000}"/>
    <cellStyle name="20% - Accent1 2 2 5 2 6 2" xfId="7322" xr:uid="{00000000-0005-0000-0000-0000DE1B0000}"/>
    <cellStyle name="20% - Accent1 2 2 5 2 6 2 2" xfId="7323" xr:uid="{00000000-0005-0000-0000-0000DF1B0000}"/>
    <cellStyle name="20% - Accent1 2 2 5 2 6 2 2 2" xfId="7324" xr:uid="{00000000-0005-0000-0000-0000E01B0000}"/>
    <cellStyle name="20% - Accent1 2 2 5 2 6 2 2 2 2" xfId="7325" xr:uid="{00000000-0005-0000-0000-0000E11B0000}"/>
    <cellStyle name="20% - Accent1 2 2 5 2 6 2 2 3" xfId="7326" xr:uid="{00000000-0005-0000-0000-0000E21B0000}"/>
    <cellStyle name="20% - Accent1 2 2 5 2 6 2 3" xfId="7327" xr:uid="{00000000-0005-0000-0000-0000E31B0000}"/>
    <cellStyle name="20% - Accent1 2 2 5 2 6 2 3 2" xfId="7328" xr:uid="{00000000-0005-0000-0000-0000E41B0000}"/>
    <cellStyle name="20% - Accent1 2 2 5 2 6 2 4" xfId="7329" xr:uid="{00000000-0005-0000-0000-0000E51B0000}"/>
    <cellStyle name="20% - Accent1 2 2 5 2 6 3" xfId="7330" xr:uid="{00000000-0005-0000-0000-0000E61B0000}"/>
    <cellStyle name="20% - Accent1 2 2 5 2 6 3 2" xfId="7331" xr:uid="{00000000-0005-0000-0000-0000E71B0000}"/>
    <cellStyle name="20% - Accent1 2 2 5 2 6 3 2 2" xfId="7332" xr:uid="{00000000-0005-0000-0000-0000E81B0000}"/>
    <cellStyle name="20% - Accent1 2 2 5 2 6 3 2 2 2" xfId="7333" xr:uid="{00000000-0005-0000-0000-0000E91B0000}"/>
    <cellStyle name="20% - Accent1 2 2 5 2 6 3 2 3" xfId="7334" xr:uid="{00000000-0005-0000-0000-0000EA1B0000}"/>
    <cellStyle name="20% - Accent1 2 2 5 2 6 3 3" xfId="7335" xr:uid="{00000000-0005-0000-0000-0000EB1B0000}"/>
    <cellStyle name="20% - Accent1 2 2 5 2 6 3 3 2" xfId="7336" xr:uid="{00000000-0005-0000-0000-0000EC1B0000}"/>
    <cellStyle name="20% - Accent1 2 2 5 2 6 3 4" xfId="7337" xr:uid="{00000000-0005-0000-0000-0000ED1B0000}"/>
    <cellStyle name="20% - Accent1 2 2 5 2 6 4" xfId="7338" xr:uid="{00000000-0005-0000-0000-0000EE1B0000}"/>
    <cellStyle name="20% - Accent1 2 2 5 2 6 4 2" xfId="7339" xr:uid="{00000000-0005-0000-0000-0000EF1B0000}"/>
    <cellStyle name="20% - Accent1 2 2 5 2 6 4 2 2" xfId="7340" xr:uid="{00000000-0005-0000-0000-0000F01B0000}"/>
    <cellStyle name="20% - Accent1 2 2 5 2 6 4 2 2 2" xfId="7341" xr:uid="{00000000-0005-0000-0000-0000F11B0000}"/>
    <cellStyle name="20% - Accent1 2 2 5 2 6 4 2 3" xfId="7342" xr:uid="{00000000-0005-0000-0000-0000F21B0000}"/>
    <cellStyle name="20% - Accent1 2 2 5 2 6 4 3" xfId="7343" xr:uid="{00000000-0005-0000-0000-0000F31B0000}"/>
    <cellStyle name="20% - Accent1 2 2 5 2 6 4 3 2" xfId="7344" xr:uid="{00000000-0005-0000-0000-0000F41B0000}"/>
    <cellStyle name="20% - Accent1 2 2 5 2 6 4 4" xfId="7345" xr:uid="{00000000-0005-0000-0000-0000F51B0000}"/>
    <cellStyle name="20% - Accent1 2 2 5 2 6 5" xfId="7346" xr:uid="{00000000-0005-0000-0000-0000F61B0000}"/>
    <cellStyle name="20% - Accent1 2 2 5 2 6 5 2" xfId="7347" xr:uid="{00000000-0005-0000-0000-0000F71B0000}"/>
    <cellStyle name="20% - Accent1 2 2 5 2 6 5 2 2" xfId="7348" xr:uid="{00000000-0005-0000-0000-0000F81B0000}"/>
    <cellStyle name="20% - Accent1 2 2 5 2 6 5 3" xfId="7349" xr:uid="{00000000-0005-0000-0000-0000F91B0000}"/>
    <cellStyle name="20% - Accent1 2 2 5 2 6 6" xfId="7350" xr:uid="{00000000-0005-0000-0000-0000FA1B0000}"/>
    <cellStyle name="20% - Accent1 2 2 5 2 6 6 2" xfId="7351" xr:uid="{00000000-0005-0000-0000-0000FB1B0000}"/>
    <cellStyle name="20% - Accent1 2 2 5 2 6 6 2 2" xfId="7352" xr:uid="{00000000-0005-0000-0000-0000FC1B0000}"/>
    <cellStyle name="20% - Accent1 2 2 5 2 6 6 3" xfId="7353" xr:uid="{00000000-0005-0000-0000-0000FD1B0000}"/>
    <cellStyle name="20% - Accent1 2 2 5 2 6 7" xfId="7354" xr:uid="{00000000-0005-0000-0000-0000FE1B0000}"/>
    <cellStyle name="20% - Accent1 2 2 5 2 6 7 2" xfId="7355" xr:uid="{00000000-0005-0000-0000-0000FF1B0000}"/>
    <cellStyle name="20% - Accent1 2 2 5 2 6 8" xfId="7356" xr:uid="{00000000-0005-0000-0000-0000001C0000}"/>
    <cellStyle name="20% - Accent1 2 2 5 2 6 8 2" xfId="7357" xr:uid="{00000000-0005-0000-0000-0000011C0000}"/>
    <cellStyle name="20% - Accent1 2 2 5 2 6 9" xfId="7358" xr:uid="{00000000-0005-0000-0000-0000021C0000}"/>
    <cellStyle name="20% - Accent1 2 2 5 2 7" xfId="7359" xr:uid="{00000000-0005-0000-0000-0000031C0000}"/>
    <cellStyle name="20% - Accent1 2 2 5 2 7 2" xfId="7360" xr:uid="{00000000-0005-0000-0000-0000041C0000}"/>
    <cellStyle name="20% - Accent1 2 2 5 2 7 2 2" xfId="7361" xr:uid="{00000000-0005-0000-0000-0000051C0000}"/>
    <cellStyle name="20% - Accent1 2 2 5 2 7 2 2 2" xfId="7362" xr:uid="{00000000-0005-0000-0000-0000061C0000}"/>
    <cellStyle name="20% - Accent1 2 2 5 2 7 2 3" xfId="7363" xr:uid="{00000000-0005-0000-0000-0000071C0000}"/>
    <cellStyle name="20% - Accent1 2 2 5 2 7 3" xfId="7364" xr:uid="{00000000-0005-0000-0000-0000081C0000}"/>
    <cellStyle name="20% - Accent1 2 2 5 2 7 3 2" xfId="7365" xr:uid="{00000000-0005-0000-0000-0000091C0000}"/>
    <cellStyle name="20% - Accent1 2 2 5 2 7 4" xfId="7366" xr:uid="{00000000-0005-0000-0000-00000A1C0000}"/>
    <cellStyle name="20% - Accent1 2 2 5 2 8" xfId="7367" xr:uid="{00000000-0005-0000-0000-00000B1C0000}"/>
    <cellStyle name="20% - Accent1 2 2 5 2 8 2" xfId="7368" xr:uid="{00000000-0005-0000-0000-00000C1C0000}"/>
    <cellStyle name="20% - Accent1 2 2 5 2 8 2 2" xfId="7369" xr:uid="{00000000-0005-0000-0000-00000D1C0000}"/>
    <cellStyle name="20% - Accent1 2 2 5 2 8 2 2 2" xfId="7370" xr:uid="{00000000-0005-0000-0000-00000E1C0000}"/>
    <cellStyle name="20% - Accent1 2 2 5 2 8 2 3" xfId="7371" xr:uid="{00000000-0005-0000-0000-00000F1C0000}"/>
    <cellStyle name="20% - Accent1 2 2 5 2 8 3" xfId="7372" xr:uid="{00000000-0005-0000-0000-0000101C0000}"/>
    <cellStyle name="20% - Accent1 2 2 5 2 8 3 2" xfId="7373" xr:uid="{00000000-0005-0000-0000-0000111C0000}"/>
    <cellStyle name="20% - Accent1 2 2 5 2 8 4" xfId="7374" xr:uid="{00000000-0005-0000-0000-0000121C0000}"/>
    <cellStyle name="20% - Accent1 2 2 5 2 9" xfId="7375" xr:uid="{00000000-0005-0000-0000-0000131C0000}"/>
    <cellStyle name="20% - Accent1 2 2 5 2 9 2" xfId="7376" xr:uid="{00000000-0005-0000-0000-0000141C0000}"/>
    <cellStyle name="20% - Accent1 2 2 5 2 9 2 2" xfId="7377" xr:uid="{00000000-0005-0000-0000-0000151C0000}"/>
    <cellStyle name="20% - Accent1 2 2 5 2 9 2 2 2" xfId="7378" xr:uid="{00000000-0005-0000-0000-0000161C0000}"/>
    <cellStyle name="20% - Accent1 2 2 5 2 9 2 3" xfId="7379" xr:uid="{00000000-0005-0000-0000-0000171C0000}"/>
    <cellStyle name="20% - Accent1 2 2 5 2 9 3" xfId="7380" xr:uid="{00000000-0005-0000-0000-0000181C0000}"/>
    <cellStyle name="20% - Accent1 2 2 5 2 9 3 2" xfId="7381" xr:uid="{00000000-0005-0000-0000-0000191C0000}"/>
    <cellStyle name="20% - Accent1 2 2 5 2 9 4" xfId="7382" xr:uid="{00000000-0005-0000-0000-00001A1C0000}"/>
    <cellStyle name="20% - Accent1 2 2 5 3" xfId="7383" xr:uid="{00000000-0005-0000-0000-00001B1C0000}"/>
    <cellStyle name="20% - Accent1 2 2 5 3 10" xfId="7384" xr:uid="{00000000-0005-0000-0000-00001C1C0000}"/>
    <cellStyle name="20% - Accent1 2 2 5 3 10 2" xfId="7385" xr:uid="{00000000-0005-0000-0000-00001D1C0000}"/>
    <cellStyle name="20% - Accent1 2 2 5 3 11" xfId="7386" xr:uid="{00000000-0005-0000-0000-00001E1C0000}"/>
    <cellStyle name="20% - Accent1 2 2 5 3 2" xfId="7387" xr:uid="{00000000-0005-0000-0000-00001F1C0000}"/>
    <cellStyle name="20% - Accent1 2 2 5 3 2 2" xfId="7388" xr:uid="{00000000-0005-0000-0000-0000201C0000}"/>
    <cellStyle name="20% - Accent1 2 2 5 3 2 2 2" xfId="7389" xr:uid="{00000000-0005-0000-0000-0000211C0000}"/>
    <cellStyle name="20% - Accent1 2 2 5 3 2 2 2 2" xfId="7390" xr:uid="{00000000-0005-0000-0000-0000221C0000}"/>
    <cellStyle name="20% - Accent1 2 2 5 3 2 2 2 2 2" xfId="7391" xr:uid="{00000000-0005-0000-0000-0000231C0000}"/>
    <cellStyle name="20% - Accent1 2 2 5 3 2 2 2 3" xfId="7392" xr:uid="{00000000-0005-0000-0000-0000241C0000}"/>
    <cellStyle name="20% - Accent1 2 2 5 3 2 2 3" xfId="7393" xr:uid="{00000000-0005-0000-0000-0000251C0000}"/>
    <cellStyle name="20% - Accent1 2 2 5 3 2 2 3 2" xfId="7394" xr:uid="{00000000-0005-0000-0000-0000261C0000}"/>
    <cellStyle name="20% - Accent1 2 2 5 3 2 2 4" xfId="7395" xr:uid="{00000000-0005-0000-0000-0000271C0000}"/>
    <cellStyle name="20% - Accent1 2 2 5 3 2 3" xfId="7396" xr:uid="{00000000-0005-0000-0000-0000281C0000}"/>
    <cellStyle name="20% - Accent1 2 2 5 3 2 3 2" xfId="7397" xr:uid="{00000000-0005-0000-0000-0000291C0000}"/>
    <cellStyle name="20% - Accent1 2 2 5 3 2 3 2 2" xfId="7398" xr:uid="{00000000-0005-0000-0000-00002A1C0000}"/>
    <cellStyle name="20% - Accent1 2 2 5 3 2 3 2 2 2" xfId="7399" xr:uid="{00000000-0005-0000-0000-00002B1C0000}"/>
    <cellStyle name="20% - Accent1 2 2 5 3 2 3 2 3" xfId="7400" xr:uid="{00000000-0005-0000-0000-00002C1C0000}"/>
    <cellStyle name="20% - Accent1 2 2 5 3 2 3 3" xfId="7401" xr:uid="{00000000-0005-0000-0000-00002D1C0000}"/>
    <cellStyle name="20% - Accent1 2 2 5 3 2 3 3 2" xfId="7402" xr:uid="{00000000-0005-0000-0000-00002E1C0000}"/>
    <cellStyle name="20% - Accent1 2 2 5 3 2 3 4" xfId="7403" xr:uid="{00000000-0005-0000-0000-00002F1C0000}"/>
    <cellStyle name="20% - Accent1 2 2 5 3 2 4" xfId="7404" xr:uid="{00000000-0005-0000-0000-0000301C0000}"/>
    <cellStyle name="20% - Accent1 2 2 5 3 2 4 2" xfId="7405" xr:uid="{00000000-0005-0000-0000-0000311C0000}"/>
    <cellStyle name="20% - Accent1 2 2 5 3 2 4 2 2" xfId="7406" xr:uid="{00000000-0005-0000-0000-0000321C0000}"/>
    <cellStyle name="20% - Accent1 2 2 5 3 2 4 2 2 2" xfId="7407" xr:uid="{00000000-0005-0000-0000-0000331C0000}"/>
    <cellStyle name="20% - Accent1 2 2 5 3 2 4 2 3" xfId="7408" xr:uid="{00000000-0005-0000-0000-0000341C0000}"/>
    <cellStyle name="20% - Accent1 2 2 5 3 2 4 3" xfId="7409" xr:uid="{00000000-0005-0000-0000-0000351C0000}"/>
    <cellStyle name="20% - Accent1 2 2 5 3 2 4 3 2" xfId="7410" xr:uid="{00000000-0005-0000-0000-0000361C0000}"/>
    <cellStyle name="20% - Accent1 2 2 5 3 2 4 4" xfId="7411" xr:uid="{00000000-0005-0000-0000-0000371C0000}"/>
    <cellStyle name="20% - Accent1 2 2 5 3 2 5" xfId="7412" xr:uid="{00000000-0005-0000-0000-0000381C0000}"/>
    <cellStyle name="20% - Accent1 2 2 5 3 2 5 2" xfId="7413" xr:uid="{00000000-0005-0000-0000-0000391C0000}"/>
    <cellStyle name="20% - Accent1 2 2 5 3 2 5 2 2" xfId="7414" xr:uid="{00000000-0005-0000-0000-00003A1C0000}"/>
    <cellStyle name="20% - Accent1 2 2 5 3 2 5 3" xfId="7415" xr:uid="{00000000-0005-0000-0000-00003B1C0000}"/>
    <cellStyle name="20% - Accent1 2 2 5 3 2 6" xfId="7416" xr:uid="{00000000-0005-0000-0000-00003C1C0000}"/>
    <cellStyle name="20% - Accent1 2 2 5 3 2 6 2" xfId="7417" xr:uid="{00000000-0005-0000-0000-00003D1C0000}"/>
    <cellStyle name="20% - Accent1 2 2 5 3 2 6 2 2" xfId="7418" xr:uid="{00000000-0005-0000-0000-00003E1C0000}"/>
    <cellStyle name="20% - Accent1 2 2 5 3 2 6 3" xfId="7419" xr:uid="{00000000-0005-0000-0000-00003F1C0000}"/>
    <cellStyle name="20% - Accent1 2 2 5 3 2 7" xfId="7420" xr:uid="{00000000-0005-0000-0000-0000401C0000}"/>
    <cellStyle name="20% - Accent1 2 2 5 3 2 7 2" xfId="7421" xr:uid="{00000000-0005-0000-0000-0000411C0000}"/>
    <cellStyle name="20% - Accent1 2 2 5 3 2 8" xfId="7422" xr:uid="{00000000-0005-0000-0000-0000421C0000}"/>
    <cellStyle name="20% - Accent1 2 2 5 3 2 8 2" xfId="7423" xr:uid="{00000000-0005-0000-0000-0000431C0000}"/>
    <cellStyle name="20% - Accent1 2 2 5 3 2 9" xfId="7424" xr:uid="{00000000-0005-0000-0000-0000441C0000}"/>
    <cellStyle name="20% - Accent1 2 2 5 3 3" xfId="7425" xr:uid="{00000000-0005-0000-0000-0000451C0000}"/>
    <cellStyle name="20% - Accent1 2 2 5 3 3 2" xfId="7426" xr:uid="{00000000-0005-0000-0000-0000461C0000}"/>
    <cellStyle name="20% - Accent1 2 2 5 3 3 2 2" xfId="7427" xr:uid="{00000000-0005-0000-0000-0000471C0000}"/>
    <cellStyle name="20% - Accent1 2 2 5 3 3 2 2 2" xfId="7428" xr:uid="{00000000-0005-0000-0000-0000481C0000}"/>
    <cellStyle name="20% - Accent1 2 2 5 3 3 2 2 2 2" xfId="7429" xr:uid="{00000000-0005-0000-0000-0000491C0000}"/>
    <cellStyle name="20% - Accent1 2 2 5 3 3 2 2 3" xfId="7430" xr:uid="{00000000-0005-0000-0000-00004A1C0000}"/>
    <cellStyle name="20% - Accent1 2 2 5 3 3 2 3" xfId="7431" xr:uid="{00000000-0005-0000-0000-00004B1C0000}"/>
    <cellStyle name="20% - Accent1 2 2 5 3 3 2 3 2" xfId="7432" xr:uid="{00000000-0005-0000-0000-00004C1C0000}"/>
    <cellStyle name="20% - Accent1 2 2 5 3 3 2 4" xfId="7433" xr:uid="{00000000-0005-0000-0000-00004D1C0000}"/>
    <cellStyle name="20% - Accent1 2 2 5 3 3 3" xfId="7434" xr:uid="{00000000-0005-0000-0000-00004E1C0000}"/>
    <cellStyle name="20% - Accent1 2 2 5 3 3 3 2" xfId="7435" xr:uid="{00000000-0005-0000-0000-00004F1C0000}"/>
    <cellStyle name="20% - Accent1 2 2 5 3 3 3 2 2" xfId="7436" xr:uid="{00000000-0005-0000-0000-0000501C0000}"/>
    <cellStyle name="20% - Accent1 2 2 5 3 3 3 2 2 2" xfId="7437" xr:uid="{00000000-0005-0000-0000-0000511C0000}"/>
    <cellStyle name="20% - Accent1 2 2 5 3 3 3 2 3" xfId="7438" xr:uid="{00000000-0005-0000-0000-0000521C0000}"/>
    <cellStyle name="20% - Accent1 2 2 5 3 3 3 3" xfId="7439" xr:uid="{00000000-0005-0000-0000-0000531C0000}"/>
    <cellStyle name="20% - Accent1 2 2 5 3 3 3 3 2" xfId="7440" xr:uid="{00000000-0005-0000-0000-0000541C0000}"/>
    <cellStyle name="20% - Accent1 2 2 5 3 3 3 4" xfId="7441" xr:uid="{00000000-0005-0000-0000-0000551C0000}"/>
    <cellStyle name="20% - Accent1 2 2 5 3 3 4" xfId="7442" xr:uid="{00000000-0005-0000-0000-0000561C0000}"/>
    <cellStyle name="20% - Accent1 2 2 5 3 3 4 2" xfId="7443" xr:uid="{00000000-0005-0000-0000-0000571C0000}"/>
    <cellStyle name="20% - Accent1 2 2 5 3 3 4 2 2" xfId="7444" xr:uid="{00000000-0005-0000-0000-0000581C0000}"/>
    <cellStyle name="20% - Accent1 2 2 5 3 3 4 2 2 2" xfId="7445" xr:uid="{00000000-0005-0000-0000-0000591C0000}"/>
    <cellStyle name="20% - Accent1 2 2 5 3 3 4 2 3" xfId="7446" xr:uid="{00000000-0005-0000-0000-00005A1C0000}"/>
    <cellStyle name="20% - Accent1 2 2 5 3 3 4 3" xfId="7447" xr:uid="{00000000-0005-0000-0000-00005B1C0000}"/>
    <cellStyle name="20% - Accent1 2 2 5 3 3 4 3 2" xfId="7448" xr:uid="{00000000-0005-0000-0000-00005C1C0000}"/>
    <cellStyle name="20% - Accent1 2 2 5 3 3 4 4" xfId="7449" xr:uid="{00000000-0005-0000-0000-00005D1C0000}"/>
    <cellStyle name="20% - Accent1 2 2 5 3 3 5" xfId="7450" xr:uid="{00000000-0005-0000-0000-00005E1C0000}"/>
    <cellStyle name="20% - Accent1 2 2 5 3 3 5 2" xfId="7451" xr:uid="{00000000-0005-0000-0000-00005F1C0000}"/>
    <cellStyle name="20% - Accent1 2 2 5 3 3 5 2 2" xfId="7452" xr:uid="{00000000-0005-0000-0000-0000601C0000}"/>
    <cellStyle name="20% - Accent1 2 2 5 3 3 5 3" xfId="7453" xr:uid="{00000000-0005-0000-0000-0000611C0000}"/>
    <cellStyle name="20% - Accent1 2 2 5 3 3 6" xfId="7454" xr:uid="{00000000-0005-0000-0000-0000621C0000}"/>
    <cellStyle name="20% - Accent1 2 2 5 3 3 6 2" xfId="7455" xr:uid="{00000000-0005-0000-0000-0000631C0000}"/>
    <cellStyle name="20% - Accent1 2 2 5 3 3 6 2 2" xfId="7456" xr:uid="{00000000-0005-0000-0000-0000641C0000}"/>
    <cellStyle name="20% - Accent1 2 2 5 3 3 6 3" xfId="7457" xr:uid="{00000000-0005-0000-0000-0000651C0000}"/>
    <cellStyle name="20% - Accent1 2 2 5 3 3 7" xfId="7458" xr:uid="{00000000-0005-0000-0000-0000661C0000}"/>
    <cellStyle name="20% - Accent1 2 2 5 3 3 7 2" xfId="7459" xr:uid="{00000000-0005-0000-0000-0000671C0000}"/>
    <cellStyle name="20% - Accent1 2 2 5 3 3 8" xfId="7460" xr:uid="{00000000-0005-0000-0000-0000681C0000}"/>
    <cellStyle name="20% - Accent1 2 2 5 3 3 8 2" xfId="7461" xr:uid="{00000000-0005-0000-0000-0000691C0000}"/>
    <cellStyle name="20% - Accent1 2 2 5 3 3 9" xfId="7462" xr:uid="{00000000-0005-0000-0000-00006A1C0000}"/>
    <cellStyle name="20% - Accent1 2 2 5 3 4" xfId="7463" xr:uid="{00000000-0005-0000-0000-00006B1C0000}"/>
    <cellStyle name="20% - Accent1 2 2 5 3 4 2" xfId="7464" xr:uid="{00000000-0005-0000-0000-00006C1C0000}"/>
    <cellStyle name="20% - Accent1 2 2 5 3 4 2 2" xfId="7465" xr:uid="{00000000-0005-0000-0000-00006D1C0000}"/>
    <cellStyle name="20% - Accent1 2 2 5 3 4 2 2 2" xfId="7466" xr:uid="{00000000-0005-0000-0000-00006E1C0000}"/>
    <cellStyle name="20% - Accent1 2 2 5 3 4 2 3" xfId="7467" xr:uid="{00000000-0005-0000-0000-00006F1C0000}"/>
    <cellStyle name="20% - Accent1 2 2 5 3 4 3" xfId="7468" xr:uid="{00000000-0005-0000-0000-0000701C0000}"/>
    <cellStyle name="20% - Accent1 2 2 5 3 4 3 2" xfId="7469" xr:uid="{00000000-0005-0000-0000-0000711C0000}"/>
    <cellStyle name="20% - Accent1 2 2 5 3 4 4" xfId="7470" xr:uid="{00000000-0005-0000-0000-0000721C0000}"/>
    <cellStyle name="20% - Accent1 2 2 5 3 5" xfId="7471" xr:uid="{00000000-0005-0000-0000-0000731C0000}"/>
    <cellStyle name="20% - Accent1 2 2 5 3 5 2" xfId="7472" xr:uid="{00000000-0005-0000-0000-0000741C0000}"/>
    <cellStyle name="20% - Accent1 2 2 5 3 5 2 2" xfId="7473" xr:uid="{00000000-0005-0000-0000-0000751C0000}"/>
    <cellStyle name="20% - Accent1 2 2 5 3 5 2 2 2" xfId="7474" xr:uid="{00000000-0005-0000-0000-0000761C0000}"/>
    <cellStyle name="20% - Accent1 2 2 5 3 5 2 3" xfId="7475" xr:uid="{00000000-0005-0000-0000-0000771C0000}"/>
    <cellStyle name="20% - Accent1 2 2 5 3 5 3" xfId="7476" xr:uid="{00000000-0005-0000-0000-0000781C0000}"/>
    <cellStyle name="20% - Accent1 2 2 5 3 5 3 2" xfId="7477" xr:uid="{00000000-0005-0000-0000-0000791C0000}"/>
    <cellStyle name="20% - Accent1 2 2 5 3 5 4" xfId="7478" xr:uid="{00000000-0005-0000-0000-00007A1C0000}"/>
    <cellStyle name="20% - Accent1 2 2 5 3 6" xfId="7479" xr:uid="{00000000-0005-0000-0000-00007B1C0000}"/>
    <cellStyle name="20% - Accent1 2 2 5 3 6 2" xfId="7480" xr:uid="{00000000-0005-0000-0000-00007C1C0000}"/>
    <cellStyle name="20% - Accent1 2 2 5 3 6 2 2" xfId="7481" xr:uid="{00000000-0005-0000-0000-00007D1C0000}"/>
    <cellStyle name="20% - Accent1 2 2 5 3 6 2 2 2" xfId="7482" xr:uid="{00000000-0005-0000-0000-00007E1C0000}"/>
    <cellStyle name="20% - Accent1 2 2 5 3 6 2 3" xfId="7483" xr:uid="{00000000-0005-0000-0000-00007F1C0000}"/>
    <cellStyle name="20% - Accent1 2 2 5 3 6 3" xfId="7484" xr:uid="{00000000-0005-0000-0000-0000801C0000}"/>
    <cellStyle name="20% - Accent1 2 2 5 3 6 3 2" xfId="7485" xr:uid="{00000000-0005-0000-0000-0000811C0000}"/>
    <cellStyle name="20% - Accent1 2 2 5 3 6 4" xfId="7486" xr:uid="{00000000-0005-0000-0000-0000821C0000}"/>
    <cellStyle name="20% - Accent1 2 2 5 3 7" xfId="7487" xr:uid="{00000000-0005-0000-0000-0000831C0000}"/>
    <cellStyle name="20% - Accent1 2 2 5 3 7 2" xfId="7488" xr:uid="{00000000-0005-0000-0000-0000841C0000}"/>
    <cellStyle name="20% - Accent1 2 2 5 3 7 2 2" xfId="7489" xr:uid="{00000000-0005-0000-0000-0000851C0000}"/>
    <cellStyle name="20% - Accent1 2 2 5 3 7 3" xfId="7490" xr:uid="{00000000-0005-0000-0000-0000861C0000}"/>
    <cellStyle name="20% - Accent1 2 2 5 3 8" xfId="7491" xr:uid="{00000000-0005-0000-0000-0000871C0000}"/>
    <cellStyle name="20% - Accent1 2 2 5 3 8 2" xfId="7492" xr:uid="{00000000-0005-0000-0000-0000881C0000}"/>
    <cellStyle name="20% - Accent1 2 2 5 3 8 2 2" xfId="7493" xr:uid="{00000000-0005-0000-0000-0000891C0000}"/>
    <cellStyle name="20% - Accent1 2 2 5 3 8 3" xfId="7494" xr:uid="{00000000-0005-0000-0000-00008A1C0000}"/>
    <cellStyle name="20% - Accent1 2 2 5 3 9" xfId="7495" xr:uid="{00000000-0005-0000-0000-00008B1C0000}"/>
    <cellStyle name="20% - Accent1 2 2 5 3 9 2" xfId="7496" xr:uid="{00000000-0005-0000-0000-00008C1C0000}"/>
    <cellStyle name="20% - Accent1 2 2 5 4" xfId="7497" xr:uid="{00000000-0005-0000-0000-00008D1C0000}"/>
    <cellStyle name="20% - Accent1 2 2 5 4 10" xfId="7498" xr:uid="{00000000-0005-0000-0000-00008E1C0000}"/>
    <cellStyle name="20% - Accent1 2 2 5 4 10 2" xfId="7499" xr:uid="{00000000-0005-0000-0000-00008F1C0000}"/>
    <cellStyle name="20% - Accent1 2 2 5 4 11" xfId="7500" xr:uid="{00000000-0005-0000-0000-0000901C0000}"/>
    <cellStyle name="20% - Accent1 2 2 5 4 2" xfId="7501" xr:uid="{00000000-0005-0000-0000-0000911C0000}"/>
    <cellStyle name="20% - Accent1 2 2 5 4 2 2" xfId="7502" xr:uid="{00000000-0005-0000-0000-0000921C0000}"/>
    <cellStyle name="20% - Accent1 2 2 5 4 2 2 2" xfId="7503" xr:uid="{00000000-0005-0000-0000-0000931C0000}"/>
    <cellStyle name="20% - Accent1 2 2 5 4 2 2 2 2" xfId="7504" xr:uid="{00000000-0005-0000-0000-0000941C0000}"/>
    <cellStyle name="20% - Accent1 2 2 5 4 2 2 2 2 2" xfId="7505" xr:uid="{00000000-0005-0000-0000-0000951C0000}"/>
    <cellStyle name="20% - Accent1 2 2 5 4 2 2 2 3" xfId="7506" xr:uid="{00000000-0005-0000-0000-0000961C0000}"/>
    <cellStyle name="20% - Accent1 2 2 5 4 2 2 3" xfId="7507" xr:uid="{00000000-0005-0000-0000-0000971C0000}"/>
    <cellStyle name="20% - Accent1 2 2 5 4 2 2 3 2" xfId="7508" xr:uid="{00000000-0005-0000-0000-0000981C0000}"/>
    <cellStyle name="20% - Accent1 2 2 5 4 2 2 4" xfId="7509" xr:uid="{00000000-0005-0000-0000-0000991C0000}"/>
    <cellStyle name="20% - Accent1 2 2 5 4 2 3" xfId="7510" xr:uid="{00000000-0005-0000-0000-00009A1C0000}"/>
    <cellStyle name="20% - Accent1 2 2 5 4 2 3 2" xfId="7511" xr:uid="{00000000-0005-0000-0000-00009B1C0000}"/>
    <cellStyle name="20% - Accent1 2 2 5 4 2 3 2 2" xfId="7512" xr:uid="{00000000-0005-0000-0000-00009C1C0000}"/>
    <cellStyle name="20% - Accent1 2 2 5 4 2 3 2 2 2" xfId="7513" xr:uid="{00000000-0005-0000-0000-00009D1C0000}"/>
    <cellStyle name="20% - Accent1 2 2 5 4 2 3 2 3" xfId="7514" xr:uid="{00000000-0005-0000-0000-00009E1C0000}"/>
    <cellStyle name="20% - Accent1 2 2 5 4 2 3 3" xfId="7515" xr:uid="{00000000-0005-0000-0000-00009F1C0000}"/>
    <cellStyle name="20% - Accent1 2 2 5 4 2 3 3 2" xfId="7516" xr:uid="{00000000-0005-0000-0000-0000A01C0000}"/>
    <cellStyle name="20% - Accent1 2 2 5 4 2 3 4" xfId="7517" xr:uid="{00000000-0005-0000-0000-0000A11C0000}"/>
    <cellStyle name="20% - Accent1 2 2 5 4 2 4" xfId="7518" xr:uid="{00000000-0005-0000-0000-0000A21C0000}"/>
    <cellStyle name="20% - Accent1 2 2 5 4 2 4 2" xfId="7519" xr:uid="{00000000-0005-0000-0000-0000A31C0000}"/>
    <cellStyle name="20% - Accent1 2 2 5 4 2 4 2 2" xfId="7520" xr:uid="{00000000-0005-0000-0000-0000A41C0000}"/>
    <cellStyle name="20% - Accent1 2 2 5 4 2 4 2 2 2" xfId="7521" xr:uid="{00000000-0005-0000-0000-0000A51C0000}"/>
    <cellStyle name="20% - Accent1 2 2 5 4 2 4 2 3" xfId="7522" xr:uid="{00000000-0005-0000-0000-0000A61C0000}"/>
    <cellStyle name="20% - Accent1 2 2 5 4 2 4 3" xfId="7523" xr:uid="{00000000-0005-0000-0000-0000A71C0000}"/>
    <cellStyle name="20% - Accent1 2 2 5 4 2 4 3 2" xfId="7524" xr:uid="{00000000-0005-0000-0000-0000A81C0000}"/>
    <cellStyle name="20% - Accent1 2 2 5 4 2 4 4" xfId="7525" xr:uid="{00000000-0005-0000-0000-0000A91C0000}"/>
    <cellStyle name="20% - Accent1 2 2 5 4 2 5" xfId="7526" xr:uid="{00000000-0005-0000-0000-0000AA1C0000}"/>
    <cellStyle name="20% - Accent1 2 2 5 4 2 5 2" xfId="7527" xr:uid="{00000000-0005-0000-0000-0000AB1C0000}"/>
    <cellStyle name="20% - Accent1 2 2 5 4 2 5 2 2" xfId="7528" xr:uid="{00000000-0005-0000-0000-0000AC1C0000}"/>
    <cellStyle name="20% - Accent1 2 2 5 4 2 5 3" xfId="7529" xr:uid="{00000000-0005-0000-0000-0000AD1C0000}"/>
    <cellStyle name="20% - Accent1 2 2 5 4 2 6" xfId="7530" xr:uid="{00000000-0005-0000-0000-0000AE1C0000}"/>
    <cellStyle name="20% - Accent1 2 2 5 4 2 6 2" xfId="7531" xr:uid="{00000000-0005-0000-0000-0000AF1C0000}"/>
    <cellStyle name="20% - Accent1 2 2 5 4 2 6 2 2" xfId="7532" xr:uid="{00000000-0005-0000-0000-0000B01C0000}"/>
    <cellStyle name="20% - Accent1 2 2 5 4 2 6 3" xfId="7533" xr:uid="{00000000-0005-0000-0000-0000B11C0000}"/>
    <cellStyle name="20% - Accent1 2 2 5 4 2 7" xfId="7534" xr:uid="{00000000-0005-0000-0000-0000B21C0000}"/>
    <cellStyle name="20% - Accent1 2 2 5 4 2 7 2" xfId="7535" xr:uid="{00000000-0005-0000-0000-0000B31C0000}"/>
    <cellStyle name="20% - Accent1 2 2 5 4 2 8" xfId="7536" xr:uid="{00000000-0005-0000-0000-0000B41C0000}"/>
    <cellStyle name="20% - Accent1 2 2 5 4 2 8 2" xfId="7537" xr:uid="{00000000-0005-0000-0000-0000B51C0000}"/>
    <cellStyle name="20% - Accent1 2 2 5 4 2 9" xfId="7538" xr:uid="{00000000-0005-0000-0000-0000B61C0000}"/>
    <cellStyle name="20% - Accent1 2 2 5 4 3" xfId="7539" xr:uid="{00000000-0005-0000-0000-0000B71C0000}"/>
    <cellStyle name="20% - Accent1 2 2 5 4 3 2" xfId="7540" xr:uid="{00000000-0005-0000-0000-0000B81C0000}"/>
    <cellStyle name="20% - Accent1 2 2 5 4 3 2 2" xfId="7541" xr:uid="{00000000-0005-0000-0000-0000B91C0000}"/>
    <cellStyle name="20% - Accent1 2 2 5 4 3 2 2 2" xfId="7542" xr:uid="{00000000-0005-0000-0000-0000BA1C0000}"/>
    <cellStyle name="20% - Accent1 2 2 5 4 3 2 2 2 2" xfId="7543" xr:uid="{00000000-0005-0000-0000-0000BB1C0000}"/>
    <cellStyle name="20% - Accent1 2 2 5 4 3 2 2 3" xfId="7544" xr:uid="{00000000-0005-0000-0000-0000BC1C0000}"/>
    <cellStyle name="20% - Accent1 2 2 5 4 3 2 3" xfId="7545" xr:uid="{00000000-0005-0000-0000-0000BD1C0000}"/>
    <cellStyle name="20% - Accent1 2 2 5 4 3 2 3 2" xfId="7546" xr:uid="{00000000-0005-0000-0000-0000BE1C0000}"/>
    <cellStyle name="20% - Accent1 2 2 5 4 3 2 4" xfId="7547" xr:uid="{00000000-0005-0000-0000-0000BF1C0000}"/>
    <cellStyle name="20% - Accent1 2 2 5 4 3 3" xfId="7548" xr:uid="{00000000-0005-0000-0000-0000C01C0000}"/>
    <cellStyle name="20% - Accent1 2 2 5 4 3 3 2" xfId="7549" xr:uid="{00000000-0005-0000-0000-0000C11C0000}"/>
    <cellStyle name="20% - Accent1 2 2 5 4 3 3 2 2" xfId="7550" xr:uid="{00000000-0005-0000-0000-0000C21C0000}"/>
    <cellStyle name="20% - Accent1 2 2 5 4 3 3 2 2 2" xfId="7551" xr:uid="{00000000-0005-0000-0000-0000C31C0000}"/>
    <cellStyle name="20% - Accent1 2 2 5 4 3 3 2 3" xfId="7552" xr:uid="{00000000-0005-0000-0000-0000C41C0000}"/>
    <cellStyle name="20% - Accent1 2 2 5 4 3 3 3" xfId="7553" xr:uid="{00000000-0005-0000-0000-0000C51C0000}"/>
    <cellStyle name="20% - Accent1 2 2 5 4 3 3 3 2" xfId="7554" xr:uid="{00000000-0005-0000-0000-0000C61C0000}"/>
    <cellStyle name="20% - Accent1 2 2 5 4 3 3 4" xfId="7555" xr:uid="{00000000-0005-0000-0000-0000C71C0000}"/>
    <cellStyle name="20% - Accent1 2 2 5 4 3 4" xfId="7556" xr:uid="{00000000-0005-0000-0000-0000C81C0000}"/>
    <cellStyle name="20% - Accent1 2 2 5 4 3 4 2" xfId="7557" xr:uid="{00000000-0005-0000-0000-0000C91C0000}"/>
    <cellStyle name="20% - Accent1 2 2 5 4 3 4 2 2" xfId="7558" xr:uid="{00000000-0005-0000-0000-0000CA1C0000}"/>
    <cellStyle name="20% - Accent1 2 2 5 4 3 4 2 2 2" xfId="7559" xr:uid="{00000000-0005-0000-0000-0000CB1C0000}"/>
    <cellStyle name="20% - Accent1 2 2 5 4 3 4 2 3" xfId="7560" xr:uid="{00000000-0005-0000-0000-0000CC1C0000}"/>
    <cellStyle name="20% - Accent1 2 2 5 4 3 4 3" xfId="7561" xr:uid="{00000000-0005-0000-0000-0000CD1C0000}"/>
    <cellStyle name="20% - Accent1 2 2 5 4 3 4 3 2" xfId="7562" xr:uid="{00000000-0005-0000-0000-0000CE1C0000}"/>
    <cellStyle name="20% - Accent1 2 2 5 4 3 4 4" xfId="7563" xr:uid="{00000000-0005-0000-0000-0000CF1C0000}"/>
    <cellStyle name="20% - Accent1 2 2 5 4 3 5" xfId="7564" xr:uid="{00000000-0005-0000-0000-0000D01C0000}"/>
    <cellStyle name="20% - Accent1 2 2 5 4 3 5 2" xfId="7565" xr:uid="{00000000-0005-0000-0000-0000D11C0000}"/>
    <cellStyle name="20% - Accent1 2 2 5 4 3 5 2 2" xfId="7566" xr:uid="{00000000-0005-0000-0000-0000D21C0000}"/>
    <cellStyle name="20% - Accent1 2 2 5 4 3 5 3" xfId="7567" xr:uid="{00000000-0005-0000-0000-0000D31C0000}"/>
    <cellStyle name="20% - Accent1 2 2 5 4 3 6" xfId="7568" xr:uid="{00000000-0005-0000-0000-0000D41C0000}"/>
    <cellStyle name="20% - Accent1 2 2 5 4 3 6 2" xfId="7569" xr:uid="{00000000-0005-0000-0000-0000D51C0000}"/>
    <cellStyle name="20% - Accent1 2 2 5 4 3 6 2 2" xfId="7570" xr:uid="{00000000-0005-0000-0000-0000D61C0000}"/>
    <cellStyle name="20% - Accent1 2 2 5 4 3 6 3" xfId="7571" xr:uid="{00000000-0005-0000-0000-0000D71C0000}"/>
    <cellStyle name="20% - Accent1 2 2 5 4 3 7" xfId="7572" xr:uid="{00000000-0005-0000-0000-0000D81C0000}"/>
    <cellStyle name="20% - Accent1 2 2 5 4 3 7 2" xfId="7573" xr:uid="{00000000-0005-0000-0000-0000D91C0000}"/>
    <cellStyle name="20% - Accent1 2 2 5 4 3 8" xfId="7574" xr:uid="{00000000-0005-0000-0000-0000DA1C0000}"/>
    <cellStyle name="20% - Accent1 2 2 5 4 3 8 2" xfId="7575" xr:uid="{00000000-0005-0000-0000-0000DB1C0000}"/>
    <cellStyle name="20% - Accent1 2 2 5 4 3 9" xfId="7576" xr:uid="{00000000-0005-0000-0000-0000DC1C0000}"/>
    <cellStyle name="20% - Accent1 2 2 5 4 4" xfId="7577" xr:uid="{00000000-0005-0000-0000-0000DD1C0000}"/>
    <cellStyle name="20% - Accent1 2 2 5 4 4 2" xfId="7578" xr:uid="{00000000-0005-0000-0000-0000DE1C0000}"/>
    <cellStyle name="20% - Accent1 2 2 5 4 4 2 2" xfId="7579" xr:uid="{00000000-0005-0000-0000-0000DF1C0000}"/>
    <cellStyle name="20% - Accent1 2 2 5 4 4 2 2 2" xfId="7580" xr:uid="{00000000-0005-0000-0000-0000E01C0000}"/>
    <cellStyle name="20% - Accent1 2 2 5 4 4 2 3" xfId="7581" xr:uid="{00000000-0005-0000-0000-0000E11C0000}"/>
    <cellStyle name="20% - Accent1 2 2 5 4 4 3" xfId="7582" xr:uid="{00000000-0005-0000-0000-0000E21C0000}"/>
    <cellStyle name="20% - Accent1 2 2 5 4 4 3 2" xfId="7583" xr:uid="{00000000-0005-0000-0000-0000E31C0000}"/>
    <cellStyle name="20% - Accent1 2 2 5 4 4 4" xfId="7584" xr:uid="{00000000-0005-0000-0000-0000E41C0000}"/>
    <cellStyle name="20% - Accent1 2 2 5 4 5" xfId="7585" xr:uid="{00000000-0005-0000-0000-0000E51C0000}"/>
    <cellStyle name="20% - Accent1 2 2 5 4 5 2" xfId="7586" xr:uid="{00000000-0005-0000-0000-0000E61C0000}"/>
    <cellStyle name="20% - Accent1 2 2 5 4 5 2 2" xfId="7587" xr:uid="{00000000-0005-0000-0000-0000E71C0000}"/>
    <cellStyle name="20% - Accent1 2 2 5 4 5 2 2 2" xfId="7588" xr:uid="{00000000-0005-0000-0000-0000E81C0000}"/>
    <cellStyle name="20% - Accent1 2 2 5 4 5 2 3" xfId="7589" xr:uid="{00000000-0005-0000-0000-0000E91C0000}"/>
    <cellStyle name="20% - Accent1 2 2 5 4 5 3" xfId="7590" xr:uid="{00000000-0005-0000-0000-0000EA1C0000}"/>
    <cellStyle name="20% - Accent1 2 2 5 4 5 3 2" xfId="7591" xr:uid="{00000000-0005-0000-0000-0000EB1C0000}"/>
    <cellStyle name="20% - Accent1 2 2 5 4 5 4" xfId="7592" xr:uid="{00000000-0005-0000-0000-0000EC1C0000}"/>
    <cellStyle name="20% - Accent1 2 2 5 4 6" xfId="7593" xr:uid="{00000000-0005-0000-0000-0000ED1C0000}"/>
    <cellStyle name="20% - Accent1 2 2 5 4 6 2" xfId="7594" xr:uid="{00000000-0005-0000-0000-0000EE1C0000}"/>
    <cellStyle name="20% - Accent1 2 2 5 4 6 2 2" xfId="7595" xr:uid="{00000000-0005-0000-0000-0000EF1C0000}"/>
    <cellStyle name="20% - Accent1 2 2 5 4 6 2 2 2" xfId="7596" xr:uid="{00000000-0005-0000-0000-0000F01C0000}"/>
    <cellStyle name="20% - Accent1 2 2 5 4 6 2 3" xfId="7597" xr:uid="{00000000-0005-0000-0000-0000F11C0000}"/>
    <cellStyle name="20% - Accent1 2 2 5 4 6 3" xfId="7598" xr:uid="{00000000-0005-0000-0000-0000F21C0000}"/>
    <cellStyle name="20% - Accent1 2 2 5 4 6 3 2" xfId="7599" xr:uid="{00000000-0005-0000-0000-0000F31C0000}"/>
    <cellStyle name="20% - Accent1 2 2 5 4 6 4" xfId="7600" xr:uid="{00000000-0005-0000-0000-0000F41C0000}"/>
    <cellStyle name="20% - Accent1 2 2 5 4 7" xfId="7601" xr:uid="{00000000-0005-0000-0000-0000F51C0000}"/>
    <cellStyle name="20% - Accent1 2 2 5 4 7 2" xfId="7602" xr:uid="{00000000-0005-0000-0000-0000F61C0000}"/>
    <cellStyle name="20% - Accent1 2 2 5 4 7 2 2" xfId="7603" xr:uid="{00000000-0005-0000-0000-0000F71C0000}"/>
    <cellStyle name="20% - Accent1 2 2 5 4 7 3" xfId="7604" xr:uid="{00000000-0005-0000-0000-0000F81C0000}"/>
    <cellStyle name="20% - Accent1 2 2 5 4 8" xfId="7605" xr:uid="{00000000-0005-0000-0000-0000F91C0000}"/>
    <cellStyle name="20% - Accent1 2 2 5 4 8 2" xfId="7606" xr:uid="{00000000-0005-0000-0000-0000FA1C0000}"/>
    <cellStyle name="20% - Accent1 2 2 5 4 8 2 2" xfId="7607" xr:uid="{00000000-0005-0000-0000-0000FB1C0000}"/>
    <cellStyle name="20% - Accent1 2 2 5 4 8 3" xfId="7608" xr:uid="{00000000-0005-0000-0000-0000FC1C0000}"/>
    <cellStyle name="20% - Accent1 2 2 5 4 9" xfId="7609" xr:uid="{00000000-0005-0000-0000-0000FD1C0000}"/>
    <cellStyle name="20% - Accent1 2 2 5 4 9 2" xfId="7610" xr:uid="{00000000-0005-0000-0000-0000FE1C0000}"/>
    <cellStyle name="20% - Accent1 2 2 5 5" xfId="7611" xr:uid="{00000000-0005-0000-0000-0000FF1C0000}"/>
    <cellStyle name="20% - Accent1 2 2 5 5 10" xfId="7612" xr:uid="{00000000-0005-0000-0000-0000001D0000}"/>
    <cellStyle name="20% - Accent1 2 2 5 5 10 2" xfId="7613" xr:uid="{00000000-0005-0000-0000-0000011D0000}"/>
    <cellStyle name="20% - Accent1 2 2 5 5 11" xfId="7614" xr:uid="{00000000-0005-0000-0000-0000021D0000}"/>
    <cellStyle name="20% - Accent1 2 2 5 5 2" xfId="7615" xr:uid="{00000000-0005-0000-0000-0000031D0000}"/>
    <cellStyle name="20% - Accent1 2 2 5 5 2 2" xfId="7616" xr:uid="{00000000-0005-0000-0000-0000041D0000}"/>
    <cellStyle name="20% - Accent1 2 2 5 5 2 2 2" xfId="7617" xr:uid="{00000000-0005-0000-0000-0000051D0000}"/>
    <cellStyle name="20% - Accent1 2 2 5 5 2 2 2 2" xfId="7618" xr:uid="{00000000-0005-0000-0000-0000061D0000}"/>
    <cellStyle name="20% - Accent1 2 2 5 5 2 2 2 2 2" xfId="7619" xr:uid="{00000000-0005-0000-0000-0000071D0000}"/>
    <cellStyle name="20% - Accent1 2 2 5 5 2 2 2 3" xfId="7620" xr:uid="{00000000-0005-0000-0000-0000081D0000}"/>
    <cellStyle name="20% - Accent1 2 2 5 5 2 2 3" xfId="7621" xr:uid="{00000000-0005-0000-0000-0000091D0000}"/>
    <cellStyle name="20% - Accent1 2 2 5 5 2 2 3 2" xfId="7622" xr:uid="{00000000-0005-0000-0000-00000A1D0000}"/>
    <cellStyle name="20% - Accent1 2 2 5 5 2 2 4" xfId="7623" xr:uid="{00000000-0005-0000-0000-00000B1D0000}"/>
    <cellStyle name="20% - Accent1 2 2 5 5 2 3" xfId="7624" xr:uid="{00000000-0005-0000-0000-00000C1D0000}"/>
    <cellStyle name="20% - Accent1 2 2 5 5 2 3 2" xfId="7625" xr:uid="{00000000-0005-0000-0000-00000D1D0000}"/>
    <cellStyle name="20% - Accent1 2 2 5 5 2 3 2 2" xfId="7626" xr:uid="{00000000-0005-0000-0000-00000E1D0000}"/>
    <cellStyle name="20% - Accent1 2 2 5 5 2 3 2 2 2" xfId="7627" xr:uid="{00000000-0005-0000-0000-00000F1D0000}"/>
    <cellStyle name="20% - Accent1 2 2 5 5 2 3 2 3" xfId="7628" xr:uid="{00000000-0005-0000-0000-0000101D0000}"/>
    <cellStyle name="20% - Accent1 2 2 5 5 2 3 3" xfId="7629" xr:uid="{00000000-0005-0000-0000-0000111D0000}"/>
    <cellStyle name="20% - Accent1 2 2 5 5 2 3 3 2" xfId="7630" xr:uid="{00000000-0005-0000-0000-0000121D0000}"/>
    <cellStyle name="20% - Accent1 2 2 5 5 2 3 4" xfId="7631" xr:uid="{00000000-0005-0000-0000-0000131D0000}"/>
    <cellStyle name="20% - Accent1 2 2 5 5 2 4" xfId="7632" xr:uid="{00000000-0005-0000-0000-0000141D0000}"/>
    <cellStyle name="20% - Accent1 2 2 5 5 2 4 2" xfId="7633" xr:uid="{00000000-0005-0000-0000-0000151D0000}"/>
    <cellStyle name="20% - Accent1 2 2 5 5 2 4 2 2" xfId="7634" xr:uid="{00000000-0005-0000-0000-0000161D0000}"/>
    <cellStyle name="20% - Accent1 2 2 5 5 2 4 2 2 2" xfId="7635" xr:uid="{00000000-0005-0000-0000-0000171D0000}"/>
    <cellStyle name="20% - Accent1 2 2 5 5 2 4 2 3" xfId="7636" xr:uid="{00000000-0005-0000-0000-0000181D0000}"/>
    <cellStyle name="20% - Accent1 2 2 5 5 2 4 3" xfId="7637" xr:uid="{00000000-0005-0000-0000-0000191D0000}"/>
    <cellStyle name="20% - Accent1 2 2 5 5 2 4 3 2" xfId="7638" xr:uid="{00000000-0005-0000-0000-00001A1D0000}"/>
    <cellStyle name="20% - Accent1 2 2 5 5 2 4 4" xfId="7639" xr:uid="{00000000-0005-0000-0000-00001B1D0000}"/>
    <cellStyle name="20% - Accent1 2 2 5 5 2 5" xfId="7640" xr:uid="{00000000-0005-0000-0000-00001C1D0000}"/>
    <cellStyle name="20% - Accent1 2 2 5 5 2 5 2" xfId="7641" xr:uid="{00000000-0005-0000-0000-00001D1D0000}"/>
    <cellStyle name="20% - Accent1 2 2 5 5 2 5 2 2" xfId="7642" xr:uid="{00000000-0005-0000-0000-00001E1D0000}"/>
    <cellStyle name="20% - Accent1 2 2 5 5 2 5 3" xfId="7643" xr:uid="{00000000-0005-0000-0000-00001F1D0000}"/>
    <cellStyle name="20% - Accent1 2 2 5 5 2 6" xfId="7644" xr:uid="{00000000-0005-0000-0000-0000201D0000}"/>
    <cellStyle name="20% - Accent1 2 2 5 5 2 6 2" xfId="7645" xr:uid="{00000000-0005-0000-0000-0000211D0000}"/>
    <cellStyle name="20% - Accent1 2 2 5 5 2 6 2 2" xfId="7646" xr:uid="{00000000-0005-0000-0000-0000221D0000}"/>
    <cellStyle name="20% - Accent1 2 2 5 5 2 6 3" xfId="7647" xr:uid="{00000000-0005-0000-0000-0000231D0000}"/>
    <cellStyle name="20% - Accent1 2 2 5 5 2 7" xfId="7648" xr:uid="{00000000-0005-0000-0000-0000241D0000}"/>
    <cellStyle name="20% - Accent1 2 2 5 5 2 7 2" xfId="7649" xr:uid="{00000000-0005-0000-0000-0000251D0000}"/>
    <cellStyle name="20% - Accent1 2 2 5 5 2 8" xfId="7650" xr:uid="{00000000-0005-0000-0000-0000261D0000}"/>
    <cellStyle name="20% - Accent1 2 2 5 5 2 8 2" xfId="7651" xr:uid="{00000000-0005-0000-0000-0000271D0000}"/>
    <cellStyle name="20% - Accent1 2 2 5 5 2 9" xfId="7652" xr:uid="{00000000-0005-0000-0000-0000281D0000}"/>
    <cellStyle name="20% - Accent1 2 2 5 5 3" xfId="7653" xr:uid="{00000000-0005-0000-0000-0000291D0000}"/>
    <cellStyle name="20% - Accent1 2 2 5 5 3 2" xfId="7654" xr:uid="{00000000-0005-0000-0000-00002A1D0000}"/>
    <cellStyle name="20% - Accent1 2 2 5 5 3 2 2" xfId="7655" xr:uid="{00000000-0005-0000-0000-00002B1D0000}"/>
    <cellStyle name="20% - Accent1 2 2 5 5 3 2 2 2" xfId="7656" xr:uid="{00000000-0005-0000-0000-00002C1D0000}"/>
    <cellStyle name="20% - Accent1 2 2 5 5 3 2 2 2 2" xfId="7657" xr:uid="{00000000-0005-0000-0000-00002D1D0000}"/>
    <cellStyle name="20% - Accent1 2 2 5 5 3 2 2 3" xfId="7658" xr:uid="{00000000-0005-0000-0000-00002E1D0000}"/>
    <cellStyle name="20% - Accent1 2 2 5 5 3 2 3" xfId="7659" xr:uid="{00000000-0005-0000-0000-00002F1D0000}"/>
    <cellStyle name="20% - Accent1 2 2 5 5 3 2 3 2" xfId="7660" xr:uid="{00000000-0005-0000-0000-0000301D0000}"/>
    <cellStyle name="20% - Accent1 2 2 5 5 3 2 4" xfId="7661" xr:uid="{00000000-0005-0000-0000-0000311D0000}"/>
    <cellStyle name="20% - Accent1 2 2 5 5 3 3" xfId="7662" xr:uid="{00000000-0005-0000-0000-0000321D0000}"/>
    <cellStyle name="20% - Accent1 2 2 5 5 3 3 2" xfId="7663" xr:uid="{00000000-0005-0000-0000-0000331D0000}"/>
    <cellStyle name="20% - Accent1 2 2 5 5 3 3 2 2" xfId="7664" xr:uid="{00000000-0005-0000-0000-0000341D0000}"/>
    <cellStyle name="20% - Accent1 2 2 5 5 3 3 2 2 2" xfId="7665" xr:uid="{00000000-0005-0000-0000-0000351D0000}"/>
    <cellStyle name="20% - Accent1 2 2 5 5 3 3 2 3" xfId="7666" xr:uid="{00000000-0005-0000-0000-0000361D0000}"/>
    <cellStyle name="20% - Accent1 2 2 5 5 3 3 3" xfId="7667" xr:uid="{00000000-0005-0000-0000-0000371D0000}"/>
    <cellStyle name="20% - Accent1 2 2 5 5 3 3 3 2" xfId="7668" xr:uid="{00000000-0005-0000-0000-0000381D0000}"/>
    <cellStyle name="20% - Accent1 2 2 5 5 3 3 4" xfId="7669" xr:uid="{00000000-0005-0000-0000-0000391D0000}"/>
    <cellStyle name="20% - Accent1 2 2 5 5 3 4" xfId="7670" xr:uid="{00000000-0005-0000-0000-00003A1D0000}"/>
    <cellStyle name="20% - Accent1 2 2 5 5 3 4 2" xfId="7671" xr:uid="{00000000-0005-0000-0000-00003B1D0000}"/>
    <cellStyle name="20% - Accent1 2 2 5 5 3 4 2 2" xfId="7672" xr:uid="{00000000-0005-0000-0000-00003C1D0000}"/>
    <cellStyle name="20% - Accent1 2 2 5 5 3 4 2 2 2" xfId="7673" xr:uid="{00000000-0005-0000-0000-00003D1D0000}"/>
    <cellStyle name="20% - Accent1 2 2 5 5 3 4 2 3" xfId="7674" xr:uid="{00000000-0005-0000-0000-00003E1D0000}"/>
    <cellStyle name="20% - Accent1 2 2 5 5 3 4 3" xfId="7675" xr:uid="{00000000-0005-0000-0000-00003F1D0000}"/>
    <cellStyle name="20% - Accent1 2 2 5 5 3 4 3 2" xfId="7676" xr:uid="{00000000-0005-0000-0000-0000401D0000}"/>
    <cellStyle name="20% - Accent1 2 2 5 5 3 4 4" xfId="7677" xr:uid="{00000000-0005-0000-0000-0000411D0000}"/>
    <cellStyle name="20% - Accent1 2 2 5 5 3 5" xfId="7678" xr:uid="{00000000-0005-0000-0000-0000421D0000}"/>
    <cellStyle name="20% - Accent1 2 2 5 5 3 5 2" xfId="7679" xr:uid="{00000000-0005-0000-0000-0000431D0000}"/>
    <cellStyle name="20% - Accent1 2 2 5 5 3 5 2 2" xfId="7680" xr:uid="{00000000-0005-0000-0000-0000441D0000}"/>
    <cellStyle name="20% - Accent1 2 2 5 5 3 5 3" xfId="7681" xr:uid="{00000000-0005-0000-0000-0000451D0000}"/>
    <cellStyle name="20% - Accent1 2 2 5 5 3 6" xfId="7682" xr:uid="{00000000-0005-0000-0000-0000461D0000}"/>
    <cellStyle name="20% - Accent1 2 2 5 5 3 6 2" xfId="7683" xr:uid="{00000000-0005-0000-0000-0000471D0000}"/>
    <cellStyle name="20% - Accent1 2 2 5 5 3 6 2 2" xfId="7684" xr:uid="{00000000-0005-0000-0000-0000481D0000}"/>
    <cellStyle name="20% - Accent1 2 2 5 5 3 6 3" xfId="7685" xr:uid="{00000000-0005-0000-0000-0000491D0000}"/>
    <cellStyle name="20% - Accent1 2 2 5 5 3 7" xfId="7686" xr:uid="{00000000-0005-0000-0000-00004A1D0000}"/>
    <cellStyle name="20% - Accent1 2 2 5 5 3 7 2" xfId="7687" xr:uid="{00000000-0005-0000-0000-00004B1D0000}"/>
    <cellStyle name="20% - Accent1 2 2 5 5 3 8" xfId="7688" xr:uid="{00000000-0005-0000-0000-00004C1D0000}"/>
    <cellStyle name="20% - Accent1 2 2 5 5 3 8 2" xfId="7689" xr:uid="{00000000-0005-0000-0000-00004D1D0000}"/>
    <cellStyle name="20% - Accent1 2 2 5 5 3 9" xfId="7690" xr:uid="{00000000-0005-0000-0000-00004E1D0000}"/>
    <cellStyle name="20% - Accent1 2 2 5 5 4" xfId="7691" xr:uid="{00000000-0005-0000-0000-00004F1D0000}"/>
    <cellStyle name="20% - Accent1 2 2 5 5 4 2" xfId="7692" xr:uid="{00000000-0005-0000-0000-0000501D0000}"/>
    <cellStyle name="20% - Accent1 2 2 5 5 4 2 2" xfId="7693" xr:uid="{00000000-0005-0000-0000-0000511D0000}"/>
    <cellStyle name="20% - Accent1 2 2 5 5 4 2 2 2" xfId="7694" xr:uid="{00000000-0005-0000-0000-0000521D0000}"/>
    <cellStyle name="20% - Accent1 2 2 5 5 4 2 3" xfId="7695" xr:uid="{00000000-0005-0000-0000-0000531D0000}"/>
    <cellStyle name="20% - Accent1 2 2 5 5 4 3" xfId="7696" xr:uid="{00000000-0005-0000-0000-0000541D0000}"/>
    <cellStyle name="20% - Accent1 2 2 5 5 4 3 2" xfId="7697" xr:uid="{00000000-0005-0000-0000-0000551D0000}"/>
    <cellStyle name="20% - Accent1 2 2 5 5 4 4" xfId="7698" xr:uid="{00000000-0005-0000-0000-0000561D0000}"/>
    <cellStyle name="20% - Accent1 2 2 5 5 5" xfId="7699" xr:uid="{00000000-0005-0000-0000-0000571D0000}"/>
    <cellStyle name="20% - Accent1 2 2 5 5 5 2" xfId="7700" xr:uid="{00000000-0005-0000-0000-0000581D0000}"/>
    <cellStyle name="20% - Accent1 2 2 5 5 5 2 2" xfId="7701" xr:uid="{00000000-0005-0000-0000-0000591D0000}"/>
    <cellStyle name="20% - Accent1 2 2 5 5 5 2 2 2" xfId="7702" xr:uid="{00000000-0005-0000-0000-00005A1D0000}"/>
    <cellStyle name="20% - Accent1 2 2 5 5 5 2 3" xfId="7703" xr:uid="{00000000-0005-0000-0000-00005B1D0000}"/>
    <cellStyle name="20% - Accent1 2 2 5 5 5 3" xfId="7704" xr:uid="{00000000-0005-0000-0000-00005C1D0000}"/>
    <cellStyle name="20% - Accent1 2 2 5 5 5 3 2" xfId="7705" xr:uid="{00000000-0005-0000-0000-00005D1D0000}"/>
    <cellStyle name="20% - Accent1 2 2 5 5 5 4" xfId="7706" xr:uid="{00000000-0005-0000-0000-00005E1D0000}"/>
    <cellStyle name="20% - Accent1 2 2 5 5 6" xfId="7707" xr:uid="{00000000-0005-0000-0000-00005F1D0000}"/>
    <cellStyle name="20% - Accent1 2 2 5 5 6 2" xfId="7708" xr:uid="{00000000-0005-0000-0000-0000601D0000}"/>
    <cellStyle name="20% - Accent1 2 2 5 5 6 2 2" xfId="7709" xr:uid="{00000000-0005-0000-0000-0000611D0000}"/>
    <cellStyle name="20% - Accent1 2 2 5 5 6 2 2 2" xfId="7710" xr:uid="{00000000-0005-0000-0000-0000621D0000}"/>
    <cellStyle name="20% - Accent1 2 2 5 5 6 2 3" xfId="7711" xr:uid="{00000000-0005-0000-0000-0000631D0000}"/>
    <cellStyle name="20% - Accent1 2 2 5 5 6 3" xfId="7712" xr:uid="{00000000-0005-0000-0000-0000641D0000}"/>
    <cellStyle name="20% - Accent1 2 2 5 5 6 3 2" xfId="7713" xr:uid="{00000000-0005-0000-0000-0000651D0000}"/>
    <cellStyle name="20% - Accent1 2 2 5 5 6 4" xfId="7714" xr:uid="{00000000-0005-0000-0000-0000661D0000}"/>
    <cellStyle name="20% - Accent1 2 2 5 5 7" xfId="7715" xr:uid="{00000000-0005-0000-0000-0000671D0000}"/>
    <cellStyle name="20% - Accent1 2 2 5 5 7 2" xfId="7716" xr:uid="{00000000-0005-0000-0000-0000681D0000}"/>
    <cellStyle name="20% - Accent1 2 2 5 5 7 2 2" xfId="7717" xr:uid="{00000000-0005-0000-0000-0000691D0000}"/>
    <cellStyle name="20% - Accent1 2 2 5 5 7 3" xfId="7718" xr:uid="{00000000-0005-0000-0000-00006A1D0000}"/>
    <cellStyle name="20% - Accent1 2 2 5 5 8" xfId="7719" xr:uid="{00000000-0005-0000-0000-00006B1D0000}"/>
    <cellStyle name="20% - Accent1 2 2 5 5 8 2" xfId="7720" xr:uid="{00000000-0005-0000-0000-00006C1D0000}"/>
    <cellStyle name="20% - Accent1 2 2 5 5 8 2 2" xfId="7721" xr:uid="{00000000-0005-0000-0000-00006D1D0000}"/>
    <cellStyle name="20% - Accent1 2 2 5 5 8 3" xfId="7722" xr:uid="{00000000-0005-0000-0000-00006E1D0000}"/>
    <cellStyle name="20% - Accent1 2 2 5 5 9" xfId="7723" xr:uid="{00000000-0005-0000-0000-00006F1D0000}"/>
    <cellStyle name="20% - Accent1 2 2 5 5 9 2" xfId="7724" xr:uid="{00000000-0005-0000-0000-0000701D0000}"/>
    <cellStyle name="20% - Accent1 2 2 5 6" xfId="7725" xr:uid="{00000000-0005-0000-0000-0000711D0000}"/>
    <cellStyle name="20% - Accent1 2 2 5 6 2" xfId="7726" xr:uid="{00000000-0005-0000-0000-0000721D0000}"/>
    <cellStyle name="20% - Accent1 2 2 5 6 2 2" xfId="7727" xr:uid="{00000000-0005-0000-0000-0000731D0000}"/>
    <cellStyle name="20% - Accent1 2 2 5 6 2 2 2" xfId="7728" xr:uid="{00000000-0005-0000-0000-0000741D0000}"/>
    <cellStyle name="20% - Accent1 2 2 5 6 2 2 2 2" xfId="7729" xr:uid="{00000000-0005-0000-0000-0000751D0000}"/>
    <cellStyle name="20% - Accent1 2 2 5 6 2 2 3" xfId="7730" xr:uid="{00000000-0005-0000-0000-0000761D0000}"/>
    <cellStyle name="20% - Accent1 2 2 5 6 2 3" xfId="7731" xr:uid="{00000000-0005-0000-0000-0000771D0000}"/>
    <cellStyle name="20% - Accent1 2 2 5 6 2 3 2" xfId="7732" xr:uid="{00000000-0005-0000-0000-0000781D0000}"/>
    <cellStyle name="20% - Accent1 2 2 5 6 2 4" xfId="7733" xr:uid="{00000000-0005-0000-0000-0000791D0000}"/>
    <cellStyle name="20% - Accent1 2 2 5 6 3" xfId="7734" xr:uid="{00000000-0005-0000-0000-00007A1D0000}"/>
    <cellStyle name="20% - Accent1 2 2 5 6 3 2" xfId="7735" xr:uid="{00000000-0005-0000-0000-00007B1D0000}"/>
    <cellStyle name="20% - Accent1 2 2 5 6 3 2 2" xfId="7736" xr:uid="{00000000-0005-0000-0000-00007C1D0000}"/>
    <cellStyle name="20% - Accent1 2 2 5 6 3 2 2 2" xfId="7737" xr:uid="{00000000-0005-0000-0000-00007D1D0000}"/>
    <cellStyle name="20% - Accent1 2 2 5 6 3 2 3" xfId="7738" xr:uid="{00000000-0005-0000-0000-00007E1D0000}"/>
    <cellStyle name="20% - Accent1 2 2 5 6 3 3" xfId="7739" xr:uid="{00000000-0005-0000-0000-00007F1D0000}"/>
    <cellStyle name="20% - Accent1 2 2 5 6 3 3 2" xfId="7740" xr:uid="{00000000-0005-0000-0000-0000801D0000}"/>
    <cellStyle name="20% - Accent1 2 2 5 6 3 4" xfId="7741" xr:uid="{00000000-0005-0000-0000-0000811D0000}"/>
    <cellStyle name="20% - Accent1 2 2 5 6 4" xfId="7742" xr:uid="{00000000-0005-0000-0000-0000821D0000}"/>
    <cellStyle name="20% - Accent1 2 2 5 6 4 2" xfId="7743" xr:uid="{00000000-0005-0000-0000-0000831D0000}"/>
    <cellStyle name="20% - Accent1 2 2 5 6 4 2 2" xfId="7744" xr:uid="{00000000-0005-0000-0000-0000841D0000}"/>
    <cellStyle name="20% - Accent1 2 2 5 6 4 2 2 2" xfId="7745" xr:uid="{00000000-0005-0000-0000-0000851D0000}"/>
    <cellStyle name="20% - Accent1 2 2 5 6 4 2 3" xfId="7746" xr:uid="{00000000-0005-0000-0000-0000861D0000}"/>
    <cellStyle name="20% - Accent1 2 2 5 6 4 3" xfId="7747" xr:uid="{00000000-0005-0000-0000-0000871D0000}"/>
    <cellStyle name="20% - Accent1 2 2 5 6 4 3 2" xfId="7748" xr:uid="{00000000-0005-0000-0000-0000881D0000}"/>
    <cellStyle name="20% - Accent1 2 2 5 6 4 4" xfId="7749" xr:uid="{00000000-0005-0000-0000-0000891D0000}"/>
    <cellStyle name="20% - Accent1 2 2 5 6 5" xfId="7750" xr:uid="{00000000-0005-0000-0000-00008A1D0000}"/>
    <cellStyle name="20% - Accent1 2 2 5 6 5 2" xfId="7751" xr:uid="{00000000-0005-0000-0000-00008B1D0000}"/>
    <cellStyle name="20% - Accent1 2 2 5 6 5 2 2" xfId="7752" xr:uid="{00000000-0005-0000-0000-00008C1D0000}"/>
    <cellStyle name="20% - Accent1 2 2 5 6 5 3" xfId="7753" xr:uid="{00000000-0005-0000-0000-00008D1D0000}"/>
    <cellStyle name="20% - Accent1 2 2 5 6 6" xfId="7754" xr:uid="{00000000-0005-0000-0000-00008E1D0000}"/>
    <cellStyle name="20% - Accent1 2 2 5 6 6 2" xfId="7755" xr:uid="{00000000-0005-0000-0000-00008F1D0000}"/>
    <cellStyle name="20% - Accent1 2 2 5 6 6 2 2" xfId="7756" xr:uid="{00000000-0005-0000-0000-0000901D0000}"/>
    <cellStyle name="20% - Accent1 2 2 5 6 6 3" xfId="7757" xr:uid="{00000000-0005-0000-0000-0000911D0000}"/>
    <cellStyle name="20% - Accent1 2 2 5 6 7" xfId="7758" xr:uid="{00000000-0005-0000-0000-0000921D0000}"/>
    <cellStyle name="20% - Accent1 2 2 5 6 7 2" xfId="7759" xr:uid="{00000000-0005-0000-0000-0000931D0000}"/>
    <cellStyle name="20% - Accent1 2 2 5 6 8" xfId="7760" xr:uid="{00000000-0005-0000-0000-0000941D0000}"/>
    <cellStyle name="20% - Accent1 2 2 5 6 8 2" xfId="7761" xr:uid="{00000000-0005-0000-0000-0000951D0000}"/>
    <cellStyle name="20% - Accent1 2 2 5 6 9" xfId="7762" xr:uid="{00000000-0005-0000-0000-0000961D0000}"/>
    <cellStyle name="20% - Accent1 2 2 5 7" xfId="7763" xr:uid="{00000000-0005-0000-0000-0000971D0000}"/>
    <cellStyle name="20% - Accent1 2 2 5 7 2" xfId="7764" xr:uid="{00000000-0005-0000-0000-0000981D0000}"/>
    <cellStyle name="20% - Accent1 2 2 5 7 2 2" xfId="7765" xr:uid="{00000000-0005-0000-0000-0000991D0000}"/>
    <cellStyle name="20% - Accent1 2 2 5 7 2 2 2" xfId="7766" xr:uid="{00000000-0005-0000-0000-00009A1D0000}"/>
    <cellStyle name="20% - Accent1 2 2 5 7 2 2 2 2" xfId="7767" xr:uid="{00000000-0005-0000-0000-00009B1D0000}"/>
    <cellStyle name="20% - Accent1 2 2 5 7 2 2 3" xfId="7768" xr:uid="{00000000-0005-0000-0000-00009C1D0000}"/>
    <cellStyle name="20% - Accent1 2 2 5 7 2 3" xfId="7769" xr:uid="{00000000-0005-0000-0000-00009D1D0000}"/>
    <cellStyle name="20% - Accent1 2 2 5 7 2 3 2" xfId="7770" xr:uid="{00000000-0005-0000-0000-00009E1D0000}"/>
    <cellStyle name="20% - Accent1 2 2 5 7 2 4" xfId="7771" xr:uid="{00000000-0005-0000-0000-00009F1D0000}"/>
    <cellStyle name="20% - Accent1 2 2 5 7 3" xfId="7772" xr:uid="{00000000-0005-0000-0000-0000A01D0000}"/>
    <cellStyle name="20% - Accent1 2 2 5 7 3 2" xfId="7773" xr:uid="{00000000-0005-0000-0000-0000A11D0000}"/>
    <cellStyle name="20% - Accent1 2 2 5 7 3 2 2" xfId="7774" xr:uid="{00000000-0005-0000-0000-0000A21D0000}"/>
    <cellStyle name="20% - Accent1 2 2 5 7 3 2 2 2" xfId="7775" xr:uid="{00000000-0005-0000-0000-0000A31D0000}"/>
    <cellStyle name="20% - Accent1 2 2 5 7 3 2 3" xfId="7776" xr:uid="{00000000-0005-0000-0000-0000A41D0000}"/>
    <cellStyle name="20% - Accent1 2 2 5 7 3 3" xfId="7777" xr:uid="{00000000-0005-0000-0000-0000A51D0000}"/>
    <cellStyle name="20% - Accent1 2 2 5 7 3 3 2" xfId="7778" xr:uid="{00000000-0005-0000-0000-0000A61D0000}"/>
    <cellStyle name="20% - Accent1 2 2 5 7 3 4" xfId="7779" xr:uid="{00000000-0005-0000-0000-0000A71D0000}"/>
    <cellStyle name="20% - Accent1 2 2 5 7 4" xfId="7780" xr:uid="{00000000-0005-0000-0000-0000A81D0000}"/>
    <cellStyle name="20% - Accent1 2 2 5 7 4 2" xfId="7781" xr:uid="{00000000-0005-0000-0000-0000A91D0000}"/>
    <cellStyle name="20% - Accent1 2 2 5 7 4 2 2" xfId="7782" xr:uid="{00000000-0005-0000-0000-0000AA1D0000}"/>
    <cellStyle name="20% - Accent1 2 2 5 7 4 2 2 2" xfId="7783" xr:uid="{00000000-0005-0000-0000-0000AB1D0000}"/>
    <cellStyle name="20% - Accent1 2 2 5 7 4 2 3" xfId="7784" xr:uid="{00000000-0005-0000-0000-0000AC1D0000}"/>
    <cellStyle name="20% - Accent1 2 2 5 7 4 3" xfId="7785" xr:uid="{00000000-0005-0000-0000-0000AD1D0000}"/>
    <cellStyle name="20% - Accent1 2 2 5 7 4 3 2" xfId="7786" xr:uid="{00000000-0005-0000-0000-0000AE1D0000}"/>
    <cellStyle name="20% - Accent1 2 2 5 7 4 4" xfId="7787" xr:uid="{00000000-0005-0000-0000-0000AF1D0000}"/>
    <cellStyle name="20% - Accent1 2 2 5 7 5" xfId="7788" xr:uid="{00000000-0005-0000-0000-0000B01D0000}"/>
    <cellStyle name="20% - Accent1 2 2 5 7 5 2" xfId="7789" xr:uid="{00000000-0005-0000-0000-0000B11D0000}"/>
    <cellStyle name="20% - Accent1 2 2 5 7 5 2 2" xfId="7790" xr:uid="{00000000-0005-0000-0000-0000B21D0000}"/>
    <cellStyle name="20% - Accent1 2 2 5 7 5 3" xfId="7791" xr:uid="{00000000-0005-0000-0000-0000B31D0000}"/>
    <cellStyle name="20% - Accent1 2 2 5 7 6" xfId="7792" xr:uid="{00000000-0005-0000-0000-0000B41D0000}"/>
    <cellStyle name="20% - Accent1 2 2 5 7 6 2" xfId="7793" xr:uid="{00000000-0005-0000-0000-0000B51D0000}"/>
    <cellStyle name="20% - Accent1 2 2 5 7 6 2 2" xfId="7794" xr:uid="{00000000-0005-0000-0000-0000B61D0000}"/>
    <cellStyle name="20% - Accent1 2 2 5 7 6 3" xfId="7795" xr:uid="{00000000-0005-0000-0000-0000B71D0000}"/>
    <cellStyle name="20% - Accent1 2 2 5 7 7" xfId="7796" xr:uid="{00000000-0005-0000-0000-0000B81D0000}"/>
    <cellStyle name="20% - Accent1 2 2 5 7 7 2" xfId="7797" xr:uid="{00000000-0005-0000-0000-0000B91D0000}"/>
    <cellStyle name="20% - Accent1 2 2 5 7 8" xfId="7798" xr:uid="{00000000-0005-0000-0000-0000BA1D0000}"/>
    <cellStyle name="20% - Accent1 2 2 5 7 8 2" xfId="7799" xr:uid="{00000000-0005-0000-0000-0000BB1D0000}"/>
    <cellStyle name="20% - Accent1 2 2 5 7 9" xfId="7800" xr:uid="{00000000-0005-0000-0000-0000BC1D0000}"/>
    <cellStyle name="20% - Accent1 2 2 5 8" xfId="7801" xr:uid="{00000000-0005-0000-0000-0000BD1D0000}"/>
    <cellStyle name="20% - Accent1 2 2 5 8 2" xfId="7802" xr:uid="{00000000-0005-0000-0000-0000BE1D0000}"/>
    <cellStyle name="20% - Accent1 2 2 5 8 2 2" xfId="7803" xr:uid="{00000000-0005-0000-0000-0000BF1D0000}"/>
    <cellStyle name="20% - Accent1 2 2 5 8 2 2 2" xfId="7804" xr:uid="{00000000-0005-0000-0000-0000C01D0000}"/>
    <cellStyle name="20% - Accent1 2 2 5 8 2 3" xfId="7805" xr:uid="{00000000-0005-0000-0000-0000C11D0000}"/>
    <cellStyle name="20% - Accent1 2 2 5 8 3" xfId="7806" xr:uid="{00000000-0005-0000-0000-0000C21D0000}"/>
    <cellStyle name="20% - Accent1 2 2 5 8 3 2" xfId="7807" xr:uid="{00000000-0005-0000-0000-0000C31D0000}"/>
    <cellStyle name="20% - Accent1 2 2 5 8 4" xfId="7808" xr:uid="{00000000-0005-0000-0000-0000C41D0000}"/>
    <cellStyle name="20% - Accent1 2 2 5 9" xfId="7809" xr:uid="{00000000-0005-0000-0000-0000C51D0000}"/>
    <cellStyle name="20% - Accent1 2 2 5 9 2" xfId="7810" xr:uid="{00000000-0005-0000-0000-0000C61D0000}"/>
    <cellStyle name="20% - Accent1 2 2 5 9 2 2" xfId="7811" xr:uid="{00000000-0005-0000-0000-0000C71D0000}"/>
    <cellStyle name="20% - Accent1 2 2 5 9 2 2 2" xfId="7812" xr:uid="{00000000-0005-0000-0000-0000C81D0000}"/>
    <cellStyle name="20% - Accent1 2 2 5 9 2 3" xfId="7813" xr:uid="{00000000-0005-0000-0000-0000C91D0000}"/>
    <cellStyle name="20% - Accent1 2 2 5 9 3" xfId="7814" xr:uid="{00000000-0005-0000-0000-0000CA1D0000}"/>
    <cellStyle name="20% - Accent1 2 2 5 9 3 2" xfId="7815" xr:uid="{00000000-0005-0000-0000-0000CB1D0000}"/>
    <cellStyle name="20% - Accent1 2 2 5 9 4" xfId="7816" xr:uid="{00000000-0005-0000-0000-0000CC1D0000}"/>
    <cellStyle name="20% - Accent1 2 2 6" xfId="7817" xr:uid="{00000000-0005-0000-0000-0000CD1D0000}"/>
    <cellStyle name="20% - Accent1 2 2 6 10" xfId="7818" xr:uid="{00000000-0005-0000-0000-0000CE1D0000}"/>
    <cellStyle name="20% - Accent1 2 2 6 10 2" xfId="7819" xr:uid="{00000000-0005-0000-0000-0000CF1D0000}"/>
    <cellStyle name="20% - Accent1 2 2 6 10 2 2" xfId="7820" xr:uid="{00000000-0005-0000-0000-0000D01D0000}"/>
    <cellStyle name="20% - Accent1 2 2 6 10 3" xfId="7821" xr:uid="{00000000-0005-0000-0000-0000D11D0000}"/>
    <cellStyle name="20% - Accent1 2 2 6 11" xfId="7822" xr:uid="{00000000-0005-0000-0000-0000D21D0000}"/>
    <cellStyle name="20% - Accent1 2 2 6 11 2" xfId="7823" xr:uid="{00000000-0005-0000-0000-0000D31D0000}"/>
    <cellStyle name="20% - Accent1 2 2 6 11 2 2" xfId="7824" xr:uid="{00000000-0005-0000-0000-0000D41D0000}"/>
    <cellStyle name="20% - Accent1 2 2 6 11 3" xfId="7825" xr:uid="{00000000-0005-0000-0000-0000D51D0000}"/>
    <cellStyle name="20% - Accent1 2 2 6 12" xfId="7826" xr:uid="{00000000-0005-0000-0000-0000D61D0000}"/>
    <cellStyle name="20% - Accent1 2 2 6 12 2" xfId="7827" xr:uid="{00000000-0005-0000-0000-0000D71D0000}"/>
    <cellStyle name="20% - Accent1 2 2 6 13" xfId="7828" xr:uid="{00000000-0005-0000-0000-0000D81D0000}"/>
    <cellStyle name="20% - Accent1 2 2 6 13 2" xfId="7829" xr:uid="{00000000-0005-0000-0000-0000D91D0000}"/>
    <cellStyle name="20% - Accent1 2 2 6 14" xfId="7830" xr:uid="{00000000-0005-0000-0000-0000DA1D0000}"/>
    <cellStyle name="20% - Accent1 2 2 6 2" xfId="7831" xr:uid="{00000000-0005-0000-0000-0000DB1D0000}"/>
    <cellStyle name="20% - Accent1 2 2 6 2 10" xfId="7832" xr:uid="{00000000-0005-0000-0000-0000DC1D0000}"/>
    <cellStyle name="20% - Accent1 2 2 6 2 10 2" xfId="7833" xr:uid="{00000000-0005-0000-0000-0000DD1D0000}"/>
    <cellStyle name="20% - Accent1 2 2 6 2 11" xfId="7834" xr:uid="{00000000-0005-0000-0000-0000DE1D0000}"/>
    <cellStyle name="20% - Accent1 2 2 6 2 2" xfId="7835" xr:uid="{00000000-0005-0000-0000-0000DF1D0000}"/>
    <cellStyle name="20% - Accent1 2 2 6 2 2 2" xfId="7836" xr:uid="{00000000-0005-0000-0000-0000E01D0000}"/>
    <cellStyle name="20% - Accent1 2 2 6 2 2 2 2" xfId="7837" xr:uid="{00000000-0005-0000-0000-0000E11D0000}"/>
    <cellStyle name="20% - Accent1 2 2 6 2 2 2 2 2" xfId="7838" xr:uid="{00000000-0005-0000-0000-0000E21D0000}"/>
    <cellStyle name="20% - Accent1 2 2 6 2 2 2 2 2 2" xfId="7839" xr:uid="{00000000-0005-0000-0000-0000E31D0000}"/>
    <cellStyle name="20% - Accent1 2 2 6 2 2 2 2 3" xfId="7840" xr:uid="{00000000-0005-0000-0000-0000E41D0000}"/>
    <cellStyle name="20% - Accent1 2 2 6 2 2 2 3" xfId="7841" xr:uid="{00000000-0005-0000-0000-0000E51D0000}"/>
    <cellStyle name="20% - Accent1 2 2 6 2 2 2 3 2" xfId="7842" xr:uid="{00000000-0005-0000-0000-0000E61D0000}"/>
    <cellStyle name="20% - Accent1 2 2 6 2 2 2 4" xfId="7843" xr:uid="{00000000-0005-0000-0000-0000E71D0000}"/>
    <cellStyle name="20% - Accent1 2 2 6 2 2 3" xfId="7844" xr:uid="{00000000-0005-0000-0000-0000E81D0000}"/>
    <cellStyle name="20% - Accent1 2 2 6 2 2 3 2" xfId="7845" xr:uid="{00000000-0005-0000-0000-0000E91D0000}"/>
    <cellStyle name="20% - Accent1 2 2 6 2 2 3 2 2" xfId="7846" xr:uid="{00000000-0005-0000-0000-0000EA1D0000}"/>
    <cellStyle name="20% - Accent1 2 2 6 2 2 3 2 2 2" xfId="7847" xr:uid="{00000000-0005-0000-0000-0000EB1D0000}"/>
    <cellStyle name="20% - Accent1 2 2 6 2 2 3 2 3" xfId="7848" xr:uid="{00000000-0005-0000-0000-0000EC1D0000}"/>
    <cellStyle name="20% - Accent1 2 2 6 2 2 3 3" xfId="7849" xr:uid="{00000000-0005-0000-0000-0000ED1D0000}"/>
    <cellStyle name="20% - Accent1 2 2 6 2 2 3 3 2" xfId="7850" xr:uid="{00000000-0005-0000-0000-0000EE1D0000}"/>
    <cellStyle name="20% - Accent1 2 2 6 2 2 3 4" xfId="7851" xr:uid="{00000000-0005-0000-0000-0000EF1D0000}"/>
    <cellStyle name="20% - Accent1 2 2 6 2 2 4" xfId="7852" xr:uid="{00000000-0005-0000-0000-0000F01D0000}"/>
    <cellStyle name="20% - Accent1 2 2 6 2 2 4 2" xfId="7853" xr:uid="{00000000-0005-0000-0000-0000F11D0000}"/>
    <cellStyle name="20% - Accent1 2 2 6 2 2 4 2 2" xfId="7854" xr:uid="{00000000-0005-0000-0000-0000F21D0000}"/>
    <cellStyle name="20% - Accent1 2 2 6 2 2 4 2 2 2" xfId="7855" xr:uid="{00000000-0005-0000-0000-0000F31D0000}"/>
    <cellStyle name="20% - Accent1 2 2 6 2 2 4 2 3" xfId="7856" xr:uid="{00000000-0005-0000-0000-0000F41D0000}"/>
    <cellStyle name="20% - Accent1 2 2 6 2 2 4 3" xfId="7857" xr:uid="{00000000-0005-0000-0000-0000F51D0000}"/>
    <cellStyle name="20% - Accent1 2 2 6 2 2 4 3 2" xfId="7858" xr:uid="{00000000-0005-0000-0000-0000F61D0000}"/>
    <cellStyle name="20% - Accent1 2 2 6 2 2 4 4" xfId="7859" xr:uid="{00000000-0005-0000-0000-0000F71D0000}"/>
    <cellStyle name="20% - Accent1 2 2 6 2 2 5" xfId="7860" xr:uid="{00000000-0005-0000-0000-0000F81D0000}"/>
    <cellStyle name="20% - Accent1 2 2 6 2 2 5 2" xfId="7861" xr:uid="{00000000-0005-0000-0000-0000F91D0000}"/>
    <cellStyle name="20% - Accent1 2 2 6 2 2 5 2 2" xfId="7862" xr:uid="{00000000-0005-0000-0000-0000FA1D0000}"/>
    <cellStyle name="20% - Accent1 2 2 6 2 2 5 3" xfId="7863" xr:uid="{00000000-0005-0000-0000-0000FB1D0000}"/>
    <cellStyle name="20% - Accent1 2 2 6 2 2 6" xfId="7864" xr:uid="{00000000-0005-0000-0000-0000FC1D0000}"/>
    <cellStyle name="20% - Accent1 2 2 6 2 2 6 2" xfId="7865" xr:uid="{00000000-0005-0000-0000-0000FD1D0000}"/>
    <cellStyle name="20% - Accent1 2 2 6 2 2 6 2 2" xfId="7866" xr:uid="{00000000-0005-0000-0000-0000FE1D0000}"/>
    <cellStyle name="20% - Accent1 2 2 6 2 2 6 3" xfId="7867" xr:uid="{00000000-0005-0000-0000-0000FF1D0000}"/>
    <cellStyle name="20% - Accent1 2 2 6 2 2 7" xfId="7868" xr:uid="{00000000-0005-0000-0000-0000001E0000}"/>
    <cellStyle name="20% - Accent1 2 2 6 2 2 7 2" xfId="7869" xr:uid="{00000000-0005-0000-0000-0000011E0000}"/>
    <cellStyle name="20% - Accent1 2 2 6 2 2 8" xfId="7870" xr:uid="{00000000-0005-0000-0000-0000021E0000}"/>
    <cellStyle name="20% - Accent1 2 2 6 2 2 8 2" xfId="7871" xr:uid="{00000000-0005-0000-0000-0000031E0000}"/>
    <cellStyle name="20% - Accent1 2 2 6 2 2 9" xfId="7872" xr:uid="{00000000-0005-0000-0000-0000041E0000}"/>
    <cellStyle name="20% - Accent1 2 2 6 2 3" xfId="7873" xr:uid="{00000000-0005-0000-0000-0000051E0000}"/>
    <cellStyle name="20% - Accent1 2 2 6 2 3 2" xfId="7874" xr:uid="{00000000-0005-0000-0000-0000061E0000}"/>
    <cellStyle name="20% - Accent1 2 2 6 2 3 2 2" xfId="7875" xr:uid="{00000000-0005-0000-0000-0000071E0000}"/>
    <cellStyle name="20% - Accent1 2 2 6 2 3 2 2 2" xfId="7876" xr:uid="{00000000-0005-0000-0000-0000081E0000}"/>
    <cellStyle name="20% - Accent1 2 2 6 2 3 2 2 2 2" xfId="7877" xr:uid="{00000000-0005-0000-0000-0000091E0000}"/>
    <cellStyle name="20% - Accent1 2 2 6 2 3 2 2 3" xfId="7878" xr:uid="{00000000-0005-0000-0000-00000A1E0000}"/>
    <cellStyle name="20% - Accent1 2 2 6 2 3 2 3" xfId="7879" xr:uid="{00000000-0005-0000-0000-00000B1E0000}"/>
    <cellStyle name="20% - Accent1 2 2 6 2 3 2 3 2" xfId="7880" xr:uid="{00000000-0005-0000-0000-00000C1E0000}"/>
    <cellStyle name="20% - Accent1 2 2 6 2 3 2 4" xfId="7881" xr:uid="{00000000-0005-0000-0000-00000D1E0000}"/>
    <cellStyle name="20% - Accent1 2 2 6 2 3 3" xfId="7882" xr:uid="{00000000-0005-0000-0000-00000E1E0000}"/>
    <cellStyle name="20% - Accent1 2 2 6 2 3 3 2" xfId="7883" xr:uid="{00000000-0005-0000-0000-00000F1E0000}"/>
    <cellStyle name="20% - Accent1 2 2 6 2 3 3 2 2" xfId="7884" xr:uid="{00000000-0005-0000-0000-0000101E0000}"/>
    <cellStyle name="20% - Accent1 2 2 6 2 3 3 2 2 2" xfId="7885" xr:uid="{00000000-0005-0000-0000-0000111E0000}"/>
    <cellStyle name="20% - Accent1 2 2 6 2 3 3 2 3" xfId="7886" xr:uid="{00000000-0005-0000-0000-0000121E0000}"/>
    <cellStyle name="20% - Accent1 2 2 6 2 3 3 3" xfId="7887" xr:uid="{00000000-0005-0000-0000-0000131E0000}"/>
    <cellStyle name="20% - Accent1 2 2 6 2 3 3 3 2" xfId="7888" xr:uid="{00000000-0005-0000-0000-0000141E0000}"/>
    <cellStyle name="20% - Accent1 2 2 6 2 3 3 4" xfId="7889" xr:uid="{00000000-0005-0000-0000-0000151E0000}"/>
    <cellStyle name="20% - Accent1 2 2 6 2 3 4" xfId="7890" xr:uid="{00000000-0005-0000-0000-0000161E0000}"/>
    <cellStyle name="20% - Accent1 2 2 6 2 3 4 2" xfId="7891" xr:uid="{00000000-0005-0000-0000-0000171E0000}"/>
    <cellStyle name="20% - Accent1 2 2 6 2 3 4 2 2" xfId="7892" xr:uid="{00000000-0005-0000-0000-0000181E0000}"/>
    <cellStyle name="20% - Accent1 2 2 6 2 3 4 2 2 2" xfId="7893" xr:uid="{00000000-0005-0000-0000-0000191E0000}"/>
    <cellStyle name="20% - Accent1 2 2 6 2 3 4 2 3" xfId="7894" xr:uid="{00000000-0005-0000-0000-00001A1E0000}"/>
    <cellStyle name="20% - Accent1 2 2 6 2 3 4 3" xfId="7895" xr:uid="{00000000-0005-0000-0000-00001B1E0000}"/>
    <cellStyle name="20% - Accent1 2 2 6 2 3 4 3 2" xfId="7896" xr:uid="{00000000-0005-0000-0000-00001C1E0000}"/>
    <cellStyle name="20% - Accent1 2 2 6 2 3 4 4" xfId="7897" xr:uid="{00000000-0005-0000-0000-00001D1E0000}"/>
    <cellStyle name="20% - Accent1 2 2 6 2 3 5" xfId="7898" xr:uid="{00000000-0005-0000-0000-00001E1E0000}"/>
    <cellStyle name="20% - Accent1 2 2 6 2 3 5 2" xfId="7899" xr:uid="{00000000-0005-0000-0000-00001F1E0000}"/>
    <cellStyle name="20% - Accent1 2 2 6 2 3 5 2 2" xfId="7900" xr:uid="{00000000-0005-0000-0000-0000201E0000}"/>
    <cellStyle name="20% - Accent1 2 2 6 2 3 5 3" xfId="7901" xr:uid="{00000000-0005-0000-0000-0000211E0000}"/>
    <cellStyle name="20% - Accent1 2 2 6 2 3 6" xfId="7902" xr:uid="{00000000-0005-0000-0000-0000221E0000}"/>
    <cellStyle name="20% - Accent1 2 2 6 2 3 6 2" xfId="7903" xr:uid="{00000000-0005-0000-0000-0000231E0000}"/>
    <cellStyle name="20% - Accent1 2 2 6 2 3 6 2 2" xfId="7904" xr:uid="{00000000-0005-0000-0000-0000241E0000}"/>
    <cellStyle name="20% - Accent1 2 2 6 2 3 6 3" xfId="7905" xr:uid="{00000000-0005-0000-0000-0000251E0000}"/>
    <cellStyle name="20% - Accent1 2 2 6 2 3 7" xfId="7906" xr:uid="{00000000-0005-0000-0000-0000261E0000}"/>
    <cellStyle name="20% - Accent1 2 2 6 2 3 7 2" xfId="7907" xr:uid="{00000000-0005-0000-0000-0000271E0000}"/>
    <cellStyle name="20% - Accent1 2 2 6 2 3 8" xfId="7908" xr:uid="{00000000-0005-0000-0000-0000281E0000}"/>
    <cellStyle name="20% - Accent1 2 2 6 2 3 8 2" xfId="7909" xr:uid="{00000000-0005-0000-0000-0000291E0000}"/>
    <cellStyle name="20% - Accent1 2 2 6 2 3 9" xfId="7910" xr:uid="{00000000-0005-0000-0000-00002A1E0000}"/>
    <cellStyle name="20% - Accent1 2 2 6 2 4" xfId="7911" xr:uid="{00000000-0005-0000-0000-00002B1E0000}"/>
    <cellStyle name="20% - Accent1 2 2 6 2 4 2" xfId="7912" xr:uid="{00000000-0005-0000-0000-00002C1E0000}"/>
    <cellStyle name="20% - Accent1 2 2 6 2 4 2 2" xfId="7913" xr:uid="{00000000-0005-0000-0000-00002D1E0000}"/>
    <cellStyle name="20% - Accent1 2 2 6 2 4 2 2 2" xfId="7914" xr:uid="{00000000-0005-0000-0000-00002E1E0000}"/>
    <cellStyle name="20% - Accent1 2 2 6 2 4 2 3" xfId="7915" xr:uid="{00000000-0005-0000-0000-00002F1E0000}"/>
    <cellStyle name="20% - Accent1 2 2 6 2 4 3" xfId="7916" xr:uid="{00000000-0005-0000-0000-0000301E0000}"/>
    <cellStyle name="20% - Accent1 2 2 6 2 4 3 2" xfId="7917" xr:uid="{00000000-0005-0000-0000-0000311E0000}"/>
    <cellStyle name="20% - Accent1 2 2 6 2 4 4" xfId="7918" xr:uid="{00000000-0005-0000-0000-0000321E0000}"/>
    <cellStyle name="20% - Accent1 2 2 6 2 5" xfId="7919" xr:uid="{00000000-0005-0000-0000-0000331E0000}"/>
    <cellStyle name="20% - Accent1 2 2 6 2 5 2" xfId="7920" xr:uid="{00000000-0005-0000-0000-0000341E0000}"/>
    <cellStyle name="20% - Accent1 2 2 6 2 5 2 2" xfId="7921" xr:uid="{00000000-0005-0000-0000-0000351E0000}"/>
    <cellStyle name="20% - Accent1 2 2 6 2 5 2 2 2" xfId="7922" xr:uid="{00000000-0005-0000-0000-0000361E0000}"/>
    <cellStyle name="20% - Accent1 2 2 6 2 5 2 3" xfId="7923" xr:uid="{00000000-0005-0000-0000-0000371E0000}"/>
    <cellStyle name="20% - Accent1 2 2 6 2 5 3" xfId="7924" xr:uid="{00000000-0005-0000-0000-0000381E0000}"/>
    <cellStyle name="20% - Accent1 2 2 6 2 5 3 2" xfId="7925" xr:uid="{00000000-0005-0000-0000-0000391E0000}"/>
    <cellStyle name="20% - Accent1 2 2 6 2 5 4" xfId="7926" xr:uid="{00000000-0005-0000-0000-00003A1E0000}"/>
    <cellStyle name="20% - Accent1 2 2 6 2 6" xfId="7927" xr:uid="{00000000-0005-0000-0000-00003B1E0000}"/>
    <cellStyle name="20% - Accent1 2 2 6 2 6 2" xfId="7928" xr:uid="{00000000-0005-0000-0000-00003C1E0000}"/>
    <cellStyle name="20% - Accent1 2 2 6 2 6 2 2" xfId="7929" xr:uid="{00000000-0005-0000-0000-00003D1E0000}"/>
    <cellStyle name="20% - Accent1 2 2 6 2 6 2 2 2" xfId="7930" xr:uid="{00000000-0005-0000-0000-00003E1E0000}"/>
    <cellStyle name="20% - Accent1 2 2 6 2 6 2 3" xfId="7931" xr:uid="{00000000-0005-0000-0000-00003F1E0000}"/>
    <cellStyle name="20% - Accent1 2 2 6 2 6 3" xfId="7932" xr:uid="{00000000-0005-0000-0000-0000401E0000}"/>
    <cellStyle name="20% - Accent1 2 2 6 2 6 3 2" xfId="7933" xr:uid="{00000000-0005-0000-0000-0000411E0000}"/>
    <cellStyle name="20% - Accent1 2 2 6 2 6 4" xfId="7934" xr:uid="{00000000-0005-0000-0000-0000421E0000}"/>
    <cellStyle name="20% - Accent1 2 2 6 2 7" xfId="7935" xr:uid="{00000000-0005-0000-0000-0000431E0000}"/>
    <cellStyle name="20% - Accent1 2 2 6 2 7 2" xfId="7936" xr:uid="{00000000-0005-0000-0000-0000441E0000}"/>
    <cellStyle name="20% - Accent1 2 2 6 2 7 2 2" xfId="7937" xr:uid="{00000000-0005-0000-0000-0000451E0000}"/>
    <cellStyle name="20% - Accent1 2 2 6 2 7 3" xfId="7938" xr:uid="{00000000-0005-0000-0000-0000461E0000}"/>
    <cellStyle name="20% - Accent1 2 2 6 2 8" xfId="7939" xr:uid="{00000000-0005-0000-0000-0000471E0000}"/>
    <cellStyle name="20% - Accent1 2 2 6 2 8 2" xfId="7940" xr:uid="{00000000-0005-0000-0000-0000481E0000}"/>
    <cellStyle name="20% - Accent1 2 2 6 2 8 2 2" xfId="7941" xr:uid="{00000000-0005-0000-0000-0000491E0000}"/>
    <cellStyle name="20% - Accent1 2 2 6 2 8 3" xfId="7942" xr:uid="{00000000-0005-0000-0000-00004A1E0000}"/>
    <cellStyle name="20% - Accent1 2 2 6 2 9" xfId="7943" xr:uid="{00000000-0005-0000-0000-00004B1E0000}"/>
    <cellStyle name="20% - Accent1 2 2 6 2 9 2" xfId="7944" xr:uid="{00000000-0005-0000-0000-00004C1E0000}"/>
    <cellStyle name="20% - Accent1 2 2 6 3" xfId="7945" xr:uid="{00000000-0005-0000-0000-00004D1E0000}"/>
    <cellStyle name="20% - Accent1 2 2 6 3 10" xfId="7946" xr:uid="{00000000-0005-0000-0000-00004E1E0000}"/>
    <cellStyle name="20% - Accent1 2 2 6 3 10 2" xfId="7947" xr:uid="{00000000-0005-0000-0000-00004F1E0000}"/>
    <cellStyle name="20% - Accent1 2 2 6 3 11" xfId="7948" xr:uid="{00000000-0005-0000-0000-0000501E0000}"/>
    <cellStyle name="20% - Accent1 2 2 6 3 2" xfId="7949" xr:uid="{00000000-0005-0000-0000-0000511E0000}"/>
    <cellStyle name="20% - Accent1 2 2 6 3 2 2" xfId="7950" xr:uid="{00000000-0005-0000-0000-0000521E0000}"/>
    <cellStyle name="20% - Accent1 2 2 6 3 2 2 2" xfId="7951" xr:uid="{00000000-0005-0000-0000-0000531E0000}"/>
    <cellStyle name="20% - Accent1 2 2 6 3 2 2 2 2" xfId="7952" xr:uid="{00000000-0005-0000-0000-0000541E0000}"/>
    <cellStyle name="20% - Accent1 2 2 6 3 2 2 2 2 2" xfId="7953" xr:uid="{00000000-0005-0000-0000-0000551E0000}"/>
    <cellStyle name="20% - Accent1 2 2 6 3 2 2 2 3" xfId="7954" xr:uid="{00000000-0005-0000-0000-0000561E0000}"/>
    <cellStyle name="20% - Accent1 2 2 6 3 2 2 3" xfId="7955" xr:uid="{00000000-0005-0000-0000-0000571E0000}"/>
    <cellStyle name="20% - Accent1 2 2 6 3 2 2 3 2" xfId="7956" xr:uid="{00000000-0005-0000-0000-0000581E0000}"/>
    <cellStyle name="20% - Accent1 2 2 6 3 2 2 4" xfId="7957" xr:uid="{00000000-0005-0000-0000-0000591E0000}"/>
    <cellStyle name="20% - Accent1 2 2 6 3 2 3" xfId="7958" xr:uid="{00000000-0005-0000-0000-00005A1E0000}"/>
    <cellStyle name="20% - Accent1 2 2 6 3 2 3 2" xfId="7959" xr:uid="{00000000-0005-0000-0000-00005B1E0000}"/>
    <cellStyle name="20% - Accent1 2 2 6 3 2 3 2 2" xfId="7960" xr:uid="{00000000-0005-0000-0000-00005C1E0000}"/>
    <cellStyle name="20% - Accent1 2 2 6 3 2 3 2 2 2" xfId="7961" xr:uid="{00000000-0005-0000-0000-00005D1E0000}"/>
    <cellStyle name="20% - Accent1 2 2 6 3 2 3 2 3" xfId="7962" xr:uid="{00000000-0005-0000-0000-00005E1E0000}"/>
    <cellStyle name="20% - Accent1 2 2 6 3 2 3 3" xfId="7963" xr:uid="{00000000-0005-0000-0000-00005F1E0000}"/>
    <cellStyle name="20% - Accent1 2 2 6 3 2 3 3 2" xfId="7964" xr:uid="{00000000-0005-0000-0000-0000601E0000}"/>
    <cellStyle name="20% - Accent1 2 2 6 3 2 3 4" xfId="7965" xr:uid="{00000000-0005-0000-0000-0000611E0000}"/>
    <cellStyle name="20% - Accent1 2 2 6 3 2 4" xfId="7966" xr:uid="{00000000-0005-0000-0000-0000621E0000}"/>
    <cellStyle name="20% - Accent1 2 2 6 3 2 4 2" xfId="7967" xr:uid="{00000000-0005-0000-0000-0000631E0000}"/>
    <cellStyle name="20% - Accent1 2 2 6 3 2 4 2 2" xfId="7968" xr:uid="{00000000-0005-0000-0000-0000641E0000}"/>
    <cellStyle name="20% - Accent1 2 2 6 3 2 4 2 2 2" xfId="7969" xr:uid="{00000000-0005-0000-0000-0000651E0000}"/>
    <cellStyle name="20% - Accent1 2 2 6 3 2 4 2 3" xfId="7970" xr:uid="{00000000-0005-0000-0000-0000661E0000}"/>
    <cellStyle name="20% - Accent1 2 2 6 3 2 4 3" xfId="7971" xr:uid="{00000000-0005-0000-0000-0000671E0000}"/>
    <cellStyle name="20% - Accent1 2 2 6 3 2 4 3 2" xfId="7972" xr:uid="{00000000-0005-0000-0000-0000681E0000}"/>
    <cellStyle name="20% - Accent1 2 2 6 3 2 4 4" xfId="7973" xr:uid="{00000000-0005-0000-0000-0000691E0000}"/>
    <cellStyle name="20% - Accent1 2 2 6 3 2 5" xfId="7974" xr:uid="{00000000-0005-0000-0000-00006A1E0000}"/>
    <cellStyle name="20% - Accent1 2 2 6 3 2 5 2" xfId="7975" xr:uid="{00000000-0005-0000-0000-00006B1E0000}"/>
    <cellStyle name="20% - Accent1 2 2 6 3 2 5 2 2" xfId="7976" xr:uid="{00000000-0005-0000-0000-00006C1E0000}"/>
    <cellStyle name="20% - Accent1 2 2 6 3 2 5 3" xfId="7977" xr:uid="{00000000-0005-0000-0000-00006D1E0000}"/>
    <cellStyle name="20% - Accent1 2 2 6 3 2 6" xfId="7978" xr:uid="{00000000-0005-0000-0000-00006E1E0000}"/>
    <cellStyle name="20% - Accent1 2 2 6 3 2 6 2" xfId="7979" xr:uid="{00000000-0005-0000-0000-00006F1E0000}"/>
    <cellStyle name="20% - Accent1 2 2 6 3 2 6 2 2" xfId="7980" xr:uid="{00000000-0005-0000-0000-0000701E0000}"/>
    <cellStyle name="20% - Accent1 2 2 6 3 2 6 3" xfId="7981" xr:uid="{00000000-0005-0000-0000-0000711E0000}"/>
    <cellStyle name="20% - Accent1 2 2 6 3 2 7" xfId="7982" xr:uid="{00000000-0005-0000-0000-0000721E0000}"/>
    <cellStyle name="20% - Accent1 2 2 6 3 2 7 2" xfId="7983" xr:uid="{00000000-0005-0000-0000-0000731E0000}"/>
    <cellStyle name="20% - Accent1 2 2 6 3 2 8" xfId="7984" xr:uid="{00000000-0005-0000-0000-0000741E0000}"/>
    <cellStyle name="20% - Accent1 2 2 6 3 2 8 2" xfId="7985" xr:uid="{00000000-0005-0000-0000-0000751E0000}"/>
    <cellStyle name="20% - Accent1 2 2 6 3 2 9" xfId="7986" xr:uid="{00000000-0005-0000-0000-0000761E0000}"/>
    <cellStyle name="20% - Accent1 2 2 6 3 3" xfId="7987" xr:uid="{00000000-0005-0000-0000-0000771E0000}"/>
    <cellStyle name="20% - Accent1 2 2 6 3 3 2" xfId="7988" xr:uid="{00000000-0005-0000-0000-0000781E0000}"/>
    <cellStyle name="20% - Accent1 2 2 6 3 3 2 2" xfId="7989" xr:uid="{00000000-0005-0000-0000-0000791E0000}"/>
    <cellStyle name="20% - Accent1 2 2 6 3 3 2 2 2" xfId="7990" xr:uid="{00000000-0005-0000-0000-00007A1E0000}"/>
    <cellStyle name="20% - Accent1 2 2 6 3 3 2 2 2 2" xfId="7991" xr:uid="{00000000-0005-0000-0000-00007B1E0000}"/>
    <cellStyle name="20% - Accent1 2 2 6 3 3 2 2 3" xfId="7992" xr:uid="{00000000-0005-0000-0000-00007C1E0000}"/>
    <cellStyle name="20% - Accent1 2 2 6 3 3 2 3" xfId="7993" xr:uid="{00000000-0005-0000-0000-00007D1E0000}"/>
    <cellStyle name="20% - Accent1 2 2 6 3 3 2 3 2" xfId="7994" xr:uid="{00000000-0005-0000-0000-00007E1E0000}"/>
    <cellStyle name="20% - Accent1 2 2 6 3 3 2 4" xfId="7995" xr:uid="{00000000-0005-0000-0000-00007F1E0000}"/>
    <cellStyle name="20% - Accent1 2 2 6 3 3 3" xfId="7996" xr:uid="{00000000-0005-0000-0000-0000801E0000}"/>
    <cellStyle name="20% - Accent1 2 2 6 3 3 3 2" xfId="7997" xr:uid="{00000000-0005-0000-0000-0000811E0000}"/>
    <cellStyle name="20% - Accent1 2 2 6 3 3 3 2 2" xfId="7998" xr:uid="{00000000-0005-0000-0000-0000821E0000}"/>
    <cellStyle name="20% - Accent1 2 2 6 3 3 3 2 2 2" xfId="7999" xr:uid="{00000000-0005-0000-0000-0000831E0000}"/>
    <cellStyle name="20% - Accent1 2 2 6 3 3 3 2 3" xfId="8000" xr:uid="{00000000-0005-0000-0000-0000841E0000}"/>
    <cellStyle name="20% - Accent1 2 2 6 3 3 3 3" xfId="8001" xr:uid="{00000000-0005-0000-0000-0000851E0000}"/>
    <cellStyle name="20% - Accent1 2 2 6 3 3 3 3 2" xfId="8002" xr:uid="{00000000-0005-0000-0000-0000861E0000}"/>
    <cellStyle name="20% - Accent1 2 2 6 3 3 3 4" xfId="8003" xr:uid="{00000000-0005-0000-0000-0000871E0000}"/>
    <cellStyle name="20% - Accent1 2 2 6 3 3 4" xfId="8004" xr:uid="{00000000-0005-0000-0000-0000881E0000}"/>
    <cellStyle name="20% - Accent1 2 2 6 3 3 4 2" xfId="8005" xr:uid="{00000000-0005-0000-0000-0000891E0000}"/>
    <cellStyle name="20% - Accent1 2 2 6 3 3 4 2 2" xfId="8006" xr:uid="{00000000-0005-0000-0000-00008A1E0000}"/>
    <cellStyle name="20% - Accent1 2 2 6 3 3 4 2 2 2" xfId="8007" xr:uid="{00000000-0005-0000-0000-00008B1E0000}"/>
    <cellStyle name="20% - Accent1 2 2 6 3 3 4 2 3" xfId="8008" xr:uid="{00000000-0005-0000-0000-00008C1E0000}"/>
    <cellStyle name="20% - Accent1 2 2 6 3 3 4 3" xfId="8009" xr:uid="{00000000-0005-0000-0000-00008D1E0000}"/>
    <cellStyle name="20% - Accent1 2 2 6 3 3 4 3 2" xfId="8010" xr:uid="{00000000-0005-0000-0000-00008E1E0000}"/>
    <cellStyle name="20% - Accent1 2 2 6 3 3 4 4" xfId="8011" xr:uid="{00000000-0005-0000-0000-00008F1E0000}"/>
    <cellStyle name="20% - Accent1 2 2 6 3 3 5" xfId="8012" xr:uid="{00000000-0005-0000-0000-0000901E0000}"/>
    <cellStyle name="20% - Accent1 2 2 6 3 3 5 2" xfId="8013" xr:uid="{00000000-0005-0000-0000-0000911E0000}"/>
    <cellStyle name="20% - Accent1 2 2 6 3 3 5 2 2" xfId="8014" xr:uid="{00000000-0005-0000-0000-0000921E0000}"/>
    <cellStyle name="20% - Accent1 2 2 6 3 3 5 3" xfId="8015" xr:uid="{00000000-0005-0000-0000-0000931E0000}"/>
    <cellStyle name="20% - Accent1 2 2 6 3 3 6" xfId="8016" xr:uid="{00000000-0005-0000-0000-0000941E0000}"/>
    <cellStyle name="20% - Accent1 2 2 6 3 3 6 2" xfId="8017" xr:uid="{00000000-0005-0000-0000-0000951E0000}"/>
    <cellStyle name="20% - Accent1 2 2 6 3 3 6 2 2" xfId="8018" xr:uid="{00000000-0005-0000-0000-0000961E0000}"/>
    <cellStyle name="20% - Accent1 2 2 6 3 3 6 3" xfId="8019" xr:uid="{00000000-0005-0000-0000-0000971E0000}"/>
    <cellStyle name="20% - Accent1 2 2 6 3 3 7" xfId="8020" xr:uid="{00000000-0005-0000-0000-0000981E0000}"/>
    <cellStyle name="20% - Accent1 2 2 6 3 3 7 2" xfId="8021" xr:uid="{00000000-0005-0000-0000-0000991E0000}"/>
    <cellStyle name="20% - Accent1 2 2 6 3 3 8" xfId="8022" xr:uid="{00000000-0005-0000-0000-00009A1E0000}"/>
    <cellStyle name="20% - Accent1 2 2 6 3 3 8 2" xfId="8023" xr:uid="{00000000-0005-0000-0000-00009B1E0000}"/>
    <cellStyle name="20% - Accent1 2 2 6 3 3 9" xfId="8024" xr:uid="{00000000-0005-0000-0000-00009C1E0000}"/>
    <cellStyle name="20% - Accent1 2 2 6 3 4" xfId="8025" xr:uid="{00000000-0005-0000-0000-00009D1E0000}"/>
    <cellStyle name="20% - Accent1 2 2 6 3 4 2" xfId="8026" xr:uid="{00000000-0005-0000-0000-00009E1E0000}"/>
    <cellStyle name="20% - Accent1 2 2 6 3 4 2 2" xfId="8027" xr:uid="{00000000-0005-0000-0000-00009F1E0000}"/>
    <cellStyle name="20% - Accent1 2 2 6 3 4 2 2 2" xfId="8028" xr:uid="{00000000-0005-0000-0000-0000A01E0000}"/>
    <cellStyle name="20% - Accent1 2 2 6 3 4 2 3" xfId="8029" xr:uid="{00000000-0005-0000-0000-0000A11E0000}"/>
    <cellStyle name="20% - Accent1 2 2 6 3 4 3" xfId="8030" xr:uid="{00000000-0005-0000-0000-0000A21E0000}"/>
    <cellStyle name="20% - Accent1 2 2 6 3 4 3 2" xfId="8031" xr:uid="{00000000-0005-0000-0000-0000A31E0000}"/>
    <cellStyle name="20% - Accent1 2 2 6 3 4 4" xfId="8032" xr:uid="{00000000-0005-0000-0000-0000A41E0000}"/>
    <cellStyle name="20% - Accent1 2 2 6 3 5" xfId="8033" xr:uid="{00000000-0005-0000-0000-0000A51E0000}"/>
    <cellStyle name="20% - Accent1 2 2 6 3 5 2" xfId="8034" xr:uid="{00000000-0005-0000-0000-0000A61E0000}"/>
    <cellStyle name="20% - Accent1 2 2 6 3 5 2 2" xfId="8035" xr:uid="{00000000-0005-0000-0000-0000A71E0000}"/>
    <cellStyle name="20% - Accent1 2 2 6 3 5 2 2 2" xfId="8036" xr:uid="{00000000-0005-0000-0000-0000A81E0000}"/>
    <cellStyle name="20% - Accent1 2 2 6 3 5 2 3" xfId="8037" xr:uid="{00000000-0005-0000-0000-0000A91E0000}"/>
    <cellStyle name="20% - Accent1 2 2 6 3 5 3" xfId="8038" xr:uid="{00000000-0005-0000-0000-0000AA1E0000}"/>
    <cellStyle name="20% - Accent1 2 2 6 3 5 3 2" xfId="8039" xr:uid="{00000000-0005-0000-0000-0000AB1E0000}"/>
    <cellStyle name="20% - Accent1 2 2 6 3 5 4" xfId="8040" xr:uid="{00000000-0005-0000-0000-0000AC1E0000}"/>
    <cellStyle name="20% - Accent1 2 2 6 3 6" xfId="8041" xr:uid="{00000000-0005-0000-0000-0000AD1E0000}"/>
    <cellStyle name="20% - Accent1 2 2 6 3 6 2" xfId="8042" xr:uid="{00000000-0005-0000-0000-0000AE1E0000}"/>
    <cellStyle name="20% - Accent1 2 2 6 3 6 2 2" xfId="8043" xr:uid="{00000000-0005-0000-0000-0000AF1E0000}"/>
    <cellStyle name="20% - Accent1 2 2 6 3 6 2 2 2" xfId="8044" xr:uid="{00000000-0005-0000-0000-0000B01E0000}"/>
    <cellStyle name="20% - Accent1 2 2 6 3 6 2 3" xfId="8045" xr:uid="{00000000-0005-0000-0000-0000B11E0000}"/>
    <cellStyle name="20% - Accent1 2 2 6 3 6 3" xfId="8046" xr:uid="{00000000-0005-0000-0000-0000B21E0000}"/>
    <cellStyle name="20% - Accent1 2 2 6 3 6 3 2" xfId="8047" xr:uid="{00000000-0005-0000-0000-0000B31E0000}"/>
    <cellStyle name="20% - Accent1 2 2 6 3 6 4" xfId="8048" xr:uid="{00000000-0005-0000-0000-0000B41E0000}"/>
    <cellStyle name="20% - Accent1 2 2 6 3 7" xfId="8049" xr:uid="{00000000-0005-0000-0000-0000B51E0000}"/>
    <cellStyle name="20% - Accent1 2 2 6 3 7 2" xfId="8050" xr:uid="{00000000-0005-0000-0000-0000B61E0000}"/>
    <cellStyle name="20% - Accent1 2 2 6 3 7 2 2" xfId="8051" xr:uid="{00000000-0005-0000-0000-0000B71E0000}"/>
    <cellStyle name="20% - Accent1 2 2 6 3 7 3" xfId="8052" xr:uid="{00000000-0005-0000-0000-0000B81E0000}"/>
    <cellStyle name="20% - Accent1 2 2 6 3 8" xfId="8053" xr:uid="{00000000-0005-0000-0000-0000B91E0000}"/>
    <cellStyle name="20% - Accent1 2 2 6 3 8 2" xfId="8054" xr:uid="{00000000-0005-0000-0000-0000BA1E0000}"/>
    <cellStyle name="20% - Accent1 2 2 6 3 8 2 2" xfId="8055" xr:uid="{00000000-0005-0000-0000-0000BB1E0000}"/>
    <cellStyle name="20% - Accent1 2 2 6 3 8 3" xfId="8056" xr:uid="{00000000-0005-0000-0000-0000BC1E0000}"/>
    <cellStyle name="20% - Accent1 2 2 6 3 9" xfId="8057" xr:uid="{00000000-0005-0000-0000-0000BD1E0000}"/>
    <cellStyle name="20% - Accent1 2 2 6 3 9 2" xfId="8058" xr:uid="{00000000-0005-0000-0000-0000BE1E0000}"/>
    <cellStyle name="20% - Accent1 2 2 6 4" xfId="8059" xr:uid="{00000000-0005-0000-0000-0000BF1E0000}"/>
    <cellStyle name="20% - Accent1 2 2 6 4 10" xfId="8060" xr:uid="{00000000-0005-0000-0000-0000C01E0000}"/>
    <cellStyle name="20% - Accent1 2 2 6 4 10 2" xfId="8061" xr:uid="{00000000-0005-0000-0000-0000C11E0000}"/>
    <cellStyle name="20% - Accent1 2 2 6 4 11" xfId="8062" xr:uid="{00000000-0005-0000-0000-0000C21E0000}"/>
    <cellStyle name="20% - Accent1 2 2 6 4 2" xfId="8063" xr:uid="{00000000-0005-0000-0000-0000C31E0000}"/>
    <cellStyle name="20% - Accent1 2 2 6 4 2 2" xfId="8064" xr:uid="{00000000-0005-0000-0000-0000C41E0000}"/>
    <cellStyle name="20% - Accent1 2 2 6 4 2 2 2" xfId="8065" xr:uid="{00000000-0005-0000-0000-0000C51E0000}"/>
    <cellStyle name="20% - Accent1 2 2 6 4 2 2 2 2" xfId="8066" xr:uid="{00000000-0005-0000-0000-0000C61E0000}"/>
    <cellStyle name="20% - Accent1 2 2 6 4 2 2 2 2 2" xfId="8067" xr:uid="{00000000-0005-0000-0000-0000C71E0000}"/>
    <cellStyle name="20% - Accent1 2 2 6 4 2 2 2 3" xfId="8068" xr:uid="{00000000-0005-0000-0000-0000C81E0000}"/>
    <cellStyle name="20% - Accent1 2 2 6 4 2 2 3" xfId="8069" xr:uid="{00000000-0005-0000-0000-0000C91E0000}"/>
    <cellStyle name="20% - Accent1 2 2 6 4 2 2 3 2" xfId="8070" xr:uid="{00000000-0005-0000-0000-0000CA1E0000}"/>
    <cellStyle name="20% - Accent1 2 2 6 4 2 2 4" xfId="8071" xr:uid="{00000000-0005-0000-0000-0000CB1E0000}"/>
    <cellStyle name="20% - Accent1 2 2 6 4 2 3" xfId="8072" xr:uid="{00000000-0005-0000-0000-0000CC1E0000}"/>
    <cellStyle name="20% - Accent1 2 2 6 4 2 3 2" xfId="8073" xr:uid="{00000000-0005-0000-0000-0000CD1E0000}"/>
    <cellStyle name="20% - Accent1 2 2 6 4 2 3 2 2" xfId="8074" xr:uid="{00000000-0005-0000-0000-0000CE1E0000}"/>
    <cellStyle name="20% - Accent1 2 2 6 4 2 3 2 2 2" xfId="8075" xr:uid="{00000000-0005-0000-0000-0000CF1E0000}"/>
    <cellStyle name="20% - Accent1 2 2 6 4 2 3 2 3" xfId="8076" xr:uid="{00000000-0005-0000-0000-0000D01E0000}"/>
    <cellStyle name="20% - Accent1 2 2 6 4 2 3 3" xfId="8077" xr:uid="{00000000-0005-0000-0000-0000D11E0000}"/>
    <cellStyle name="20% - Accent1 2 2 6 4 2 3 3 2" xfId="8078" xr:uid="{00000000-0005-0000-0000-0000D21E0000}"/>
    <cellStyle name="20% - Accent1 2 2 6 4 2 3 4" xfId="8079" xr:uid="{00000000-0005-0000-0000-0000D31E0000}"/>
    <cellStyle name="20% - Accent1 2 2 6 4 2 4" xfId="8080" xr:uid="{00000000-0005-0000-0000-0000D41E0000}"/>
    <cellStyle name="20% - Accent1 2 2 6 4 2 4 2" xfId="8081" xr:uid="{00000000-0005-0000-0000-0000D51E0000}"/>
    <cellStyle name="20% - Accent1 2 2 6 4 2 4 2 2" xfId="8082" xr:uid="{00000000-0005-0000-0000-0000D61E0000}"/>
    <cellStyle name="20% - Accent1 2 2 6 4 2 4 2 2 2" xfId="8083" xr:uid="{00000000-0005-0000-0000-0000D71E0000}"/>
    <cellStyle name="20% - Accent1 2 2 6 4 2 4 2 3" xfId="8084" xr:uid="{00000000-0005-0000-0000-0000D81E0000}"/>
    <cellStyle name="20% - Accent1 2 2 6 4 2 4 3" xfId="8085" xr:uid="{00000000-0005-0000-0000-0000D91E0000}"/>
    <cellStyle name="20% - Accent1 2 2 6 4 2 4 3 2" xfId="8086" xr:uid="{00000000-0005-0000-0000-0000DA1E0000}"/>
    <cellStyle name="20% - Accent1 2 2 6 4 2 4 4" xfId="8087" xr:uid="{00000000-0005-0000-0000-0000DB1E0000}"/>
    <cellStyle name="20% - Accent1 2 2 6 4 2 5" xfId="8088" xr:uid="{00000000-0005-0000-0000-0000DC1E0000}"/>
    <cellStyle name="20% - Accent1 2 2 6 4 2 5 2" xfId="8089" xr:uid="{00000000-0005-0000-0000-0000DD1E0000}"/>
    <cellStyle name="20% - Accent1 2 2 6 4 2 5 2 2" xfId="8090" xr:uid="{00000000-0005-0000-0000-0000DE1E0000}"/>
    <cellStyle name="20% - Accent1 2 2 6 4 2 5 3" xfId="8091" xr:uid="{00000000-0005-0000-0000-0000DF1E0000}"/>
    <cellStyle name="20% - Accent1 2 2 6 4 2 6" xfId="8092" xr:uid="{00000000-0005-0000-0000-0000E01E0000}"/>
    <cellStyle name="20% - Accent1 2 2 6 4 2 6 2" xfId="8093" xr:uid="{00000000-0005-0000-0000-0000E11E0000}"/>
    <cellStyle name="20% - Accent1 2 2 6 4 2 6 2 2" xfId="8094" xr:uid="{00000000-0005-0000-0000-0000E21E0000}"/>
    <cellStyle name="20% - Accent1 2 2 6 4 2 6 3" xfId="8095" xr:uid="{00000000-0005-0000-0000-0000E31E0000}"/>
    <cellStyle name="20% - Accent1 2 2 6 4 2 7" xfId="8096" xr:uid="{00000000-0005-0000-0000-0000E41E0000}"/>
    <cellStyle name="20% - Accent1 2 2 6 4 2 7 2" xfId="8097" xr:uid="{00000000-0005-0000-0000-0000E51E0000}"/>
    <cellStyle name="20% - Accent1 2 2 6 4 2 8" xfId="8098" xr:uid="{00000000-0005-0000-0000-0000E61E0000}"/>
    <cellStyle name="20% - Accent1 2 2 6 4 2 8 2" xfId="8099" xr:uid="{00000000-0005-0000-0000-0000E71E0000}"/>
    <cellStyle name="20% - Accent1 2 2 6 4 2 9" xfId="8100" xr:uid="{00000000-0005-0000-0000-0000E81E0000}"/>
    <cellStyle name="20% - Accent1 2 2 6 4 3" xfId="8101" xr:uid="{00000000-0005-0000-0000-0000E91E0000}"/>
    <cellStyle name="20% - Accent1 2 2 6 4 3 2" xfId="8102" xr:uid="{00000000-0005-0000-0000-0000EA1E0000}"/>
    <cellStyle name="20% - Accent1 2 2 6 4 3 2 2" xfId="8103" xr:uid="{00000000-0005-0000-0000-0000EB1E0000}"/>
    <cellStyle name="20% - Accent1 2 2 6 4 3 2 2 2" xfId="8104" xr:uid="{00000000-0005-0000-0000-0000EC1E0000}"/>
    <cellStyle name="20% - Accent1 2 2 6 4 3 2 2 2 2" xfId="8105" xr:uid="{00000000-0005-0000-0000-0000ED1E0000}"/>
    <cellStyle name="20% - Accent1 2 2 6 4 3 2 2 3" xfId="8106" xr:uid="{00000000-0005-0000-0000-0000EE1E0000}"/>
    <cellStyle name="20% - Accent1 2 2 6 4 3 2 3" xfId="8107" xr:uid="{00000000-0005-0000-0000-0000EF1E0000}"/>
    <cellStyle name="20% - Accent1 2 2 6 4 3 2 3 2" xfId="8108" xr:uid="{00000000-0005-0000-0000-0000F01E0000}"/>
    <cellStyle name="20% - Accent1 2 2 6 4 3 2 4" xfId="8109" xr:uid="{00000000-0005-0000-0000-0000F11E0000}"/>
    <cellStyle name="20% - Accent1 2 2 6 4 3 3" xfId="8110" xr:uid="{00000000-0005-0000-0000-0000F21E0000}"/>
    <cellStyle name="20% - Accent1 2 2 6 4 3 3 2" xfId="8111" xr:uid="{00000000-0005-0000-0000-0000F31E0000}"/>
    <cellStyle name="20% - Accent1 2 2 6 4 3 3 2 2" xfId="8112" xr:uid="{00000000-0005-0000-0000-0000F41E0000}"/>
    <cellStyle name="20% - Accent1 2 2 6 4 3 3 2 2 2" xfId="8113" xr:uid="{00000000-0005-0000-0000-0000F51E0000}"/>
    <cellStyle name="20% - Accent1 2 2 6 4 3 3 2 3" xfId="8114" xr:uid="{00000000-0005-0000-0000-0000F61E0000}"/>
    <cellStyle name="20% - Accent1 2 2 6 4 3 3 3" xfId="8115" xr:uid="{00000000-0005-0000-0000-0000F71E0000}"/>
    <cellStyle name="20% - Accent1 2 2 6 4 3 3 3 2" xfId="8116" xr:uid="{00000000-0005-0000-0000-0000F81E0000}"/>
    <cellStyle name="20% - Accent1 2 2 6 4 3 3 4" xfId="8117" xr:uid="{00000000-0005-0000-0000-0000F91E0000}"/>
    <cellStyle name="20% - Accent1 2 2 6 4 3 4" xfId="8118" xr:uid="{00000000-0005-0000-0000-0000FA1E0000}"/>
    <cellStyle name="20% - Accent1 2 2 6 4 3 4 2" xfId="8119" xr:uid="{00000000-0005-0000-0000-0000FB1E0000}"/>
    <cellStyle name="20% - Accent1 2 2 6 4 3 4 2 2" xfId="8120" xr:uid="{00000000-0005-0000-0000-0000FC1E0000}"/>
    <cellStyle name="20% - Accent1 2 2 6 4 3 4 2 2 2" xfId="8121" xr:uid="{00000000-0005-0000-0000-0000FD1E0000}"/>
    <cellStyle name="20% - Accent1 2 2 6 4 3 4 2 3" xfId="8122" xr:uid="{00000000-0005-0000-0000-0000FE1E0000}"/>
    <cellStyle name="20% - Accent1 2 2 6 4 3 4 3" xfId="8123" xr:uid="{00000000-0005-0000-0000-0000FF1E0000}"/>
    <cellStyle name="20% - Accent1 2 2 6 4 3 4 3 2" xfId="8124" xr:uid="{00000000-0005-0000-0000-0000001F0000}"/>
    <cellStyle name="20% - Accent1 2 2 6 4 3 4 4" xfId="8125" xr:uid="{00000000-0005-0000-0000-0000011F0000}"/>
    <cellStyle name="20% - Accent1 2 2 6 4 3 5" xfId="8126" xr:uid="{00000000-0005-0000-0000-0000021F0000}"/>
    <cellStyle name="20% - Accent1 2 2 6 4 3 5 2" xfId="8127" xr:uid="{00000000-0005-0000-0000-0000031F0000}"/>
    <cellStyle name="20% - Accent1 2 2 6 4 3 5 2 2" xfId="8128" xr:uid="{00000000-0005-0000-0000-0000041F0000}"/>
    <cellStyle name="20% - Accent1 2 2 6 4 3 5 3" xfId="8129" xr:uid="{00000000-0005-0000-0000-0000051F0000}"/>
    <cellStyle name="20% - Accent1 2 2 6 4 3 6" xfId="8130" xr:uid="{00000000-0005-0000-0000-0000061F0000}"/>
    <cellStyle name="20% - Accent1 2 2 6 4 3 6 2" xfId="8131" xr:uid="{00000000-0005-0000-0000-0000071F0000}"/>
    <cellStyle name="20% - Accent1 2 2 6 4 3 6 2 2" xfId="8132" xr:uid="{00000000-0005-0000-0000-0000081F0000}"/>
    <cellStyle name="20% - Accent1 2 2 6 4 3 6 3" xfId="8133" xr:uid="{00000000-0005-0000-0000-0000091F0000}"/>
    <cellStyle name="20% - Accent1 2 2 6 4 3 7" xfId="8134" xr:uid="{00000000-0005-0000-0000-00000A1F0000}"/>
    <cellStyle name="20% - Accent1 2 2 6 4 3 7 2" xfId="8135" xr:uid="{00000000-0005-0000-0000-00000B1F0000}"/>
    <cellStyle name="20% - Accent1 2 2 6 4 3 8" xfId="8136" xr:uid="{00000000-0005-0000-0000-00000C1F0000}"/>
    <cellStyle name="20% - Accent1 2 2 6 4 3 8 2" xfId="8137" xr:uid="{00000000-0005-0000-0000-00000D1F0000}"/>
    <cellStyle name="20% - Accent1 2 2 6 4 3 9" xfId="8138" xr:uid="{00000000-0005-0000-0000-00000E1F0000}"/>
    <cellStyle name="20% - Accent1 2 2 6 4 4" xfId="8139" xr:uid="{00000000-0005-0000-0000-00000F1F0000}"/>
    <cellStyle name="20% - Accent1 2 2 6 4 4 2" xfId="8140" xr:uid="{00000000-0005-0000-0000-0000101F0000}"/>
    <cellStyle name="20% - Accent1 2 2 6 4 4 2 2" xfId="8141" xr:uid="{00000000-0005-0000-0000-0000111F0000}"/>
    <cellStyle name="20% - Accent1 2 2 6 4 4 2 2 2" xfId="8142" xr:uid="{00000000-0005-0000-0000-0000121F0000}"/>
    <cellStyle name="20% - Accent1 2 2 6 4 4 2 3" xfId="8143" xr:uid="{00000000-0005-0000-0000-0000131F0000}"/>
    <cellStyle name="20% - Accent1 2 2 6 4 4 3" xfId="8144" xr:uid="{00000000-0005-0000-0000-0000141F0000}"/>
    <cellStyle name="20% - Accent1 2 2 6 4 4 3 2" xfId="8145" xr:uid="{00000000-0005-0000-0000-0000151F0000}"/>
    <cellStyle name="20% - Accent1 2 2 6 4 4 4" xfId="8146" xr:uid="{00000000-0005-0000-0000-0000161F0000}"/>
    <cellStyle name="20% - Accent1 2 2 6 4 5" xfId="8147" xr:uid="{00000000-0005-0000-0000-0000171F0000}"/>
    <cellStyle name="20% - Accent1 2 2 6 4 5 2" xfId="8148" xr:uid="{00000000-0005-0000-0000-0000181F0000}"/>
    <cellStyle name="20% - Accent1 2 2 6 4 5 2 2" xfId="8149" xr:uid="{00000000-0005-0000-0000-0000191F0000}"/>
    <cellStyle name="20% - Accent1 2 2 6 4 5 2 2 2" xfId="8150" xr:uid="{00000000-0005-0000-0000-00001A1F0000}"/>
    <cellStyle name="20% - Accent1 2 2 6 4 5 2 3" xfId="8151" xr:uid="{00000000-0005-0000-0000-00001B1F0000}"/>
    <cellStyle name="20% - Accent1 2 2 6 4 5 3" xfId="8152" xr:uid="{00000000-0005-0000-0000-00001C1F0000}"/>
    <cellStyle name="20% - Accent1 2 2 6 4 5 3 2" xfId="8153" xr:uid="{00000000-0005-0000-0000-00001D1F0000}"/>
    <cellStyle name="20% - Accent1 2 2 6 4 5 4" xfId="8154" xr:uid="{00000000-0005-0000-0000-00001E1F0000}"/>
    <cellStyle name="20% - Accent1 2 2 6 4 6" xfId="8155" xr:uid="{00000000-0005-0000-0000-00001F1F0000}"/>
    <cellStyle name="20% - Accent1 2 2 6 4 6 2" xfId="8156" xr:uid="{00000000-0005-0000-0000-0000201F0000}"/>
    <cellStyle name="20% - Accent1 2 2 6 4 6 2 2" xfId="8157" xr:uid="{00000000-0005-0000-0000-0000211F0000}"/>
    <cellStyle name="20% - Accent1 2 2 6 4 6 2 2 2" xfId="8158" xr:uid="{00000000-0005-0000-0000-0000221F0000}"/>
    <cellStyle name="20% - Accent1 2 2 6 4 6 2 3" xfId="8159" xr:uid="{00000000-0005-0000-0000-0000231F0000}"/>
    <cellStyle name="20% - Accent1 2 2 6 4 6 3" xfId="8160" xr:uid="{00000000-0005-0000-0000-0000241F0000}"/>
    <cellStyle name="20% - Accent1 2 2 6 4 6 3 2" xfId="8161" xr:uid="{00000000-0005-0000-0000-0000251F0000}"/>
    <cellStyle name="20% - Accent1 2 2 6 4 6 4" xfId="8162" xr:uid="{00000000-0005-0000-0000-0000261F0000}"/>
    <cellStyle name="20% - Accent1 2 2 6 4 7" xfId="8163" xr:uid="{00000000-0005-0000-0000-0000271F0000}"/>
    <cellStyle name="20% - Accent1 2 2 6 4 7 2" xfId="8164" xr:uid="{00000000-0005-0000-0000-0000281F0000}"/>
    <cellStyle name="20% - Accent1 2 2 6 4 7 2 2" xfId="8165" xr:uid="{00000000-0005-0000-0000-0000291F0000}"/>
    <cellStyle name="20% - Accent1 2 2 6 4 7 3" xfId="8166" xr:uid="{00000000-0005-0000-0000-00002A1F0000}"/>
    <cellStyle name="20% - Accent1 2 2 6 4 8" xfId="8167" xr:uid="{00000000-0005-0000-0000-00002B1F0000}"/>
    <cellStyle name="20% - Accent1 2 2 6 4 8 2" xfId="8168" xr:uid="{00000000-0005-0000-0000-00002C1F0000}"/>
    <cellStyle name="20% - Accent1 2 2 6 4 8 2 2" xfId="8169" xr:uid="{00000000-0005-0000-0000-00002D1F0000}"/>
    <cellStyle name="20% - Accent1 2 2 6 4 8 3" xfId="8170" xr:uid="{00000000-0005-0000-0000-00002E1F0000}"/>
    <cellStyle name="20% - Accent1 2 2 6 4 9" xfId="8171" xr:uid="{00000000-0005-0000-0000-00002F1F0000}"/>
    <cellStyle name="20% - Accent1 2 2 6 4 9 2" xfId="8172" xr:uid="{00000000-0005-0000-0000-0000301F0000}"/>
    <cellStyle name="20% - Accent1 2 2 6 5" xfId="8173" xr:uid="{00000000-0005-0000-0000-0000311F0000}"/>
    <cellStyle name="20% - Accent1 2 2 6 5 2" xfId="8174" xr:uid="{00000000-0005-0000-0000-0000321F0000}"/>
    <cellStyle name="20% - Accent1 2 2 6 5 2 2" xfId="8175" xr:uid="{00000000-0005-0000-0000-0000331F0000}"/>
    <cellStyle name="20% - Accent1 2 2 6 5 2 2 2" xfId="8176" xr:uid="{00000000-0005-0000-0000-0000341F0000}"/>
    <cellStyle name="20% - Accent1 2 2 6 5 2 2 2 2" xfId="8177" xr:uid="{00000000-0005-0000-0000-0000351F0000}"/>
    <cellStyle name="20% - Accent1 2 2 6 5 2 2 3" xfId="8178" xr:uid="{00000000-0005-0000-0000-0000361F0000}"/>
    <cellStyle name="20% - Accent1 2 2 6 5 2 3" xfId="8179" xr:uid="{00000000-0005-0000-0000-0000371F0000}"/>
    <cellStyle name="20% - Accent1 2 2 6 5 2 3 2" xfId="8180" xr:uid="{00000000-0005-0000-0000-0000381F0000}"/>
    <cellStyle name="20% - Accent1 2 2 6 5 2 4" xfId="8181" xr:uid="{00000000-0005-0000-0000-0000391F0000}"/>
    <cellStyle name="20% - Accent1 2 2 6 5 3" xfId="8182" xr:uid="{00000000-0005-0000-0000-00003A1F0000}"/>
    <cellStyle name="20% - Accent1 2 2 6 5 3 2" xfId="8183" xr:uid="{00000000-0005-0000-0000-00003B1F0000}"/>
    <cellStyle name="20% - Accent1 2 2 6 5 3 2 2" xfId="8184" xr:uid="{00000000-0005-0000-0000-00003C1F0000}"/>
    <cellStyle name="20% - Accent1 2 2 6 5 3 2 2 2" xfId="8185" xr:uid="{00000000-0005-0000-0000-00003D1F0000}"/>
    <cellStyle name="20% - Accent1 2 2 6 5 3 2 3" xfId="8186" xr:uid="{00000000-0005-0000-0000-00003E1F0000}"/>
    <cellStyle name="20% - Accent1 2 2 6 5 3 3" xfId="8187" xr:uid="{00000000-0005-0000-0000-00003F1F0000}"/>
    <cellStyle name="20% - Accent1 2 2 6 5 3 3 2" xfId="8188" xr:uid="{00000000-0005-0000-0000-0000401F0000}"/>
    <cellStyle name="20% - Accent1 2 2 6 5 3 4" xfId="8189" xr:uid="{00000000-0005-0000-0000-0000411F0000}"/>
    <cellStyle name="20% - Accent1 2 2 6 5 4" xfId="8190" xr:uid="{00000000-0005-0000-0000-0000421F0000}"/>
    <cellStyle name="20% - Accent1 2 2 6 5 4 2" xfId="8191" xr:uid="{00000000-0005-0000-0000-0000431F0000}"/>
    <cellStyle name="20% - Accent1 2 2 6 5 4 2 2" xfId="8192" xr:uid="{00000000-0005-0000-0000-0000441F0000}"/>
    <cellStyle name="20% - Accent1 2 2 6 5 4 2 2 2" xfId="8193" xr:uid="{00000000-0005-0000-0000-0000451F0000}"/>
    <cellStyle name="20% - Accent1 2 2 6 5 4 2 3" xfId="8194" xr:uid="{00000000-0005-0000-0000-0000461F0000}"/>
    <cellStyle name="20% - Accent1 2 2 6 5 4 3" xfId="8195" xr:uid="{00000000-0005-0000-0000-0000471F0000}"/>
    <cellStyle name="20% - Accent1 2 2 6 5 4 3 2" xfId="8196" xr:uid="{00000000-0005-0000-0000-0000481F0000}"/>
    <cellStyle name="20% - Accent1 2 2 6 5 4 4" xfId="8197" xr:uid="{00000000-0005-0000-0000-0000491F0000}"/>
    <cellStyle name="20% - Accent1 2 2 6 5 5" xfId="8198" xr:uid="{00000000-0005-0000-0000-00004A1F0000}"/>
    <cellStyle name="20% - Accent1 2 2 6 5 5 2" xfId="8199" xr:uid="{00000000-0005-0000-0000-00004B1F0000}"/>
    <cellStyle name="20% - Accent1 2 2 6 5 5 2 2" xfId="8200" xr:uid="{00000000-0005-0000-0000-00004C1F0000}"/>
    <cellStyle name="20% - Accent1 2 2 6 5 5 3" xfId="8201" xr:uid="{00000000-0005-0000-0000-00004D1F0000}"/>
    <cellStyle name="20% - Accent1 2 2 6 5 6" xfId="8202" xr:uid="{00000000-0005-0000-0000-00004E1F0000}"/>
    <cellStyle name="20% - Accent1 2 2 6 5 6 2" xfId="8203" xr:uid="{00000000-0005-0000-0000-00004F1F0000}"/>
    <cellStyle name="20% - Accent1 2 2 6 5 6 2 2" xfId="8204" xr:uid="{00000000-0005-0000-0000-0000501F0000}"/>
    <cellStyle name="20% - Accent1 2 2 6 5 6 3" xfId="8205" xr:uid="{00000000-0005-0000-0000-0000511F0000}"/>
    <cellStyle name="20% - Accent1 2 2 6 5 7" xfId="8206" xr:uid="{00000000-0005-0000-0000-0000521F0000}"/>
    <cellStyle name="20% - Accent1 2 2 6 5 7 2" xfId="8207" xr:uid="{00000000-0005-0000-0000-0000531F0000}"/>
    <cellStyle name="20% - Accent1 2 2 6 5 8" xfId="8208" xr:uid="{00000000-0005-0000-0000-0000541F0000}"/>
    <cellStyle name="20% - Accent1 2 2 6 5 8 2" xfId="8209" xr:uid="{00000000-0005-0000-0000-0000551F0000}"/>
    <cellStyle name="20% - Accent1 2 2 6 5 9" xfId="8210" xr:uid="{00000000-0005-0000-0000-0000561F0000}"/>
    <cellStyle name="20% - Accent1 2 2 6 6" xfId="8211" xr:uid="{00000000-0005-0000-0000-0000571F0000}"/>
    <cellStyle name="20% - Accent1 2 2 6 6 2" xfId="8212" xr:uid="{00000000-0005-0000-0000-0000581F0000}"/>
    <cellStyle name="20% - Accent1 2 2 6 6 2 2" xfId="8213" xr:uid="{00000000-0005-0000-0000-0000591F0000}"/>
    <cellStyle name="20% - Accent1 2 2 6 6 2 2 2" xfId="8214" xr:uid="{00000000-0005-0000-0000-00005A1F0000}"/>
    <cellStyle name="20% - Accent1 2 2 6 6 2 2 2 2" xfId="8215" xr:uid="{00000000-0005-0000-0000-00005B1F0000}"/>
    <cellStyle name="20% - Accent1 2 2 6 6 2 2 3" xfId="8216" xr:uid="{00000000-0005-0000-0000-00005C1F0000}"/>
    <cellStyle name="20% - Accent1 2 2 6 6 2 3" xfId="8217" xr:uid="{00000000-0005-0000-0000-00005D1F0000}"/>
    <cellStyle name="20% - Accent1 2 2 6 6 2 3 2" xfId="8218" xr:uid="{00000000-0005-0000-0000-00005E1F0000}"/>
    <cellStyle name="20% - Accent1 2 2 6 6 2 4" xfId="8219" xr:uid="{00000000-0005-0000-0000-00005F1F0000}"/>
    <cellStyle name="20% - Accent1 2 2 6 6 3" xfId="8220" xr:uid="{00000000-0005-0000-0000-0000601F0000}"/>
    <cellStyle name="20% - Accent1 2 2 6 6 3 2" xfId="8221" xr:uid="{00000000-0005-0000-0000-0000611F0000}"/>
    <cellStyle name="20% - Accent1 2 2 6 6 3 2 2" xfId="8222" xr:uid="{00000000-0005-0000-0000-0000621F0000}"/>
    <cellStyle name="20% - Accent1 2 2 6 6 3 2 2 2" xfId="8223" xr:uid="{00000000-0005-0000-0000-0000631F0000}"/>
    <cellStyle name="20% - Accent1 2 2 6 6 3 2 3" xfId="8224" xr:uid="{00000000-0005-0000-0000-0000641F0000}"/>
    <cellStyle name="20% - Accent1 2 2 6 6 3 3" xfId="8225" xr:uid="{00000000-0005-0000-0000-0000651F0000}"/>
    <cellStyle name="20% - Accent1 2 2 6 6 3 3 2" xfId="8226" xr:uid="{00000000-0005-0000-0000-0000661F0000}"/>
    <cellStyle name="20% - Accent1 2 2 6 6 3 4" xfId="8227" xr:uid="{00000000-0005-0000-0000-0000671F0000}"/>
    <cellStyle name="20% - Accent1 2 2 6 6 4" xfId="8228" xr:uid="{00000000-0005-0000-0000-0000681F0000}"/>
    <cellStyle name="20% - Accent1 2 2 6 6 4 2" xfId="8229" xr:uid="{00000000-0005-0000-0000-0000691F0000}"/>
    <cellStyle name="20% - Accent1 2 2 6 6 4 2 2" xfId="8230" xr:uid="{00000000-0005-0000-0000-00006A1F0000}"/>
    <cellStyle name="20% - Accent1 2 2 6 6 4 2 2 2" xfId="8231" xr:uid="{00000000-0005-0000-0000-00006B1F0000}"/>
    <cellStyle name="20% - Accent1 2 2 6 6 4 2 3" xfId="8232" xr:uid="{00000000-0005-0000-0000-00006C1F0000}"/>
    <cellStyle name="20% - Accent1 2 2 6 6 4 3" xfId="8233" xr:uid="{00000000-0005-0000-0000-00006D1F0000}"/>
    <cellStyle name="20% - Accent1 2 2 6 6 4 3 2" xfId="8234" xr:uid="{00000000-0005-0000-0000-00006E1F0000}"/>
    <cellStyle name="20% - Accent1 2 2 6 6 4 4" xfId="8235" xr:uid="{00000000-0005-0000-0000-00006F1F0000}"/>
    <cellStyle name="20% - Accent1 2 2 6 6 5" xfId="8236" xr:uid="{00000000-0005-0000-0000-0000701F0000}"/>
    <cellStyle name="20% - Accent1 2 2 6 6 5 2" xfId="8237" xr:uid="{00000000-0005-0000-0000-0000711F0000}"/>
    <cellStyle name="20% - Accent1 2 2 6 6 5 2 2" xfId="8238" xr:uid="{00000000-0005-0000-0000-0000721F0000}"/>
    <cellStyle name="20% - Accent1 2 2 6 6 5 3" xfId="8239" xr:uid="{00000000-0005-0000-0000-0000731F0000}"/>
    <cellStyle name="20% - Accent1 2 2 6 6 6" xfId="8240" xr:uid="{00000000-0005-0000-0000-0000741F0000}"/>
    <cellStyle name="20% - Accent1 2 2 6 6 6 2" xfId="8241" xr:uid="{00000000-0005-0000-0000-0000751F0000}"/>
    <cellStyle name="20% - Accent1 2 2 6 6 6 2 2" xfId="8242" xr:uid="{00000000-0005-0000-0000-0000761F0000}"/>
    <cellStyle name="20% - Accent1 2 2 6 6 6 3" xfId="8243" xr:uid="{00000000-0005-0000-0000-0000771F0000}"/>
    <cellStyle name="20% - Accent1 2 2 6 6 7" xfId="8244" xr:uid="{00000000-0005-0000-0000-0000781F0000}"/>
    <cellStyle name="20% - Accent1 2 2 6 6 7 2" xfId="8245" xr:uid="{00000000-0005-0000-0000-0000791F0000}"/>
    <cellStyle name="20% - Accent1 2 2 6 6 8" xfId="8246" xr:uid="{00000000-0005-0000-0000-00007A1F0000}"/>
    <cellStyle name="20% - Accent1 2 2 6 6 8 2" xfId="8247" xr:uid="{00000000-0005-0000-0000-00007B1F0000}"/>
    <cellStyle name="20% - Accent1 2 2 6 6 9" xfId="8248" xr:uid="{00000000-0005-0000-0000-00007C1F0000}"/>
    <cellStyle name="20% - Accent1 2 2 6 7" xfId="8249" xr:uid="{00000000-0005-0000-0000-00007D1F0000}"/>
    <cellStyle name="20% - Accent1 2 2 6 7 2" xfId="8250" xr:uid="{00000000-0005-0000-0000-00007E1F0000}"/>
    <cellStyle name="20% - Accent1 2 2 6 7 2 2" xfId="8251" xr:uid="{00000000-0005-0000-0000-00007F1F0000}"/>
    <cellStyle name="20% - Accent1 2 2 6 7 2 2 2" xfId="8252" xr:uid="{00000000-0005-0000-0000-0000801F0000}"/>
    <cellStyle name="20% - Accent1 2 2 6 7 2 3" xfId="8253" xr:uid="{00000000-0005-0000-0000-0000811F0000}"/>
    <cellStyle name="20% - Accent1 2 2 6 7 3" xfId="8254" xr:uid="{00000000-0005-0000-0000-0000821F0000}"/>
    <cellStyle name="20% - Accent1 2 2 6 7 3 2" xfId="8255" xr:uid="{00000000-0005-0000-0000-0000831F0000}"/>
    <cellStyle name="20% - Accent1 2 2 6 7 4" xfId="8256" xr:uid="{00000000-0005-0000-0000-0000841F0000}"/>
    <cellStyle name="20% - Accent1 2 2 6 8" xfId="8257" xr:uid="{00000000-0005-0000-0000-0000851F0000}"/>
    <cellStyle name="20% - Accent1 2 2 6 8 2" xfId="8258" xr:uid="{00000000-0005-0000-0000-0000861F0000}"/>
    <cellStyle name="20% - Accent1 2 2 6 8 2 2" xfId="8259" xr:uid="{00000000-0005-0000-0000-0000871F0000}"/>
    <cellStyle name="20% - Accent1 2 2 6 8 2 2 2" xfId="8260" xr:uid="{00000000-0005-0000-0000-0000881F0000}"/>
    <cellStyle name="20% - Accent1 2 2 6 8 2 3" xfId="8261" xr:uid="{00000000-0005-0000-0000-0000891F0000}"/>
    <cellStyle name="20% - Accent1 2 2 6 8 3" xfId="8262" xr:uid="{00000000-0005-0000-0000-00008A1F0000}"/>
    <cellStyle name="20% - Accent1 2 2 6 8 3 2" xfId="8263" xr:uid="{00000000-0005-0000-0000-00008B1F0000}"/>
    <cellStyle name="20% - Accent1 2 2 6 8 4" xfId="8264" xr:uid="{00000000-0005-0000-0000-00008C1F0000}"/>
    <cellStyle name="20% - Accent1 2 2 6 9" xfId="8265" xr:uid="{00000000-0005-0000-0000-00008D1F0000}"/>
    <cellStyle name="20% - Accent1 2 2 6 9 2" xfId="8266" xr:uid="{00000000-0005-0000-0000-00008E1F0000}"/>
    <cellStyle name="20% - Accent1 2 2 6 9 2 2" xfId="8267" xr:uid="{00000000-0005-0000-0000-00008F1F0000}"/>
    <cellStyle name="20% - Accent1 2 2 6 9 2 2 2" xfId="8268" xr:uid="{00000000-0005-0000-0000-0000901F0000}"/>
    <cellStyle name="20% - Accent1 2 2 6 9 2 3" xfId="8269" xr:uid="{00000000-0005-0000-0000-0000911F0000}"/>
    <cellStyle name="20% - Accent1 2 2 6 9 3" xfId="8270" xr:uid="{00000000-0005-0000-0000-0000921F0000}"/>
    <cellStyle name="20% - Accent1 2 2 6 9 3 2" xfId="8271" xr:uid="{00000000-0005-0000-0000-0000931F0000}"/>
    <cellStyle name="20% - Accent1 2 2 6 9 4" xfId="8272" xr:uid="{00000000-0005-0000-0000-0000941F0000}"/>
    <cellStyle name="20% - Accent1 2 2 7" xfId="8273" xr:uid="{00000000-0005-0000-0000-0000951F0000}"/>
    <cellStyle name="20% - Accent1 2 2 7 10" xfId="8274" xr:uid="{00000000-0005-0000-0000-0000961F0000}"/>
    <cellStyle name="20% - Accent1 2 2 7 10 2" xfId="8275" xr:uid="{00000000-0005-0000-0000-0000971F0000}"/>
    <cellStyle name="20% - Accent1 2 2 7 11" xfId="8276" xr:uid="{00000000-0005-0000-0000-0000981F0000}"/>
    <cellStyle name="20% - Accent1 2 2 7 11 2" xfId="8277" xr:uid="{00000000-0005-0000-0000-0000991F0000}"/>
    <cellStyle name="20% - Accent1 2 2 7 12" xfId="8278" xr:uid="{00000000-0005-0000-0000-00009A1F0000}"/>
    <cellStyle name="20% - Accent1 2 2 7 2" xfId="8279" xr:uid="{00000000-0005-0000-0000-00009B1F0000}"/>
    <cellStyle name="20% - Accent1 2 2 7 2 10" xfId="8280" xr:uid="{00000000-0005-0000-0000-00009C1F0000}"/>
    <cellStyle name="20% - Accent1 2 2 7 2 10 2" xfId="8281" xr:uid="{00000000-0005-0000-0000-00009D1F0000}"/>
    <cellStyle name="20% - Accent1 2 2 7 2 11" xfId="8282" xr:uid="{00000000-0005-0000-0000-00009E1F0000}"/>
    <cellStyle name="20% - Accent1 2 2 7 2 2" xfId="8283" xr:uid="{00000000-0005-0000-0000-00009F1F0000}"/>
    <cellStyle name="20% - Accent1 2 2 7 2 2 2" xfId="8284" xr:uid="{00000000-0005-0000-0000-0000A01F0000}"/>
    <cellStyle name="20% - Accent1 2 2 7 2 2 2 2" xfId="8285" xr:uid="{00000000-0005-0000-0000-0000A11F0000}"/>
    <cellStyle name="20% - Accent1 2 2 7 2 2 2 2 2" xfId="8286" xr:uid="{00000000-0005-0000-0000-0000A21F0000}"/>
    <cellStyle name="20% - Accent1 2 2 7 2 2 2 2 2 2" xfId="8287" xr:uid="{00000000-0005-0000-0000-0000A31F0000}"/>
    <cellStyle name="20% - Accent1 2 2 7 2 2 2 2 3" xfId="8288" xr:uid="{00000000-0005-0000-0000-0000A41F0000}"/>
    <cellStyle name="20% - Accent1 2 2 7 2 2 2 3" xfId="8289" xr:uid="{00000000-0005-0000-0000-0000A51F0000}"/>
    <cellStyle name="20% - Accent1 2 2 7 2 2 2 3 2" xfId="8290" xr:uid="{00000000-0005-0000-0000-0000A61F0000}"/>
    <cellStyle name="20% - Accent1 2 2 7 2 2 2 4" xfId="8291" xr:uid="{00000000-0005-0000-0000-0000A71F0000}"/>
    <cellStyle name="20% - Accent1 2 2 7 2 2 3" xfId="8292" xr:uid="{00000000-0005-0000-0000-0000A81F0000}"/>
    <cellStyle name="20% - Accent1 2 2 7 2 2 3 2" xfId="8293" xr:uid="{00000000-0005-0000-0000-0000A91F0000}"/>
    <cellStyle name="20% - Accent1 2 2 7 2 2 3 2 2" xfId="8294" xr:uid="{00000000-0005-0000-0000-0000AA1F0000}"/>
    <cellStyle name="20% - Accent1 2 2 7 2 2 3 2 2 2" xfId="8295" xr:uid="{00000000-0005-0000-0000-0000AB1F0000}"/>
    <cellStyle name="20% - Accent1 2 2 7 2 2 3 2 3" xfId="8296" xr:uid="{00000000-0005-0000-0000-0000AC1F0000}"/>
    <cellStyle name="20% - Accent1 2 2 7 2 2 3 3" xfId="8297" xr:uid="{00000000-0005-0000-0000-0000AD1F0000}"/>
    <cellStyle name="20% - Accent1 2 2 7 2 2 3 3 2" xfId="8298" xr:uid="{00000000-0005-0000-0000-0000AE1F0000}"/>
    <cellStyle name="20% - Accent1 2 2 7 2 2 3 4" xfId="8299" xr:uid="{00000000-0005-0000-0000-0000AF1F0000}"/>
    <cellStyle name="20% - Accent1 2 2 7 2 2 4" xfId="8300" xr:uid="{00000000-0005-0000-0000-0000B01F0000}"/>
    <cellStyle name="20% - Accent1 2 2 7 2 2 4 2" xfId="8301" xr:uid="{00000000-0005-0000-0000-0000B11F0000}"/>
    <cellStyle name="20% - Accent1 2 2 7 2 2 4 2 2" xfId="8302" xr:uid="{00000000-0005-0000-0000-0000B21F0000}"/>
    <cellStyle name="20% - Accent1 2 2 7 2 2 4 2 2 2" xfId="8303" xr:uid="{00000000-0005-0000-0000-0000B31F0000}"/>
    <cellStyle name="20% - Accent1 2 2 7 2 2 4 2 3" xfId="8304" xr:uid="{00000000-0005-0000-0000-0000B41F0000}"/>
    <cellStyle name="20% - Accent1 2 2 7 2 2 4 3" xfId="8305" xr:uid="{00000000-0005-0000-0000-0000B51F0000}"/>
    <cellStyle name="20% - Accent1 2 2 7 2 2 4 3 2" xfId="8306" xr:uid="{00000000-0005-0000-0000-0000B61F0000}"/>
    <cellStyle name="20% - Accent1 2 2 7 2 2 4 4" xfId="8307" xr:uid="{00000000-0005-0000-0000-0000B71F0000}"/>
    <cellStyle name="20% - Accent1 2 2 7 2 2 5" xfId="8308" xr:uid="{00000000-0005-0000-0000-0000B81F0000}"/>
    <cellStyle name="20% - Accent1 2 2 7 2 2 5 2" xfId="8309" xr:uid="{00000000-0005-0000-0000-0000B91F0000}"/>
    <cellStyle name="20% - Accent1 2 2 7 2 2 5 2 2" xfId="8310" xr:uid="{00000000-0005-0000-0000-0000BA1F0000}"/>
    <cellStyle name="20% - Accent1 2 2 7 2 2 5 3" xfId="8311" xr:uid="{00000000-0005-0000-0000-0000BB1F0000}"/>
    <cellStyle name="20% - Accent1 2 2 7 2 2 6" xfId="8312" xr:uid="{00000000-0005-0000-0000-0000BC1F0000}"/>
    <cellStyle name="20% - Accent1 2 2 7 2 2 6 2" xfId="8313" xr:uid="{00000000-0005-0000-0000-0000BD1F0000}"/>
    <cellStyle name="20% - Accent1 2 2 7 2 2 6 2 2" xfId="8314" xr:uid="{00000000-0005-0000-0000-0000BE1F0000}"/>
    <cellStyle name="20% - Accent1 2 2 7 2 2 6 3" xfId="8315" xr:uid="{00000000-0005-0000-0000-0000BF1F0000}"/>
    <cellStyle name="20% - Accent1 2 2 7 2 2 7" xfId="8316" xr:uid="{00000000-0005-0000-0000-0000C01F0000}"/>
    <cellStyle name="20% - Accent1 2 2 7 2 2 7 2" xfId="8317" xr:uid="{00000000-0005-0000-0000-0000C11F0000}"/>
    <cellStyle name="20% - Accent1 2 2 7 2 2 8" xfId="8318" xr:uid="{00000000-0005-0000-0000-0000C21F0000}"/>
    <cellStyle name="20% - Accent1 2 2 7 2 2 8 2" xfId="8319" xr:uid="{00000000-0005-0000-0000-0000C31F0000}"/>
    <cellStyle name="20% - Accent1 2 2 7 2 2 9" xfId="8320" xr:uid="{00000000-0005-0000-0000-0000C41F0000}"/>
    <cellStyle name="20% - Accent1 2 2 7 2 3" xfId="8321" xr:uid="{00000000-0005-0000-0000-0000C51F0000}"/>
    <cellStyle name="20% - Accent1 2 2 7 2 3 2" xfId="8322" xr:uid="{00000000-0005-0000-0000-0000C61F0000}"/>
    <cellStyle name="20% - Accent1 2 2 7 2 3 2 2" xfId="8323" xr:uid="{00000000-0005-0000-0000-0000C71F0000}"/>
    <cellStyle name="20% - Accent1 2 2 7 2 3 2 2 2" xfId="8324" xr:uid="{00000000-0005-0000-0000-0000C81F0000}"/>
    <cellStyle name="20% - Accent1 2 2 7 2 3 2 2 2 2" xfId="8325" xr:uid="{00000000-0005-0000-0000-0000C91F0000}"/>
    <cellStyle name="20% - Accent1 2 2 7 2 3 2 2 3" xfId="8326" xr:uid="{00000000-0005-0000-0000-0000CA1F0000}"/>
    <cellStyle name="20% - Accent1 2 2 7 2 3 2 3" xfId="8327" xr:uid="{00000000-0005-0000-0000-0000CB1F0000}"/>
    <cellStyle name="20% - Accent1 2 2 7 2 3 2 3 2" xfId="8328" xr:uid="{00000000-0005-0000-0000-0000CC1F0000}"/>
    <cellStyle name="20% - Accent1 2 2 7 2 3 2 4" xfId="8329" xr:uid="{00000000-0005-0000-0000-0000CD1F0000}"/>
    <cellStyle name="20% - Accent1 2 2 7 2 3 3" xfId="8330" xr:uid="{00000000-0005-0000-0000-0000CE1F0000}"/>
    <cellStyle name="20% - Accent1 2 2 7 2 3 3 2" xfId="8331" xr:uid="{00000000-0005-0000-0000-0000CF1F0000}"/>
    <cellStyle name="20% - Accent1 2 2 7 2 3 3 2 2" xfId="8332" xr:uid="{00000000-0005-0000-0000-0000D01F0000}"/>
    <cellStyle name="20% - Accent1 2 2 7 2 3 3 2 2 2" xfId="8333" xr:uid="{00000000-0005-0000-0000-0000D11F0000}"/>
    <cellStyle name="20% - Accent1 2 2 7 2 3 3 2 3" xfId="8334" xr:uid="{00000000-0005-0000-0000-0000D21F0000}"/>
    <cellStyle name="20% - Accent1 2 2 7 2 3 3 3" xfId="8335" xr:uid="{00000000-0005-0000-0000-0000D31F0000}"/>
    <cellStyle name="20% - Accent1 2 2 7 2 3 3 3 2" xfId="8336" xr:uid="{00000000-0005-0000-0000-0000D41F0000}"/>
    <cellStyle name="20% - Accent1 2 2 7 2 3 3 4" xfId="8337" xr:uid="{00000000-0005-0000-0000-0000D51F0000}"/>
    <cellStyle name="20% - Accent1 2 2 7 2 3 4" xfId="8338" xr:uid="{00000000-0005-0000-0000-0000D61F0000}"/>
    <cellStyle name="20% - Accent1 2 2 7 2 3 4 2" xfId="8339" xr:uid="{00000000-0005-0000-0000-0000D71F0000}"/>
    <cellStyle name="20% - Accent1 2 2 7 2 3 4 2 2" xfId="8340" xr:uid="{00000000-0005-0000-0000-0000D81F0000}"/>
    <cellStyle name="20% - Accent1 2 2 7 2 3 4 2 2 2" xfId="8341" xr:uid="{00000000-0005-0000-0000-0000D91F0000}"/>
    <cellStyle name="20% - Accent1 2 2 7 2 3 4 2 3" xfId="8342" xr:uid="{00000000-0005-0000-0000-0000DA1F0000}"/>
    <cellStyle name="20% - Accent1 2 2 7 2 3 4 3" xfId="8343" xr:uid="{00000000-0005-0000-0000-0000DB1F0000}"/>
    <cellStyle name="20% - Accent1 2 2 7 2 3 4 3 2" xfId="8344" xr:uid="{00000000-0005-0000-0000-0000DC1F0000}"/>
    <cellStyle name="20% - Accent1 2 2 7 2 3 4 4" xfId="8345" xr:uid="{00000000-0005-0000-0000-0000DD1F0000}"/>
    <cellStyle name="20% - Accent1 2 2 7 2 3 5" xfId="8346" xr:uid="{00000000-0005-0000-0000-0000DE1F0000}"/>
    <cellStyle name="20% - Accent1 2 2 7 2 3 5 2" xfId="8347" xr:uid="{00000000-0005-0000-0000-0000DF1F0000}"/>
    <cellStyle name="20% - Accent1 2 2 7 2 3 5 2 2" xfId="8348" xr:uid="{00000000-0005-0000-0000-0000E01F0000}"/>
    <cellStyle name="20% - Accent1 2 2 7 2 3 5 3" xfId="8349" xr:uid="{00000000-0005-0000-0000-0000E11F0000}"/>
    <cellStyle name="20% - Accent1 2 2 7 2 3 6" xfId="8350" xr:uid="{00000000-0005-0000-0000-0000E21F0000}"/>
    <cellStyle name="20% - Accent1 2 2 7 2 3 6 2" xfId="8351" xr:uid="{00000000-0005-0000-0000-0000E31F0000}"/>
    <cellStyle name="20% - Accent1 2 2 7 2 3 6 2 2" xfId="8352" xr:uid="{00000000-0005-0000-0000-0000E41F0000}"/>
    <cellStyle name="20% - Accent1 2 2 7 2 3 6 3" xfId="8353" xr:uid="{00000000-0005-0000-0000-0000E51F0000}"/>
    <cellStyle name="20% - Accent1 2 2 7 2 3 7" xfId="8354" xr:uid="{00000000-0005-0000-0000-0000E61F0000}"/>
    <cellStyle name="20% - Accent1 2 2 7 2 3 7 2" xfId="8355" xr:uid="{00000000-0005-0000-0000-0000E71F0000}"/>
    <cellStyle name="20% - Accent1 2 2 7 2 3 8" xfId="8356" xr:uid="{00000000-0005-0000-0000-0000E81F0000}"/>
    <cellStyle name="20% - Accent1 2 2 7 2 3 8 2" xfId="8357" xr:uid="{00000000-0005-0000-0000-0000E91F0000}"/>
    <cellStyle name="20% - Accent1 2 2 7 2 3 9" xfId="8358" xr:uid="{00000000-0005-0000-0000-0000EA1F0000}"/>
    <cellStyle name="20% - Accent1 2 2 7 2 4" xfId="8359" xr:uid="{00000000-0005-0000-0000-0000EB1F0000}"/>
    <cellStyle name="20% - Accent1 2 2 7 2 4 2" xfId="8360" xr:uid="{00000000-0005-0000-0000-0000EC1F0000}"/>
    <cellStyle name="20% - Accent1 2 2 7 2 4 2 2" xfId="8361" xr:uid="{00000000-0005-0000-0000-0000ED1F0000}"/>
    <cellStyle name="20% - Accent1 2 2 7 2 4 2 2 2" xfId="8362" xr:uid="{00000000-0005-0000-0000-0000EE1F0000}"/>
    <cellStyle name="20% - Accent1 2 2 7 2 4 2 3" xfId="8363" xr:uid="{00000000-0005-0000-0000-0000EF1F0000}"/>
    <cellStyle name="20% - Accent1 2 2 7 2 4 3" xfId="8364" xr:uid="{00000000-0005-0000-0000-0000F01F0000}"/>
    <cellStyle name="20% - Accent1 2 2 7 2 4 3 2" xfId="8365" xr:uid="{00000000-0005-0000-0000-0000F11F0000}"/>
    <cellStyle name="20% - Accent1 2 2 7 2 4 4" xfId="8366" xr:uid="{00000000-0005-0000-0000-0000F21F0000}"/>
    <cellStyle name="20% - Accent1 2 2 7 2 5" xfId="8367" xr:uid="{00000000-0005-0000-0000-0000F31F0000}"/>
    <cellStyle name="20% - Accent1 2 2 7 2 5 2" xfId="8368" xr:uid="{00000000-0005-0000-0000-0000F41F0000}"/>
    <cellStyle name="20% - Accent1 2 2 7 2 5 2 2" xfId="8369" xr:uid="{00000000-0005-0000-0000-0000F51F0000}"/>
    <cellStyle name="20% - Accent1 2 2 7 2 5 2 2 2" xfId="8370" xr:uid="{00000000-0005-0000-0000-0000F61F0000}"/>
    <cellStyle name="20% - Accent1 2 2 7 2 5 2 3" xfId="8371" xr:uid="{00000000-0005-0000-0000-0000F71F0000}"/>
    <cellStyle name="20% - Accent1 2 2 7 2 5 3" xfId="8372" xr:uid="{00000000-0005-0000-0000-0000F81F0000}"/>
    <cellStyle name="20% - Accent1 2 2 7 2 5 3 2" xfId="8373" xr:uid="{00000000-0005-0000-0000-0000F91F0000}"/>
    <cellStyle name="20% - Accent1 2 2 7 2 5 4" xfId="8374" xr:uid="{00000000-0005-0000-0000-0000FA1F0000}"/>
    <cellStyle name="20% - Accent1 2 2 7 2 6" xfId="8375" xr:uid="{00000000-0005-0000-0000-0000FB1F0000}"/>
    <cellStyle name="20% - Accent1 2 2 7 2 6 2" xfId="8376" xr:uid="{00000000-0005-0000-0000-0000FC1F0000}"/>
    <cellStyle name="20% - Accent1 2 2 7 2 6 2 2" xfId="8377" xr:uid="{00000000-0005-0000-0000-0000FD1F0000}"/>
    <cellStyle name="20% - Accent1 2 2 7 2 6 2 2 2" xfId="8378" xr:uid="{00000000-0005-0000-0000-0000FE1F0000}"/>
    <cellStyle name="20% - Accent1 2 2 7 2 6 2 3" xfId="8379" xr:uid="{00000000-0005-0000-0000-0000FF1F0000}"/>
    <cellStyle name="20% - Accent1 2 2 7 2 6 3" xfId="8380" xr:uid="{00000000-0005-0000-0000-000000200000}"/>
    <cellStyle name="20% - Accent1 2 2 7 2 6 3 2" xfId="8381" xr:uid="{00000000-0005-0000-0000-000001200000}"/>
    <cellStyle name="20% - Accent1 2 2 7 2 6 4" xfId="8382" xr:uid="{00000000-0005-0000-0000-000002200000}"/>
    <cellStyle name="20% - Accent1 2 2 7 2 7" xfId="8383" xr:uid="{00000000-0005-0000-0000-000003200000}"/>
    <cellStyle name="20% - Accent1 2 2 7 2 7 2" xfId="8384" xr:uid="{00000000-0005-0000-0000-000004200000}"/>
    <cellStyle name="20% - Accent1 2 2 7 2 7 2 2" xfId="8385" xr:uid="{00000000-0005-0000-0000-000005200000}"/>
    <cellStyle name="20% - Accent1 2 2 7 2 7 3" xfId="8386" xr:uid="{00000000-0005-0000-0000-000006200000}"/>
    <cellStyle name="20% - Accent1 2 2 7 2 8" xfId="8387" xr:uid="{00000000-0005-0000-0000-000007200000}"/>
    <cellStyle name="20% - Accent1 2 2 7 2 8 2" xfId="8388" xr:uid="{00000000-0005-0000-0000-000008200000}"/>
    <cellStyle name="20% - Accent1 2 2 7 2 8 2 2" xfId="8389" xr:uid="{00000000-0005-0000-0000-000009200000}"/>
    <cellStyle name="20% - Accent1 2 2 7 2 8 3" xfId="8390" xr:uid="{00000000-0005-0000-0000-00000A200000}"/>
    <cellStyle name="20% - Accent1 2 2 7 2 9" xfId="8391" xr:uid="{00000000-0005-0000-0000-00000B200000}"/>
    <cellStyle name="20% - Accent1 2 2 7 2 9 2" xfId="8392" xr:uid="{00000000-0005-0000-0000-00000C200000}"/>
    <cellStyle name="20% - Accent1 2 2 7 3" xfId="8393" xr:uid="{00000000-0005-0000-0000-00000D200000}"/>
    <cellStyle name="20% - Accent1 2 2 7 3 2" xfId="8394" xr:uid="{00000000-0005-0000-0000-00000E200000}"/>
    <cellStyle name="20% - Accent1 2 2 7 3 2 2" xfId="8395" xr:uid="{00000000-0005-0000-0000-00000F200000}"/>
    <cellStyle name="20% - Accent1 2 2 7 3 2 2 2" xfId="8396" xr:uid="{00000000-0005-0000-0000-000010200000}"/>
    <cellStyle name="20% - Accent1 2 2 7 3 2 2 2 2" xfId="8397" xr:uid="{00000000-0005-0000-0000-000011200000}"/>
    <cellStyle name="20% - Accent1 2 2 7 3 2 2 3" xfId="8398" xr:uid="{00000000-0005-0000-0000-000012200000}"/>
    <cellStyle name="20% - Accent1 2 2 7 3 2 3" xfId="8399" xr:uid="{00000000-0005-0000-0000-000013200000}"/>
    <cellStyle name="20% - Accent1 2 2 7 3 2 3 2" xfId="8400" xr:uid="{00000000-0005-0000-0000-000014200000}"/>
    <cellStyle name="20% - Accent1 2 2 7 3 2 4" xfId="8401" xr:uid="{00000000-0005-0000-0000-000015200000}"/>
    <cellStyle name="20% - Accent1 2 2 7 3 3" xfId="8402" xr:uid="{00000000-0005-0000-0000-000016200000}"/>
    <cellStyle name="20% - Accent1 2 2 7 3 3 2" xfId="8403" xr:uid="{00000000-0005-0000-0000-000017200000}"/>
    <cellStyle name="20% - Accent1 2 2 7 3 3 2 2" xfId="8404" xr:uid="{00000000-0005-0000-0000-000018200000}"/>
    <cellStyle name="20% - Accent1 2 2 7 3 3 2 2 2" xfId="8405" xr:uid="{00000000-0005-0000-0000-000019200000}"/>
    <cellStyle name="20% - Accent1 2 2 7 3 3 2 3" xfId="8406" xr:uid="{00000000-0005-0000-0000-00001A200000}"/>
    <cellStyle name="20% - Accent1 2 2 7 3 3 3" xfId="8407" xr:uid="{00000000-0005-0000-0000-00001B200000}"/>
    <cellStyle name="20% - Accent1 2 2 7 3 3 3 2" xfId="8408" xr:uid="{00000000-0005-0000-0000-00001C200000}"/>
    <cellStyle name="20% - Accent1 2 2 7 3 3 4" xfId="8409" xr:uid="{00000000-0005-0000-0000-00001D200000}"/>
    <cellStyle name="20% - Accent1 2 2 7 3 4" xfId="8410" xr:uid="{00000000-0005-0000-0000-00001E200000}"/>
    <cellStyle name="20% - Accent1 2 2 7 3 4 2" xfId="8411" xr:uid="{00000000-0005-0000-0000-00001F200000}"/>
    <cellStyle name="20% - Accent1 2 2 7 3 4 2 2" xfId="8412" xr:uid="{00000000-0005-0000-0000-000020200000}"/>
    <cellStyle name="20% - Accent1 2 2 7 3 4 2 2 2" xfId="8413" xr:uid="{00000000-0005-0000-0000-000021200000}"/>
    <cellStyle name="20% - Accent1 2 2 7 3 4 2 3" xfId="8414" xr:uid="{00000000-0005-0000-0000-000022200000}"/>
    <cellStyle name="20% - Accent1 2 2 7 3 4 3" xfId="8415" xr:uid="{00000000-0005-0000-0000-000023200000}"/>
    <cellStyle name="20% - Accent1 2 2 7 3 4 3 2" xfId="8416" xr:uid="{00000000-0005-0000-0000-000024200000}"/>
    <cellStyle name="20% - Accent1 2 2 7 3 4 4" xfId="8417" xr:uid="{00000000-0005-0000-0000-000025200000}"/>
    <cellStyle name="20% - Accent1 2 2 7 3 5" xfId="8418" xr:uid="{00000000-0005-0000-0000-000026200000}"/>
    <cellStyle name="20% - Accent1 2 2 7 3 5 2" xfId="8419" xr:uid="{00000000-0005-0000-0000-000027200000}"/>
    <cellStyle name="20% - Accent1 2 2 7 3 5 2 2" xfId="8420" xr:uid="{00000000-0005-0000-0000-000028200000}"/>
    <cellStyle name="20% - Accent1 2 2 7 3 5 3" xfId="8421" xr:uid="{00000000-0005-0000-0000-000029200000}"/>
    <cellStyle name="20% - Accent1 2 2 7 3 6" xfId="8422" xr:uid="{00000000-0005-0000-0000-00002A200000}"/>
    <cellStyle name="20% - Accent1 2 2 7 3 6 2" xfId="8423" xr:uid="{00000000-0005-0000-0000-00002B200000}"/>
    <cellStyle name="20% - Accent1 2 2 7 3 6 2 2" xfId="8424" xr:uid="{00000000-0005-0000-0000-00002C200000}"/>
    <cellStyle name="20% - Accent1 2 2 7 3 6 3" xfId="8425" xr:uid="{00000000-0005-0000-0000-00002D200000}"/>
    <cellStyle name="20% - Accent1 2 2 7 3 7" xfId="8426" xr:uid="{00000000-0005-0000-0000-00002E200000}"/>
    <cellStyle name="20% - Accent1 2 2 7 3 7 2" xfId="8427" xr:uid="{00000000-0005-0000-0000-00002F200000}"/>
    <cellStyle name="20% - Accent1 2 2 7 3 8" xfId="8428" xr:uid="{00000000-0005-0000-0000-000030200000}"/>
    <cellStyle name="20% - Accent1 2 2 7 3 8 2" xfId="8429" xr:uid="{00000000-0005-0000-0000-000031200000}"/>
    <cellStyle name="20% - Accent1 2 2 7 3 9" xfId="8430" xr:uid="{00000000-0005-0000-0000-000032200000}"/>
    <cellStyle name="20% - Accent1 2 2 7 4" xfId="8431" xr:uid="{00000000-0005-0000-0000-000033200000}"/>
    <cellStyle name="20% - Accent1 2 2 7 4 2" xfId="8432" xr:uid="{00000000-0005-0000-0000-000034200000}"/>
    <cellStyle name="20% - Accent1 2 2 7 4 2 2" xfId="8433" xr:uid="{00000000-0005-0000-0000-000035200000}"/>
    <cellStyle name="20% - Accent1 2 2 7 4 2 2 2" xfId="8434" xr:uid="{00000000-0005-0000-0000-000036200000}"/>
    <cellStyle name="20% - Accent1 2 2 7 4 2 2 2 2" xfId="8435" xr:uid="{00000000-0005-0000-0000-000037200000}"/>
    <cellStyle name="20% - Accent1 2 2 7 4 2 2 3" xfId="8436" xr:uid="{00000000-0005-0000-0000-000038200000}"/>
    <cellStyle name="20% - Accent1 2 2 7 4 2 3" xfId="8437" xr:uid="{00000000-0005-0000-0000-000039200000}"/>
    <cellStyle name="20% - Accent1 2 2 7 4 2 3 2" xfId="8438" xr:uid="{00000000-0005-0000-0000-00003A200000}"/>
    <cellStyle name="20% - Accent1 2 2 7 4 2 4" xfId="8439" xr:uid="{00000000-0005-0000-0000-00003B200000}"/>
    <cellStyle name="20% - Accent1 2 2 7 4 3" xfId="8440" xr:uid="{00000000-0005-0000-0000-00003C200000}"/>
    <cellStyle name="20% - Accent1 2 2 7 4 3 2" xfId="8441" xr:uid="{00000000-0005-0000-0000-00003D200000}"/>
    <cellStyle name="20% - Accent1 2 2 7 4 3 2 2" xfId="8442" xr:uid="{00000000-0005-0000-0000-00003E200000}"/>
    <cellStyle name="20% - Accent1 2 2 7 4 3 2 2 2" xfId="8443" xr:uid="{00000000-0005-0000-0000-00003F200000}"/>
    <cellStyle name="20% - Accent1 2 2 7 4 3 2 3" xfId="8444" xr:uid="{00000000-0005-0000-0000-000040200000}"/>
    <cellStyle name="20% - Accent1 2 2 7 4 3 3" xfId="8445" xr:uid="{00000000-0005-0000-0000-000041200000}"/>
    <cellStyle name="20% - Accent1 2 2 7 4 3 3 2" xfId="8446" xr:uid="{00000000-0005-0000-0000-000042200000}"/>
    <cellStyle name="20% - Accent1 2 2 7 4 3 4" xfId="8447" xr:uid="{00000000-0005-0000-0000-000043200000}"/>
    <cellStyle name="20% - Accent1 2 2 7 4 4" xfId="8448" xr:uid="{00000000-0005-0000-0000-000044200000}"/>
    <cellStyle name="20% - Accent1 2 2 7 4 4 2" xfId="8449" xr:uid="{00000000-0005-0000-0000-000045200000}"/>
    <cellStyle name="20% - Accent1 2 2 7 4 4 2 2" xfId="8450" xr:uid="{00000000-0005-0000-0000-000046200000}"/>
    <cellStyle name="20% - Accent1 2 2 7 4 4 2 2 2" xfId="8451" xr:uid="{00000000-0005-0000-0000-000047200000}"/>
    <cellStyle name="20% - Accent1 2 2 7 4 4 2 3" xfId="8452" xr:uid="{00000000-0005-0000-0000-000048200000}"/>
    <cellStyle name="20% - Accent1 2 2 7 4 4 3" xfId="8453" xr:uid="{00000000-0005-0000-0000-000049200000}"/>
    <cellStyle name="20% - Accent1 2 2 7 4 4 3 2" xfId="8454" xr:uid="{00000000-0005-0000-0000-00004A200000}"/>
    <cellStyle name="20% - Accent1 2 2 7 4 4 4" xfId="8455" xr:uid="{00000000-0005-0000-0000-00004B200000}"/>
    <cellStyle name="20% - Accent1 2 2 7 4 5" xfId="8456" xr:uid="{00000000-0005-0000-0000-00004C200000}"/>
    <cellStyle name="20% - Accent1 2 2 7 4 5 2" xfId="8457" xr:uid="{00000000-0005-0000-0000-00004D200000}"/>
    <cellStyle name="20% - Accent1 2 2 7 4 5 2 2" xfId="8458" xr:uid="{00000000-0005-0000-0000-00004E200000}"/>
    <cellStyle name="20% - Accent1 2 2 7 4 5 3" xfId="8459" xr:uid="{00000000-0005-0000-0000-00004F200000}"/>
    <cellStyle name="20% - Accent1 2 2 7 4 6" xfId="8460" xr:uid="{00000000-0005-0000-0000-000050200000}"/>
    <cellStyle name="20% - Accent1 2 2 7 4 6 2" xfId="8461" xr:uid="{00000000-0005-0000-0000-000051200000}"/>
    <cellStyle name="20% - Accent1 2 2 7 4 6 2 2" xfId="8462" xr:uid="{00000000-0005-0000-0000-000052200000}"/>
    <cellStyle name="20% - Accent1 2 2 7 4 6 3" xfId="8463" xr:uid="{00000000-0005-0000-0000-000053200000}"/>
    <cellStyle name="20% - Accent1 2 2 7 4 7" xfId="8464" xr:uid="{00000000-0005-0000-0000-000054200000}"/>
    <cellStyle name="20% - Accent1 2 2 7 4 7 2" xfId="8465" xr:uid="{00000000-0005-0000-0000-000055200000}"/>
    <cellStyle name="20% - Accent1 2 2 7 4 8" xfId="8466" xr:uid="{00000000-0005-0000-0000-000056200000}"/>
    <cellStyle name="20% - Accent1 2 2 7 4 8 2" xfId="8467" xr:uid="{00000000-0005-0000-0000-000057200000}"/>
    <cellStyle name="20% - Accent1 2 2 7 4 9" xfId="8468" xr:uid="{00000000-0005-0000-0000-000058200000}"/>
    <cellStyle name="20% - Accent1 2 2 7 5" xfId="8469" xr:uid="{00000000-0005-0000-0000-000059200000}"/>
    <cellStyle name="20% - Accent1 2 2 7 5 2" xfId="8470" xr:uid="{00000000-0005-0000-0000-00005A200000}"/>
    <cellStyle name="20% - Accent1 2 2 7 5 2 2" xfId="8471" xr:uid="{00000000-0005-0000-0000-00005B200000}"/>
    <cellStyle name="20% - Accent1 2 2 7 5 2 2 2" xfId="8472" xr:uid="{00000000-0005-0000-0000-00005C200000}"/>
    <cellStyle name="20% - Accent1 2 2 7 5 2 3" xfId="8473" xr:uid="{00000000-0005-0000-0000-00005D200000}"/>
    <cellStyle name="20% - Accent1 2 2 7 5 3" xfId="8474" xr:uid="{00000000-0005-0000-0000-00005E200000}"/>
    <cellStyle name="20% - Accent1 2 2 7 5 3 2" xfId="8475" xr:uid="{00000000-0005-0000-0000-00005F200000}"/>
    <cellStyle name="20% - Accent1 2 2 7 5 4" xfId="8476" xr:uid="{00000000-0005-0000-0000-000060200000}"/>
    <cellStyle name="20% - Accent1 2 2 7 6" xfId="8477" xr:uid="{00000000-0005-0000-0000-000061200000}"/>
    <cellStyle name="20% - Accent1 2 2 7 6 2" xfId="8478" xr:uid="{00000000-0005-0000-0000-000062200000}"/>
    <cellStyle name="20% - Accent1 2 2 7 6 2 2" xfId="8479" xr:uid="{00000000-0005-0000-0000-000063200000}"/>
    <cellStyle name="20% - Accent1 2 2 7 6 2 2 2" xfId="8480" xr:uid="{00000000-0005-0000-0000-000064200000}"/>
    <cellStyle name="20% - Accent1 2 2 7 6 2 3" xfId="8481" xr:uid="{00000000-0005-0000-0000-000065200000}"/>
    <cellStyle name="20% - Accent1 2 2 7 6 3" xfId="8482" xr:uid="{00000000-0005-0000-0000-000066200000}"/>
    <cellStyle name="20% - Accent1 2 2 7 6 3 2" xfId="8483" xr:uid="{00000000-0005-0000-0000-000067200000}"/>
    <cellStyle name="20% - Accent1 2 2 7 6 4" xfId="8484" xr:uid="{00000000-0005-0000-0000-000068200000}"/>
    <cellStyle name="20% - Accent1 2 2 7 7" xfId="8485" xr:uid="{00000000-0005-0000-0000-000069200000}"/>
    <cellStyle name="20% - Accent1 2 2 7 7 2" xfId="8486" xr:uid="{00000000-0005-0000-0000-00006A200000}"/>
    <cellStyle name="20% - Accent1 2 2 7 7 2 2" xfId="8487" xr:uid="{00000000-0005-0000-0000-00006B200000}"/>
    <cellStyle name="20% - Accent1 2 2 7 7 2 2 2" xfId="8488" xr:uid="{00000000-0005-0000-0000-00006C200000}"/>
    <cellStyle name="20% - Accent1 2 2 7 7 2 3" xfId="8489" xr:uid="{00000000-0005-0000-0000-00006D200000}"/>
    <cellStyle name="20% - Accent1 2 2 7 7 3" xfId="8490" xr:uid="{00000000-0005-0000-0000-00006E200000}"/>
    <cellStyle name="20% - Accent1 2 2 7 7 3 2" xfId="8491" xr:uid="{00000000-0005-0000-0000-00006F200000}"/>
    <cellStyle name="20% - Accent1 2 2 7 7 4" xfId="8492" xr:uid="{00000000-0005-0000-0000-000070200000}"/>
    <cellStyle name="20% - Accent1 2 2 7 8" xfId="8493" xr:uid="{00000000-0005-0000-0000-000071200000}"/>
    <cellStyle name="20% - Accent1 2 2 7 8 2" xfId="8494" xr:uid="{00000000-0005-0000-0000-000072200000}"/>
    <cellStyle name="20% - Accent1 2 2 7 8 2 2" xfId="8495" xr:uid="{00000000-0005-0000-0000-000073200000}"/>
    <cellStyle name="20% - Accent1 2 2 7 8 3" xfId="8496" xr:uid="{00000000-0005-0000-0000-000074200000}"/>
    <cellStyle name="20% - Accent1 2 2 7 9" xfId="8497" xr:uid="{00000000-0005-0000-0000-000075200000}"/>
    <cellStyle name="20% - Accent1 2 2 7 9 2" xfId="8498" xr:uid="{00000000-0005-0000-0000-000076200000}"/>
    <cellStyle name="20% - Accent1 2 2 7 9 2 2" xfId="8499" xr:uid="{00000000-0005-0000-0000-000077200000}"/>
    <cellStyle name="20% - Accent1 2 2 7 9 3" xfId="8500" xr:uid="{00000000-0005-0000-0000-000078200000}"/>
    <cellStyle name="20% - Accent1 2 2 8" xfId="8501" xr:uid="{00000000-0005-0000-0000-000079200000}"/>
    <cellStyle name="20% - Accent1 2 2 8 10" xfId="8502" xr:uid="{00000000-0005-0000-0000-00007A200000}"/>
    <cellStyle name="20% - Accent1 2 2 8 10 2" xfId="8503" xr:uid="{00000000-0005-0000-0000-00007B200000}"/>
    <cellStyle name="20% - Accent1 2 2 8 11" xfId="8504" xr:uid="{00000000-0005-0000-0000-00007C200000}"/>
    <cellStyle name="20% - Accent1 2 2 8 2" xfId="8505" xr:uid="{00000000-0005-0000-0000-00007D200000}"/>
    <cellStyle name="20% - Accent1 2 2 8 2 2" xfId="8506" xr:uid="{00000000-0005-0000-0000-00007E200000}"/>
    <cellStyle name="20% - Accent1 2 2 8 2 2 2" xfId="8507" xr:uid="{00000000-0005-0000-0000-00007F200000}"/>
    <cellStyle name="20% - Accent1 2 2 8 2 2 2 2" xfId="8508" xr:uid="{00000000-0005-0000-0000-000080200000}"/>
    <cellStyle name="20% - Accent1 2 2 8 2 2 2 2 2" xfId="8509" xr:uid="{00000000-0005-0000-0000-000081200000}"/>
    <cellStyle name="20% - Accent1 2 2 8 2 2 2 3" xfId="8510" xr:uid="{00000000-0005-0000-0000-000082200000}"/>
    <cellStyle name="20% - Accent1 2 2 8 2 2 3" xfId="8511" xr:uid="{00000000-0005-0000-0000-000083200000}"/>
    <cellStyle name="20% - Accent1 2 2 8 2 2 3 2" xfId="8512" xr:uid="{00000000-0005-0000-0000-000084200000}"/>
    <cellStyle name="20% - Accent1 2 2 8 2 2 4" xfId="8513" xr:uid="{00000000-0005-0000-0000-000085200000}"/>
    <cellStyle name="20% - Accent1 2 2 8 2 3" xfId="8514" xr:uid="{00000000-0005-0000-0000-000086200000}"/>
    <cellStyle name="20% - Accent1 2 2 8 2 3 2" xfId="8515" xr:uid="{00000000-0005-0000-0000-000087200000}"/>
    <cellStyle name="20% - Accent1 2 2 8 2 3 2 2" xfId="8516" xr:uid="{00000000-0005-0000-0000-000088200000}"/>
    <cellStyle name="20% - Accent1 2 2 8 2 3 2 2 2" xfId="8517" xr:uid="{00000000-0005-0000-0000-000089200000}"/>
    <cellStyle name="20% - Accent1 2 2 8 2 3 2 3" xfId="8518" xr:uid="{00000000-0005-0000-0000-00008A200000}"/>
    <cellStyle name="20% - Accent1 2 2 8 2 3 3" xfId="8519" xr:uid="{00000000-0005-0000-0000-00008B200000}"/>
    <cellStyle name="20% - Accent1 2 2 8 2 3 3 2" xfId="8520" xr:uid="{00000000-0005-0000-0000-00008C200000}"/>
    <cellStyle name="20% - Accent1 2 2 8 2 3 4" xfId="8521" xr:uid="{00000000-0005-0000-0000-00008D200000}"/>
    <cellStyle name="20% - Accent1 2 2 8 2 4" xfId="8522" xr:uid="{00000000-0005-0000-0000-00008E200000}"/>
    <cellStyle name="20% - Accent1 2 2 8 2 4 2" xfId="8523" xr:uid="{00000000-0005-0000-0000-00008F200000}"/>
    <cellStyle name="20% - Accent1 2 2 8 2 4 2 2" xfId="8524" xr:uid="{00000000-0005-0000-0000-000090200000}"/>
    <cellStyle name="20% - Accent1 2 2 8 2 4 2 2 2" xfId="8525" xr:uid="{00000000-0005-0000-0000-000091200000}"/>
    <cellStyle name="20% - Accent1 2 2 8 2 4 2 3" xfId="8526" xr:uid="{00000000-0005-0000-0000-000092200000}"/>
    <cellStyle name="20% - Accent1 2 2 8 2 4 3" xfId="8527" xr:uid="{00000000-0005-0000-0000-000093200000}"/>
    <cellStyle name="20% - Accent1 2 2 8 2 4 3 2" xfId="8528" xr:uid="{00000000-0005-0000-0000-000094200000}"/>
    <cellStyle name="20% - Accent1 2 2 8 2 4 4" xfId="8529" xr:uid="{00000000-0005-0000-0000-000095200000}"/>
    <cellStyle name="20% - Accent1 2 2 8 2 5" xfId="8530" xr:uid="{00000000-0005-0000-0000-000096200000}"/>
    <cellStyle name="20% - Accent1 2 2 8 2 5 2" xfId="8531" xr:uid="{00000000-0005-0000-0000-000097200000}"/>
    <cellStyle name="20% - Accent1 2 2 8 2 5 2 2" xfId="8532" xr:uid="{00000000-0005-0000-0000-000098200000}"/>
    <cellStyle name="20% - Accent1 2 2 8 2 5 3" xfId="8533" xr:uid="{00000000-0005-0000-0000-000099200000}"/>
    <cellStyle name="20% - Accent1 2 2 8 2 6" xfId="8534" xr:uid="{00000000-0005-0000-0000-00009A200000}"/>
    <cellStyle name="20% - Accent1 2 2 8 2 6 2" xfId="8535" xr:uid="{00000000-0005-0000-0000-00009B200000}"/>
    <cellStyle name="20% - Accent1 2 2 8 2 6 2 2" xfId="8536" xr:uid="{00000000-0005-0000-0000-00009C200000}"/>
    <cellStyle name="20% - Accent1 2 2 8 2 6 3" xfId="8537" xr:uid="{00000000-0005-0000-0000-00009D200000}"/>
    <cellStyle name="20% - Accent1 2 2 8 2 7" xfId="8538" xr:uid="{00000000-0005-0000-0000-00009E200000}"/>
    <cellStyle name="20% - Accent1 2 2 8 2 7 2" xfId="8539" xr:uid="{00000000-0005-0000-0000-00009F200000}"/>
    <cellStyle name="20% - Accent1 2 2 8 2 8" xfId="8540" xr:uid="{00000000-0005-0000-0000-0000A0200000}"/>
    <cellStyle name="20% - Accent1 2 2 8 2 8 2" xfId="8541" xr:uid="{00000000-0005-0000-0000-0000A1200000}"/>
    <cellStyle name="20% - Accent1 2 2 8 2 9" xfId="8542" xr:uid="{00000000-0005-0000-0000-0000A2200000}"/>
    <cellStyle name="20% - Accent1 2 2 8 3" xfId="8543" xr:uid="{00000000-0005-0000-0000-0000A3200000}"/>
    <cellStyle name="20% - Accent1 2 2 8 3 2" xfId="8544" xr:uid="{00000000-0005-0000-0000-0000A4200000}"/>
    <cellStyle name="20% - Accent1 2 2 8 3 2 2" xfId="8545" xr:uid="{00000000-0005-0000-0000-0000A5200000}"/>
    <cellStyle name="20% - Accent1 2 2 8 3 2 2 2" xfId="8546" xr:uid="{00000000-0005-0000-0000-0000A6200000}"/>
    <cellStyle name="20% - Accent1 2 2 8 3 2 2 2 2" xfId="8547" xr:uid="{00000000-0005-0000-0000-0000A7200000}"/>
    <cellStyle name="20% - Accent1 2 2 8 3 2 2 3" xfId="8548" xr:uid="{00000000-0005-0000-0000-0000A8200000}"/>
    <cellStyle name="20% - Accent1 2 2 8 3 2 3" xfId="8549" xr:uid="{00000000-0005-0000-0000-0000A9200000}"/>
    <cellStyle name="20% - Accent1 2 2 8 3 2 3 2" xfId="8550" xr:uid="{00000000-0005-0000-0000-0000AA200000}"/>
    <cellStyle name="20% - Accent1 2 2 8 3 2 4" xfId="8551" xr:uid="{00000000-0005-0000-0000-0000AB200000}"/>
    <cellStyle name="20% - Accent1 2 2 8 3 3" xfId="8552" xr:uid="{00000000-0005-0000-0000-0000AC200000}"/>
    <cellStyle name="20% - Accent1 2 2 8 3 3 2" xfId="8553" xr:uid="{00000000-0005-0000-0000-0000AD200000}"/>
    <cellStyle name="20% - Accent1 2 2 8 3 3 2 2" xfId="8554" xr:uid="{00000000-0005-0000-0000-0000AE200000}"/>
    <cellStyle name="20% - Accent1 2 2 8 3 3 2 2 2" xfId="8555" xr:uid="{00000000-0005-0000-0000-0000AF200000}"/>
    <cellStyle name="20% - Accent1 2 2 8 3 3 2 3" xfId="8556" xr:uid="{00000000-0005-0000-0000-0000B0200000}"/>
    <cellStyle name="20% - Accent1 2 2 8 3 3 3" xfId="8557" xr:uid="{00000000-0005-0000-0000-0000B1200000}"/>
    <cellStyle name="20% - Accent1 2 2 8 3 3 3 2" xfId="8558" xr:uid="{00000000-0005-0000-0000-0000B2200000}"/>
    <cellStyle name="20% - Accent1 2 2 8 3 3 4" xfId="8559" xr:uid="{00000000-0005-0000-0000-0000B3200000}"/>
    <cellStyle name="20% - Accent1 2 2 8 3 4" xfId="8560" xr:uid="{00000000-0005-0000-0000-0000B4200000}"/>
    <cellStyle name="20% - Accent1 2 2 8 3 4 2" xfId="8561" xr:uid="{00000000-0005-0000-0000-0000B5200000}"/>
    <cellStyle name="20% - Accent1 2 2 8 3 4 2 2" xfId="8562" xr:uid="{00000000-0005-0000-0000-0000B6200000}"/>
    <cellStyle name="20% - Accent1 2 2 8 3 4 2 2 2" xfId="8563" xr:uid="{00000000-0005-0000-0000-0000B7200000}"/>
    <cellStyle name="20% - Accent1 2 2 8 3 4 2 3" xfId="8564" xr:uid="{00000000-0005-0000-0000-0000B8200000}"/>
    <cellStyle name="20% - Accent1 2 2 8 3 4 3" xfId="8565" xr:uid="{00000000-0005-0000-0000-0000B9200000}"/>
    <cellStyle name="20% - Accent1 2 2 8 3 4 3 2" xfId="8566" xr:uid="{00000000-0005-0000-0000-0000BA200000}"/>
    <cellStyle name="20% - Accent1 2 2 8 3 4 4" xfId="8567" xr:uid="{00000000-0005-0000-0000-0000BB200000}"/>
    <cellStyle name="20% - Accent1 2 2 8 3 5" xfId="8568" xr:uid="{00000000-0005-0000-0000-0000BC200000}"/>
    <cellStyle name="20% - Accent1 2 2 8 3 5 2" xfId="8569" xr:uid="{00000000-0005-0000-0000-0000BD200000}"/>
    <cellStyle name="20% - Accent1 2 2 8 3 5 2 2" xfId="8570" xr:uid="{00000000-0005-0000-0000-0000BE200000}"/>
    <cellStyle name="20% - Accent1 2 2 8 3 5 3" xfId="8571" xr:uid="{00000000-0005-0000-0000-0000BF200000}"/>
    <cellStyle name="20% - Accent1 2 2 8 3 6" xfId="8572" xr:uid="{00000000-0005-0000-0000-0000C0200000}"/>
    <cellStyle name="20% - Accent1 2 2 8 3 6 2" xfId="8573" xr:uid="{00000000-0005-0000-0000-0000C1200000}"/>
    <cellStyle name="20% - Accent1 2 2 8 3 6 2 2" xfId="8574" xr:uid="{00000000-0005-0000-0000-0000C2200000}"/>
    <cellStyle name="20% - Accent1 2 2 8 3 6 3" xfId="8575" xr:uid="{00000000-0005-0000-0000-0000C3200000}"/>
    <cellStyle name="20% - Accent1 2 2 8 3 7" xfId="8576" xr:uid="{00000000-0005-0000-0000-0000C4200000}"/>
    <cellStyle name="20% - Accent1 2 2 8 3 7 2" xfId="8577" xr:uid="{00000000-0005-0000-0000-0000C5200000}"/>
    <cellStyle name="20% - Accent1 2 2 8 3 8" xfId="8578" xr:uid="{00000000-0005-0000-0000-0000C6200000}"/>
    <cellStyle name="20% - Accent1 2 2 8 3 8 2" xfId="8579" xr:uid="{00000000-0005-0000-0000-0000C7200000}"/>
    <cellStyle name="20% - Accent1 2 2 8 3 9" xfId="8580" xr:uid="{00000000-0005-0000-0000-0000C8200000}"/>
    <cellStyle name="20% - Accent1 2 2 8 4" xfId="8581" xr:uid="{00000000-0005-0000-0000-0000C9200000}"/>
    <cellStyle name="20% - Accent1 2 2 8 4 2" xfId="8582" xr:uid="{00000000-0005-0000-0000-0000CA200000}"/>
    <cellStyle name="20% - Accent1 2 2 8 4 2 2" xfId="8583" xr:uid="{00000000-0005-0000-0000-0000CB200000}"/>
    <cellStyle name="20% - Accent1 2 2 8 4 2 2 2" xfId="8584" xr:uid="{00000000-0005-0000-0000-0000CC200000}"/>
    <cellStyle name="20% - Accent1 2 2 8 4 2 3" xfId="8585" xr:uid="{00000000-0005-0000-0000-0000CD200000}"/>
    <cellStyle name="20% - Accent1 2 2 8 4 3" xfId="8586" xr:uid="{00000000-0005-0000-0000-0000CE200000}"/>
    <cellStyle name="20% - Accent1 2 2 8 4 3 2" xfId="8587" xr:uid="{00000000-0005-0000-0000-0000CF200000}"/>
    <cellStyle name="20% - Accent1 2 2 8 4 4" xfId="8588" xr:uid="{00000000-0005-0000-0000-0000D0200000}"/>
    <cellStyle name="20% - Accent1 2 2 8 5" xfId="8589" xr:uid="{00000000-0005-0000-0000-0000D1200000}"/>
    <cellStyle name="20% - Accent1 2 2 8 5 2" xfId="8590" xr:uid="{00000000-0005-0000-0000-0000D2200000}"/>
    <cellStyle name="20% - Accent1 2 2 8 5 2 2" xfId="8591" xr:uid="{00000000-0005-0000-0000-0000D3200000}"/>
    <cellStyle name="20% - Accent1 2 2 8 5 2 2 2" xfId="8592" xr:uid="{00000000-0005-0000-0000-0000D4200000}"/>
    <cellStyle name="20% - Accent1 2 2 8 5 2 3" xfId="8593" xr:uid="{00000000-0005-0000-0000-0000D5200000}"/>
    <cellStyle name="20% - Accent1 2 2 8 5 3" xfId="8594" xr:uid="{00000000-0005-0000-0000-0000D6200000}"/>
    <cellStyle name="20% - Accent1 2 2 8 5 3 2" xfId="8595" xr:uid="{00000000-0005-0000-0000-0000D7200000}"/>
    <cellStyle name="20% - Accent1 2 2 8 5 4" xfId="8596" xr:uid="{00000000-0005-0000-0000-0000D8200000}"/>
    <cellStyle name="20% - Accent1 2 2 8 6" xfId="8597" xr:uid="{00000000-0005-0000-0000-0000D9200000}"/>
    <cellStyle name="20% - Accent1 2 2 8 6 2" xfId="8598" xr:uid="{00000000-0005-0000-0000-0000DA200000}"/>
    <cellStyle name="20% - Accent1 2 2 8 6 2 2" xfId="8599" xr:uid="{00000000-0005-0000-0000-0000DB200000}"/>
    <cellStyle name="20% - Accent1 2 2 8 6 2 2 2" xfId="8600" xr:uid="{00000000-0005-0000-0000-0000DC200000}"/>
    <cellStyle name="20% - Accent1 2 2 8 6 2 3" xfId="8601" xr:uid="{00000000-0005-0000-0000-0000DD200000}"/>
    <cellStyle name="20% - Accent1 2 2 8 6 3" xfId="8602" xr:uid="{00000000-0005-0000-0000-0000DE200000}"/>
    <cellStyle name="20% - Accent1 2 2 8 6 3 2" xfId="8603" xr:uid="{00000000-0005-0000-0000-0000DF200000}"/>
    <cellStyle name="20% - Accent1 2 2 8 6 4" xfId="8604" xr:uid="{00000000-0005-0000-0000-0000E0200000}"/>
    <cellStyle name="20% - Accent1 2 2 8 7" xfId="8605" xr:uid="{00000000-0005-0000-0000-0000E1200000}"/>
    <cellStyle name="20% - Accent1 2 2 8 7 2" xfId="8606" xr:uid="{00000000-0005-0000-0000-0000E2200000}"/>
    <cellStyle name="20% - Accent1 2 2 8 7 2 2" xfId="8607" xr:uid="{00000000-0005-0000-0000-0000E3200000}"/>
    <cellStyle name="20% - Accent1 2 2 8 7 3" xfId="8608" xr:uid="{00000000-0005-0000-0000-0000E4200000}"/>
    <cellStyle name="20% - Accent1 2 2 8 8" xfId="8609" xr:uid="{00000000-0005-0000-0000-0000E5200000}"/>
    <cellStyle name="20% - Accent1 2 2 8 8 2" xfId="8610" xr:uid="{00000000-0005-0000-0000-0000E6200000}"/>
    <cellStyle name="20% - Accent1 2 2 8 8 2 2" xfId="8611" xr:uid="{00000000-0005-0000-0000-0000E7200000}"/>
    <cellStyle name="20% - Accent1 2 2 8 8 3" xfId="8612" xr:uid="{00000000-0005-0000-0000-0000E8200000}"/>
    <cellStyle name="20% - Accent1 2 2 8 9" xfId="8613" xr:uid="{00000000-0005-0000-0000-0000E9200000}"/>
    <cellStyle name="20% - Accent1 2 2 8 9 2" xfId="8614" xr:uid="{00000000-0005-0000-0000-0000EA200000}"/>
    <cellStyle name="20% - Accent1 2 2 9" xfId="8615" xr:uid="{00000000-0005-0000-0000-0000EB200000}"/>
    <cellStyle name="20% - Accent1 2 2 9 10" xfId="8616" xr:uid="{00000000-0005-0000-0000-0000EC200000}"/>
    <cellStyle name="20% - Accent1 2 2 9 10 2" xfId="8617" xr:uid="{00000000-0005-0000-0000-0000ED200000}"/>
    <cellStyle name="20% - Accent1 2 2 9 11" xfId="8618" xr:uid="{00000000-0005-0000-0000-0000EE200000}"/>
    <cellStyle name="20% - Accent1 2 2 9 2" xfId="8619" xr:uid="{00000000-0005-0000-0000-0000EF200000}"/>
    <cellStyle name="20% - Accent1 2 2 9 2 2" xfId="8620" xr:uid="{00000000-0005-0000-0000-0000F0200000}"/>
    <cellStyle name="20% - Accent1 2 2 9 2 2 2" xfId="8621" xr:uid="{00000000-0005-0000-0000-0000F1200000}"/>
    <cellStyle name="20% - Accent1 2 2 9 2 2 2 2" xfId="8622" xr:uid="{00000000-0005-0000-0000-0000F2200000}"/>
    <cellStyle name="20% - Accent1 2 2 9 2 2 2 2 2" xfId="8623" xr:uid="{00000000-0005-0000-0000-0000F3200000}"/>
    <cellStyle name="20% - Accent1 2 2 9 2 2 2 3" xfId="8624" xr:uid="{00000000-0005-0000-0000-0000F4200000}"/>
    <cellStyle name="20% - Accent1 2 2 9 2 2 3" xfId="8625" xr:uid="{00000000-0005-0000-0000-0000F5200000}"/>
    <cellStyle name="20% - Accent1 2 2 9 2 2 3 2" xfId="8626" xr:uid="{00000000-0005-0000-0000-0000F6200000}"/>
    <cellStyle name="20% - Accent1 2 2 9 2 2 4" xfId="8627" xr:uid="{00000000-0005-0000-0000-0000F7200000}"/>
    <cellStyle name="20% - Accent1 2 2 9 2 3" xfId="8628" xr:uid="{00000000-0005-0000-0000-0000F8200000}"/>
    <cellStyle name="20% - Accent1 2 2 9 2 3 2" xfId="8629" xr:uid="{00000000-0005-0000-0000-0000F9200000}"/>
    <cellStyle name="20% - Accent1 2 2 9 2 3 2 2" xfId="8630" xr:uid="{00000000-0005-0000-0000-0000FA200000}"/>
    <cellStyle name="20% - Accent1 2 2 9 2 3 2 2 2" xfId="8631" xr:uid="{00000000-0005-0000-0000-0000FB200000}"/>
    <cellStyle name="20% - Accent1 2 2 9 2 3 2 3" xfId="8632" xr:uid="{00000000-0005-0000-0000-0000FC200000}"/>
    <cellStyle name="20% - Accent1 2 2 9 2 3 3" xfId="8633" xr:uid="{00000000-0005-0000-0000-0000FD200000}"/>
    <cellStyle name="20% - Accent1 2 2 9 2 3 3 2" xfId="8634" xr:uid="{00000000-0005-0000-0000-0000FE200000}"/>
    <cellStyle name="20% - Accent1 2 2 9 2 3 4" xfId="8635" xr:uid="{00000000-0005-0000-0000-0000FF200000}"/>
    <cellStyle name="20% - Accent1 2 2 9 2 4" xfId="8636" xr:uid="{00000000-0005-0000-0000-000000210000}"/>
    <cellStyle name="20% - Accent1 2 2 9 2 4 2" xfId="8637" xr:uid="{00000000-0005-0000-0000-000001210000}"/>
    <cellStyle name="20% - Accent1 2 2 9 2 4 2 2" xfId="8638" xr:uid="{00000000-0005-0000-0000-000002210000}"/>
    <cellStyle name="20% - Accent1 2 2 9 2 4 2 2 2" xfId="8639" xr:uid="{00000000-0005-0000-0000-000003210000}"/>
    <cellStyle name="20% - Accent1 2 2 9 2 4 2 3" xfId="8640" xr:uid="{00000000-0005-0000-0000-000004210000}"/>
    <cellStyle name="20% - Accent1 2 2 9 2 4 3" xfId="8641" xr:uid="{00000000-0005-0000-0000-000005210000}"/>
    <cellStyle name="20% - Accent1 2 2 9 2 4 3 2" xfId="8642" xr:uid="{00000000-0005-0000-0000-000006210000}"/>
    <cellStyle name="20% - Accent1 2 2 9 2 4 4" xfId="8643" xr:uid="{00000000-0005-0000-0000-000007210000}"/>
    <cellStyle name="20% - Accent1 2 2 9 2 5" xfId="8644" xr:uid="{00000000-0005-0000-0000-000008210000}"/>
    <cellStyle name="20% - Accent1 2 2 9 2 5 2" xfId="8645" xr:uid="{00000000-0005-0000-0000-000009210000}"/>
    <cellStyle name="20% - Accent1 2 2 9 2 5 2 2" xfId="8646" xr:uid="{00000000-0005-0000-0000-00000A210000}"/>
    <cellStyle name="20% - Accent1 2 2 9 2 5 3" xfId="8647" xr:uid="{00000000-0005-0000-0000-00000B210000}"/>
    <cellStyle name="20% - Accent1 2 2 9 2 6" xfId="8648" xr:uid="{00000000-0005-0000-0000-00000C210000}"/>
    <cellStyle name="20% - Accent1 2 2 9 2 6 2" xfId="8649" xr:uid="{00000000-0005-0000-0000-00000D210000}"/>
    <cellStyle name="20% - Accent1 2 2 9 2 6 2 2" xfId="8650" xr:uid="{00000000-0005-0000-0000-00000E210000}"/>
    <cellStyle name="20% - Accent1 2 2 9 2 6 3" xfId="8651" xr:uid="{00000000-0005-0000-0000-00000F210000}"/>
    <cellStyle name="20% - Accent1 2 2 9 2 7" xfId="8652" xr:uid="{00000000-0005-0000-0000-000010210000}"/>
    <cellStyle name="20% - Accent1 2 2 9 2 7 2" xfId="8653" xr:uid="{00000000-0005-0000-0000-000011210000}"/>
    <cellStyle name="20% - Accent1 2 2 9 2 8" xfId="8654" xr:uid="{00000000-0005-0000-0000-000012210000}"/>
    <cellStyle name="20% - Accent1 2 2 9 2 8 2" xfId="8655" xr:uid="{00000000-0005-0000-0000-000013210000}"/>
    <cellStyle name="20% - Accent1 2 2 9 2 9" xfId="8656" xr:uid="{00000000-0005-0000-0000-000014210000}"/>
    <cellStyle name="20% - Accent1 2 2 9 3" xfId="8657" xr:uid="{00000000-0005-0000-0000-000015210000}"/>
    <cellStyle name="20% - Accent1 2 2 9 3 2" xfId="8658" xr:uid="{00000000-0005-0000-0000-000016210000}"/>
    <cellStyle name="20% - Accent1 2 2 9 3 2 2" xfId="8659" xr:uid="{00000000-0005-0000-0000-000017210000}"/>
    <cellStyle name="20% - Accent1 2 2 9 3 2 2 2" xfId="8660" xr:uid="{00000000-0005-0000-0000-000018210000}"/>
    <cellStyle name="20% - Accent1 2 2 9 3 2 2 2 2" xfId="8661" xr:uid="{00000000-0005-0000-0000-000019210000}"/>
    <cellStyle name="20% - Accent1 2 2 9 3 2 2 3" xfId="8662" xr:uid="{00000000-0005-0000-0000-00001A210000}"/>
    <cellStyle name="20% - Accent1 2 2 9 3 2 3" xfId="8663" xr:uid="{00000000-0005-0000-0000-00001B210000}"/>
    <cellStyle name="20% - Accent1 2 2 9 3 2 3 2" xfId="8664" xr:uid="{00000000-0005-0000-0000-00001C210000}"/>
    <cellStyle name="20% - Accent1 2 2 9 3 2 4" xfId="8665" xr:uid="{00000000-0005-0000-0000-00001D210000}"/>
    <cellStyle name="20% - Accent1 2 2 9 3 3" xfId="8666" xr:uid="{00000000-0005-0000-0000-00001E210000}"/>
    <cellStyle name="20% - Accent1 2 2 9 3 3 2" xfId="8667" xr:uid="{00000000-0005-0000-0000-00001F210000}"/>
    <cellStyle name="20% - Accent1 2 2 9 3 3 2 2" xfId="8668" xr:uid="{00000000-0005-0000-0000-000020210000}"/>
    <cellStyle name="20% - Accent1 2 2 9 3 3 2 2 2" xfId="8669" xr:uid="{00000000-0005-0000-0000-000021210000}"/>
    <cellStyle name="20% - Accent1 2 2 9 3 3 2 3" xfId="8670" xr:uid="{00000000-0005-0000-0000-000022210000}"/>
    <cellStyle name="20% - Accent1 2 2 9 3 3 3" xfId="8671" xr:uid="{00000000-0005-0000-0000-000023210000}"/>
    <cellStyle name="20% - Accent1 2 2 9 3 3 3 2" xfId="8672" xr:uid="{00000000-0005-0000-0000-000024210000}"/>
    <cellStyle name="20% - Accent1 2 2 9 3 3 4" xfId="8673" xr:uid="{00000000-0005-0000-0000-000025210000}"/>
    <cellStyle name="20% - Accent1 2 2 9 3 4" xfId="8674" xr:uid="{00000000-0005-0000-0000-000026210000}"/>
    <cellStyle name="20% - Accent1 2 2 9 3 4 2" xfId="8675" xr:uid="{00000000-0005-0000-0000-000027210000}"/>
    <cellStyle name="20% - Accent1 2 2 9 3 4 2 2" xfId="8676" xr:uid="{00000000-0005-0000-0000-000028210000}"/>
    <cellStyle name="20% - Accent1 2 2 9 3 4 2 2 2" xfId="8677" xr:uid="{00000000-0005-0000-0000-000029210000}"/>
    <cellStyle name="20% - Accent1 2 2 9 3 4 2 3" xfId="8678" xr:uid="{00000000-0005-0000-0000-00002A210000}"/>
    <cellStyle name="20% - Accent1 2 2 9 3 4 3" xfId="8679" xr:uid="{00000000-0005-0000-0000-00002B210000}"/>
    <cellStyle name="20% - Accent1 2 2 9 3 4 3 2" xfId="8680" xr:uid="{00000000-0005-0000-0000-00002C210000}"/>
    <cellStyle name="20% - Accent1 2 2 9 3 4 4" xfId="8681" xr:uid="{00000000-0005-0000-0000-00002D210000}"/>
    <cellStyle name="20% - Accent1 2 2 9 3 5" xfId="8682" xr:uid="{00000000-0005-0000-0000-00002E210000}"/>
    <cellStyle name="20% - Accent1 2 2 9 3 5 2" xfId="8683" xr:uid="{00000000-0005-0000-0000-00002F210000}"/>
    <cellStyle name="20% - Accent1 2 2 9 3 5 2 2" xfId="8684" xr:uid="{00000000-0005-0000-0000-000030210000}"/>
    <cellStyle name="20% - Accent1 2 2 9 3 5 3" xfId="8685" xr:uid="{00000000-0005-0000-0000-000031210000}"/>
    <cellStyle name="20% - Accent1 2 2 9 3 6" xfId="8686" xr:uid="{00000000-0005-0000-0000-000032210000}"/>
    <cellStyle name="20% - Accent1 2 2 9 3 6 2" xfId="8687" xr:uid="{00000000-0005-0000-0000-000033210000}"/>
    <cellStyle name="20% - Accent1 2 2 9 3 6 2 2" xfId="8688" xr:uid="{00000000-0005-0000-0000-000034210000}"/>
    <cellStyle name="20% - Accent1 2 2 9 3 6 3" xfId="8689" xr:uid="{00000000-0005-0000-0000-000035210000}"/>
    <cellStyle name="20% - Accent1 2 2 9 3 7" xfId="8690" xr:uid="{00000000-0005-0000-0000-000036210000}"/>
    <cellStyle name="20% - Accent1 2 2 9 3 7 2" xfId="8691" xr:uid="{00000000-0005-0000-0000-000037210000}"/>
    <cellStyle name="20% - Accent1 2 2 9 3 8" xfId="8692" xr:uid="{00000000-0005-0000-0000-000038210000}"/>
    <cellStyle name="20% - Accent1 2 2 9 3 8 2" xfId="8693" xr:uid="{00000000-0005-0000-0000-000039210000}"/>
    <cellStyle name="20% - Accent1 2 2 9 3 9" xfId="8694" xr:uid="{00000000-0005-0000-0000-00003A210000}"/>
    <cellStyle name="20% - Accent1 2 2 9 4" xfId="8695" xr:uid="{00000000-0005-0000-0000-00003B210000}"/>
    <cellStyle name="20% - Accent1 2 2 9 4 2" xfId="8696" xr:uid="{00000000-0005-0000-0000-00003C210000}"/>
    <cellStyle name="20% - Accent1 2 2 9 4 2 2" xfId="8697" xr:uid="{00000000-0005-0000-0000-00003D210000}"/>
    <cellStyle name="20% - Accent1 2 2 9 4 2 2 2" xfId="8698" xr:uid="{00000000-0005-0000-0000-00003E210000}"/>
    <cellStyle name="20% - Accent1 2 2 9 4 2 3" xfId="8699" xr:uid="{00000000-0005-0000-0000-00003F210000}"/>
    <cellStyle name="20% - Accent1 2 2 9 4 3" xfId="8700" xr:uid="{00000000-0005-0000-0000-000040210000}"/>
    <cellStyle name="20% - Accent1 2 2 9 4 3 2" xfId="8701" xr:uid="{00000000-0005-0000-0000-000041210000}"/>
    <cellStyle name="20% - Accent1 2 2 9 4 4" xfId="8702" xr:uid="{00000000-0005-0000-0000-000042210000}"/>
    <cellStyle name="20% - Accent1 2 2 9 5" xfId="8703" xr:uid="{00000000-0005-0000-0000-000043210000}"/>
    <cellStyle name="20% - Accent1 2 2 9 5 2" xfId="8704" xr:uid="{00000000-0005-0000-0000-000044210000}"/>
    <cellStyle name="20% - Accent1 2 2 9 5 2 2" xfId="8705" xr:uid="{00000000-0005-0000-0000-000045210000}"/>
    <cellStyle name="20% - Accent1 2 2 9 5 2 2 2" xfId="8706" xr:uid="{00000000-0005-0000-0000-000046210000}"/>
    <cellStyle name="20% - Accent1 2 2 9 5 2 3" xfId="8707" xr:uid="{00000000-0005-0000-0000-000047210000}"/>
    <cellStyle name="20% - Accent1 2 2 9 5 3" xfId="8708" xr:uid="{00000000-0005-0000-0000-000048210000}"/>
    <cellStyle name="20% - Accent1 2 2 9 5 3 2" xfId="8709" xr:uid="{00000000-0005-0000-0000-000049210000}"/>
    <cellStyle name="20% - Accent1 2 2 9 5 4" xfId="8710" xr:uid="{00000000-0005-0000-0000-00004A210000}"/>
    <cellStyle name="20% - Accent1 2 2 9 6" xfId="8711" xr:uid="{00000000-0005-0000-0000-00004B210000}"/>
    <cellStyle name="20% - Accent1 2 2 9 6 2" xfId="8712" xr:uid="{00000000-0005-0000-0000-00004C210000}"/>
    <cellStyle name="20% - Accent1 2 2 9 6 2 2" xfId="8713" xr:uid="{00000000-0005-0000-0000-00004D210000}"/>
    <cellStyle name="20% - Accent1 2 2 9 6 2 2 2" xfId="8714" xr:uid="{00000000-0005-0000-0000-00004E210000}"/>
    <cellStyle name="20% - Accent1 2 2 9 6 2 3" xfId="8715" xr:uid="{00000000-0005-0000-0000-00004F210000}"/>
    <cellStyle name="20% - Accent1 2 2 9 6 3" xfId="8716" xr:uid="{00000000-0005-0000-0000-000050210000}"/>
    <cellStyle name="20% - Accent1 2 2 9 6 3 2" xfId="8717" xr:uid="{00000000-0005-0000-0000-000051210000}"/>
    <cellStyle name="20% - Accent1 2 2 9 6 4" xfId="8718" xr:uid="{00000000-0005-0000-0000-000052210000}"/>
    <cellStyle name="20% - Accent1 2 2 9 7" xfId="8719" xr:uid="{00000000-0005-0000-0000-000053210000}"/>
    <cellStyle name="20% - Accent1 2 2 9 7 2" xfId="8720" xr:uid="{00000000-0005-0000-0000-000054210000}"/>
    <cellStyle name="20% - Accent1 2 2 9 7 2 2" xfId="8721" xr:uid="{00000000-0005-0000-0000-000055210000}"/>
    <cellStyle name="20% - Accent1 2 2 9 7 3" xfId="8722" xr:uid="{00000000-0005-0000-0000-000056210000}"/>
    <cellStyle name="20% - Accent1 2 2 9 8" xfId="8723" xr:uid="{00000000-0005-0000-0000-000057210000}"/>
    <cellStyle name="20% - Accent1 2 2 9 8 2" xfId="8724" xr:uid="{00000000-0005-0000-0000-000058210000}"/>
    <cellStyle name="20% - Accent1 2 2 9 8 2 2" xfId="8725" xr:uid="{00000000-0005-0000-0000-000059210000}"/>
    <cellStyle name="20% - Accent1 2 2 9 8 3" xfId="8726" xr:uid="{00000000-0005-0000-0000-00005A210000}"/>
    <cellStyle name="20% - Accent1 2 2 9 9" xfId="8727" xr:uid="{00000000-0005-0000-0000-00005B210000}"/>
    <cellStyle name="20% - Accent1 2 2 9 9 2" xfId="8728" xr:uid="{00000000-0005-0000-0000-00005C210000}"/>
    <cellStyle name="20% - Accent1 2 20" xfId="8729" xr:uid="{00000000-0005-0000-0000-00005D210000}"/>
    <cellStyle name="20% - Accent1 2 20 2" xfId="8730" xr:uid="{00000000-0005-0000-0000-00005E210000}"/>
    <cellStyle name="20% - Accent1 2 21" xfId="8731" xr:uid="{00000000-0005-0000-0000-00005F210000}"/>
    <cellStyle name="20% - Accent1 2 22" xfId="8732" xr:uid="{00000000-0005-0000-0000-000060210000}"/>
    <cellStyle name="20% - Accent1 2 3" xfId="8733" xr:uid="{00000000-0005-0000-0000-000061210000}"/>
    <cellStyle name="20% - Accent1 2 3 10" xfId="8734" xr:uid="{00000000-0005-0000-0000-000062210000}"/>
    <cellStyle name="20% - Accent1 2 3 10 2" xfId="8735" xr:uid="{00000000-0005-0000-0000-000063210000}"/>
    <cellStyle name="20% - Accent1 2 3 10 2 2" xfId="8736" xr:uid="{00000000-0005-0000-0000-000064210000}"/>
    <cellStyle name="20% - Accent1 2 3 10 2 2 2" xfId="8737" xr:uid="{00000000-0005-0000-0000-000065210000}"/>
    <cellStyle name="20% - Accent1 2 3 10 2 3" xfId="8738" xr:uid="{00000000-0005-0000-0000-000066210000}"/>
    <cellStyle name="20% - Accent1 2 3 10 3" xfId="8739" xr:uid="{00000000-0005-0000-0000-000067210000}"/>
    <cellStyle name="20% - Accent1 2 3 10 3 2" xfId="8740" xr:uid="{00000000-0005-0000-0000-000068210000}"/>
    <cellStyle name="20% - Accent1 2 3 10 4" xfId="8741" xr:uid="{00000000-0005-0000-0000-000069210000}"/>
    <cellStyle name="20% - Accent1 2 3 11" xfId="8742" xr:uid="{00000000-0005-0000-0000-00006A210000}"/>
    <cellStyle name="20% - Accent1 2 3 11 2" xfId="8743" xr:uid="{00000000-0005-0000-0000-00006B210000}"/>
    <cellStyle name="20% - Accent1 2 3 11 2 2" xfId="8744" xr:uid="{00000000-0005-0000-0000-00006C210000}"/>
    <cellStyle name="20% - Accent1 2 3 11 2 2 2" xfId="8745" xr:uid="{00000000-0005-0000-0000-00006D210000}"/>
    <cellStyle name="20% - Accent1 2 3 11 2 3" xfId="8746" xr:uid="{00000000-0005-0000-0000-00006E210000}"/>
    <cellStyle name="20% - Accent1 2 3 11 3" xfId="8747" xr:uid="{00000000-0005-0000-0000-00006F210000}"/>
    <cellStyle name="20% - Accent1 2 3 11 3 2" xfId="8748" xr:uid="{00000000-0005-0000-0000-000070210000}"/>
    <cellStyle name="20% - Accent1 2 3 11 4" xfId="8749" xr:uid="{00000000-0005-0000-0000-000071210000}"/>
    <cellStyle name="20% - Accent1 2 3 12" xfId="8750" xr:uid="{00000000-0005-0000-0000-000072210000}"/>
    <cellStyle name="20% - Accent1 2 3 12 2" xfId="8751" xr:uid="{00000000-0005-0000-0000-000073210000}"/>
    <cellStyle name="20% - Accent1 2 3 12 2 2" xfId="8752" xr:uid="{00000000-0005-0000-0000-000074210000}"/>
    <cellStyle name="20% - Accent1 2 3 12 3" xfId="8753" xr:uid="{00000000-0005-0000-0000-000075210000}"/>
    <cellStyle name="20% - Accent1 2 3 13" xfId="8754" xr:uid="{00000000-0005-0000-0000-000076210000}"/>
    <cellStyle name="20% - Accent1 2 3 13 2" xfId="8755" xr:uid="{00000000-0005-0000-0000-000077210000}"/>
    <cellStyle name="20% - Accent1 2 3 13 2 2" xfId="8756" xr:uid="{00000000-0005-0000-0000-000078210000}"/>
    <cellStyle name="20% - Accent1 2 3 13 3" xfId="8757" xr:uid="{00000000-0005-0000-0000-000079210000}"/>
    <cellStyle name="20% - Accent1 2 3 14" xfId="8758" xr:uid="{00000000-0005-0000-0000-00007A210000}"/>
    <cellStyle name="20% - Accent1 2 3 14 2" xfId="8759" xr:uid="{00000000-0005-0000-0000-00007B210000}"/>
    <cellStyle name="20% - Accent1 2 3 15" xfId="8760" xr:uid="{00000000-0005-0000-0000-00007C210000}"/>
    <cellStyle name="20% - Accent1 2 3 15 2" xfId="8761" xr:uid="{00000000-0005-0000-0000-00007D210000}"/>
    <cellStyle name="20% - Accent1 2 3 16" xfId="8762" xr:uid="{00000000-0005-0000-0000-00007E210000}"/>
    <cellStyle name="20% - Accent1 2 3 2" xfId="8763" xr:uid="{00000000-0005-0000-0000-00007F210000}"/>
    <cellStyle name="20% - Accent1 2 3 2 10" xfId="8764" xr:uid="{00000000-0005-0000-0000-000080210000}"/>
    <cellStyle name="20% - Accent1 2 3 2 10 2" xfId="8765" xr:uid="{00000000-0005-0000-0000-000081210000}"/>
    <cellStyle name="20% - Accent1 2 3 2 10 2 2" xfId="8766" xr:uid="{00000000-0005-0000-0000-000082210000}"/>
    <cellStyle name="20% - Accent1 2 3 2 10 2 2 2" xfId="8767" xr:uid="{00000000-0005-0000-0000-000083210000}"/>
    <cellStyle name="20% - Accent1 2 3 2 10 2 3" xfId="8768" xr:uid="{00000000-0005-0000-0000-000084210000}"/>
    <cellStyle name="20% - Accent1 2 3 2 10 3" xfId="8769" xr:uid="{00000000-0005-0000-0000-000085210000}"/>
    <cellStyle name="20% - Accent1 2 3 2 10 3 2" xfId="8770" xr:uid="{00000000-0005-0000-0000-000086210000}"/>
    <cellStyle name="20% - Accent1 2 3 2 10 4" xfId="8771" xr:uid="{00000000-0005-0000-0000-000087210000}"/>
    <cellStyle name="20% - Accent1 2 3 2 11" xfId="8772" xr:uid="{00000000-0005-0000-0000-000088210000}"/>
    <cellStyle name="20% - Accent1 2 3 2 11 2" xfId="8773" xr:uid="{00000000-0005-0000-0000-000089210000}"/>
    <cellStyle name="20% - Accent1 2 3 2 11 2 2" xfId="8774" xr:uid="{00000000-0005-0000-0000-00008A210000}"/>
    <cellStyle name="20% - Accent1 2 3 2 11 3" xfId="8775" xr:uid="{00000000-0005-0000-0000-00008B210000}"/>
    <cellStyle name="20% - Accent1 2 3 2 12" xfId="8776" xr:uid="{00000000-0005-0000-0000-00008C210000}"/>
    <cellStyle name="20% - Accent1 2 3 2 12 2" xfId="8777" xr:uid="{00000000-0005-0000-0000-00008D210000}"/>
    <cellStyle name="20% - Accent1 2 3 2 12 2 2" xfId="8778" xr:uid="{00000000-0005-0000-0000-00008E210000}"/>
    <cellStyle name="20% - Accent1 2 3 2 12 3" xfId="8779" xr:uid="{00000000-0005-0000-0000-00008F210000}"/>
    <cellStyle name="20% - Accent1 2 3 2 13" xfId="8780" xr:uid="{00000000-0005-0000-0000-000090210000}"/>
    <cellStyle name="20% - Accent1 2 3 2 13 2" xfId="8781" xr:uid="{00000000-0005-0000-0000-000091210000}"/>
    <cellStyle name="20% - Accent1 2 3 2 14" xfId="8782" xr:uid="{00000000-0005-0000-0000-000092210000}"/>
    <cellStyle name="20% - Accent1 2 3 2 14 2" xfId="8783" xr:uid="{00000000-0005-0000-0000-000093210000}"/>
    <cellStyle name="20% - Accent1 2 3 2 15" xfId="8784" xr:uid="{00000000-0005-0000-0000-000094210000}"/>
    <cellStyle name="20% - Accent1 2 3 2 2" xfId="8785" xr:uid="{00000000-0005-0000-0000-000095210000}"/>
    <cellStyle name="20% - Accent1 2 3 2 2 10" xfId="8786" xr:uid="{00000000-0005-0000-0000-000096210000}"/>
    <cellStyle name="20% - Accent1 2 3 2 2 10 2" xfId="8787" xr:uid="{00000000-0005-0000-0000-000097210000}"/>
    <cellStyle name="20% - Accent1 2 3 2 2 10 2 2" xfId="8788" xr:uid="{00000000-0005-0000-0000-000098210000}"/>
    <cellStyle name="20% - Accent1 2 3 2 2 10 3" xfId="8789" xr:uid="{00000000-0005-0000-0000-000099210000}"/>
    <cellStyle name="20% - Accent1 2 3 2 2 11" xfId="8790" xr:uid="{00000000-0005-0000-0000-00009A210000}"/>
    <cellStyle name="20% - Accent1 2 3 2 2 11 2" xfId="8791" xr:uid="{00000000-0005-0000-0000-00009B210000}"/>
    <cellStyle name="20% - Accent1 2 3 2 2 11 2 2" xfId="8792" xr:uid="{00000000-0005-0000-0000-00009C210000}"/>
    <cellStyle name="20% - Accent1 2 3 2 2 11 3" xfId="8793" xr:uid="{00000000-0005-0000-0000-00009D210000}"/>
    <cellStyle name="20% - Accent1 2 3 2 2 12" xfId="8794" xr:uid="{00000000-0005-0000-0000-00009E210000}"/>
    <cellStyle name="20% - Accent1 2 3 2 2 12 2" xfId="8795" xr:uid="{00000000-0005-0000-0000-00009F210000}"/>
    <cellStyle name="20% - Accent1 2 3 2 2 13" xfId="8796" xr:uid="{00000000-0005-0000-0000-0000A0210000}"/>
    <cellStyle name="20% - Accent1 2 3 2 2 13 2" xfId="8797" xr:uid="{00000000-0005-0000-0000-0000A1210000}"/>
    <cellStyle name="20% - Accent1 2 3 2 2 14" xfId="8798" xr:uid="{00000000-0005-0000-0000-0000A2210000}"/>
    <cellStyle name="20% - Accent1 2 3 2 2 2" xfId="8799" xr:uid="{00000000-0005-0000-0000-0000A3210000}"/>
    <cellStyle name="20% - Accent1 2 3 2 2 2 10" xfId="8800" xr:uid="{00000000-0005-0000-0000-0000A4210000}"/>
    <cellStyle name="20% - Accent1 2 3 2 2 2 10 2" xfId="8801" xr:uid="{00000000-0005-0000-0000-0000A5210000}"/>
    <cellStyle name="20% - Accent1 2 3 2 2 2 11" xfId="8802" xr:uid="{00000000-0005-0000-0000-0000A6210000}"/>
    <cellStyle name="20% - Accent1 2 3 2 2 2 2" xfId="8803" xr:uid="{00000000-0005-0000-0000-0000A7210000}"/>
    <cellStyle name="20% - Accent1 2 3 2 2 2 2 2" xfId="8804" xr:uid="{00000000-0005-0000-0000-0000A8210000}"/>
    <cellStyle name="20% - Accent1 2 3 2 2 2 2 2 2" xfId="8805" xr:uid="{00000000-0005-0000-0000-0000A9210000}"/>
    <cellStyle name="20% - Accent1 2 3 2 2 2 2 2 2 2" xfId="8806" xr:uid="{00000000-0005-0000-0000-0000AA210000}"/>
    <cellStyle name="20% - Accent1 2 3 2 2 2 2 2 2 2 2" xfId="8807" xr:uid="{00000000-0005-0000-0000-0000AB210000}"/>
    <cellStyle name="20% - Accent1 2 3 2 2 2 2 2 2 3" xfId="8808" xr:uid="{00000000-0005-0000-0000-0000AC210000}"/>
    <cellStyle name="20% - Accent1 2 3 2 2 2 2 2 3" xfId="8809" xr:uid="{00000000-0005-0000-0000-0000AD210000}"/>
    <cellStyle name="20% - Accent1 2 3 2 2 2 2 2 3 2" xfId="8810" xr:uid="{00000000-0005-0000-0000-0000AE210000}"/>
    <cellStyle name="20% - Accent1 2 3 2 2 2 2 2 4" xfId="8811" xr:uid="{00000000-0005-0000-0000-0000AF210000}"/>
    <cellStyle name="20% - Accent1 2 3 2 2 2 2 3" xfId="8812" xr:uid="{00000000-0005-0000-0000-0000B0210000}"/>
    <cellStyle name="20% - Accent1 2 3 2 2 2 2 3 2" xfId="8813" xr:uid="{00000000-0005-0000-0000-0000B1210000}"/>
    <cellStyle name="20% - Accent1 2 3 2 2 2 2 3 2 2" xfId="8814" xr:uid="{00000000-0005-0000-0000-0000B2210000}"/>
    <cellStyle name="20% - Accent1 2 3 2 2 2 2 3 2 2 2" xfId="8815" xr:uid="{00000000-0005-0000-0000-0000B3210000}"/>
    <cellStyle name="20% - Accent1 2 3 2 2 2 2 3 2 3" xfId="8816" xr:uid="{00000000-0005-0000-0000-0000B4210000}"/>
    <cellStyle name="20% - Accent1 2 3 2 2 2 2 3 3" xfId="8817" xr:uid="{00000000-0005-0000-0000-0000B5210000}"/>
    <cellStyle name="20% - Accent1 2 3 2 2 2 2 3 3 2" xfId="8818" xr:uid="{00000000-0005-0000-0000-0000B6210000}"/>
    <cellStyle name="20% - Accent1 2 3 2 2 2 2 3 4" xfId="8819" xr:uid="{00000000-0005-0000-0000-0000B7210000}"/>
    <cellStyle name="20% - Accent1 2 3 2 2 2 2 4" xfId="8820" xr:uid="{00000000-0005-0000-0000-0000B8210000}"/>
    <cellStyle name="20% - Accent1 2 3 2 2 2 2 4 2" xfId="8821" xr:uid="{00000000-0005-0000-0000-0000B9210000}"/>
    <cellStyle name="20% - Accent1 2 3 2 2 2 2 4 2 2" xfId="8822" xr:uid="{00000000-0005-0000-0000-0000BA210000}"/>
    <cellStyle name="20% - Accent1 2 3 2 2 2 2 4 2 2 2" xfId="8823" xr:uid="{00000000-0005-0000-0000-0000BB210000}"/>
    <cellStyle name="20% - Accent1 2 3 2 2 2 2 4 2 3" xfId="8824" xr:uid="{00000000-0005-0000-0000-0000BC210000}"/>
    <cellStyle name="20% - Accent1 2 3 2 2 2 2 4 3" xfId="8825" xr:uid="{00000000-0005-0000-0000-0000BD210000}"/>
    <cellStyle name="20% - Accent1 2 3 2 2 2 2 4 3 2" xfId="8826" xr:uid="{00000000-0005-0000-0000-0000BE210000}"/>
    <cellStyle name="20% - Accent1 2 3 2 2 2 2 4 4" xfId="8827" xr:uid="{00000000-0005-0000-0000-0000BF210000}"/>
    <cellStyle name="20% - Accent1 2 3 2 2 2 2 5" xfId="8828" xr:uid="{00000000-0005-0000-0000-0000C0210000}"/>
    <cellStyle name="20% - Accent1 2 3 2 2 2 2 5 2" xfId="8829" xr:uid="{00000000-0005-0000-0000-0000C1210000}"/>
    <cellStyle name="20% - Accent1 2 3 2 2 2 2 5 2 2" xfId="8830" xr:uid="{00000000-0005-0000-0000-0000C2210000}"/>
    <cellStyle name="20% - Accent1 2 3 2 2 2 2 5 3" xfId="8831" xr:uid="{00000000-0005-0000-0000-0000C3210000}"/>
    <cellStyle name="20% - Accent1 2 3 2 2 2 2 6" xfId="8832" xr:uid="{00000000-0005-0000-0000-0000C4210000}"/>
    <cellStyle name="20% - Accent1 2 3 2 2 2 2 6 2" xfId="8833" xr:uid="{00000000-0005-0000-0000-0000C5210000}"/>
    <cellStyle name="20% - Accent1 2 3 2 2 2 2 6 2 2" xfId="8834" xr:uid="{00000000-0005-0000-0000-0000C6210000}"/>
    <cellStyle name="20% - Accent1 2 3 2 2 2 2 6 3" xfId="8835" xr:uid="{00000000-0005-0000-0000-0000C7210000}"/>
    <cellStyle name="20% - Accent1 2 3 2 2 2 2 7" xfId="8836" xr:uid="{00000000-0005-0000-0000-0000C8210000}"/>
    <cellStyle name="20% - Accent1 2 3 2 2 2 2 7 2" xfId="8837" xr:uid="{00000000-0005-0000-0000-0000C9210000}"/>
    <cellStyle name="20% - Accent1 2 3 2 2 2 2 8" xfId="8838" xr:uid="{00000000-0005-0000-0000-0000CA210000}"/>
    <cellStyle name="20% - Accent1 2 3 2 2 2 2 8 2" xfId="8839" xr:uid="{00000000-0005-0000-0000-0000CB210000}"/>
    <cellStyle name="20% - Accent1 2 3 2 2 2 2 9" xfId="8840" xr:uid="{00000000-0005-0000-0000-0000CC210000}"/>
    <cellStyle name="20% - Accent1 2 3 2 2 2 3" xfId="8841" xr:uid="{00000000-0005-0000-0000-0000CD210000}"/>
    <cellStyle name="20% - Accent1 2 3 2 2 2 3 2" xfId="8842" xr:uid="{00000000-0005-0000-0000-0000CE210000}"/>
    <cellStyle name="20% - Accent1 2 3 2 2 2 3 2 2" xfId="8843" xr:uid="{00000000-0005-0000-0000-0000CF210000}"/>
    <cellStyle name="20% - Accent1 2 3 2 2 2 3 2 2 2" xfId="8844" xr:uid="{00000000-0005-0000-0000-0000D0210000}"/>
    <cellStyle name="20% - Accent1 2 3 2 2 2 3 2 2 2 2" xfId="8845" xr:uid="{00000000-0005-0000-0000-0000D1210000}"/>
    <cellStyle name="20% - Accent1 2 3 2 2 2 3 2 2 3" xfId="8846" xr:uid="{00000000-0005-0000-0000-0000D2210000}"/>
    <cellStyle name="20% - Accent1 2 3 2 2 2 3 2 3" xfId="8847" xr:uid="{00000000-0005-0000-0000-0000D3210000}"/>
    <cellStyle name="20% - Accent1 2 3 2 2 2 3 2 3 2" xfId="8848" xr:uid="{00000000-0005-0000-0000-0000D4210000}"/>
    <cellStyle name="20% - Accent1 2 3 2 2 2 3 2 4" xfId="8849" xr:uid="{00000000-0005-0000-0000-0000D5210000}"/>
    <cellStyle name="20% - Accent1 2 3 2 2 2 3 3" xfId="8850" xr:uid="{00000000-0005-0000-0000-0000D6210000}"/>
    <cellStyle name="20% - Accent1 2 3 2 2 2 3 3 2" xfId="8851" xr:uid="{00000000-0005-0000-0000-0000D7210000}"/>
    <cellStyle name="20% - Accent1 2 3 2 2 2 3 3 2 2" xfId="8852" xr:uid="{00000000-0005-0000-0000-0000D8210000}"/>
    <cellStyle name="20% - Accent1 2 3 2 2 2 3 3 2 2 2" xfId="8853" xr:uid="{00000000-0005-0000-0000-0000D9210000}"/>
    <cellStyle name="20% - Accent1 2 3 2 2 2 3 3 2 3" xfId="8854" xr:uid="{00000000-0005-0000-0000-0000DA210000}"/>
    <cellStyle name="20% - Accent1 2 3 2 2 2 3 3 3" xfId="8855" xr:uid="{00000000-0005-0000-0000-0000DB210000}"/>
    <cellStyle name="20% - Accent1 2 3 2 2 2 3 3 3 2" xfId="8856" xr:uid="{00000000-0005-0000-0000-0000DC210000}"/>
    <cellStyle name="20% - Accent1 2 3 2 2 2 3 3 4" xfId="8857" xr:uid="{00000000-0005-0000-0000-0000DD210000}"/>
    <cellStyle name="20% - Accent1 2 3 2 2 2 3 4" xfId="8858" xr:uid="{00000000-0005-0000-0000-0000DE210000}"/>
    <cellStyle name="20% - Accent1 2 3 2 2 2 3 4 2" xfId="8859" xr:uid="{00000000-0005-0000-0000-0000DF210000}"/>
    <cellStyle name="20% - Accent1 2 3 2 2 2 3 4 2 2" xfId="8860" xr:uid="{00000000-0005-0000-0000-0000E0210000}"/>
    <cellStyle name="20% - Accent1 2 3 2 2 2 3 4 2 2 2" xfId="8861" xr:uid="{00000000-0005-0000-0000-0000E1210000}"/>
    <cellStyle name="20% - Accent1 2 3 2 2 2 3 4 2 3" xfId="8862" xr:uid="{00000000-0005-0000-0000-0000E2210000}"/>
    <cellStyle name="20% - Accent1 2 3 2 2 2 3 4 3" xfId="8863" xr:uid="{00000000-0005-0000-0000-0000E3210000}"/>
    <cellStyle name="20% - Accent1 2 3 2 2 2 3 4 3 2" xfId="8864" xr:uid="{00000000-0005-0000-0000-0000E4210000}"/>
    <cellStyle name="20% - Accent1 2 3 2 2 2 3 4 4" xfId="8865" xr:uid="{00000000-0005-0000-0000-0000E5210000}"/>
    <cellStyle name="20% - Accent1 2 3 2 2 2 3 5" xfId="8866" xr:uid="{00000000-0005-0000-0000-0000E6210000}"/>
    <cellStyle name="20% - Accent1 2 3 2 2 2 3 5 2" xfId="8867" xr:uid="{00000000-0005-0000-0000-0000E7210000}"/>
    <cellStyle name="20% - Accent1 2 3 2 2 2 3 5 2 2" xfId="8868" xr:uid="{00000000-0005-0000-0000-0000E8210000}"/>
    <cellStyle name="20% - Accent1 2 3 2 2 2 3 5 3" xfId="8869" xr:uid="{00000000-0005-0000-0000-0000E9210000}"/>
    <cellStyle name="20% - Accent1 2 3 2 2 2 3 6" xfId="8870" xr:uid="{00000000-0005-0000-0000-0000EA210000}"/>
    <cellStyle name="20% - Accent1 2 3 2 2 2 3 6 2" xfId="8871" xr:uid="{00000000-0005-0000-0000-0000EB210000}"/>
    <cellStyle name="20% - Accent1 2 3 2 2 2 3 6 2 2" xfId="8872" xr:uid="{00000000-0005-0000-0000-0000EC210000}"/>
    <cellStyle name="20% - Accent1 2 3 2 2 2 3 6 3" xfId="8873" xr:uid="{00000000-0005-0000-0000-0000ED210000}"/>
    <cellStyle name="20% - Accent1 2 3 2 2 2 3 7" xfId="8874" xr:uid="{00000000-0005-0000-0000-0000EE210000}"/>
    <cellStyle name="20% - Accent1 2 3 2 2 2 3 7 2" xfId="8875" xr:uid="{00000000-0005-0000-0000-0000EF210000}"/>
    <cellStyle name="20% - Accent1 2 3 2 2 2 3 8" xfId="8876" xr:uid="{00000000-0005-0000-0000-0000F0210000}"/>
    <cellStyle name="20% - Accent1 2 3 2 2 2 3 8 2" xfId="8877" xr:uid="{00000000-0005-0000-0000-0000F1210000}"/>
    <cellStyle name="20% - Accent1 2 3 2 2 2 3 9" xfId="8878" xr:uid="{00000000-0005-0000-0000-0000F2210000}"/>
    <cellStyle name="20% - Accent1 2 3 2 2 2 4" xfId="8879" xr:uid="{00000000-0005-0000-0000-0000F3210000}"/>
    <cellStyle name="20% - Accent1 2 3 2 2 2 4 2" xfId="8880" xr:uid="{00000000-0005-0000-0000-0000F4210000}"/>
    <cellStyle name="20% - Accent1 2 3 2 2 2 4 2 2" xfId="8881" xr:uid="{00000000-0005-0000-0000-0000F5210000}"/>
    <cellStyle name="20% - Accent1 2 3 2 2 2 4 2 2 2" xfId="8882" xr:uid="{00000000-0005-0000-0000-0000F6210000}"/>
    <cellStyle name="20% - Accent1 2 3 2 2 2 4 2 3" xfId="8883" xr:uid="{00000000-0005-0000-0000-0000F7210000}"/>
    <cellStyle name="20% - Accent1 2 3 2 2 2 4 3" xfId="8884" xr:uid="{00000000-0005-0000-0000-0000F8210000}"/>
    <cellStyle name="20% - Accent1 2 3 2 2 2 4 3 2" xfId="8885" xr:uid="{00000000-0005-0000-0000-0000F9210000}"/>
    <cellStyle name="20% - Accent1 2 3 2 2 2 4 4" xfId="8886" xr:uid="{00000000-0005-0000-0000-0000FA210000}"/>
    <cellStyle name="20% - Accent1 2 3 2 2 2 5" xfId="8887" xr:uid="{00000000-0005-0000-0000-0000FB210000}"/>
    <cellStyle name="20% - Accent1 2 3 2 2 2 5 2" xfId="8888" xr:uid="{00000000-0005-0000-0000-0000FC210000}"/>
    <cellStyle name="20% - Accent1 2 3 2 2 2 5 2 2" xfId="8889" xr:uid="{00000000-0005-0000-0000-0000FD210000}"/>
    <cellStyle name="20% - Accent1 2 3 2 2 2 5 2 2 2" xfId="8890" xr:uid="{00000000-0005-0000-0000-0000FE210000}"/>
    <cellStyle name="20% - Accent1 2 3 2 2 2 5 2 3" xfId="8891" xr:uid="{00000000-0005-0000-0000-0000FF210000}"/>
    <cellStyle name="20% - Accent1 2 3 2 2 2 5 3" xfId="8892" xr:uid="{00000000-0005-0000-0000-000000220000}"/>
    <cellStyle name="20% - Accent1 2 3 2 2 2 5 3 2" xfId="8893" xr:uid="{00000000-0005-0000-0000-000001220000}"/>
    <cellStyle name="20% - Accent1 2 3 2 2 2 5 4" xfId="8894" xr:uid="{00000000-0005-0000-0000-000002220000}"/>
    <cellStyle name="20% - Accent1 2 3 2 2 2 6" xfId="8895" xr:uid="{00000000-0005-0000-0000-000003220000}"/>
    <cellStyle name="20% - Accent1 2 3 2 2 2 6 2" xfId="8896" xr:uid="{00000000-0005-0000-0000-000004220000}"/>
    <cellStyle name="20% - Accent1 2 3 2 2 2 6 2 2" xfId="8897" xr:uid="{00000000-0005-0000-0000-000005220000}"/>
    <cellStyle name="20% - Accent1 2 3 2 2 2 6 2 2 2" xfId="8898" xr:uid="{00000000-0005-0000-0000-000006220000}"/>
    <cellStyle name="20% - Accent1 2 3 2 2 2 6 2 3" xfId="8899" xr:uid="{00000000-0005-0000-0000-000007220000}"/>
    <cellStyle name="20% - Accent1 2 3 2 2 2 6 3" xfId="8900" xr:uid="{00000000-0005-0000-0000-000008220000}"/>
    <cellStyle name="20% - Accent1 2 3 2 2 2 6 3 2" xfId="8901" xr:uid="{00000000-0005-0000-0000-000009220000}"/>
    <cellStyle name="20% - Accent1 2 3 2 2 2 6 4" xfId="8902" xr:uid="{00000000-0005-0000-0000-00000A220000}"/>
    <cellStyle name="20% - Accent1 2 3 2 2 2 7" xfId="8903" xr:uid="{00000000-0005-0000-0000-00000B220000}"/>
    <cellStyle name="20% - Accent1 2 3 2 2 2 7 2" xfId="8904" xr:uid="{00000000-0005-0000-0000-00000C220000}"/>
    <cellStyle name="20% - Accent1 2 3 2 2 2 7 2 2" xfId="8905" xr:uid="{00000000-0005-0000-0000-00000D220000}"/>
    <cellStyle name="20% - Accent1 2 3 2 2 2 7 3" xfId="8906" xr:uid="{00000000-0005-0000-0000-00000E220000}"/>
    <cellStyle name="20% - Accent1 2 3 2 2 2 8" xfId="8907" xr:uid="{00000000-0005-0000-0000-00000F220000}"/>
    <cellStyle name="20% - Accent1 2 3 2 2 2 8 2" xfId="8908" xr:uid="{00000000-0005-0000-0000-000010220000}"/>
    <cellStyle name="20% - Accent1 2 3 2 2 2 8 2 2" xfId="8909" xr:uid="{00000000-0005-0000-0000-000011220000}"/>
    <cellStyle name="20% - Accent1 2 3 2 2 2 8 3" xfId="8910" xr:uid="{00000000-0005-0000-0000-000012220000}"/>
    <cellStyle name="20% - Accent1 2 3 2 2 2 9" xfId="8911" xr:uid="{00000000-0005-0000-0000-000013220000}"/>
    <cellStyle name="20% - Accent1 2 3 2 2 2 9 2" xfId="8912" xr:uid="{00000000-0005-0000-0000-000014220000}"/>
    <cellStyle name="20% - Accent1 2 3 2 2 3" xfId="8913" xr:uid="{00000000-0005-0000-0000-000015220000}"/>
    <cellStyle name="20% - Accent1 2 3 2 2 3 10" xfId="8914" xr:uid="{00000000-0005-0000-0000-000016220000}"/>
    <cellStyle name="20% - Accent1 2 3 2 2 3 10 2" xfId="8915" xr:uid="{00000000-0005-0000-0000-000017220000}"/>
    <cellStyle name="20% - Accent1 2 3 2 2 3 11" xfId="8916" xr:uid="{00000000-0005-0000-0000-000018220000}"/>
    <cellStyle name="20% - Accent1 2 3 2 2 3 2" xfId="8917" xr:uid="{00000000-0005-0000-0000-000019220000}"/>
    <cellStyle name="20% - Accent1 2 3 2 2 3 2 2" xfId="8918" xr:uid="{00000000-0005-0000-0000-00001A220000}"/>
    <cellStyle name="20% - Accent1 2 3 2 2 3 2 2 2" xfId="8919" xr:uid="{00000000-0005-0000-0000-00001B220000}"/>
    <cellStyle name="20% - Accent1 2 3 2 2 3 2 2 2 2" xfId="8920" xr:uid="{00000000-0005-0000-0000-00001C220000}"/>
    <cellStyle name="20% - Accent1 2 3 2 2 3 2 2 2 2 2" xfId="8921" xr:uid="{00000000-0005-0000-0000-00001D220000}"/>
    <cellStyle name="20% - Accent1 2 3 2 2 3 2 2 2 3" xfId="8922" xr:uid="{00000000-0005-0000-0000-00001E220000}"/>
    <cellStyle name="20% - Accent1 2 3 2 2 3 2 2 3" xfId="8923" xr:uid="{00000000-0005-0000-0000-00001F220000}"/>
    <cellStyle name="20% - Accent1 2 3 2 2 3 2 2 3 2" xfId="8924" xr:uid="{00000000-0005-0000-0000-000020220000}"/>
    <cellStyle name="20% - Accent1 2 3 2 2 3 2 2 4" xfId="8925" xr:uid="{00000000-0005-0000-0000-000021220000}"/>
    <cellStyle name="20% - Accent1 2 3 2 2 3 2 3" xfId="8926" xr:uid="{00000000-0005-0000-0000-000022220000}"/>
    <cellStyle name="20% - Accent1 2 3 2 2 3 2 3 2" xfId="8927" xr:uid="{00000000-0005-0000-0000-000023220000}"/>
    <cellStyle name="20% - Accent1 2 3 2 2 3 2 3 2 2" xfId="8928" xr:uid="{00000000-0005-0000-0000-000024220000}"/>
    <cellStyle name="20% - Accent1 2 3 2 2 3 2 3 2 2 2" xfId="8929" xr:uid="{00000000-0005-0000-0000-000025220000}"/>
    <cellStyle name="20% - Accent1 2 3 2 2 3 2 3 2 3" xfId="8930" xr:uid="{00000000-0005-0000-0000-000026220000}"/>
    <cellStyle name="20% - Accent1 2 3 2 2 3 2 3 3" xfId="8931" xr:uid="{00000000-0005-0000-0000-000027220000}"/>
    <cellStyle name="20% - Accent1 2 3 2 2 3 2 3 3 2" xfId="8932" xr:uid="{00000000-0005-0000-0000-000028220000}"/>
    <cellStyle name="20% - Accent1 2 3 2 2 3 2 3 4" xfId="8933" xr:uid="{00000000-0005-0000-0000-000029220000}"/>
    <cellStyle name="20% - Accent1 2 3 2 2 3 2 4" xfId="8934" xr:uid="{00000000-0005-0000-0000-00002A220000}"/>
    <cellStyle name="20% - Accent1 2 3 2 2 3 2 4 2" xfId="8935" xr:uid="{00000000-0005-0000-0000-00002B220000}"/>
    <cellStyle name="20% - Accent1 2 3 2 2 3 2 4 2 2" xfId="8936" xr:uid="{00000000-0005-0000-0000-00002C220000}"/>
    <cellStyle name="20% - Accent1 2 3 2 2 3 2 4 2 2 2" xfId="8937" xr:uid="{00000000-0005-0000-0000-00002D220000}"/>
    <cellStyle name="20% - Accent1 2 3 2 2 3 2 4 2 3" xfId="8938" xr:uid="{00000000-0005-0000-0000-00002E220000}"/>
    <cellStyle name="20% - Accent1 2 3 2 2 3 2 4 3" xfId="8939" xr:uid="{00000000-0005-0000-0000-00002F220000}"/>
    <cellStyle name="20% - Accent1 2 3 2 2 3 2 4 3 2" xfId="8940" xr:uid="{00000000-0005-0000-0000-000030220000}"/>
    <cellStyle name="20% - Accent1 2 3 2 2 3 2 4 4" xfId="8941" xr:uid="{00000000-0005-0000-0000-000031220000}"/>
    <cellStyle name="20% - Accent1 2 3 2 2 3 2 5" xfId="8942" xr:uid="{00000000-0005-0000-0000-000032220000}"/>
    <cellStyle name="20% - Accent1 2 3 2 2 3 2 5 2" xfId="8943" xr:uid="{00000000-0005-0000-0000-000033220000}"/>
    <cellStyle name="20% - Accent1 2 3 2 2 3 2 5 2 2" xfId="8944" xr:uid="{00000000-0005-0000-0000-000034220000}"/>
    <cellStyle name="20% - Accent1 2 3 2 2 3 2 5 3" xfId="8945" xr:uid="{00000000-0005-0000-0000-000035220000}"/>
    <cellStyle name="20% - Accent1 2 3 2 2 3 2 6" xfId="8946" xr:uid="{00000000-0005-0000-0000-000036220000}"/>
    <cellStyle name="20% - Accent1 2 3 2 2 3 2 6 2" xfId="8947" xr:uid="{00000000-0005-0000-0000-000037220000}"/>
    <cellStyle name="20% - Accent1 2 3 2 2 3 2 6 2 2" xfId="8948" xr:uid="{00000000-0005-0000-0000-000038220000}"/>
    <cellStyle name="20% - Accent1 2 3 2 2 3 2 6 3" xfId="8949" xr:uid="{00000000-0005-0000-0000-000039220000}"/>
    <cellStyle name="20% - Accent1 2 3 2 2 3 2 7" xfId="8950" xr:uid="{00000000-0005-0000-0000-00003A220000}"/>
    <cellStyle name="20% - Accent1 2 3 2 2 3 2 7 2" xfId="8951" xr:uid="{00000000-0005-0000-0000-00003B220000}"/>
    <cellStyle name="20% - Accent1 2 3 2 2 3 2 8" xfId="8952" xr:uid="{00000000-0005-0000-0000-00003C220000}"/>
    <cellStyle name="20% - Accent1 2 3 2 2 3 2 8 2" xfId="8953" xr:uid="{00000000-0005-0000-0000-00003D220000}"/>
    <cellStyle name="20% - Accent1 2 3 2 2 3 2 9" xfId="8954" xr:uid="{00000000-0005-0000-0000-00003E220000}"/>
    <cellStyle name="20% - Accent1 2 3 2 2 3 3" xfId="8955" xr:uid="{00000000-0005-0000-0000-00003F220000}"/>
    <cellStyle name="20% - Accent1 2 3 2 2 3 3 2" xfId="8956" xr:uid="{00000000-0005-0000-0000-000040220000}"/>
    <cellStyle name="20% - Accent1 2 3 2 2 3 3 2 2" xfId="8957" xr:uid="{00000000-0005-0000-0000-000041220000}"/>
    <cellStyle name="20% - Accent1 2 3 2 2 3 3 2 2 2" xfId="8958" xr:uid="{00000000-0005-0000-0000-000042220000}"/>
    <cellStyle name="20% - Accent1 2 3 2 2 3 3 2 2 2 2" xfId="8959" xr:uid="{00000000-0005-0000-0000-000043220000}"/>
    <cellStyle name="20% - Accent1 2 3 2 2 3 3 2 2 3" xfId="8960" xr:uid="{00000000-0005-0000-0000-000044220000}"/>
    <cellStyle name="20% - Accent1 2 3 2 2 3 3 2 3" xfId="8961" xr:uid="{00000000-0005-0000-0000-000045220000}"/>
    <cellStyle name="20% - Accent1 2 3 2 2 3 3 2 3 2" xfId="8962" xr:uid="{00000000-0005-0000-0000-000046220000}"/>
    <cellStyle name="20% - Accent1 2 3 2 2 3 3 2 4" xfId="8963" xr:uid="{00000000-0005-0000-0000-000047220000}"/>
    <cellStyle name="20% - Accent1 2 3 2 2 3 3 3" xfId="8964" xr:uid="{00000000-0005-0000-0000-000048220000}"/>
    <cellStyle name="20% - Accent1 2 3 2 2 3 3 3 2" xfId="8965" xr:uid="{00000000-0005-0000-0000-000049220000}"/>
    <cellStyle name="20% - Accent1 2 3 2 2 3 3 3 2 2" xfId="8966" xr:uid="{00000000-0005-0000-0000-00004A220000}"/>
    <cellStyle name="20% - Accent1 2 3 2 2 3 3 3 2 2 2" xfId="8967" xr:uid="{00000000-0005-0000-0000-00004B220000}"/>
    <cellStyle name="20% - Accent1 2 3 2 2 3 3 3 2 3" xfId="8968" xr:uid="{00000000-0005-0000-0000-00004C220000}"/>
    <cellStyle name="20% - Accent1 2 3 2 2 3 3 3 3" xfId="8969" xr:uid="{00000000-0005-0000-0000-00004D220000}"/>
    <cellStyle name="20% - Accent1 2 3 2 2 3 3 3 3 2" xfId="8970" xr:uid="{00000000-0005-0000-0000-00004E220000}"/>
    <cellStyle name="20% - Accent1 2 3 2 2 3 3 3 4" xfId="8971" xr:uid="{00000000-0005-0000-0000-00004F220000}"/>
    <cellStyle name="20% - Accent1 2 3 2 2 3 3 4" xfId="8972" xr:uid="{00000000-0005-0000-0000-000050220000}"/>
    <cellStyle name="20% - Accent1 2 3 2 2 3 3 4 2" xfId="8973" xr:uid="{00000000-0005-0000-0000-000051220000}"/>
    <cellStyle name="20% - Accent1 2 3 2 2 3 3 4 2 2" xfId="8974" xr:uid="{00000000-0005-0000-0000-000052220000}"/>
    <cellStyle name="20% - Accent1 2 3 2 2 3 3 4 2 2 2" xfId="8975" xr:uid="{00000000-0005-0000-0000-000053220000}"/>
    <cellStyle name="20% - Accent1 2 3 2 2 3 3 4 2 3" xfId="8976" xr:uid="{00000000-0005-0000-0000-000054220000}"/>
    <cellStyle name="20% - Accent1 2 3 2 2 3 3 4 3" xfId="8977" xr:uid="{00000000-0005-0000-0000-000055220000}"/>
    <cellStyle name="20% - Accent1 2 3 2 2 3 3 4 3 2" xfId="8978" xr:uid="{00000000-0005-0000-0000-000056220000}"/>
    <cellStyle name="20% - Accent1 2 3 2 2 3 3 4 4" xfId="8979" xr:uid="{00000000-0005-0000-0000-000057220000}"/>
    <cellStyle name="20% - Accent1 2 3 2 2 3 3 5" xfId="8980" xr:uid="{00000000-0005-0000-0000-000058220000}"/>
    <cellStyle name="20% - Accent1 2 3 2 2 3 3 5 2" xfId="8981" xr:uid="{00000000-0005-0000-0000-000059220000}"/>
    <cellStyle name="20% - Accent1 2 3 2 2 3 3 5 2 2" xfId="8982" xr:uid="{00000000-0005-0000-0000-00005A220000}"/>
    <cellStyle name="20% - Accent1 2 3 2 2 3 3 5 3" xfId="8983" xr:uid="{00000000-0005-0000-0000-00005B220000}"/>
    <cellStyle name="20% - Accent1 2 3 2 2 3 3 6" xfId="8984" xr:uid="{00000000-0005-0000-0000-00005C220000}"/>
    <cellStyle name="20% - Accent1 2 3 2 2 3 3 6 2" xfId="8985" xr:uid="{00000000-0005-0000-0000-00005D220000}"/>
    <cellStyle name="20% - Accent1 2 3 2 2 3 3 6 2 2" xfId="8986" xr:uid="{00000000-0005-0000-0000-00005E220000}"/>
    <cellStyle name="20% - Accent1 2 3 2 2 3 3 6 3" xfId="8987" xr:uid="{00000000-0005-0000-0000-00005F220000}"/>
    <cellStyle name="20% - Accent1 2 3 2 2 3 3 7" xfId="8988" xr:uid="{00000000-0005-0000-0000-000060220000}"/>
    <cellStyle name="20% - Accent1 2 3 2 2 3 3 7 2" xfId="8989" xr:uid="{00000000-0005-0000-0000-000061220000}"/>
    <cellStyle name="20% - Accent1 2 3 2 2 3 3 8" xfId="8990" xr:uid="{00000000-0005-0000-0000-000062220000}"/>
    <cellStyle name="20% - Accent1 2 3 2 2 3 3 8 2" xfId="8991" xr:uid="{00000000-0005-0000-0000-000063220000}"/>
    <cellStyle name="20% - Accent1 2 3 2 2 3 3 9" xfId="8992" xr:uid="{00000000-0005-0000-0000-000064220000}"/>
    <cellStyle name="20% - Accent1 2 3 2 2 3 4" xfId="8993" xr:uid="{00000000-0005-0000-0000-000065220000}"/>
    <cellStyle name="20% - Accent1 2 3 2 2 3 4 2" xfId="8994" xr:uid="{00000000-0005-0000-0000-000066220000}"/>
    <cellStyle name="20% - Accent1 2 3 2 2 3 4 2 2" xfId="8995" xr:uid="{00000000-0005-0000-0000-000067220000}"/>
    <cellStyle name="20% - Accent1 2 3 2 2 3 4 2 2 2" xfId="8996" xr:uid="{00000000-0005-0000-0000-000068220000}"/>
    <cellStyle name="20% - Accent1 2 3 2 2 3 4 2 3" xfId="8997" xr:uid="{00000000-0005-0000-0000-000069220000}"/>
    <cellStyle name="20% - Accent1 2 3 2 2 3 4 3" xfId="8998" xr:uid="{00000000-0005-0000-0000-00006A220000}"/>
    <cellStyle name="20% - Accent1 2 3 2 2 3 4 3 2" xfId="8999" xr:uid="{00000000-0005-0000-0000-00006B220000}"/>
    <cellStyle name="20% - Accent1 2 3 2 2 3 4 4" xfId="9000" xr:uid="{00000000-0005-0000-0000-00006C220000}"/>
    <cellStyle name="20% - Accent1 2 3 2 2 3 5" xfId="9001" xr:uid="{00000000-0005-0000-0000-00006D220000}"/>
    <cellStyle name="20% - Accent1 2 3 2 2 3 5 2" xfId="9002" xr:uid="{00000000-0005-0000-0000-00006E220000}"/>
    <cellStyle name="20% - Accent1 2 3 2 2 3 5 2 2" xfId="9003" xr:uid="{00000000-0005-0000-0000-00006F220000}"/>
    <cellStyle name="20% - Accent1 2 3 2 2 3 5 2 2 2" xfId="9004" xr:uid="{00000000-0005-0000-0000-000070220000}"/>
    <cellStyle name="20% - Accent1 2 3 2 2 3 5 2 3" xfId="9005" xr:uid="{00000000-0005-0000-0000-000071220000}"/>
    <cellStyle name="20% - Accent1 2 3 2 2 3 5 3" xfId="9006" xr:uid="{00000000-0005-0000-0000-000072220000}"/>
    <cellStyle name="20% - Accent1 2 3 2 2 3 5 3 2" xfId="9007" xr:uid="{00000000-0005-0000-0000-000073220000}"/>
    <cellStyle name="20% - Accent1 2 3 2 2 3 5 4" xfId="9008" xr:uid="{00000000-0005-0000-0000-000074220000}"/>
    <cellStyle name="20% - Accent1 2 3 2 2 3 6" xfId="9009" xr:uid="{00000000-0005-0000-0000-000075220000}"/>
    <cellStyle name="20% - Accent1 2 3 2 2 3 6 2" xfId="9010" xr:uid="{00000000-0005-0000-0000-000076220000}"/>
    <cellStyle name="20% - Accent1 2 3 2 2 3 6 2 2" xfId="9011" xr:uid="{00000000-0005-0000-0000-000077220000}"/>
    <cellStyle name="20% - Accent1 2 3 2 2 3 6 2 2 2" xfId="9012" xr:uid="{00000000-0005-0000-0000-000078220000}"/>
    <cellStyle name="20% - Accent1 2 3 2 2 3 6 2 3" xfId="9013" xr:uid="{00000000-0005-0000-0000-000079220000}"/>
    <cellStyle name="20% - Accent1 2 3 2 2 3 6 3" xfId="9014" xr:uid="{00000000-0005-0000-0000-00007A220000}"/>
    <cellStyle name="20% - Accent1 2 3 2 2 3 6 3 2" xfId="9015" xr:uid="{00000000-0005-0000-0000-00007B220000}"/>
    <cellStyle name="20% - Accent1 2 3 2 2 3 6 4" xfId="9016" xr:uid="{00000000-0005-0000-0000-00007C220000}"/>
    <cellStyle name="20% - Accent1 2 3 2 2 3 7" xfId="9017" xr:uid="{00000000-0005-0000-0000-00007D220000}"/>
    <cellStyle name="20% - Accent1 2 3 2 2 3 7 2" xfId="9018" xr:uid="{00000000-0005-0000-0000-00007E220000}"/>
    <cellStyle name="20% - Accent1 2 3 2 2 3 7 2 2" xfId="9019" xr:uid="{00000000-0005-0000-0000-00007F220000}"/>
    <cellStyle name="20% - Accent1 2 3 2 2 3 7 3" xfId="9020" xr:uid="{00000000-0005-0000-0000-000080220000}"/>
    <cellStyle name="20% - Accent1 2 3 2 2 3 8" xfId="9021" xr:uid="{00000000-0005-0000-0000-000081220000}"/>
    <cellStyle name="20% - Accent1 2 3 2 2 3 8 2" xfId="9022" xr:uid="{00000000-0005-0000-0000-000082220000}"/>
    <cellStyle name="20% - Accent1 2 3 2 2 3 8 2 2" xfId="9023" xr:uid="{00000000-0005-0000-0000-000083220000}"/>
    <cellStyle name="20% - Accent1 2 3 2 2 3 8 3" xfId="9024" xr:uid="{00000000-0005-0000-0000-000084220000}"/>
    <cellStyle name="20% - Accent1 2 3 2 2 3 9" xfId="9025" xr:uid="{00000000-0005-0000-0000-000085220000}"/>
    <cellStyle name="20% - Accent1 2 3 2 2 3 9 2" xfId="9026" xr:uid="{00000000-0005-0000-0000-000086220000}"/>
    <cellStyle name="20% - Accent1 2 3 2 2 4" xfId="9027" xr:uid="{00000000-0005-0000-0000-000087220000}"/>
    <cellStyle name="20% - Accent1 2 3 2 2 4 10" xfId="9028" xr:uid="{00000000-0005-0000-0000-000088220000}"/>
    <cellStyle name="20% - Accent1 2 3 2 2 4 10 2" xfId="9029" xr:uid="{00000000-0005-0000-0000-000089220000}"/>
    <cellStyle name="20% - Accent1 2 3 2 2 4 11" xfId="9030" xr:uid="{00000000-0005-0000-0000-00008A220000}"/>
    <cellStyle name="20% - Accent1 2 3 2 2 4 2" xfId="9031" xr:uid="{00000000-0005-0000-0000-00008B220000}"/>
    <cellStyle name="20% - Accent1 2 3 2 2 4 2 2" xfId="9032" xr:uid="{00000000-0005-0000-0000-00008C220000}"/>
    <cellStyle name="20% - Accent1 2 3 2 2 4 2 2 2" xfId="9033" xr:uid="{00000000-0005-0000-0000-00008D220000}"/>
    <cellStyle name="20% - Accent1 2 3 2 2 4 2 2 2 2" xfId="9034" xr:uid="{00000000-0005-0000-0000-00008E220000}"/>
    <cellStyle name="20% - Accent1 2 3 2 2 4 2 2 2 2 2" xfId="9035" xr:uid="{00000000-0005-0000-0000-00008F220000}"/>
    <cellStyle name="20% - Accent1 2 3 2 2 4 2 2 2 3" xfId="9036" xr:uid="{00000000-0005-0000-0000-000090220000}"/>
    <cellStyle name="20% - Accent1 2 3 2 2 4 2 2 3" xfId="9037" xr:uid="{00000000-0005-0000-0000-000091220000}"/>
    <cellStyle name="20% - Accent1 2 3 2 2 4 2 2 3 2" xfId="9038" xr:uid="{00000000-0005-0000-0000-000092220000}"/>
    <cellStyle name="20% - Accent1 2 3 2 2 4 2 2 4" xfId="9039" xr:uid="{00000000-0005-0000-0000-000093220000}"/>
    <cellStyle name="20% - Accent1 2 3 2 2 4 2 3" xfId="9040" xr:uid="{00000000-0005-0000-0000-000094220000}"/>
    <cellStyle name="20% - Accent1 2 3 2 2 4 2 3 2" xfId="9041" xr:uid="{00000000-0005-0000-0000-000095220000}"/>
    <cellStyle name="20% - Accent1 2 3 2 2 4 2 3 2 2" xfId="9042" xr:uid="{00000000-0005-0000-0000-000096220000}"/>
    <cellStyle name="20% - Accent1 2 3 2 2 4 2 3 2 2 2" xfId="9043" xr:uid="{00000000-0005-0000-0000-000097220000}"/>
    <cellStyle name="20% - Accent1 2 3 2 2 4 2 3 2 3" xfId="9044" xr:uid="{00000000-0005-0000-0000-000098220000}"/>
    <cellStyle name="20% - Accent1 2 3 2 2 4 2 3 3" xfId="9045" xr:uid="{00000000-0005-0000-0000-000099220000}"/>
    <cellStyle name="20% - Accent1 2 3 2 2 4 2 3 3 2" xfId="9046" xr:uid="{00000000-0005-0000-0000-00009A220000}"/>
    <cellStyle name="20% - Accent1 2 3 2 2 4 2 3 4" xfId="9047" xr:uid="{00000000-0005-0000-0000-00009B220000}"/>
    <cellStyle name="20% - Accent1 2 3 2 2 4 2 4" xfId="9048" xr:uid="{00000000-0005-0000-0000-00009C220000}"/>
    <cellStyle name="20% - Accent1 2 3 2 2 4 2 4 2" xfId="9049" xr:uid="{00000000-0005-0000-0000-00009D220000}"/>
    <cellStyle name="20% - Accent1 2 3 2 2 4 2 4 2 2" xfId="9050" xr:uid="{00000000-0005-0000-0000-00009E220000}"/>
    <cellStyle name="20% - Accent1 2 3 2 2 4 2 4 2 2 2" xfId="9051" xr:uid="{00000000-0005-0000-0000-00009F220000}"/>
    <cellStyle name="20% - Accent1 2 3 2 2 4 2 4 2 3" xfId="9052" xr:uid="{00000000-0005-0000-0000-0000A0220000}"/>
    <cellStyle name="20% - Accent1 2 3 2 2 4 2 4 3" xfId="9053" xr:uid="{00000000-0005-0000-0000-0000A1220000}"/>
    <cellStyle name="20% - Accent1 2 3 2 2 4 2 4 3 2" xfId="9054" xr:uid="{00000000-0005-0000-0000-0000A2220000}"/>
    <cellStyle name="20% - Accent1 2 3 2 2 4 2 4 4" xfId="9055" xr:uid="{00000000-0005-0000-0000-0000A3220000}"/>
    <cellStyle name="20% - Accent1 2 3 2 2 4 2 5" xfId="9056" xr:uid="{00000000-0005-0000-0000-0000A4220000}"/>
    <cellStyle name="20% - Accent1 2 3 2 2 4 2 5 2" xfId="9057" xr:uid="{00000000-0005-0000-0000-0000A5220000}"/>
    <cellStyle name="20% - Accent1 2 3 2 2 4 2 5 2 2" xfId="9058" xr:uid="{00000000-0005-0000-0000-0000A6220000}"/>
    <cellStyle name="20% - Accent1 2 3 2 2 4 2 5 3" xfId="9059" xr:uid="{00000000-0005-0000-0000-0000A7220000}"/>
    <cellStyle name="20% - Accent1 2 3 2 2 4 2 6" xfId="9060" xr:uid="{00000000-0005-0000-0000-0000A8220000}"/>
    <cellStyle name="20% - Accent1 2 3 2 2 4 2 6 2" xfId="9061" xr:uid="{00000000-0005-0000-0000-0000A9220000}"/>
    <cellStyle name="20% - Accent1 2 3 2 2 4 2 6 2 2" xfId="9062" xr:uid="{00000000-0005-0000-0000-0000AA220000}"/>
    <cellStyle name="20% - Accent1 2 3 2 2 4 2 6 3" xfId="9063" xr:uid="{00000000-0005-0000-0000-0000AB220000}"/>
    <cellStyle name="20% - Accent1 2 3 2 2 4 2 7" xfId="9064" xr:uid="{00000000-0005-0000-0000-0000AC220000}"/>
    <cellStyle name="20% - Accent1 2 3 2 2 4 2 7 2" xfId="9065" xr:uid="{00000000-0005-0000-0000-0000AD220000}"/>
    <cellStyle name="20% - Accent1 2 3 2 2 4 2 8" xfId="9066" xr:uid="{00000000-0005-0000-0000-0000AE220000}"/>
    <cellStyle name="20% - Accent1 2 3 2 2 4 2 8 2" xfId="9067" xr:uid="{00000000-0005-0000-0000-0000AF220000}"/>
    <cellStyle name="20% - Accent1 2 3 2 2 4 2 9" xfId="9068" xr:uid="{00000000-0005-0000-0000-0000B0220000}"/>
    <cellStyle name="20% - Accent1 2 3 2 2 4 3" xfId="9069" xr:uid="{00000000-0005-0000-0000-0000B1220000}"/>
    <cellStyle name="20% - Accent1 2 3 2 2 4 3 2" xfId="9070" xr:uid="{00000000-0005-0000-0000-0000B2220000}"/>
    <cellStyle name="20% - Accent1 2 3 2 2 4 3 2 2" xfId="9071" xr:uid="{00000000-0005-0000-0000-0000B3220000}"/>
    <cellStyle name="20% - Accent1 2 3 2 2 4 3 2 2 2" xfId="9072" xr:uid="{00000000-0005-0000-0000-0000B4220000}"/>
    <cellStyle name="20% - Accent1 2 3 2 2 4 3 2 2 2 2" xfId="9073" xr:uid="{00000000-0005-0000-0000-0000B5220000}"/>
    <cellStyle name="20% - Accent1 2 3 2 2 4 3 2 2 3" xfId="9074" xr:uid="{00000000-0005-0000-0000-0000B6220000}"/>
    <cellStyle name="20% - Accent1 2 3 2 2 4 3 2 3" xfId="9075" xr:uid="{00000000-0005-0000-0000-0000B7220000}"/>
    <cellStyle name="20% - Accent1 2 3 2 2 4 3 2 3 2" xfId="9076" xr:uid="{00000000-0005-0000-0000-0000B8220000}"/>
    <cellStyle name="20% - Accent1 2 3 2 2 4 3 2 4" xfId="9077" xr:uid="{00000000-0005-0000-0000-0000B9220000}"/>
    <cellStyle name="20% - Accent1 2 3 2 2 4 3 3" xfId="9078" xr:uid="{00000000-0005-0000-0000-0000BA220000}"/>
    <cellStyle name="20% - Accent1 2 3 2 2 4 3 3 2" xfId="9079" xr:uid="{00000000-0005-0000-0000-0000BB220000}"/>
    <cellStyle name="20% - Accent1 2 3 2 2 4 3 3 2 2" xfId="9080" xr:uid="{00000000-0005-0000-0000-0000BC220000}"/>
    <cellStyle name="20% - Accent1 2 3 2 2 4 3 3 2 2 2" xfId="9081" xr:uid="{00000000-0005-0000-0000-0000BD220000}"/>
    <cellStyle name="20% - Accent1 2 3 2 2 4 3 3 2 3" xfId="9082" xr:uid="{00000000-0005-0000-0000-0000BE220000}"/>
    <cellStyle name="20% - Accent1 2 3 2 2 4 3 3 3" xfId="9083" xr:uid="{00000000-0005-0000-0000-0000BF220000}"/>
    <cellStyle name="20% - Accent1 2 3 2 2 4 3 3 3 2" xfId="9084" xr:uid="{00000000-0005-0000-0000-0000C0220000}"/>
    <cellStyle name="20% - Accent1 2 3 2 2 4 3 3 4" xfId="9085" xr:uid="{00000000-0005-0000-0000-0000C1220000}"/>
    <cellStyle name="20% - Accent1 2 3 2 2 4 3 4" xfId="9086" xr:uid="{00000000-0005-0000-0000-0000C2220000}"/>
    <cellStyle name="20% - Accent1 2 3 2 2 4 3 4 2" xfId="9087" xr:uid="{00000000-0005-0000-0000-0000C3220000}"/>
    <cellStyle name="20% - Accent1 2 3 2 2 4 3 4 2 2" xfId="9088" xr:uid="{00000000-0005-0000-0000-0000C4220000}"/>
    <cellStyle name="20% - Accent1 2 3 2 2 4 3 4 2 2 2" xfId="9089" xr:uid="{00000000-0005-0000-0000-0000C5220000}"/>
    <cellStyle name="20% - Accent1 2 3 2 2 4 3 4 2 3" xfId="9090" xr:uid="{00000000-0005-0000-0000-0000C6220000}"/>
    <cellStyle name="20% - Accent1 2 3 2 2 4 3 4 3" xfId="9091" xr:uid="{00000000-0005-0000-0000-0000C7220000}"/>
    <cellStyle name="20% - Accent1 2 3 2 2 4 3 4 3 2" xfId="9092" xr:uid="{00000000-0005-0000-0000-0000C8220000}"/>
    <cellStyle name="20% - Accent1 2 3 2 2 4 3 4 4" xfId="9093" xr:uid="{00000000-0005-0000-0000-0000C9220000}"/>
    <cellStyle name="20% - Accent1 2 3 2 2 4 3 5" xfId="9094" xr:uid="{00000000-0005-0000-0000-0000CA220000}"/>
    <cellStyle name="20% - Accent1 2 3 2 2 4 3 5 2" xfId="9095" xr:uid="{00000000-0005-0000-0000-0000CB220000}"/>
    <cellStyle name="20% - Accent1 2 3 2 2 4 3 5 2 2" xfId="9096" xr:uid="{00000000-0005-0000-0000-0000CC220000}"/>
    <cellStyle name="20% - Accent1 2 3 2 2 4 3 5 3" xfId="9097" xr:uid="{00000000-0005-0000-0000-0000CD220000}"/>
    <cellStyle name="20% - Accent1 2 3 2 2 4 3 6" xfId="9098" xr:uid="{00000000-0005-0000-0000-0000CE220000}"/>
    <cellStyle name="20% - Accent1 2 3 2 2 4 3 6 2" xfId="9099" xr:uid="{00000000-0005-0000-0000-0000CF220000}"/>
    <cellStyle name="20% - Accent1 2 3 2 2 4 3 6 2 2" xfId="9100" xr:uid="{00000000-0005-0000-0000-0000D0220000}"/>
    <cellStyle name="20% - Accent1 2 3 2 2 4 3 6 3" xfId="9101" xr:uid="{00000000-0005-0000-0000-0000D1220000}"/>
    <cellStyle name="20% - Accent1 2 3 2 2 4 3 7" xfId="9102" xr:uid="{00000000-0005-0000-0000-0000D2220000}"/>
    <cellStyle name="20% - Accent1 2 3 2 2 4 3 7 2" xfId="9103" xr:uid="{00000000-0005-0000-0000-0000D3220000}"/>
    <cellStyle name="20% - Accent1 2 3 2 2 4 3 8" xfId="9104" xr:uid="{00000000-0005-0000-0000-0000D4220000}"/>
    <cellStyle name="20% - Accent1 2 3 2 2 4 3 8 2" xfId="9105" xr:uid="{00000000-0005-0000-0000-0000D5220000}"/>
    <cellStyle name="20% - Accent1 2 3 2 2 4 3 9" xfId="9106" xr:uid="{00000000-0005-0000-0000-0000D6220000}"/>
    <cellStyle name="20% - Accent1 2 3 2 2 4 4" xfId="9107" xr:uid="{00000000-0005-0000-0000-0000D7220000}"/>
    <cellStyle name="20% - Accent1 2 3 2 2 4 4 2" xfId="9108" xr:uid="{00000000-0005-0000-0000-0000D8220000}"/>
    <cellStyle name="20% - Accent1 2 3 2 2 4 4 2 2" xfId="9109" xr:uid="{00000000-0005-0000-0000-0000D9220000}"/>
    <cellStyle name="20% - Accent1 2 3 2 2 4 4 2 2 2" xfId="9110" xr:uid="{00000000-0005-0000-0000-0000DA220000}"/>
    <cellStyle name="20% - Accent1 2 3 2 2 4 4 2 3" xfId="9111" xr:uid="{00000000-0005-0000-0000-0000DB220000}"/>
    <cellStyle name="20% - Accent1 2 3 2 2 4 4 3" xfId="9112" xr:uid="{00000000-0005-0000-0000-0000DC220000}"/>
    <cellStyle name="20% - Accent1 2 3 2 2 4 4 3 2" xfId="9113" xr:uid="{00000000-0005-0000-0000-0000DD220000}"/>
    <cellStyle name="20% - Accent1 2 3 2 2 4 4 4" xfId="9114" xr:uid="{00000000-0005-0000-0000-0000DE220000}"/>
    <cellStyle name="20% - Accent1 2 3 2 2 4 5" xfId="9115" xr:uid="{00000000-0005-0000-0000-0000DF220000}"/>
    <cellStyle name="20% - Accent1 2 3 2 2 4 5 2" xfId="9116" xr:uid="{00000000-0005-0000-0000-0000E0220000}"/>
    <cellStyle name="20% - Accent1 2 3 2 2 4 5 2 2" xfId="9117" xr:uid="{00000000-0005-0000-0000-0000E1220000}"/>
    <cellStyle name="20% - Accent1 2 3 2 2 4 5 2 2 2" xfId="9118" xr:uid="{00000000-0005-0000-0000-0000E2220000}"/>
    <cellStyle name="20% - Accent1 2 3 2 2 4 5 2 3" xfId="9119" xr:uid="{00000000-0005-0000-0000-0000E3220000}"/>
    <cellStyle name="20% - Accent1 2 3 2 2 4 5 3" xfId="9120" xr:uid="{00000000-0005-0000-0000-0000E4220000}"/>
    <cellStyle name="20% - Accent1 2 3 2 2 4 5 3 2" xfId="9121" xr:uid="{00000000-0005-0000-0000-0000E5220000}"/>
    <cellStyle name="20% - Accent1 2 3 2 2 4 5 4" xfId="9122" xr:uid="{00000000-0005-0000-0000-0000E6220000}"/>
    <cellStyle name="20% - Accent1 2 3 2 2 4 6" xfId="9123" xr:uid="{00000000-0005-0000-0000-0000E7220000}"/>
    <cellStyle name="20% - Accent1 2 3 2 2 4 6 2" xfId="9124" xr:uid="{00000000-0005-0000-0000-0000E8220000}"/>
    <cellStyle name="20% - Accent1 2 3 2 2 4 6 2 2" xfId="9125" xr:uid="{00000000-0005-0000-0000-0000E9220000}"/>
    <cellStyle name="20% - Accent1 2 3 2 2 4 6 2 2 2" xfId="9126" xr:uid="{00000000-0005-0000-0000-0000EA220000}"/>
    <cellStyle name="20% - Accent1 2 3 2 2 4 6 2 3" xfId="9127" xr:uid="{00000000-0005-0000-0000-0000EB220000}"/>
    <cellStyle name="20% - Accent1 2 3 2 2 4 6 3" xfId="9128" xr:uid="{00000000-0005-0000-0000-0000EC220000}"/>
    <cellStyle name="20% - Accent1 2 3 2 2 4 6 3 2" xfId="9129" xr:uid="{00000000-0005-0000-0000-0000ED220000}"/>
    <cellStyle name="20% - Accent1 2 3 2 2 4 6 4" xfId="9130" xr:uid="{00000000-0005-0000-0000-0000EE220000}"/>
    <cellStyle name="20% - Accent1 2 3 2 2 4 7" xfId="9131" xr:uid="{00000000-0005-0000-0000-0000EF220000}"/>
    <cellStyle name="20% - Accent1 2 3 2 2 4 7 2" xfId="9132" xr:uid="{00000000-0005-0000-0000-0000F0220000}"/>
    <cellStyle name="20% - Accent1 2 3 2 2 4 7 2 2" xfId="9133" xr:uid="{00000000-0005-0000-0000-0000F1220000}"/>
    <cellStyle name="20% - Accent1 2 3 2 2 4 7 3" xfId="9134" xr:uid="{00000000-0005-0000-0000-0000F2220000}"/>
    <cellStyle name="20% - Accent1 2 3 2 2 4 8" xfId="9135" xr:uid="{00000000-0005-0000-0000-0000F3220000}"/>
    <cellStyle name="20% - Accent1 2 3 2 2 4 8 2" xfId="9136" xr:uid="{00000000-0005-0000-0000-0000F4220000}"/>
    <cellStyle name="20% - Accent1 2 3 2 2 4 8 2 2" xfId="9137" xr:uid="{00000000-0005-0000-0000-0000F5220000}"/>
    <cellStyle name="20% - Accent1 2 3 2 2 4 8 3" xfId="9138" xr:uid="{00000000-0005-0000-0000-0000F6220000}"/>
    <cellStyle name="20% - Accent1 2 3 2 2 4 9" xfId="9139" xr:uid="{00000000-0005-0000-0000-0000F7220000}"/>
    <cellStyle name="20% - Accent1 2 3 2 2 4 9 2" xfId="9140" xr:uid="{00000000-0005-0000-0000-0000F8220000}"/>
    <cellStyle name="20% - Accent1 2 3 2 2 5" xfId="9141" xr:uid="{00000000-0005-0000-0000-0000F9220000}"/>
    <cellStyle name="20% - Accent1 2 3 2 2 5 2" xfId="9142" xr:uid="{00000000-0005-0000-0000-0000FA220000}"/>
    <cellStyle name="20% - Accent1 2 3 2 2 5 2 2" xfId="9143" xr:uid="{00000000-0005-0000-0000-0000FB220000}"/>
    <cellStyle name="20% - Accent1 2 3 2 2 5 2 2 2" xfId="9144" xr:uid="{00000000-0005-0000-0000-0000FC220000}"/>
    <cellStyle name="20% - Accent1 2 3 2 2 5 2 2 2 2" xfId="9145" xr:uid="{00000000-0005-0000-0000-0000FD220000}"/>
    <cellStyle name="20% - Accent1 2 3 2 2 5 2 2 3" xfId="9146" xr:uid="{00000000-0005-0000-0000-0000FE220000}"/>
    <cellStyle name="20% - Accent1 2 3 2 2 5 2 3" xfId="9147" xr:uid="{00000000-0005-0000-0000-0000FF220000}"/>
    <cellStyle name="20% - Accent1 2 3 2 2 5 2 3 2" xfId="9148" xr:uid="{00000000-0005-0000-0000-000000230000}"/>
    <cellStyle name="20% - Accent1 2 3 2 2 5 2 4" xfId="9149" xr:uid="{00000000-0005-0000-0000-000001230000}"/>
    <cellStyle name="20% - Accent1 2 3 2 2 5 3" xfId="9150" xr:uid="{00000000-0005-0000-0000-000002230000}"/>
    <cellStyle name="20% - Accent1 2 3 2 2 5 3 2" xfId="9151" xr:uid="{00000000-0005-0000-0000-000003230000}"/>
    <cellStyle name="20% - Accent1 2 3 2 2 5 3 2 2" xfId="9152" xr:uid="{00000000-0005-0000-0000-000004230000}"/>
    <cellStyle name="20% - Accent1 2 3 2 2 5 3 2 2 2" xfId="9153" xr:uid="{00000000-0005-0000-0000-000005230000}"/>
    <cellStyle name="20% - Accent1 2 3 2 2 5 3 2 3" xfId="9154" xr:uid="{00000000-0005-0000-0000-000006230000}"/>
    <cellStyle name="20% - Accent1 2 3 2 2 5 3 3" xfId="9155" xr:uid="{00000000-0005-0000-0000-000007230000}"/>
    <cellStyle name="20% - Accent1 2 3 2 2 5 3 3 2" xfId="9156" xr:uid="{00000000-0005-0000-0000-000008230000}"/>
    <cellStyle name="20% - Accent1 2 3 2 2 5 3 4" xfId="9157" xr:uid="{00000000-0005-0000-0000-000009230000}"/>
    <cellStyle name="20% - Accent1 2 3 2 2 5 4" xfId="9158" xr:uid="{00000000-0005-0000-0000-00000A230000}"/>
    <cellStyle name="20% - Accent1 2 3 2 2 5 4 2" xfId="9159" xr:uid="{00000000-0005-0000-0000-00000B230000}"/>
    <cellStyle name="20% - Accent1 2 3 2 2 5 4 2 2" xfId="9160" xr:uid="{00000000-0005-0000-0000-00000C230000}"/>
    <cellStyle name="20% - Accent1 2 3 2 2 5 4 2 2 2" xfId="9161" xr:uid="{00000000-0005-0000-0000-00000D230000}"/>
    <cellStyle name="20% - Accent1 2 3 2 2 5 4 2 3" xfId="9162" xr:uid="{00000000-0005-0000-0000-00000E230000}"/>
    <cellStyle name="20% - Accent1 2 3 2 2 5 4 3" xfId="9163" xr:uid="{00000000-0005-0000-0000-00000F230000}"/>
    <cellStyle name="20% - Accent1 2 3 2 2 5 4 3 2" xfId="9164" xr:uid="{00000000-0005-0000-0000-000010230000}"/>
    <cellStyle name="20% - Accent1 2 3 2 2 5 4 4" xfId="9165" xr:uid="{00000000-0005-0000-0000-000011230000}"/>
    <cellStyle name="20% - Accent1 2 3 2 2 5 5" xfId="9166" xr:uid="{00000000-0005-0000-0000-000012230000}"/>
    <cellStyle name="20% - Accent1 2 3 2 2 5 5 2" xfId="9167" xr:uid="{00000000-0005-0000-0000-000013230000}"/>
    <cellStyle name="20% - Accent1 2 3 2 2 5 5 2 2" xfId="9168" xr:uid="{00000000-0005-0000-0000-000014230000}"/>
    <cellStyle name="20% - Accent1 2 3 2 2 5 5 3" xfId="9169" xr:uid="{00000000-0005-0000-0000-000015230000}"/>
    <cellStyle name="20% - Accent1 2 3 2 2 5 6" xfId="9170" xr:uid="{00000000-0005-0000-0000-000016230000}"/>
    <cellStyle name="20% - Accent1 2 3 2 2 5 6 2" xfId="9171" xr:uid="{00000000-0005-0000-0000-000017230000}"/>
    <cellStyle name="20% - Accent1 2 3 2 2 5 6 2 2" xfId="9172" xr:uid="{00000000-0005-0000-0000-000018230000}"/>
    <cellStyle name="20% - Accent1 2 3 2 2 5 6 3" xfId="9173" xr:uid="{00000000-0005-0000-0000-000019230000}"/>
    <cellStyle name="20% - Accent1 2 3 2 2 5 7" xfId="9174" xr:uid="{00000000-0005-0000-0000-00001A230000}"/>
    <cellStyle name="20% - Accent1 2 3 2 2 5 7 2" xfId="9175" xr:uid="{00000000-0005-0000-0000-00001B230000}"/>
    <cellStyle name="20% - Accent1 2 3 2 2 5 8" xfId="9176" xr:uid="{00000000-0005-0000-0000-00001C230000}"/>
    <cellStyle name="20% - Accent1 2 3 2 2 5 8 2" xfId="9177" xr:uid="{00000000-0005-0000-0000-00001D230000}"/>
    <cellStyle name="20% - Accent1 2 3 2 2 5 9" xfId="9178" xr:uid="{00000000-0005-0000-0000-00001E230000}"/>
    <cellStyle name="20% - Accent1 2 3 2 2 6" xfId="9179" xr:uid="{00000000-0005-0000-0000-00001F230000}"/>
    <cellStyle name="20% - Accent1 2 3 2 2 6 2" xfId="9180" xr:uid="{00000000-0005-0000-0000-000020230000}"/>
    <cellStyle name="20% - Accent1 2 3 2 2 6 2 2" xfId="9181" xr:uid="{00000000-0005-0000-0000-000021230000}"/>
    <cellStyle name="20% - Accent1 2 3 2 2 6 2 2 2" xfId="9182" xr:uid="{00000000-0005-0000-0000-000022230000}"/>
    <cellStyle name="20% - Accent1 2 3 2 2 6 2 2 2 2" xfId="9183" xr:uid="{00000000-0005-0000-0000-000023230000}"/>
    <cellStyle name="20% - Accent1 2 3 2 2 6 2 2 3" xfId="9184" xr:uid="{00000000-0005-0000-0000-000024230000}"/>
    <cellStyle name="20% - Accent1 2 3 2 2 6 2 3" xfId="9185" xr:uid="{00000000-0005-0000-0000-000025230000}"/>
    <cellStyle name="20% - Accent1 2 3 2 2 6 2 3 2" xfId="9186" xr:uid="{00000000-0005-0000-0000-000026230000}"/>
    <cellStyle name="20% - Accent1 2 3 2 2 6 2 4" xfId="9187" xr:uid="{00000000-0005-0000-0000-000027230000}"/>
    <cellStyle name="20% - Accent1 2 3 2 2 6 3" xfId="9188" xr:uid="{00000000-0005-0000-0000-000028230000}"/>
    <cellStyle name="20% - Accent1 2 3 2 2 6 3 2" xfId="9189" xr:uid="{00000000-0005-0000-0000-000029230000}"/>
    <cellStyle name="20% - Accent1 2 3 2 2 6 3 2 2" xfId="9190" xr:uid="{00000000-0005-0000-0000-00002A230000}"/>
    <cellStyle name="20% - Accent1 2 3 2 2 6 3 2 2 2" xfId="9191" xr:uid="{00000000-0005-0000-0000-00002B230000}"/>
    <cellStyle name="20% - Accent1 2 3 2 2 6 3 2 3" xfId="9192" xr:uid="{00000000-0005-0000-0000-00002C230000}"/>
    <cellStyle name="20% - Accent1 2 3 2 2 6 3 3" xfId="9193" xr:uid="{00000000-0005-0000-0000-00002D230000}"/>
    <cellStyle name="20% - Accent1 2 3 2 2 6 3 3 2" xfId="9194" xr:uid="{00000000-0005-0000-0000-00002E230000}"/>
    <cellStyle name="20% - Accent1 2 3 2 2 6 3 4" xfId="9195" xr:uid="{00000000-0005-0000-0000-00002F230000}"/>
    <cellStyle name="20% - Accent1 2 3 2 2 6 4" xfId="9196" xr:uid="{00000000-0005-0000-0000-000030230000}"/>
    <cellStyle name="20% - Accent1 2 3 2 2 6 4 2" xfId="9197" xr:uid="{00000000-0005-0000-0000-000031230000}"/>
    <cellStyle name="20% - Accent1 2 3 2 2 6 4 2 2" xfId="9198" xr:uid="{00000000-0005-0000-0000-000032230000}"/>
    <cellStyle name="20% - Accent1 2 3 2 2 6 4 2 2 2" xfId="9199" xr:uid="{00000000-0005-0000-0000-000033230000}"/>
    <cellStyle name="20% - Accent1 2 3 2 2 6 4 2 3" xfId="9200" xr:uid="{00000000-0005-0000-0000-000034230000}"/>
    <cellStyle name="20% - Accent1 2 3 2 2 6 4 3" xfId="9201" xr:uid="{00000000-0005-0000-0000-000035230000}"/>
    <cellStyle name="20% - Accent1 2 3 2 2 6 4 3 2" xfId="9202" xr:uid="{00000000-0005-0000-0000-000036230000}"/>
    <cellStyle name="20% - Accent1 2 3 2 2 6 4 4" xfId="9203" xr:uid="{00000000-0005-0000-0000-000037230000}"/>
    <cellStyle name="20% - Accent1 2 3 2 2 6 5" xfId="9204" xr:uid="{00000000-0005-0000-0000-000038230000}"/>
    <cellStyle name="20% - Accent1 2 3 2 2 6 5 2" xfId="9205" xr:uid="{00000000-0005-0000-0000-000039230000}"/>
    <cellStyle name="20% - Accent1 2 3 2 2 6 5 2 2" xfId="9206" xr:uid="{00000000-0005-0000-0000-00003A230000}"/>
    <cellStyle name="20% - Accent1 2 3 2 2 6 5 3" xfId="9207" xr:uid="{00000000-0005-0000-0000-00003B230000}"/>
    <cellStyle name="20% - Accent1 2 3 2 2 6 6" xfId="9208" xr:uid="{00000000-0005-0000-0000-00003C230000}"/>
    <cellStyle name="20% - Accent1 2 3 2 2 6 6 2" xfId="9209" xr:uid="{00000000-0005-0000-0000-00003D230000}"/>
    <cellStyle name="20% - Accent1 2 3 2 2 6 6 2 2" xfId="9210" xr:uid="{00000000-0005-0000-0000-00003E230000}"/>
    <cellStyle name="20% - Accent1 2 3 2 2 6 6 3" xfId="9211" xr:uid="{00000000-0005-0000-0000-00003F230000}"/>
    <cellStyle name="20% - Accent1 2 3 2 2 6 7" xfId="9212" xr:uid="{00000000-0005-0000-0000-000040230000}"/>
    <cellStyle name="20% - Accent1 2 3 2 2 6 7 2" xfId="9213" xr:uid="{00000000-0005-0000-0000-000041230000}"/>
    <cellStyle name="20% - Accent1 2 3 2 2 6 8" xfId="9214" xr:uid="{00000000-0005-0000-0000-000042230000}"/>
    <cellStyle name="20% - Accent1 2 3 2 2 6 8 2" xfId="9215" xr:uid="{00000000-0005-0000-0000-000043230000}"/>
    <cellStyle name="20% - Accent1 2 3 2 2 6 9" xfId="9216" xr:uid="{00000000-0005-0000-0000-000044230000}"/>
    <cellStyle name="20% - Accent1 2 3 2 2 7" xfId="9217" xr:uid="{00000000-0005-0000-0000-000045230000}"/>
    <cellStyle name="20% - Accent1 2 3 2 2 7 2" xfId="9218" xr:uid="{00000000-0005-0000-0000-000046230000}"/>
    <cellStyle name="20% - Accent1 2 3 2 2 7 2 2" xfId="9219" xr:uid="{00000000-0005-0000-0000-000047230000}"/>
    <cellStyle name="20% - Accent1 2 3 2 2 7 2 2 2" xfId="9220" xr:uid="{00000000-0005-0000-0000-000048230000}"/>
    <cellStyle name="20% - Accent1 2 3 2 2 7 2 3" xfId="9221" xr:uid="{00000000-0005-0000-0000-000049230000}"/>
    <cellStyle name="20% - Accent1 2 3 2 2 7 3" xfId="9222" xr:uid="{00000000-0005-0000-0000-00004A230000}"/>
    <cellStyle name="20% - Accent1 2 3 2 2 7 3 2" xfId="9223" xr:uid="{00000000-0005-0000-0000-00004B230000}"/>
    <cellStyle name="20% - Accent1 2 3 2 2 7 4" xfId="9224" xr:uid="{00000000-0005-0000-0000-00004C230000}"/>
    <cellStyle name="20% - Accent1 2 3 2 2 8" xfId="9225" xr:uid="{00000000-0005-0000-0000-00004D230000}"/>
    <cellStyle name="20% - Accent1 2 3 2 2 8 2" xfId="9226" xr:uid="{00000000-0005-0000-0000-00004E230000}"/>
    <cellStyle name="20% - Accent1 2 3 2 2 8 2 2" xfId="9227" xr:uid="{00000000-0005-0000-0000-00004F230000}"/>
    <cellStyle name="20% - Accent1 2 3 2 2 8 2 2 2" xfId="9228" xr:uid="{00000000-0005-0000-0000-000050230000}"/>
    <cellStyle name="20% - Accent1 2 3 2 2 8 2 3" xfId="9229" xr:uid="{00000000-0005-0000-0000-000051230000}"/>
    <cellStyle name="20% - Accent1 2 3 2 2 8 3" xfId="9230" xr:uid="{00000000-0005-0000-0000-000052230000}"/>
    <cellStyle name="20% - Accent1 2 3 2 2 8 3 2" xfId="9231" xr:uid="{00000000-0005-0000-0000-000053230000}"/>
    <cellStyle name="20% - Accent1 2 3 2 2 8 4" xfId="9232" xr:uid="{00000000-0005-0000-0000-000054230000}"/>
    <cellStyle name="20% - Accent1 2 3 2 2 9" xfId="9233" xr:uid="{00000000-0005-0000-0000-000055230000}"/>
    <cellStyle name="20% - Accent1 2 3 2 2 9 2" xfId="9234" xr:uid="{00000000-0005-0000-0000-000056230000}"/>
    <cellStyle name="20% - Accent1 2 3 2 2 9 2 2" xfId="9235" xr:uid="{00000000-0005-0000-0000-000057230000}"/>
    <cellStyle name="20% - Accent1 2 3 2 2 9 2 2 2" xfId="9236" xr:uid="{00000000-0005-0000-0000-000058230000}"/>
    <cellStyle name="20% - Accent1 2 3 2 2 9 2 3" xfId="9237" xr:uid="{00000000-0005-0000-0000-000059230000}"/>
    <cellStyle name="20% - Accent1 2 3 2 2 9 3" xfId="9238" xr:uid="{00000000-0005-0000-0000-00005A230000}"/>
    <cellStyle name="20% - Accent1 2 3 2 2 9 3 2" xfId="9239" xr:uid="{00000000-0005-0000-0000-00005B230000}"/>
    <cellStyle name="20% - Accent1 2 3 2 2 9 4" xfId="9240" xr:uid="{00000000-0005-0000-0000-00005C230000}"/>
    <cellStyle name="20% - Accent1 2 3 2 3" xfId="9241" xr:uid="{00000000-0005-0000-0000-00005D230000}"/>
    <cellStyle name="20% - Accent1 2 3 2 3 10" xfId="9242" xr:uid="{00000000-0005-0000-0000-00005E230000}"/>
    <cellStyle name="20% - Accent1 2 3 2 3 10 2" xfId="9243" xr:uid="{00000000-0005-0000-0000-00005F230000}"/>
    <cellStyle name="20% - Accent1 2 3 2 3 11" xfId="9244" xr:uid="{00000000-0005-0000-0000-000060230000}"/>
    <cellStyle name="20% - Accent1 2 3 2 3 2" xfId="9245" xr:uid="{00000000-0005-0000-0000-000061230000}"/>
    <cellStyle name="20% - Accent1 2 3 2 3 2 2" xfId="9246" xr:uid="{00000000-0005-0000-0000-000062230000}"/>
    <cellStyle name="20% - Accent1 2 3 2 3 2 2 2" xfId="9247" xr:uid="{00000000-0005-0000-0000-000063230000}"/>
    <cellStyle name="20% - Accent1 2 3 2 3 2 2 2 2" xfId="9248" xr:uid="{00000000-0005-0000-0000-000064230000}"/>
    <cellStyle name="20% - Accent1 2 3 2 3 2 2 2 2 2" xfId="9249" xr:uid="{00000000-0005-0000-0000-000065230000}"/>
    <cellStyle name="20% - Accent1 2 3 2 3 2 2 2 3" xfId="9250" xr:uid="{00000000-0005-0000-0000-000066230000}"/>
    <cellStyle name="20% - Accent1 2 3 2 3 2 2 3" xfId="9251" xr:uid="{00000000-0005-0000-0000-000067230000}"/>
    <cellStyle name="20% - Accent1 2 3 2 3 2 2 3 2" xfId="9252" xr:uid="{00000000-0005-0000-0000-000068230000}"/>
    <cellStyle name="20% - Accent1 2 3 2 3 2 2 4" xfId="9253" xr:uid="{00000000-0005-0000-0000-000069230000}"/>
    <cellStyle name="20% - Accent1 2 3 2 3 2 3" xfId="9254" xr:uid="{00000000-0005-0000-0000-00006A230000}"/>
    <cellStyle name="20% - Accent1 2 3 2 3 2 3 2" xfId="9255" xr:uid="{00000000-0005-0000-0000-00006B230000}"/>
    <cellStyle name="20% - Accent1 2 3 2 3 2 3 2 2" xfId="9256" xr:uid="{00000000-0005-0000-0000-00006C230000}"/>
    <cellStyle name="20% - Accent1 2 3 2 3 2 3 2 2 2" xfId="9257" xr:uid="{00000000-0005-0000-0000-00006D230000}"/>
    <cellStyle name="20% - Accent1 2 3 2 3 2 3 2 3" xfId="9258" xr:uid="{00000000-0005-0000-0000-00006E230000}"/>
    <cellStyle name="20% - Accent1 2 3 2 3 2 3 3" xfId="9259" xr:uid="{00000000-0005-0000-0000-00006F230000}"/>
    <cellStyle name="20% - Accent1 2 3 2 3 2 3 3 2" xfId="9260" xr:uid="{00000000-0005-0000-0000-000070230000}"/>
    <cellStyle name="20% - Accent1 2 3 2 3 2 3 4" xfId="9261" xr:uid="{00000000-0005-0000-0000-000071230000}"/>
    <cellStyle name="20% - Accent1 2 3 2 3 2 4" xfId="9262" xr:uid="{00000000-0005-0000-0000-000072230000}"/>
    <cellStyle name="20% - Accent1 2 3 2 3 2 4 2" xfId="9263" xr:uid="{00000000-0005-0000-0000-000073230000}"/>
    <cellStyle name="20% - Accent1 2 3 2 3 2 4 2 2" xfId="9264" xr:uid="{00000000-0005-0000-0000-000074230000}"/>
    <cellStyle name="20% - Accent1 2 3 2 3 2 4 2 2 2" xfId="9265" xr:uid="{00000000-0005-0000-0000-000075230000}"/>
    <cellStyle name="20% - Accent1 2 3 2 3 2 4 2 3" xfId="9266" xr:uid="{00000000-0005-0000-0000-000076230000}"/>
    <cellStyle name="20% - Accent1 2 3 2 3 2 4 3" xfId="9267" xr:uid="{00000000-0005-0000-0000-000077230000}"/>
    <cellStyle name="20% - Accent1 2 3 2 3 2 4 3 2" xfId="9268" xr:uid="{00000000-0005-0000-0000-000078230000}"/>
    <cellStyle name="20% - Accent1 2 3 2 3 2 4 4" xfId="9269" xr:uid="{00000000-0005-0000-0000-000079230000}"/>
    <cellStyle name="20% - Accent1 2 3 2 3 2 5" xfId="9270" xr:uid="{00000000-0005-0000-0000-00007A230000}"/>
    <cellStyle name="20% - Accent1 2 3 2 3 2 5 2" xfId="9271" xr:uid="{00000000-0005-0000-0000-00007B230000}"/>
    <cellStyle name="20% - Accent1 2 3 2 3 2 5 2 2" xfId="9272" xr:uid="{00000000-0005-0000-0000-00007C230000}"/>
    <cellStyle name="20% - Accent1 2 3 2 3 2 5 3" xfId="9273" xr:uid="{00000000-0005-0000-0000-00007D230000}"/>
    <cellStyle name="20% - Accent1 2 3 2 3 2 6" xfId="9274" xr:uid="{00000000-0005-0000-0000-00007E230000}"/>
    <cellStyle name="20% - Accent1 2 3 2 3 2 6 2" xfId="9275" xr:uid="{00000000-0005-0000-0000-00007F230000}"/>
    <cellStyle name="20% - Accent1 2 3 2 3 2 6 2 2" xfId="9276" xr:uid="{00000000-0005-0000-0000-000080230000}"/>
    <cellStyle name="20% - Accent1 2 3 2 3 2 6 3" xfId="9277" xr:uid="{00000000-0005-0000-0000-000081230000}"/>
    <cellStyle name="20% - Accent1 2 3 2 3 2 7" xfId="9278" xr:uid="{00000000-0005-0000-0000-000082230000}"/>
    <cellStyle name="20% - Accent1 2 3 2 3 2 7 2" xfId="9279" xr:uid="{00000000-0005-0000-0000-000083230000}"/>
    <cellStyle name="20% - Accent1 2 3 2 3 2 8" xfId="9280" xr:uid="{00000000-0005-0000-0000-000084230000}"/>
    <cellStyle name="20% - Accent1 2 3 2 3 2 8 2" xfId="9281" xr:uid="{00000000-0005-0000-0000-000085230000}"/>
    <cellStyle name="20% - Accent1 2 3 2 3 2 9" xfId="9282" xr:uid="{00000000-0005-0000-0000-000086230000}"/>
    <cellStyle name="20% - Accent1 2 3 2 3 3" xfId="9283" xr:uid="{00000000-0005-0000-0000-000087230000}"/>
    <cellStyle name="20% - Accent1 2 3 2 3 3 2" xfId="9284" xr:uid="{00000000-0005-0000-0000-000088230000}"/>
    <cellStyle name="20% - Accent1 2 3 2 3 3 2 2" xfId="9285" xr:uid="{00000000-0005-0000-0000-000089230000}"/>
    <cellStyle name="20% - Accent1 2 3 2 3 3 2 2 2" xfId="9286" xr:uid="{00000000-0005-0000-0000-00008A230000}"/>
    <cellStyle name="20% - Accent1 2 3 2 3 3 2 2 2 2" xfId="9287" xr:uid="{00000000-0005-0000-0000-00008B230000}"/>
    <cellStyle name="20% - Accent1 2 3 2 3 3 2 2 3" xfId="9288" xr:uid="{00000000-0005-0000-0000-00008C230000}"/>
    <cellStyle name="20% - Accent1 2 3 2 3 3 2 3" xfId="9289" xr:uid="{00000000-0005-0000-0000-00008D230000}"/>
    <cellStyle name="20% - Accent1 2 3 2 3 3 2 3 2" xfId="9290" xr:uid="{00000000-0005-0000-0000-00008E230000}"/>
    <cellStyle name="20% - Accent1 2 3 2 3 3 2 4" xfId="9291" xr:uid="{00000000-0005-0000-0000-00008F230000}"/>
    <cellStyle name="20% - Accent1 2 3 2 3 3 3" xfId="9292" xr:uid="{00000000-0005-0000-0000-000090230000}"/>
    <cellStyle name="20% - Accent1 2 3 2 3 3 3 2" xfId="9293" xr:uid="{00000000-0005-0000-0000-000091230000}"/>
    <cellStyle name="20% - Accent1 2 3 2 3 3 3 2 2" xfId="9294" xr:uid="{00000000-0005-0000-0000-000092230000}"/>
    <cellStyle name="20% - Accent1 2 3 2 3 3 3 2 2 2" xfId="9295" xr:uid="{00000000-0005-0000-0000-000093230000}"/>
    <cellStyle name="20% - Accent1 2 3 2 3 3 3 2 3" xfId="9296" xr:uid="{00000000-0005-0000-0000-000094230000}"/>
    <cellStyle name="20% - Accent1 2 3 2 3 3 3 3" xfId="9297" xr:uid="{00000000-0005-0000-0000-000095230000}"/>
    <cellStyle name="20% - Accent1 2 3 2 3 3 3 3 2" xfId="9298" xr:uid="{00000000-0005-0000-0000-000096230000}"/>
    <cellStyle name="20% - Accent1 2 3 2 3 3 3 4" xfId="9299" xr:uid="{00000000-0005-0000-0000-000097230000}"/>
    <cellStyle name="20% - Accent1 2 3 2 3 3 4" xfId="9300" xr:uid="{00000000-0005-0000-0000-000098230000}"/>
    <cellStyle name="20% - Accent1 2 3 2 3 3 4 2" xfId="9301" xr:uid="{00000000-0005-0000-0000-000099230000}"/>
    <cellStyle name="20% - Accent1 2 3 2 3 3 4 2 2" xfId="9302" xr:uid="{00000000-0005-0000-0000-00009A230000}"/>
    <cellStyle name="20% - Accent1 2 3 2 3 3 4 2 2 2" xfId="9303" xr:uid="{00000000-0005-0000-0000-00009B230000}"/>
    <cellStyle name="20% - Accent1 2 3 2 3 3 4 2 3" xfId="9304" xr:uid="{00000000-0005-0000-0000-00009C230000}"/>
    <cellStyle name="20% - Accent1 2 3 2 3 3 4 3" xfId="9305" xr:uid="{00000000-0005-0000-0000-00009D230000}"/>
    <cellStyle name="20% - Accent1 2 3 2 3 3 4 3 2" xfId="9306" xr:uid="{00000000-0005-0000-0000-00009E230000}"/>
    <cellStyle name="20% - Accent1 2 3 2 3 3 4 4" xfId="9307" xr:uid="{00000000-0005-0000-0000-00009F230000}"/>
    <cellStyle name="20% - Accent1 2 3 2 3 3 5" xfId="9308" xr:uid="{00000000-0005-0000-0000-0000A0230000}"/>
    <cellStyle name="20% - Accent1 2 3 2 3 3 5 2" xfId="9309" xr:uid="{00000000-0005-0000-0000-0000A1230000}"/>
    <cellStyle name="20% - Accent1 2 3 2 3 3 5 2 2" xfId="9310" xr:uid="{00000000-0005-0000-0000-0000A2230000}"/>
    <cellStyle name="20% - Accent1 2 3 2 3 3 5 3" xfId="9311" xr:uid="{00000000-0005-0000-0000-0000A3230000}"/>
    <cellStyle name="20% - Accent1 2 3 2 3 3 6" xfId="9312" xr:uid="{00000000-0005-0000-0000-0000A4230000}"/>
    <cellStyle name="20% - Accent1 2 3 2 3 3 6 2" xfId="9313" xr:uid="{00000000-0005-0000-0000-0000A5230000}"/>
    <cellStyle name="20% - Accent1 2 3 2 3 3 6 2 2" xfId="9314" xr:uid="{00000000-0005-0000-0000-0000A6230000}"/>
    <cellStyle name="20% - Accent1 2 3 2 3 3 6 3" xfId="9315" xr:uid="{00000000-0005-0000-0000-0000A7230000}"/>
    <cellStyle name="20% - Accent1 2 3 2 3 3 7" xfId="9316" xr:uid="{00000000-0005-0000-0000-0000A8230000}"/>
    <cellStyle name="20% - Accent1 2 3 2 3 3 7 2" xfId="9317" xr:uid="{00000000-0005-0000-0000-0000A9230000}"/>
    <cellStyle name="20% - Accent1 2 3 2 3 3 8" xfId="9318" xr:uid="{00000000-0005-0000-0000-0000AA230000}"/>
    <cellStyle name="20% - Accent1 2 3 2 3 3 8 2" xfId="9319" xr:uid="{00000000-0005-0000-0000-0000AB230000}"/>
    <cellStyle name="20% - Accent1 2 3 2 3 3 9" xfId="9320" xr:uid="{00000000-0005-0000-0000-0000AC230000}"/>
    <cellStyle name="20% - Accent1 2 3 2 3 4" xfId="9321" xr:uid="{00000000-0005-0000-0000-0000AD230000}"/>
    <cellStyle name="20% - Accent1 2 3 2 3 4 2" xfId="9322" xr:uid="{00000000-0005-0000-0000-0000AE230000}"/>
    <cellStyle name="20% - Accent1 2 3 2 3 4 2 2" xfId="9323" xr:uid="{00000000-0005-0000-0000-0000AF230000}"/>
    <cellStyle name="20% - Accent1 2 3 2 3 4 2 2 2" xfId="9324" xr:uid="{00000000-0005-0000-0000-0000B0230000}"/>
    <cellStyle name="20% - Accent1 2 3 2 3 4 2 3" xfId="9325" xr:uid="{00000000-0005-0000-0000-0000B1230000}"/>
    <cellStyle name="20% - Accent1 2 3 2 3 4 3" xfId="9326" xr:uid="{00000000-0005-0000-0000-0000B2230000}"/>
    <cellStyle name="20% - Accent1 2 3 2 3 4 3 2" xfId="9327" xr:uid="{00000000-0005-0000-0000-0000B3230000}"/>
    <cellStyle name="20% - Accent1 2 3 2 3 4 4" xfId="9328" xr:uid="{00000000-0005-0000-0000-0000B4230000}"/>
    <cellStyle name="20% - Accent1 2 3 2 3 5" xfId="9329" xr:uid="{00000000-0005-0000-0000-0000B5230000}"/>
    <cellStyle name="20% - Accent1 2 3 2 3 5 2" xfId="9330" xr:uid="{00000000-0005-0000-0000-0000B6230000}"/>
    <cellStyle name="20% - Accent1 2 3 2 3 5 2 2" xfId="9331" xr:uid="{00000000-0005-0000-0000-0000B7230000}"/>
    <cellStyle name="20% - Accent1 2 3 2 3 5 2 2 2" xfId="9332" xr:uid="{00000000-0005-0000-0000-0000B8230000}"/>
    <cellStyle name="20% - Accent1 2 3 2 3 5 2 3" xfId="9333" xr:uid="{00000000-0005-0000-0000-0000B9230000}"/>
    <cellStyle name="20% - Accent1 2 3 2 3 5 3" xfId="9334" xr:uid="{00000000-0005-0000-0000-0000BA230000}"/>
    <cellStyle name="20% - Accent1 2 3 2 3 5 3 2" xfId="9335" xr:uid="{00000000-0005-0000-0000-0000BB230000}"/>
    <cellStyle name="20% - Accent1 2 3 2 3 5 4" xfId="9336" xr:uid="{00000000-0005-0000-0000-0000BC230000}"/>
    <cellStyle name="20% - Accent1 2 3 2 3 6" xfId="9337" xr:uid="{00000000-0005-0000-0000-0000BD230000}"/>
    <cellStyle name="20% - Accent1 2 3 2 3 6 2" xfId="9338" xr:uid="{00000000-0005-0000-0000-0000BE230000}"/>
    <cellStyle name="20% - Accent1 2 3 2 3 6 2 2" xfId="9339" xr:uid="{00000000-0005-0000-0000-0000BF230000}"/>
    <cellStyle name="20% - Accent1 2 3 2 3 6 2 2 2" xfId="9340" xr:uid="{00000000-0005-0000-0000-0000C0230000}"/>
    <cellStyle name="20% - Accent1 2 3 2 3 6 2 3" xfId="9341" xr:uid="{00000000-0005-0000-0000-0000C1230000}"/>
    <cellStyle name="20% - Accent1 2 3 2 3 6 3" xfId="9342" xr:uid="{00000000-0005-0000-0000-0000C2230000}"/>
    <cellStyle name="20% - Accent1 2 3 2 3 6 3 2" xfId="9343" xr:uid="{00000000-0005-0000-0000-0000C3230000}"/>
    <cellStyle name="20% - Accent1 2 3 2 3 6 4" xfId="9344" xr:uid="{00000000-0005-0000-0000-0000C4230000}"/>
    <cellStyle name="20% - Accent1 2 3 2 3 7" xfId="9345" xr:uid="{00000000-0005-0000-0000-0000C5230000}"/>
    <cellStyle name="20% - Accent1 2 3 2 3 7 2" xfId="9346" xr:uid="{00000000-0005-0000-0000-0000C6230000}"/>
    <cellStyle name="20% - Accent1 2 3 2 3 7 2 2" xfId="9347" xr:uid="{00000000-0005-0000-0000-0000C7230000}"/>
    <cellStyle name="20% - Accent1 2 3 2 3 7 3" xfId="9348" xr:uid="{00000000-0005-0000-0000-0000C8230000}"/>
    <cellStyle name="20% - Accent1 2 3 2 3 8" xfId="9349" xr:uid="{00000000-0005-0000-0000-0000C9230000}"/>
    <cellStyle name="20% - Accent1 2 3 2 3 8 2" xfId="9350" xr:uid="{00000000-0005-0000-0000-0000CA230000}"/>
    <cellStyle name="20% - Accent1 2 3 2 3 8 2 2" xfId="9351" xr:uid="{00000000-0005-0000-0000-0000CB230000}"/>
    <cellStyle name="20% - Accent1 2 3 2 3 8 3" xfId="9352" xr:uid="{00000000-0005-0000-0000-0000CC230000}"/>
    <cellStyle name="20% - Accent1 2 3 2 3 9" xfId="9353" xr:uid="{00000000-0005-0000-0000-0000CD230000}"/>
    <cellStyle name="20% - Accent1 2 3 2 3 9 2" xfId="9354" xr:uid="{00000000-0005-0000-0000-0000CE230000}"/>
    <cellStyle name="20% - Accent1 2 3 2 4" xfId="9355" xr:uid="{00000000-0005-0000-0000-0000CF230000}"/>
    <cellStyle name="20% - Accent1 2 3 2 4 10" xfId="9356" xr:uid="{00000000-0005-0000-0000-0000D0230000}"/>
    <cellStyle name="20% - Accent1 2 3 2 4 10 2" xfId="9357" xr:uid="{00000000-0005-0000-0000-0000D1230000}"/>
    <cellStyle name="20% - Accent1 2 3 2 4 11" xfId="9358" xr:uid="{00000000-0005-0000-0000-0000D2230000}"/>
    <cellStyle name="20% - Accent1 2 3 2 4 2" xfId="9359" xr:uid="{00000000-0005-0000-0000-0000D3230000}"/>
    <cellStyle name="20% - Accent1 2 3 2 4 2 2" xfId="9360" xr:uid="{00000000-0005-0000-0000-0000D4230000}"/>
    <cellStyle name="20% - Accent1 2 3 2 4 2 2 2" xfId="9361" xr:uid="{00000000-0005-0000-0000-0000D5230000}"/>
    <cellStyle name="20% - Accent1 2 3 2 4 2 2 2 2" xfId="9362" xr:uid="{00000000-0005-0000-0000-0000D6230000}"/>
    <cellStyle name="20% - Accent1 2 3 2 4 2 2 2 2 2" xfId="9363" xr:uid="{00000000-0005-0000-0000-0000D7230000}"/>
    <cellStyle name="20% - Accent1 2 3 2 4 2 2 2 3" xfId="9364" xr:uid="{00000000-0005-0000-0000-0000D8230000}"/>
    <cellStyle name="20% - Accent1 2 3 2 4 2 2 3" xfId="9365" xr:uid="{00000000-0005-0000-0000-0000D9230000}"/>
    <cellStyle name="20% - Accent1 2 3 2 4 2 2 3 2" xfId="9366" xr:uid="{00000000-0005-0000-0000-0000DA230000}"/>
    <cellStyle name="20% - Accent1 2 3 2 4 2 2 4" xfId="9367" xr:uid="{00000000-0005-0000-0000-0000DB230000}"/>
    <cellStyle name="20% - Accent1 2 3 2 4 2 3" xfId="9368" xr:uid="{00000000-0005-0000-0000-0000DC230000}"/>
    <cellStyle name="20% - Accent1 2 3 2 4 2 3 2" xfId="9369" xr:uid="{00000000-0005-0000-0000-0000DD230000}"/>
    <cellStyle name="20% - Accent1 2 3 2 4 2 3 2 2" xfId="9370" xr:uid="{00000000-0005-0000-0000-0000DE230000}"/>
    <cellStyle name="20% - Accent1 2 3 2 4 2 3 2 2 2" xfId="9371" xr:uid="{00000000-0005-0000-0000-0000DF230000}"/>
    <cellStyle name="20% - Accent1 2 3 2 4 2 3 2 3" xfId="9372" xr:uid="{00000000-0005-0000-0000-0000E0230000}"/>
    <cellStyle name="20% - Accent1 2 3 2 4 2 3 3" xfId="9373" xr:uid="{00000000-0005-0000-0000-0000E1230000}"/>
    <cellStyle name="20% - Accent1 2 3 2 4 2 3 3 2" xfId="9374" xr:uid="{00000000-0005-0000-0000-0000E2230000}"/>
    <cellStyle name="20% - Accent1 2 3 2 4 2 3 4" xfId="9375" xr:uid="{00000000-0005-0000-0000-0000E3230000}"/>
    <cellStyle name="20% - Accent1 2 3 2 4 2 4" xfId="9376" xr:uid="{00000000-0005-0000-0000-0000E4230000}"/>
    <cellStyle name="20% - Accent1 2 3 2 4 2 4 2" xfId="9377" xr:uid="{00000000-0005-0000-0000-0000E5230000}"/>
    <cellStyle name="20% - Accent1 2 3 2 4 2 4 2 2" xfId="9378" xr:uid="{00000000-0005-0000-0000-0000E6230000}"/>
    <cellStyle name="20% - Accent1 2 3 2 4 2 4 2 2 2" xfId="9379" xr:uid="{00000000-0005-0000-0000-0000E7230000}"/>
    <cellStyle name="20% - Accent1 2 3 2 4 2 4 2 3" xfId="9380" xr:uid="{00000000-0005-0000-0000-0000E8230000}"/>
    <cellStyle name="20% - Accent1 2 3 2 4 2 4 3" xfId="9381" xr:uid="{00000000-0005-0000-0000-0000E9230000}"/>
    <cellStyle name="20% - Accent1 2 3 2 4 2 4 3 2" xfId="9382" xr:uid="{00000000-0005-0000-0000-0000EA230000}"/>
    <cellStyle name="20% - Accent1 2 3 2 4 2 4 4" xfId="9383" xr:uid="{00000000-0005-0000-0000-0000EB230000}"/>
    <cellStyle name="20% - Accent1 2 3 2 4 2 5" xfId="9384" xr:uid="{00000000-0005-0000-0000-0000EC230000}"/>
    <cellStyle name="20% - Accent1 2 3 2 4 2 5 2" xfId="9385" xr:uid="{00000000-0005-0000-0000-0000ED230000}"/>
    <cellStyle name="20% - Accent1 2 3 2 4 2 5 2 2" xfId="9386" xr:uid="{00000000-0005-0000-0000-0000EE230000}"/>
    <cellStyle name="20% - Accent1 2 3 2 4 2 5 3" xfId="9387" xr:uid="{00000000-0005-0000-0000-0000EF230000}"/>
    <cellStyle name="20% - Accent1 2 3 2 4 2 6" xfId="9388" xr:uid="{00000000-0005-0000-0000-0000F0230000}"/>
    <cellStyle name="20% - Accent1 2 3 2 4 2 6 2" xfId="9389" xr:uid="{00000000-0005-0000-0000-0000F1230000}"/>
    <cellStyle name="20% - Accent1 2 3 2 4 2 6 2 2" xfId="9390" xr:uid="{00000000-0005-0000-0000-0000F2230000}"/>
    <cellStyle name="20% - Accent1 2 3 2 4 2 6 3" xfId="9391" xr:uid="{00000000-0005-0000-0000-0000F3230000}"/>
    <cellStyle name="20% - Accent1 2 3 2 4 2 7" xfId="9392" xr:uid="{00000000-0005-0000-0000-0000F4230000}"/>
    <cellStyle name="20% - Accent1 2 3 2 4 2 7 2" xfId="9393" xr:uid="{00000000-0005-0000-0000-0000F5230000}"/>
    <cellStyle name="20% - Accent1 2 3 2 4 2 8" xfId="9394" xr:uid="{00000000-0005-0000-0000-0000F6230000}"/>
    <cellStyle name="20% - Accent1 2 3 2 4 2 8 2" xfId="9395" xr:uid="{00000000-0005-0000-0000-0000F7230000}"/>
    <cellStyle name="20% - Accent1 2 3 2 4 2 9" xfId="9396" xr:uid="{00000000-0005-0000-0000-0000F8230000}"/>
    <cellStyle name="20% - Accent1 2 3 2 4 3" xfId="9397" xr:uid="{00000000-0005-0000-0000-0000F9230000}"/>
    <cellStyle name="20% - Accent1 2 3 2 4 3 2" xfId="9398" xr:uid="{00000000-0005-0000-0000-0000FA230000}"/>
    <cellStyle name="20% - Accent1 2 3 2 4 3 2 2" xfId="9399" xr:uid="{00000000-0005-0000-0000-0000FB230000}"/>
    <cellStyle name="20% - Accent1 2 3 2 4 3 2 2 2" xfId="9400" xr:uid="{00000000-0005-0000-0000-0000FC230000}"/>
    <cellStyle name="20% - Accent1 2 3 2 4 3 2 2 2 2" xfId="9401" xr:uid="{00000000-0005-0000-0000-0000FD230000}"/>
    <cellStyle name="20% - Accent1 2 3 2 4 3 2 2 3" xfId="9402" xr:uid="{00000000-0005-0000-0000-0000FE230000}"/>
    <cellStyle name="20% - Accent1 2 3 2 4 3 2 3" xfId="9403" xr:uid="{00000000-0005-0000-0000-0000FF230000}"/>
    <cellStyle name="20% - Accent1 2 3 2 4 3 2 3 2" xfId="9404" xr:uid="{00000000-0005-0000-0000-000000240000}"/>
    <cellStyle name="20% - Accent1 2 3 2 4 3 2 4" xfId="9405" xr:uid="{00000000-0005-0000-0000-000001240000}"/>
    <cellStyle name="20% - Accent1 2 3 2 4 3 3" xfId="9406" xr:uid="{00000000-0005-0000-0000-000002240000}"/>
    <cellStyle name="20% - Accent1 2 3 2 4 3 3 2" xfId="9407" xr:uid="{00000000-0005-0000-0000-000003240000}"/>
    <cellStyle name="20% - Accent1 2 3 2 4 3 3 2 2" xfId="9408" xr:uid="{00000000-0005-0000-0000-000004240000}"/>
    <cellStyle name="20% - Accent1 2 3 2 4 3 3 2 2 2" xfId="9409" xr:uid="{00000000-0005-0000-0000-000005240000}"/>
    <cellStyle name="20% - Accent1 2 3 2 4 3 3 2 3" xfId="9410" xr:uid="{00000000-0005-0000-0000-000006240000}"/>
    <cellStyle name="20% - Accent1 2 3 2 4 3 3 3" xfId="9411" xr:uid="{00000000-0005-0000-0000-000007240000}"/>
    <cellStyle name="20% - Accent1 2 3 2 4 3 3 3 2" xfId="9412" xr:uid="{00000000-0005-0000-0000-000008240000}"/>
    <cellStyle name="20% - Accent1 2 3 2 4 3 3 4" xfId="9413" xr:uid="{00000000-0005-0000-0000-000009240000}"/>
    <cellStyle name="20% - Accent1 2 3 2 4 3 4" xfId="9414" xr:uid="{00000000-0005-0000-0000-00000A240000}"/>
    <cellStyle name="20% - Accent1 2 3 2 4 3 4 2" xfId="9415" xr:uid="{00000000-0005-0000-0000-00000B240000}"/>
    <cellStyle name="20% - Accent1 2 3 2 4 3 4 2 2" xfId="9416" xr:uid="{00000000-0005-0000-0000-00000C240000}"/>
    <cellStyle name="20% - Accent1 2 3 2 4 3 4 2 2 2" xfId="9417" xr:uid="{00000000-0005-0000-0000-00000D240000}"/>
    <cellStyle name="20% - Accent1 2 3 2 4 3 4 2 3" xfId="9418" xr:uid="{00000000-0005-0000-0000-00000E240000}"/>
    <cellStyle name="20% - Accent1 2 3 2 4 3 4 3" xfId="9419" xr:uid="{00000000-0005-0000-0000-00000F240000}"/>
    <cellStyle name="20% - Accent1 2 3 2 4 3 4 3 2" xfId="9420" xr:uid="{00000000-0005-0000-0000-000010240000}"/>
    <cellStyle name="20% - Accent1 2 3 2 4 3 4 4" xfId="9421" xr:uid="{00000000-0005-0000-0000-000011240000}"/>
    <cellStyle name="20% - Accent1 2 3 2 4 3 5" xfId="9422" xr:uid="{00000000-0005-0000-0000-000012240000}"/>
    <cellStyle name="20% - Accent1 2 3 2 4 3 5 2" xfId="9423" xr:uid="{00000000-0005-0000-0000-000013240000}"/>
    <cellStyle name="20% - Accent1 2 3 2 4 3 5 2 2" xfId="9424" xr:uid="{00000000-0005-0000-0000-000014240000}"/>
    <cellStyle name="20% - Accent1 2 3 2 4 3 5 3" xfId="9425" xr:uid="{00000000-0005-0000-0000-000015240000}"/>
    <cellStyle name="20% - Accent1 2 3 2 4 3 6" xfId="9426" xr:uid="{00000000-0005-0000-0000-000016240000}"/>
    <cellStyle name="20% - Accent1 2 3 2 4 3 6 2" xfId="9427" xr:uid="{00000000-0005-0000-0000-000017240000}"/>
    <cellStyle name="20% - Accent1 2 3 2 4 3 6 2 2" xfId="9428" xr:uid="{00000000-0005-0000-0000-000018240000}"/>
    <cellStyle name="20% - Accent1 2 3 2 4 3 6 3" xfId="9429" xr:uid="{00000000-0005-0000-0000-000019240000}"/>
    <cellStyle name="20% - Accent1 2 3 2 4 3 7" xfId="9430" xr:uid="{00000000-0005-0000-0000-00001A240000}"/>
    <cellStyle name="20% - Accent1 2 3 2 4 3 7 2" xfId="9431" xr:uid="{00000000-0005-0000-0000-00001B240000}"/>
    <cellStyle name="20% - Accent1 2 3 2 4 3 8" xfId="9432" xr:uid="{00000000-0005-0000-0000-00001C240000}"/>
    <cellStyle name="20% - Accent1 2 3 2 4 3 8 2" xfId="9433" xr:uid="{00000000-0005-0000-0000-00001D240000}"/>
    <cellStyle name="20% - Accent1 2 3 2 4 3 9" xfId="9434" xr:uid="{00000000-0005-0000-0000-00001E240000}"/>
    <cellStyle name="20% - Accent1 2 3 2 4 4" xfId="9435" xr:uid="{00000000-0005-0000-0000-00001F240000}"/>
    <cellStyle name="20% - Accent1 2 3 2 4 4 2" xfId="9436" xr:uid="{00000000-0005-0000-0000-000020240000}"/>
    <cellStyle name="20% - Accent1 2 3 2 4 4 2 2" xfId="9437" xr:uid="{00000000-0005-0000-0000-000021240000}"/>
    <cellStyle name="20% - Accent1 2 3 2 4 4 2 2 2" xfId="9438" xr:uid="{00000000-0005-0000-0000-000022240000}"/>
    <cellStyle name="20% - Accent1 2 3 2 4 4 2 3" xfId="9439" xr:uid="{00000000-0005-0000-0000-000023240000}"/>
    <cellStyle name="20% - Accent1 2 3 2 4 4 3" xfId="9440" xr:uid="{00000000-0005-0000-0000-000024240000}"/>
    <cellStyle name="20% - Accent1 2 3 2 4 4 3 2" xfId="9441" xr:uid="{00000000-0005-0000-0000-000025240000}"/>
    <cellStyle name="20% - Accent1 2 3 2 4 4 4" xfId="9442" xr:uid="{00000000-0005-0000-0000-000026240000}"/>
    <cellStyle name="20% - Accent1 2 3 2 4 5" xfId="9443" xr:uid="{00000000-0005-0000-0000-000027240000}"/>
    <cellStyle name="20% - Accent1 2 3 2 4 5 2" xfId="9444" xr:uid="{00000000-0005-0000-0000-000028240000}"/>
    <cellStyle name="20% - Accent1 2 3 2 4 5 2 2" xfId="9445" xr:uid="{00000000-0005-0000-0000-000029240000}"/>
    <cellStyle name="20% - Accent1 2 3 2 4 5 2 2 2" xfId="9446" xr:uid="{00000000-0005-0000-0000-00002A240000}"/>
    <cellStyle name="20% - Accent1 2 3 2 4 5 2 3" xfId="9447" xr:uid="{00000000-0005-0000-0000-00002B240000}"/>
    <cellStyle name="20% - Accent1 2 3 2 4 5 3" xfId="9448" xr:uid="{00000000-0005-0000-0000-00002C240000}"/>
    <cellStyle name="20% - Accent1 2 3 2 4 5 3 2" xfId="9449" xr:uid="{00000000-0005-0000-0000-00002D240000}"/>
    <cellStyle name="20% - Accent1 2 3 2 4 5 4" xfId="9450" xr:uid="{00000000-0005-0000-0000-00002E240000}"/>
    <cellStyle name="20% - Accent1 2 3 2 4 6" xfId="9451" xr:uid="{00000000-0005-0000-0000-00002F240000}"/>
    <cellStyle name="20% - Accent1 2 3 2 4 6 2" xfId="9452" xr:uid="{00000000-0005-0000-0000-000030240000}"/>
    <cellStyle name="20% - Accent1 2 3 2 4 6 2 2" xfId="9453" xr:uid="{00000000-0005-0000-0000-000031240000}"/>
    <cellStyle name="20% - Accent1 2 3 2 4 6 2 2 2" xfId="9454" xr:uid="{00000000-0005-0000-0000-000032240000}"/>
    <cellStyle name="20% - Accent1 2 3 2 4 6 2 3" xfId="9455" xr:uid="{00000000-0005-0000-0000-000033240000}"/>
    <cellStyle name="20% - Accent1 2 3 2 4 6 3" xfId="9456" xr:uid="{00000000-0005-0000-0000-000034240000}"/>
    <cellStyle name="20% - Accent1 2 3 2 4 6 3 2" xfId="9457" xr:uid="{00000000-0005-0000-0000-000035240000}"/>
    <cellStyle name="20% - Accent1 2 3 2 4 6 4" xfId="9458" xr:uid="{00000000-0005-0000-0000-000036240000}"/>
    <cellStyle name="20% - Accent1 2 3 2 4 7" xfId="9459" xr:uid="{00000000-0005-0000-0000-000037240000}"/>
    <cellStyle name="20% - Accent1 2 3 2 4 7 2" xfId="9460" xr:uid="{00000000-0005-0000-0000-000038240000}"/>
    <cellStyle name="20% - Accent1 2 3 2 4 7 2 2" xfId="9461" xr:uid="{00000000-0005-0000-0000-000039240000}"/>
    <cellStyle name="20% - Accent1 2 3 2 4 7 3" xfId="9462" xr:uid="{00000000-0005-0000-0000-00003A240000}"/>
    <cellStyle name="20% - Accent1 2 3 2 4 8" xfId="9463" xr:uid="{00000000-0005-0000-0000-00003B240000}"/>
    <cellStyle name="20% - Accent1 2 3 2 4 8 2" xfId="9464" xr:uid="{00000000-0005-0000-0000-00003C240000}"/>
    <cellStyle name="20% - Accent1 2 3 2 4 8 2 2" xfId="9465" xr:uid="{00000000-0005-0000-0000-00003D240000}"/>
    <cellStyle name="20% - Accent1 2 3 2 4 8 3" xfId="9466" xr:uid="{00000000-0005-0000-0000-00003E240000}"/>
    <cellStyle name="20% - Accent1 2 3 2 4 9" xfId="9467" xr:uid="{00000000-0005-0000-0000-00003F240000}"/>
    <cellStyle name="20% - Accent1 2 3 2 4 9 2" xfId="9468" xr:uid="{00000000-0005-0000-0000-000040240000}"/>
    <cellStyle name="20% - Accent1 2 3 2 5" xfId="9469" xr:uid="{00000000-0005-0000-0000-000041240000}"/>
    <cellStyle name="20% - Accent1 2 3 2 5 10" xfId="9470" xr:uid="{00000000-0005-0000-0000-000042240000}"/>
    <cellStyle name="20% - Accent1 2 3 2 5 10 2" xfId="9471" xr:uid="{00000000-0005-0000-0000-000043240000}"/>
    <cellStyle name="20% - Accent1 2 3 2 5 11" xfId="9472" xr:uid="{00000000-0005-0000-0000-000044240000}"/>
    <cellStyle name="20% - Accent1 2 3 2 5 2" xfId="9473" xr:uid="{00000000-0005-0000-0000-000045240000}"/>
    <cellStyle name="20% - Accent1 2 3 2 5 2 2" xfId="9474" xr:uid="{00000000-0005-0000-0000-000046240000}"/>
    <cellStyle name="20% - Accent1 2 3 2 5 2 2 2" xfId="9475" xr:uid="{00000000-0005-0000-0000-000047240000}"/>
    <cellStyle name="20% - Accent1 2 3 2 5 2 2 2 2" xfId="9476" xr:uid="{00000000-0005-0000-0000-000048240000}"/>
    <cellStyle name="20% - Accent1 2 3 2 5 2 2 2 2 2" xfId="9477" xr:uid="{00000000-0005-0000-0000-000049240000}"/>
    <cellStyle name="20% - Accent1 2 3 2 5 2 2 2 3" xfId="9478" xr:uid="{00000000-0005-0000-0000-00004A240000}"/>
    <cellStyle name="20% - Accent1 2 3 2 5 2 2 3" xfId="9479" xr:uid="{00000000-0005-0000-0000-00004B240000}"/>
    <cellStyle name="20% - Accent1 2 3 2 5 2 2 3 2" xfId="9480" xr:uid="{00000000-0005-0000-0000-00004C240000}"/>
    <cellStyle name="20% - Accent1 2 3 2 5 2 2 4" xfId="9481" xr:uid="{00000000-0005-0000-0000-00004D240000}"/>
    <cellStyle name="20% - Accent1 2 3 2 5 2 3" xfId="9482" xr:uid="{00000000-0005-0000-0000-00004E240000}"/>
    <cellStyle name="20% - Accent1 2 3 2 5 2 3 2" xfId="9483" xr:uid="{00000000-0005-0000-0000-00004F240000}"/>
    <cellStyle name="20% - Accent1 2 3 2 5 2 3 2 2" xfId="9484" xr:uid="{00000000-0005-0000-0000-000050240000}"/>
    <cellStyle name="20% - Accent1 2 3 2 5 2 3 2 2 2" xfId="9485" xr:uid="{00000000-0005-0000-0000-000051240000}"/>
    <cellStyle name="20% - Accent1 2 3 2 5 2 3 2 3" xfId="9486" xr:uid="{00000000-0005-0000-0000-000052240000}"/>
    <cellStyle name="20% - Accent1 2 3 2 5 2 3 3" xfId="9487" xr:uid="{00000000-0005-0000-0000-000053240000}"/>
    <cellStyle name="20% - Accent1 2 3 2 5 2 3 3 2" xfId="9488" xr:uid="{00000000-0005-0000-0000-000054240000}"/>
    <cellStyle name="20% - Accent1 2 3 2 5 2 3 4" xfId="9489" xr:uid="{00000000-0005-0000-0000-000055240000}"/>
    <cellStyle name="20% - Accent1 2 3 2 5 2 4" xfId="9490" xr:uid="{00000000-0005-0000-0000-000056240000}"/>
    <cellStyle name="20% - Accent1 2 3 2 5 2 4 2" xfId="9491" xr:uid="{00000000-0005-0000-0000-000057240000}"/>
    <cellStyle name="20% - Accent1 2 3 2 5 2 4 2 2" xfId="9492" xr:uid="{00000000-0005-0000-0000-000058240000}"/>
    <cellStyle name="20% - Accent1 2 3 2 5 2 4 2 2 2" xfId="9493" xr:uid="{00000000-0005-0000-0000-000059240000}"/>
    <cellStyle name="20% - Accent1 2 3 2 5 2 4 2 3" xfId="9494" xr:uid="{00000000-0005-0000-0000-00005A240000}"/>
    <cellStyle name="20% - Accent1 2 3 2 5 2 4 3" xfId="9495" xr:uid="{00000000-0005-0000-0000-00005B240000}"/>
    <cellStyle name="20% - Accent1 2 3 2 5 2 4 3 2" xfId="9496" xr:uid="{00000000-0005-0000-0000-00005C240000}"/>
    <cellStyle name="20% - Accent1 2 3 2 5 2 4 4" xfId="9497" xr:uid="{00000000-0005-0000-0000-00005D240000}"/>
    <cellStyle name="20% - Accent1 2 3 2 5 2 5" xfId="9498" xr:uid="{00000000-0005-0000-0000-00005E240000}"/>
    <cellStyle name="20% - Accent1 2 3 2 5 2 5 2" xfId="9499" xr:uid="{00000000-0005-0000-0000-00005F240000}"/>
    <cellStyle name="20% - Accent1 2 3 2 5 2 5 2 2" xfId="9500" xr:uid="{00000000-0005-0000-0000-000060240000}"/>
    <cellStyle name="20% - Accent1 2 3 2 5 2 5 3" xfId="9501" xr:uid="{00000000-0005-0000-0000-000061240000}"/>
    <cellStyle name="20% - Accent1 2 3 2 5 2 6" xfId="9502" xr:uid="{00000000-0005-0000-0000-000062240000}"/>
    <cellStyle name="20% - Accent1 2 3 2 5 2 6 2" xfId="9503" xr:uid="{00000000-0005-0000-0000-000063240000}"/>
    <cellStyle name="20% - Accent1 2 3 2 5 2 6 2 2" xfId="9504" xr:uid="{00000000-0005-0000-0000-000064240000}"/>
    <cellStyle name="20% - Accent1 2 3 2 5 2 6 3" xfId="9505" xr:uid="{00000000-0005-0000-0000-000065240000}"/>
    <cellStyle name="20% - Accent1 2 3 2 5 2 7" xfId="9506" xr:uid="{00000000-0005-0000-0000-000066240000}"/>
    <cellStyle name="20% - Accent1 2 3 2 5 2 7 2" xfId="9507" xr:uid="{00000000-0005-0000-0000-000067240000}"/>
    <cellStyle name="20% - Accent1 2 3 2 5 2 8" xfId="9508" xr:uid="{00000000-0005-0000-0000-000068240000}"/>
    <cellStyle name="20% - Accent1 2 3 2 5 2 8 2" xfId="9509" xr:uid="{00000000-0005-0000-0000-000069240000}"/>
    <cellStyle name="20% - Accent1 2 3 2 5 2 9" xfId="9510" xr:uid="{00000000-0005-0000-0000-00006A240000}"/>
    <cellStyle name="20% - Accent1 2 3 2 5 3" xfId="9511" xr:uid="{00000000-0005-0000-0000-00006B240000}"/>
    <cellStyle name="20% - Accent1 2 3 2 5 3 2" xfId="9512" xr:uid="{00000000-0005-0000-0000-00006C240000}"/>
    <cellStyle name="20% - Accent1 2 3 2 5 3 2 2" xfId="9513" xr:uid="{00000000-0005-0000-0000-00006D240000}"/>
    <cellStyle name="20% - Accent1 2 3 2 5 3 2 2 2" xfId="9514" xr:uid="{00000000-0005-0000-0000-00006E240000}"/>
    <cellStyle name="20% - Accent1 2 3 2 5 3 2 2 2 2" xfId="9515" xr:uid="{00000000-0005-0000-0000-00006F240000}"/>
    <cellStyle name="20% - Accent1 2 3 2 5 3 2 2 3" xfId="9516" xr:uid="{00000000-0005-0000-0000-000070240000}"/>
    <cellStyle name="20% - Accent1 2 3 2 5 3 2 3" xfId="9517" xr:uid="{00000000-0005-0000-0000-000071240000}"/>
    <cellStyle name="20% - Accent1 2 3 2 5 3 2 3 2" xfId="9518" xr:uid="{00000000-0005-0000-0000-000072240000}"/>
    <cellStyle name="20% - Accent1 2 3 2 5 3 2 4" xfId="9519" xr:uid="{00000000-0005-0000-0000-000073240000}"/>
    <cellStyle name="20% - Accent1 2 3 2 5 3 3" xfId="9520" xr:uid="{00000000-0005-0000-0000-000074240000}"/>
    <cellStyle name="20% - Accent1 2 3 2 5 3 3 2" xfId="9521" xr:uid="{00000000-0005-0000-0000-000075240000}"/>
    <cellStyle name="20% - Accent1 2 3 2 5 3 3 2 2" xfId="9522" xr:uid="{00000000-0005-0000-0000-000076240000}"/>
    <cellStyle name="20% - Accent1 2 3 2 5 3 3 2 2 2" xfId="9523" xr:uid="{00000000-0005-0000-0000-000077240000}"/>
    <cellStyle name="20% - Accent1 2 3 2 5 3 3 2 3" xfId="9524" xr:uid="{00000000-0005-0000-0000-000078240000}"/>
    <cellStyle name="20% - Accent1 2 3 2 5 3 3 3" xfId="9525" xr:uid="{00000000-0005-0000-0000-000079240000}"/>
    <cellStyle name="20% - Accent1 2 3 2 5 3 3 3 2" xfId="9526" xr:uid="{00000000-0005-0000-0000-00007A240000}"/>
    <cellStyle name="20% - Accent1 2 3 2 5 3 3 4" xfId="9527" xr:uid="{00000000-0005-0000-0000-00007B240000}"/>
    <cellStyle name="20% - Accent1 2 3 2 5 3 4" xfId="9528" xr:uid="{00000000-0005-0000-0000-00007C240000}"/>
    <cellStyle name="20% - Accent1 2 3 2 5 3 4 2" xfId="9529" xr:uid="{00000000-0005-0000-0000-00007D240000}"/>
    <cellStyle name="20% - Accent1 2 3 2 5 3 4 2 2" xfId="9530" xr:uid="{00000000-0005-0000-0000-00007E240000}"/>
    <cellStyle name="20% - Accent1 2 3 2 5 3 4 2 2 2" xfId="9531" xr:uid="{00000000-0005-0000-0000-00007F240000}"/>
    <cellStyle name="20% - Accent1 2 3 2 5 3 4 2 3" xfId="9532" xr:uid="{00000000-0005-0000-0000-000080240000}"/>
    <cellStyle name="20% - Accent1 2 3 2 5 3 4 3" xfId="9533" xr:uid="{00000000-0005-0000-0000-000081240000}"/>
    <cellStyle name="20% - Accent1 2 3 2 5 3 4 3 2" xfId="9534" xr:uid="{00000000-0005-0000-0000-000082240000}"/>
    <cellStyle name="20% - Accent1 2 3 2 5 3 4 4" xfId="9535" xr:uid="{00000000-0005-0000-0000-000083240000}"/>
    <cellStyle name="20% - Accent1 2 3 2 5 3 5" xfId="9536" xr:uid="{00000000-0005-0000-0000-000084240000}"/>
    <cellStyle name="20% - Accent1 2 3 2 5 3 5 2" xfId="9537" xr:uid="{00000000-0005-0000-0000-000085240000}"/>
    <cellStyle name="20% - Accent1 2 3 2 5 3 5 2 2" xfId="9538" xr:uid="{00000000-0005-0000-0000-000086240000}"/>
    <cellStyle name="20% - Accent1 2 3 2 5 3 5 3" xfId="9539" xr:uid="{00000000-0005-0000-0000-000087240000}"/>
    <cellStyle name="20% - Accent1 2 3 2 5 3 6" xfId="9540" xr:uid="{00000000-0005-0000-0000-000088240000}"/>
    <cellStyle name="20% - Accent1 2 3 2 5 3 6 2" xfId="9541" xr:uid="{00000000-0005-0000-0000-000089240000}"/>
    <cellStyle name="20% - Accent1 2 3 2 5 3 6 2 2" xfId="9542" xr:uid="{00000000-0005-0000-0000-00008A240000}"/>
    <cellStyle name="20% - Accent1 2 3 2 5 3 6 3" xfId="9543" xr:uid="{00000000-0005-0000-0000-00008B240000}"/>
    <cellStyle name="20% - Accent1 2 3 2 5 3 7" xfId="9544" xr:uid="{00000000-0005-0000-0000-00008C240000}"/>
    <cellStyle name="20% - Accent1 2 3 2 5 3 7 2" xfId="9545" xr:uid="{00000000-0005-0000-0000-00008D240000}"/>
    <cellStyle name="20% - Accent1 2 3 2 5 3 8" xfId="9546" xr:uid="{00000000-0005-0000-0000-00008E240000}"/>
    <cellStyle name="20% - Accent1 2 3 2 5 3 8 2" xfId="9547" xr:uid="{00000000-0005-0000-0000-00008F240000}"/>
    <cellStyle name="20% - Accent1 2 3 2 5 3 9" xfId="9548" xr:uid="{00000000-0005-0000-0000-000090240000}"/>
    <cellStyle name="20% - Accent1 2 3 2 5 4" xfId="9549" xr:uid="{00000000-0005-0000-0000-000091240000}"/>
    <cellStyle name="20% - Accent1 2 3 2 5 4 2" xfId="9550" xr:uid="{00000000-0005-0000-0000-000092240000}"/>
    <cellStyle name="20% - Accent1 2 3 2 5 4 2 2" xfId="9551" xr:uid="{00000000-0005-0000-0000-000093240000}"/>
    <cellStyle name="20% - Accent1 2 3 2 5 4 2 2 2" xfId="9552" xr:uid="{00000000-0005-0000-0000-000094240000}"/>
    <cellStyle name="20% - Accent1 2 3 2 5 4 2 3" xfId="9553" xr:uid="{00000000-0005-0000-0000-000095240000}"/>
    <cellStyle name="20% - Accent1 2 3 2 5 4 3" xfId="9554" xr:uid="{00000000-0005-0000-0000-000096240000}"/>
    <cellStyle name="20% - Accent1 2 3 2 5 4 3 2" xfId="9555" xr:uid="{00000000-0005-0000-0000-000097240000}"/>
    <cellStyle name="20% - Accent1 2 3 2 5 4 4" xfId="9556" xr:uid="{00000000-0005-0000-0000-000098240000}"/>
    <cellStyle name="20% - Accent1 2 3 2 5 5" xfId="9557" xr:uid="{00000000-0005-0000-0000-000099240000}"/>
    <cellStyle name="20% - Accent1 2 3 2 5 5 2" xfId="9558" xr:uid="{00000000-0005-0000-0000-00009A240000}"/>
    <cellStyle name="20% - Accent1 2 3 2 5 5 2 2" xfId="9559" xr:uid="{00000000-0005-0000-0000-00009B240000}"/>
    <cellStyle name="20% - Accent1 2 3 2 5 5 2 2 2" xfId="9560" xr:uid="{00000000-0005-0000-0000-00009C240000}"/>
    <cellStyle name="20% - Accent1 2 3 2 5 5 2 3" xfId="9561" xr:uid="{00000000-0005-0000-0000-00009D240000}"/>
    <cellStyle name="20% - Accent1 2 3 2 5 5 3" xfId="9562" xr:uid="{00000000-0005-0000-0000-00009E240000}"/>
    <cellStyle name="20% - Accent1 2 3 2 5 5 3 2" xfId="9563" xr:uid="{00000000-0005-0000-0000-00009F240000}"/>
    <cellStyle name="20% - Accent1 2 3 2 5 5 4" xfId="9564" xr:uid="{00000000-0005-0000-0000-0000A0240000}"/>
    <cellStyle name="20% - Accent1 2 3 2 5 6" xfId="9565" xr:uid="{00000000-0005-0000-0000-0000A1240000}"/>
    <cellStyle name="20% - Accent1 2 3 2 5 6 2" xfId="9566" xr:uid="{00000000-0005-0000-0000-0000A2240000}"/>
    <cellStyle name="20% - Accent1 2 3 2 5 6 2 2" xfId="9567" xr:uid="{00000000-0005-0000-0000-0000A3240000}"/>
    <cellStyle name="20% - Accent1 2 3 2 5 6 2 2 2" xfId="9568" xr:uid="{00000000-0005-0000-0000-0000A4240000}"/>
    <cellStyle name="20% - Accent1 2 3 2 5 6 2 3" xfId="9569" xr:uid="{00000000-0005-0000-0000-0000A5240000}"/>
    <cellStyle name="20% - Accent1 2 3 2 5 6 3" xfId="9570" xr:uid="{00000000-0005-0000-0000-0000A6240000}"/>
    <cellStyle name="20% - Accent1 2 3 2 5 6 3 2" xfId="9571" xr:uid="{00000000-0005-0000-0000-0000A7240000}"/>
    <cellStyle name="20% - Accent1 2 3 2 5 6 4" xfId="9572" xr:uid="{00000000-0005-0000-0000-0000A8240000}"/>
    <cellStyle name="20% - Accent1 2 3 2 5 7" xfId="9573" xr:uid="{00000000-0005-0000-0000-0000A9240000}"/>
    <cellStyle name="20% - Accent1 2 3 2 5 7 2" xfId="9574" xr:uid="{00000000-0005-0000-0000-0000AA240000}"/>
    <cellStyle name="20% - Accent1 2 3 2 5 7 2 2" xfId="9575" xr:uid="{00000000-0005-0000-0000-0000AB240000}"/>
    <cellStyle name="20% - Accent1 2 3 2 5 7 3" xfId="9576" xr:uid="{00000000-0005-0000-0000-0000AC240000}"/>
    <cellStyle name="20% - Accent1 2 3 2 5 8" xfId="9577" xr:uid="{00000000-0005-0000-0000-0000AD240000}"/>
    <cellStyle name="20% - Accent1 2 3 2 5 8 2" xfId="9578" xr:uid="{00000000-0005-0000-0000-0000AE240000}"/>
    <cellStyle name="20% - Accent1 2 3 2 5 8 2 2" xfId="9579" xr:uid="{00000000-0005-0000-0000-0000AF240000}"/>
    <cellStyle name="20% - Accent1 2 3 2 5 8 3" xfId="9580" xr:uid="{00000000-0005-0000-0000-0000B0240000}"/>
    <cellStyle name="20% - Accent1 2 3 2 5 9" xfId="9581" xr:uid="{00000000-0005-0000-0000-0000B1240000}"/>
    <cellStyle name="20% - Accent1 2 3 2 5 9 2" xfId="9582" xr:uid="{00000000-0005-0000-0000-0000B2240000}"/>
    <cellStyle name="20% - Accent1 2 3 2 6" xfId="9583" xr:uid="{00000000-0005-0000-0000-0000B3240000}"/>
    <cellStyle name="20% - Accent1 2 3 2 6 2" xfId="9584" xr:uid="{00000000-0005-0000-0000-0000B4240000}"/>
    <cellStyle name="20% - Accent1 2 3 2 6 2 2" xfId="9585" xr:uid="{00000000-0005-0000-0000-0000B5240000}"/>
    <cellStyle name="20% - Accent1 2 3 2 6 2 2 2" xfId="9586" xr:uid="{00000000-0005-0000-0000-0000B6240000}"/>
    <cellStyle name="20% - Accent1 2 3 2 6 2 2 2 2" xfId="9587" xr:uid="{00000000-0005-0000-0000-0000B7240000}"/>
    <cellStyle name="20% - Accent1 2 3 2 6 2 2 3" xfId="9588" xr:uid="{00000000-0005-0000-0000-0000B8240000}"/>
    <cellStyle name="20% - Accent1 2 3 2 6 2 3" xfId="9589" xr:uid="{00000000-0005-0000-0000-0000B9240000}"/>
    <cellStyle name="20% - Accent1 2 3 2 6 2 3 2" xfId="9590" xr:uid="{00000000-0005-0000-0000-0000BA240000}"/>
    <cellStyle name="20% - Accent1 2 3 2 6 2 4" xfId="9591" xr:uid="{00000000-0005-0000-0000-0000BB240000}"/>
    <cellStyle name="20% - Accent1 2 3 2 6 3" xfId="9592" xr:uid="{00000000-0005-0000-0000-0000BC240000}"/>
    <cellStyle name="20% - Accent1 2 3 2 6 3 2" xfId="9593" xr:uid="{00000000-0005-0000-0000-0000BD240000}"/>
    <cellStyle name="20% - Accent1 2 3 2 6 3 2 2" xfId="9594" xr:uid="{00000000-0005-0000-0000-0000BE240000}"/>
    <cellStyle name="20% - Accent1 2 3 2 6 3 2 2 2" xfId="9595" xr:uid="{00000000-0005-0000-0000-0000BF240000}"/>
    <cellStyle name="20% - Accent1 2 3 2 6 3 2 3" xfId="9596" xr:uid="{00000000-0005-0000-0000-0000C0240000}"/>
    <cellStyle name="20% - Accent1 2 3 2 6 3 3" xfId="9597" xr:uid="{00000000-0005-0000-0000-0000C1240000}"/>
    <cellStyle name="20% - Accent1 2 3 2 6 3 3 2" xfId="9598" xr:uid="{00000000-0005-0000-0000-0000C2240000}"/>
    <cellStyle name="20% - Accent1 2 3 2 6 3 4" xfId="9599" xr:uid="{00000000-0005-0000-0000-0000C3240000}"/>
    <cellStyle name="20% - Accent1 2 3 2 6 4" xfId="9600" xr:uid="{00000000-0005-0000-0000-0000C4240000}"/>
    <cellStyle name="20% - Accent1 2 3 2 6 4 2" xfId="9601" xr:uid="{00000000-0005-0000-0000-0000C5240000}"/>
    <cellStyle name="20% - Accent1 2 3 2 6 4 2 2" xfId="9602" xr:uid="{00000000-0005-0000-0000-0000C6240000}"/>
    <cellStyle name="20% - Accent1 2 3 2 6 4 2 2 2" xfId="9603" xr:uid="{00000000-0005-0000-0000-0000C7240000}"/>
    <cellStyle name="20% - Accent1 2 3 2 6 4 2 3" xfId="9604" xr:uid="{00000000-0005-0000-0000-0000C8240000}"/>
    <cellStyle name="20% - Accent1 2 3 2 6 4 3" xfId="9605" xr:uid="{00000000-0005-0000-0000-0000C9240000}"/>
    <cellStyle name="20% - Accent1 2 3 2 6 4 3 2" xfId="9606" xr:uid="{00000000-0005-0000-0000-0000CA240000}"/>
    <cellStyle name="20% - Accent1 2 3 2 6 4 4" xfId="9607" xr:uid="{00000000-0005-0000-0000-0000CB240000}"/>
    <cellStyle name="20% - Accent1 2 3 2 6 5" xfId="9608" xr:uid="{00000000-0005-0000-0000-0000CC240000}"/>
    <cellStyle name="20% - Accent1 2 3 2 6 5 2" xfId="9609" xr:uid="{00000000-0005-0000-0000-0000CD240000}"/>
    <cellStyle name="20% - Accent1 2 3 2 6 5 2 2" xfId="9610" xr:uid="{00000000-0005-0000-0000-0000CE240000}"/>
    <cellStyle name="20% - Accent1 2 3 2 6 5 3" xfId="9611" xr:uid="{00000000-0005-0000-0000-0000CF240000}"/>
    <cellStyle name="20% - Accent1 2 3 2 6 6" xfId="9612" xr:uid="{00000000-0005-0000-0000-0000D0240000}"/>
    <cellStyle name="20% - Accent1 2 3 2 6 6 2" xfId="9613" xr:uid="{00000000-0005-0000-0000-0000D1240000}"/>
    <cellStyle name="20% - Accent1 2 3 2 6 6 2 2" xfId="9614" xr:uid="{00000000-0005-0000-0000-0000D2240000}"/>
    <cellStyle name="20% - Accent1 2 3 2 6 6 3" xfId="9615" xr:uid="{00000000-0005-0000-0000-0000D3240000}"/>
    <cellStyle name="20% - Accent1 2 3 2 6 7" xfId="9616" xr:uid="{00000000-0005-0000-0000-0000D4240000}"/>
    <cellStyle name="20% - Accent1 2 3 2 6 7 2" xfId="9617" xr:uid="{00000000-0005-0000-0000-0000D5240000}"/>
    <cellStyle name="20% - Accent1 2 3 2 6 8" xfId="9618" xr:uid="{00000000-0005-0000-0000-0000D6240000}"/>
    <cellStyle name="20% - Accent1 2 3 2 6 8 2" xfId="9619" xr:uid="{00000000-0005-0000-0000-0000D7240000}"/>
    <cellStyle name="20% - Accent1 2 3 2 6 9" xfId="9620" xr:uid="{00000000-0005-0000-0000-0000D8240000}"/>
    <cellStyle name="20% - Accent1 2 3 2 7" xfId="9621" xr:uid="{00000000-0005-0000-0000-0000D9240000}"/>
    <cellStyle name="20% - Accent1 2 3 2 7 2" xfId="9622" xr:uid="{00000000-0005-0000-0000-0000DA240000}"/>
    <cellStyle name="20% - Accent1 2 3 2 7 2 2" xfId="9623" xr:uid="{00000000-0005-0000-0000-0000DB240000}"/>
    <cellStyle name="20% - Accent1 2 3 2 7 2 2 2" xfId="9624" xr:uid="{00000000-0005-0000-0000-0000DC240000}"/>
    <cellStyle name="20% - Accent1 2 3 2 7 2 2 2 2" xfId="9625" xr:uid="{00000000-0005-0000-0000-0000DD240000}"/>
    <cellStyle name="20% - Accent1 2 3 2 7 2 2 3" xfId="9626" xr:uid="{00000000-0005-0000-0000-0000DE240000}"/>
    <cellStyle name="20% - Accent1 2 3 2 7 2 3" xfId="9627" xr:uid="{00000000-0005-0000-0000-0000DF240000}"/>
    <cellStyle name="20% - Accent1 2 3 2 7 2 3 2" xfId="9628" xr:uid="{00000000-0005-0000-0000-0000E0240000}"/>
    <cellStyle name="20% - Accent1 2 3 2 7 2 4" xfId="9629" xr:uid="{00000000-0005-0000-0000-0000E1240000}"/>
    <cellStyle name="20% - Accent1 2 3 2 7 3" xfId="9630" xr:uid="{00000000-0005-0000-0000-0000E2240000}"/>
    <cellStyle name="20% - Accent1 2 3 2 7 3 2" xfId="9631" xr:uid="{00000000-0005-0000-0000-0000E3240000}"/>
    <cellStyle name="20% - Accent1 2 3 2 7 3 2 2" xfId="9632" xr:uid="{00000000-0005-0000-0000-0000E4240000}"/>
    <cellStyle name="20% - Accent1 2 3 2 7 3 2 2 2" xfId="9633" xr:uid="{00000000-0005-0000-0000-0000E5240000}"/>
    <cellStyle name="20% - Accent1 2 3 2 7 3 2 3" xfId="9634" xr:uid="{00000000-0005-0000-0000-0000E6240000}"/>
    <cellStyle name="20% - Accent1 2 3 2 7 3 3" xfId="9635" xr:uid="{00000000-0005-0000-0000-0000E7240000}"/>
    <cellStyle name="20% - Accent1 2 3 2 7 3 3 2" xfId="9636" xr:uid="{00000000-0005-0000-0000-0000E8240000}"/>
    <cellStyle name="20% - Accent1 2 3 2 7 3 4" xfId="9637" xr:uid="{00000000-0005-0000-0000-0000E9240000}"/>
    <cellStyle name="20% - Accent1 2 3 2 7 4" xfId="9638" xr:uid="{00000000-0005-0000-0000-0000EA240000}"/>
    <cellStyle name="20% - Accent1 2 3 2 7 4 2" xfId="9639" xr:uid="{00000000-0005-0000-0000-0000EB240000}"/>
    <cellStyle name="20% - Accent1 2 3 2 7 4 2 2" xfId="9640" xr:uid="{00000000-0005-0000-0000-0000EC240000}"/>
    <cellStyle name="20% - Accent1 2 3 2 7 4 2 2 2" xfId="9641" xr:uid="{00000000-0005-0000-0000-0000ED240000}"/>
    <cellStyle name="20% - Accent1 2 3 2 7 4 2 3" xfId="9642" xr:uid="{00000000-0005-0000-0000-0000EE240000}"/>
    <cellStyle name="20% - Accent1 2 3 2 7 4 3" xfId="9643" xr:uid="{00000000-0005-0000-0000-0000EF240000}"/>
    <cellStyle name="20% - Accent1 2 3 2 7 4 3 2" xfId="9644" xr:uid="{00000000-0005-0000-0000-0000F0240000}"/>
    <cellStyle name="20% - Accent1 2 3 2 7 4 4" xfId="9645" xr:uid="{00000000-0005-0000-0000-0000F1240000}"/>
    <cellStyle name="20% - Accent1 2 3 2 7 5" xfId="9646" xr:uid="{00000000-0005-0000-0000-0000F2240000}"/>
    <cellStyle name="20% - Accent1 2 3 2 7 5 2" xfId="9647" xr:uid="{00000000-0005-0000-0000-0000F3240000}"/>
    <cellStyle name="20% - Accent1 2 3 2 7 5 2 2" xfId="9648" xr:uid="{00000000-0005-0000-0000-0000F4240000}"/>
    <cellStyle name="20% - Accent1 2 3 2 7 5 3" xfId="9649" xr:uid="{00000000-0005-0000-0000-0000F5240000}"/>
    <cellStyle name="20% - Accent1 2 3 2 7 6" xfId="9650" xr:uid="{00000000-0005-0000-0000-0000F6240000}"/>
    <cellStyle name="20% - Accent1 2 3 2 7 6 2" xfId="9651" xr:uid="{00000000-0005-0000-0000-0000F7240000}"/>
    <cellStyle name="20% - Accent1 2 3 2 7 6 2 2" xfId="9652" xr:uid="{00000000-0005-0000-0000-0000F8240000}"/>
    <cellStyle name="20% - Accent1 2 3 2 7 6 3" xfId="9653" xr:uid="{00000000-0005-0000-0000-0000F9240000}"/>
    <cellStyle name="20% - Accent1 2 3 2 7 7" xfId="9654" xr:uid="{00000000-0005-0000-0000-0000FA240000}"/>
    <cellStyle name="20% - Accent1 2 3 2 7 7 2" xfId="9655" xr:uid="{00000000-0005-0000-0000-0000FB240000}"/>
    <cellStyle name="20% - Accent1 2 3 2 7 8" xfId="9656" xr:uid="{00000000-0005-0000-0000-0000FC240000}"/>
    <cellStyle name="20% - Accent1 2 3 2 7 8 2" xfId="9657" xr:uid="{00000000-0005-0000-0000-0000FD240000}"/>
    <cellStyle name="20% - Accent1 2 3 2 7 9" xfId="9658" xr:uid="{00000000-0005-0000-0000-0000FE240000}"/>
    <cellStyle name="20% - Accent1 2 3 2 8" xfId="9659" xr:uid="{00000000-0005-0000-0000-0000FF240000}"/>
    <cellStyle name="20% - Accent1 2 3 2 8 2" xfId="9660" xr:uid="{00000000-0005-0000-0000-000000250000}"/>
    <cellStyle name="20% - Accent1 2 3 2 8 2 2" xfId="9661" xr:uid="{00000000-0005-0000-0000-000001250000}"/>
    <cellStyle name="20% - Accent1 2 3 2 8 2 2 2" xfId="9662" xr:uid="{00000000-0005-0000-0000-000002250000}"/>
    <cellStyle name="20% - Accent1 2 3 2 8 2 3" xfId="9663" xr:uid="{00000000-0005-0000-0000-000003250000}"/>
    <cellStyle name="20% - Accent1 2 3 2 8 3" xfId="9664" xr:uid="{00000000-0005-0000-0000-000004250000}"/>
    <cellStyle name="20% - Accent1 2 3 2 8 3 2" xfId="9665" xr:uid="{00000000-0005-0000-0000-000005250000}"/>
    <cellStyle name="20% - Accent1 2 3 2 8 4" xfId="9666" xr:uid="{00000000-0005-0000-0000-000006250000}"/>
    <cellStyle name="20% - Accent1 2 3 2 9" xfId="9667" xr:uid="{00000000-0005-0000-0000-000007250000}"/>
    <cellStyle name="20% - Accent1 2 3 2 9 2" xfId="9668" xr:uid="{00000000-0005-0000-0000-000008250000}"/>
    <cellStyle name="20% - Accent1 2 3 2 9 2 2" xfId="9669" xr:uid="{00000000-0005-0000-0000-000009250000}"/>
    <cellStyle name="20% - Accent1 2 3 2 9 2 2 2" xfId="9670" xr:uid="{00000000-0005-0000-0000-00000A250000}"/>
    <cellStyle name="20% - Accent1 2 3 2 9 2 3" xfId="9671" xr:uid="{00000000-0005-0000-0000-00000B250000}"/>
    <cellStyle name="20% - Accent1 2 3 2 9 3" xfId="9672" xr:uid="{00000000-0005-0000-0000-00000C250000}"/>
    <cellStyle name="20% - Accent1 2 3 2 9 3 2" xfId="9673" xr:uid="{00000000-0005-0000-0000-00000D250000}"/>
    <cellStyle name="20% - Accent1 2 3 2 9 4" xfId="9674" xr:uid="{00000000-0005-0000-0000-00000E250000}"/>
    <cellStyle name="20% - Accent1 2 3 3" xfId="9675" xr:uid="{00000000-0005-0000-0000-00000F250000}"/>
    <cellStyle name="20% - Accent1 2 3 3 10" xfId="9676" xr:uid="{00000000-0005-0000-0000-000010250000}"/>
    <cellStyle name="20% - Accent1 2 3 3 10 2" xfId="9677" xr:uid="{00000000-0005-0000-0000-000011250000}"/>
    <cellStyle name="20% - Accent1 2 3 3 10 2 2" xfId="9678" xr:uid="{00000000-0005-0000-0000-000012250000}"/>
    <cellStyle name="20% - Accent1 2 3 3 10 3" xfId="9679" xr:uid="{00000000-0005-0000-0000-000013250000}"/>
    <cellStyle name="20% - Accent1 2 3 3 11" xfId="9680" xr:uid="{00000000-0005-0000-0000-000014250000}"/>
    <cellStyle name="20% - Accent1 2 3 3 11 2" xfId="9681" xr:uid="{00000000-0005-0000-0000-000015250000}"/>
    <cellStyle name="20% - Accent1 2 3 3 11 2 2" xfId="9682" xr:uid="{00000000-0005-0000-0000-000016250000}"/>
    <cellStyle name="20% - Accent1 2 3 3 11 3" xfId="9683" xr:uid="{00000000-0005-0000-0000-000017250000}"/>
    <cellStyle name="20% - Accent1 2 3 3 12" xfId="9684" xr:uid="{00000000-0005-0000-0000-000018250000}"/>
    <cellStyle name="20% - Accent1 2 3 3 12 2" xfId="9685" xr:uid="{00000000-0005-0000-0000-000019250000}"/>
    <cellStyle name="20% - Accent1 2 3 3 13" xfId="9686" xr:uid="{00000000-0005-0000-0000-00001A250000}"/>
    <cellStyle name="20% - Accent1 2 3 3 13 2" xfId="9687" xr:uid="{00000000-0005-0000-0000-00001B250000}"/>
    <cellStyle name="20% - Accent1 2 3 3 14" xfId="9688" xr:uid="{00000000-0005-0000-0000-00001C250000}"/>
    <cellStyle name="20% - Accent1 2 3 3 2" xfId="9689" xr:uid="{00000000-0005-0000-0000-00001D250000}"/>
    <cellStyle name="20% - Accent1 2 3 3 2 10" xfId="9690" xr:uid="{00000000-0005-0000-0000-00001E250000}"/>
    <cellStyle name="20% - Accent1 2 3 3 2 10 2" xfId="9691" xr:uid="{00000000-0005-0000-0000-00001F250000}"/>
    <cellStyle name="20% - Accent1 2 3 3 2 11" xfId="9692" xr:uid="{00000000-0005-0000-0000-000020250000}"/>
    <cellStyle name="20% - Accent1 2 3 3 2 2" xfId="9693" xr:uid="{00000000-0005-0000-0000-000021250000}"/>
    <cellStyle name="20% - Accent1 2 3 3 2 2 2" xfId="9694" xr:uid="{00000000-0005-0000-0000-000022250000}"/>
    <cellStyle name="20% - Accent1 2 3 3 2 2 2 2" xfId="9695" xr:uid="{00000000-0005-0000-0000-000023250000}"/>
    <cellStyle name="20% - Accent1 2 3 3 2 2 2 2 2" xfId="9696" xr:uid="{00000000-0005-0000-0000-000024250000}"/>
    <cellStyle name="20% - Accent1 2 3 3 2 2 2 2 2 2" xfId="9697" xr:uid="{00000000-0005-0000-0000-000025250000}"/>
    <cellStyle name="20% - Accent1 2 3 3 2 2 2 2 3" xfId="9698" xr:uid="{00000000-0005-0000-0000-000026250000}"/>
    <cellStyle name="20% - Accent1 2 3 3 2 2 2 3" xfId="9699" xr:uid="{00000000-0005-0000-0000-000027250000}"/>
    <cellStyle name="20% - Accent1 2 3 3 2 2 2 3 2" xfId="9700" xr:uid="{00000000-0005-0000-0000-000028250000}"/>
    <cellStyle name="20% - Accent1 2 3 3 2 2 2 4" xfId="9701" xr:uid="{00000000-0005-0000-0000-000029250000}"/>
    <cellStyle name="20% - Accent1 2 3 3 2 2 3" xfId="9702" xr:uid="{00000000-0005-0000-0000-00002A250000}"/>
    <cellStyle name="20% - Accent1 2 3 3 2 2 3 2" xfId="9703" xr:uid="{00000000-0005-0000-0000-00002B250000}"/>
    <cellStyle name="20% - Accent1 2 3 3 2 2 3 2 2" xfId="9704" xr:uid="{00000000-0005-0000-0000-00002C250000}"/>
    <cellStyle name="20% - Accent1 2 3 3 2 2 3 2 2 2" xfId="9705" xr:uid="{00000000-0005-0000-0000-00002D250000}"/>
    <cellStyle name="20% - Accent1 2 3 3 2 2 3 2 3" xfId="9706" xr:uid="{00000000-0005-0000-0000-00002E250000}"/>
    <cellStyle name="20% - Accent1 2 3 3 2 2 3 3" xfId="9707" xr:uid="{00000000-0005-0000-0000-00002F250000}"/>
    <cellStyle name="20% - Accent1 2 3 3 2 2 3 3 2" xfId="9708" xr:uid="{00000000-0005-0000-0000-000030250000}"/>
    <cellStyle name="20% - Accent1 2 3 3 2 2 3 4" xfId="9709" xr:uid="{00000000-0005-0000-0000-000031250000}"/>
    <cellStyle name="20% - Accent1 2 3 3 2 2 4" xfId="9710" xr:uid="{00000000-0005-0000-0000-000032250000}"/>
    <cellStyle name="20% - Accent1 2 3 3 2 2 4 2" xfId="9711" xr:uid="{00000000-0005-0000-0000-000033250000}"/>
    <cellStyle name="20% - Accent1 2 3 3 2 2 4 2 2" xfId="9712" xr:uid="{00000000-0005-0000-0000-000034250000}"/>
    <cellStyle name="20% - Accent1 2 3 3 2 2 4 2 2 2" xfId="9713" xr:uid="{00000000-0005-0000-0000-000035250000}"/>
    <cellStyle name="20% - Accent1 2 3 3 2 2 4 2 3" xfId="9714" xr:uid="{00000000-0005-0000-0000-000036250000}"/>
    <cellStyle name="20% - Accent1 2 3 3 2 2 4 3" xfId="9715" xr:uid="{00000000-0005-0000-0000-000037250000}"/>
    <cellStyle name="20% - Accent1 2 3 3 2 2 4 3 2" xfId="9716" xr:uid="{00000000-0005-0000-0000-000038250000}"/>
    <cellStyle name="20% - Accent1 2 3 3 2 2 4 4" xfId="9717" xr:uid="{00000000-0005-0000-0000-000039250000}"/>
    <cellStyle name="20% - Accent1 2 3 3 2 2 5" xfId="9718" xr:uid="{00000000-0005-0000-0000-00003A250000}"/>
    <cellStyle name="20% - Accent1 2 3 3 2 2 5 2" xfId="9719" xr:uid="{00000000-0005-0000-0000-00003B250000}"/>
    <cellStyle name="20% - Accent1 2 3 3 2 2 5 2 2" xfId="9720" xr:uid="{00000000-0005-0000-0000-00003C250000}"/>
    <cellStyle name="20% - Accent1 2 3 3 2 2 5 3" xfId="9721" xr:uid="{00000000-0005-0000-0000-00003D250000}"/>
    <cellStyle name="20% - Accent1 2 3 3 2 2 6" xfId="9722" xr:uid="{00000000-0005-0000-0000-00003E250000}"/>
    <cellStyle name="20% - Accent1 2 3 3 2 2 6 2" xfId="9723" xr:uid="{00000000-0005-0000-0000-00003F250000}"/>
    <cellStyle name="20% - Accent1 2 3 3 2 2 6 2 2" xfId="9724" xr:uid="{00000000-0005-0000-0000-000040250000}"/>
    <cellStyle name="20% - Accent1 2 3 3 2 2 6 3" xfId="9725" xr:uid="{00000000-0005-0000-0000-000041250000}"/>
    <cellStyle name="20% - Accent1 2 3 3 2 2 7" xfId="9726" xr:uid="{00000000-0005-0000-0000-000042250000}"/>
    <cellStyle name="20% - Accent1 2 3 3 2 2 7 2" xfId="9727" xr:uid="{00000000-0005-0000-0000-000043250000}"/>
    <cellStyle name="20% - Accent1 2 3 3 2 2 8" xfId="9728" xr:uid="{00000000-0005-0000-0000-000044250000}"/>
    <cellStyle name="20% - Accent1 2 3 3 2 2 8 2" xfId="9729" xr:uid="{00000000-0005-0000-0000-000045250000}"/>
    <cellStyle name="20% - Accent1 2 3 3 2 2 9" xfId="9730" xr:uid="{00000000-0005-0000-0000-000046250000}"/>
    <cellStyle name="20% - Accent1 2 3 3 2 3" xfId="9731" xr:uid="{00000000-0005-0000-0000-000047250000}"/>
    <cellStyle name="20% - Accent1 2 3 3 2 3 2" xfId="9732" xr:uid="{00000000-0005-0000-0000-000048250000}"/>
    <cellStyle name="20% - Accent1 2 3 3 2 3 2 2" xfId="9733" xr:uid="{00000000-0005-0000-0000-000049250000}"/>
    <cellStyle name="20% - Accent1 2 3 3 2 3 2 2 2" xfId="9734" xr:uid="{00000000-0005-0000-0000-00004A250000}"/>
    <cellStyle name="20% - Accent1 2 3 3 2 3 2 2 2 2" xfId="9735" xr:uid="{00000000-0005-0000-0000-00004B250000}"/>
    <cellStyle name="20% - Accent1 2 3 3 2 3 2 2 3" xfId="9736" xr:uid="{00000000-0005-0000-0000-00004C250000}"/>
    <cellStyle name="20% - Accent1 2 3 3 2 3 2 3" xfId="9737" xr:uid="{00000000-0005-0000-0000-00004D250000}"/>
    <cellStyle name="20% - Accent1 2 3 3 2 3 2 3 2" xfId="9738" xr:uid="{00000000-0005-0000-0000-00004E250000}"/>
    <cellStyle name="20% - Accent1 2 3 3 2 3 2 4" xfId="9739" xr:uid="{00000000-0005-0000-0000-00004F250000}"/>
    <cellStyle name="20% - Accent1 2 3 3 2 3 3" xfId="9740" xr:uid="{00000000-0005-0000-0000-000050250000}"/>
    <cellStyle name="20% - Accent1 2 3 3 2 3 3 2" xfId="9741" xr:uid="{00000000-0005-0000-0000-000051250000}"/>
    <cellStyle name="20% - Accent1 2 3 3 2 3 3 2 2" xfId="9742" xr:uid="{00000000-0005-0000-0000-000052250000}"/>
    <cellStyle name="20% - Accent1 2 3 3 2 3 3 2 2 2" xfId="9743" xr:uid="{00000000-0005-0000-0000-000053250000}"/>
    <cellStyle name="20% - Accent1 2 3 3 2 3 3 2 3" xfId="9744" xr:uid="{00000000-0005-0000-0000-000054250000}"/>
    <cellStyle name="20% - Accent1 2 3 3 2 3 3 3" xfId="9745" xr:uid="{00000000-0005-0000-0000-000055250000}"/>
    <cellStyle name="20% - Accent1 2 3 3 2 3 3 3 2" xfId="9746" xr:uid="{00000000-0005-0000-0000-000056250000}"/>
    <cellStyle name="20% - Accent1 2 3 3 2 3 3 4" xfId="9747" xr:uid="{00000000-0005-0000-0000-000057250000}"/>
    <cellStyle name="20% - Accent1 2 3 3 2 3 4" xfId="9748" xr:uid="{00000000-0005-0000-0000-000058250000}"/>
    <cellStyle name="20% - Accent1 2 3 3 2 3 4 2" xfId="9749" xr:uid="{00000000-0005-0000-0000-000059250000}"/>
    <cellStyle name="20% - Accent1 2 3 3 2 3 4 2 2" xfId="9750" xr:uid="{00000000-0005-0000-0000-00005A250000}"/>
    <cellStyle name="20% - Accent1 2 3 3 2 3 4 2 2 2" xfId="9751" xr:uid="{00000000-0005-0000-0000-00005B250000}"/>
    <cellStyle name="20% - Accent1 2 3 3 2 3 4 2 3" xfId="9752" xr:uid="{00000000-0005-0000-0000-00005C250000}"/>
    <cellStyle name="20% - Accent1 2 3 3 2 3 4 3" xfId="9753" xr:uid="{00000000-0005-0000-0000-00005D250000}"/>
    <cellStyle name="20% - Accent1 2 3 3 2 3 4 3 2" xfId="9754" xr:uid="{00000000-0005-0000-0000-00005E250000}"/>
    <cellStyle name="20% - Accent1 2 3 3 2 3 4 4" xfId="9755" xr:uid="{00000000-0005-0000-0000-00005F250000}"/>
    <cellStyle name="20% - Accent1 2 3 3 2 3 5" xfId="9756" xr:uid="{00000000-0005-0000-0000-000060250000}"/>
    <cellStyle name="20% - Accent1 2 3 3 2 3 5 2" xfId="9757" xr:uid="{00000000-0005-0000-0000-000061250000}"/>
    <cellStyle name="20% - Accent1 2 3 3 2 3 5 2 2" xfId="9758" xr:uid="{00000000-0005-0000-0000-000062250000}"/>
    <cellStyle name="20% - Accent1 2 3 3 2 3 5 3" xfId="9759" xr:uid="{00000000-0005-0000-0000-000063250000}"/>
    <cellStyle name="20% - Accent1 2 3 3 2 3 6" xfId="9760" xr:uid="{00000000-0005-0000-0000-000064250000}"/>
    <cellStyle name="20% - Accent1 2 3 3 2 3 6 2" xfId="9761" xr:uid="{00000000-0005-0000-0000-000065250000}"/>
    <cellStyle name="20% - Accent1 2 3 3 2 3 6 2 2" xfId="9762" xr:uid="{00000000-0005-0000-0000-000066250000}"/>
    <cellStyle name="20% - Accent1 2 3 3 2 3 6 3" xfId="9763" xr:uid="{00000000-0005-0000-0000-000067250000}"/>
    <cellStyle name="20% - Accent1 2 3 3 2 3 7" xfId="9764" xr:uid="{00000000-0005-0000-0000-000068250000}"/>
    <cellStyle name="20% - Accent1 2 3 3 2 3 7 2" xfId="9765" xr:uid="{00000000-0005-0000-0000-000069250000}"/>
    <cellStyle name="20% - Accent1 2 3 3 2 3 8" xfId="9766" xr:uid="{00000000-0005-0000-0000-00006A250000}"/>
    <cellStyle name="20% - Accent1 2 3 3 2 3 8 2" xfId="9767" xr:uid="{00000000-0005-0000-0000-00006B250000}"/>
    <cellStyle name="20% - Accent1 2 3 3 2 3 9" xfId="9768" xr:uid="{00000000-0005-0000-0000-00006C250000}"/>
    <cellStyle name="20% - Accent1 2 3 3 2 4" xfId="9769" xr:uid="{00000000-0005-0000-0000-00006D250000}"/>
    <cellStyle name="20% - Accent1 2 3 3 2 4 2" xfId="9770" xr:uid="{00000000-0005-0000-0000-00006E250000}"/>
    <cellStyle name="20% - Accent1 2 3 3 2 4 2 2" xfId="9771" xr:uid="{00000000-0005-0000-0000-00006F250000}"/>
    <cellStyle name="20% - Accent1 2 3 3 2 4 2 2 2" xfId="9772" xr:uid="{00000000-0005-0000-0000-000070250000}"/>
    <cellStyle name="20% - Accent1 2 3 3 2 4 2 3" xfId="9773" xr:uid="{00000000-0005-0000-0000-000071250000}"/>
    <cellStyle name="20% - Accent1 2 3 3 2 4 3" xfId="9774" xr:uid="{00000000-0005-0000-0000-000072250000}"/>
    <cellStyle name="20% - Accent1 2 3 3 2 4 3 2" xfId="9775" xr:uid="{00000000-0005-0000-0000-000073250000}"/>
    <cellStyle name="20% - Accent1 2 3 3 2 4 4" xfId="9776" xr:uid="{00000000-0005-0000-0000-000074250000}"/>
    <cellStyle name="20% - Accent1 2 3 3 2 5" xfId="9777" xr:uid="{00000000-0005-0000-0000-000075250000}"/>
    <cellStyle name="20% - Accent1 2 3 3 2 5 2" xfId="9778" xr:uid="{00000000-0005-0000-0000-000076250000}"/>
    <cellStyle name="20% - Accent1 2 3 3 2 5 2 2" xfId="9779" xr:uid="{00000000-0005-0000-0000-000077250000}"/>
    <cellStyle name="20% - Accent1 2 3 3 2 5 2 2 2" xfId="9780" xr:uid="{00000000-0005-0000-0000-000078250000}"/>
    <cellStyle name="20% - Accent1 2 3 3 2 5 2 3" xfId="9781" xr:uid="{00000000-0005-0000-0000-000079250000}"/>
    <cellStyle name="20% - Accent1 2 3 3 2 5 3" xfId="9782" xr:uid="{00000000-0005-0000-0000-00007A250000}"/>
    <cellStyle name="20% - Accent1 2 3 3 2 5 3 2" xfId="9783" xr:uid="{00000000-0005-0000-0000-00007B250000}"/>
    <cellStyle name="20% - Accent1 2 3 3 2 5 4" xfId="9784" xr:uid="{00000000-0005-0000-0000-00007C250000}"/>
    <cellStyle name="20% - Accent1 2 3 3 2 6" xfId="9785" xr:uid="{00000000-0005-0000-0000-00007D250000}"/>
    <cellStyle name="20% - Accent1 2 3 3 2 6 2" xfId="9786" xr:uid="{00000000-0005-0000-0000-00007E250000}"/>
    <cellStyle name="20% - Accent1 2 3 3 2 6 2 2" xfId="9787" xr:uid="{00000000-0005-0000-0000-00007F250000}"/>
    <cellStyle name="20% - Accent1 2 3 3 2 6 2 2 2" xfId="9788" xr:uid="{00000000-0005-0000-0000-000080250000}"/>
    <cellStyle name="20% - Accent1 2 3 3 2 6 2 3" xfId="9789" xr:uid="{00000000-0005-0000-0000-000081250000}"/>
    <cellStyle name="20% - Accent1 2 3 3 2 6 3" xfId="9790" xr:uid="{00000000-0005-0000-0000-000082250000}"/>
    <cellStyle name="20% - Accent1 2 3 3 2 6 3 2" xfId="9791" xr:uid="{00000000-0005-0000-0000-000083250000}"/>
    <cellStyle name="20% - Accent1 2 3 3 2 6 4" xfId="9792" xr:uid="{00000000-0005-0000-0000-000084250000}"/>
    <cellStyle name="20% - Accent1 2 3 3 2 7" xfId="9793" xr:uid="{00000000-0005-0000-0000-000085250000}"/>
    <cellStyle name="20% - Accent1 2 3 3 2 7 2" xfId="9794" xr:uid="{00000000-0005-0000-0000-000086250000}"/>
    <cellStyle name="20% - Accent1 2 3 3 2 7 2 2" xfId="9795" xr:uid="{00000000-0005-0000-0000-000087250000}"/>
    <cellStyle name="20% - Accent1 2 3 3 2 7 3" xfId="9796" xr:uid="{00000000-0005-0000-0000-000088250000}"/>
    <cellStyle name="20% - Accent1 2 3 3 2 8" xfId="9797" xr:uid="{00000000-0005-0000-0000-000089250000}"/>
    <cellStyle name="20% - Accent1 2 3 3 2 8 2" xfId="9798" xr:uid="{00000000-0005-0000-0000-00008A250000}"/>
    <cellStyle name="20% - Accent1 2 3 3 2 8 2 2" xfId="9799" xr:uid="{00000000-0005-0000-0000-00008B250000}"/>
    <cellStyle name="20% - Accent1 2 3 3 2 8 3" xfId="9800" xr:uid="{00000000-0005-0000-0000-00008C250000}"/>
    <cellStyle name="20% - Accent1 2 3 3 2 9" xfId="9801" xr:uid="{00000000-0005-0000-0000-00008D250000}"/>
    <cellStyle name="20% - Accent1 2 3 3 2 9 2" xfId="9802" xr:uid="{00000000-0005-0000-0000-00008E250000}"/>
    <cellStyle name="20% - Accent1 2 3 3 3" xfId="9803" xr:uid="{00000000-0005-0000-0000-00008F250000}"/>
    <cellStyle name="20% - Accent1 2 3 3 3 10" xfId="9804" xr:uid="{00000000-0005-0000-0000-000090250000}"/>
    <cellStyle name="20% - Accent1 2 3 3 3 10 2" xfId="9805" xr:uid="{00000000-0005-0000-0000-000091250000}"/>
    <cellStyle name="20% - Accent1 2 3 3 3 11" xfId="9806" xr:uid="{00000000-0005-0000-0000-000092250000}"/>
    <cellStyle name="20% - Accent1 2 3 3 3 2" xfId="9807" xr:uid="{00000000-0005-0000-0000-000093250000}"/>
    <cellStyle name="20% - Accent1 2 3 3 3 2 2" xfId="9808" xr:uid="{00000000-0005-0000-0000-000094250000}"/>
    <cellStyle name="20% - Accent1 2 3 3 3 2 2 2" xfId="9809" xr:uid="{00000000-0005-0000-0000-000095250000}"/>
    <cellStyle name="20% - Accent1 2 3 3 3 2 2 2 2" xfId="9810" xr:uid="{00000000-0005-0000-0000-000096250000}"/>
    <cellStyle name="20% - Accent1 2 3 3 3 2 2 2 2 2" xfId="9811" xr:uid="{00000000-0005-0000-0000-000097250000}"/>
    <cellStyle name="20% - Accent1 2 3 3 3 2 2 2 3" xfId="9812" xr:uid="{00000000-0005-0000-0000-000098250000}"/>
    <cellStyle name="20% - Accent1 2 3 3 3 2 2 3" xfId="9813" xr:uid="{00000000-0005-0000-0000-000099250000}"/>
    <cellStyle name="20% - Accent1 2 3 3 3 2 2 3 2" xfId="9814" xr:uid="{00000000-0005-0000-0000-00009A250000}"/>
    <cellStyle name="20% - Accent1 2 3 3 3 2 2 4" xfId="9815" xr:uid="{00000000-0005-0000-0000-00009B250000}"/>
    <cellStyle name="20% - Accent1 2 3 3 3 2 3" xfId="9816" xr:uid="{00000000-0005-0000-0000-00009C250000}"/>
    <cellStyle name="20% - Accent1 2 3 3 3 2 3 2" xfId="9817" xr:uid="{00000000-0005-0000-0000-00009D250000}"/>
    <cellStyle name="20% - Accent1 2 3 3 3 2 3 2 2" xfId="9818" xr:uid="{00000000-0005-0000-0000-00009E250000}"/>
    <cellStyle name="20% - Accent1 2 3 3 3 2 3 2 2 2" xfId="9819" xr:uid="{00000000-0005-0000-0000-00009F250000}"/>
    <cellStyle name="20% - Accent1 2 3 3 3 2 3 2 3" xfId="9820" xr:uid="{00000000-0005-0000-0000-0000A0250000}"/>
    <cellStyle name="20% - Accent1 2 3 3 3 2 3 3" xfId="9821" xr:uid="{00000000-0005-0000-0000-0000A1250000}"/>
    <cellStyle name="20% - Accent1 2 3 3 3 2 3 3 2" xfId="9822" xr:uid="{00000000-0005-0000-0000-0000A2250000}"/>
    <cellStyle name="20% - Accent1 2 3 3 3 2 3 4" xfId="9823" xr:uid="{00000000-0005-0000-0000-0000A3250000}"/>
    <cellStyle name="20% - Accent1 2 3 3 3 2 4" xfId="9824" xr:uid="{00000000-0005-0000-0000-0000A4250000}"/>
    <cellStyle name="20% - Accent1 2 3 3 3 2 4 2" xfId="9825" xr:uid="{00000000-0005-0000-0000-0000A5250000}"/>
    <cellStyle name="20% - Accent1 2 3 3 3 2 4 2 2" xfId="9826" xr:uid="{00000000-0005-0000-0000-0000A6250000}"/>
    <cellStyle name="20% - Accent1 2 3 3 3 2 4 2 2 2" xfId="9827" xr:uid="{00000000-0005-0000-0000-0000A7250000}"/>
    <cellStyle name="20% - Accent1 2 3 3 3 2 4 2 3" xfId="9828" xr:uid="{00000000-0005-0000-0000-0000A8250000}"/>
    <cellStyle name="20% - Accent1 2 3 3 3 2 4 3" xfId="9829" xr:uid="{00000000-0005-0000-0000-0000A9250000}"/>
    <cellStyle name="20% - Accent1 2 3 3 3 2 4 3 2" xfId="9830" xr:uid="{00000000-0005-0000-0000-0000AA250000}"/>
    <cellStyle name="20% - Accent1 2 3 3 3 2 4 4" xfId="9831" xr:uid="{00000000-0005-0000-0000-0000AB250000}"/>
    <cellStyle name="20% - Accent1 2 3 3 3 2 5" xfId="9832" xr:uid="{00000000-0005-0000-0000-0000AC250000}"/>
    <cellStyle name="20% - Accent1 2 3 3 3 2 5 2" xfId="9833" xr:uid="{00000000-0005-0000-0000-0000AD250000}"/>
    <cellStyle name="20% - Accent1 2 3 3 3 2 5 2 2" xfId="9834" xr:uid="{00000000-0005-0000-0000-0000AE250000}"/>
    <cellStyle name="20% - Accent1 2 3 3 3 2 5 3" xfId="9835" xr:uid="{00000000-0005-0000-0000-0000AF250000}"/>
    <cellStyle name="20% - Accent1 2 3 3 3 2 6" xfId="9836" xr:uid="{00000000-0005-0000-0000-0000B0250000}"/>
    <cellStyle name="20% - Accent1 2 3 3 3 2 6 2" xfId="9837" xr:uid="{00000000-0005-0000-0000-0000B1250000}"/>
    <cellStyle name="20% - Accent1 2 3 3 3 2 6 2 2" xfId="9838" xr:uid="{00000000-0005-0000-0000-0000B2250000}"/>
    <cellStyle name="20% - Accent1 2 3 3 3 2 6 3" xfId="9839" xr:uid="{00000000-0005-0000-0000-0000B3250000}"/>
    <cellStyle name="20% - Accent1 2 3 3 3 2 7" xfId="9840" xr:uid="{00000000-0005-0000-0000-0000B4250000}"/>
    <cellStyle name="20% - Accent1 2 3 3 3 2 7 2" xfId="9841" xr:uid="{00000000-0005-0000-0000-0000B5250000}"/>
    <cellStyle name="20% - Accent1 2 3 3 3 2 8" xfId="9842" xr:uid="{00000000-0005-0000-0000-0000B6250000}"/>
    <cellStyle name="20% - Accent1 2 3 3 3 2 8 2" xfId="9843" xr:uid="{00000000-0005-0000-0000-0000B7250000}"/>
    <cellStyle name="20% - Accent1 2 3 3 3 2 9" xfId="9844" xr:uid="{00000000-0005-0000-0000-0000B8250000}"/>
    <cellStyle name="20% - Accent1 2 3 3 3 3" xfId="9845" xr:uid="{00000000-0005-0000-0000-0000B9250000}"/>
    <cellStyle name="20% - Accent1 2 3 3 3 3 2" xfId="9846" xr:uid="{00000000-0005-0000-0000-0000BA250000}"/>
    <cellStyle name="20% - Accent1 2 3 3 3 3 2 2" xfId="9847" xr:uid="{00000000-0005-0000-0000-0000BB250000}"/>
    <cellStyle name="20% - Accent1 2 3 3 3 3 2 2 2" xfId="9848" xr:uid="{00000000-0005-0000-0000-0000BC250000}"/>
    <cellStyle name="20% - Accent1 2 3 3 3 3 2 2 2 2" xfId="9849" xr:uid="{00000000-0005-0000-0000-0000BD250000}"/>
    <cellStyle name="20% - Accent1 2 3 3 3 3 2 2 3" xfId="9850" xr:uid="{00000000-0005-0000-0000-0000BE250000}"/>
    <cellStyle name="20% - Accent1 2 3 3 3 3 2 3" xfId="9851" xr:uid="{00000000-0005-0000-0000-0000BF250000}"/>
    <cellStyle name="20% - Accent1 2 3 3 3 3 2 3 2" xfId="9852" xr:uid="{00000000-0005-0000-0000-0000C0250000}"/>
    <cellStyle name="20% - Accent1 2 3 3 3 3 2 4" xfId="9853" xr:uid="{00000000-0005-0000-0000-0000C1250000}"/>
    <cellStyle name="20% - Accent1 2 3 3 3 3 3" xfId="9854" xr:uid="{00000000-0005-0000-0000-0000C2250000}"/>
    <cellStyle name="20% - Accent1 2 3 3 3 3 3 2" xfId="9855" xr:uid="{00000000-0005-0000-0000-0000C3250000}"/>
    <cellStyle name="20% - Accent1 2 3 3 3 3 3 2 2" xfId="9856" xr:uid="{00000000-0005-0000-0000-0000C4250000}"/>
    <cellStyle name="20% - Accent1 2 3 3 3 3 3 2 2 2" xfId="9857" xr:uid="{00000000-0005-0000-0000-0000C5250000}"/>
    <cellStyle name="20% - Accent1 2 3 3 3 3 3 2 3" xfId="9858" xr:uid="{00000000-0005-0000-0000-0000C6250000}"/>
    <cellStyle name="20% - Accent1 2 3 3 3 3 3 3" xfId="9859" xr:uid="{00000000-0005-0000-0000-0000C7250000}"/>
    <cellStyle name="20% - Accent1 2 3 3 3 3 3 3 2" xfId="9860" xr:uid="{00000000-0005-0000-0000-0000C8250000}"/>
    <cellStyle name="20% - Accent1 2 3 3 3 3 3 4" xfId="9861" xr:uid="{00000000-0005-0000-0000-0000C9250000}"/>
    <cellStyle name="20% - Accent1 2 3 3 3 3 4" xfId="9862" xr:uid="{00000000-0005-0000-0000-0000CA250000}"/>
    <cellStyle name="20% - Accent1 2 3 3 3 3 4 2" xfId="9863" xr:uid="{00000000-0005-0000-0000-0000CB250000}"/>
    <cellStyle name="20% - Accent1 2 3 3 3 3 4 2 2" xfId="9864" xr:uid="{00000000-0005-0000-0000-0000CC250000}"/>
    <cellStyle name="20% - Accent1 2 3 3 3 3 4 2 2 2" xfId="9865" xr:uid="{00000000-0005-0000-0000-0000CD250000}"/>
    <cellStyle name="20% - Accent1 2 3 3 3 3 4 2 3" xfId="9866" xr:uid="{00000000-0005-0000-0000-0000CE250000}"/>
    <cellStyle name="20% - Accent1 2 3 3 3 3 4 3" xfId="9867" xr:uid="{00000000-0005-0000-0000-0000CF250000}"/>
    <cellStyle name="20% - Accent1 2 3 3 3 3 4 3 2" xfId="9868" xr:uid="{00000000-0005-0000-0000-0000D0250000}"/>
    <cellStyle name="20% - Accent1 2 3 3 3 3 4 4" xfId="9869" xr:uid="{00000000-0005-0000-0000-0000D1250000}"/>
    <cellStyle name="20% - Accent1 2 3 3 3 3 5" xfId="9870" xr:uid="{00000000-0005-0000-0000-0000D2250000}"/>
    <cellStyle name="20% - Accent1 2 3 3 3 3 5 2" xfId="9871" xr:uid="{00000000-0005-0000-0000-0000D3250000}"/>
    <cellStyle name="20% - Accent1 2 3 3 3 3 5 2 2" xfId="9872" xr:uid="{00000000-0005-0000-0000-0000D4250000}"/>
    <cellStyle name="20% - Accent1 2 3 3 3 3 5 3" xfId="9873" xr:uid="{00000000-0005-0000-0000-0000D5250000}"/>
    <cellStyle name="20% - Accent1 2 3 3 3 3 6" xfId="9874" xr:uid="{00000000-0005-0000-0000-0000D6250000}"/>
    <cellStyle name="20% - Accent1 2 3 3 3 3 6 2" xfId="9875" xr:uid="{00000000-0005-0000-0000-0000D7250000}"/>
    <cellStyle name="20% - Accent1 2 3 3 3 3 6 2 2" xfId="9876" xr:uid="{00000000-0005-0000-0000-0000D8250000}"/>
    <cellStyle name="20% - Accent1 2 3 3 3 3 6 3" xfId="9877" xr:uid="{00000000-0005-0000-0000-0000D9250000}"/>
    <cellStyle name="20% - Accent1 2 3 3 3 3 7" xfId="9878" xr:uid="{00000000-0005-0000-0000-0000DA250000}"/>
    <cellStyle name="20% - Accent1 2 3 3 3 3 7 2" xfId="9879" xr:uid="{00000000-0005-0000-0000-0000DB250000}"/>
    <cellStyle name="20% - Accent1 2 3 3 3 3 8" xfId="9880" xr:uid="{00000000-0005-0000-0000-0000DC250000}"/>
    <cellStyle name="20% - Accent1 2 3 3 3 3 8 2" xfId="9881" xr:uid="{00000000-0005-0000-0000-0000DD250000}"/>
    <cellStyle name="20% - Accent1 2 3 3 3 3 9" xfId="9882" xr:uid="{00000000-0005-0000-0000-0000DE250000}"/>
    <cellStyle name="20% - Accent1 2 3 3 3 4" xfId="9883" xr:uid="{00000000-0005-0000-0000-0000DF250000}"/>
    <cellStyle name="20% - Accent1 2 3 3 3 4 2" xfId="9884" xr:uid="{00000000-0005-0000-0000-0000E0250000}"/>
    <cellStyle name="20% - Accent1 2 3 3 3 4 2 2" xfId="9885" xr:uid="{00000000-0005-0000-0000-0000E1250000}"/>
    <cellStyle name="20% - Accent1 2 3 3 3 4 2 2 2" xfId="9886" xr:uid="{00000000-0005-0000-0000-0000E2250000}"/>
    <cellStyle name="20% - Accent1 2 3 3 3 4 2 3" xfId="9887" xr:uid="{00000000-0005-0000-0000-0000E3250000}"/>
    <cellStyle name="20% - Accent1 2 3 3 3 4 3" xfId="9888" xr:uid="{00000000-0005-0000-0000-0000E4250000}"/>
    <cellStyle name="20% - Accent1 2 3 3 3 4 3 2" xfId="9889" xr:uid="{00000000-0005-0000-0000-0000E5250000}"/>
    <cellStyle name="20% - Accent1 2 3 3 3 4 4" xfId="9890" xr:uid="{00000000-0005-0000-0000-0000E6250000}"/>
    <cellStyle name="20% - Accent1 2 3 3 3 5" xfId="9891" xr:uid="{00000000-0005-0000-0000-0000E7250000}"/>
    <cellStyle name="20% - Accent1 2 3 3 3 5 2" xfId="9892" xr:uid="{00000000-0005-0000-0000-0000E8250000}"/>
    <cellStyle name="20% - Accent1 2 3 3 3 5 2 2" xfId="9893" xr:uid="{00000000-0005-0000-0000-0000E9250000}"/>
    <cellStyle name="20% - Accent1 2 3 3 3 5 2 2 2" xfId="9894" xr:uid="{00000000-0005-0000-0000-0000EA250000}"/>
    <cellStyle name="20% - Accent1 2 3 3 3 5 2 3" xfId="9895" xr:uid="{00000000-0005-0000-0000-0000EB250000}"/>
    <cellStyle name="20% - Accent1 2 3 3 3 5 3" xfId="9896" xr:uid="{00000000-0005-0000-0000-0000EC250000}"/>
    <cellStyle name="20% - Accent1 2 3 3 3 5 3 2" xfId="9897" xr:uid="{00000000-0005-0000-0000-0000ED250000}"/>
    <cellStyle name="20% - Accent1 2 3 3 3 5 4" xfId="9898" xr:uid="{00000000-0005-0000-0000-0000EE250000}"/>
    <cellStyle name="20% - Accent1 2 3 3 3 6" xfId="9899" xr:uid="{00000000-0005-0000-0000-0000EF250000}"/>
    <cellStyle name="20% - Accent1 2 3 3 3 6 2" xfId="9900" xr:uid="{00000000-0005-0000-0000-0000F0250000}"/>
    <cellStyle name="20% - Accent1 2 3 3 3 6 2 2" xfId="9901" xr:uid="{00000000-0005-0000-0000-0000F1250000}"/>
    <cellStyle name="20% - Accent1 2 3 3 3 6 2 2 2" xfId="9902" xr:uid="{00000000-0005-0000-0000-0000F2250000}"/>
    <cellStyle name="20% - Accent1 2 3 3 3 6 2 3" xfId="9903" xr:uid="{00000000-0005-0000-0000-0000F3250000}"/>
    <cellStyle name="20% - Accent1 2 3 3 3 6 3" xfId="9904" xr:uid="{00000000-0005-0000-0000-0000F4250000}"/>
    <cellStyle name="20% - Accent1 2 3 3 3 6 3 2" xfId="9905" xr:uid="{00000000-0005-0000-0000-0000F5250000}"/>
    <cellStyle name="20% - Accent1 2 3 3 3 6 4" xfId="9906" xr:uid="{00000000-0005-0000-0000-0000F6250000}"/>
    <cellStyle name="20% - Accent1 2 3 3 3 7" xfId="9907" xr:uid="{00000000-0005-0000-0000-0000F7250000}"/>
    <cellStyle name="20% - Accent1 2 3 3 3 7 2" xfId="9908" xr:uid="{00000000-0005-0000-0000-0000F8250000}"/>
    <cellStyle name="20% - Accent1 2 3 3 3 7 2 2" xfId="9909" xr:uid="{00000000-0005-0000-0000-0000F9250000}"/>
    <cellStyle name="20% - Accent1 2 3 3 3 7 3" xfId="9910" xr:uid="{00000000-0005-0000-0000-0000FA250000}"/>
    <cellStyle name="20% - Accent1 2 3 3 3 8" xfId="9911" xr:uid="{00000000-0005-0000-0000-0000FB250000}"/>
    <cellStyle name="20% - Accent1 2 3 3 3 8 2" xfId="9912" xr:uid="{00000000-0005-0000-0000-0000FC250000}"/>
    <cellStyle name="20% - Accent1 2 3 3 3 8 2 2" xfId="9913" xr:uid="{00000000-0005-0000-0000-0000FD250000}"/>
    <cellStyle name="20% - Accent1 2 3 3 3 8 3" xfId="9914" xr:uid="{00000000-0005-0000-0000-0000FE250000}"/>
    <cellStyle name="20% - Accent1 2 3 3 3 9" xfId="9915" xr:uid="{00000000-0005-0000-0000-0000FF250000}"/>
    <cellStyle name="20% - Accent1 2 3 3 3 9 2" xfId="9916" xr:uid="{00000000-0005-0000-0000-000000260000}"/>
    <cellStyle name="20% - Accent1 2 3 3 4" xfId="9917" xr:uid="{00000000-0005-0000-0000-000001260000}"/>
    <cellStyle name="20% - Accent1 2 3 3 4 10" xfId="9918" xr:uid="{00000000-0005-0000-0000-000002260000}"/>
    <cellStyle name="20% - Accent1 2 3 3 4 10 2" xfId="9919" xr:uid="{00000000-0005-0000-0000-000003260000}"/>
    <cellStyle name="20% - Accent1 2 3 3 4 11" xfId="9920" xr:uid="{00000000-0005-0000-0000-000004260000}"/>
    <cellStyle name="20% - Accent1 2 3 3 4 2" xfId="9921" xr:uid="{00000000-0005-0000-0000-000005260000}"/>
    <cellStyle name="20% - Accent1 2 3 3 4 2 2" xfId="9922" xr:uid="{00000000-0005-0000-0000-000006260000}"/>
    <cellStyle name="20% - Accent1 2 3 3 4 2 2 2" xfId="9923" xr:uid="{00000000-0005-0000-0000-000007260000}"/>
    <cellStyle name="20% - Accent1 2 3 3 4 2 2 2 2" xfId="9924" xr:uid="{00000000-0005-0000-0000-000008260000}"/>
    <cellStyle name="20% - Accent1 2 3 3 4 2 2 2 2 2" xfId="9925" xr:uid="{00000000-0005-0000-0000-000009260000}"/>
    <cellStyle name="20% - Accent1 2 3 3 4 2 2 2 3" xfId="9926" xr:uid="{00000000-0005-0000-0000-00000A260000}"/>
    <cellStyle name="20% - Accent1 2 3 3 4 2 2 3" xfId="9927" xr:uid="{00000000-0005-0000-0000-00000B260000}"/>
    <cellStyle name="20% - Accent1 2 3 3 4 2 2 3 2" xfId="9928" xr:uid="{00000000-0005-0000-0000-00000C260000}"/>
    <cellStyle name="20% - Accent1 2 3 3 4 2 2 4" xfId="9929" xr:uid="{00000000-0005-0000-0000-00000D260000}"/>
    <cellStyle name="20% - Accent1 2 3 3 4 2 3" xfId="9930" xr:uid="{00000000-0005-0000-0000-00000E260000}"/>
    <cellStyle name="20% - Accent1 2 3 3 4 2 3 2" xfId="9931" xr:uid="{00000000-0005-0000-0000-00000F260000}"/>
    <cellStyle name="20% - Accent1 2 3 3 4 2 3 2 2" xfId="9932" xr:uid="{00000000-0005-0000-0000-000010260000}"/>
    <cellStyle name="20% - Accent1 2 3 3 4 2 3 2 2 2" xfId="9933" xr:uid="{00000000-0005-0000-0000-000011260000}"/>
    <cellStyle name="20% - Accent1 2 3 3 4 2 3 2 3" xfId="9934" xr:uid="{00000000-0005-0000-0000-000012260000}"/>
    <cellStyle name="20% - Accent1 2 3 3 4 2 3 3" xfId="9935" xr:uid="{00000000-0005-0000-0000-000013260000}"/>
    <cellStyle name="20% - Accent1 2 3 3 4 2 3 3 2" xfId="9936" xr:uid="{00000000-0005-0000-0000-000014260000}"/>
    <cellStyle name="20% - Accent1 2 3 3 4 2 3 4" xfId="9937" xr:uid="{00000000-0005-0000-0000-000015260000}"/>
    <cellStyle name="20% - Accent1 2 3 3 4 2 4" xfId="9938" xr:uid="{00000000-0005-0000-0000-000016260000}"/>
    <cellStyle name="20% - Accent1 2 3 3 4 2 4 2" xfId="9939" xr:uid="{00000000-0005-0000-0000-000017260000}"/>
    <cellStyle name="20% - Accent1 2 3 3 4 2 4 2 2" xfId="9940" xr:uid="{00000000-0005-0000-0000-000018260000}"/>
    <cellStyle name="20% - Accent1 2 3 3 4 2 4 2 2 2" xfId="9941" xr:uid="{00000000-0005-0000-0000-000019260000}"/>
    <cellStyle name="20% - Accent1 2 3 3 4 2 4 2 3" xfId="9942" xr:uid="{00000000-0005-0000-0000-00001A260000}"/>
    <cellStyle name="20% - Accent1 2 3 3 4 2 4 3" xfId="9943" xr:uid="{00000000-0005-0000-0000-00001B260000}"/>
    <cellStyle name="20% - Accent1 2 3 3 4 2 4 3 2" xfId="9944" xr:uid="{00000000-0005-0000-0000-00001C260000}"/>
    <cellStyle name="20% - Accent1 2 3 3 4 2 4 4" xfId="9945" xr:uid="{00000000-0005-0000-0000-00001D260000}"/>
    <cellStyle name="20% - Accent1 2 3 3 4 2 5" xfId="9946" xr:uid="{00000000-0005-0000-0000-00001E260000}"/>
    <cellStyle name="20% - Accent1 2 3 3 4 2 5 2" xfId="9947" xr:uid="{00000000-0005-0000-0000-00001F260000}"/>
    <cellStyle name="20% - Accent1 2 3 3 4 2 5 2 2" xfId="9948" xr:uid="{00000000-0005-0000-0000-000020260000}"/>
    <cellStyle name="20% - Accent1 2 3 3 4 2 5 3" xfId="9949" xr:uid="{00000000-0005-0000-0000-000021260000}"/>
    <cellStyle name="20% - Accent1 2 3 3 4 2 6" xfId="9950" xr:uid="{00000000-0005-0000-0000-000022260000}"/>
    <cellStyle name="20% - Accent1 2 3 3 4 2 6 2" xfId="9951" xr:uid="{00000000-0005-0000-0000-000023260000}"/>
    <cellStyle name="20% - Accent1 2 3 3 4 2 6 2 2" xfId="9952" xr:uid="{00000000-0005-0000-0000-000024260000}"/>
    <cellStyle name="20% - Accent1 2 3 3 4 2 6 3" xfId="9953" xr:uid="{00000000-0005-0000-0000-000025260000}"/>
    <cellStyle name="20% - Accent1 2 3 3 4 2 7" xfId="9954" xr:uid="{00000000-0005-0000-0000-000026260000}"/>
    <cellStyle name="20% - Accent1 2 3 3 4 2 7 2" xfId="9955" xr:uid="{00000000-0005-0000-0000-000027260000}"/>
    <cellStyle name="20% - Accent1 2 3 3 4 2 8" xfId="9956" xr:uid="{00000000-0005-0000-0000-000028260000}"/>
    <cellStyle name="20% - Accent1 2 3 3 4 2 8 2" xfId="9957" xr:uid="{00000000-0005-0000-0000-000029260000}"/>
    <cellStyle name="20% - Accent1 2 3 3 4 2 9" xfId="9958" xr:uid="{00000000-0005-0000-0000-00002A260000}"/>
    <cellStyle name="20% - Accent1 2 3 3 4 3" xfId="9959" xr:uid="{00000000-0005-0000-0000-00002B260000}"/>
    <cellStyle name="20% - Accent1 2 3 3 4 3 2" xfId="9960" xr:uid="{00000000-0005-0000-0000-00002C260000}"/>
    <cellStyle name="20% - Accent1 2 3 3 4 3 2 2" xfId="9961" xr:uid="{00000000-0005-0000-0000-00002D260000}"/>
    <cellStyle name="20% - Accent1 2 3 3 4 3 2 2 2" xfId="9962" xr:uid="{00000000-0005-0000-0000-00002E260000}"/>
    <cellStyle name="20% - Accent1 2 3 3 4 3 2 2 2 2" xfId="9963" xr:uid="{00000000-0005-0000-0000-00002F260000}"/>
    <cellStyle name="20% - Accent1 2 3 3 4 3 2 2 3" xfId="9964" xr:uid="{00000000-0005-0000-0000-000030260000}"/>
    <cellStyle name="20% - Accent1 2 3 3 4 3 2 3" xfId="9965" xr:uid="{00000000-0005-0000-0000-000031260000}"/>
    <cellStyle name="20% - Accent1 2 3 3 4 3 2 3 2" xfId="9966" xr:uid="{00000000-0005-0000-0000-000032260000}"/>
    <cellStyle name="20% - Accent1 2 3 3 4 3 2 4" xfId="9967" xr:uid="{00000000-0005-0000-0000-000033260000}"/>
    <cellStyle name="20% - Accent1 2 3 3 4 3 3" xfId="9968" xr:uid="{00000000-0005-0000-0000-000034260000}"/>
    <cellStyle name="20% - Accent1 2 3 3 4 3 3 2" xfId="9969" xr:uid="{00000000-0005-0000-0000-000035260000}"/>
    <cellStyle name="20% - Accent1 2 3 3 4 3 3 2 2" xfId="9970" xr:uid="{00000000-0005-0000-0000-000036260000}"/>
    <cellStyle name="20% - Accent1 2 3 3 4 3 3 2 2 2" xfId="9971" xr:uid="{00000000-0005-0000-0000-000037260000}"/>
    <cellStyle name="20% - Accent1 2 3 3 4 3 3 2 3" xfId="9972" xr:uid="{00000000-0005-0000-0000-000038260000}"/>
    <cellStyle name="20% - Accent1 2 3 3 4 3 3 3" xfId="9973" xr:uid="{00000000-0005-0000-0000-000039260000}"/>
    <cellStyle name="20% - Accent1 2 3 3 4 3 3 3 2" xfId="9974" xr:uid="{00000000-0005-0000-0000-00003A260000}"/>
    <cellStyle name="20% - Accent1 2 3 3 4 3 3 4" xfId="9975" xr:uid="{00000000-0005-0000-0000-00003B260000}"/>
    <cellStyle name="20% - Accent1 2 3 3 4 3 4" xfId="9976" xr:uid="{00000000-0005-0000-0000-00003C260000}"/>
    <cellStyle name="20% - Accent1 2 3 3 4 3 4 2" xfId="9977" xr:uid="{00000000-0005-0000-0000-00003D260000}"/>
    <cellStyle name="20% - Accent1 2 3 3 4 3 4 2 2" xfId="9978" xr:uid="{00000000-0005-0000-0000-00003E260000}"/>
    <cellStyle name="20% - Accent1 2 3 3 4 3 4 2 2 2" xfId="9979" xr:uid="{00000000-0005-0000-0000-00003F260000}"/>
    <cellStyle name="20% - Accent1 2 3 3 4 3 4 2 3" xfId="9980" xr:uid="{00000000-0005-0000-0000-000040260000}"/>
    <cellStyle name="20% - Accent1 2 3 3 4 3 4 3" xfId="9981" xr:uid="{00000000-0005-0000-0000-000041260000}"/>
    <cellStyle name="20% - Accent1 2 3 3 4 3 4 3 2" xfId="9982" xr:uid="{00000000-0005-0000-0000-000042260000}"/>
    <cellStyle name="20% - Accent1 2 3 3 4 3 4 4" xfId="9983" xr:uid="{00000000-0005-0000-0000-000043260000}"/>
    <cellStyle name="20% - Accent1 2 3 3 4 3 5" xfId="9984" xr:uid="{00000000-0005-0000-0000-000044260000}"/>
    <cellStyle name="20% - Accent1 2 3 3 4 3 5 2" xfId="9985" xr:uid="{00000000-0005-0000-0000-000045260000}"/>
    <cellStyle name="20% - Accent1 2 3 3 4 3 5 2 2" xfId="9986" xr:uid="{00000000-0005-0000-0000-000046260000}"/>
    <cellStyle name="20% - Accent1 2 3 3 4 3 5 3" xfId="9987" xr:uid="{00000000-0005-0000-0000-000047260000}"/>
    <cellStyle name="20% - Accent1 2 3 3 4 3 6" xfId="9988" xr:uid="{00000000-0005-0000-0000-000048260000}"/>
    <cellStyle name="20% - Accent1 2 3 3 4 3 6 2" xfId="9989" xr:uid="{00000000-0005-0000-0000-000049260000}"/>
    <cellStyle name="20% - Accent1 2 3 3 4 3 6 2 2" xfId="9990" xr:uid="{00000000-0005-0000-0000-00004A260000}"/>
    <cellStyle name="20% - Accent1 2 3 3 4 3 6 3" xfId="9991" xr:uid="{00000000-0005-0000-0000-00004B260000}"/>
    <cellStyle name="20% - Accent1 2 3 3 4 3 7" xfId="9992" xr:uid="{00000000-0005-0000-0000-00004C260000}"/>
    <cellStyle name="20% - Accent1 2 3 3 4 3 7 2" xfId="9993" xr:uid="{00000000-0005-0000-0000-00004D260000}"/>
    <cellStyle name="20% - Accent1 2 3 3 4 3 8" xfId="9994" xr:uid="{00000000-0005-0000-0000-00004E260000}"/>
    <cellStyle name="20% - Accent1 2 3 3 4 3 8 2" xfId="9995" xr:uid="{00000000-0005-0000-0000-00004F260000}"/>
    <cellStyle name="20% - Accent1 2 3 3 4 3 9" xfId="9996" xr:uid="{00000000-0005-0000-0000-000050260000}"/>
    <cellStyle name="20% - Accent1 2 3 3 4 4" xfId="9997" xr:uid="{00000000-0005-0000-0000-000051260000}"/>
    <cellStyle name="20% - Accent1 2 3 3 4 4 2" xfId="9998" xr:uid="{00000000-0005-0000-0000-000052260000}"/>
    <cellStyle name="20% - Accent1 2 3 3 4 4 2 2" xfId="9999" xr:uid="{00000000-0005-0000-0000-000053260000}"/>
    <cellStyle name="20% - Accent1 2 3 3 4 4 2 2 2" xfId="10000" xr:uid="{00000000-0005-0000-0000-000054260000}"/>
    <cellStyle name="20% - Accent1 2 3 3 4 4 2 3" xfId="10001" xr:uid="{00000000-0005-0000-0000-000055260000}"/>
    <cellStyle name="20% - Accent1 2 3 3 4 4 3" xfId="10002" xr:uid="{00000000-0005-0000-0000-000056260000}"/>
    <cellStyle name="20% - Accent1 2 3 3 4 4 3 2" xfId="10003" xr:uid="{00000000-0005-0000-0000-000057260000}"/>
    <cellStyle name="20% - Accent1 2 3 3 4 4 4" xfId="10004" xr:uid="{00000000-0005-0000-0000-000058260000}"/>
    <cellStyle name="20% - Accent1 2 3 3 4 5" xfId="10005" xr:uid="{00000000-0005-0000-0000-000059260000}"/>
    <cellStyle name="20% - Accent1 2 3 3 4 5 2" xfId="10006" xr:uid="{00000000-0005-0000-0000-00005A260000}"/>
    <cellStyle name="20% - Accent1 2 3 3 4 5 2 2" xfId="10007" xr:uid="{00000000-0005-0000-0000-00005B260000}"/>
    <cellStyle name="20% - Accent1 2 3 3 4 5 2 2 2" xfId="10008" xr:uid="{00000000-0005-0000-0000-00005C260000}"/>
    <cellStyle name="20% - Accent1 2 3 3 4 5 2 3" xfId="10009" xr:uid="{00000000-0005-0000-0000-00005D260000}"/>
    <cellStyle name="20% - Accent1 2 3 3 4 5 3" xfId="10010" xr:uid="{00000000-0005-0000-0000-00005E260000}"/>
    <cellStyle name="20% - Accent1 2 3 3 4 5 3 2" xfId="10011" xr:uid="{00000000-0005-0000-0000-00005F260000}"/>
    <cellStyle name="20% - Accent1 2 3 3 4 5 4" xfId="10012" xr:uid="{00000000-0005-0000-0000-000060260000}"/>
    <cellStyle name="20% - Accent1 2 3 3 4 6" xfId="10013" xr:uid="{00000000-0005-0000-0000-000061260000}"/>
    <cellStyle name="20% - Accent1 2 3 3 4 6 2" xfId="10014" xr:uid="{00000000-0005-0000-0000-000062260000}"/>
    <cellStyle name="20% - Accent1 2 3 3 4 6 2 2" xfId="10015" xr:uid="{00000000-0005-0000-0000-000063260000}"/>
    <cellStyle name="20% - Accent1 2 3 3 4 6 2 2 2" xfId="10016" xr:uid="{00000000-0005-0000-0000-000064260000}"/>
    <cellStyle name="20% - Accent1 2 3 3 4 6 2 3" xfId="10017" xr:uid="{00000000-0005-0000-0000-000065260000}"/>
    <cellStyle name="20% - Accent1 2 3 3 4 6 3" xfId="10018" xr:uid="{00000000-0005-0000-0000-000066260000}"/>
    <cellStyle name="20% - Accent1 2 3 3 4 6 3 2" xfId="10019" xr:uid="{00000000-0005-0000-0000-000067260000}"/>
    <cellStyle name="20% - Accent1 2 3 3 4 6 4" xfId="10020" xr:uid="{00000000-0005-0000-0000-000068260000}"/>
    <cellStyle name="20% - Accent1 2 3 3 4 7" xfId="10021" xr:uid="{00000000-0005-0000-0000-000069260000}"/>
    <cellStyle name="20% - Accent1 2 3 3 4 7 2" xfId="10022" xr:uid="{00000000-0005-0000-0000-00006A260000}"/>
    <cellStyle name="20% - Accent1 2 3 3 4 7 2 2" xfId="10023" xr:uid="{00000000-0005-0000-0000-00006B260000}"/>
    <cellStyle name="20% - Accent1 2 3 3 4 7 3" xfId="10024" xr:uid="{00000000-0005-0000-0000-00006C260000}"/>
    <cellStyle name="20% - Accent1 2 3 3 4 8" xfId="10025" xr:uid="{00000000-0005-0000-0000-00006D260000}"/>
    <cellStyle name="20% - Accent1 2 3 3 4 8 2" xfId="10026" xr:uid="{00000000-0005-0000-0000-00006E260000}"/>
    <cellStyle name="20% - Accent1 2 3 3 4 8 2 2" xfId="10027" xr:uid="{00000000-0005-0000-0000-00006F260000}"/>
    <cellStyle name="20% - Accent1 2 3 3 4 8 3" xfId="10028" xr:uid="{00000000-0005-0000-0000-000070260000}"/>
    <cellStyle name="20% - Accent1 2 3 3 4 9" xfId="10029" xr:uid="{00000000-0005-0000-0000-000071260000}"/>
    <cellStyle name="20% - Accent1 2 3 3 4 9 2" xfId="10030" xr:uid="{00000000-0005-0000-0000-000072260000}"/>
    <cellStyle name="20% - Accent1 2 3 3 5" xfId="10031" xr:uid="{00000000-0005-0000-0000-000073260000}"/>
    <cellStyle name="20% - Accent1 2 3 3 5 2" xfId="10032" xr:uid="{00000000-0005-0000-0000-000074260000}"/>
    <cellStyle name="20% - Accent1 2 3 3 5 2 2" xfId="10033" xr:uid="{00000000-0005-0000-0000-000075260000}"/>
    <cellStyle name="20% - Accent1 2 3 3 5 2 2 2" xfId="10034" xr:uid="{00000000-0005-0000-0000-000076260000}"/>
    <cellStyle name="20% - Accent1 2 3 3 5 2 2 2 2" xfId="10035" xr:uid="{00000000-0005-0000-0000-000077260000}"/>
    <cellStyle name="20% - Accent1 2 3 3 5 2 2 3" xfId="10036" xr:uid="{00000000-0005-0000-0000-000078260000}"/>
    <cellStyle name="20% - Accent1 2 3 3 5 2 3" xfId="10037" xr:uid="{00000000-0005-0000-0000-000079260000}"/>
    <cellStyle name="20% - Accent1 2 3 3 5 2 3 2" xfId="10038" xr:uid="{00000000-0005-0000-0000-00007A260000}"/>
    <cellStyle name="20% - Accent1 2 3 3 5 2 4" xfId="10039" xr:uid="{00000000-0005-0000-0000-00007B260000}"/>
    <cellStyle name="20% - Accent1 2 3 3 5 3" xfId="10040" xr:uid="{00000000-0005-0000-0000-00007C260000}"/>
    <cellStyle name="20% - Accent1 2 3 3 5 3 2" xfId="10041" xr:uid="{00000000-0005-0000-0000-00007D260000}"/>
    <cellStyle name="20% - Accent1 2 3 3 5 3 2 2" xfId="10042" xr:uid="{00000000-0005-0000-0000-00007E260000}"/>
    <cellStyle name="20% - Accent1 2 3 3 5 3 2 2 2" xfId="10043" xr:uid="{00000000-0005-0000-0000-00007F260000}"/>
    <cellStyle name="20% - Accent1 2 3 3 5 3 2 3" xfId="10044" xr:uid="{00000000-0005-0000-0000-000080260000}"/>
    <cellStyle name="20% - Accent1 2 3 3 5 3 3" xfId="10045" xr:uid="{00000000-0005-0000-0000-000081260000}"/>
    <cellStyle name="20% - Accent1 2 3 3 5 3 3 2" xfId="10046" xr:uid="{00000000-0005-0000-0000-000082260000}"/>
    <cellStyle name="20% - Accent1 2 3 3 5 3 4" xfId="10047" xr:uid="{00000000-0005-0000-0000-000083260000}"/>
    <cellStyle name="20% - Accent1 2 3 3 5 4" xfId="10048" xr:uid="{00000000-0005-0000-0000-000084260000}"/>
    <cellStyle name="20% - Accent1 2 3 3 5 4 2" xfId="10049" xr:uid="{00000000-0005-0000-0000-000085260000}"/>
    <cellStyle name="20% - Accent1 2 3 3 5 4 2 2" xfId="10050" xr:uid="{00000000-0005-0000-0000-000086260000}"/>
    <cellStyle name="20% - Accent1 2 3 3 5 4 2 2 2" xfId="10051" xr:uid="{00000000-0005-0000-0000-000087260000}"/>
    <cellStyle name="20% - Accent1 2 3 3 5 4 2 3" xfId="10052" xr:uid="{00000000-0005-0000-0000-000088260000}"/>
    <cellStyle name="20% - Accent1 2 3 3 5 4 3" xfId="10053" xr:uid="{00000000-0005-0000-0000-000089260000}"/>
    <cellStyle name="20% - Accent1 2 3 3 5 4 3 2" xfId="10054" xr:uid="{00000000-0005-0000-0000-00008A260000}"/>
    <cellStyle name="20% - Accent1 2 3 3 5 4 4" xfId="10055" xr:uid="{00000000-0005-0000-0000-00008B260000}"/>
    <cellStyle name="20% - Accent1 2 3 3 5 5" xfId="10056" xr:uid="{00000000-0005-0000-0000-00008C260000}"/>
    <cellStyle name="20% - Accent1 2 3 3 5 5 2" xfId="10057" xr:uid="{00000000-0005-0000-0000-00008D260000}"/>
    <cellStyle name="20% - Accent1 2 3 3 5 5 2 2" xfId="10058" xr:uid="{00000000-0005-0000-0000-00008E260000}"/>
    <cellStyle name="20% - Accent1 2 3 3 5 5 3" xfId="10059" xr:uid="{00000000-0005-0000-0000-00008F260000}"/>
    <cellStyle name="20% - Accent1 2 3 3 5 6" xfId="10060" xr:uid="{00000000-0005-0000-0000-000090260000}"/>
    <cellStyle name="20% - Accent1 2 3 3 5 6 2" xfId="10061" xr:uid="{00000000-0005-0000-0000-000091260000}"/>
    <cellStyle name="20% - Accent1 2 3 3 5 6 2 2" xfId="10062" xr:uid="{00000000-0005-0000-0000-000092260000}"/>
    <cellStyle name="20% - Accent1 2 3 3 5 6 3" xfId="10063" xr:uid="{00000000-0005-0000-0000-000093260000}"/>
    <cellStyle name="20% - Accent1 2 3 3 5 7" xfId="10064" xr:uid="{00000000-0005-0000-0000-000094260000}"/>
    <cellStyle name="20% - Accent1 2 3 3 5 7 2" xfId="10065" xr:uid="{00000000-0005-0000-0000-000095260000}"/>
    <cellStyle name="20% - Accent1 2 3 3 5 8" xfId="10066" xr:uid="{00000000-0005-0000-0000-000096260000}"/>
    <cellStyle name="20% - Accent1 2 3 3 5 8 2" xfId="10067" xr:uid="{00000000-0005-0000-0000-000097260000}"/>
    <cellStyle name="20% - Accent1 2 3 3 5 9" xfId="10068" xr:uid="{00000000-0005-0000-0000-000098260000}"/>
    <cellStyle name="20% - Accent1 2 3 3 6" xfId="10069" xr:uid="{00000000-0005-0000-0000-000099260000}"/>
    <cellStyle name="20% - Accent1 2 3 3 6 2" xfId="10070" xr:uid="{00000000-0005-0000-0000-00009A260000}"/>
    <cellStyle name="20% - Accent1 2 3 3 6 2 2" xfId="10071" xr:uid="{00000000-0005-0000-0000-00009B260000}"/>
    <cellStyle name="20% - Accent1 2 3 3 6 2 2 2" xfId="10072" xr:uid="{00000000-0005-0000-0000-00009C260000}"/>
    <cellStyle name="20% - Accent1 2 3 3 6 2 2 2 2" xfId="10073" xr:uid="{00000000-0005-0000-0000-00009D260000}"/>
    <cellStyle name="20% - Accent1 2 3 3 6 2 2 3" xfId="10074" xr:uid="{00000000-0005-0000-0000-00009E260000}"/>
    <cellStyle name="20% - Accent1 2 3 3 6 2 3" xfId="10075" xr:uid="{00000000-0005-0000-0000-00009F260000}"/>
    <cellStyle name="20% - Accent1 2 3 3 6 2 3 2" xfId="10076" xr:uid="{00000000-0005-0000-0000-0000A0260000}"/>
    <cellStyle name="20% - Accent1 2 3 3 6 2 4" xfId="10077" xr:uid="{00000000-0005-0000-0000-0000A1260000}"/>
    <cellStyle name="20% - Accent1 2 3 3 6 3" xfId="10078" xr:uid="{00000000-0005-0000-0000-0000A2260000}"/>
    <cellStyle name="20% - Accent1 2 3 3 6 3 2" xfId="10079" xr:uid="{00000000-0005-0000-0000-0000A3260000}"/>
    <cellStyle name="20% - Accent1 2 3 3 6 3 2 2" xfId="10080" xr:uid="{00000000-0005-0000-0000-0000A4260000}"/>
    <cellStyle name="20% - Accent1 2 3 3 6 3 2 2 2" xfId="10081" xr:uid="{00000000-0005-0000-0000-0000A5260000}"/>
    <cellStyle name="20% - Accent1 2 3 3 6 3 2 3" xfId="10082" xr:uid="{00000000-0005-0000-0000-0000A6260000}"/>
    <cellStyle name="20% - Accent1 2 3 3 6 3 3" xfId="10083" xr:uid="{00000000-0005-0000-0000-0000A7260000}"/>
    <cellStyle name="20% - Accent1 2 3 3 6 3 3 2" xfId="10084" xr:uid="{00000000-0005-0000-0000-0000A8260000}"/>
    <cellStyle name="20% - Accent1 2 3 3 6 3 4" xfId="10085" xr:uid="{00000000-0005-0000-0000-0000A9260000}"/>
    <cellStyle name="20% - Accent1 2 3 3 6 4" xfId="10086" xr:uid="{00000000-0005-0000-0000-0000AA260000}"/>
    <cellStyle name="20% - Accent1 2 3 3 6 4 2" xfId="10087" xr:uid="{00000000-0005-0000-0000-0000AB260000}"/>
    <cellStyle name="20% - Accent1 2 3 3 6 4 2 2" xfId="10088" xr:uid="{00000000-0005-0000-0000-0000AC260000}"/>
    <cellStyle name="20% - Accent1 2 3 3 6 4 2 2 2" xfId="10089" xr:uid="{00000000-0005-0000-0000-0000AD260000}"/>
    <cellStyle name="20% - Accent1 2 3 3 6 4 2 3" xfId="10090" xr:uid="{00000000-0005-0000-0000-0000AE260000}"/>
    <cellStyle name="20% - Accent1 2 3 3 6 4 3" xfId="10091" xr:uid="{00000000-0005-0000-0000-0000AF260000}"/>
    <cellStyle name="20% - Accent1 2 3 3 6 4 3 2" xfId="10092" xr:uid="{00000000-0005-0000-0000-0000B0260000}"/>
    <cellStyle name="20% - Accent1 2 3 3 6 4 4" xfId="10093" xr:uid="{00000000-0005-0000-0000-0000B1260000}"/>
    <cellStyle name="20% - Accent1 2 3 3 6 5" xfId="10094" xr:uid="{00000000-0005-0000-0000-0000B2260000}"/>
    <cellStyle name="20% - Accent1 2 3 3 6 5 2" xfId="10095" xr:uid="{00000000-0005-0000-0000-0000B3260000}"/>
    <cellStyle name="20% - Accent1 2 3 3 6 5 2 2" xfId="10096" xr:uid="{00000000-0005-0000-0000-0000B4260000}"/>
    <cellStyle name="20% - Accent1 2 3 3 6 5 3" xfId="10097" xr:uid="{00000000-0005-0000-0000-0000B5260000}"/>
    <cellStyle name="20% - Accent1 2 3 3 6 6" xfId="10098" xr:uid="{00000000-0005-0000-0000-0000B6260000}"/>
    <cellStyle name="20% - Accent1 2 3 3 6 6 2" xfId="10099" xr:uid="{00000000-0005-0000-0000-0000B7260000}"/>
    <cellStyle name="20% - Accent1 2 3 3 6 6 2 2" xfId="10100" xr:uid="{00000000-0005-0000-0000-0000B8260000}"/>
    <cellStyle name="20% - Accent1 2 3 3 6 6 3" xfId="10101" xr:uid="{00000000-0005-0000-0000-0000B9260000}"/>
    <cellStyle name="20% - Accent1 2 3 3 6 7" xfId="10102" xr:uid="{00000000-0005-0000-0000-0000BA260000}"/>
    <cellStyle name="20% - Accent1 2 3 3 6 7 2" xfId="10103" xr:uid="{00000000-0005-0000-0000-0000BB260000}"/>
    <cellStyle name="20% - Accent1 2 3 3 6 8" xfId="10104" xr:uid="{00000000-0005-0000-0000-0000BC260000}"/>
    <cellStyle name="20% - Accent1 2 3 3 6 8 2" xfId="10105" xr:uid="{00000000-0005-0000-0000-0000BD260000}"/>
    <cellStyle name="20% - Accent1 2 3 3 6 9" xfId="10106" xr:uid="{00000000-0005-0000-0000-0000BE260000}"/>
    <cellStyle name="20% - Accent1 2 3 3 7" xfId="10107" xr:uid="{00000000-0005-0000-0000-0000BF260000}"/>
    <cellStyle name="20% - Accent1 2 3 3 7 2" xfId="10108" xr:uid="{00000000-0005-0000-0000-0000C0260000}"/>
    <cellStyle name="20% - Accent1 2 3 3 7 2 2" xfId="10109" xr:uid="{00000000-0005-0000-0000-0000C1260000}"/>
    <cellStyle name="20% - Accent1 2 3 3 7 2 2 2" xfId="10110" xr:uid="{00000000-0005-0000-0000-0000C2260000}"/>
    <cellStyle name="20% - Accent1 2 3 3 7 2 3" xfId="10111" xr:uid="{00000000-0005-0000-0000-0000C3260000}"/>
    <cellStyle name="20% - Accent1 2 3 3 7 3" xfId="10112" xr:uid="{00000000-0005-0000-0000-0000C4260000}"/>
    <cellStyle name="20% - Accent1 2 3 3 7 3 2" xfId="10113" xr:uid="{00000000-0005-0000-0000-0000C5260000}"/>
    <cellStyle name="20% - Accent1 2 3 3 7 4" xfId="10114" xr:uid="{00000000-0005-0000-0000-0000C6260000}"/>
    <cellStyle name="20% - Accent1 2 3 3 8" xfId="10115" xr:uid="{00000000-0005-0000-0000-0000C7260000}"/>
    <cellStyle name="20% - Accent1 2 3 3 8 2" xfId="10116" xr:uid="{00000000-0005-0000-0000-0000C8260000}"/>
    <cellStyle name="20% - Accent1 2 3 3 8 2 2" xfId="10117" xr:uid="{00000000-0005-0000-0000-0000C9260000}"/>
    <cellStyle name="20% - Accent1 2 3 3 8 2 2 2" xfId="10118" xr:uid="{00000000-0005-0000-0000-0000CA260000}"/>
    <cellStyle name="20% - Accent1 2 3 3 8 2 3" xfId="10119" xr:uid="{00000000-0005-0000-0000-0000CB260000}"/>
    <cellStyle name="20% - Accent1 2 3 3 8 3" xfId="10120" xr:uid="{00000000-0005-0000-0000-0000CC260000}"/>
    <cellStyle name="20% - Accent1 2 3 3 8 3 2" xfId="10121" xr:uid="{00000000-0005-0000-0000-0000CD260000}"/>
    <cellStyle name="20% - Accent1 2 3 3 8 4" xfId="10122" xr:uid="{00000000-0005-0000-0000-0000CE260000}"/>
    <cellStyle name="20% - Accent1 2 3 3 9" xfId="10123" xr:uid="{00000000-0005-0000-0000-0000CF260000}"/>
    <cellStyle name="20% - Accent1 2 3 3 9 2" xfId="10124" xr:uid="{00000000-0005-0000-0000-0000D0260000}"/>
    <cellStyle name="20% - Accent1 2 3 3 9 2 2" xfId="10125" xr:uid="{00000000-0005-0000-0000-0000D1260000}"/>
    <cellStyle name="20% - Accent1 2 3 3 9 2 2 2" xfId="10126" xr:uid="{00000000-0005-0000-0000-0000D2260000}"/>
    <cellStyle name="20% - Accent1 2 3 3 9 2 3" xfId="10127" xr:uid="{00000000-0005-0000-0000-0000D3260000}"/>
    <cellStyle name="20% - Accent1 2 3 3 9 3" xfId="10128" xr:uid="{00000000-0005-0000-0000-0000D4260000}"/>
    <cellStyle name="20% - Accent1 2 3 3 9 3 2" xfId="10129" xr:uid="{00000000-0005-0000-0000-0000D5260000}"/>
    <cellStyle name="20% - Accent1 2 3 3 9 4" xfId="10130" xr:uid="{00000000-0005-0000-0000-0000D6260000}"/>
    <cellStyle name="20% - Accent1 2 3 4" xfId="10131" xr:uid="{00000000-0005-0000-0000-0000D7260000}"/>
    <cellStyle name="20% - Accent1 2 3 4 10" xfId="10132" xr:uid="{00000000-0005-0000-0000-0000D8260000}"/>
    <cellStyle name="20% - Accent1 2 3 4 10 2" xfId="10133" xr:uid="{00000000-0005-0000-0000-0000D9260000}"/>
    <cellStyle name="20% - Accent1 2 3 4 11" xfId="10134" xr:uid="{00000000-0005-0000-0000-0000DA260000}"/>
    <cellStyle name="20% - Accent1 2 3 4 2" xfId="10135" xr:uid="{00000000-0005-0000-0000-0000DB260000}"/>
    <cellStyle name="20% - Accent1 2 3 4 2 2" xfId="10136" xr:uid="{00000000-0005-0000-0000-0000DC260000}"/>
    <cellStyle name="20% - Accent1 2 3 4 2 2 2" xfId="10137" xr:uid="{00000000-0005-0000-0000-0000DD260000}"/>
    <cellStyle name="20% - Accent1 2 3 4 2 2 2 2" xfId="10138" xr:uid="{00000000-0005-0000-0000-0000DE260000}"/>
    <cellStyle name="20% - Accent1 2 3 4 2 2 2 2 2" xfId="10139" xr:uid="{00000000-0005-0000-0000-0000DF260000}"/>
    <cellStyle name="20% - Accent1 2 3 4 2 2 2 3" xfId="10140" xr:uid="{00000000-0005-0000-0000-0000E0260000}"/>
    <cellStyle name="20% - Accent1 2 3 4 2 2 3" xfId="10141" xr:uid="{00000000-0005-0000-0000-0000E1260000}"/>
    <cellStyle name="20% - Accent1 2 3 4 2 2 3 2" xfId="10142" xr:uid="{00000000-0005-0000-0000-0000E2260000}"/>
    <cellStyle name="20% - Accent1 2 3 4 2 2 4" xfId="10143" xr:uid="{00000000-0005-0000-0000-0000E3260000}"/>
    <cellStyle name="20% - Accent1 2 3 4 2 3" xfId="10144" xr:uid="{00000000-0005-0000-0000-0000E4260000}"/>
    <cellStyle name="20% - Accent1 2 3 4 2 3 2" xfId="10145" xr:uid="{00000000-0005-0000-0000-0000E5260000}"/>
    <cellStyle name="20% - Accent1 2 3 4 2 3 2 2" xfId="10146" xr:uid="{00000000-0005-0000-0000-0000E6260000}"/>
    <cellStyle name="20% - Accent1 2 3 4 2 3 2 2 2" xfId="10147" xr:uid="{00000000-0005-0000-0000-0000E7260000}"/>
    <cellStyle name="20% - Accent1 2 3 4 2 3 2 3" xfId="10148" xr:uid="{00000000-0005-0000-0000-0000E8260000}"/>
    <cellStyle name="20% - Accent1 2 3 4 2 3 3" xfId="10149" xr:uid="{00000000-0005-0000-0000-0000E9260000}"/>
    <cellStyle name="20% - Accent1 2 3 4 2 3 3 2" xfId="10150" xr:uid="{00000000-0005-0000-0000-0000EA260000}"/>
    <cellStyle name="20% - Accent1 2 3 4 2 3 4" xfId="10151" xr:uid="{00000000-0005-0000-0000-0000EB260000}"/>
    <cellStyle name="20% - Accent1 2 3 4 2 4" xfId="10152" xr:uid="{00000000-0005-0000-0000-0000EC260000}"/>
    <cellStyle name="20% - Accent1 2 3 4 2 4 2" xfId="10153" xr:uid="{00000000-0005-0000-0000-0000ED260000}"/>
    <cellStyle name="20% - Accent1 2 3 4 2 4 2 2" xfId="10154" xr:uid="{00000000-0005-0000-0000-0000EE260000}"/>
    <cellStyle name="20% - Accent1 2 3 4 2 4 2 2 2" xfId="10155" xr:uid="{00000000-0005-0000-0000-0000EF260000}"/>
    <cellStyle name="20% - Accent1 2 3 4 2 4 2 3" xfId="10156" xr:uid="{00000000-0005-0000-0000-0000F0260000}"/>
    <cellStyle name="20% - Accent1 2 3 4 2 4 3" xfId="10157" xr:uid="{00000000-0005-0000-0000-0000F1260000}"/>
    <cellStyle name="20% - Accent1 2 3 4 2 4 3 2" xfId="10158" xr:uid="{00000000-0005-0000-0000-0000F2260000}"/>
    <cellStyle name="20% - Accent1 2 3 4 2 4 4" xfId="10159" xr:uid="{00000000-0005-0000-0000-0000F3260000}"/>
    <cellStyle name="20% - Accent1 2 3 4 2 5" xfId="10160" xr:uid="{00000000-0005-0000-0000-0000F4260000}"/>
    <cellStyle name="20% - Accent1 2 3 4 2 5 2" xfId="10161" xr:uid="{00000000-0005-0000-0000-0000F5260000}"/>
    <cellStyle name="20% - Accent1 2 3 4 2 5 2 2" xfId="10162" xr:uid="{00000000-0005-0000-0000-0000F6260000}"/>
    <cellStyle name="20% - Accent1 2 3 4 2 5 3" xfId="10163" xr:uid="{00000000-0005-0000-0000-0000F7260000}"/>
    <cellStyle name="20% - Accent1 2 3 4 2 6" xfId="10164" xr:uid="{00000000-0005-0000-0000-0000F8260000}"/>
    <cellStyle name="20% - Accent1 2 3 4 2 6 2" xfId="10165" xr:uid="{00000000-0005-0000-0000-0000F9260000}"/>
    <cellStyle name="20% - Accent1 2 3 4 2 6 2 2" xfId="10166" xr:uid="{00000000-0005-0000-0000-0000FA260000}"/>
    <cellStyle name="20% - Accent1 2 3 4 2 6 3" xfId="10167" xr:uid="{00000000-0005-0000-0000-0000FB260000}"/>
    <cellStyle name="20% - Accent1 2 3 4 2 7" xfId="10168" xr:uid="{00000000-0005-0000-0000-0000FC260000}"/>
    <cellStyle name="20% - Accent1 2 3 4 2 7 2" xfId="10169" xr:uid="{00000000-0005-0000-0000-0000FD260000}"/>
    <cellStyle name="20% - Accent1 2 3 4 2 8" xfId="10170" xr:uid="{00000000-0005-0000-0000-0000FE260000}"/>
    <cellStyle name="20% - Accent1 2 3 4 2 8 2" xfId="10171" xr:uid="{00000000-0005-0000-0000-0000FF260000}"/>
    <cellStyle name="20% - Accent1 2 3 4 2 9" xfId="10172" xr:uid="{00000000-0005-0000-0000-000000270000}"/>
    <cellStyle name="20% - Accent1 2 3 4 3" xfId="10173" xr:uid="{00000000-0005-0000-0000-000001270000}"/>
    <cellStyle name="20% - Accent1 2 3 4 3 2" xfId="10174" xr:uid="{00000000-0005-0000-0000-000002270000}"/>
    <cellStyle name="20% - Accent1 2 3 4 3 2 2" xfId="10175" xr:uid="{00000000-0005-0000-0000-000003270000}"/>
    <cellStyle name="20% - Accent1 2 3 4 3 2 2 2" xfId="10176" xr:uid="{00000000-0005-0000-0000-000004270000}"/>
    <cellStyle name="20% - Accent1 2 3 4 3 2 2 2 2" xfId="10177" xr:uid="{00000000-0005-0000-0000-000005270000}"/>
    <cellStyle name="20% - Accent1 2 3 4 3 2 2 3" xfId="10178" xr:uid="{00000000-0005-0000-0000-000006270000}"/>
    <cellStyle name="20% - Accent1 2 3 4 3 2 3" xfId="10179" xr:uid="{00000000-0005-0000-0000-000007270000}"/>
    <cellStyle name="20% - Accent1 2 3 4 3 2 3 2" xfId="10180" xr:uid="{00000000-0005-0000-0000-000008270000}"/>
    <cellStyle name="20% - Accent1 2 3 4 3 2 4" xfId="10181" xr:uid="{00000000-0005-0000-0000-000009270000}"/>
    <cellStyle name="20% - Accent1 2 3 4 3 3" xfId="10182" xr:uid="{00000000-0005-0000-0000-00000A270000}"/>
    <cellStyle name="20% - Accent1 2 3 4 3 3 2" xfId="10183" xr:uid="{00000000-0005-0000-0000-00000B270000}"/>
    <cellStyle name="20% - Accent1 2 3 4 3 3 2 2" xfId="10184" xr:uid="{00000000-0005-0000-0000-00000C270000}"/>
    <cellStyle name="20% - Accent1 2 3 4 3 3 2 2 2" xfId="10185" xr:uid="{00000000-0005-0000-0000-00000D270000}"/>
    <cellStyle name="20% - Accent1 2 3 4 3 3 2 3" xfId="10186" xr:uid="{00000000-0005-0000-0000-00000E270000}"/>
    <cellStyle name="20% - Accent1 2 3 4 3 3 3" xfId="10187" xr:uid="{00000000-0005-0000-0000-00000F270000}"/>
    <cellStyle name="20% - Accent1 2 3 4 3 3 3 2" xfId="10188" xr:uid="{00000000-0005-0000-0000-000010270000}"/>
    <cellStyle name="20% - Accent1 2 3 4 3 3 4" xfId="10189" xr:uid="{00000000-0005-0000-0000-000011270000}"/>
    <cellStyle name="20% - Accent1 2 3 4 3 4" xfId="10190" xr:uid="{00000000-0005-0000-0000-000012270000}"/>
    <cellStyle name="20% - Accent1 2 3 4 3 4 2" xfId="10191" xr:uid="{00000000-0005-0000-0000-000013270000}"/>
    <cellStyle name="20% - Accent1 2 3 4 3 4 2 2" xfId="10192" xr:uid="{00000000-0005-0000-0000-000014270000}"/>
    <cellStyle name="20% - Accent1 2 3 4 3 4 2 2 2" xfId="10193" xr:uid="{00000000-0005-0000-0000-000015270000}"/>
    <cellStyle name="20% - Accent1 2 3 4 3 4 2 3" xfId="10194" xr:uid="{00000000-0005-0000-0000-000016270000}"/>
    <cellStyle name="20% - Accent1 2 3 4 3 4 3" xfId="10195" xr:uid="{00000000-0005-0000-0000-000017270000}"/>
    <cellStyle name="20% - Accent1 2 3 4 3 4 3 2" xfId="10196" xr:uid="{00000000-0005-0000-0000-000018270000}"/>
    <cellStyle name="20% - Accent1 2 3 4 3 4 4" xfId="10197" xr:uid="{00000000-0005-0000-0000-000019270000}"/>
    <cellStyle name="20% - Accent1 2 3 4 3 5" xfId="10198" xr:uid="{00000000-0005-0000-0000-00001A270000}"/>
    <cellStyle name="20% - Accent1 2 3 4 3 5 2" xfId="10199" xr:uid="{00000000-0005-0000-0000-00001B270000}"/>
    <cellStyle name="20% - Accent1 2 3 4 3 5 2 2" xfId="10200" xr:uid="{00000000-0005-0000-0000-00001C270000}"/>
    <cellStyle name="20% - Accent1 2 3 4 3 5 3" xfId="10201" xr:uid="{00000000-0005-0000-0000-00001D270000}"/>
    <cellStyle name="20% - Accent1 2 3 4 3 6" xfId="10202" xr:uid="{00000000-0005-0000-0000-00001E270000}"/>
    <cellStyle name="20% - Accent1 2 3 4 3 6 2" xfId="10203" xr:uid="{00000000-0005-0000-0000-00001F270000}"/>
    <cellStyle name="20% - Accent1 2 3 4 3 6 2 2" xfId="10204" xr:uid="{00000000-0005-0000-0000-000020270000}"/>
    <cellStyle name="20% - Accent1 2 3 4 3 6 3" xfId="10205" xr:uid="{00000000-0005-0000-0000-000021270000}"/>
    <cellStyle name="20% - Accent1 2 3 4 3 7" xfId="10206" xr:uid="{00000000-0005-0000-0000-000022270000}"/>
    <cellStyle name="20% - Accent1 2 3 4 3 7 2" xfId="10207" xr:uid="{00000000-0005-0000-0000-000023270000}"/>
    <cellStyle name="20% - Accent1 2 3 4 3 8" xfId="10208" xr:uid="{00000000-0005-0000-0000-000024270000}"/>
    <cellStyle name="20% - Accent1 2 3 4 3 8 2" xfId="10209" xr:uid="{00000000-0005-0000-0000-000025270000}"/>
    <cellStyle name="20% - Accent1 2 3 4 3 9" xfId="10210" xr:uid="{00000000-0005-0000-0000-000026270000}"/>
    <cellStyle name="20% - Accent1 2 3 4 4" xfId="10211" xr:uid="{00000000-0005-0000-0000-000027270000}"/>
    <cellStyle name="20% - Accent1 2 3 4 4 2" xfId="10212" xr:uid="{00000000-0005-0000-0000-000028270000}"/>
    <cellStyle name="20% - Accent1 2 3 4 4 2 2" xfId="10213" xr:uid="{00000000-0005-0000-0000-000029270000}"/>
    <cellStyle name="20% - Accent1 2 3 4 4 2 2 2" xfId="10214" xr:uid="{00000000-0005-0000-0000-00002A270000}"/>
    <cellStyle name="20% - Accent1 2 3 4 4 2 3" xfId="10215" xr:uid="{00000000-0005-0000-0000-00002B270000}"/>
    <cellStyle name="20% - Accent1 2 3 4 4 3" xfId="10216" xr:uid="{00000000-0005-0000-0000-00002C270000}"/>
    <cellStyle name="20% - Accent1 2 3 4 4 3 2" xfId="10217" xr:uid="{00000000-0005-0000-0000-00002D270000}"/>
    <cellStyle name="20% - Accent1 2 3 4 4 4" xfId="10218" xr:uid="{00000000-0005-0000-0000-00002E270000}"/>
    <cellStyle name="20% - Accent1 2 3 4 5" xfId="10219" xr:uid="{00000000-0005-0000-0000-00002F270000}"/>
    <cellStyle name="20% - Accent1 2 3 4 5 2" xfId="10220" xr:uid="{00000000-0005-0000-0000-000030270000}"/>
    <cellStyle name="20% - Accent1 2 3 4 5 2 2" xfId="10221" xr:uid="{00000000-0005-0000-0000-000031270000}"/>
    <cellStyle name="20% - Accent1 2 3 4 5 2 2 2" xfId="10222" xr:uid="{00000000-0005-0000-0000-000032270000}"/>
    <cellStyle name="20% - Accent1 2 3 4 5 2 3" xfId="10223" xr:uid="{00000000-0005-0000-0000-000033270000}"/>
    <cellStyle name="20% - Accent1 2 3 4 5 3" xfId="10224" xr:uid="{00000000-0005-0000-0000-000034270000}"/>
    <cellStyle name="20% - Accent1 2 3 4 5 3 2" xfId="10225" xr:uid="{00000000-0005-0000-0000-000035270000}"/>
    <cellStyle name="20% - Accent1 2 3 4 5 4" xfId="10226" xr:uid="{00000000-0005-0000-0000-000036270000}"/>
    <cellStyle name="20% - Accent1 2 3 4 6" xfId="10227" xr:uid="{00000000-0005-0000-0000-000037270000}"/>
    <cellStyle name="20% - Accent1 2 3 4 6 2" xfId="10228" xr:uid="{00000000-0005-0000-0000-000038270000}"/>
    <cellStyle name="20% - Accent1 2 3 4 6 2 2" xfId="10229" xr:uid="{00000000-0005-0000-0000-000039270000}"/>
    <cellStyle name="20% - Accent1 2 3 4 6 2 2 2" xfId="10230" xr:uid="{00000000-0005-0000-0000-00003A270000}"/>
    <cellStyle name="20% - Accent1 2 3 4 6 2 3" xfId="10231" xr:uid="{00000000-0005-0000-0000-00003B270000}"/>
    <cellStyle name="20% - Accent1 2 3 4 6 3" xfId="10232" xr:uid="{00000000-0005-0000-0000-00003C270000}"/>
    <cellStyle name="20% - Accent1 2 3 4 6 3 2" xfId="10233" xr:uid="{00000000-0005-0000-0000-00003D270000}"/>
    <cellStyle name="20% - Accent1 2 3 4 6 4" xfId="10234" xr:uid="{00000000-0005-0000-0000-00003E270000}"/>
    <cellStyle name="20% - Accent1 2 3 4 7" xfId="10235" xr:uid="{00000000-0005-0000-0000-00003F270000}"/>
    <cellStyle name="20% - Accent1 2 3 4 7 2" xfId="10236" xr:uid="{00000000-0005-0000-0000-000040270000}"/>
    <cellStyle name="20% - Accent1 2 3 4 7 2 2" xfId="10237" xr:uid="{00000000-0005-0000-0000-000041270000}"/>
    <cellStyle name="20% - Accent1 2 3 4 7 3" xfId="10238" xr:uid="{00000000-0005-0000-0000-000042270000}"/>
    <cellStyle name="20% - Accent1 2 3 4 8" xfId="10239" xr:uid="{00000000-0005-0000-0000-000043270000}"/>
    <cellStyle name="20% - Accent1 2 3 4 8 2" xfId="10240" xr:uid="{00000000-0005-0000-0000-000044270000}"/>
    <cellStyle name="20% - Accent1 2 3 4 8 2 2" xfId="10241" xr:uid="{00000000-0005-0000-0000-000045270000}"/>
    <cellStyle name="20% - Accent1 2 3 4 8 3" xfId="10242" xr:uid="{00000000-0005-0000-0000-000046270000}"/>
    <cellStyle name="20% - Accent1 2 3 4 9" xfId="10243" xr:uid="{00000000-0005-0000-0000-000047270000}"/>
    <cellStyle name="20% - Accent1 2 3 4 9 2" xfId="10244" xr:uid="{00000000-0005-0000-0000-000048270000}"/>
    <cellStyle name="20% - Accent1 2 3 5" xfId="10245" xr:uid="{00000000-0005-0000-0000-000049270000}"/>
    <cellStyle name="20% - Accent1 2 3 5 10" xfId="10246" xr:uid="{00000000-0005-0000-0000-00004A270000}"/>
    <cellStyle name="20% - Accent1 2 3 5 10 2" xfId="10247" xr:uid="{00000000-0005-0000-0000-00004B270000}"/>
    <cellStyle name="20% - Accent1 2 3 5 11" xfId="10248" xr:uid="{00000000-0005-0000-0000-00004C270000}"/>
    <cellStyle name="20% - Accent1 2 3 5 2" xfId="10249" xr:uid="{00000000-0005-0000-0000-00004D270000}"/>
    <cellStyle name="20% - Accent1 2 3 5 2 2" xfId="10250" xr:uid="{00000000-0005-0000-0000-00004E270000}"/>
    <cellStyle name="20% - Accent1 2 3 5 2 2 2" xfId="10251" xr:uid="{00000000-0005-0000-0000-00004F270000}"/>
    <cellStyle name="20% - Accent1 2 3 5 2 2 2 2" xfId="10252" xr:uid="{00000000-0005-0000-0000-000050270000}"/>
    <cellStyle name="20% - Accent1 2 3 5 2 2 2 2 2" xfId="10253" xr:uid="{00000000-0005-0000-0000-000051270000}"/>
    <cellStyle name="20% - Accent1 2 3 5 2 2 2 3" xfId="10254" xr:uid="{00000000-0005-0000-0000-000052270000}"/>
    <cellStyle name="20% - Accent1 2 3 5 2 2 3" xfId="10255" xr:uid="{00000000-0005-0000-0000-000053270000}"/>
    <cellStyle name="20% - Accent1 2 3 5 2 2 3 2" xfId="10256" xr:uid="{00000000-0005-0000-0000-000054270000}"/>
    <cellStyle name="20% - Accent1 2 3 5 2 2 4" xfId="10257" xr:uid="{00000000-0005-0000-0000-000055270000}"/>
    <cellStyle name="20% - Accent1 2 3 5 2 3" xfId="10258" xr:uid="{00000000-0005-0000-0000-000056270000}"/>
    <cellStyle name="20% - Accent1 2 3 5 2 3 2" xfId="10259" xr:uid="{00000000-0005-0000-0000-000057270000}"/>
    <cellStyle name="20% - Accent1 2 3 5 2 3 2 2" xfId="10260" xr:uid="{00000000-0005-0000-0000-000058270000}"/>
    <cellStyle name="20% - Accent1 2 3 5 2 3 2 2 2" xfId="10261" xr:uid="{00000000-0005-0000-0000-000059270000}"/>
    <cellStyle name="20% - Accent1 2 3 5 2 3 2 3" xfId="10262" xr:uid="{00000000-0005-0000-0000-00005A270000}"/>
    <cellStyle name="20% - Accent1 2 3 5 2 3 3" xfId="10263" xr:uid="{00000000-0005-0000-0000-00005B270000}"/>
    <cellStyle name="20% - Accent1 2 3 5 2 3 3 2" xfId="10264" xr:uid="{00000000-0005-0000-0000-00005C270000}"/>
    <cellStyle name="20% - Accent1 2 3 5 2 3 4" xfId="10265" xr:uid="{00000000-0005-0000-0000-00005D270000}"/>
    <cellStyle name="20% - Accent1 2 3 5 2 4" xfId="10266" xr:uid="{00000000-0005-0000-0000-00005E270000}"/>
    <cellStyle name="20% - Accent1 2 3 5 2 4 2" xfId="10267" xr:uid="{00000000-0005-0000-0000-00005F270000}"/>
    <cellStyle name="20% - Accent1 2 3 5 2 4 2 2" xfId="10268" xr:uid="{00000000-0005-0000-0000-000060270000}"/>
    <cellStyle name="20% - Accent1 2 3 5 2 4 2 2 2" xfId="10269" xr:uid="{00000000-0005-0000-0000-000061270000}"/>
    <cellStyle name="20% - Accent1 2 3 5 2 4 2 3" xfId="10270" xr:uid="{00000000-0005-0000-0000-000062270000}"/>
    <cellStyle name="20% - Accent1 2 3 5 2 4 3" xfId="10271" xr:uid="{00000000-0005-0000-0000-000063270000}"/>
    <cellStyle name="20% - Accent1 2 3 5 2 4 3 2" xfId="10272" xr:uid="{00000000-0005-0000-0000-000064270000}"/>
    <cellStyle name="20% - Accent1 2 3 5 2 4 4" xfId="10273" xr:uid="{00000000-0005-0000-0000-000065270000}"/>
    <cellStyle name="20% - Accent1 2 3 5 2 5" xfId="10274" xr:uid="{00000000-0005-0000-0000-000066270000}"/>
    <cellStyle name="20% - Accent1 2 3 5 2 5 2" xfId="10275" xr:uid="{00000000-0005-0000-0000-000067270000}"/>
    <cellStyle name="20% - Accent1 2 3 5 2 5 2 2" xfId="10276" xr:uid="{00000000-0005-0000-0000-000068270000}"/>
    <cellStyle name="20% - Accent1 2 3 5 2 5 3" xfId="10277" xr:uid="{00000000-0005-0000-0000-000069270000}"/>
    <cellStyle name="20% - Accent1 2 3 5 2 6" xfId="10278" xr:uid="{00000000-0005-0000-0000-00006A270000}"/>
    <cellStyle name="20% - Accent1 2 3 5 2 6 2" xfId="10279" xr:uid="{00000000-0005-0000-0000-00006B270000}"/>
    <cellStyle name="20% - Accent1 2 3 5 2 6 2 2" xfId="10280" xr:uid="{00000000-0005-0000-0000-00006C270000}"/>
    <cellStyle name="20% - Accent1 2 3 5 2 6 3" xfId="10281" xr:uid="{00000000-0005-0000-0000-00006D270000}"/>
    <cellStyle name="20% - Accent1 2 3 5 2 7" xfId="10282" xr:uid="{00000000-0005-0000-0000-00006E270000}"/>
    <cellStyle name="20% - Accent1 2 3 5 2 7 2" xfId="10283" xr:uid="{00000000-0005-0000-0000-00006F270000}"/>
    <cellStyle name="20% - Accent1 2 3 5 2 8" xfId="10284" xr:uid="{00000000-0005-0000-0000-000070270000}"/>
    <cellStyle name="20% - Accent1 2 3 5 2 8 2" xfId="10285" xr:uid="{00000000-0005-0000-0000-000071270000}"/>
    <cellStyle name="20% - Accent1 2 3 5 2 9" xfId="10286" xr:uid="{00000000-0005-0000-0000-000072270000}"/>
    <cellStyle name="20% - Accent1 2 3 5 3" xfId="10287" xr:uid="{00000000-0005-0000-0000-000073270000}"/>
    <cellStyle name="20% - Accent1 2 3 5 3 2" xfId="10288" xr:uid="{00000000-0005-0000-0000-000074270000}"/>
    <cellStyle name="20% - Accent1 2 3 5 3 2 2" xfId="10289" xr:uid="{00000000-0005-0000-0000-000075270000}"/>
    <cellStyle name="20% - Accent1 2 3 5 3 2 2 2" xfId="10290" xr:uid="{00000000-0005-0000-0000-000076270000}"/>
    <cellStyle name="20% - Accent1 2 3 5 3 2 2 2 2" xfId="10291" xr:uid="{00000000-0005-0000-0000-000077270000}"/>
    <cellStyle name="20% - Accent1 2 3 5 3 2 2 3" xfId="10292" xr:uid="{00000000-0005-0000-0000-000078270000}"/>
    <cellStyle name="20% - Accent1 2 3 5 3 2 3" xfId="10293" xr:uid="{00000000-0005-0000-0000-000079270000}"/>
    <cellStyle name="20% - Accent1 2 3 5 3 2 3 2" xfId="10294" xr:uid="{00000000-0005-0000-0000-00007A270000}"/>
    <cellStyle name="20% - Accent1 2 3 5 3 2 4" xfId="10295" xr:uid="{00000000-0005-0000-0000-00007B270000}"/>
    <cellStyle name="20% - Accent1 2 3 5 3 3" xfId="10296" xr:uid="{00000000-0005-0000-0000-00007C270000}"/>
    <cellStyle name="20% - Accent1 2 3 5 3 3 2" xfId="10297" xr:uid="{00000000-0005-0000-0000-00007D270000}"/>
    <cellStyle name="20% - Accent1 2 3 5 3 3 2 2" xfId="10298" xr:uid="{00000000-0005-0000-0000-00007E270000}"/>
    <cellStyle name="20% - Accent1 2 3 5 3 3 2 2 2" xfId="10299" xr:uid="{00000000-0005-0000-0000-00007F270000}"/>
    <cellStyle name="20% - Accent1 2 3 5 3 3 2 3" xfId="10300" xr:uid="{00000000-0005-0000-0000-000080270000}"/>
    <cellStyle name="20% - Accent1 2 3 5 3 3 3" xfId="10301" xr:uid="{00000000-0005-0000-0000-000081270000}"/>
    <cellStyle name="20% - Accent1 2 3 5 3 3 3 2" xfId="10302" xr:uid="{00000000-0005-0000-0000-000082270000}"/>
    <cellStyle name="20% - Accent1 2 3 5 3 3 4" xfId="10303" xr:uid="{00000000-0005-0000-0000-000083270000}"/>
    <cellStyle name="20% - Accent1 2 3 5 3 4" xfId="10304" xr:uid="{00000000-0005-0000-0000-000084270000}"/>
    <cellStyle name="20% - Accent1 2 3 5 3 4 2" xfId="10305" xr:uid="{00000000-0005-0000-0000-000085270000}"/>
    <cellStyle name="20% - Accent1 2 3 5 3 4 2 2" xfId="10306" xr:uid="{00000000-0005-0000-0000-000086270000}"/>
    <cellStyle name="20% - Accent1 2 3 5 3 4 2 2 2" xfId="10307" xr:uid="{00000000-0005-0000-0000-000087270000}"/>
    <cellStyle name="20% - Accent1 2 3 5 3 4 2 3" xfId="10308" xr:uid="{00000000-0005-0000-0000-000088270000}"/>
    <cellStyle name="20% - Accent1 2 3 5 3 4 3" xfId="10309" xr:uid="{00000000-0005-0000-0000-000089270000}"/>
    <cellStyle name="20% - Accent1 2 3 5 3 4 3 2" xfId="10310" xr:uid="{00000000-0005-0000-0000-00008A270000}"/>
    <cellStyle name="20% - Accent1 2 3 5 3 4 4" xfId="10311" xr:uid="{00000000-0005-0000-0000-00008B270000}"/>
    <cellStyle name="20% - Accent1 2 3 5 3 5" xfId="10312" xr:uid="{00000000-0005-0000-0000-00008C270000}"/>
    <cellStyle name="20% - Accent1 2 3 5 3 5 2" xfId="10313" xr:uid="{00000000-0005-0000-0000-00008D270000}"/>
    <cellStyle name="20% - Accent1 2 3 5 3 5 2 2" xfId="10314" xr:uid="{00000000-0005-0000-0000-00008E270000}"/>
    <cellStyle name="20% - Accent1 2 3 5 3 5 3" xfId="10315" xr:uid="{00000000-0005-0000-0000-00008F270000}"/>
    <cellStyle name="20% - Accent1 2 3 5 3 6" xfId="10316" xr:uid="{00000000-0005-0000-0000-000090270000}"/>
    <cellStyle name="20% - Accent1 2 3 5 3 6 2" xfId="10317" xr:uid="{00000000-0005-0000-0000-000091270000}"/>
    <cellStyle name="20% - Accent1 2 3 5 3 6 2 2" xfId="10318" xr:uid="{00000000-0005-0000-0000-000092270000}"/>
    <cellStyle name="20% - Accent1 2 3 5 3 6 3" xfId="10319" xr:uid="{00000000-0005-0000-0000-000093270000}"/>
    <cellStyle name="20% - Accent1 2 3 5 3 7" xfId="10320" xr:uid="{00000000-0005-0000-0000-000094270000}"/>
    <cellStyle name="20% - Accent1 2 3 5 3 7 2" xfId="10321" xr:uid="{00000000-0005-0000-0000-000095270000}"/>
    <cellStyle name="20% - Accent1 2 3 5 3 8" xfId="10322" xr:uid="{00000000-0005-0000-0000-000096270000}"/>
    <cellStyle name="20% - Accent1 2 3 5 3 8 2" xfId="10323" xr:uid="{00000000-0005-0000-0000-000097270000}"/>
    <cellStyle name="20% - Accent1 2 3 5 3 9" xfId="10324" xr:uid="{00000000-0005-0000-0000-000098270000}"/>
    <cellStyle name="20% - Accent1 2 3 5 4" xfId="10325" xr:uid="{00000000-0005-0000-0000-000099270000}"/>
    <cellStyle name="20% - Accent1 2 3 5 4 2" xfId="10326" xr:uid="{00000000-0005-0000-0000-00009A270000}"/>
    <cellStyle name="20% - Accent1 2 3 5 4 2 2" xfId="10327" xr:uid="{00000000-0005-0000-0000-00009B270000}"/>
    <cellStyle name="20% - Accent1 2 3 5 4 2 2 2" xfId="10328" xr:uid="{00000000-0005-0000-0000-00009C270000}"/>
    <cellStyle name="20% - Accent1 2 3 5 4 2 3" xfId="10329" xr:uid="{00000000-0005-0000-0000-00009D270000}"/>
    <cellStyle name="20% - Accent1 2 3 5 4 3" xfId="10330" xr:uid="{00000000-0005-0000-0000-00009E270000}"/>
    <cellStyle name="20% - Accent1 2 3 5 4 3 2" xfId="10331" xr:uid="{00000000-0005-0000-0000-00009F270000}"/>
    <cellStyle name="20% - Accent1 2 3 5 4 4" xfId="10332" xr:uid="{00000000-0005-0000-0000-0000A0270000}"/>
    <cellStyle name="20% - Accent1 2 3 5 5" xfId="10333" xr:uid="{00000000-0005-0000-0000-0000A1270000}"/>
    <cellStyle name="20% - Accent1 2 3 5 5 2" xfId="10334" xr:uid="{00000000-0005-0000-0000-0000A2270000}"/>
    <cellStyle name="20% - Accent1 2 3 5 5 2 2" xfId="10335" xr:uid="{00000000-0005-0000-0000-0000A3270000}"/>
    <cellStyle name="20% - Accent1 2 3 5 5 2 2 2" xfId="10336" xr:uid="{00000000-0005-0000-0000-0000A4270000}"/>
    <cellStyle name="20% - Accent1 2 3 5 5 2 3" xfId="10337" xr:uid="{00000000-0005-0000-0000-0000A5270000}"/>
    <cellStyle name="20% - Accent1 2 3 5 5 3" xfId="10338" xr:uid="{00000000-0005-0000-0000-0000A6270000}"/>
    <cellStyle name="20% - Accent1 2 3 5 5 3 2" xfId="10339" xr:uid="{00000000-0005-0000-0000-0000A7270000}"/>
    <cellStyle name="20% - Accent1 2 3 5 5 4" xfId="10340" xr:uid="{00000000-0005-0000-0000-0000A8270000}"/>
    <cellStyle name="20% - Accent1 2 3 5 6" xfId="10341" xr:uid="{00000000-0005-0000-0000-0000A9270000}"/>
    <cellStyle name="20% - Accent1 2 3 5 6 2" xfId="10342" xr:uid="{00000000-0005-0000-0000-0000AA270000}"/>
    <cellStyle name="20% - Accent1 2 3 5 6 2 2" xfId="10343" xr:uid="{00000000-0005-0000-0000-0000AB270000}"/>
    <cellStyle name="20% - Accent1 2 3 5 6 2 2 2" xfId="10344" xr:uid="{00000000-0005-0000-0000-0000AC270000}"/>
    <cellStyle name="20% - Accent1 2 3 5 6 2 3" xfId="10345" xr:uid="{00000000-0005-0000-0000-0000AD270000}"/>
    <cellStyle name="20% - Accent1 2 3 5 6 3" xfId="10346" xr:uid="{00000000-0005-0000-0000-0000AE270000}"/>
    <cellStyle name="20% - Accent1 2 3 5 6 3 2" xfId="10347" xr:uid="{00000000-0005-0000-0000-0000AF270000}"/>
    <cellStyle name="20% - Accent1 2 3 5 6 4" xfId="10348" xr:uid="{00000000-0005-0000-0000-0000B0270000}"/>
    <cellStyle name="20% - Accent1 2 3 5 7" xfId="10349" xr:uid="{00000000-0005-0000-0000-0000B1270000}"/>
    <cellStyle name="20% - Accent1 2 3 5 7 2" xfId="10350" xr:uid="{00000000-0005-0000-0000-0000B2270000}"/>
    <cellStyle name="20% - Accent1 2 3 5 7 2 2" xfId="10351" xr:uid="{00000000-0005-0000-0000-0000B3270000}"/>
    <cellStyle name="20% - Accent1 2 3 5 7 3" xfId="10352" xr:uid="{00000000-0005-0000-0000-0000B4270000}"/>
    <cellStyle name="20% - Accent1 2 3 5 8" xfId="10353" xr:uid="{00000000-0005-0000-0000-0000B5270000}"/>
    <cellStyle name="20% - Accent1 2 3 5 8 2" xfId="10354" xr:uid="{00000000-0005-0000-0000-0000B6270000}"/>
    <cellStyle name="20% - Accent1 2 3 5 8 2 2" xfId="10355" xr:uid="{00000000-0005-0000-0000-0000B7270000}"/>
    <cellStyle name="20% - Accent1 2 3 5 8 3" xfId="10356" xr:uid="{00000000-0005-0000-0000-0000B8270000}"/>
    <cellStyle name="20% - Accent1 2 3 5 9" xfId="10357" xr:uid="{00000000-0005-0000-0000-0000B9270000}"/>
    <cellStyle name="20% - Accent1 2 3 5 9 2" xfId="10358" xr:uid="{00000000-0005-0000-0000-0000BA270000}"/>
    <cellStyle name="20% - Accent1 2 3 6" xfId="10359" xr:uid="{00000000-0005-0000-0000-0000BB270000}"/>
    <cellStyle name="20% - Accent1 2 3 6 10" xfId="10360" xr:uid="{00000000-0005-0000-0000-0000BC270000}"/>
    <cellStyle name="20% - Accent1 2 3 6 10 2" xfId="10361" xr:uid="{00000000-0005-0000-0000-0000BD270000}"/>
    <cellStyle name="20% - Accent1 2 3 6 11" xfId="10362" xr:uid="{00000000-0005-0000-0000-0000BE270000}"/>
    <cellStyle name="20% - Accent1 2 3 6 2" xfId="10363" xr:uid="{00000000-0005-0000-0000-0000BF270000}"/>
    <cellStyle name="20% - Accent1 2 3 6 2 2" xfId="10364" xr:uid="{00000000-0005-0000-0000-0000C0270000}"/>
    <cellStyle name="20% - Accent1 2 3 6 2 2 2" xfId="10365" xr:uid="{00000000-0005-0000-0000-0000C1270000}"/>
    <cellStyle name="20% - Accent1 2 3 6 2 2 2 2" xfId="10366" xr:uid="{00000000-0005-0000-0000-0000C2270000}"/>
    <cellStyle name="20% - Accent1 2 3 6 2 2 2 2 2" xfId="10367" xr:uid="{00000000-0005-0000-0000-0000C3270000}"/>
    <cellStyle name="20% - Accent1 2 3 6 2 2 2 3" xfId="10368" xr:uid="{00000000-0005-0000-0000-0000C4270000}"/>
    <cellStyle name="20% - Accent1 2 3 6 2 2 3" xfId="10369" xr:uid="{00000000-0005-0000-0000-0000C5270000}"/>
    <cellStyle name="20% - Accent1 2 3 6 2 2 3 2" xfId="10370" xr:uid="{00000000-0005-0000-0000-0000C6270000}"/>
    <cellStyle name="20% - Accent1 2 3 6 2 2 4" xfId="10371" xr:uid="{00000000-0005-0000-0000-0000C7270000}"/>
    <cellStyle name="20% - Accent1 2 3 6 2 3" xfId="10372" xr:uid="{00000000-0005-0000-0000-0000C8270000}"/>
    <cellStyle name="20% - Accent1 2 3 6 2 3 2" xfId="10373" xr:uid="{00000000-0005-0000-0000-0000C9270000}"/>
    <cellStyle name="20% - Accent1 2 3 6 2 3 2 2" xfId="10374" xr:uid="{00000000-0005-0000-0000-0000CA270000}"/>
    <cellStyle name="20% - Accent1 2 3 6 2 3 2 2 2" xfId="10375" xr:uid="{00000000-0005-0000-0000-0000CB270000}"/>
    <cellStyle name="20% - Accent1 2 3 6 2 3 2 3" xfId="10376" xr:uid="{00000000-0005-0000-0000-0000CC270000}"/>
    <cellStyle name="20% - Accent1 2 3 6 2 3 3" xfId="10377" xr:uid="{00000000-0005-0000-0000-0000CD270000}"/>
    <cellStyle name="20% - Accent1 2 3 6 2 3 3 2" xfId="10378" xr:uid="{00000000-0005-0000-0000-0000CE270000}"/>
    <cellStyle name="20% - Accent1 2 3 6 2 3 4" xfId="10379" xr:uid="{00000000-0005-0000-0000-0000CF270000}"/>
    <cellStyle name="20% - Accent1 2 3 6 2 4" xfId="10380" xr:uid="{00000000-0005-0000-0000-0000D0270000}"/>
    <cellStyle name="20% - Accent1 2 3 6 2 4 2" xfId="10381" xr:uid="{00000000-0005-0000-0000-0000D1270000}"/>
    <cellStyle name="20% - Accent1 2 3 6 2 4 2 2" xfId="10382" xr:uid="{00000000-0005-0000-0000-0000D2270000}"/>
    <cellStyle name="20% - Accent1 2 3 6 2 4 2 2 2" xfId="10383" xr:uid="{00000000-0005-0000-0000-0000D3270000}"/>
    <cellStyle name="20% - Accent1 2 3 6 2 4 2 3" xfId="10384" xr:uid="{00000000-0005-0000-0000-0000D4270000}"/>
    <cellStyle name="20% - Accent1 2 3 6 2 4 3" xfId="10385" xr:uid="{00000000-0005-0000-0000-0000D5270000}"/>
    <cellStyle name="20% - Accent1 2 3 6 2 4 3 2" xfId="10386" xr:uid="{00000000-0005-0000-0000-0000D6270000}"/>
    <cellStyle name="20% - Accent1 2 3 6 2 4 4" xfId="10387" xr:uid="{00000000-0005-0000-0000-0000D7270000}"/>
    <cellStyle name="20% - Accent1 2 3 6 2 5" xfId="10388" xr:uid="{00000000-0005-0000-0000-0000D8270000}"/>
    <cellStyle name="20% - Accent1 2 3 6 2 5 2" xfId="10389" xr:uid="{00000000-0005-0000-0000-0000D9270000}"/>
    <cellStyle name="20% - Accent1 2 3 6 2 5 2 2" xfId="10390" xr:uid="{00000000-0005-0000-0000-0000DA270000}"/>
    <cellStyle name="20% - Accent1 2 3 6 2 5 3" xfId="10391" xr:uid="{00000000-0005-0000-0000-0000DB270000}"/>
    <cellStyle name="20% - Accent1 2 3 6 2 6" xfId="10392" xr:uid="{00000000-0005-0000-0000-0000DC270000}"/>
    <cellStyle name="20% - Accent1 2 3 6 2 6 2" xfId="10393" xr:uid="{00000000-0005-0000-0000-0000DD270000}"/>
    <cellStyle name="20% - Accent1 2 3 6 2 6 2 2" xfId="10394" xr:uid="{00000000-0005-0000-0000-0000DE270000}"/>
    <cellStyle name="20% - Accent1 2 3 6 2 6 3" xfId="10395" xr:uid="{00000000-0005-0000-0000-0000DF270000}"/>
    <cellStyle name="20% - Accent1 2 3 6 2 7" xfId="10396" xr:uid="{00000000-0005-0000-0000-0000E0270000}"/>
    <cellStyle name="20% - Accent1 2 3 6 2 7 2" xfId="10397" xr:uid="{00000000-0005-0000-0000-0000E1270000}"/>
    <cellStyle name="20% - Accent1 2 3 6 2 8" xfId="10398" xr:uid="{00000000-0005-0000-0000-0000E2270000}"/>
    <cellStyle name="20% - Accent1 2 3 6 2 8 2" xfId="10399" xr:uid="{00000000-0005-0000-0000-0000E3270000}"/>
    <cellStyle name="20% - Accent1 2 3 6 2 9" xfId="10400" xr:uid="{00000000-0005-0000-0000-0000E4270000}"/>
    <cellStyle name="20% - Accent1 2 3 6 3" xfId="10401" xr:uid="{00000000-0005-0000-0000-0000E5270000}"/>
    <cellStyle name="20% - Accent1 2 3 6 3 2" xfId="10402" xr:uid="{00000000-0005-0000-0000-0000E6270000}"/>
    <cellStyle name="20% - Accent1 2 3 6 3 2 2" xfId="10403" xr:uid="{00000000-0005-0000-0000-0000E7270000}"/>
    <cellStyle name="20% - Accent1 2 3 6 3 2 2 2" xfId="10404" xr:uid="{00000000-0005-0000-0000-0000E8270000}"/>
    <cellStyle name="20% - Accent1 2 3 6 3 2 2 2 2" xfId="10405" xr:uid="{00000000-0005-0000-0000-0000E9270000}"/>
    <cellStyle name="20% - Accent1 2 3 6 3 2 2 3" xfId="10406" xr:uid="{00000000-0005-0000-0000-0000EA270000}"/>
    <cellStyle name="20% - Accent1 2 3 6 3 2 3" xfId="10407" xr:uid="{00000000-0005-0000-0000-0000EB270000}"/>
    <cellStyle name="20% - Accent1 2 3 6 3 2 3 2" xfId="10408" xr:uid="{00000000-0005-0000-0000-0000EC270000}"/>
    <cellStyle name="20% - Accent1 2 3 6 3 2 4" xfId="10409" xr:uid="{00000000-0005-0000-0000-0000ED270000}"/>
    <cellStyle name="20% - Accent1 2 3 6 3 3" xfId="10410" xr:uid="{00000000-0005-0000-0000-0000EE270000}"/>
    <cellStyle name="20% - Accent1 2 3 6 3 3 2" xfId="10411" xr:uid="{00000000-0005-0000-0000-0000EF270000}"/>
    <cellStyle name="20% - Accent1 2 3 6 3 3 2 2" xfId="10412" xr:uid="{00000000-0005-0000-0000-0000F0270000}"/>
    <cellStyle name="20% - Accent1 2 3 6 3 3 2 2 2" xfId="10413" xr:uid="{00000000-0005-0000-0000-0000F1270000}"/>
    <cellStyle name="20% - Accent1 2 3 6 3 3 2 3" xfId="10414" xr:uid="{00000000-0005-0000-0000-0000F2270000}"/>
    <cellStyle name="20% - Accent1 2 3 6 3 3 3" xfId="10415" xr:uid="{00000000-0005-0000-0000-0000F3270000}"/>
    <cellStyle name="20% - Accent1 2 3 6 3 3 3 2" xfId="10416" xr:uid="{00000000-0005-0000-0000-0000F4270000}"/>
    <cellStyle name="20% - Accent1 2 3 6 3 3 4" xfId="10417" xr:uid="{00000000-0005-0000-0000-0000F5270000}"/>
    <cellStyle name="20% - Accent1 2 3 6 3 4" xfId="10418" xr:uid="{00000000-0005-0000-0000-0000F6270000}"/>
    <cellStyle name="20% - Accent1 2 3 6 3 4 2" xfId="10419" xr:uid="{00000000-0005-0000-0000-0000F7270000}"/>
    <cellStyle name="20% - Accent1 2 3 6 3 4 2 2" xfId="10420" xr:uid="{00000000-0005-0000-0000-0000F8270000}"/>
    <cellStyle name="20% - Accent1 2 3 6 3 4 2 2 2" xfId="10421" xr:uid="{00000000-0005-0000-0000-0000F9270000}"/>
    <cellStyle name="20% - Accent1 2 3 6 3 4 2 3" xfId="10422" xr:uid="{00000000-0005-0000-0000-0000FA270000}"/>
    <cellStyle name="20% - Accent1 2 3 6 3 4 3" xfId="10423" xr:uid="{00000000-0005-0000-0000-0000FB270000}"/>
    <cellStyle name="20% - Accent1 2 3 6 3 4 3 2" xfId="10424" xr:uid="{00000000-0005-0000-0000-0000FC270000}"/>
    <cellStyle name="20% - Accent1 2 3 6 3 4 4" xfId="10425" xr:uid="{00000000-0005-0000-0000-0000FD270000}"/>
    <cellStyle name="20% - Accent1 2 3 6 3 5" xfId="10426" xr:uid="{00000000-0005-0000-0000-0000FE270000}"/>
    <cellStyle name="20% - Accent1 2 3 6 3 5 2" xfId="10427" xr:uid="{00000000-0005-0000-0000-0000FF270000}"/>
    <cellStyle name="20% - Accent1 2 3 6 3 5 2 2" xfId="10428" xr:uid="{00000000-0005-0000-0000-000000280000}"/>
    <cellStyle name="20% - Accent1 2 3 6 3 5 3" xfId="10429" xr:uid="{00000000-0005-0000-0000-000001280000}"/>
    <cellStyle name="20% - Accent1 2 3 6 3 6" xfId="10430" xr:uid="{00000000-0005-0000-0000-000002280000}"/>
    <cellStyle name="20% - Accent1 2 3 6 3 6 2" xfId="10431" xr:uid="{00000000-0005-0000-0000-000003280000}"/>
    <cellStyle name="20% - Accent1 2 3 6 3 6 2 2" xfId="10432" xr:uid="{00000000-0005-0000-0000-000004280000}"/>
    <cellStyle name="20% - Accent1 2 3 6 3 6 3" xfId="10433" xr:uid="{00000000-0005-0000-0000-000005280000}"/>
    <cellStyle name="20% - Accent1 2 3 6 3 7" xfId="10434" xr:uid="{00000000-0005-0000-0000-000006280000}"/>
    <cellStyle name="20% - Accent1 2 3 6 3 7 2" xfId="10435" xr:uid="{00000000-0005-0000-0000-000007280000}"/>
    <cellStyle name="20% - Accent1 2 3 6 3 8" xfId="10436" xr:uid="{00000000-0005-0000-0000-000008280000}"/>
    <cellStyle name="20% - Accent1 2 3 6 3 8 2" xfId="10437" xr:uid="{00000000-0005-0000-0000-000009280000}"/>
    <cellStyle name="20% - Accent1 2 3 6 3 9" xfId="10438" xr:uid="{00000000-0005-0000-0000-00000A280000}"/>
    <cellStyle name="20% - Accent1 2 3 6 4" xfId="10439" xr:uid="{00000000-0005-0000-0000-00000B280000}"/>
    <cellStyle name="20% - Accent1 2 3 6 4 2" xfId="10440" xr:uid="{00000000-0005-0000-0000-00000C280000}"/>
    <cellStyle name="20% - Accent1 2 3 6 4 2 2" xfId="10441" xr:uid="{00000000-0005-0000-0000-00000D280000}"/>
    <cellStyle name="20% - Accent1 2 3 6 4 2 2 2" xfId="10442" xr:uid="{00000000-0005-0000-0000-00000E280000}"/>
    <cellStyle name="20% - Accent1 2 3 6 4 2 3" xfId="10443" xr:uid="{00000000-0005-0000-0000-00000F280000}"/>
    <cellStyle name="20% - Accent1 2 3 6 4 3" xfId="10444" xr:uid="{00000000-0005-0000-0000-000010280000}"/>
    <cellStyle name="20% - Accent1 2 3 6 4 3 2" xfId="10445" xr:uid="{00000000-0005-0000-0000-000011280000}"/>
    <cellStyle name="20% - Accent1 2 3 6 4 4" xfId="10446" xr:uid="{00000000-0005-0000-0000-000012280000}"/>
    <cellStyle name="20% - Accent1 2 3 6 5" xfId="10447" xr:uid="{00000000-0005-0000-0000-000013280000}"/>
    <cellStyle name="20% - Accent1 2 3 6 5 2" xfId="10448" xr:uid="{00000000-0005-0000-0000-000014280000}"/>
    <cellStyle name="20% - Accent1 2 3 6 5 2 2" xfId="10449" xr:uid="{00000000-0005-0000-0000-000015280000}"/>
    <cellStyle name="20% - Accent1 2 3 6 5 2 2 2" xfId="10450" xr:uid="{00000000-0005-0000-0000-000016280000}"/>
    <cellStyle name="20% - Accent1 2 3 6 5 2 3" xfId="10451" xr:uid="{00000000-0005-0000-0000-000017280000}"/>
    <cellStyle name="20% - Accent1 2 3 6 5 3" xfId="10452" xr:uid="{00000000-0005-0000-0000-000018280000}"/>
    <cellStyle name="20% - Accent1 2 3 6 5 3 2" xfId="10453" xr:uid="{00000000-0005-0000-0000-000019280000}"/>
    <cellStyle name="20% - Accent1 2 3 6 5 4" xfId="10454" xr:uid="{00000000-0005-0000-0000-00001A280000}"/>
    <cellStyle name="20% - Accent1 2 3 6 6" xfId="10455" xr:uid="{00000000-0005-0000-0000-00001B280000}"/>
    <cellStyle name="20% - Accent1 2 3 6 6 2" xfId="10456" xr:uid="{00000000-0005-0000-0000-00001C280000}"/>
    <cellStyle name="20% - Accent1 2 3 6 6 2 2" xfId="10457" xr:uid="{00000000-0005-0000-0000-00001D280000}"/>
    <cellStyle name="20% - Accent1 2 3 6 6 2 2 2" xfId="10458" xr:uid="{00000000-0005-0000-0000-00001E280000}"/>
    <cellStyle name="20% - Accent1 2 3 6 6 2 3" xfId="10459" xr:uid="{00000000-0005-0000-0000-00001F280000}"/>
    <cellStyle name="20% - Accent1 2 3 6 6 3" xfId="10460" xr:uid="{00000000-0005-0000-0000-000020280000}"/>
    <cellStyle name="20% - Accent1 2 3 6 6 3 2" xfId="10461" xr:uid="{00000000-0005-0000-0000-000021280000}"/>
    <cellStyle name="20% - Accent1 2 3 6 6 4" xfId="10462" xr:uid="{00000000-0005-0000-0000-000022280000}"/>
    <cellStyle name="20% - Accent1 2 3 6 7" xfId="10463" xr:uid="{00000000-0005-0000-0000-000023280000}"/>
    <cellStyle name="20% - Accent1 2 3 6 7 2" xfId="10464" xr:uid="{00000000-0005-0000-0000-000024280000}"/>
    <cellStyle name="20% - Accent1 2 3 6 7 2 2" xfId="10465" xr:uid="{00000000-0005-0000-0000-000025280000}"/>
    <cellStyle name="20% - Accent1 2 3 6 7 3" xfId="10466" xr:uid="{00000000-0005-0000-0000-000026280000}"/>
    <cellStyle name="20% - Accent1 2 3 6 8" xfId="10467" xr:uid="{00000000-0005-0000-0000-000027280000}"/>
    <cellStyle name="20% - Accent1 2 3 6 8 2" xfId="10468" xr:uid="{00000000-0005-0000-0000-000028280000}"/>
    <cellStyle name="20% - Accent1 2 3 6 8 2 2" xfId="10469" xr:uid="{00000000-0005-0000-0000-000029280000}"/>
    <cellStyle name="20% - Accent1 2 3 6 8 3" xfId="10470" xr:uid="{00000000-0005-0000-0000-00002A280000}"/>
    <cellStyle name="20% - Accent1 2 3 6 9" xfId="10471" xr:uid="{00000000-0005-0000-0000-00002B280000}"/>
    <cellStyle name="20% - Accent1 2 3 6 9 2" xfId="10472" xr:uid="{00000000-0005-0000-0000-00002C280000}"/>
    <cellStyle name="20% - Accent1 2 3 7" xfId="10473" xr:uid="{00000000-0005-0000-0000-00002D280000}"/>
    <cellStyle name="20% - Accent1 2 3 7 2" xfId="10474" xr:uid="{00000000-0005-0000-0000-00002E280000}"/>
    <cellStyle name="20% - Accent1 2 3 7 2 2" xfId="10475" xr:uid="{00000000-0005-0000-0000-00002F280000}"/>
    <cellStyle name="20% - Accent1 2 3 7 2 2 2" xfId="10476" xr:uid="{00000000-0005-0000-0000-000030280000}"/>
    <cellStyle name="20% - Accent1 2 3 7 2 2 2 2" xfId="10477" xr:uid="{00000000-0005-0000-0000-000031280000}"/>
    <cellStyle name="20% - Accent1 2 3 7 2 2 3" xfId="10478" xr:uid="{00000000-0005-0000-0000-000032280000}"/>
    <cellStyle name="20% - Accent1 2 3 7 2 3" xfId="10479" xr:uid="{00000000-0005-0000-0000-000033280000}"/>
    <cellStyle name="20% - Accent1 2 3 7 2 3 2" xfId="10480" xr:uid="{00000000-0005-0000-0000-000034280000}"/>
    <cellStyle name="20% - Accent1 2 3 7 2 4" xfId="10481" xr:uid="{00000000-0005-0000-0000-000035280000}"/>
    <cellStyle name="20% - Accent1 2 3 7 3" xfId="10482" xr:uid="{00000000-0005-0000-0000-000036280000}"/>
    <cellStyle name="20% - Accent1 2 3 7 3 2" xfId="10483" xr:uid="{00000000-0005-0000-0000-000037280000}"/>
    <cellStyle name="20% - Accent1 2 3 7 3 2 2" xfId="10484" xr:uid="{00000000-0005-0000-0000-000038280000}"/>
    <cellStyle name="20% - Accent1 2 3 7 3 2 2 2" xfId="10485" xr:uid="{00000000-0005-0000-0000-000039280000}"/>
    <cellStyle name="20% - Accent1 2 3 7 3 2 3" xfId="10486" xr:uid="{00000000-0005-0000-0000-00003A280000}"/>
    <cellStyle name="20% - Accent1 2 3 7 3 3" xfId="10487" xr:uid="{00000000-0005-0000-0000-00003B280000}"/>
    <cellStyle name="20% - Accent1 2 3 7 3 3 2" xfId="10488" xr:uid="{00000000-0005-0000-0000-00003C280000}"/>
    <cellStyle name="20% - Accent1 2 3 7 3 4" xfId="10489" xr:uid="{00000000-0005-0000-0000-00003D280000}"/>
    <cellStyle name="20% - Accent1 2 3 7 4" xfId="10490" xr:uid="{00000000-0005-0000-0000-00003E280000}"/>
    <cellStyle name="20% - Accent1 2 3 7 4 2" xfId="10491" xr:uid="{00000000-0005-0000-0000-00003F280000}"/>
    <cellStyle name="20% - Accent1 2 3 7 4 2 2" xfId="10492" xr:uid="{00000000-0005-0000-0000-000040280000}"/>
    <cellStyle name="20% - Accent1 2 3 7 4 2 2 2" xfId="10493" xr:uid="{00000000-0005-0000-0000-000041280000}"/>
    <cellStyle name="20% - Accent1 2 3 7 4 2 3" xfId="10494" xr:uid="{00000000-0005-0000-0000-000042280000}"/>
    <cellStyle name="20% - Accent1 2 3 7 4 3" xfId="10495" xr:uid="{00000000-0005-0000-0000-000043280000}"/>
    <cellStyle name="20% - Accent1 2 3 7 4 3 2" xfId="10496" xr:uid="{00000000-0005-0000-0000-000044280000}"/>
    <cellStyle name="20% - Accent1 2 3 7 4 4" xfId="10497" xr:uid="{00000000-0005-0000-0000-000045280000}"/>
    <cellStyle name="20% - Accent1 2 3 7 5" xfId="10498" xr:uid="{00000000-0005-0000-0000-000046280000}"/>
    <cellStyle name="20% - Accent1 2 3 7 5 2" xfId="10499" xr:uid="{00000000-0005-0000-0000-000047280000}"/>
    <cellStyle name="20% - Accent1 2 3 7 5 2 2" xfId="10500" xr:uid="{00000000-0005-0000-0000-000048280000}"/>
    <cellStyle name="20% - Accent1 2 3 7 5 3" xfId="10501" xr:uid="{00000000-0005-0000-0000-000049280000}"/>
    <cellStyle name="20% - Accent1 2 3 7 6" xfId="10502" xr:uid="{00000000-0005-0000-0000-00004A280000}"/>
    <cellStyle name="20% - Accent1 2 3 7 6 2" xfId="10503" xr:uid="{00000000-0005-0000-0000-00004B280000}"/>
    <cellStyle name="20% - Accent1 2 3 7 6 2 2" xfId="10504" xr:uid="{00000000-0005-0000-0000-00004C280000}"/>
    <cellStyle name="20% - Accent1 2 3 7 6 3" xfId="10505" xr:uid="{00000000-0005-0000-0000-00004D280000}"/>
    <cellStyle name="20% - Accent1 2 3 7 7" xfId="10506" xr:uid="{00000000-0005-0000-0000-00004E280000}"/>
    <cellStyle name="20% - Accent1 2 3 7 7 2" xfId="10507" xr:uid="{00000000-0005-0000-0000-00004F280000}"/>
    <cellStyle name="20% - Accent1 2 3 7 8" xfId="10508" xr:uid="{00000000-0005-0000-0000-000050280000}"/>
    <cellStyle name="20% - Accent1 2 3 7 8 2" xfId="10509" xr:uid="{00000000-0005-0000-0000-000051280000}"/>
    <cellStyle name="20% - Accent1 2 3 7 9" xfId="10510" xr:uid="{00000000-0005-0000-0000-000052280000}"/>
    <cellStyle name="20% - Accent1 2 3 8" xfId="10511" xr:uid="{00000000-0005-0000-0000-000053280000}"/>
    <cellStyle name="20% - Accent1 2 3 8 2" xfId="10512" xr:uid="{00000000-0005-0000-0000-000054280000}"/>
    <cellStyle name="20% - Accent1 2 3 8 2 2" xfId="10513" xr:uid="{00000000-0005-0000-0000-000055280000}"/>
    <cellStyle name="20% - Accent1 2 3 8 2 2 2" xfId="10514" xr:uid="{00000000-0005-0000-0000-000056280000}"/>
    <cellStyle name="20% - Accent1 2 3 8 2 2 2 2" xfId="10515" xr:uid="{00000000-0005-0000-0000-000057280000}"/>
    <cellStyle name="20% - Accent1 2 3 8 2 2 3" xfId="10516" xr:uid="{00000000-0005-0000-0000-000058280000}"/>
    <cellStyle name="20% - Accent1 2 3 8 2 3" xfId="10517" xr:uid="{00000000-0005-0000-0000-000059280000}"/>
    <cellStyle name="20% - Accent1 2 3 8 2 3 2" xfId="10518" xr:uid="{00000000-0005-0000-0000-00005A280000}"/>
    <cellStyle name="20% - Accent1 2 3 8 2 4" xfId="10519" xr:uid="{00000000-0005-0000-0000-00005B280000}"/>
    <cellStyle name="20% - Accent1 2 3 8 3" xfId="10520" xr:uid="{00000000-0005-0000-0000-00005C280000}"/>
    <cellStyle name="20% - Accent1 2 3 8 3 2" xfId="10521" xr:uid="{00000000-0005-0000-0000-00005D280000}"/>
    <cellStyle name="20% - Accent1 2 3 8 3 2 2" xfId="10522" xr:uid="{00000000-0005-0000-0000-00005E280000}"/>
    <cellStyle name="20% - Accent1 2 3 8 3 2 2 2" xfId="10523" xr:uid="{00000000-0005-0000-0000-00005F280000}"/>
    <cellStyle name="20% - Accent1 2 3 8 3 2 3" xfId="10524" xr:uid="{00000000-0005-0000-0000-000060280000}"/>
    <cellStyle name="20% - Accent1 2 3 8 3 3" xfId="10525" xr:uid="{00000000-0005-0000-0000-000061280000}"/>
    <cellStyle name="20% - Accent1 2 3 8 3 3 2" xfId="10526" xr:uid="{00000000-0005-0000-0000-000062280000}"/>
    <cellStyle name="20% - Accent1 2 3 8 3 4" xfId="10527" xr:uid="{00000000-0005-0000-0000-000063280000}"/>
    <cellStyle name="20% - Accent1 2 3 8 4" xfId="10528" xr:uid="{00000000-0005-0000-0000-000064280000}"/>
    <cellStyle name="20% - Accent1 2 3 8 4 2" xfId="10529" xr:uid="{00000000-0005-0000-0000-000065280000}"/>
    <cellStyle name="20% - Accent1 2 3 8 4 2 2" xfId="10530" xr:uid="{00000000-0005-0000-0000-000066280000}"/>
    <cellStyle name="20% - Accent1 2 3 8 4 2 2 2" xfId="10531" xr:uid="{00000000-0005-0000-0000-000067280000}"/>
    <cellStyle name="20% - Accent1 2 3 8 4 2 3" xfId="10532" xr:uid="{00000000-0005-0000-0000-000068280000}"/>
    <cellStyle name="20% - Accent1 2 3 8 4 3" xfId="10533" xr:uid="{00000000-0005-0000-0000-000069280000}"/>
    <cellStyle name="20% - Accent1 2 3 8 4 3 2" xfId="10534" xr:uid="{00000000-0005-0000-0000-00006A280000}"/>
    <cellStyle name="20% - Accent1 2 3 8 4 4" xfId="10535" xr:uid="{00000000-0005-0000-0000-00006B280000}"/>
    <cellStyle name="20% - Accent1 2 3 8 5" xfId="10536" xr:uid="{00000000-0005-0000-0000-00006C280000}"/>
    <cellStyle name="20% - Accent1 2 3 8 5 2" xfId="10537" xr:uid="{00000000-0005-0000-0000-00006D280000}"/>
    <cellStyle name="20% - Accent1 2 3 8 5 2 2" xfId="10538" xr:uid="{00000000-0005-0000-0000-00006E280000}"/>
    <cellStyle name="20% - Accent1 2 3 8 5 3" xfId="10539" xr:uid="{00000000-0005-0000-0000-00006F280000}"/>
    <cellStyle name="20% - Accent1 2 3 8 6" xfId="10540" xr:uid="{00000000-0005-0000-0000-000070280000}"/>
    <cellStyle name="20% - Accent1 2 3 8 6 2" xfId="10541" xr:uid="{00000000-0005-0000-0000-000071280000}"/>
    <cellStyle name="20% - Accent1 2 3 8 6 2 2" xfId="10542" xr:uid="{00000000-0005-0000-0000-000072280000}"/>
    <cellStyle name="20% - Accent1 2 3 8 6 3" xfId="10543" xr:uid="{00000000-0005-0000-0000-000073280000}"/>
    <cellStyle name="20% - Accent1 2 3 8 7" xfId="10544" xr:uid="{00000000-0005-0000-0000-000074280000}"/>
    <cellStyle name="20% - Accent1 2 3 8 7 2" xfId="10545" xr:uid="{00000000-0005-0000-0000-000075280000}"/>
    <cellStyle name="20% - Accent1 2 3 8 8" xfId="10546" xr:uid="{00000000-0005-0000-0000-000076280000}"/>
    <cellStyle name="20% - Accent1 2 3 8 8 2" xfId="10547" xr:uid="{00000000-0005-0000-0000-000077280000}"/>
    <cellStyle name="20% - Accent1 2 3 8 9" xfId="10548" xr:uid="{00000000-0005-0000-0000-000078280000}"/>
    <cellStyle name="20% - Accent1 2 3 9" xfId="10549" xr:uid="{00000000-0005-0000-0000-000079280000}"/>
    <cellStyle name="20% - Accent1 2 3 9 2" xfId="10550" xr:uid="{00000000-0005-0000-0000-00007A280000}"/>
    <cellStyle name="20% - Accent1 2 3 9 2 2" xfId="10551" xr:uid="{00000000-0005-0000-0000-00007B280000}"/>
    <cellStyle name="20% - Accent1 2 3 9 2 2 2" xfId="10552" xr:uid="{00000000-0005-0000-0000-00007C280000}"/>
    <cellStyle name="20% - Accent1 2 3 9 2 3" xfId="10553" xr:uid="{00000000-0005-0000-0000-00007D280000}"/>
    <cellStyle name="20% - Accent1 2 3 9 3" xfId="10554" xr:uid="{00000000-0005-0000-0000-00007E280000}"/>
    <cellStyle name="20% - Accent1 2 3 9 3 2" xfId="10555" xr:uid="{00000000-0005-0000-0000-00007F280000}"/>
    <cellStyle name="20% - Accent1 2 3 9 4" xfId="10556" xr:uid="{00000000-0005-0000-0000-000080280000}"/>
    <cellStyle name="20% - Accent1 2 4" xfId="10557" xr:uid="{00000000-0005-0000-0000-000081280000}"/>
    <cellStyle name="20% - Accent1 2 4 10" xfId="10558" xr:uid="{00000000-0005-0000-0000-000082280000}"/>
    <cellStyle name="20% - Accent1 2 4 10 2" xfId="10559" xr:uid="{00000000-0005-0000-0000-000083280000}"/>
    <cellStyle name="20% - Accent1 2 4 10 2 2" xfId="10560" xr:uid="{00000000-0005-0000-0000-000084280000}"/>
    <cellStyle name="20% - Accent1 2 4 10 2 2 2" xfId="10561" xr:uid="{00000000-0005-0000-0000-000085280000}"/>
    <cellStyle name="20% - Accent1 2 4 10 2 3" xfId="10562" xr:uid="{00000000-0005-0000-0000-000086280000}"/>
    <cellStyle name="20% - Accent1 2 4 10 3" xfId="10563" xr:uid="{00000000-0005-0000-0000-000087280000}"/>
    <cellStyle name="20% - Accent1 2 4 10 3 2" xfId="10564" xr:uid="{00000000-0005-0000-0000-000088280000}"/>
    <cellStyle name="20% - Accent1 2 4 10 4" xfId="10565" xr:uid="{00000000-0005-0000-0000-000089280000}"/>
    <cellStyle name="20% - Accent1 2 4 11" xfId="10566" xr:uid="{00000000-0005-0000-0000-00008A280000}"/>
    <cellStyle name="20% - Accent1 2 4 11 2" xfId="10567" xr:uid="{00000000-0005-0000-0000-00008B280000}"/>
    <cellStyle name="20% - Accent1 2 4 11 2 2" xfId="10568" xr:uid="{00000000-0005-0000-0000-00008C280000}"/>
    <cellStyle name="20% - Accent1 2 4 11 2 2 2" xfId="10569" xr:uid="{00000000-0005-0000-0000-00008D280000}"/>
    <cellStyle name="20% - Accent1 2 4 11 2 3" xfId="10570" xr:uid="{00000000-0005-0000-0000-00008E280000}"/>
    <cellStyle name="20% - Accent1 2 4 11 3" xfId="10571" xr:uid="{00000000-0005-0000-0000-00008F280000}"/>
    <cellStyle name="20% - Accent1 2 4 11 3 2" xfId="10572" xr:uid="{00000000-0005-0000-0000-000090280000}"/>
    <cellStyle name="20% - Accent1 2 4 11 4" xfId="10573" xr:uid="{00000000-0005-0000-0000-000091280000}"/>
    <cellStyle name="20% - Accent1 2 4 12" xfId="10574" xr:uid="{00000000-0005-0000-0000-000092280000}"/>
    <cellStyle name="20% - Accent1 2 4 12 2" xfId="10575" xr:uid="{00000000-0005-0000-0000-000093280000}"/>
    <cellStyle name="20% - Accent1 2 4 12 2 2" xfId="10576" xr:uid="{00000000-0005-0000-0000-000094280000}"/>
    <cellStyle name="20% - Accent1 2 4 12 3" xfId="10577" xr:uid="{00000000-0005-0000-0000-000095280000}"/>
    <cellStyle name="20% - Accent1 2 4 13" xfId="10578" xr:uid="{00000000-0005-0000-0000-000096280000}"/>
    <cellStyle name="20% - Accent1 2 4 13 2" xfId="10579" xr:uid="{00000000-0005-0000-0000-000097280000}"/>
    <cellStyle name="20% - Accent1 2 4 13 2 2" xfId="10580" xr:uid="{00000000-0005-0000-0000-000098280000}"/>
    <cellStyle name="20% - Accent1 2 4 13 3" xfId="10581" xr:uid="{00000000-0005-0000-0000-000099280000}"/>
    <cellStyle name="20% - Accent1 2 4 14" xfId="10582" xr:uid="{00000000-0005-0000-0000-00009A280000}"/>
    <cellStyle name="20% - Accent1 2 4 14 2" xfId="10583" xr:uid="{00000000-0005-0000-0000-00009B280000}"/>
    <cellStyle name="20% - Accent1 2 4 15" xfId="10584" xr:uid="{00000000-0005-0000-0000-00009C280000}"/>
    <cellStyle name="20% - Accent1 2 4 15 2" xfId="10585" xr:uid="{00000000-0005-0000-0000-00009D280000}"/>
    <cellStyle name="20% - Accent1 2 4 16" xfId="10586" xr:uid="{00000000-0005-0000-0000-00009E280000}"/>
    <cellStyle name="20% - Accent1 2 4 2" xfId="10587" xr:uid="{00000000-0005-0000-0000-00009F280000}"/>
    <cellStyle name="20% - Accent1 2 4 2 10" xfId="10588" xr:uid="{00000000-0005-0000-0000-0000A0280000}"/>
    <cellStyle name="20% - Accent1 2 4 2 10 2" xfId="10589" xr:uid="{00000000-0005-0000-0000-0000A1280000}"/>
    <cellStyle name="20% - Accent1 2 4 2 10 2 2" xfId="10590" xr:uid="{00000000-0005-0000-0000-0000A2280000}"/>
    <cellStyle name="20% - Accent1 2 4 2 10 2 2 2" xfId="10591" xr:uid="{00000000-0005-0000-0000-0000A3280000}"/>
    <cellStyle name="20% - Accent1 2 4 2 10 2 3" xfId="10592" xr:uid="{00000000-0005-0000-0000-0000A4280000}"/>
    <cellStyle name="20% - Accent1 2 4 2 10 3" xfId="10593" xr:uid="{00000000-0005-0000-0000-0000A5280000}"/>
    <cellStyle name="20% - Accent1 2 4 2 10 3 2" xfId="10594" xr:uid="{00000000-0005-0000-0000-0000A6280000}"/>
    <cellStyle name="20% - Accent1 2 4 2 10 4" xfId="10595" xr:uid="{00000000-0005-0000-0000-0000A7280000}"/>
    <cellStyle name="20% - Accent1 2 4 2 11" xfId="10596" xr:uid="{00000000-0005-0000-0000-0000A8280000}"/>
    <cellStyle name="20% - Accent1 2 4 2 11 2" xfId="10597" xr:uid="{00000000-0005-0000-0000-0000A9280000}"/>
    <cellStyle name="20% - Accent1 2 4 2 11 2 2" xfId="10598" xr:uid="{00000000-0005-0000-0000-0000AA280000}"/>
    <cellStyle name="20% - Accent1 2 4 2 11 3" xfId="10599" xr:uid="{00000000-0005-0000-0000-0000AB280000}"/>
    <cellStyle name="20% - Accent1 2 4 2 12" xfId="10600" xr:uid="{00000000-0005-0000-0000-0000AC280000}"/>
    <cellStyle name="20% - Accent1 2 4 2 12 2" xfId="10601" xr:uid="{00000000-0005-0000-0000-0000AD280000}"/>
    <cellStyle name="20% - Accent1 2 4 2 12 2 2" xfId="10602" xr:uid="{00000000-0005-0000-0000-0000AE280000}"/>
    <cellStyle name="20% - Accent1 2 4 2 12 3" xfId="10603" xr:uid="{00000000-0005-0000-0000-0000AF280000}"/>
    <cellStyle name="20% - Accent1 2 4 2 13" xfId="10604" xr:uid="{00000000-0005-0000-0000-0000B0280000}"/>
    <cellStyle name="20% - Accent1 2 4 2 13 2" xfId="10605" xr:uid="{00000000-0005-0000-0000-0000B1280000}"/>
    <cellStyle name="20% - Accent1 2 4 2 14" xfId="10606" xr:uid="{00000000-0005-0000-0000-0000B2280000}"/>
    <cellStyle name="20% - Accent1 2 4 2 14 2" xfId="10607" xr:uid="{00000000-0005-0000-0000-0000B3280000}"/>
    <cellStyle name="20% - Accent1 2 4 2 15" xfId="10608" xr:uid="{00000000-0005-0000-0000-0000B4280000}"/>
    <cellStyle name="20% - Accent1 2 4 2 2" xfId="10609" xr:uid="{00000000-0005-0000-0000-0000B5280000}"/>
    <cellStyle name="20% - Accent1 2 4 2 2 10" xfId="10610" xr:uid="{00000000-0005-0000-0000-0000B6280000}"/>
    <cellStyle name="20% - Accent1 2 4 2 2 10 2" xfId="10611" xr:uid="{00000000-0005-0000-0000-0000B7280000}"/>
    <cellStyle name="20% - Accent1 2 4 2 2 10 2 2" xfId="10612" xr:uid="{00000000-0005-0000-0000-0000B8280000}"/>
    <cellStyle name="20% - Accent1 2 4 2 2 10 3" xfId="10613" xr:uid="{00000000-0005-0000-0000-0000B9280000}"/>
    <cellStyle name="20% - Accent1 2 4 2 2 11" xfId="10614" xr:uid="{00000000-0005-0000-0000-0000BA280000}"/>
    <cellStyle name="20% - Accent1 2 4 2 2 11 2" xfId="10615" xr:uid="{00000000-0005-0000-0000-0000BB280000}"/>
    <cellStyle name="20% - Accent1 2 4 2 2 11 2 2" xfId="10616" xr:uid="{00000000-0005-0000-0000-0000BC280000}"/>
    <cellStyle name="20% - Accent1 2 4 2 2 11 3" xfId="10617" xr:uid="{00000000-0005-0000-0000-0000BD280000}"/>
    <cellStyle name="20% - Accent1 2 4 2 2 12" xfId="10618" xr:uid="{00000000-0005-0000-0000-0000BE280000}"/>
    <cellStyle name="20% - Accent1 2 4 2 2 12 2" xfId="10619" xr:uid="{00000000-0005-0000-0000-0000BF280000}"/>
    <cellStyle name="20% - Accent1 2 4 2 2 13" xfId="10620" xr:uid="{00000000-0005-0000-0000-0000C0280000}"/>
    <cellStyle name="20% - Accent1 2 4 2 2 13 2" xfId="10621" xr:uid="{00000000-0005-0000-0000-0000C1280000}"/>
    <cellStyle name="20% - Accent1 2 4 2 2 14" xfId="10622" xr:uid="{00000000-0005-0000-0000-0000C2280000}"/>
    <cellStyle name="20% - Accent1 2 4 2 2 2" xfId="10623" xr:uid="{00000000-0005-0000-0000-0000C3280000}"/>
    <cellStyle name="20% - Accent1 2 4 2 2 2 10" xfId="10624" xr:uid="{00000000-0005-0000-0000-0000C4280000}"/>
    <cellStyle name="20% - Accent1 2 4 2 2 2 10 2" xfId="10625" xr:uid="{00000000-0005-0000-0000-0000C5280000}"/>
    <cellStyle name="20% - Accent1 2 4 2 2 2 11" xfId="10626" xr:uid="{00000000-0005-0000-0000-0000C6280000}"/>
    <cellStyle name="20% - Accent1 2 4 2 2 2 2" xfId="10627" xr:uid="{00000000-0005-0000-0000-0000C7280000}"/>
    <cellStyle name="20% - Accent1 2 4 2 2 2 2 2" xfId="10628" xr:uid="{00000000-0005-0000-0000-0000C8280000}"/>
    <cellStyle name="20% - Accent1 2 4 2 2 2 2 2 2" xfId="10629" xr:uid="{00000000-0005-0000-0000-0000C9280000}"/>
    <cellStyle name="20% - Accent1 2 4 2 2 2 2 2 2 2" xfId="10630" xr:uid="{00000000-0005-0000-0000-0000CA280000}"/>
    <cellStyle name="20% - Accent1 2 4 2 2 2 2 2 2 2 2" xfId="10631" xr:uid="{00000000-0005-0000-0000-0000CB280000}"/>
    <cellStyle name="20% - Accent1 2 4 2 2 2 2 2 2 3" xfId="10632" xr:uid="{00000000-0005-0000-0000-0000CC280000}"/>
    <cellStyle name="20% - Accent1 2 4 2 2 2 2 2 3" xfId="10633" xr:uid="{00000000-0005-0000-0000-0000CD280000}"/>
    <cellStyle name="20% - Accent1 2 4 2 2 2 2 2 3 2" xfId="10634" xr:uid="{00000000-0005-0000-0000-0000CE280000}"/>
    <cellStyle name="20% - Accent1 2 4 2 2 2 2 2 4" xfId="10635" xr:uid="{00000000-0005-0000-0000-0000CF280000}"/>
    <cellStyle name="20% - Accent1 2 4 2 2 2 2 3" xfId="10636" xr:uid="{00000000-0005-0000-0000-0000D0280000}"/>
    <cellStyle name="20% - Accent1 2 4 2 2 2 2 3 2" xfId="10637" xr:uid="{00000000-0005-0000-0000-0000D1280000}"/>
    <cellStyle name="20% - Accent1 2 4 2 2 2 2 3 2 2" xfId="10638" xr:uid="{00000000-0005-0000-0000-0000D2280000}"/>
    <cellStyle name="20% - Accent1 2 4 2 2 2 2 3 2 2 2" xfId="10639" xr:uid="{00000000-0005-0000-0000-0000D3280000}"/>
    <cellStyle name="20% - Accent1 2 4 2 2 2 2 3 2 3" xfId="10640" xr:uid="{00000000-0005-0000-0000-0000D4280000}"/>
    <cellStyle name="20% - Accent1 2 4 2 2 2 2 3 3" xfId="10641" xr:uid="{00000000-0005-0000-0000-0000D5280000}"/>
    <cellStyle name="20% - Accent1 2 4 2 2 2 2 3 3 2" xfId="10642" xr:uid="{00000000-0005-0000-0000-0000D6280000}"/>
    <cellStyle name="20% - Accent1 2 4 2 2 2 2 3 4" xfId="10643" xr:uid="{00000000-0005-0000-0000-0000D7280000}"/>
    <cellStyle name="20% - Accent1 2 4 2 2 2 2 4" xfId="10644" xr:uid="{00000000-0005-0000-0000-0000D8280000}"/>
    <cellStyle name="20% - Accent1 2 4 2 2 2 2 4 2" xfId="10645" xr:uid="{00000000-0005-0000-0000-0000D9280000}"/>
    <cellStyle name="20% - Accent1 2 4 2 2 2 2 4 2 2" xfId="10646" xr:uid="{00000000-0005-0000-0000-0000DA280000}"/>
    <cellStyle name="20% - Accent1 2 4 2 2 2 2 4 2 2 2" xfId="10647" xr:uid="{00000000-0005-0000-0000-0000DB280000}"/>
    <cellStyle name="20% - Accent1 2 4 2 2 2 2 4 2 3" xfId="10648" xr:uid="{00000000-0005-0000-0000-0000DC280000}"/>
    <cellStyle name="20% - Accent1 2 4 2 2 2 2 4 3" xfId="10649" xr:uid="{00000000-0005-0000-0000-0000DD280000}"/>
    <cellStyle name="20% - Accent1 2 4 2 2 2 2 4 3 2" xfId="10650" xr:uid="{00000000-0005-0000-0000-0000DE280000}"/>
    <cellStyle name="20% - Accent1 2 4 2 2 2 2 4 4" xfId="10651" xr:uid="{00000000-0005-0000-0000-0000DF280000}"/>
    <cellStyle name="20% - Accent1 2 4 2 2 2 2 5" xfId="10652" xr:uid="{00000000-0005-0000-0000-0000E0280000}"/>
    <cellStyle name="20% - Accent1 2 4 2 2 2 2 5 2" xfId="10653" xr:uid="{00000000-0005-0000-0000-0000E1280000}"/>
    <cellStyle name="20% - Accent1 2 4 2 2 2 2 5 2 2" xfId="10654" xr:uid="{00000000-0005-0000-0000-0000E2280000}"/>
    <cellStyle name="20% - Accent1 2 4 2 2 2 2 5 3" xfId="10655" xr:uid="{00000000-0005-0000-0000-0000E3280000}"/>
    <cellStyle name="20% - Accent1 2 4 2 2 2 2 6" xfId="10656" xr:uid="{00000000-0005-0000-0000-0000E4280000}"/>
    <cellStyle name="20% - Accent1 2 4 2 2 2 2 6 2" xfId="10657" xr:uid="{00000000-0005-0000-0000-0000E5280000}"/>
    <cellStyle name="20% - Accent1 2 4 2 2 2 2 6 2 2" xfId="10658" xr:uid="{00000000-0005-0000-0000-0000E6280000}"/>
    <cellStyle name="20% - Accent1 2 4 2 2 2 2 6 3" xfId="10659" xr:uid="{00000000-0005-0000-0000-0000E7280000}"/>
    <cellStyle name="20% - Accent1 2 4 2 2 2 2 7" xfId="10660" xr:uid="{00000000-0005-0000-0000-0000E8280000}"/>
    <cellStyle name="20% - Accent1 2 4 2 2 2 2 7 2" xfId="10661" xr:uid="{00000000-0005-0000-0000-0000E9280000}"/>
    <cellStyle name="20% - Accent1 2 4 2 2 2 2 8" xfId="10662" xr:uid="{00000000-0005-0000-0000-0000EA280000}"/>
    <cellStyle name="20% - Accent1 2 4 2 2 2 2 8 2" xfId="10663" xr:uid="{00000000-0005-0000-0000-0000EB280000}"/>
    <cellStyle name="20% - Accent1 2 4 2 2 2 2 9" xfId="10664" xr:uid="{00000000-0005-0000-0000-0000EC280000}"/>
    <cellStyle name="20% - Accent1 2 4 2 2 2 3" xfId="10665" xr:uid="{00000000-0005-0000-0000-0000ED280000}"/>
    <cellStyle name="20% - Accent1 2 4 2 2 2 3 2" xfId="10666" xr:uid="{00000000-0005-0000-0000-0000EE280000}"/>
    <cellStyle name="20% - Accent1 2 4 2 2 2 3 2 2" xfId="10667" xr:uid="{00000000-0005-0000-0000-0000EF280000}"/>
    <cellStyle name="20% - Accent1 2 4 2 2 2 3 2 2 2" xfId="10668" xr:uid="{00000000-0005-0000-0000-0000F0280000}"/>
    <cellStyle name="20% - Accent1 2 4 2 2 2 3 2 2 2 2" xfId="10669" xr:uid="{00000000-0005-0000-0000-0000F1280000}"/>
    <cellStyle name="20% - Accent1 2 4 2 2 2 3 2 2 3" xfId="10670" xr:uid="{00000000-0005-0000-0000-0000F2280000}"/>
    <cellStyle name="20% - Accent1 2 4 2 2 2 3 2 3" xfId="10671" xr:uid="{00000000-0005-0000-0000-0000F3280000}"/>
    <cellStyle name="20% - Accent1 2 4 2 2 2 3 2 3 2" xfId="10672" xr:uid="{00000000-0005-0000-0000-0000F4280000}"/>
    <cellStyle name="20% - Accent1 2 4 2 2 2 3 2 4" xfId="10673" xr:uid="{00000000-0005-0000-0000-0000F5280000}"/>
    <cellStyle name="20% - Accent1 2 4 2 2 2 3 3" xfId="10674" xr:uid="{00000000-0005-0000-0000-0000F6280000}"/>
    <cellStyle name="20% - Accent1 2 4 2 2 2 3 3 2" xfId="10675" xr:uid="{00000000-0005-0000-0000-0000F7280000}"/>
    <cellStyle name="20% - Accent1 2 4 2 2 2 3 3 2 2" xfId="10676" xr:uid="{00000000-0005-0000-0000-0000F8280000}"/>
    <cellStyle name="20% - Accent1 2 4 2 2 2 3 3 2 2 2" xfId="10677" xr:uid="{00000000-0005-0000-0000-0000F9280000}"/>
    <cellStyle name="20% - Accent1 2 4 2 2 2 3 3 2 3" xfId="10678" xr:uid="{00000000-0005-0000-0000-0000FA280000}"/>
    <cellStyle name="20% - Accent1 2 4 2 2 2 3 3 3" xfId="10679" xr:uid="{00000000-0005-0000-0000-0000FB280000}"/>
    <cellStyle name="20% - Accent1 2 4 2 2 2 3 3 3 2" xfId="10680" xr:uid="{00000000-0005-0000-0000-0000FC280000}"/>
    <cellStyle name="20% - Accent1 2 4 2 2 2 3 3 4" xfId="10681" xr:uid="{00000000-0005-0000-0000-0000FD280000}"/>
    <cellStyle name="20% - Accent1 2 4 2 2 2 3 4" xfId="10682" xr:uid="{00000000-0005-0000-0000-0000FE280000}"/>
    <cellStyle name="20% - Accent1 2 4 2 2 2 3 4 2" xfId="10683" xr:uid="{00000000-0005-0000-0000-0000FF280000}"/>
    <cellStyle name="20% - Accent1 2 4 2 2 2 3 4 2 2" xfId="10684" xr:uid="{00000000-0005-0000-0000-000000290000}"/>
    <cellStyle name="20% - Accent1 2 4 2 2 2 3 4 2 2 2" xfId="10685" xr:uid="{00000000-0005-0000-0000-000001290000}"/>
    <cellStyle name="20% - Accent1 2 4 2 2 2 3 4 2 3" xfId="10686" xr:uid="{00000000-0005-0000-0000-000002290000}"/>
    <cellStyle name="20% - Accent1 2 4 2 2 2 3 4 3" xfId="10687" xr:uid="{00000000-0005-0000-0000-000003290000}"/>
    <cellStyle name="20% - Accent1 2 4 2 2 2 3 4 3 2" xfId="10688" xr:uid="{00000000-0005-0000-0000-000004290000}"/>
    <cellStyle name="20% - Accent1 2 4 2 2 2 3 4 4" xfId="10689" xr:uid="{00000000-0005-0000-0000-000005290000}"/>
    <cellStyle name="20% - Accent1 2 4 2 2 2 3 5" xfId="10690" xr:uid="{00000000-0005-0000-0000-000006290000}"/>
    <cellStyle name="20% - Accent1 2 4 2 2 2 3 5 2" xfId="10691" xr:uid="{00000000-0005-0000-0000-000007290000}"/>
    <cellStyle name="20% - Accent1 2 4 2 2 2 3 5 2 2" xfId="10692" xr:uid="{00000000-0005-0000-0000-000008290000}"/>
    <cellStyle name="20% - Accent1 2 4 2 2 2 3 5 3" xfId="10693" xr:uid="{00000000-0005-0000-0000-000009290000}"/>
    <cellStyle name="20% - Accent1 2 4 2 2 2 3 6" xfId="10694" xr:uid="{00000000-0005-0000-0000-00000A290000}"/>
    <cellStyle name="20% - Accent1 2 4 2 2 2 3 6 2" xfId="10695" xr:uid="{00000000-0005-0000-0000-00000B290000}"/>
    <cellStyle name="20% - Accent1 2 4 2 2 2 3 6 2 2" xfId="10696" xr:uid="{00000000-0005-0000-0000-00000C290000}"/>
    <cellStyle name="20% - Accent1 2 4 2 2 2 3 6 3" xfId="10697" xr:uid="{00000000-0005-0000-0000-00000D290000}"/>
    <cellStyle name="20% - Accent1 2 4 2 2 2 3 7" xfId="10698" xr:uid="{00000000-0005-0000-0000-00000E290000}"/>
    <cellStyle name="20% - Accent1 2 4 2 2 2 3 7 2" xfId="10699" xr:uid="{00000000-0005-0000-0000-00000F290000}"/>
    <cellStyle name="20% - Accent1 2 4 2 2 2 3 8" xfId="10700" xr:uid="{00000000-0005-0000-0000-000010290000}"/>
    <cellStyle name="20% - Accent1 2 4 2 2 2 3 8 2" xfId="10701" xr:uid="{00000000-0005-0000-0000-000011290000}"/>
    <cellStyle name="20% - Accent1 2 4 2 2 2 3 9" xfId="10702" xr:uid="{00000000-0005-0000-0000-000012290000}"/>
    <cellStyle name="20% - Accent1 2 4 2 2 2 4" xfId="10703" xr:uid="{00000000-0005-0000-0000-000013290000}"/>
    <cellStyle name="20% - Accent1 2 4 2 2 2 4 2" xfId="10704" xr:uid="{00000000-0005-0000-0000-000014290000}"/>
    <cellStyle name="20% - Accent1 2 4 2 2 2 4 2 2" xfId="10705" xr:uid="{00000000-0005-0000-0000-000015290000}"/>
    <cellStyle name="20% - Accent1 2 4 2 2 2 4 2 2 2" xfId="10706" xr:uid="{00000000-0005-0000-0000-000016290000}"/>
    <cellStyle name="20% - Accent1 2 4 2 2 2 4 2 3" xfId="10707" xr:uid="{00000000-0005-0000-0000-000017290000}"/>
    <cellStyle name="20% - Accent1 2 4 2 2 2 4 3" xfId="10708" xr:uid="{00000000-0005-0000-0000-000018290000}"/>
    <cellStyle name="20% - Accent1 2 4 2 2 2 4 3 2" xfId="10709" xr:uid="{00000000-0005-0000-0000-000019290000}"/>
    <cellStyle name="20% - Accent1 2 4 2 2 2 4 4" xfId="10710" xr:uid="{00000000-0005-0000-0000-00001A290000}"/>
    <cellStyle name="20% - Accent1 2 4 2 2 2 5" xfId="10711" xr:uid="{00000000-0005-0000-0000-00001B290000}"/>
    <cellStyle name="20% - Accent1 2 4 2 2 2 5 2" xfId="10712" xr:uid="{00000000-0005-0000-0000-00001C290000}"/>
    <cellStyle name="20% - Accent1 2 4 2 2 2 5 2 2" xfId="10713" xr:uid="{00000000-0005-0000-0000-00001D290000}"/>
    <cellStyle name="20% - Accent1 2 4 2 2 2 5 2 2 2" xfId="10714" xr:uid="{00000000-0005-0000-0000-00001E290000}"/>
    <cellStyle name="20% - Accent1 2 4 2 2 2 5 2 3" xfId="10715" xr:uid="{00000000-0005-0000-0000-00001F290000}"/>
    <cellStyle name="20% - Accent1 2 4 2 2 2 5 3" xfId="10716" xr:uid="{00000000-0005-0000-0000-000020290000}"/>
    <cellStyle name="20% - Accent1 2 4 2 2 2 5 3 2" xfId="10717" xr:uid="{00000000-0005-0000-0000-000021290000}"/>
    <cellStyle name="20% - Accent1 2 4 2 2 2 5 4" xfId="10718" xr:uid="{00000000-0005-0000-0000-000022290000}"/>
    <cellStyle name="20% - Accent1 2 4 2 2 2 6" xfId="10719" xr:uid="{00000000-0005-0000-0000-000023290000}"/>
    <cellStyle name="20% - Accent1 2 4 2 2 2 6 2" xfId="10720" xr:uid="{00000000-0005-0000-0000-000024290000}"/>
    <cellStyle name="20% - Accent1 2 4 2 2 2 6 2 2" xfId="10721" xr:uid="{00000000-0005-0000-0000-000025290000}"/>
    <cellStyle name="20% - Accent1 2 4 2 2 2 6 2 2 2" xfId="10722" xr:uid="{00000000-0005-0000-0000-000026290000}"/>
    <cellStyle name="20% - Accent1 2 4 2 2 2 6 2 3" xfId="10723" xr:uid="{00000000-0005-0000-0000-000027290000}"/>
    <cellStyle name="20% - Accent1 2 4 2 2 2 6 3" xfId="10724" xr:uid="{00000000-0005-0000-0000-000028290000}"/>
    <cellStyle name="20% - Accent1 2 4 2 2 2 6 3 2" xfId="10725" xr:uid="{00000000-0005-0000-0000-000029290000}"/>
    <cellStyle name="20% - Accent1 2 4 2 2 2 6 4" xfId="10726" xr:uid="{00000000-0005-0000-0000-00002A290000}"/>
    <cellStyle name="20% - Accent1 2 4 2 2 2 7" xfId="10727" xr:uid="{00000000-0005-0000-0000-00002B290000}"/>
    <cellStyle name="20% - Accent1 2 4 2 2 2 7 2" xfId="10728" xr:uid="{00000000-0005-0000-0000-00002C290000}"/>
    <cellStyle name="20% - Accent1 2 4 2 2 2 7 2 2" xfId="10729" xr:uid="{00000000-0005-0000-0000-00002D290000}"/>
    <cellStyle name="20% - Accent1 2 4 2 2 2 7 3" xfId="10730" xr:uid="{00000000-0005-0000-0000-00002E290000}"/>
    <cellStyle name="20% - Accent1 2 4 2 2 2 8" xfId="10731" xr:uid="{00000000-0005-0000-0000-00002F290000}"/>
    <cellStyle name="20% - Accent1 2 4 2 2 2 8 2" xfId="10732" xr:uid="{00000000-0005-0000-0000-000030290000}"/>
    <cellStyle name="20% - Accent1 2 4 2 2 2 8 2 2" xfId="10733" xr:uid="{00000000-0005-0000-0000-000031290000}"/>
    <cellStyle name="20% - Accent1 2 4 2 2 2 8 3" xfId="10734" xr:uid="{00000000-0005-0000-0000-000032290000}"/>
    <cellStyle name="20% - Accent1 2 4 2 2 2 9" xfId="10735" xr:uid="{00000000-0005-0000-0000-000033290000}"/>
    <cellStyle name="20% - Accent1 2 4 2 2 2 9 2" xfId="10736" xr:uid="{00000000-0005-0000-0000-000034290000}"/>
    <cellStyle name="20% - Accent1 2 4 2 2 3" xfId="10737" xr:uid="{00000000-0005-0000-0000-000035290000}"/>
    <cellStyle name="20% - Accent1 2 4 2 2 3 10" xfId="10738" xr:uid="{00000000-0005-0000-0000-000036290000}"/>
    <cellStyle name="20% - Accent1 2 4 2 2 3 10 2" xfId="10739" xr:uid="{00000000-0005-0000-0000-000037290000}"/>
    <cellStyle name="20% - Accent1 2 4 2 2 3 11" xfId="10740" xr:uid="{00000000-0005-0000-0000-000038290000}"/>
    <cellStyle name="20% - Accent1 2 4 2 2 3 2" xfId="10741" xr:uid="{00000000-0005-0000-0000-000039290000}"/>
    <cellStyle name="20% - Accent1 2 4 2 2 3 2 2" xfId="10742" xr:uid="{00000000-0005-0000-0000-00003A290000}"/>
    <cellStyle name="20% - Accent1 2 4 2 2 3 2 2 2" xfId="10743" xr:uid="{00000000-0005-0000-0000-00003B290000}"/>
    <cellStyle name="20% - Accent1 2 4 2 2 3 2 2 2 2" xfId="10744" xr:uid="{00000000-0005-0000-0000-00003C290000}"/>
    <cellStyle name="20% - Accent1 2 4 2 2 3 2 2 2 2 2" xfId="10745" xr:uid="{00000000-0005-0000-0000-00003D290000}"/>
    <cellStyle name="20% - Accent1 2 4 2 2 3 2 2 2 3" xfId="10746" xr:uid="{00000000-0005-0000-0000-00003E290000}"/>
    <cellStyle name="20% - Accent1 2 4 2 2 3 2 2 3" xfId="10747" xr:uid="{00000000-0005-0000-0000-00003F290000}"/>
    <cellStyle name="20% - Accent1 2 4 2 2 3 2 2 3 2" xfId="10748" xr:uid="{00000000-0005-0000-0000-000040290000}"/>
    <cellStyle name="20% - Accent1 2 4 2 2 3 2 2 4" xfId="10749" xr:uid="{00000000-0005-0000-0000-000041290000}"/>
    <cellStyle name="20% - Accent1 2 4 2 2 3 2 3" xfId="10750" xr:uid="{00000000-0005-0000-0000-000042290000}"/>
    <cellStyle name="20% - Accent1 2 4 2 2 3 2 3 2" xfId="10751" xr:uid="{00000000-0005-0000-0000-000043290000}"/>
    <cellStyle name="20% - Accent1 2 4 2 2 3 2 3 2 2" xfId="10752" xr:uid="{00000000-0005-0000-0000-000044290000}"/>
    <cellStyle name="20% - Accent1 2 4 2 2 3 2 3 2 2 2" xfId="10753" xr:uid="{00000000-0005-0000-0000-000045290000}"/>
    <cellStyle name="20% - Accent1 2 4 2 2 3 2 3 2 3" xfId="10754" xr:uid="{00000000-0005-0000-0000-000046290000}"/>
    <cellStyle name="20% - Accent1 2 4 2 2 3 2 3 3" xfId="10755" xr:uid="{00000000-0005-0000-0000-000047290000}"/>
    <cellStyle name="20% - Accent1 2 4 2 2 3 2 3 3 2" xfId="10756" xr:uid="{00000000-0005-0000-0000-000048290000}"/>
    <cellStyle name="20% - Accent1 2 4 2 2 3 2 3 4" xfId="10757" xr:uid="{00000000-0005-0000-0000-000049290000}"/>
    <cellStyle name="20% - Accent1 2 4 2 2 3 2 4" xfId="10758" xr:uid="{00000000-0005-0000-0000-00004A290000}"/>
    <cellStyle name="20% - Accent1 2 4 2 2 3 2 4 2" xfId="10759" xr:uid="{00000000-0005-0000-0000-00004B290000}"/>
    <cellStyle name="20% - Accent1 2 4 2 2 3 2 4 2 2" xfId="10760" xr:uid="{00000000-0005-0000-0000-00004C290000}"/>
    <cellStyle name="20% - Accent1 2 4 2 2 3 2 4 2 2 2" xfId="10761" xr:uid="{00000000-0005-0000-0000-00004D290000}"/>
    <cellStyle name="20% - Accent1 2 4 2 2 3 2 4 2 3" xfId="10762" xr:uid="{00000000-0005-0000-0000-00004E290000}"/>
    <cellStyle name="20% - Accent1 2 4 2 2 3 2 4 3" xfId="10763" xr:uid="{00000000-0005-0000-0000-00004F290000}"/>
    <cellStyle name="20% - Accent1 2 4 2 2 3 2 4 3 2" xfId="10764" xr:uid="{00000000-0005-0000-0000-000050290000}"/>
    <cellStyle name="20% - Accent1 2 4 2 2 3 2 4 4" xfId="10765" xr:uid="{00000000-0005-0000-0000-000051290000}"/>
    <cellStyle name="20% - Accent1 2 4 2 2 3 2 5" xfId="10766" xr:uid="{00000000-0005-0000-0000-000052290000}"/>
    <cellStyle name="20% - Accent1 2 4 2 2 3 2 5 2" xfId="10767" xr:uid="{00000000-0005-0000-0000-000053290000}"/>
    <cellStyle name="20% - Accent1 2 4 2 2 3 2 5 2 2" xfId="10768" xr:uid="{00000000-0005-0000-0000-000054290000}"/>
    <cellStyle name="20% - Accent1 2 4 2 2 3 2 5 3" xfId="10769" xr:uid="{00000000-0005-0000-0000-000055290000}"/>
    <cellStyle name="20% - Accent1 2 4 2 2 3 2 6" xfId="10770" xr:uid="{00000000-0005-0000-0000-000056290000}"/>
    <cellStyle name="20% - Accent1 2 4 2 2 3 2 6 2" xfId="10771" xr:uid="{00000000-0005-0000-0000-000057290000}"/>
    <cellStyle name="20% - Accent1 2 4 2 2 3 2 6 2 2" xfId="10772" xr:uid="{00000000-0005-0000-0000-000058290000}"/>
    <cellStyle name="20% - Accent1 2 4 2 2 3 2 6 3" xfId="10773" xr:uid="{00000000-0005-0000-0000-000059290000}"/>
    <cellStyle name="20% - Accent1 2 4 2 2 3 2 7" xfId="10774" xr:uid="{00000000-0005-0000-0000-00005A290000}"/>
    <cellStyle name="20% - Accent1 2 4 2 2 3 2 7 2" xfId="10775" xr:uid="{00000000-0005-0000-0000-00005B290000}"/>
    <cellStyle name="20% - Accent1 2 4 2 2 3 2 8" xfId="10776" xr:uid="{00000000-0005-0000-0000-00005C290000}"/>
    <cellStyle name="20% - Accent1 2 4 2 2 3 2 8 2" xfId="10777" xr:uid="{00000000-0005-0000-0000-00005D290000}"/>
    <cellStyle name="20% - Accent1 2 4 2 2 3 2 9" xfId="10778" xr:uid="{00000000-0005-0000-0000-00005E290000}"/>
    <cellStyle name="20% - Accent1 2 4 2 2 3 3" xfId="10779" xr:uid="{00000000-0005-0000-0000-00005F290000}"/>
    <cellStyle name="20% - Accent1 2 4 2 2 3 3 2" xfId="10780" xr:uid="{00000000-0005-0000-0000-000060290000}"/>
    <cellStyle name="20% - Accent1 2 4 2 2 3 3 2 2" xfId="10781" xr:uid="{00000000-0005-0000-0000-000061290000}"/>
    <cellStyle name="20% - Accent1 2 4 2 2 3 3 2 2 2" xfId="10782" xr:uid="{00000000-0005-0000-0000-000062290000}"/>
    <cellStyle name="20% - Accent1 2 4 2 2 3 3 2 2 2 2" xfId="10783" xr:uid="{00000000-0005-0000-0000-000063290000}"/>
    <cellStyle name="20% - Accent1 2 4 2 2 3 3 2 2 3" xfId="10784" xr:uid="{00000000-0005-0000-0000-000064290000}"/>
    <cellStyle name="20% - Accent1 2 4 2 2 3 3 2 3" xfId="10785" xr:uid="{00000000-0005-0000-0000-000065290000}"/>
    <cellStyle name="20% - Accent1 2 4 2 2 3 3 2 3 2" xfId="10786" xr:uid="{00000000-0005-0000-0000-000066290000}"/>
    <cellStyle name="20% - Accent1 2 4 2 2 3 3 2 4" xfId="10787" xr:uid="{00000000-0005-0000-0000-000067290000}"/>
    <cellStyle name="20% - Accent1 2 4 2 2 3 3 3" xfId="10788" xr:uid="{00000000-0005-0000-0000-000068290000}"/>
    <cellStyle name="20% - Accent1 2 4 2 2 3 3 3 2" xfId="10789" xr:uid="{00000000-0005-0000-0000-000069290000}"/>
    <cellStyle name="20% - Accent1 2 4 2 2 3 3 3 2 2" xfId="10790" xr:uid="{00000000-0005-0000-0000-00006A290000}"/>
    <cellStyle name="20% - Accent1 2 4 2 2 3 3 3 2 2 2" xfId="10791" xr:uid="{00000000-0005-0000-0000-00006B290000}"/>
    <cellStyle name="20% - Accent1 2 4 2 2 3 3 3 2 3" xfId="10792" xr:uid="{00000000-0005-0000-0000-00006C290000}"/>
    <cellStyle name="20% - Accent1 2 4 2 2 3 3 3 3" xfId="10793" xr:uid="{00000000-0005-0000-0000-00006D290000}"/>
    <cellStyle name="20% - Accent1 2 4 2 2 3 3 3 3 2" xfId="10794" xr:uid="{00000000-0005-0000-0000-00006E290000}"/>
    <cellStyle name="20% - Accent1 2 4 2 2 3 3 3 4" xfId="10795" xr:uid="{00000000-0005-0000-0000-00006F290000}"/>
    <cellStyle name="20% - Accent1 2 4 2 2 3 3 4" xfId="10796" xr:uid="{00000000-0005-0000-0000-000070290000}"/>
    <cellStyle name="20% - Accent1 2 4 2 2 3 3 4 2" xfId="10797" xr:uid="{00000000-0005-0000-0000-000071290000}"/>
    <cellStyle name="20% - Accent1 2 4 2 2 3 3 4 2 2" xfId="10798" xr:uid="{00000000-0005-0000-0000-000072290000}"/>
    <cellStyle name="20% - Accent1 2 4 2 2 3 3 4 2 2 2" xfId="10799" xr:uid="{00000000-0005-0000-0000-000073290000}"/>
    <cellStyle name="20% - Accent1 2 4 2 2 3 3 4 2 3" xfId="10800" xr:uid="{00000000-0005-0000-0000-000074290000}"/>
    <cellStyle name="20% - Accent1 2 4 2 2 3 3 4 3" xfId="10801" xr:uid="{00000000-0005-0000-0000-000075290000}"/>
    <cellStyle name="20% - Accent1 2 4 2 2 3 3 4 3 2" xfId="10802" xr:uid="{00000000-0005-0000-0000-000076290000}"/>
    <cellStyle name="20% - Accent1 2 4 2 2 3 3 4 4" xfId="10803" xr:uid="{00000000-0005-0000-0000-000077290000}"/>
    <cellStyle name="20% - Accent1 2 4 2 2 3 3 5" xfId="10804" xr:uid="{00000000-0005-0000-0000-000078290000}"/>
    <cellStyle name="20% - Accent1 2 4 2 2 3 3 5 2" xfId="10805" xr:uid="{00000000-0005-0000-0000-000079290000}"/>
    <cellStyle name="20% - Accent1 2 4 2 2 3 3 5 2 2" xfId="10806" xr:uid="{00000000-0005-0000-0000-00007A290000}"/>
    <cellStyle name="20% - Accent1 2 4 2 2 3 3 5 3" xfId="10807" xr:uid="{00000000-0005-0000-0000-00007B290000}"/>
    <cellStyle name="20% - Accent1 2 4 2 2 3 3 6" xfId="10808" xr:uid="{00000000-0005-0000-0000-00007C290000}"/>
    <cellStyle name="20% - Accent1 2 4 2 2 3 3 6 2" xfId="10809" xr:uid="{00000000-0005-0000-0000-00007D290000}"/>
    <cellStyle name="20% - Accent1 2 4 2 2 3 3 6 2 2" xfId="10810" xr:uid="{00000000-0005-0000-0000-00007E290000}"/>
    <cellStyle name="20% - Accent1 2 4 2 2 3 3 6 3" xfId="10811" xr:uid="{00000000-0005-0000-0000-00007F290000}"/>
    <cellStyle name="20% - Accent1 2 4 2 2 3 3 7" xfId="10812" xr:uid="{00000000-0005-0000-0000-000080290000}"/>
    <cellStyle name="20% - Accent1 2 4 2 2 3 3 7 2" xfId="10813" xr:uid="{00000000-0005-0000-0000-000081290000}"/>
    <cellStyle name="20% - Accent1 2 4 2 2 3 3 8" xfId="10814" xr:uid="{00000000-0005-0000-0000-000082290000}"/>
    <cellStyle name="20% - Accent1 2 4 2 2 3 3 8 2" xfId="10815" xr:uid="{00000000-0005-0000-0000-000083290000}"/>
    <cellStyle name="20% - Accent1 2 4 2 2 3 3 9" xfId="10816" xr:uid="{00000000-0005-0000-0000-000084290000}"/>
    <cellStyle name="20% - Accent1 2 4 2 2 3 4" xfId="10817" xr:uid="{00000000-0005-0000-0000-000085290000}"/>
    <cellStyle name="20% - Accent1 2 4 2 2 3 4 2" xfId="10818" xr:uid="{00000000-0005-0000-0000-000086290000}"/>
    <cellStyle name="20% - Accent1 2 4 2 2 3 4 2 2" xfId="10819" xr:uid="{00000000-0005-0000-0000-000087290000}"/>
    <cellStyle name="20% - Accent1 2 4 2 2 3 4 2 2 2" xfId="10820" xr:uid="{00000000-0005-0000-0000-000088290000}"/>
    <cellStyle name="20% - Accent1 2 4 2 2 3 4 2 3" xfId="10821" xr:uid="{00000000-0005-0000-0000-000089290000}"/>
    <cellStyle name="20% - Accent1 2 4 2 2 3 4 3" xfId="10822" xr:uid="{00000000-0005-0000-0000-00008A290000}"/>
    <cellStyle name="20% - Accent1 2 4 2 2 3 4 3 2" xfId="10823" xr:uid="{00000000-0005-0000-0000-00008B290000}"/>
    <cellStyle name="20% - Accent1 2 4 2 2 3 4 4" xfId="10824" xr:uid="{00000000-0005-0000-0000-00008C290000}"/>
    <cellStyle name="20% - Accent1 2 4 2 2 3 5" xfId="10825" xr:uid="{00000000-0005-0000-0000-00008D290000}"/>
    <cellStyle name="20% - Accent1 2 4 2 2 3 5 2" xfId="10826" xr:uid="{00000000-0005-0000-0000-00008E290000}"/>
    <cellStyle name="20% - Accent1 2 4 2 2 3 5 2 2" xfId="10827" xr:uid="{00000000-0005-0000-0000-00008F290000}"/>
    <cellStyle name="20% - Accent1 2 4 2 2 3 5 2 2 2" xfId="10828" xr:uid="{00000000-0005-0000-0000-000090290000}"/>
    <cellStyle name="20% - Accent1 2 4 2 2 3 5 2 3" xfId="10829" xr:uid="{00000000-0005-0000-0000-000091290000}"/>
    <cellStyle name="20% - Accent1 2 4 2 2 3 5 3" xfId="10830" xr:uid="{00000000-0005-0000-0000-000092290000}"/>
    <cellStyle name="20% - Accent1 2 4 2 2 3 5 3 2" xfId="10831" xr:uid="{00000000-0005-0000-0000-000093290000}"/>
    <cellStyle name="20% - Accent1 2 4 2 2 3 5 4" xfId="10832" xr:uid="{00000000-0005-0000-0000-000094290000}"/>
    <cellStyle name="20% - Accent1 2 4 2 2 3 6" xfId="10833" xr:uid="{00000000-0005-0000-0000-000095290000}"/>
    <cellStyle name="20% - Accent1 2 4 2 2 3 6 2" xfId="10834" xr:uid="{00000000-0005-0000-0000-000096290000}"/>
    <cellStyle name="20% - Accent1 2 4 2 2 3 6 2 2" xfId="10835" xr:uid="{00000000-0005-0000-0000-000097290000}"/>
    <cellStyle name="20% - Accent1 2 4 2 2 3 6 2 2 2" xfId="10836" xr:uid="{00000000-0005-0000-0000-000098290000}"/>
    <cellStyle name="20% - Accent1 2 4 2 2 3 6 2 3" xfId="10837" xr:uid="{00000000-0005-0000-0000-000099290000}"/>
    <cellStyle name="20% - Accent1 2 4 2 2 3 6 3" xfId="10838" xr:uid="{00000000-0005-0000-0000-00009A290000}"/>
    <cellStyle name="20% - Accent1 2 4 2 2 3 6 3 2" xfId="10839" xr:uid="{00000000-0005-0000-0000-00009B290000}"/>
    <cellStyle name="20% - Accent1 2 4 2 2 3 6 4" xfId="10840" xr:uid="{00000000-0005-0000-0000-00009C290000}"/>
    <cellStyle name="20% - Accent1 2 4 2 2 3 7" xfId="10841" xr:uid="{00000000-0005-0000-0000-00009D290000}"/>
    <cellStyle name="20% - Accent1 2 4 2 2 3 7 2" xfId="10842" xr:uid="{00000000-0005-0000-0000-00009E290000}"/>
    <cellStyle name="20% - Accent1 2 4 2 2 3 7 2 2" xfId="10843" xr:uid="{00000000-0005-0000-0000-00009F290000}"/>
    <cellStyle name="20% - Accent1 2 4 2 2 3 7 3" xfId="10844" xr:uid="{00000000-0005-0000-0000-0000A0290000}"/>
    <cellStyle name="20% - Accent1 2 4 2 2 3 8" xfId="10845" xr:uid="{00000000-0005-0000-0000-0000A1290000}"/>
    <cellStyle name="20% - Accent1 2 4 2 2 3 8 2" xfId="10846" xr:uid="{00000000-0005-0000-0000-0000A2290000}"/>
    <cellStyle name="20% - Accent1 2 4 2 2 3 8 2 2" xfId="10847" xr:uid="{00000000-0005-0000-0000-0000A3290000}"/>
    <cellStyle name="20% - Accent1 2 4 2 2 3 8 3" xfId="10848" xr:uid="{00000000-0005-0000-0000-0000A4290000}"/>
    <cellStyle name="20% - Accent1 2 4 2 2 3 9" xfId="10849" xr:uid="{00000000-0005-0000-0000-0000A5290000}"/>
    <cellStyle name="20% - Accent1 2 4 2 2 3 9 2" xfId="10850" xr:uid="{00000000-0005-0000-0000-0000A6290000}"/>
    <cellStyle name="20% - Accent1 2 4 2 2 4" xfId="10851" xr:uid="{00000000-0005-0000-0000-0000A7290000}"/>
    <cellStyle name="20% - Accent1 2 4 2 2 4 10" xfId="10852" xr:uid="{00000000-0005-0000-0000-0000A8290000}"/>
    <cellStyle name="20% - Accent1 2 4 2 2 4 10 2" xfId="10853" xr:uid="{00000000-0005-0000-0000-0000A9290000}"/>
    <cellStyle name="20% - Accent1 2 4 2 2 4 11" xfId="10854" xr:uid="{00000000-0005-0000-0000-0000AA290000}"/>
    <cellStyle name="20% - Accent1 2 4 2 2 4 2" xfId="10855" xr:uid="{00000000-0005-0000-0000-0000AB290000}"/>
    <cellStyle name="20% - Accent1 2 4 2 2 4 2 2" xfId="10856" xr:uid="{00000000-0005-0000-0000-0000AC290000}"/>
    <cellStyle name="20% - Accent1 2 4 2 2 4 2 2 2" xfId="10857" xr:uid="{00000000-0005-0000-0000-0000AD290000}"/>
    <cellStyle name="20% - Accent1 2 4 2 2 4 2 2 2 2" xfId="10858" xr:uid="{00000000-0005-0000-0000-0000AE290000}"/>
    <cellStyle name="20% - Accent1 2 4 2 2 4 2 2 2 2 2" xfId="10859" xr:uid="{00000000-0005-0000-0000-0000AF290000}"/>
    <cellStyle name="20% - Accent1 2 4 2 2 4 2 2 2 3" xfId="10860" xr:uid="{00000000-0005-0000-0000-0000B0290000}"/>
    <cellStyle name="20% - Accent1 2 4 2 2 4 2 2 3" xfId="10861" xr:uid="{00000000-0005-0000-0000-0000B1290000}"/>
    <cellStyle name="20% - Accent1 2 4 2 2 4 2 2 3 2" xfId="10862" xr:uid="{00000000-0005-0000-0000-0000B2290000}"/>
    <cellStyle name="20% - Accent1 2 4 2 2 4 2 2 4" xfId="10863" xr:uid="{00000000-0005-0000-0000-0000B3290000}"/>
    <cellStyle name="20% - Accent1 2 4 2 2 4 2 3" xfId="10864" xr:uid="{00000000-0005-0000-0000-0000B4290000}"/>
    <cellStyle name="20% - Accent1 2 4 2 2 4 2 3 2" xfId="10865" xr:uid="{00000000-0005-0000-0000-0000B5290000}"/>
    <cellStyle name="20% - Accent1 2 4 2 2 4 2 3 2 2" xfId="10866" xr:uid="{00000000-0005-0000-0000-0000B6290000}"/>
    <cellStyle name="20% - Accent1 2 4 2 2 4 2 3 2 2 2" xfId="10867" xr:uid="{00000000-0005-0000-0000-0000B7290000}"/>
    <cellStyle name="20% - Accent1 2 4 2 2 4 2 3 2 3" xfId="10868" xr:uid="{00000000-0005-0000-0000-0000B8290000}"/>
    <cellStyle name="20% - Accent1 2 4 2 2 4 2 3 3" xfId="10869" xr:uid="{00000000-0005-0000-0000-0000B9290000}"/>
    <cellStyle name="20% - Accent1 2 4 2 2 4 2 3 3 2" xfId="10870" xr:uid="{00000000-0005-0000-0000-0000BA290000}"/>
    <cellStyle name="20% - Accent1 2 4 2 2 4 2 3 4" xfId="10871" xr:uid="{00000000-0005-0000-0000-0000BB290000}"/>
    <cellStyle name="20% - Accent1 2 4 2 2 4 2 4" xfId="10872" xr:uid="{00000000-0005-0000-0000-0000BC290000}"/>
    <cellStyle name="20% - Accent1 2 4 2 2 4 2 4 2" xfId="10873" xr:uid="{00000000-0005-0000-0000-0000BD290000}"/>
    <cellStyle name="20% - Accent1 2 4 2 2 4 2 4 2 2" xfId="10874" xr:uid="{00000000-0005-0000-0000-0000BE290000}"/>
    <cellStyle name="20% - Accent1 2 4 2 2 4 2 4 2 2 2" xfId="10875" xr:uid="{00000000-0005-0000-0000-0000BF290000}"/>
    <cellStyle name="20% - Accent1 2 4 2 2 4 2 4 2 3" xfId="10876" xr:uid="{00000000-0005-0000-0000-0000C0290000}"/>
    <cellStyle name="20% - Accent1 2 4 2 2 4 2 4 3" xfId="10877" xr:uid="{00000000-0005-0000-0000-0000C1290000}"/>
    <cellStyle name="20% - Accent1 2 4 2 2 4 2 4 3 2" xfId="10878" xr:uid="{00000000-0005-0000-0000-0000C2290000}"/>
    <cellStyle name="20% - Accent1 2 4 2 2 4 2 4 4" xfId="10879" xr:uid="{00000000-0005-0000-0000-0000C3290000}"/>
    <cellStyle name="20% - Accent1 2 4 2 2 4 2 5" xfId="10880" xr:uid="{00000000-0005-0000-0000-0000C4290000}"/>
    <cellStyle name="20% - Accent1 2 4 2 2 4 2 5 2" xfId="10881" xr:uid="{00000000-0005-0000-0000-0000C5290000}"/>
    <cellStyle name="20% - Accent1 2 4 2 2 4 2 5 2 2" xfId="10882" xr:uid="{00000000-0005-0000-0000-0000C6290000}"/>
    <cellStyle name="20% - Accent1 2 4 2 2 4 2 5 3" xfId="10883" xr:uid="{00000000-0005-0000-0000-0000C7290000}"/>
    <cellStyle name="20% - Accent1 2 4 2 2 4 2 6" xfId="10884" xr:uid="{00000000-0005-0000-0000-0000C8290000}"/>
    <cellStyle name="20% - Accent1 2 4 2 2 4 2 6 2" xfId="10885" xr:uid="{00000000-0005-0000-0000-0000C9290000}"/>
    <cellStyle name="20% - Accent1 2 4 2 2 4 2 6 2 2" xfId="10886" xr:uid="{00000000-0005-0000-0000-0000CA290000}"/>
    <cellStyle name="20% - Accent1 2 4 2 2 4 2 6 3" xfId="10887" xr:uid="{00000000-0005-0000-0000-0000CB290000}"/>
    <cellStyle name="20% - Accent1 2 4 2 2 4 2 7" xfId="10888" xr:uid="{00000000-0005-0000-0000-0000CC290000}"/>
    <cellStyle name="20% - Accent1 2 4 2 2 4 2 7 2" xfId="10889" xr:uid="{00000000-0005-0000-0000-0000CD290000}"/>
    <cellStyle name="20% - Accent1 2 4 2 2 4 2 8" xfId="10890" xr:uid="{00000000-0005-0000-0000-0000CE290000}"/>
    <cellStyle name="20% - Accent1 2 4 2 2 4 2 8 2" xfId="10891" xr:uid="{00000000-0005-0000-0000-0000CF290000}"/>
    <cellStyle name="20% - Accent1 2 4 2 2 4 2 9" xfId="10892" xr:uid="{00000000-0005-0000-0000-0000D0290000}"/>
    <cellStyle name="20% - Accent1 2 4 2 2 4 3" xfId="10893" xr:uid="{00000000-0005-0000-0000-0000D1290000}"/>
    <cellStyle name="20% - Accent1 2 4 2 2 4 3 2" xfId="10894" xr:uid="{00000000-0005-0000-0000-0000D2290000}"/>
    <cellStyle name="20% - Accent1 2 4 2 2 4 3 2 2" xfId="10895" xr:uid="{00000000-0005-0000-0000-0000D3290000}"/>
    <cellStyle name="20% - Accent1 2 4 2 2 4 3 2 2 2" xfId="10896" xr:uid="{00000000-0005-0000-0000-0000D4290000}"/>
    <cellStyle name="20% - Accent1 2 4 2 2 4 3 2 2 2 2" xfId="10897" xr:uid="{00000000-0005-0000-0000-0000D5290000}"/>
    <cellStyle name="20% - Accent1 2 4 2 2 4 3 2 2 3" xfId="10898" xr:uid="{00000000-0005-0000-0000-0000D6290000}"/>
    <cellStyle name="20% - Accent1 2 4 2 2 4 3 2 3" xfId="10899" xr:uid="{00000000-0005-0000-0000-0000D7290000}"/>
    <cellStyle name="20% - Accent1 2 4 2 2 4 3 2 3 2" xfId="10900" xr:uid="{00000000-0005-0000-0000-0000D8290000}"/>
    <cellStyle name="20% - Accent1 2 4 2 2 4 3 2 4" xfId="10901" xr:uid="{00000000-0005-0000-0000-0000D9290000}"/>
    <cellStyle name="20% - Accent1 2 4 2 2 4 3 3" xfId="10902" xr:uid="{00000000-0005-0000-0000-0000DA290000}"/>
    <cellStyle name="20% - Accent1 2 4 2 2 4 3 3 2" xfId="10903" xr:uid="{00000000-0005-0000-0000-0000DB290000}"/>
    <cellStyle name="20% - Accent1 2 4 2 2 4 3 3 2 2" xfId="10904" xr:uid="{00000000-0005-0000-0000-0000DC290000}"/>
    <cellStyle name="20% - Accent1 2 4 2 2 4 3 3 2 2 2" xfId="10905" xr:uid="{00000000-0005-0000-0000-0000DD290000}"/>
    <cellStyle name="20% - Accent1 2 4 2 2 4 3 3 2 3" xfId="10906" xr:uid="{00000000-0005-0000-0000-0000DE290000}"/>
    <cellStyle name="20% - Accent1 2 4 2 2 4 3 3 3" xfId="10907" xr:uid="{00000000-0005-0000-0000-0000DF290000}"/>
    <cellStyle name="20% - Accent1 2 4 2 2 4 3 3 3 2" xfId="10908" xr:uid="{00000000-0005-0000-0000-0000E0290000}"/>
    <cellStyle name="20% - Accent1 2 4 2 2 4 3 3 4" xfId="10909" xr:uid="{00000000-0005-0000-0000-0000E1290000}"/>
    <cellStyle name="20% - Accent1 2 4 2 2 4 3 4" xfId="10910" xr:uid="{00000000-0005-0000-0000-0000E2290000}"/>
    <cellStyle name="20% - Accent1 2 4 2 2 4 3 4 2" xfId="10911" xr:uid="{00000000-0005-0000-0000-0000E3290000}"/>
    <cellStyle name="20% - Accent1 2 4 2 2 4 3 4 2 2" xfId="10912" xr:uid="{00000000-0005-0000-0000-0000E4290000}"/>
    <cellStyle name="20% - Accent1 2 4 2 2 4 3 4 2 2 2" xfId="10913" xr:uid="{00000000-0005-0000-0000-0000E5290000}"/>
    <cellStyle name="20% - Accent1 2 4 2 2 4 3 4 2 3" xfId="10914" xr:uid="{00000000-0005-0000-0000-0000E6290000}"/>
    <cellStyle name="20% - Accent1 2 4 2 2 4 3 4 3" xfId="10915" xr:uid="{00000000-0005-0000-0000-0000E7290000}"/>
    <cellStyle name="20% - Accent1 2 4 2 2 4 3 4 3 2" xfId="10916" xr:uid="{00000000-0005-0000-0000-0000E8290000}"/>
    <cellStyle name="20% - Accent1 2 4 2 2 4 3 4 4" xfId="10917" xr:uid="{00000000-0005-0000-0000-0000E9290000}"/>
    <cellStyle name="20% - Accent1 2 4 2 2 4 3 5" xfId="10918" xr:uid="{00000000-0005-0000-0000-0000EA290000}"/>
    <cellStyle name="20% - Accent1 2 4 2 2 4 3 5 2" xfId="10919" xr:uid="{00000000-0005-0000-0000-0000EB290000}"/>
    <cellStyle name="20% - Accent1 2 4 2 2 4 3 5 2 2" xfId="10920" xr:uid="{00000000-0005-0000-0000-0000EC290000}"/>
    <cellStyle name="20% - Accent1 2 4 2 2 4 3 5 3" xfId="10921" xr:uid="{00000000-0005-0000-0000-0000ED290000}"/>
    <cellStyle name="20% - Accent1 2 4 2 2 4 3 6" xfId="10922" xr:uid="{00000000-0005-0000-0000-0000EE290000}"/>
    <cellStyle name="20% - Accent1 2 4 2 2 4 3 6 2" xfId="10923" xr:uid="{00000000-0005-0000-0000-0000EF290000}"/>
    <cellStyle name="20% - Accent1 2 4 2 2 4 3 6 2 2" xfId="10924" xr:uid="{00000000-0005-0000-0000-0000F0290000}"/>
    <cellStyle name="20% - Accent1 2 4 2 2 4 3 6 3" xfId="10925" xr:uid="{00000000-0005-0000-0000-0000F1290000}"/>
    <cellStyle name="20% - Accent1 2 4 2 2 4 3 7" xfId="10926" xr:uid="{00000000-0005-0000-0000-0000F2290000}"/>
    <cellStyle name="20% - Accent1 2 4 2 2 4 3 7 2" xfId="10927" xr:uid="{00000000-0005-0000-0000-0000F3290000}"/>
    <cellStyle name="20% - Accent1 2 4 2 2 4 3 8" xfId="10928" xr:uid="{00000000-0005-0000-0000-0000F4290000}"/>
    <cellStyle name="20% - Accent1 2 4 2 2 4 3 8 2" xfId="10929" xr:uid="{00000000-0005-0000-0000-0000F5290000}"/>
    <cellStyle name="20% - Accent1 2 4 2 2 4 3 9" xfId="10930" xr:uid="{00000000-0005-0000-0000-0000F6290000}"/>
    <cellStyle name="20% - Accent1 2 4 2 2 4 4" xfId="10931" xr:uid="{00000000-0005-0000-0000-0000F7290000}"/>
    <cellStyle name="20% - Accent1 2 4 2 2 4 4 2" xfId="10932" xr:uid="{00000000-0005-0000-0000-0000F8290000}"/>
    <cellStyle name="20% - Accent1 2 4 2 2 4 4 2 2" xfId="10933" xr:uid="{00000000-0005-0000-0000-0000F9290000}"/>
    <cellStyle name="20% - Accent1 2 4 2 2 4 4 2 2 2" xfId="10934" xr:uid="{00000000-0005-0000-0000-0000FA290000}"/>
    <cellStyle name="20% - Accent1 2 4 2 2 4 4 2 3" xfId="10935" xr:uid="{00000000-0005-0000-0000-0000FB290000}"/>
    <cellStyle name="20% - Accent1 2 4 2 2 4 4 3" xfId="10936" xr:uid="{00000000-0005-0000-0000-0000FC290000}"/>
    <cellStyle name="20% - Accent1 2 4 2 2 4 4 3 2" xfId="10937" xr:uid="{00000000-0005-0000-0000-0000FD290000}"/>
    <cellStyle name="20% - Accent1 2 4 2 2 4 4 4" xfId="10938" xr:uid="{00000000-0005-0000-0000-0000FE290000}"/>
    <cellStyle name="20% - Accent1 2 4 2 2 4 5" xfId="10939" xr:uid="{00000000-0005-0000-0000-0000FF290000}"/>
    <cellStyle name="20% - Accent1 2 4 2 2 4 5 2" xfId="10940" xr:uid="{00000000-0005-0000-0000-0000002A0000}"/>
    <cellStyle name="20% - Accent1 2 4 2 2 4 5 2 2" xfId="10941" xr:uid="{00000000-0005-0000-0000-0000012A0000}"/>
    <cellStyle name="20% - Accent1 2 4 2 2 4 5 2 2 2" xfId="10942" xr:uid="{00000000-0005-0000-0000-0000022A0000}"/>
    <cellStyle name="20% - Accent1 2 4 2 2 4 5 2 3" xfId="10943" xr:uid="{00000000-0005-0000-0000-0000032A0000}"/>
    <cellStyle name="20% - Accent1 2 4 2 2 4 5 3" xfId="10944" xr:uid="{00000000-0005-0000-0000-0000042A0000}"/>
    <cellStyle name="20% - Accent1 2 4 2 2 4 5 3 2" xfId="10945" xr:uid="{00000000-0005-0000-0000-0000052A0000}"/>
    <cellStyle name="20% - Accent1 2 4 2 2 4 5 4" xfId="10946" xr:uid="{00000000-0005-0000-0000-0000062A0000}"/>
    <cellStyle name="20% - Accent1 2 4 2 2 4 6" xfId="10947" xr:uid="{00000000-0005-0000-0000-0000072A0000}"/>
    <cellStyle name="20% - Accent1 2 4 2 2 4 6 2" xfId="10948" xr:uid="{00000000-0005-0000-0000-0000082A0000}"/>
    <cellStyle name="20% - Accent1 2 4 2 2 4 6 2 2" xfId="10949" xr:uid="{00000000-0005-0000-0000-0000092A0000}"/>
    <cellStyle name="20% - Accent1 2 4 2 2 4 6 2 2 2" xfId="10950" xr:uid="{00000000-0005-0000-0000-00000A2A0000}"/>
    <cellStyle name="20% - Accent1 2 4 2 2 4 6 2 3" xfId="10951" xr:uid="{00000000-0005-0000-0000-00000B2A0000}"/>
    <cellStyle name="20% - Accent1 2 4 2 2 4 6 3" xfId="10952" xr:uid="{00000000-0005-0000-0000-00000C2A0000}"/>
    <cellStyle name="20% - Accent1 2 4 2 2 4 6 3 2" xfId="10953" xr:uid="{00000000-0005-0000-0000-00000D2A0000}"/>
    <cellStyle name="20% - Accent1 2 4 2 2 4 6 4" xfId="10954" xr:uid="{00000000-0005-0000-0000-00000E2A0000}"/>
    <cellStyle name="20% - Accent1 2 4 2 2 4 7" xfId="10955" xr:uid="{00000000-0005-0000-0000-00000F2A0000}"/>
    <cellStyle name="20% - Accent1 2 4 2 2 4 7 2" xfId="10956" xr:uid="{00000000-0005-0000-0000-0000102A0000}"/>
    <cellStyle name="20% - Accent1 2 4 2 2 4 7 2 2" xfId="10957" xr:uid="{00000000-0005-0000-0000-0000112A0000}"/>
    <cellStyle name="20% - Accent1 2 4 2 2 4 7 3" xfId="10958" xr:uid="{00000000-0005-0000-0000-0000122A0000}"/>
    <cellStyle name="20% - Accent1 2 4 2 2 4 8" xfId="10959" xr:uid="{00000000-0005-0000-0000-0000132A0000}"/>
    <cellStyle name="20% - Accent1 2 4 2 2 4 8 2" xfId="10960" xr:uid="{00000000-0005-0000-0000-0000142A0000}"/>
    <cellStyle name="20% - Accent1 2 4 2 2 4 8 2 2" xfId="10961" xr:uid="{00000000-0005-0000-0000-0000152A0000}"/>
    <cellStyle name="20% - Accent1 2 4 2 2 4 8 3" xfId="10962" xr:uid="{00000000-0005-0000-0000-0000162A0000}"/>
    <cellStyle name="20% - Accent1 2 4 2 2 4 9" xfId="10963" xr:uid="{00000000-0005-0000-0000-0000172A0000}"/>
    <cellStyle name="20% - Accent1 2 4 2 2 4 9 2" xfId="10964" xr:uid="{00000000-0005-0000-0000-0000182A0000}"/>
    <cellStyle name="20% - Accent1 2 4 2 2 5" xfId="10965" xr:uid="{00000000-0005-0000-0000-0000192A0000}"/>
    <cellStyle name="20% - Accent1 2 4 2 2 5 2" xfId="10966" xr:uid="{00000000-0005-0000-0000-00001A2A0000}"/>
    <cellStyle name="20% - Accent1 2 4 2 2 5 2 2" xfId="10967" xr:uid="{00000000-0005-0000-0000-00001B2A0000}"/>
    <cellStyle name="20% - Accent1 2 4 2 2 5 2 2 2" xfId="10968" xr:uid="{00000000-0005-0000-0000-00001C2A0000}"/>
    <cellStyle name="20% - Accent1 2 4 2 2 5 2 2 2 2" xfId="10969" xr:uid="{00000000-0005-0000-0000-00001D2A0000}"/>
    <cellStyle name="20% - Accent1 2 4 2 2 5 2 2 3" xfId="10970" xr:uid="{00000000-0005-0000-0000-00001E2A0000}"/>
    <cellStyle name="20% - Accent1 2 4 2 2 5 2 3" xfId="10971" xr:uid="{00000000-0005-0000-0000-00001F2A0000}"/>
    <cellStyle name="20% - Accent1 2 4 2 2 5 2 3 2" xfId="10972" xr:uid="{00000000-0005-0000-0000-0000202A0000}"/>
    <cellStyle name="20% - Accent1 2 4 2 2 5 2 4" xfId="10973" xr:uid="{00000000-0005-0000-0000-0000212A0000}"/>
    <cellStyle name="20% - Accent1 2 4 2 2 5 3" xfId="10974" xr:uid="{00000000-0005-0000-0000-0000222A0000}"/>
    <cellStyle name="20% - Accent1 2 4 2 2 5 3 2" xfId="10975" xr:uid="{00000000-0005-0000-0000-0000232A0000}"/>
    <cellStyle name="20% - Accent1 2 4 2 2 5 3 2 2" xfId="10976" xr:uid="{00000000-0005-0000-0000-0000242A0000}"/>
    <cellStyle name="20% - Accent1 2 4 2 2 5 3 2 2 2" xfId="10977" xr:uid="{00000000-0005-0000-0000-0000252A0000}"/>
    <cellStyle name="20% - Accent1 2 4 2 2 5 3 2 3" xfId="10978" xr:uid="{00000000-0005-0000-0000-0000262A0000}"/>
    <cellStyle name="20% - Accent1 2 4 2 2 5 3 3" xfId="10979" xr:uid="{00000000-0005-0000-0000-0000272A0000}"/>
    <cellStyle name="20% - Accent1 2 4 2 2 5 3 3 2" xfId="10980" xr:uid="{00000000-0005-0000-0000-0000282A0000}"/>
    <cellStyle name="20% - Accent1 2 4 2 2 5 3 4" xfId="10981" xr:uid="{00000000-0005-0000-0000-0000292A0000}"/>
    <cellStyle name="20% - Accent1 2 4 2 2 5 4" xfId="10982" xr:uid="{00000000-0005-0000-0000-00002A2A0000}"/>
    <cellStyle name="20% - Accent1 2 4 2 2 5 4 2" xfId="10983" xr:uid="{00000000-0005-0000-0000-00002B2A0000}"/>
    <cellStyle name="20% - Accent1 2 4 2 2 5 4 2 2" xfId="10984" xr:uid="{00000000-0005-0000-0000-00002C2A0000}"/>
    <cellStyle name="20% - Accent1 2 4 2 2 5 4 2 2 2" xfId="10985" xr:uid="{00000000-0005-0000-0000-00002D2A0000}"/>
    <cellStyle name="20% - Accent1 2 4 2 2 5 4 2 3" xfId="10986" xr:uid="{00000000-0005-0000-0000-00002E2A0000}"/>
    <cellStyle name="20% - Accent1 2 4 2 2 5 4 3" xfId="10987" xr:uid="{00000000-0005-0000-0000-00002F2A0000}"/>
    <cellStyle name="20% - Accent1 2 4 2 2 5 4 3 2" xfId="10988" xr:uid="{00000000-0005-0000-0000-0000302A0000}"/>
    <cellStyle name="20% - Accent1 2 4 2 2 5 4 4" xfId="10989" xr:uid="{00000000-0005-0000-0000-0000312A0000}"/>
    <cellStyle name="20% - Accent1 2 4 2 2 5 5" xfId="10990" xr:uid="{00000000-0005-0000-0000-0000322A0000}"/>
    <cellStyle name="20% - Accent1 2 4 2 2 5 5 2" xfId="10991" xr:uid="{00000000-0005-0000-0000-0000332A0000}"/>
    <cellStyle name="20% - Accent1 2 4 2 2 5 5 2 2" xfId="10992" xr:uid="{00000000-0005-0000-0000-0000342A0000}"/>
    <cellStyle name="20% - Accent1 2 4 2 2 5 5 3" xfId="10993" xr:uid="{00000000-0005-0000-0000-0000352A0000}"/>
    <cellStyle name="20% - Accent1 2 4 2 2 5 6" xfId="10994" xr:uid="{00000000-0005-0000-0000-0000362A0000}"/>
    <cellStyle name="20% - Accent1 2 4 2 2 5 6 2" xfId="10995" xr:uid="{00000000-0005-0000-0000-0000372A0000}"/>
    <cellStyle name="20% - Accent1 2 4 2 2 5 6 2 2" xfId="10996" xr:uid="{00000000-0005-0000-0000-0000382A0000}"/>
    <cellStyle name="20% - Accent1 2 4 2 2 5 6 3" xfId="10997" xr:uid="{00000000-0005-0000-0000-0000392A0000}"/>
    <cellStyle name="20% - Accent1 2 4 2 2 5 7" xfId="10998" xr:uid="{00000000-0005-0000-0000-00003A2A0000}"/>
    <cellStyle name="20% - Accent1 2 4 2 2 5 7 2" xfId="10999" xr:uid="{00000000-0005-0000-0000-00003B2A0000}"/>
    <cellStyle name="20% - Accent1 2 4 2 2 5 8" xfId="11000" xr:uid="{00000000-0005-0000-0000-00003C2A0000}"/>
    <cellStyle name="20% - Accent1 2 4 2 2 5 8 2" xfId="11001" xr:uid="{00000000-0005-0000-0000-00003D2A0000}"/>
    <cellStyle name="20% - Accent1 2 4 2 2 5 9" xfId="11002" xr:uid="{00000000-0005-0000-0000-00003E2A0000}"/>
    <cellStyle name="20% - Accent1 2 4 2 2 6" xfId="11003" xr:uid="{00000000-0005-0000-0000-00003F2A0000}"/>
    <cellStyle name="20% - Accent1 2 4 2 2 6 2" xfId="11004" xr:uid="{00000000-0005-0000-0000-0000402A0000}"/>
    <cellStyle name="20% - Accent1 2 4 2 2 6 2 2" xfId="11005" xr:uid="{00000000-0005-0000-0000-0000412A0000}"/>
    <cellStyle name="20% - Accent1 2 4 2 2 6 2 2 2" xfId="11006" xr:uid="{00000000-0005-0000-0000-0000422A0000}"/>
    <cellStyle name="20% - Accent1 2 4 2 2 6 2 2 2 2" xfId="11007" xr:uid="{00000000-0005-0000-0000-0000432A0000}"/>
    <cellStyle name="20% - Accent1 2 4 2 2 6 2 2 3" xfId="11008" xr:uid="{00000000-0005-0000-0000-0000442A0000}"/>
    <cellStyle name="20% - Accent1 2 4 2 2 6 2 3" xfId="11009" xr:uid="{00000000-0005-0000-0000-0000452A0000}"/>
    <cellStyle name="20% - Accent1 2 4 2 2 6 2 3 2" xfId="11010" xr:uid="{00000000-0005-0000-0000-0000462A0000}"/>
    <cellStyle name="20% - Accent1 2 4 2 2 6 2 4" xfId="11011" xr:uid="{00000000-0005-0000-0000-0000472A0000}"/>
    <cellStyle name="20% - Accent1 2 4 2 2 6 3" xfId="11012" xr:uid="{00000000-0005-0000-0000-0000482A0000}"/>
    <cellStyle name="20% - Accent1 2 4 2 2 6 3 2" xfId="11013" xr:uid="{00000000-0005-0000-0000-0000492A0000}"/>
    <cellStyle name="20% - Accent1 2 4 2 2 6 3 2 2" xfId="11014" xr:uid="{00000000-0005-0000-0000-00004A2A0000}"/>
    <cellStyle name="20% - Accent1 2 4 2 2 6 3 2 2 2" xfId="11015" xr:uid="{00000000-0005-0000-0000-00004B2A0000}"/>
    <cellStyle name="20% - Accent1 2 4 2 2 6 3 2 3" xfId="11016" xr:uid="{00000000-0005-0000-0000-00004C2A0000}"/>
    <cellStyle name="20% - Accent1 2 4 2 2 6 3 3" xfId="11017" xr:uid="{00000000-0005-0000-0000-00004D2A0000}"/>
    <cellStyle name="20% - Accent1 2 4 2 2 6 3 3 2" xfId="11018" xr:uid="{00000000-0005-0000-0000-00004E2A0000}"/>
    <cellStyle name="20% - Accent1 2 4 2 2 6 3 4" xfId="11019" xr:uid="{00000000-0005-0000-0000-00004F2A0000}"/>
    <cellStyle name="20% - Accent1 2 4 2 2 6 4" xfId="11020" xr:uid="{00000000-0005-0000-0000-0000502A0000}"/>
    <cellStyle name="20% - Accent1 2 4 2 2 6 4 2" xfId="11021" xr:uid="{00000000-0005-0000-0000-0000512A0000}"/>
    <cellStyle name="20% - Accent1 2 4 2 2 6 4 2 2" xfId="11022" xr:uid="{00000000-0005-0000-0000-0000522A0000}"/>
    <cellStyle name="20% - Accent1 2 4 2 2 6 4 2 2 2" xfId="11023" xr:uid="{00000000-0005-0000-0000-0000532A0000}"/>
    <cellStyle name="20% - Accent1 2 4 2 2 6 4 2 3" xfId="11024" xr:uid="{00000000-0005-0000-0000-0000542A0000}"/>
    <cellStyle name="20% - Accent1 2 4 2 2 6 4 3" xfId="11025" xr:uid="{00000000-0005-0000-0000-0000552A0000}"/>
    <cellStyle name="20% - Accent1 2 4 2 2 6 4 3 2" xfId="11026" xr:uid="{00000000-0005-0000-0000-0000562A0000}"/>
    <cellStyle name="20% - Accent1 2 4 2 2 6 4 4" xfId="11027" xr:uid="{00000000-0005-0000-0000-0000572A0000}"/>
    <cellStyle name="20% - Accent1 2 4 2 2 6 5" xfId="11028" xr:uid="{00000000-0005-0000-0000-0000582A0000}"/>
    <cellStyle name="20% - Accent1 2 4 2 2 6 5 2" xfId="11029" xr:uid="{00000000-0005-0000-0000-0000592A0000}"/>
    <cellStyle name="20% - Accent1 2 4 2 2 6 5 2 2" xfId="11030" xr:uid="{00000000-0005-0000-0000-00005A2A0000}"/>
    <cellStyle name="20% - Accent1 2 4 2 2 6 5 3" xfId="11031" xr:uid="{00000000-0005-0000-0000-00005B2A0000}"/>
    <cellStyle name="20% - Accent1 2 4 2 2 6 6" xfId="11032" xr:uid="{00000000-0005-0000-0000-00005C2A0000}"/>
    <cellStyle name="20% - Accent1 2 4 2 2 6 6 2" xfId="11033" xr:uid="{00000000-0005-0000-0000-00005D2A0000}"/>
    <cellStyle name="20% - Accent1 2 4 2 2 6 6 2 2" xfId="11034" xr:uid="{00000000-0005-0000-0000-00005E2A0000}"/>
    <cellStyle name="20% - Accent1 2 4 2 2 6 6 3" xfId="11035" xr:uid="{00000000-0005-0000-0000-00005F2A0000}"/>
    <cellStyle name="20% - Accent1 2 4 2 2 6 7" xfId="11036" xr:uid="{00000000-0005-0000-0000-0000602A0000}"/>
    <cellStyle name="20% - Accent1 2 4 2 2 6 7 2" xfId="11037" xr:uid="{00000000-0005-0000-0000-0000612A0000}"/>
    <cellStyle name="20% - Accent1 2 4 2 2 6 8" xfId="11038" xr:uid="{00000000-0005-0000-0000-0000622A0000}"/>
    <cellStyle name="20% - Accent1 2 4 2 2 6 8 2" xfId="11039" xr:uid="{00000000-0005-0000-0000-0000632A0000}"/>
    <cellStyle name="20% - Accent1 2 4 2 2 6 9" xfId="11040" xr:uid="{00000000-0005-0000-0000-0000642A0000}"/>
    <cellStyle name="20% - Accent1 2 4 2 2 7" xfId="11041" xr:uid="{00000000-0005-0000-0000-0000652A0000}"/>
    <cellStyle name="20% - Accent1 2 4 2 2 7 2" xfId="11042" xr:uid="{00000000-0005-0000-0000-0000662A0000}"/>
    <cellStyle name="20% - Accent1 2 4 2 2 7 2 2" xfId="11043" xr:uid="{00000000-0005-0000-0000-0000672A0000}"/>
    <cellStyle name="20% - Accent1 2 4 2 2 7 2 2 2" xfId="11044" xr:uid="{00000000-0005-0000-0000-0000682A0000}"/>
    <cellStyle name="20% - Accent1 2 4 2 2 7 2 3" xfId="11045" xr:uid="{00000000-0005-0000-0000-0000692A0000}"/>
    <cellStyle name="20% - Accent1 2 4 2 2 7 3" xfId="11046" xr:uid="{00000000-0005-0000-0000-00006A2A0000}"/>
    <cellStyle name="20% - Accent1 2 4 2 2 7 3 2" xfId="11047" xr:uid="{00000000-0005-0000-0000-00006B2A0000}"/>
    <cellStyle name="20% - Accent1 2 4 2 2 7 4" xfId="11048" xr:uid="{00000000-0005-0000-0000-00006C2A0000}"/>
    <cellStyle name="20% - Accent1 2 4 2 2 8" xfId="11049" xr:uid="{00000000-0005-0000-0000-00006D2A0000}"/>
    <cellStyle name="20% - Accent1 2 4 2 2 8 2" xfId="11050" xr:uid="{00000000-0005-0000-0000-00006E2A0000}"/>
    <cellStyle name="20% - Accent1 2 4 2 2 8 2 2" xfId="11051" xr:uid="{00000000-0005-0000-0000-00006F2A0000}"/>
    <cellStyle name="20% - Accent1 2 4 2 2 8 2 2 2" xfId="11052" xr:uid="{00000000-0005-0000-0000-0000702A0000}"/>
    <cellStyle name="20% - Accent1 2 4 2 2 8 2 3" xfId="11053" xr:uid="{00000000-0005-0000-0000-0000712A0000}"/>
    <cellStyle name="20% - Accent1 2 4 2 2 8 3" xfId="11054" xr:uid="{00000000-0005-0000-0000-0000722A0000}"/>
    <cellStyle name="20% - Accent1 2 4 2 2 8 3 2" xfId="11055" xr:uid="{00000000-0005-0000-0000-0000732A0000}"/>
    <cellStyle name="20% - Accent1 2 4 2 2 8 4" xfId="11056" xr:uid="{00000000-0005-0000-0000-0000742A0000}"/>
    <cellStyle name="20% - Accent1 2 4 2 2 9" xfId="11057" xr:uid="{00000000-0005-0000-0000-0000752A0000}"/>
    <cellStyle name="20% - Accent1 2 4 2 2 9 2" xfId="11058" xr:uid="{00000000-0005-0000-0000-0000762A0000}"/>
    <cellStyle name="20% - Accent1 2 4 2 2 9 2 2" xfId="11059" xr:uid="{00000000-0005-0000-0000-0000772A0000}"/>
    <cellStyle name="20% - Accent1 2 4 2 2 9 2 2 2" xfId="11060" xr:uid="{00000000-0005-0000-0000-0000782A0000}"/>
    <cellStyle name="20% - Accent1 2 4 2 2 9 2 3" xfId="11061" xr:uid="{00000000-0005-0000-0000-0000792A0000}"/>
    <cellStyle name="20% - Accent1 2 4 2 2 9 3" xfId="11062" xr:uid="{00000000-0005-0000-0000-00007A2A0000}"/>
    <cellStyle name="20% - Accent1 2 4 2 2 9 3 2" xfId="11063" xr:uid="{00000000-0005-0000-0000-00007B2A0000}"/>
    <cellStyle name="20% - Accent1 2 4 2 2 9 4" xfId="11064" xr:uid="{00000000-0005-0000-0000-00007C2A0000}"/>
    <cellStyle name="20% - Accent1 2 4 2 3" xfId="11065" xr:uid="{00000000-0005-0000-0000-00007D2A0000}"/>
    <cellStyle name="20% - Accent1 2 4 2 3 10" xfId="11066" xr:uid="{00000000-0005-0000-0000-00007E2A0000}"/>
    <cellStyle name="20% - Accent1 2 4 2 3 10 2" xfId="11067" xr:uid="{00000000-0005-0000-0000-00007F2A0000}"/>
    <cellStyle name="20% - Accent1 2 4 2 3 11" xfId="11068" xr:uid="{00000000-0005-0000-0000-0000802A0000}"/>
    <cellStyle name="20% - Accent1 2 4 2 3 2" xfId="11069" xr:uid="{00000000-0005-0000-0000-0000812A0000}"/>
    <cellStyle name="20% - Accent1 2 4 2 3 2 2" xfId="11070" xr:uid="{00000000-0005-0000-0000-0000822A0000}"/>
    <cellStyle name="20% - Accent1 2 4 2 3 2 2 2" xfId="11071" xr:uid="{00000000-0005-0000-0000-0000832A0000}"/>
    <cellStyle name="20% - Accent1 2 4 2 3 2 2 2 2" xfId="11072" xr:uid="{00000000-0005-0000-0000-0000842A0000}"/>
    <cellStyle name="20% - Accent1 2 4 2 3 2 2 2 2 2" xfId="11073" xr:uid="{00000000-0005-0000-0000-0000852A0000}"/>
    <cellStyle name="20% - Accent1 2 4 2 3 2 2 2 3" xfId="11074" xr:uid="{00000000-0005-0000-0000-0000862A0000}"/>
    <cellStyle name="20% - Accent1 2 4 2 3 2 2 3" xfId="11075" xr:uid="{00000000-0005-0000-0000-0000872A0000}"/>
    <cellStyle name="20% - Accent1 2 4 2 3 2 2 3 2" xfId="11076" xr:uid="{00000000-0005-0000-0000-0000882A0000}"/>
    <cellStyle name="20% - Accent1 2 4 2 3 2 2 4" xfId="11077" xr:uid="{00000000-0005-0000-0000-0000892A0000}"/>
    <cellStyle name="20% - Accent1 2 4 2 3 2 3" xfId="11078" xr:uid="{00000000-0005-0000-0000-00008A2A0000}"/>
    <cellStyle name="20% - Accent1 2 4 2 3 2 3 2" xfId="11079" xr:uid="{00000000-0005-0000-0000-00008B2A0000}"/>
    <cellStyle name="20% - Accent1 2 4 2 3 2 3 2 2" xfId="11080" xr:uid="{00000000-0005-0000-0000-00008C2A0000}"/>
    <cellStyle name="20% - Accent1 2 4 2 3 2 3 2 2 2" xfId="11081" xr:uid="{00000000-0005-0000-0000-00008D2A0000}"/>
    <cellStyle name="20% - Accent1 2 4 2 3 2 3 2 3" xfId="11082" xr:uid="{00000000-0005-0000-0000-00008E2A0000}"/>
    <cellStyle name="20% - Accent1 2 4 2 3 2 3 3" xfId="11083" xr:uid="{00000000-0005-0000-0000-00008F2A0000}"/>
    <cellStyle name="20% - Accent1 2 4 2 3 2 3 3 2" xfId="11084" xr:uid="{00000000-0005-0000-0000-0000902A0000}"/>
    <cellStyle name="20% - Accent1 2 4 2 3 2 3 4" xfId="11085" xr:uid="{00000000-0005-0000-0000-0000912A0000}"/>
    <cellStyle name="20% - Accent1 2 4 2 3 2 4" xfId="11086" xr:uid="{00000000-0005-0000-0000-0000922A0000}"/>
    <cellStyle name="20% - Accent1 2 4 2 3 2 4 2" xfId="11087" xr:uid="{00000000-0005-0000-0000-0000932A0000}"/>
    <cellStyle name="20% - Accent1 2 4 2 3 2 4 2 2" xfId="11088" xr:uid="{00000000-0005-0000-0000-0000942A0000}"/>
    <cellStyle name="20% - Accent1 2 4 2 3 2 4 2 2 2" xfId="11089" xr:uid="{00000000-0005-0000-0000-0000952A0000}"/>
    <cellStyle name="20% - Accent1 2 4 2 3 2 4 2 3" xfId="11090" xr:uid="{00000000-0005-0000-0000-0000962A0000}"/>
    <cellStyle name="20% - Accent1 2 4 2 3 2 4 3" xfId="11091" xr:uid="{00000000-0005-0000-0000-0000972A0000}"/>
    <cellStyle name="20% - Accent1 2 4 2 3 2 4 3 2" xfId="11092" xr:uid="{00000000-0005-0000-0000-0000982A0000}"/>
    <cellStyle name="20% - Accent1 2 4 2 3 2 4 4" xfId="11093" xr:uid="{00000000-0005-0000-0000-0000992A0000}"/>
    <cellStyle name="20% - Accent1 2 4 2 3 2 5" xfId="11094" xr:uid="{00000000-0005-0000-0000-00009A2A0000}"/>
    <cellStyle name="20% - Accent1 2 4 2 3 2 5 2" xfId="11095" xr:uid="{00000000-0005-0000-0000-00009B2A0000}"/>
    <cellStyle name="20% - Accent1 2 4 2 3 2 5 2 2" xfId="11096" xr:uid="{00000000-0005-0000-0000-00009C2A0000}"/>
    <cellStyle name="20% - Accent1 2 4 2 3 2 5 3" xfId="11097" xr:uid="{00000000-0005-0000-0000-00009D2A0000}"/>
    <cellStyle name="20% - Accent1 2 4 2 3 2 6" xfId="11098" xr:uid="{00000000-0005-0000-0000-00009E2A0000}"/>
    <cellStyle name="20% - Accent1 2 4 2 3 2 6 2" xfId="11099" xr:uid="{00000000-0005-0000-0000-00009F2A0000}"/>
    <cellStyle name="20% - Accent1 2 4 2 3 2 6 2 2" xfId="11100" xr:uid="{00000000-0005-0000-0000-0000A02A0000}"/>
    <cellStyle name="20% - Accent1 2 4 2 3 2 6 3" xfId="11101" xr:uid="{00000000-0005-0000-0000-0000A12A0000}"/>
    <cellStyle name="20% - Accent1 2 4 2 3 2 7" xfId="11102" xr:uid="{00000000-0005-0000-0000-0000A22A0000}"/>
    <cellStyle name="20% - Accent1 2 4 2 3 2 7 2" xfId="11103" xr:uid="{00000000-0005-0000-0000-0000A32A0000}"/>
    <cellStyle name="20% - Accent1 2 4 2 3 2 8" xfId="11104" xr:uid="{00000000-0005-0000-0000-0000A42A0000}"/>
    <cellStyle name="20% - Accent1 2 4 2 3 2 8 2" xfId="11105" xr:uid="{00000000-0005-0000-0000-0000A52A0000}"/>
    <cellStyle name="20% - Accent1 2 4 2 3 2 9" xfId="11106" xr:uid="{00000000-0005-0000-0000-0000A62A0000}"/>
    <cellStyle name="20% - Accent1 2 4 2 3 3" xfId="11107" xr:uid="{00000000-0005-0000-0000-0000A72A0000}"/>
    <cellStyle name="20% - Accent1 2 4 2 3 3 2" xfId="11108" xr:uid="{00000000-0005-0000-0000-0000A82A0000}"/>
    <cellStyle name="20% - Accent1 2 4 2 3 3 2 2" xfId="11109" xr:uid="{00000000-0005-0000-0000-0000A92A0000}"/>
    <cellStyle name="20% - Accent1 2 4 2 3 3 2 2 2" xfId="11110" xr:uid="{00000000-0005-0000-0000-0000AA2A0000}"/>
    <cellStyle name="20% - Accent1 2 4 2 3 3 2 2 2 2" xfId="11111" xr:uid="{00000000-0005-0000-0000-0000AB2A0000}"/>
    <cellStyle name="20% - Accent1 2 4 2 3 3 2 2 3" xfId="11112" xr:uid="{00000000-0005-0000-0000-0000AC2A0000}"/>
    <cellStyle name="20% - Accent1 2 4 2 3 3 2 3" xfId="11113" xr:uid="{00000000-0005-0000-0000-0000AD2A0000}"/>
    <cellStyle name="20% - Accent1 2 4 2 3 3 2 3 2" xfId="11114" xr:uid="{00000000-0005-0000-0000-0000AE2A0000}"/>
    <cellStyle name="20% - Accent1 2 4 2 3 3 2 4" xfId="11115" xr:uid="{00000000-0005-0000-0000-0000AF2A0000}"/>
    <cellStyle name="20% - Accent1 2 4 2 3 3 3" xfId="11116" xr:uid="{00000000-0005-0000-0000-0000B02A0000}"/>
    <cellStyle name="20% - Accent1 2 4 2 3 3 3 2" xfId="11117" xr:uid="{00000000-0005-0000-0000-0000B12A0000}"/>
    <cellStyle name="20% - Accent1 2 4 2 3 3 3 2 2" xfId="11118" xr:uid="{00000000-0005-0000-0000-0000B22A0000}"/>
    <cellStyle name="20% - Accent1 2 4 2 3 3 3 2 2 2" xfId="11119" xr:uid="{00000000-0005-0000-0000-0000B32A0000}"/>
    <cellStyle name="20% - Accent1 2 4 2 3 3 3 2 3" xfId="11120" xr:uid="{00000000-0005-0000-0000-0000B42A0000}"/>
    <cellStyle name="20% - Accent1 2 4 2 3 3 3 3" xfId="11121" xr:uid="{00000000-0005-0000-0000-0000B52A0000}"/>
    <cellStyle name="20% - Accent1 2 4 2 3 3 3 3 2" xfId="11122" xr:uid="{00000000-0005-0000-0000-0000B62A0000}"/>
    <cellStyle name="20% - Accent1 2 4 2 3 3 3 4" xfId="11123" xr:uid="{00000000-0005-0000-0000-0000B72A0000}"/>
    <cellStyle name="20% - Accent1 2 4 2 3 3 4" xfId="11124" xr:uid="{00000000-0005-0000-0000-0000B82A0000}"/>
    <cellStyle name="20% - Accent1 2 4 2 3 3 4 2" xfId="11125" xr:uid="{00000000-0005-0000-0000-0000B92A0000}"/>
    <cellStyle name="20% - Accent1 2 4 2 3 3 4 2 2" xfId="11126" xr:uid="{00000000-0005-0000-0000-0000BA2A0000}"/>
    <cellStyle name="20% - Accent1 2 4 2 3 3 4 2 2 2" xfId="11127" xr:uid="{00000000-0005-0000-0000-0000BB2A0000}"/>
    <cellStyle name="20% - Accent1 2 4 2 3 3 4 2 3" xfId="11128" xr:uid="{00000000-0005-0000-0000-0000BC2A0000}"/>
    <cellStyle name="20% - Accent1 2 4 2 3 3 4 3" xfId="11129" xr:uid="{00000000-0005-0000-0000-0000BD2A0000}"/>
    <cellStyle name="20% - Accent1 2 4 2 3 3 4 3 2" xfId="11130" xr:uid="{00000000-0005-0000-0000-0000BE2A0000}"/>
    <cellStyle name="20% - Accent1 2 4 2 3 3 4 4" xfId="11131" xr:uid="{00000000-0005-0000-0000-0000BF2A0000}"/>
    <cellStyle name="20% - Accent1 2 4 2 3 3 5" xfId="11132" xr:uid="{00000000-0005-0000-0000-0000C02A0000}"/>
    <cellStyle name="20% - Accent1 2 4 2 3 3 5 2" xfId="11133" xr:uid="{00000000-0005-0000-0000-0000C12A0000}"/>
    <cellStyle name="20% - Accent1 2 4 2 3 3 5 2 2" xfId="11134" xr:uid="{00000000-0005-0000-0000-0000C22A0000}"/>
    <cellStyle name="20% - Accent1 2 4 2 3 3 5 3" xfId="11135" xr:uid="{00000000-0005-0000-0000-0000C32A0000}"/>
    <cellStyle name="20% - Accent1 2 4 2 3 3 6" xfId="11136" xr:uid="{00000000-0005-0000-0000-0000C42A0000}"/>
    <cellStyle name="20% - Accent1 2 4 2 3 3 6 2" xfId="11137" xr:uid="{00000000-0005-0000-0000-0000C52A0000}"/>
    <cellStyle name="20% - Accent1 2 4 2 3 3 6 2 2" xfId="11138" xr:uid="{00000000-0005-0000-0000-0000C62A0000}"/>
    <cellStyle name="20% - Accent1 2 4 2 3 3 6 3" xfId="11139" xr:uid="{00000000-0005-0000-0000-0000C72A0000}"/>
    <cellStyle name="20% - Accent1 2 4 2 3 3 7" xfId="11140" xr:uid="{00000000-0005-0000-0000-0000C82A0000}"/>
    <cellStyle name="20% - Accent1 2 4 2 3 3 7 2" xfId="11141" xr:uid="{00000000-0005-0000-0000-0000C92A0000}"/>
    <cellStyle name="20% - Accent1 2 4 2 3 3 8" xfId="11142" xr:uid="{00000000-0005-0000-0000-0000CA2A0000}"/>
    <cellStyle name="20% - Accent1 2 4 2 3 3 8 2" xfId="11143" xr:uid="{00000000-0005-0000-0000-0000CB2A0000}"/>
    <cellStyle name="20% - Accent1 2 4 2 3 3 9" xfId="11144" xr:uid="{00000000-0005-0000-0000-0000CC2A0000}"/>
    <cellStyle name="20% - Accent1 2 4 2 3 4" xfId="11145" xr:uid="{00000000-0005-0000-0000-0000CD2A0000}"/>
    <cellStyle name="20% - Accent1 2 4 2 3 4 2" xfId="11146" xr:uid="{00000000-0005-0000-0000-0000CE2A0000}"/>
    <cellStyle name="20% - Accent1 2 4 2 3 4 2 2" xfId="11147" xr:uid="{00000000-0005-0000-0000-0000CF2A0000}"/>
    <cellStyle name="20% - Accent1 2 4 2 3 4 2 2 2" xfId="11148" xr:uid="{00000000-0005-0000-0000-0000D02A0000}"/>
    <cellStyle name="20% - Accent1 2 4 2 3 4 2 3" xfId="11149" xr:uid="{00000000-0005-0000-0000-0000D12A0000}"/>
    <cellStyle name="20% - Accent1 2 4 2 3 4 3" xfId="11150" xr:uid="{00000000-0005-0000-0000-0000D22A0000}"/>
    <cellStyle name="20% - Accent1 2 4 2 3 4 3 2" xfId="11151" xr:uid="{00000000-0005-0000-0000-0000D32A0000}"/>
    <cellStyle name="20% - Accent1 2 4 2 3 4 4" xfId="11152" xr:uid="{00000000-0005-0000-0000-0000D42A0000}"/>
    <cellStyle name="20% - Accent1 2 4 2 3 5" xfId="11153" xr:uid="{00000000-0005-0000-0000-0000D52A0000}"/>
    <cellStyle name="20% - Accent1 2 4 2 3 5 2" xfId="11154" xr:uid="{00000000-0005-0000-0000-0000D62A0000}"/>
    <cellStyle name="20% - Accent1 2 4 2 3 5 2 2" xfId="11155" xr:uid="{00000000-0005-0000-0000-0000D72A0000}"/>
    <cellStyle name="20% - Accent1 2 4 2 3 5 2 2 2" xfId="11156" xr:uid="{00000000-0005-0000-0000-0000D82A0000}"/>
    <cellStyle name="20% - Accent1 2 4 2 3 5 2 3" xfId="11157" xr:uid="{00000000-0005-0000-0000-0000D92A0000}"/>
    <cellStyle name="20% - Accent1 2 4 2 3 5 3" xfId="11158" xr:uid="{00000000-0005-0000-0000-0000DA2A0000}"/>
    <cellStyle name="20% - Accent1 2 4 2 3 5 3 2" xfId="11159" xr:uid="{00000000-0005-0000-0000-0000DB2A0000}"/>
    <cellStyle name="20% - Accent1 2 4 2 3 5 4" xfId="11160" xr:uid="{00000000-0005-0000-0000-0000DC2A0000}"/>
    <cellStyle name="20% - Accent1 2 4 2 3 6" xfId="11161" xr:uid="{00000000-0005-0000-0000-0000DD2A0000}"/>
    <cellStyle name="20% - Accent1 2 4 2 3 6 2" xfId="11162" xr:uid="{00000000-0005-0000-0000-0000DE2A0000}"/>
    <cellStyle name="20% - Accent1 2 4 2 3 6 2 2" xfId="11163" xr:uid="{00000000-0005-0000-0000-0000DF2A0000}"/>
    <cellStyle name="20% - Accent1 2 4 2 3 6 2 2 2" xfId="11164" xr:uid="{00000000-0005-0000-0000-0000E02A0000}"/>
    <cellStyle name="20% - Accent1 2 4 2 3 6 2 3" xfId="11165" xr:uid="{00000000-0005-0000-0000-0000E12A0000}"/>
    <cellStyle name="20% - Accent1 2 4 2 3 6 3" xfId="11166" xr:uid="{00000000-0005-0000-0000-0000E22A0000}"/>
    <cellStyle name="20% - Accent1 2 4 2 3 6 3 2" xfId="11167" xr:uid="{00000000-0005-0000-0000-0000E32A0000}"/>
    <cellStyle name="20% - Accent1 2 4 2 3 6 4" xfId="11168" xr:uid="{00000000-0005-0000-0000-0000E42A0000}"/>
    <cellStyle name="20% - Accent1 2 4 2 3 7" xfId="11169" xr:uid="{00000000-0005-0000-0000-0000E52A0000}"/>
    <cellStyle name="20% - Accent1 2 4 2 3 7 2" xfId="11170" xr:uid="{00000000-0005-0000-0000-0000E62A0000}"/>
    <cellStyle name="20% - Accent1 2 4 2 3 7 2 2" xfId="11171" xr:uid="{00000000-0005-0000-0000-0000E72A0000}"/>
    <cellStyle name="20% - Accent1 2 4 2 3 7 3" xfId="11172" xr:uid="{00000000-0005-0000-0000-0000E82A0000}"/>
    <cellStyle name="20% - Accent1 2 4 2 3 8" xfId="11173" xr:uid="{00000000-0005-0000-0000-0000E92A0000}"/>
    <cellStyle name="20% - Accent1 2 4 2 3 8 2" xfId="11174" xr:uid="{00000000-0005-0000-0000-0000EA2A0000}"/>
    <cellStyle name="20% - Accent1 2 4 2 3 8 2 2" xfId="11175" xr:uid="{00000000-0005-0000-0000-0000EB2A0000}"/>
    <cellStyle name="20% - Accent1 2 4 2 3 8 3" xfId="11176" xr:uid="{00000000-0005-0000-0000-0000EC2A0000}"/>
    <cellStyle name="20% - Accent1 2 4 2 3 9" xfId="11177" xr:uid="{00000000-0005-0000-0000-0000ED2A0000}"/>
    <cellStyle name="20% - Accent1 2 4 2 3 9 2" xfId="11178" xr:uid="{00000000-0005-0000-0000-0000EE2A0000}"/>
    <cellStyle name="20% - Accent1 2 4 2 4" xfId="11179" xr:uid="{00000000-0005-0000-0000-0000EF2A0000}"/>
    <cellStyle name="20% - Accent1 2 4 2 4 10" xfId="11180" xr:uid="{00000000-0005-0000-0000-0000F02A0000}"/>
    <cellStyle name="20% - Accent1 2 4 2 4 10 2" xfId="11181" xr:uid="{00000000-0005-0000-0000-0000F12A0000}"/>
    <cellStyle name="20% - Accent1 2 4 2 4 11" xfId="11182" xr:uid="{00000000-0005-0000-0000-0000F22A0000}"/>
    <cellStyle name="20% - Accent1 2 4 2 4 2" xfId="11183" xr:uid="{00000000-0005-0000-0000-0000F32A0000}"/>
    <cellStyle name="20% - Accent1 2 4 2 4 2 2" xfId="11184" xr:uid="{00000000-0005-0000-0000-0000F42A0000}"/>
    <cellStyle name="20% - Accent1 2 4 2 4 2 2 2" xfId="11185" xr:uid="{00000000-0005-0000-0000-0000F52A0000}"/>
    <cellStyle name="20% - Accent1 2 4 2 4 2 2 2 2" xfId="11186" xr:uid="{00000000-0005-0000-0000-0000F62A0000}"/>
    <cellStyle name="20% - Accent1 2 4 2 4 2 2 2 2 2" xfId="11187" xr:uid="{00000000-0005-0000-0000-0000F72A0000}"/>
    <cellStyle name="20% - Accent1 2 4 2 4 2 2 2 3" xfId="11188" xr:uid="{00000000-0005-0000-0000-0000F82A0000}"/>
    <cellStyle name="20% - Accent1 2 4 2 4 2 2 3" xfId="11189" xr:uid="{00000000-0005-0000-0000-0000F92A0000}"/>
    <cellStyle name="20% - Accent1 2 4 2 4 2 2 3 2" xfId="11190" xr:uid="{00000000-0005-0000-0000-0000FA2A0000}"/>
    <cellStyle name="20% - Accent1 2 4 2 4 2 2 4" xfId="11191" xr:uid="{00000000-0005-0000-0000-0000FB2A0000}"/>
    <cellStyle name="20% - Accent1 2 4 2 4 2 3" xfId="11192" xr:uid="{00000000-0005-0000-0000-0000FC2A0000}"/>
    <cellStyle name="20% - Accent1 2 4 2 4 2 3 2" xfId="11193" xr:uid="{00000000-0005-0000-0000-0000FD2A0000}"/>
    <cellStyle name="20% - Accent1 2 4 2 4 2 3 2 2" xfId="11194" xr:uid="{00000000-0005-0000-0000-0000FE2A0000}"/>
    <cellStyle name="20% - Accent1 2 4 2 4 2 3 2 2 2" xfId="11195" xr:uid="{00000000-0005-0000-0000-0000FF2A0000}"/>
    <cellStyle name="20% - Accent1 2 4 2 4 2 3 2 3" xfId="11196" xr:uid="{00000000-0005-0000-0000-0000002B0000}"/>
    <cellStyle name="20% - Accent1 2 4 2 4 2 3 3" xfId="11197" xr:uid="{00000000-0005-0000-0000-0000012B0000}"/>
    <cellStyle name="20% - Accent1 2 4 2 4 2 3 3 2" xfId="11198" xr:uid="{00000000-0005-0000-0000-0000022B0000}"/>
    <cellStyle name="20% - Accent1 2 4 2 4 2 3 4" xfId="11199" xr:uid="{00000000-0005-0000-0000-0000032B0000}"/>
    <cellStyle name="20% - Accent1 2 4 2 4 2 4" xfId="11200" xr:uid="{00000000-0005-0000-0000-0000042B0000}"/>
    <cellStyle name="20% - Accent1 2 4 2 4 2 4 2" xfId="11201" xr:uid="{00000000-0005-0000-0000-0000052B0000}"/>
    <cellStyle name="20% - Accent1 2 4 2 4 2 4 2 2" xfId="11202" xr:uid="{00000000-0005-0000-0000-0000062B0000}"/>
    <cellStyle name="20% - Accent1 2 4 2 4 2 4 2 2 2" xfId="11203" xr:uid="{00000000-0005-0000-0000-0000072B0000}"/>
    <cellStyle name="20% - Accent1 2 4 2 4 2 4 2 3" xfId="11204" xr:uid="{00000000-0005-0000-0000-0000082B0000}"/>
    <cellStyle name="20% - Accent1 2 4 2 4 2 4 3" xfId="11205" xr:uid="{00000000-0005-0000-0000-0000092B0000}"/>
    <cellStyle name="20% - Accent1 2 4 2 4 2 4 3 2" xfId="11206" xr:uid="{00000000-0005-0000-0000-00000A2B0000}"/>
    <cellStyle name="20% - Accent1 2 4 2 4 2 4 4" xfId="11207" xr:uid="{00000000-0005-0000-0000-00000B2B0000}"/>
    <cellStyle name="20% - Accent1 2 4 2 4 2 5" xfId="11208" xr:uid="{00000000-0005-0000-0000-00000C2B0000}"/>
    <cellStyle name="20% - Accent1 2 4 2 4 2 5 2" xfId="11209" xr:uid="{00000000-0005-0000-0000-00000D2B0000}"/>
    <cellStyle name="20% - Accent1 2 4 2 4 2 5 2 2" xfId="11210" xr:uid="{00000000-0005-0000-0000-00000E2B0000}"/>
    <cellStyle name="20% - Accent1 2 4 2 4 2 5 3" xfId="11211" xr:uid="{00000000-0005-0000-0000-00000F2B0000}"/>
    <cellStyle name="20% - Accent1 2 4 2 4 2 6" xfId="11212" xr:uid="{00000000-0005-0000-0000-0000102B0000}"/>
    <cellStyle name="20% - Accent1 2 4 2 4 2 6 2" xfId="11213" xr:uid="{00000000-0005-0000-0000-0000112B0000}"/>
    <cellStyle name="20% - Accent1 2 4 2 4 2 6 2 2" xfId="11214" xr:uid="{00000000-0005-0000-0000-0000122B0000}"/>
    <cellStyle name="20% - Accent1 2 4 2 4 2 6 3" xfId="11215" xr:uid="{00000000-0005-0000-0000-0000132B0000}"/>
    <cellStyle name="20% - Accent1 2 4 2 4 2 7" xfId="11216" xr:uid="{00000000-0005-0000-0000-0000142B0000}"/>
    <cellStyle name="20% - Accent1 2 4 2 4 2 7 2" xfId="11217" xr:uid="{00000000-0005-0000-0000-0000152B0000}"/>
    <cellStyle name="20% - Accent1 2 4 2 4 2 8" xfId="11218" xr:uid="{00000000-0005-0000-0000-0000162B0000}"/>
    <cellStyle name="20% - Accent1 2 4 2 4 2 8 2" xfId="11219" xr:uid="{00000000-0005-0000-0000-0000172B0000}"/>
    <cellStyle name="20% - Accent1 2 4 2 4 2 9" xfId="11220" xr:uid="{00000000-0005-0000-0000-0000182B0000}"/>
    <cellStyle name="20% - Accent1 2 4 2 4 3" xfId="11221" xr:uid="{00000000-0005-0000-0000-0000192B0000}"/>
    <cellStyle name="20% - Accent1 2 4 2 4 3 2" xfId="11222" xr:uid="{00000000-0005-0000-0000-00001A2B0000}"/>
    <cellStyle name="20% - Accent1 2 4 2 4 3 2 2" xfId="11223" xr:uid="{00000000-0005-0000-0000-00001B2B0000}"/>
    <cellStyle name="20% - Accent1 2 4 2 4 3 2 2 2" xfId="11224" xr:uid="{00000000-0005-0000-0000-00001C2B0000}"/>
    <cellStyle name="20% - Accent1 2 4 2 4 3 2 2 2 2" xfId="11225" xr:uid="{00000000-0005-0000-0000-00001D2B0000}"/>
    <cellStyle name="20% - Accent1 2 4 2 4 3 2 2 3" xfId="11226" xr:uid="{00000000-0005-0000-0000-00001E2B0000}"/>
    <cellStyle name="20% - Accent1 2 4 2 4 3 2 3" xfId="11227" xr:uid="{00000000-0005-0000-0000-00001F2B0000}"/>
    <cellStyle name="20% - Accent1 2 4 2 4 3 2 3 2" xfId="11228" xr:uid="{00000000-0005-0000-0000-0000202B0000}"/>
    <cellStyle name="20% - Accent1 2 4 2 4 3 2 4" xfId="11229" xr:uid="{00000000-0005-0000-0000-0000212B0000}"/>
    <cellStyle name="20% - Accent1 2 4 2 4 3 3" xfId="11230" xr:uid="{00000000-0005-0000-0000-0000222B0000}"/>
    <cellStyle name="20% - Accent1 2 4 2 4 3 3 2" xfId="11231" xr:uid="{00000000-0005-0000-0000-0000232B0000}"/>
    <cellStyle name="20% - Accent1 2 4 2 4 3 3 2 2" xfId="11232" xr:uid="{00000000-0005-0000-0000-0000242B0000}"/>
    <cellStyle name="20% - Accent1 2 4 2 4 3 3 2 2 2" xfId="11233" xr:uid="{00000000-0005-0000-0000-0000252B0000}"/>
    <cellStyle name="20% - Accent1 2 4 2 4 3 3 2 3" xfId="11234" xr:uid="{00000000-0005-0000-0000-0000262B0000}"/>
    <cellStyle name="20% - Accent1 2 4 2 4 3 3 3" xfId="11235" xr:uid="{00000000-0005-0000-0000-0000272B0000}"/>
    <cellStyle name="20% - Accent1 2 4 2 4 3 3 3 2" xfId="11236" xr:uid="{00000000-0005-0000-0000-0000282B0000}"/>
    <cellStyle name="20% - Accent1 2 4 2 4 3 3 4" xfId="11237" xr:uid="{00000000-0005-0000-0000-0000292B0000}"/>
    <cellStyle name="20% - Accent1 2 4 2 4 3 4" xfId="11238" xr:uid="{00000000-0005-0000-0000-00002A2B0000}"/>
    <cellStyle name="20% - Accent1 2 4 2 4 3 4 2" xfId="11239" xr:uid="{00000000-0005-0000-0000-00002B2B0000}"/>
    <cellStyle name="20% - Accent1 2 4 2 4 3 4 2 2" xfId="11240" xr:uid="{00000000-0005-0000-0000-00002C2B0000}"/>
    <cellStyle name="20% - Accent1 2 4 2 4 3 4 2 2 2" xfId="11241" xr:uid="{00000000-0005-0000-0000-00002D2B0000}"/>
    <cellStyle name="20% - Accent1 2 4 2 4 3 4 2 3" xfId="11242" xr:uid="{00000000-0005-0000-0000-00002E2B0000}"/>
    <cellStyle name="20% - Accent1 2 4 2 4 3 4 3" xfId="11243" xr:uid="{00000000-0005-0000-0000-00002F2B0000}"/>
    <cellStyle name="20% - Accent1 2 4 2 4 3 4 3 2" xfId="11244" xr:uid="{00000000-0005-0000-0000-0000302B0000}"/>
    <cellStyle name="20% - Accent1 2 4 2 4 3 4 4" xfId="11245" xr:uid="{00000000-0005-0000-0000-0000312B0000}"/>
    <cellStyle name="20% - Accent1 2 4 2 4 3 5" xfId="11246" xr:uid="{00000000-0005-0000-0000-0000322B0000}"/>
    <cellStyle name="20% - Accent1 2 4 2 4 3 5 2" xfId="11247" xr:uid="{00000000-0005-0000-0000-0000332B0000}"/>
    <cellStyle name="20% - Accent1 2 4 2 4 3 5 2 2" xfId="11248" xr:uid="{00000000-0005-0000-0000-0000342B0000}"/>
    <cellStyle name="20% - Accent1 2 4 2 4 3 5 3" xfId="11249" xr:uid="{00000000-0005-0000-0000-0000352B0000}"/>
    <cellStyle name="20% - Accent1 2 4 2 4 3 6" xfId="11250" xr:uid="{00000000-0005-0000-0000-0000362B0000}"/>
    <cellStyle name="20% - Accent1 2 4 2 4 3 6 2" xfId="11251" xr:uid="{00000000-0005-0000-0000-0000372B0000}"/>
    <cellStyle name="20% - Accent1 2 4 2 4 3 6 2 2" xfId="11252" xr:uid="{00000000-0005-0000-0000-0000382B0000}"/>
    <cellStyle name="20% - Accent1 2 4 2 4 3 6 3" xfId="11253" xr:uid="{00000000-0005-0000-0000-0000392B0000}"/>
    <cellStyle name="20% - Accent1 2 4 2 4 3 7" xfId="11254" xr:uid="{00000000-0005-0000-0000-00003A2B0000}"/>
    <cellStyle name="20% - Accent1 2 4 2 4 3 7 2" xfId="11255" xr:uid="{00000000-0005-0000-0000-00003B2B0000}"/>
    <cellStyle name="20% - Accent1 2 4 2 4 3 8" xfId="11256" xr:uid="{00000000-0005-0000-0000-00003C2B0000}"/>
    <cellStyle name="20% - Accent1 2 4 2 4 3 8 2" xfId="11257" xr:uid="{00000000-0005-0000-0000-00003D2B0000}"/>
    <cellStyle name="20% - Accent1 2 4 2 4 3 9" xfId="11258" xr:uid="{00000000-0005-0000-0000-00003E2B0000}"/>
    <cellStyle name="20% - Accent1 2 4 2 4 4" xfId="11259" xr:uid="{00000000-0005-0000-0000-00003F2B0000}"/>
    <cellStyle name="20% - Accent1 2 4 2 4 4 2" xfId="11260" xr:uid="{00000000-0005-0000-0000-0000402B0000}"/>
    <cellStyle name="20% - Accent1 2 4 2 4 4 2 2" xfId="11261" xr:uid="{00000000-0005-0000-0000-0000412B0000}"/>
    <cellStyle name="20% - Accent1 2 4 2 4 4 2 2 2" xfId="11262" xr:uid="{00000000-0005-0000-0000-0000422B0000}"/>
    <cellStyle name="20% - Accent1 2 4 2 4 4 2 3" xfId="11263" xr:uid="{00000000-0005-0000-0000-0000432B0000}"/>
    <cellStyle name="20% - Accent1 2 4 2 4 4 3" xfId="11264" xr:uid="{00000000-0005-0000-0000-0000442B0000}"/>
    <cellStyle name="20% - Accent1 2 4 2 4 4 3 2" xfId="11265" xr:uid="{00000000-0005-0000-0000-0000452B0000}"/>
    <cellStyle name="20% - Accent1 2 4 2 4 4 4" xfId="11266" xr:uid="{00000000-0005-0000-0000-0000462B0000}"/>
    <cellStyle name="20% - Accent1 2 4 2 4 5" xfId="11267" xr:uid="{00000000-0005-0000-0000-0000472B0000}"/>
    <cellStyle name="20% - Accent1 2 4 2 4 5 2" xfId="11268" xr:uid="{00000000-0005-0000-0000-0000482B0000}"/>
    <cellStyle name="20% - Accent1 2 4 2 4 5 2 2" xfId="11269" xr:uid="{00000000-0005-0000-0000-0000492B0000}"/>
    <cellStyle name="20% - Accent1 2 4 2 4 5 2 2 2" xfId="11270" xr:uid="{00000000-0005-0000-0000-00004A2B0000}"/>
    <cellStyle name="20% - Accent1 2 4 2 4 5 2 3" xfId="11271" xr:uid="{00000000-0005-0000-0000-00004B2B0000}"/>
    <cellStyle name="20% - Accent1 2 4 2 4 5 3" xfId="11272" xr:uid="{00000000-0005-0000-0000-00004C2B0000}"/>
    <cellStyle name="20% - Accent1 2 4 2 4 5 3 2" xfId="11273" xr:uid="{00000000-0005-0000-0000-00004D2B0000}"/>
    <cellStyle name="20% - Accent1 2 4 2 4 5 4" xfId="11274" xr:uid="{00000000-0005-0000-0000-00004E2B0000}"/>
    <cellStyle name="20% - Accent1 2 4 2 4 6" xfId="11275" xr:uid="{00000000-0005-0000-0000-00004F2B0000}"/>
    <cellStyle name="20% - Accent1 2 4 2 4 6 2" xfId="11276" xr:uid="{00000000-0005-0000-0000-0000502B0000}"/>
    <cellStyle name="20% - Accent1 2 4 2 4 6 2 2" xfId="11277" xr:uid="{00000000-0005-0000-0000-0000512B0000}"/>
    <cellStyle name="20% - Accent1 2 4 2 4 6 2 2 2" xfId="11278" xr:uid="{00000000-0005-0000-0000-0000522B0000}"/>
    <cellStyle name="20% - Accent1 2 4 2 4 6 2 3" xfId="11279" xr:uid="{00000000-0005-0000-0000-0000532B0000}"/>
    <cellStyle name="20% - Accent1 2 4 2 4 6 3" xfId="11280" xr:uid="{00000000-0005-0000-0000-0000542B0000}"/>
    <cellStyle name="20% - Accent1 2 4 2 4 6 3 2" xfId="11281" xr:uid="{00000000-0005-0000-0000-0000552B0000}"/>
    <cellStyle name="20% - Accent1 2 4 2 4 6 4" xfId="11282" xr:uid="{00000000-0005-0000-0000-0000562B0000}"/>
    <cellStyle name="20% - Accent1 2 4 2 4 7" xfId="11283" xr:uid="{00000000-0005-0000-0000-0000572B0000}"/>
    <cellStyle name="20% - Accent1 2 4 2 4 7 2" xfId="11284" xr:uid="{00000000-0005-0000-0000-0000582B0000}"/>
    <cellStyle name="20% - Accent1 2 4 2 4 7 2 2" xfId="11285" xr:uid="{00000000-0005-0000-0000-0000592B0000}"/>
    <cellStyle name="20% - Accent1 2 4 2 4 7 3" xfId="11286" xr:uid="{00000000-0005-0000-0000-00005A2B0000}"/>
    <cellStyle name="20% - Accent1 2 4 2 4 8" xfId="11287" xr:uid="{00000000-0005-0000-0000-00005B2B0000}"/>
    <cellStyle name="20% - Accent1 2 4 2 4 8 2" xfId="11288" xr:uid="{00000000-0005-0000-0000-00005C2B0000}"/>
    <cellStyle name="20% - Accent1 2 4 2 4 8 2 2" xfId="11289" xr:uid="{00000000-0005-0000-0000-00005D2B0000}"/>
    <cellStyle name="20% - Accent1 2 4 2 4 8 3" xfId="11290" xr:uid="{00000000-0005-0000-0000-00005E2B0000}"/>
    <cellStyle name="20% - Accent1 2 4 2 4 9" xfId="11291" xr:uid="{00000000-0005-0000-0000-00005F2B0000}"/>
    <cellStyle name="20% - Accent1 2 4 2 4 9 2" xfId="11292" xr:uid="{00000000-0005-0000-0000-0000602B0000}"/>
    <cellStyle name="20% - Accent1 2 4 2 5" xfId="11293" xr:uid="{00000000-0005-0000-0000-0000612B0000}"/>
    <cellStyle name="20% - Accent1 2 4 2 5 10" xfId="11294" xr:uid="{00000000-0005-0000-0000-0000622B0000}"/>
    <cellStyle name="20% - Accent1 2 4 2 5 10 2" xfId="11295" xr:uid="{00000000-0005-0000-0000-0000632B0000}"/>
    <cellStyle name="20% - Accent1 2 4 2 5 11" xfId="11296" xr:uid="{00000000-0005-0000-0000-0000642B0000}"/>
    <cellStyle name="20% - Accent1 2 4 2 5 2" xfId="11297" xr:uid="{00000000-0005-0000-0000-0000652B0000}"/>
    <cellStyle name="20% - Accent1 2 4 2 5 2 2" xfId="11298" xr:uid="{00000000-0005-0000-0000-0000662B0000}"/>
    <cellStyle name="20% - Accent1 2 4 2 5 2 2 2" xfId="11299" xr:uid="{00000000-0005-0000-0000-0000672B0000}"/>
    <cellStyle name="20% - Accent1 2 4 2 5 2 2 2 2" xfId="11300" xr:uid="{00000000-0005-0000-0000-0000682B0000}"/>
    <cellStyle name="20% - Accent1 2 4 2 5 2 2 2 2 2" xfId="11301" xr:uid="{00000000-0005-0000-0000-0000692B0000}"/>
    <cellStyle name="20% - Accent1 2 4 2 5 2 2 2 3" xfId="11302" xr:uid="{00000000-0005-0000-0000-00006A2B0000}"/>
    <cellStyle name="20% - Accent1 2 4 2 5 2 2 3" xfId="11303" xr:uid="{00000000-0005-0000-0000-00006B2B0000}"/>
    <cellStyle name="20% - Accent1 2 4 2 5 2 2 3 2" xfId="11304" xr:uid="{00000000-0005-0000-0000-00006C2B0000}"/>
    <cellStyle name="20% - Accent1 2 4 2 5 2 2 4" xfId="11305" xr:uid="{00000000-0005-0000-0000-00006D2B0000}"/>
    <cellStyle name="20% - Accent1 2 4 2 5 2 3" xfId="11306" xr:uid="{00000000-0005-0000-0000-00006E2B0000}"/>
    <cellStyle name="20% - Accent1 2 4 2 5 2 3 2" xfId="11307" xr:uid="{00000000-0005-0000-0000-00006F2B0000}"/>
    <cellStyle name="20% - Accent1 2 4 2 5 2 3 2 2" xfId="11308" xr:uid="{00000000-0005-0000-0000-0000702B0000}"/>
    <cellStyle name="20% - Accent1 2 4 2 5 2 3 2 2 2" xfId="11309" xr:uid="{00000000-0005-0000-0000-0000712B0000}"/>
    <cellStyle name="20% - Accent1 2 4 2 5 2 3 2 3" xfId="11310" xr:uid="{00000000-0005-0000-0000-0000722B0000}"/>
    <cellStyle name="20% - Accent1 2 4 2 5 2 3 3" xfId="11311" xr:uid="{00000000-0005-0000-0000-0000732B0000}"/>
    <cellStyle name="20% - Accent1 2 4 2 5 2 3 3 2" xfId="11312" xr:uid="{00000000-0005-0000-0000-0000742B0000}"/>
    <cellStyle name="20% - Accent1 2 4 2 5 2 3 4" xfId="11313" xr:uid="{00000000-0005-0000-0000-0000752B0000}"/>
    <cellStyle name="20% - Accent1 2 4 2 5 2 4" xfId="11314" xr:uid="{00000000-0005-0000-0000-0000762B0000}"/>
    <cellStyle name="20% - Accent1 2 4 2 5 2 4 2" xfId="11315" xr:uid="{00000000-0005-0000-0000-0000772B0000}"/>
    <cellStyle name="20% - Accent1 2 4 2 5 2 4 2 2" xfId="11316" xr:uid="{00000000-0005-0000-0000-0000782B0000}"/>
    <cellStyle name="20% - Accent1 2 4 2 5 2 4 2 2 2" xfId="11317" xr:uid="{00000000-0005-0000-0000-0000792B0000}"/>
    <cellStyle name="20% - Accent1 2 4 2 5 2 4 2 3" xfId="11318" xr:uid="{00000000-0005-0000-0000-00007A2B0000}"/>
    <cellStyle name="20% - Accent1 2 4 2 5 2 4 3" xfId="11319" xr:uid="{00000000-0005-0000-0000-00007B2B0000}"/>
    <cellStyle name="20% - Accent1 2 4 2 5 2 4 3 2" xfId="11320" xr:uid="{00000000-0005-0000-0000-00007C2B0000}"/>
    <cellStyle name="20% - Accent1 2 4 2 5 2 4 4" xfId="11321" xr:uid="{00000000-0005-0000-0000-00007D2B0000}"/>
    <cellStyle name="20% - Accent1 2 4 2 5 2 5" xfId="11322" xr:uid="{00000000-0005-0000-0000-00007E2B0000}"/>
    <cellStyle name="20% - Accent1 2 4 2 5 2 5 2" xfId="11323" xr:uid="{00000000-0005-0000-0000-00007F2B0000}"/>
    <cellStyle name="20% - Accent1 2 4 2 5 2 5 2 2" xfId="11324" xr:uid="{00000000-0005-0000-0000-0000802B0000}"/>
    <cellStyle name="20% - Accent1 2 4 2 5 2 5 3" xfId="11325" xr:uid="{00000000-0005-0000-0000-0000812B0000}"/>
    <cellStyle name="20% - Accent1 2 4 2 5 2 6" xfId="11326" xr:uid="{00000000-0005-0000-0000-0000822B0000}"/>
    <cellStyle name="20% - Accent1 2 4 2 5 2 6 2" xfId="11327" xr:uid="{00000000-0005-0000-0000-0000832B0000}"/>
    <cellStyle name="20% - Accent1 2 4 2 5 2 6 2 2" xfId="11328" xr:uid="{00000000-0005-0000-0000-0000842B0000}"/>
    <cellStyle name="20% - Accent1 2 4 2 5 2 6 3" xfId="11329" xr:uid="{00000000-0005-0000-0000-0000852B0000}"/>
    <cellStyle name="20% - Accent1 2 4 2 5 2 7" xfId="11330" xr:uid="{00000000-0005-0000-0000-0000862B0000}"/>
    <cellStyle name="20% - Accent1 2 4 2 5 2 7 2" xfId="11331" xr:uid="{00000000-0005-0000-0000-0000872B0000}"/>
    <cellStyle name="20% - Accent1 2 4 2 5 2 8" xfId="11332" xr:uid="{00000000-0005-0000-0000-0000882B0000}"/>
    <cellStyle name="20% - Accent1 2 4 2 5 2 8 2" xfId="11333" xr:uid="{00000000-0005-0000-0000-0000892B0000}"/>
    <cellStyle name="20% - Accent1 2 4 2 5 2 9" xfId="11334" xr:uid="{00000000-0005-0000-0000-00008A2B0000}"/>
    <cellStyle name="20% - Accent1 2 4 2 5 3" xfId="11335" xr:uid="{00000000-0005-0000-0000-00008B2B0000}"/>
    <cellStyle name="20% - Accent1 2 4 2 5 3 2" xfId="11336" xr:uid="{00000000-0005-0000-0000-00008C2B0000}"/>
    <cellStyle name="20% - Accent1 2 4 2 5 3 2 2" xfId="11337" xr:uid="{00000000-0005-0000-0000-00008D2B0000}"/>
    <cellStyle name="20% - Accent1 2 4 2 5 3 2 2 2" xfId="11338" xr:uid="{00000000-0005-0000-0000-00008E2B0000}"/>
    <cellStyle name="20% - Accent1 2 4 2 5 3 2 2 2 2" xfId="11339" xr:uid="{00000000-0005-0000-0000-00008F2B0000}"/>
    <cellStyle name="20% - Accent1 2 4 2 5 3 2 2 3" xfId="11340" xr:uid="{00000000-0005-0000-0000-0000902B0000}"/>
    <cellStyle name="20% - Accent1 2 4 2 5 3 2 3" xfId="11341" xr:uid="{00000000-0005-0000-0000-0000912B0000}"/>
    <cellStyle name="20% - Accent1 2 4 2 5 3 2 3 2" xfId="11342" xr:uid="{00000000-0005-0000-0000-0000922B0000}"/>
    <cellStyle name="20% - Accent1 2 4 2 5 3 2 4" xfId="11343" xr:uid="{00000000-0005-0000-0000-0000932B0000}"/>
    <cellStyle name="20% - Accent1 2 4 2 5 3 3" xfId="11344" xr:uid="{00000000-0005-0000-0000-0000942B0000}"/>
    <cellStyle name="20% - Accent1 2 4 2 5 3 3 2" xfId="11345" xr:uid="{00000000-0005-0000-0000-0000952B0000}"/>
    <cellStyle name="20% - Accent1 2 4 2 5 3 3 2 2" xfId="11346" xr:uid="{00000000-0005-0000-0000-0000962B0000}"/>
    <cellStyle name="20% - Accent1 2 4 2 5 3 3 2 2 2" xfId="11347" xr:uid="{00000000-0005-0000-0000-0000972B0000}"/>
    <cellStyle name="20% - Accent1 2 4 2 5 3 3 2 3" xfId="11348" xr:uid="{00000000-0005-0000-0000-0000982B0000}"/>
    <cellStyle name="20% - Accent1 2 4 2 5 3 3 3" xfId="11349" xr:uid="{00000000-0005-0000-0000-0000992B0000}"/>
    <cellStyle name="20% - Accent1 2 4 2 5 3 3 3 2" xfId="11350" xr:uid="{00000000-0005-0000-0000-00009A2B0000}"/>
    <cellStyle name="20% - Accent1 2 4 2 5 3 3 4" xfId="11351" xr:uid="{00000000-0005-0000-0000-00009B2B0000}"/>
    <cellStyle name="20% - Accent1 2 4 2 5 3 4" xfId="11352" xr:uid="{00000000-0005-0000-0000-00009C2B0000}"/>
    <cellStyle name="20% - Accent1 2 4 2 5 3 4 2" xfId="11353" xr:uid="{00000000-0005-0000-0000-00009D2B0000}"/>
    <cellStyle name="20% - Accent1 2 4 2 5 3 4 2 2" xfId="11354" xr:uid="{00000000-0005-0000-0000-00009E2B0000}"/>
    <cellStyle name="20% - Accent1 2 4 2 5 3 4 2 2 2" xfId="11355" xr:uid="{00000000-0005-0000-0000-00009F2B0000}"/>
    <cellStyle name="20% - Accent1 2 4 2 5 3 4 2 3" xfId="11356" xr:uid="{00000000-0005-0000-0000-0000A02B0000}"/>
    <cellStyle name="20% - Accent1 2 4 2 5 3 4 3" xfId="11357" xr:uid="{00000000-0005-0000-0000-0000A12B0000}"/>
    <cellStyle name="20% - Accent1 2 4 2 5 3 4 3 2" xfId="11358" xr:uid="{00000000-0005-0000-0000-0000A22B0000}"/>
    <cellStyle name="20% - Accent1 2 4 2 5 3 4 4" xfId="11359" xr:uid="{00000000-0005-0000-0000-0000A32B0000}"/>
    <cellStyle name="20% - Accent1 2 4 2 5 3 5" xfId="11360" xr:uid="{00000000-0005-0000-0000-0000A42B0000}"/>
    <cellStyle name="20% - Accent1 2 4 2 5 3 5 2" xfId="11361" xr:uid="{00000000-0005-0000-0000-0000A52B0000}"/>
    <cellStyle name="20% - Accent1 2 4 2 5 3 5 2 2" xfId="11362" xr:uid="{00000000-0005-0000-0000-0000A62B0000}"/>
    <cellStyle name="20% - Accent1 2 4 2 5 3 5 3" xfId="11363" xr:uid="{00000000-0005-0000-0000-0000A72B0000}"/>
    <cellStyle name="20% - Accent1 2 4 2 5 3 6" xfId="11364" xr:uid="{00000000-0005-0000-0000-0000A82B0000}"/>
    <cellStyle name="20% - Accent1 2 4 2 5 3 6 2" xfId="11365" xr:uid="{00000000-0005-0000-0000-0000A92B0000}"/>
    <cellStyle name="20% - Accent1 2 4 2 5 3 6 2 2" xfId="11366" xr:uid="{00000000-0005-0000-0000-0000AA2B0000}"/>
    <cellStyle name="20% - Accent1 2 4 2 5 3 6 3" xfId="11367" xr:uid="{00000000-0005-0000-0000-0000AB2B0000}"/>
    <cellStyle name="20% - Accent1 2 4 2 5 3 7" xfId="11368" xr:uid="{00000000-0005-0000-0000-0000AC2B0000}"/>
    <cellStyle name="20% - Accent1 2 4 2 5 3 7 2" xfId="11369" xr:uid="{00000000-0005-0000-0000-0000AD2B0000}"/>
    <cellStyle name="20% - Accent1 2 4 2 5 3 8" xfId="11370" xr:uid="{00000000-0005-0000-0000-0000AE2B0000}"/>
    <cellStyle name="20% - Accent1 2 4 2 5 3 8 2" xfId="11371" xr:uid="{00000000-0005-0000-0000-0000AF2B0000}"/>
    <cellStyle name="20% - Accent1 2 4 2 5 3 9" xfId="11372" xr:uid="{00000000-0005-0000-0000-0000B02B0000}"/>
    <cellStyle name="20% - Accent1 2 4 2 5 4" xfId="11373" xr:uid="{00000000-0005-0000-0000-0000B12B0000}"/>
    <cellStyle name="20% - Accent1 2 4 2 5 4 2" xfId="11374" xr:uid="{00000000-0005-0000-0000-0000B22B0000}"/>
    <cellStyle name="20% - Accent1 2 4 2 5 4 2 2" xfId="11375" xr:uid="{00000000-0005-0000-0000-0000B32B0000}"/>
    <cellStyle name="20% - Accent1 2 4 2 5 4 2 2 2" xfId="11376" xr:uid="{00000000-0005-0000-0000-0000B42B0000}"/>
    <cellStyle name="20% - Accent1 2 4 2 5 4 2 3" xfId="11377" xr:uid="{00000000-0005-0000-0000-0000B52B0000}"/>
    <cellStyle name="20% - Accent1 2 4 2 5 4 3" xfId="11378" xr:uid="{00000000-0005-0000-0000-0000B62B0000}"/>
    <cellStyle name="20% - Accent1 2 4 2 5 4 3 2" xfId="11379" xr:uid="{00000000-0005-0000-0000-0000B72B0000}"/>
    <cellStyle name="20% - Accent1 2 4 2 5 4 4" xfId="11380" xr:uid="{00000000-0005-0000-0000-0000B82B0000}"/>
    <cellStyle name="20% - Accent1 2 4 2 5 5" xfId="11381" xr:uid="{00000000-0005-0000-0000-0000B92B0000}"/>
    <cellStyle name="20% - Accent1 2 4 2 5 5 2" xfId="11382" xr:uid="{00000000-0005-0000-0000-0000BA2B0000}"/>
    <cellStyle name="20% - Accent1 2 4 2 5 5 2 2" xfId="11383" xr:uid="{00000000-0005-0000-0000-0000BB2B0000}"/>
    <cellStyle name="20% - Accent1 2 4 2 5 5 2 2 2" xfId="11384" xr:uid="{00000000-0005-0000-0000-0000BC2B0000}"/>
    <cellStyle name="20% - Accent1 2 4 2 5 5 2 3" xfId="11385" xr:uid="{00000000-0005-0000-0000-0000BD2B0000}"/>
    <cellStyle name="20% - Accent1 2 4 2 5 5 3" xfId="11386" xr:uid="{00000000-0005-0000-0000-0000BE2B0000}"/>
    <cellStyle name="20% - Accent1 2 4 2 5 5 3 2" xfId="11387" xr:uid="{00000000-0005-0000-0000-0000BF2B0000}"/>
    <cellStyle name="20% - Accent1 2 4 2 5 5 4" xfId="11388" xr:uid="{00000000-0005-0000-0000-0000C02B0000}"/>
    <cellStyle name="20% - Accent1 2 4 2 5 6" xfId="11389" xr:uid="{00000000-0005-0000-0000-0000C12B0000}"/>
    <cellStyle name="20% - Accent1 2 4 2 5 6 2" xfId="11390" xr:uid="{00000000-0005-0000-0000-0000C22B0000}"/>
    <cellStyle name="20% - Accent1 2 4 2 5 6 2 2" xfId="11391" xr:uid="{00000000-0005-0000-0000-0000C32B0000}"/>
    <cellStyle name="20% - Accent1 2 4 2 5 6 2 2 2" xfId="11392" xr:uid="{00000000-0005-0000-0000-0000C42B0000}"/>
    <cellStyle name="20% - Accent1 2 4 2 5 6 2 3" xfId="11393" xr:uid="{00000000-0005-0000-0000-0000C52B0000}"/>
    <cellStyle name="20% - Accent1 2 4 2 5 6 3" xfId="11394" xr:uid="{00000000-0005-0000-0000-0000C62B0000}"/>
    <cellStyle name="20% - Accent1 2 4 2 5 6 3 2" xfId="11395" xr:uid="{00000000-0005-0000-0000-0000C72B0000}"/>
    <cellStyle name="20% - Accent1 2 4 2 5 6 4" xfId="11396" xr:uid="{00000000-0005-0000-0000-0000C82B0000}"/>
    <cellStyle name="20% - Accent1 2 4 2 5 7" xfId="11397" xr:uid="{00000000-0005-0000-0000-0000C92B0000}"/>
    <cellStyle name="20% - Accent1 2 4 2 5 7 2" xfId="11398" xr:uid="{00000000-0005-0000-0000-0000CA2B0000}"/>
    <cellStyle name="20% - Accent1 2 4 2 5 7 2 2" xfId="11399" xr:uid="{00000000-0005-0000-0000-0000CB2B0000}"/>
    <cellStyle name="20% - Accent1 2 4 2 5 7 3" xfId="11400" xr:uid="{00000000-0005-0000-0000-0000CC2B0000}"/>
    <cellStyle name="20% - Accent1 2 4 2 5 8" xfId="11401" xr:uid="{00000000-0005-0000-0000-0000CD2B0000}"/>
    <cellStyle name="20% - Accent1 2 4 2 5 8 2" xfId="11402" xr:uid="{00000000-0005-0000-0000-0000CE2B0000}"/>
    <cellStyle name="20% - Accent1 2 4 2 5 8 2 2" xfId="11403" xr:uid="{00000000-0005-0000-0000-0000CF2B0000}"/>
    <cellStyle name="20% - Accent1 2 4 2 5 8 3" xfId="11404" xr:uid="{00000000-0005-0000-0000-0000D02B0000}"/>
    <cellStyle name="20% - Accent1 2 4 2 5 9" xfId="11405" xr:uid="{00000000-0005-0000-0000-0000D12B0000}"/>
    <cellStyle name="20% - Accent1 2 4 2 5 9 2" xfId="11406" xr:uid="{00000000-0005-0000-0000-0000D22B0000}"/>
    <cellStyle name="20% - Accent1 2 4 2 6" xfId="11407" xr:uid="{00000000-0005-0000-0000-0000D32B0000}"/>
    <cellStyle name="20% - Accent1 2 4 2 6 2" xfId="11408" xr:uid="{00000000-0005-0000-0000-0000D42B0000}"/>
    <cellStyle name="20% - Accent1 2 4 2 6 2 2" xfId="11409" xr:uid="{00000000-0005-0000-0000-0000D52B0000}"/>
    <cellStyle name="20% - Accent1 2 4 2 6 2 2 2" xfId="11410" xr:uid="{00000000-0005-0000-0000-0000D62B0000}"/>
    <cellStyle name="20% - Accent1 2 4 2 6 2 2 2 2" xfId="11411" xr:uid="{00000000-0005-0000-0000-0000D72B0000}"/>
    <cellStyle name="20% - Accent1 2 4 2 6 2 2 3" xfId="11412" xr:uid="{00000000-0005-0000-0000-0000D82B0000}"/>
    <cellStyle name="20% - Accent1 2 4 2 6 2 3" xfId="11413" xr:uid="{00000000-0005-0000-0000-0000D92B0000}"/>
    <cellStyle name="20% - Accent1 2 4 2 6 2 3 2" xfId="11414" xr:uid="{00000000-0005-0000-0000-0000DA2B0000}"/>
    <cellStyle name="20% - Accent1 2 4 2 6 2 4" xfId="11415" xr:uid="{00000000-0005-0000-0000-0000DB2B0000}"/>
    <cellStyle name="20% - Accent1 2 4 2 6 3" xfId="11416" xr:uid="{00000000-0005-0000-0000-0000DC2B0000}"/>
    <cellStyle name="20% - Accent1 2 4 2 6 3 2" xfId="11417" xr:uid="{00000000-0005-0000-0000-0000DD2B0000}"/>
    <cellStyle name="20% - Accent1 2 4 2 6 3 2 2" xfId="11418" xr:uid="{00000000-0005-0000-0000-0000DE2B0000}"/>
    <cellStyle name="20% - Accent1 2 4 2 6 3 2 2 2" xfId="11419" xr:uid="{00000000-0005-0000-0000-0000DF2B0000}"/>
    <cellStyle name="20% - Accent1 2 4 2 6 3 2 3" xfId="11420" xr:uid="{00000000-0005-0000-0000-0000E02B0000}"/>
    <cellStyle name="20% - Accent1 2 4 2 6 3 3" xfId="11421" xr:uid="{00000000-0005-0000-0000-0000E12B0000}"/>
    <cellStyle name="20% - Accent1 2 4 2 6 3 3 2" xfId="11422" xr:uid="{00000000-0005-0000-0000-0000E22B0000}"/>
    <cellStyle name="20% - Accent1 2 4 2 6 3 4" xfId="11423" xr:uid="{00000000-0005-0000-0000-0000E32B0000}"/>
    <cellStyle name="20% - Accent1 2 4 2 6 4" xfId="11424" xr:uid="{00000000-0005-0000-0000-0000E42B0000}"/>
    <cellStyle name="20% - Accent1 2 4 2 6 4 2" xfId="11425" xr:uid="{00000000-0005-0000-0000-0000E52B0000}"/>
    <cellStyle name="20% - Accent1 2 4 2 6 4 2 2" xfId="11426" xr:uid="{00000000-0005-0000-0000-0000E62B0000}"/>
    <cellStyle name="20% - Accent1 2 4 2 6 4 2 2 2" xfId="11427" xr:uid="{00000000-0005-0000-0000-0000E72B0000}"/>
    <cellStyle name="20% - Accent1 2 4 2 6 4 2 3" xfId="11428" xr:uid="{00000000-0005-0000-0000-0000E82B0000}"/>
    <cellStyle name="20% - Accent1 2 4 2 6 4 3" xfId="11429" xr:uid="{00000000-0005-0000-0000-0000E92B0000}"/>
    <cellStyle name="20% - Accent1 2 4 2 6 4 3 2" xfId="11430" xr:uid="{00000000-0005-0000-0000-0000EA2B0000}"/>
    <cellStyle name="20% - Accent1 2 4 2 6 4 4" xfId="11431" xr:uid="{00000000-0005-0000-0000-0000EB2B0000}"/>
    <cellStyle name="20% - Accent1 2 4 2 6 5" xfId="11432" xr:uid="{00000000-0005-0000-0000-0000EC2B0000}"/>
    <cellStyle name="20% - Accent1 2 4 2 6 5 2" xfId="11433" xr:uid="{00000000-0005-0000-0000-0000ED2B0000}"/>
    <cellStyle name="20% - Accent1 2 4 2 6 5 2 2" xfId="11434" xr:uid="{00000000-0005-0000-0000-0000EE2B0000}"/>
    <cellStyle name="20% - Accent1 2 4 2 6 5 3" xfId="11435" xr:uid="{00000000-0005-0000-0000-0000EF2B0000}"/>
    <cellStyle name="20% - Accent1 2 4 2 6 6" xfId="11436" xr:uid="{00000000-0005-0000-0000-0000F02B0000}"/>
    <cellStyle name="20% - Accent1 2 4 2 6 6 2" xfId="11437" xr:uid="{00000000-0005-0000-0000-0000F12B0000}"/>
    <cellStyle name="20% - Accent1 2 4 2 6 6 2 2" xfId="11438" xr:uid="{00000000-0005-0000-0000-0000F22B0000}"/>
    <cellStyle name="20% - Accent1 2 4 2 6 6 3" xfId="11439" xr:uid="{00000000-0005-0000-0000-0000F32B0000}"/>
    <cellStyle name="20% - Accent1 2 4 2 6 7" xfId="11440" xr:uid="{00000000-0005-0000-0000-0000F42B0000}"/>
    <cellStyle name="20% - Accent1 2 4 2 6 7 2" xfId="11441" xr:uid="{00000000-0005-0000-0000-0000F52B0000}"/>
    <cellStyle name="20% - Accent1 2 4 2 6 8" xfId="11442" xr:uid="{00000000-0005-0000-0000-0000F62B0000}"/>
    <cellStyle name="20% - Accent1 2 4 2 6 8 2" xfId="11443" xr:uid="{00000000-0005-0000-0000-0000F72B0000}"/>
    <cellStyle name="20% - Accent1 2 4 2 6 9" xfId="11444" xr:uid="{00000000-0005-0000-0000-0000F82B0000}"/>
    <cellStyle name="20% - Accent1 2 4 2 7" xfId="11445" xr:uid="{00000000-0005-0000-0000-0000F92B0000}"/>
    <cellStyle name="20% - Accent1 2 4 2 7 2" xfId="11446" xr:uid="{00000000-0005-0000-0000-0000FA2B0000}"/>
    <cellStyle name="20% - Accent1 2 4 2 7 2 2" xfId="11447" xr:uid="{00000000-0005-0000-0000-0000FB2B0000}"/>
    <cellStyle name="20% - Accent1 2 4 2 7 2 2 2" xfId="11448" xr:uid="{00000000-0005-0000-0000-0000FC2B0000}"/>
    <cellStyle name="20% - Accent1 2 4 2 7 2 2 2 2" xfId="11449" xr:uid="{00000000-0005-0000-0000-0000FD2B0000}"/>
    <cellStyle name="20% - Accent1 2 4 2 7 2 2 3" xfId="11450" xr:uid="{00000000-0005-0000-0000-0000FE2B0000}"/>
    <cellStyle name="20% - Accent1 2 4 2 7 2 3" xfId="11451" xr:uid="{00000000-0005-0000-0000-0000FF2B0000}"/>
    <cellStyle name="20% - Accent1 2 4 2 7 2 3 2" xfId="11452" xr:uid="{00000000-0005-0000-0000-0000002C0000}"/>
    <cellStyle name="20% - Accent1 2 4 2 7 2 4" xfId="11453" xr:uid="{00000000-0005-0000-0000-0000012C0000}"/>
    <cellStyle name="20% - Accent1 2 4 2 7 3" xfId="11454" xr:uid="{00000000-0005-0000-0000-0000022C0000}"/>
    <cellStyle name="20% - Accent1 2 4 2 7 3 2" xfId="11455" xr:uid="{00000000-0005-0000-0000-0000032C0000}"/>
    <cellStyle name="20% - Accent1 2 4 2 7 3 2 2" xfId="11456" xr:uid="{00000000-0005-0000-0000-0000042C0000}"/>
    <cellStyle name="20% - Accent1 2 4 2 7 3 2 2 2" xfId="11457" xr:uid="{00000000-0005-0000-0000-0000052C0000}"/>
    <cellStyle name="20% - Accent1 2 4 2 7 3 2 3" xfId="11458" xr:uid="{00000000-0005-0000-0000-0000062C0000}"/>
    <cellStyle name="20% - Accent1 2 4 2 7 3 3" xfId="11459" xr:uid="{00000000-0005-0000-0000-0000072C0000}"/>
    <cellStyle name="20% - Accent1 2 4 2 7 3 3 2" xfId="11460" xr:uid="{00000000-0005-0000-0000-0000082C0000}"/>
    <cellStyle name="20% - Accent1 2 4 2 7 3 4" xfId="11461" xr:uid="{00000000-0005-0000-0000-0000092C0000}"/>
    <cellStyle name="20% - Accent1 2 4 2 7 4" xfId="11462" xr:uid="{00000000-0005-0000-0000-00000A2C0000}"/>
    <cellStyle name="20% - Accent1 2 4 2 7 4 2" xfId="11463" xr:uid="{00000000-0005-0000-0000-00000B2C0000}"/>
    <cellStyle name="20% - Accent1 2 4 2 7 4 2 2" xfId="11464" xr:uid="{00000000-0005-0000-0000-00000C2C0000}"/>
    <cellStyle name="20% - Accent1 2 4 2 7 4 2 2 2" xfId="11465" xr:uid="{00000000-0005-0000-0000-00000D2C0000}"/>
    <cellStyle name="20% - Accent1 2 4 2 7 4 2 3" xfId="11466" xr:uid="{00000000-0005-0000-0000-00000E2C0000}"/>
    <cellStyle name="20% - Accent1 2 4 2 7 4 3" xfId="11467" xr:uid="{00000000-0005-0000-0000-00000F2C0000}"/>
    <cellStyle name="20% - Accent1 2 4 2 7 4 3 2" xfId="11468" xr:uid="{00000000-0005-0000-0000-0000102C0000}"/>
    <cellStyle name="20% - Accent1 2 4 2 7 4 4" xfId="11469" xr:uid="{00000000-0005-0000-0000-0000112C0000}"/>
    <cellStyle name="20% - Accent1 2 4 2 7 5" xfId="11470" xr:uid="{00000000-0005-0000-0000-0000122C0000}"/>
    <cellStyle name="20% - Accent1 2 4 2 7 5 2" xfId="11471" xr:uid="{00000000-0005-0000-0000-0000132C0000}"/>
    <cellStyle name="20% - Accent1 2 4 2 7 5 2 2" xfId="11472" xr:uid="{00000000-0005-0000-0000-0000142C0000}"/>
    <cellStyle name="20% - Accent1 2 4 2 7 5 3" xfId="11473" xr:uid="{00000000-0005-0000-0000-0000152C0000}"/>
    <cellStyle name="20% - Accent1 2 4 2 7 6" xfId="11474" xr:uid="{00000000-0005-0000-0000-0000162C0000}"/>
    <cellStyle name="20% - Accent1 2 4 2 7 6 2" xfId="11475" xr:uid="{00000000-0005-0000-0000-0000172C0000}"/>
    <cellStyle name="20% - Accent1 2 4 2 7 6 2 2" xfId="11476" xr:uid="{00000000-0005-0000-0000-0000182C0000}"/>
    <cellStyle name="20% - Accent1 2 4 2 7 6 3" xfId="11477" xr:uid="{00000000-0005-0000-0000-0000192C0000}"/>
    <cellStyle name="20% - Accent1 2 4 2 7 7" xfId="11478" xr:uid="{00000000-0005-0000-0000-00001A2C0000}"/>
    <cellStyle name="20% - Accent1 2 4 2 7 7 2" xfId="11479" xr:uid="{00000000-0005-0000-0000-00001B2C0000}"/>
    <cellStyle name="20% - Accent1 2 4 2 7 8" xfId="11480" xr:uid="{00000000-0005-0000-0000-00001C2C0000}"/>
    <cellStyle name="20% - Accent1 2 4 2 7 8 2" xfId="11481" xr:uid="{00000000-0005-0000-0000-00001D2C0000}"/>
    <cellStyle name="20% - Accent1 2 4 2 7 9" xfId="11482" xr:uid="{00000000-0005-0000-0000-00001E2C0000}"/>
    <cellStyle name="20% - Accent1 2 4 2 8" xfId="11483" xr:uid="{00000000-0005-0000-0000-00001F2C0000}"/>
    <cellStyle name="20% - Accent1 2 4 2 8 2" xfId="11484" xr:uid="{00000000-0005-0000-0000-0000202C0000}"/>
    <cellStyle name="20% - Accent1 2 4 2 8 2 2" xfId="11485" xr:uid="{00000000-0005-0000-0000-0000212C0000}"/>
    <cellStyle name="20% - Accent1 2 4 2 8 2 2 2" xfId="11486" xr:uid="{00000000-0005-0000-0000-0000222C0000}"/>
    <cellStyle name="20% - Accent1 2 4 2 8 2 3" xfId="11487" xr:uid="{00000000-0005-0000-0000-0000232C0000}"/>
    <cellStyle name="20% - Accent1 2 4 2 8 3" xfId="11488" xr:uid="{00000000-0005-0000-0000-0000242C0000}"/>
    <cellStyle name="20% - Accent1 2 4 2 8 3 2" xfId="11489" xr:uid="{00000000-0005-0000-0000-0000252C0000}"/>
    <cellStyle name="20% - Accent1 2 4 2 8 4" xfId="11490" xr:uid="{00000000-0005-0000-0000-0000262C0000}"/>
    <cellStyle name="20% - Accent1 2 4 2 9" xfId="11491" xr:uid="{00000000-0005-0000-0000-0000272C0000}"/>
    <cellStyle name="20% - Accent1 2 4 2 9 2" xfId="11492" xr:uid="{00000000-0005-0000-0000-0000282C0000}"/>
    <cellStyle name="20% - Accent1 2 4 2 9 2 2" xfId="11493" xr:uid="{00000000-0005-0000-0000-0000292C0000}"/>
    <cellStyle name="20% - Accent1 2 4 2 9 2 2 2" xfId="11494" xr:uid="{00000000-0005-0000-0000-00002A2C0000}"/>
    <cellStyle name="20% - Accent1 2 4 2 9 2 3" xfId="11495" xr:uid="{00000000-0005-0000-0000-00002B2C0000}"/>
    <cellStyle name="20% - Accent1 2 4 2 9 3" xfId="11496" xr:uid="{00000000-0005-0000-0000-00002C2C0000}"/>
    <cellStyle name="20% - Accent1 2 4 2 9 3 2" xfId="11497" xr:uid="{00000000-0005-0000-0000-00002D2C0000}"/>
    <cellStyle name="20% - Accent1 2 4 2 9 4" xfId="11498" xr:uid="{00000000-0005-0000-0000-00002E2C0000}"/>
    <cellStyle name="20% - Accent1 2 4 3" xfId="11499" xr:uid="{00000000-0005-0000-0000-00002F2C0000}"/>
    <cellStyle name="20% - Accent1 2 4 3 10" xfId="11500" xr:uid="{00000000-0005-0000-0000-0000302C0000}"/>
    <cellStyle name="20% - Accent1 2 4 3 10 2" xfId="11501" xr:uid="{00000000-0005-0000-0000-0000312C0000}"/>
    <cellStyle name="20% - Accent1 2 4 3 10 2 2" xfId="11502" xr:uid="{00000000-0005-0000-0000-0000322C0000}"/>
    <cellStyle name="20% - Accent1 2 4 3 10 3" xfId="11503" xr:uid="{00000000-0005-0000-0000-0000332C0000}"/>
    <cellStyle name="20% - Accent1 2 4 3 11" xfId="11504" xr:uid="{00000000-0005-0000-0000-0000342C0000}"/>
    <cellStyle name="20% - Accent1 2 4 3 11 2" xfId="11505" xr:uid="{00000000-0005-0000-0000-0000352C0000}"/>
    <cellStyle name="20% - Accent1 2 4 3 11 2 2" xfId="11506" xr:uid="{00000000-0005-0000-0000-0000362C0000}"/>
    <cellStyle name="20% - Accent1 2 4 3 11 3" xfId="11507" xr:uid="{00000000-0005-0000-0000-0000372C0000}"/>
    <cellStyle name="20% - Accent1 2 4 3 12" xfId="11508" xr:uid="{00000000-0005-0000-0000-0000382C0000}"/>
    <cellStyle name="20% - Accent1 2 4 3 12 2" xfId="11509" xr:uid="{00000000-0005-0000-0000-0000392C0000}"/>
    <cellStyle name="20% - Accent1 2 4 3 13" xfId="11510" xr:uid="{00000000-0005-0000-0000-00003A2C0000}"/>
    <cellStyle name="20% - Accent1 2 4 3 13 2" xfId="11511" xr:uid="{00000000-0005-0000-0000-00003B2C0000}"/>
    <cellStyle name="20% - Accent1 2 4 3 14" xfId="11512" xr:uid="{00000000-0005-0000-0000-00003C2C0000}"/>
    <cellStyle name="20% - Accent1 2 4 3 2" xfId="11513" xr:uid="{00000000-0005-0000-0000-00003D2C0000}"/>
    <cellStyle name="20% - Accent1 2 4 3 2 10" xfId="11514" xr:uid="{00000000-0005-0000-0000-00003E2C0000}"/>
    <cellStyle name="20% - Accent1 2 4 3 2 10 2" xfId="11515" xr:uid="{00000000-0005-0000-0000-00003F2C0000}"/>
    <cellStyle name="20% - Accent1 2 4 3 2 11" xfId="11516" xr:uid="{00000000-0005-0000-0000-0000402C0000}"/>
    <cellStyle name="20% - Accent1 2 4 3 2 2" xfId="11517" xr:uid="{00000000-0005-0000-0000-0000412C0000}"/>
    <cellStyle name="20% - Accent1 2 4 3 2 2 2" xfId="11518" xr:uid="{00000000-0005-0000-0000-0000422C0000}"/>
    <cellStyle name="20% - Accent1 2 4 3 2 2 2 2" xfId="11519" xr:uid="{00000000-0005-0000-0000-0000432C0000}"/>
    <cellStyle name="20% - Accent1 2 4 3 2 2 2 2 2" xfId="11520" xr:uid="{00000000-0005-0000-0000-0000442C0000}"/>
    <cellStyle name="20% - Accent1 2 4 3 2 2 2 2 2 2" xfId="11521" xr:uid="{00000000-0005-0000-0000-0000452C0000}"/>
    <cellStyle name="20% - Accent1 2 4 3 2 2 2 2 3" xfId="11522" xr:uid="{00000000-0005-0000-0000-0000462C0000}"/>
    <cellStyle name="20% - Accent1 2 4 3 2 2 2 3" xfId="11523" xr:uid="{00000000-0005-0000-0000-0000472C0000}"/>
    <cellStyle name="20% - Accent1 2 4 3 2 2 2 3 2" xfId="11524" xr:uid="{00000000-0005-0000-0000-0000482C0000}"/>
    <cellStyle name="20% - Accent1 2 4 3 2 2 2 4" xfId="11525" xr:uid="{00000000-0005-0000-0000-0000492C0000}"/>
    <cellStyle name="20% - Accent1 2 4 3 2 2 3" xfId="11526" xr:uid="{00000000-0005-0000-0000-00004A2C0000}"/>
    <cellStyle name="20% - Accent1 2 4 3 2 2 3 2" xfId="11527" xr:uid="{00000000-0005-0000-0000-00004B2C0000}"/>
    <cellStyle name="20% - Accent1 2 4 3 2 2 3 2 2" xfId="11528" xr:uid="{00000000-0005-0000-0000-00004C2C0000}"/>
    <cellStyle name="20% - Accent1 2 4 3 2 2 3 2 2 2" xfId="11529" xr:uid="{00000000-0005-0000-0000-00004D2C0000}"/>
    <cellStyle name="20% - Accent1 2 4 3 2 2 3 2 3" xfId="11530" xr:uid="{00000000-0005-0000-0000-00004E2C0000}"/>
    <cellStyle name="20% - Accent1 2 4 3 2 2 3 3" xfId="11531" xr:uid="{00000000-0005-0000-0000-00004F2C0000}"/>
    <cellStyle name="20% - Accent1 2 4 3 2 2 3 3 2" xfId="11532" xr:uid="{00000000-0005-0000-0000-0000502C0000}"/>
    <cellStyle name="20% - Accent1 2 4 3 2 2 3 4" xfId="11533" xr:uid="{00000000-0005-0000-0000-0000512C0000}"/>
    <cellStyle name="20% - Accent1 2 4 3 2 2 4" xfId="11534" xr:uid="{00000000-0005-0000-0000-0000522C0000}"/>
    <cellStyle name="20% - Accent1 2 4 3 2 2 4 2" xfId="11535" xr:uid="{00000000-0005-0000-0000-0000532C0000}"/>
    <cellStyle name="20% - Accent1 2 4 3 2 2 4 2 2" xfId="11536" xr:uid="{00000000-0005-0000-0000-0000542C0000}"/>
    <cellStyle name="20% - Accent1 2 4 3 2 2 4 2 2 2" xfId="11537" xr:uid="{00000000-0005-0000-0000-0000552C0000}"/>
    <cellStyle name="20% - Accent1 2 4 3 2 2 4 2 3" xfId="11538" xr:uid="{00000000-0005-0000-0000-0000562C0000}"/>
    <cellStyle name="20% - Accent1 2 4 3 2 2 4 3" xfId="11539" xr:uid="{00000000-0005-0000-0000-0000572C0000}"/>
    <cellStyle name="20% - Accent1 2 4 3 2 2 4 3 2" xfId="11540" xr:uid="{00000000-0005-0000-0000-0000582C0000}"/>
    <cellStyle name="20% - Accent1 2 4 3 2 2 4 4" xfId="11541" xr:uid="{00000000-0005-0000-0000-0000592C0000}"/>
    <cellStyle name="20% - Accent1 2 4 3 2 2 5" xfId="11542" xr:uid="{00000000-0005-0000-0000-00005A2C0000}"/>
    <cellStyle name="20% - Accent1 2 4 3 2 2 5 2" xfId="11543" xr:uid="{00000000-0005-0000-0000-00005B2C0000}"/>
    <cellStyle name="20% - Accent1 2 4 3 2 2 5 2 2" xfId="11544" xr:uid="{00000000-0005-0000-0000-00005C2C0000}"/>
    <cellStyle name="20% - Accent1 2 4 3 2 2 5 3" xfId="11545" xr:uid="{00000000-0005-0000-0000-00005D2C0000}"/>
    <cellStyle name="20% - Accent1 2 4 3 2 2 6" xfId="11546" xr:uid="{00000000-0005-0000-0000-00005E2C0000}"/>
    <cellStyle name="20% - Accent1 2 4 3 2 2 6 2" xfId="11547" xr:uid="{00000000-0005-0000-0000-00005F2C0000}"/>
    <cellStyle name="20% - Accent1 2 4 3 2 2 6 2 2" xfId="11548" xr:uid="{00000000-0005-0000-0000-0000602C0000}"/>
    <cellStyle name="20% - Accent1 2 4 3 2 2 6 3" xfId="11549" xr:uid="{00000000-0005-0000-0000-0000612C0000}"/>
    <cellStyle name="20% - Accent1 2 4 3 2 2 7" xfId="11550" xr:uid="{00000000-0005-0000-0000-0000622C0000}"/>
    <cellStyle name="20% - Accent1 2 4 3 2 2 7 2" xfId="11551" xr:uid="{00000000-0005-0000-0000-0000632C0000}"/>
    <cellStyle name="20% - Accent1 2 4 3 2 2 8" xfId="11552" xr:uid="{00000000-0005-0000-0000-0000642C0000}"/>
    <cellStyle name="20% - Accent1 2 4 3 2 2 8 2" xfId="11553" xr:uid="{00000000-0005-0000-0000-0000652C0000}"/>
    <cellStyle name="20% - Accent1 2 4 3 2 2 9" xfId="11554" xr:uid="{00000000-0005-0000-0000-0000662C0000}"/>
    <cellStyle name="20% - Accent1 2 4 3 2 3" xfId="11555" xr:uid="{00000000-0005-0000-0000-0000672C0000}"/>
    <cellStyle name="20% - Accent1 2 4 3 2 3 2" xfId="11556" xr:uid="{00000000-0005-0000-0000-0000682C0000}"/>
    <cellStyle name="20% - Accent1 2 4 3 2 3 2 2" xfId="11557" xr:uid="{00000000-0005-0000-0000-0000692C0000}"/>
    <cellStyle name="20% - Accent1 2 4 3 2 3 2 2 2" xfId="11558" xr:uid="{00000000-0005-0000-0000-00006A2C0000}"/>
    <cellStyle name="20% - Accent1 2 4 3 2 3 2 2 2 2" xfId="11559" xr:uid="{00000000-0005-0000-0000-00006B2C0000}"/>
    <cellStyle name="20% - Accent1 2 4 3 2 3 2 2 3" xfId="11560" xr:uid="{00000000-0005-0000-0000-00006C2C0000}"/>
    <cellStyle name="20% - Accent1 2 4 3 2 3 2 3" xfId="11561" xr:uid="{00000000-0005-0000-0000-00006D2C0000}"/>
    <cellStyle name="20% - Accent1 2 4 3 2 3 2 3 2" xfId="11562" xr:uid="{00000000-0005-0000-0000-00006E2C0000}"/>
    <cellStyle name="20% - Accent1 2 4 3 2 3 2 4" xfId="11563" xr:uid="{00000000-0005-0000-0000-00006F2C0000}"/>
    <cellStyle name="20% - Accent1 2 4 3 2 3 3" xfId="11564" xr:uid="{00000000-0005-0000-0000-0000702C0000}"/>
    <cellStyle name="20% - Accent1 2 4 3 2 3 3 2" xfId="11565" xr:uid="{00000000-0005-0000-0000-0000712C0000}"/>
    <cellStyle name="20% - Accent1 2 4 3 2 3 3 2 2" xfId="11566" xr:uid="{00000000-0005-0000-0000-0000722C0000}"/>
    <cellStyle name="20% - Accent1 2 4 3 2 3 3 2 2 2" xfId="11567" xr:uid="{00000000-0005-0000-0000-0000732C0000}"/>
    <cellStyle name="20% - Accent1 2 4 3 2 3 3 2 3" xfId="11568" xr:uid="{00000000-0005-0000-0000-0000742C0000}"/>
    <cellStyle name="20% - Accent1 2 4 3 2 3 3 3" xfId="11569" xr:uid="{00000000-0005-0000-0000-0000752C0000}"/>
    <cellStyle name="20% - Accent1 2 4 3 2 3 3 3 2" xfId="11570" xr:uid="{00000000-0005-0000-0000-0000762C0000}"/>
    <cellStyle name="20% - Accent1 2 4 3 2 3 3 4" xfId="11571" xr:uid="{00000000-0005-0000-0000-0000772C0000}"/>
    <cellStyle name="20% - Accent1 2 4 3 2 3 4" xfId="11572" xr:uid="{00000000-0005-0000-0000-0000782C0000}"/>
    <cellStyle name="20% - Accent1 2 4 3 2 3 4 2" xfId="11573" xr:uid="{00000000-0005-0000-0000-0000792C0000}"/>
    <cellStyle name="20% - Accent1 2 4 3 2 3 4 2 2" xfId="11574" xr:uid="{00000000-0005-0000-0000-00007A2C0000}"/>
    <cellStyle name="20% - Accent1 2 4 3 2 3 4 2 2 2" xfId="11575" xr:uid="{00000000-0005-0000-0000-00007B2C0000}"/>
    <cellStyle name="20% - Accent1 2 4 3 2 3 4 2 3" xfId="11576" xr:uid="{00000000-0005-0000-0000-00007C2C0000}"/>
    <cellStyle name="20% - Accent1 2 4 3 2 3 4 3" xfId="11577" xr:uid="{00000000-0005-0000-0000-00007D2C0000}"/>
    <cellStyle name="20% - Accent1 2 4 3 2 3 4 3 2" xfId="11578" xr:uid="{00000000-0005-0000-0000-00007E2C0000}"/>
    <cellStyle name="20% - Accent1 2 4 3 2 3 4 4" xfId="11579" xr:uid="{00000000-0005-0000-0000-00007F2C0000}"/>
    <cellStyle name="20% - Accent1 2 4 3 2 3 5" xfId="11580" xr:uid="{00000000-0005-0000-0000-0000802C0000}"/>
    <cellStyle name="20% - Accent1 2 4 3 2 3 5 2" xfId="11581" xr:uid="{00000000-0005-0000-0000-0000812C0000}"/>
    <cellStyle name="20% - Accent1 2 4 3 2 3 5 2 2" xfId="11582" xr:uid="{00000000-0005-0000-0000-0000822C0000}"/>
    <cellStyle name="20% - Accent1 2 4 3 2 3 5 3" xfId="11583" xr:uid="{00000000-0005-0000-0000-0000832C0000}"/>
    <cellStyle name="20% - Accent1 2 4 3 2 3 6" xfId="11584" xr:uid="{00000000-0005-0000-0000-0000842C0000}"/>
    <cellStyle name="20% - Accent1 2 4 3 2 3 6 2" xfId="11585" xr:uid="{00000000-0005-0000-0000-0000852C0000}"/>
    <cellStyle name="20% - Accent1 2 4 3 2 3 6 2 2" xfId="11586" xr:uid="{00000000-0005-0000-0000-0000862C0000}"/>
    <cellStyle name="20% - Accent1 2 4 3 2 3 6 3" xfId="11587" xr:uid="{00000000-0005-0000-0000-0000872C0000}"/>
    <cellStyle name="20% - Accent1 2 4 3 2 3 7" xfId="11588" xr:uid="{00000000-0005-0000-0000-0000882C0000}"/>
    <cellStyle name="20% - Accent1 2 4 3 2 3 7 2" xfId="11589" xr:uid="{00000000-0005-0000-0000-0000892C0000}"/>
    <cellStyle name="20% - Accent1 2 4 3 2 3 8" xfId="11590" xr:uid="{00000000-0005-0000-0000-00008A2C0000}"/>
    <cellStyle name="20% - Accent1 2 4 3 2 3 8 2" xfId="11591" xr:uid="{00000000-0005-0000-0000-00008B2C0000}"/>
    <cellStyle name="20% - Accent1 2 4 3 2 3 9" xfId="11592" xr:uid="{00000000-0005-0000-0000-00008C2C0000}"/>
    <cellStyle name="20% - Accent1 2 4 3 2 4" xfId="11593" xr:uid="{00000000-0005-0000-0000-00008D2C0000}"/>
    <cellStyle name="20% - Accent1 2 4 3 2 4 2" xfId="11594" xr:uid="{00000000-0005-0000-0000-00008E2C0000}"/>
    <cellStyle name="20% - Accent1 2 4 3 2 4 2 2" xfId="11595" xr:uid="{00000000-0005-0000-0000-00008F2C0000}"/>
    <cellStyle name="20% - Accent1 2 4 3 2 4 2 2 2" xfId="11596" xr:uid="{00000000-0005-0000-0000-0000902C0000}"/>
    <cellStyle name="20% - Accent1 2 4 3 2 4 2 3" xfId="11597" xr:uid="{00000000-0005-0000-0000-0000912C0000}"/>
    <cellStyle name="20% - Accent1 2 4 3 2 4 3" xfId="11598" xr:uid="{00000000-0005-0000-0000-0000922C0000}"/>
    <cellStyle name="20% - Accent1 2 4 3 2 4 3 2" xfId="11599" xr:uid="{00000000-0005-0000-0000-0000932C0000}"/>
    <cellStyle name="20% - Accent1 2 4 3 2 4 4" xfId="11600" xr:uid="{00000000-0005-0000-0000-0000942C0000}"/>
    <cellStyle name="20% - Accent1 2 4 3 2 5" xfId="11601" xr:uid="{00000000-0005-0000-0000-0000952C0000}"/>
    <cellStyle name="20% - Accent1 2 4 3 2 5 2" xfId="11602" xr:uid="{00000000-0005-0000-0000-0000962C0000}"/>
    <cellStyle name="20% - Accent1 2 4 3 2 5 2 2" xfId="11603" xr:uid="{00000000-0005-0000-0000-0000972C0000}"/>
    <cellStyle name="20% - Accent1 2 4 3 2 5 2 2 2" xfId="11604" xr:uid="{00000000-0005-0000-0000-0000982C0000}"/>
    <cellStyle name="20% - Accent1 2 4 3 2 5 2 3" xfId="11605" xr:uid="{00000000-0005-0000-0000-0000992C0000}"/>
    <cellStyle name="20% - Accent1 2 4 3 2 5 3" xfId="11606" xr:uid="{00000000-0005-0000-0000-00009A2C0000}"/>
    <cellStyle name="20% - Accent1 2 4 3 2 5 3 2" xfId="11607" xr:uid="{00000000-0005-0000-0000-00009B2C0000}"/>
    <cellStyle name="20% - Accent1 2 4 3 2 5 4" xfId="11608" xr:uid="{00000000-0005-0000-0000-00009C2C0000}"/>
    <cellStyle name="20% - Accent1 2 4 3 2 6" xfId="11609" xr:uid="{00000000-0005-0000-0000-00009D2C0000}"/>
    <cellStyle name="20% - Accent1 2 4 3 2 6 2" xfId="11610" xr:uid="{00000000-0005-0000-0000-00009E2C0000}"/>
    <cellStyle name="20% - Accent1 2 4 3 2 6 2 2" xfId="11611" xr:uid="{00000000-0005-0000-0000-00009F2C0000}"/>
    <cellStyle name="20% - Accent1 2 4 3 2 6 2 2 2" xfId="11612" xr:uid="{00000000-0005-0000-0000-0000A02C0000}"/>
    <cellStyle name="20% - Accent1 2 4 3 2 6 2 3" xfId="11613" xr:uid="{00000000-0005-0000-0000-0000A12C0000}"/>
    <cellStyle name="20% - Accent1 2 4 3 2 6 3" xfId="11614" xr:uid="{00000000-0005-0000-0000-0000A22C0000}"/>
    <cellStyle name="20% - Accent1 2 4 3 2 6 3 2" xfId="11615" xr:uid="{00000000-0005-0000-0000-0000A32C0000}"/>
    <cellStyle name="20% - Accent1 2 4 3 2 6 4" xfId="11616" xr:uid="{00000000-0005-0000-0000-0000A42C0000}"/>
    <cellStyle name="20% - Accent1 2 4 3 2 7" xfId="11617" xr:uid="{00000000-0005-0000-0000-0000A52C0000}"/>
    <cellStyle name="20% - Accent1 2 4 3 2 7 2" xfId="11618" xr:uid="{00000000-0005-0000-0000-0000A62C0000}"/>
    <cellStyle name="20% - Accent1 2 4 3 2 7 2 2" xfId="11619" xr:uid="{00000000-0005-0000-0000-0000A72C0000}"/>
    <cellStyle name="20% - Accent1 2 4 3 2 7 3" xfId="11620" xr:uid="{00000000-0005-0000-0000-0000A82C0000}"/>
    <cellStyle name="20% - Accent1 2 4 3 2 8" xfId="11621" xr:uid="{00000000-0005-0000-0000-0000A92C0000}"/>
    <cellStyle name="20% - Accent1 2 4 3 2 8 2" xfId="11622" xr:uid="{00000000-0005-0000-0000-0000AA2C0000}"/>
    <cellStyle name="20% - Accent1 2 4 3 2 8 2 2" xfId="11623" xr:uid="{00000000-0005-0000-0000-0000AB2C0000}"/>
    <cellStyle name="20% - Accent1 2 4 3 2 8 3" xfId="11624" xr:uid="{00000000-0005-0000-0000-0000AC2C0000}"/>
    <cellStyle name="20% - Accent1 2 4 3 2 9" xfId="11625" xr:uid="{00000000-0005-0000-0000-0000AD2C0000}"/>
    <cellStyle name="20% - Accent1 2 4 3 2 9 2" xfId="11626" xr:uid="{00000000-0005-0000-0000-0000AE2C0000}"/>
    <cellStyle name="20% - Accent1 2 4 3 3" xfId="11627" xr:uid="{00000000-0005-0000-0000-0000AF2C0000}"/>
    <cellStyle name="20% - Accent1 2 4 3 3 10" xfId="11628" xr:uid="{00000000-0005-0000-0000-0000B02C0000}"/>
    <cellStyle name="20% - Accent1 2 4 3 3 10 2" xfId="11629" xr:uid="{00000000-0005-0000-0000-0000B12C0000}"/>
    <cellStyle name="20% - Accent1 2 4 3 3 11" xfId="11630" xr:uid="{00000000-0005-0000-0000-0000B22C0000}"/>
    <cellStyle name="20% - Accent1 2 4 3 3 2" xfId="11631" xr:uid="{00000000-0005-0000-0000-0000B32C0000}"/>
    <cellStyle name="20% - Accent1 2 4 3 3 2 2" xfId="11632" xr:uid="{00000000-0005-0000-0000-0000B42C0000}"/>
    <cellStyle name="20% - Accent1 2 4 3 3 2 2 2" xfId="11633" xr:uid="{00000000-0005-0000-0000-0000B52C0000}"/>
    <cellStyle name="20% - Accent1 2 4 3 3 2 2 2 2" xfId="11634" xr:uid="{00000000-0005-0000-0000-0000B62C0000}"/>
    <cellStyle name="20% - Accent1 2 4 3 3 2 2 2 2 2" xfId="11635" xr:uid="{00000000-0005-0000-0000-0000B72C0000}"/>
    <cellStyle name="20% - Accent1 2 4 3 3 2 2 2 3" xfId="11636" xr:uid="{00000000-0005-0000-0000-0000B82C0000}"/>
    <cellStyle name="20% - Accent1 2 4 3 3 2 2 3" xfId="11637" xr:uid="{00000000-0005-0000-0000-0000B92C0000}"/>
    <cellStyle name="20% - Accent1 2 4 3 3 2 2 3 2" xfId="11638" xr:uid="{00000000-0005-0000-0000-0000BA2C0000}"/>
    <cellStyle name="20% - Accent1 2 4 3 3 2 2 4" xfId="11639" xr:uid="{00000000-0005-0000-0000-0000BB2C0000}"/>
    <cellStyle name="20% - Accent1 2 4 3 3 2 3" xfId="11640" xr:uid="{00000000-0005-0000-0000-0000BC2C0000}"/>
    <cellStyle name="20% - Accent1 2 4 3 3 2 3 2" xfId="11641" xr:uid="{00000000-0005-0000-0000-0000BD2C0000}"/>
    <cellStyle name="20% - Accent1 2 4 3 3 2 3 2 2" xfId="11642" xr:uid="{00000000-0005-0000-0000-0000BE2C0000}"/>
    <cellStyle name="20% - Accent1 2 4 3 3 2 3 2 2 2" xfId="11643" xr:uid="{00000000-0005-0000-0000-0000BF2C0000}"/>
    <cellStyle name="20% - Accent1 2 4 3 3 2 3 2 3" xfId="11644" xr:uid="{00000000-0005-0000-0000-0000C02C0000}"/>
    <cellStyle name="20% - Accent1 2 4 3 3 2 3 3" xfId="11645" xr:uid="{00000000-0005-0000-0000-0000C12C0000}"/>
    <cellStyle name="20% - Accent1 2 4 3 3 2 3 3 2" xfId="11646" xr:uid="{00000000-0005-0000-0000-0000C22C0000}"/>
    <cellStyle name="20% - Accent1 2 4 3 3 2 3 4" xfId="11647" xr:uid="{00000000-0005-0000-0000-0000C32C0000}"/>
    <cellStyle name="20% - Accent1 2 4 3 3 2 4" xfId="11648" xr:uid="{00000000-0005-0000-0000-0000C42C0000}"/>
    <cellStyle name="20% - Accent1 2 4 3 3 2 4 2" xfId="11649" xr:uid="{00000000-0005-0000-0000-0000C52C0000}"/>
    <cellStyle name="20% - Accent1 2 4 3 3 2 4 2 2" xfId="11650" xr:uid="{00000000-0005-0000-0000-0000C62C0000}"/>
    <cellStyle name="20% - Accent1 2 4 3 3 2 4 2 2 2" xfId="11651" xr:uid="{00000000-0005-0000-0000-0000C72C0000}"/>
    <cellStyle name="20% - Accent1 2 4 3 3 2 4 2 3" xfId="11652" xr:uid="{00000000-0005-0000-0000-0000C82C0000}"/>
    <cellStyle name="20% - Accent1 2 4 3 3 2 4 3" xfId="11653" xr:uid="{00000000-0005-0000-0000-0000C92C0000}"/>
    <cellStyle name="20% - Accent1 2 4 3 3 2 4 3 2" xfId="11654" xr:uid="{00000000-0005-0000-0000-0000CA2C0000}"/>
    <cellStyle name="20% - Accent1 2 4 3 3 2 4 4" xfId="11655" xr:uid="{00000000-0005-0000-0000-0000CB2C0000}"/>
    <cellStyle name="20% - Accent1 2 4 3 3 2 5" xfId="11656" xr:uid="{00000000-0005-0000-0000-0000CC2C0000}"/>
    <cellStyle name="20% - Accent1 2 4 3 3 2 5 2" xfId="11657" xr:uid="{00000000-0005-0000-0000-0000CD2C0000}"/>
    <cellStyle name="20% - Accent1 2 4 3 3 2 5 2 2" xfId="11658" xr:uid="{00000000-0005-0000-0000-0000CE2C0000}"/>
    <cellStyle name="20% - Accent1 2 4 3 3 2 5 3" xfId="11659" xr:uid="{00000000-0005-0000-0000-0000CF2C0000}"/>
    <cellStyle name="20% - Accent1 2 4 3 3 2 6" xfId="11660" xr:uid="{00000000-0005-0000-0000-0000D02C0000}"/>
    <cellStyle name="20% - Accent1 2 4 3 3 2 6 2" xfId="11661" xr:uid="{00000000-0005-0000-0000-0000D12C0000}"/>
    <cellStyle name="20% - Accent1 2 4 3 3 2 6 2 2" xfId="11662" xr:uid="{00000000-0005-0000-0000-0000D22C0000}"/>
    <cellStyle name="20% - Accent1 2 4 3 3 2 6 3" xfId="11663" xr:uid="{00000000-0005-0000-0000-0000D32C0000}"/>
    <cellStyle name="20% - Accent1 2 4 3 3 2 7" xfId="11664" xr:uid="{00000000-0005-0000-0000-0000D42C0000}"/>
    <cellStyle name="20% - Accent1 2 4 3 3 2 7 2" xfId="11665" xr:uid="{00000000-0005-0000-0000-0000D52C0000}"/>
    <cellStyle name="20% - Accent1 2 4 3 3 2 8" xfId="11666" xr:uid="{00000000-0005-0000-0000-0000D62C0000}"/>
    <cellStyle name="20% - Accent1 2 4 3 3 2 8 2" xfId="11667" xr:uid="{00000000-0005-0000-0000-0000D72C0000}"/>
    <cellStyle name="20% - Accent1 2 4 3 3 2 9" xfId="11668" xr:uid="{00000000-0005-0000-0000-0000D82C0000}"/>
    <cellStyle name="20% - Accent1 2 4 3 3 3" xfId="11669" xr:uid="{00000000-0005-0000-0000-0000D92C0000}"/>
    <cellStyle name="20% - Accent1 2 4 3 3 3 2" xfId="11670" xr:uid="{00000000-0005-0000-0000-0000DA2C0000}"/>
    <cellStyle name="20% - Accent1 2 4 3 3 3 2 2" xfId="11671" xr:uid="{00000000-0005-0000-0000-0000DB2C0000}"/>
    <cellStyle name="20% - Accent1 2 4 3 3 3 2 2 2" xfId="11672" xr:uid="{00000000-0005-0000-0000-0000DC2C0000}"/>
    <cellStyle name="20% - Accent1 2 4 3 3 3 2 2 2 2" xfId="11673" xr:uid="{00000000-0005-0000-0000-0000DD2C0000}"/>
    <cellStyle name="20% - Accent1 2 4 3 3 3 2 2 3" xfId="11674" xr:uid="{00000000-0005-0000-0000-0000DE2C0000}"/>
    <cellStyle name="20% - Accent1 2 4 3 3 3 2 3" xfId="11675" xr:uid="{00000000-0005-0000-0000-0000DF2C0000}"/>
    <cellStyle name="20% - Accent1 2 4 3 3 3 2 3 2" xfId="11676" xr:uid="{00000000-0005-0000-0000-0000E02C0000}"/>
    <cellStyle name="20% - Accent1 2 4 3 3 3 2 4" xfId="11677" xr:uid="{00000000-0005-0000-0000-0000E12C0000}"/>
    <cellStyle name="20% - Accent1 2 4 3 3 3 3" xfId="11678" xr:uid="{00000000-0005-0000-0000-0000E22C0000}"/>
    <cellStyle name="20% - Accent1 2 4 3 3 3 3 2" xfId="11679" xr:uid="{00000000-0005-0000-0000-0000E32C0000}"/>
    <cellStyle name="20% - Accent1 2 4 3 3 3 3 2 2" xfId="11680" xr:uid="{00000000-0005-0000-0000-0000E42C0000}"/>
    <cellStyle name="20% - Accent1 2 4 3 3 3 3 2 2 2" xfId="11681" xr:uid="{00000000-0005-0000-0000-0000E52C0000}"/>
    <cellStyle name="20% - Accent1 2 4 3 3 3 3 2 3" xfId="11682" xr:uid="{00000000-0005-0000-0000-0000E62C0000}"/>
    <cellStyle name="20% - Accent1 2 4 3 3 3 3 3" xfId="11683" xr:uid="{00000000-0005-0000-0000-0000E72C0000}"/>
    <cellStyle name="20% - Accent1 2 4 3 3 3 3 3 2" xfId="11684" xr:uid="{00000000-0005-0000-0000-0000E82C0000}"/>
    <cellStyle name="20% - Accent1 2 4 3 3 3 3 4" xfId="11685" xr:uid="{00000000-0005-0000-0000-0000E92C0000}"/>
    <cellStyle name="20% - Accent1 2 4 3 3 3 4" xfId="11686" xr:uid="{00000000-0005-0000-0000-0000EA2C0000}"/>
    <cellStyle name="20% - Accent1 2 4 3 3 3 4 2" xfId="11687" xr:uid="{00000000-0005-0000-0000-0000EB2C0000}"/>
    <cellStyle name="20% - Accent1 2 4 3 3 3 4 2 2" xfId="11688" xr:uid="{00000000-0005-0000-0000-0000EC2C0000}"/>
    <cellStyle name="20% - Accent1 2 4 3 3 3 4 2 2 2" xfId="11689" xr:uid="{00000000-0005-0000-0000-0000ED2C0000}"/>
    <cellStyle name="20% - Accent1 2 4 3 3 3 4 2 3" xfId="11690" xr:uid="{00000000-0005-0000-0000-0000EE2C0000}"/>
    <cellStyle name="20% - Accent1 2 4 3 3 3 4 3" xfId="11691" xr:uid="{00000000-0005-0000-0000-0000EF2C0000}"/>
    <cellStyle name="20% - Accent1 2 4 3 3 3 4 3 2" xfId="11692" xr:uid="{00000000-0005-0000-0000-0000F02C0000}"/>
    <cellStyle name="20% - Accent1 2 4 3 3 3 4 4" xfId="11693" xr:uid="{00000000-0005-0000-0000-0000F12C0000}"/>
    <cellStyle name="20% - Accent1 2 4 3 3 3 5" xfId="11694" xr:uid="{00000000-0005-0000-0000-0000F22C0000}"/>
    <cellStyle name="20% - Accent1 2 4 3 3 3 5 2" xfId="11695" xr:uid="{00000000-0005-0000-0000-0000F32C0000}"/>
    <cellStyle name="20% - Accent1 2 4 3 3 3 5 2 2" xfId="11696" xr:uid="{00000000-0005-0000-0000-0000F42C0000}"/>
    <cellStyle name="20% - Accent1 2 4 3 3 3 5 3" xfId="11697" xr:uid="{00000000-0005-0000-0000-0000F52C0000}"/>
    <cellStyle name="20% - Accent1 2 4 3 3 3 6" xfId="11698" xr:uid="{00000000-0005-0000-0000-0000F62C0000}"/>
    <cellStyle name="20% - Accent1 2 4 3 3 3 6 2" xfId="11699" xr:uid="{00000000-0005-0000-0000-0000F72C0000}"/>
    <cellStyle name="20% - Accent1 2 4 3 3 3 6 2 2" xfId="11700" xr:uid="{00000000-0005-0000-0000-0000F82C0000}"/>
    <cellStyle name="20% - Accent1 2 4 3 3 3 6 3" xfId="11701" xr:uid="{00000000-0005-0000-0000-0000F92C0000}"/>
    <cellStyle name="20% - Accent1 2 4 3 3 3 7" xfId="11702" xr:uid="{00000000-0005-0000-0000-0000FA2C0000}"/>
    <cellStyle name="20% - Accent1 2 4 3 3 3 7 2" xfId="11703" xr:uid="{00000000-0005-0000-0000-0000FB2C0000}"/>
    <cellStyle name="20% - Accent1 2 4 3 3 3 8" xfId="11704" xr:uid="{00000000-0005-0000-0000-0000FC2C0000}"/>
    <cellStyle name="20% - Accent1 2 4 3 3 3 8 2" xfId="11705" xr:uid="{00000000-0005-0000-0000-0000FD2C0000}"/>
    <cellStyle name="20% - Accent1 2 4 3 3 3 9" xfId="11706" xr:uid="{00000000-0005-0000-0000-0000FE2C0000}"/>
    <cellStyle name="20% - Accent1 2 4 3 3 4" xfId="11707" xr:uid="{00000000-0005-0000-0000-0000FF2C0000}"/>
    <cellStyle name="20% - Accent1 2 4 3 3 4 2" xfId="11708" xr:uid="{00000000-0005-0000-0000-0000002D0000}"/>
    <cellStyle name="20% - Accent1 2 4 3 3 4 2 2" xfId="11709" xr:uid="{00000000-0005-0000-0000-0000012D0000}"/>
    <cellStyle name="20% - Accent1 2 4 3 3 4 2 2 2" xfId="11710" xr:uid="{00000000-0005-0000-0000-0000022D0000}"/>
    <cellStyle name="20% - Accent1 2 4 3 3 4 2 3" xfId="11711" xr:uid="{00000000-0005-0000-0000-0000032D0000}"/>
    <cellStyle name="20% - Accent1 2 4 3 3 4 3" xfId="11712" xr:uid="{00000000-0005-0000-0000-0000042D0000}"/>
    <cellStyle name="20% - Accent1 2 4 3 3 4 3 2" xfId="11713" xr:uid="{00000000-0005-0000-0000-0000052D0000}"/>
    <cellStyle name="20% - Accent1 2 4 3 3 4 4" xfId="11714" xr:uid="{00000000-0005-0000-0000-0000062D0000}"/>
    <cellStyle name="20% - Accent1 2 4 3 3 5" xfId="11715" xr:uid="{00000000-0005-0000-0000-0000072D0000}"/>
    <cellStyle name="20% - Accent1 2 4 3 3 5 2" xfId="11716" xr:uid="{00000000-0005-0000-0000-0000082D0000}"/>
    <cellStyle name="20% - Accent1 2 4 3 3 5 2 2" xfId="11717" xr:uid="{00000000-0005-0000-0000-0000092D0000}"/>
    <cellStyle name="20% - Accent1 2 4 3 3 5 2 2 2" xfId="11718" xr:uid="{00000000-0005-0000-0000-00000A2D0000}"/>
    <cellStyle name="20% - Accent1 2 4 3 3 5 2 3" xfId="11719" xr:uid="{00000000-0005-0000-0000-00000B2D0000}"/>
    <cellStyle name="20% - Accent1 2 4 3 3 5 3" xfId="11720" xr:uid="{00000000-0005-0000-0000-00000C2D0000}"/>
    <cellStyle name="20% - Accent1 2 4 3 3 5 3 2" xfId="11721" xr:uid="{00000000-0005-0000-0000-00000D2D0000}"/>
    <cellStyle name="20% - Accent1 2 4 3 3 5 4" xfId="11722" xr:uid="{00000000-0005-0000-0000-00000E2D0000}"/>
    <cellStyle name="20% - Accent1 2 4 3 3 6" xfId="11723" xr:uid="{00000000-0005-0000-0000-00000F2D0000}"/>
    <cellStyle name="20% - Accent1 2 4 3 3 6 2" xfId="11724" xr:uid="{00000000-0005-0000-0000-0000102D0000}"/>
    <cellStyle name="20% - Accent1 2 4 3 3 6 2 2" xfId="11725" xr:uid="{00000000-0005-0000-0000-0000112D0000}"/>
    <cellStyle name="20% - Accent1 2 4 3 3 6 2 2 2" xfId="11726" xr:uid="{00000000-0005-0000-0000-0000122D0000}"/>
    <cellStyle name="20% - Accent1 2 4 3 3 6 2 3" xfId="11727" xr:uid="{00000000-0005-0000-0000-0000132D0000}"/>
    <cellStyle name="20% - Accent1 2 4 3 3 6 3" xfId="11728" xr:uid="{00000000-0005-0000-0000-0000142D0000}"/>
    <cellStyle name="20% - Accent1 2 4 3 3 6 3 2" xfId="11729" xr:uid="{00000000-0005-0000-0000-0000152D0000}"/>
    <cellStyle name="20% - Accent1 2 4 3 3 6 4" xfId="11730" xr:uid="{00000000-0005-0000-0000-0000162D0000}"/>
    <cellStyle name="20% - Accent1 2 4 3 3 7" xfId="11731" xr:uid="{00000000-0005-0000-0000-0000172D0000}"/>
    <cellStyle name="20% - Accent1 2 4 3 3 7 2" xfId="11732" xr:uid="{00000000-0005-0000-0000-0000182D0000}"/>
    <cellStyle name="20% - Accent1 2 4 3 3 7 2 2" xfId="11733" xr:uid="{00000000-0005-0000-0000-0000192D0000}"/>
    <cellStyle name="20% - Accent1 2 4 3 3 7 3" xfId="11734" xr:uid="{00000000-0005-0000-0000-00001A2D0000}"/>
    <cellStyle name="20% - Accent1 2 4 3 3 8" xfId="11735" xr:uid="{00000000-0005-0000-0000-00001B2D0000}"/>
    <cellStyle name="20% - Accent1 2 4 3 3 8 2" xfId="11736" xr:uid="{00000000-0005-0000-0000-00001C2D0000}"/>
    <cellStyle name="20% - Accent1 2 4 3 3 8 2 2" xfId="11737" xr:uid="{00000000-0005-0000-0000-00001D2D0000}"/>
    <cellStyle name="20% - Accent1 2 4 3 3 8 3" xfId="11738" xr:uid="{00000000-0005-0000-0000-00001E2D0000}"/>
    <cellStyle name="20% - Accent1 2 4 3 3 9" xfId="11739" xr:uid="{00000000-0005-0000-0000-00001F2D0000}"/>
    <cellStyle name="20% - Accent1 2 4 3 3 9 2" xfId="11740" xr:uid="{00000000-0005-0000-0000-0000202D0000}"/>
    <cellStyle name="20% - Accent1 2 4 3 4" xfId="11741" xr:uid="{00000000-0005-0000-0000-0000212D0000}"/>
    <cellStyle name="20% - Accent1 2 4 3 4 10" xfId="11742" xr:uid="{00000000-0005-0000-0000-0000222D0000}"/>
    <cellStyle name="20% - Accent1 2 4 3 4 10 2" xfId="11743" xr:uid="{00000000-0005-0000-0000-0000232D0000}"/>
    <cellStyle name="20% - Accent1 2 4 3 4 11" xfId="11744" xr:uid="{00000000-0005-0000-0000-0000242D0000}"/>
    <cellStyle name="20% - Accent1 2 4 3 4 2" xfId="11745" xr:uid="{00000000-0005-0000-0000-0000252D0000}"/>
    <cellStyle name="20% - Accent1 2 4 3 4 2 2" xfId="11746" xr:uid="{00000000-0005-0000-0000-0000262D0000}"/>
    <cellStyle name="20% - Accent1 2 4 3 4 2 2 2" xfId="11747" xr:uid="{00000000-0005-0000-0000-0000272D0000}"/>
    <cellStyle name="20% - Accent1 2 4 3 4 2 2 2 2" xfId="11748" xr:uid="{00000000-0005-0000-0000-0000282D0000}"/>
    <cellStyle name="20% - Accent1 2 4 3 4 2 2 2 2 2" xfId="11749" xr:uid="{00000000-0005-0000-0000-0000292D0000}"/>
    <cellStyle name="20% - Accent1 2 4 3 4 2 2 2 3" xfId="11750" xr:uid="{00000000-0005-0000-0000-00002A2D0000}"/>
    <cellStyle name="20% - Accent1 2 4 3 4 2 2 3" xfId="11751" xr:uid="{00000000-0005-0000-0000-00002B2D0000}"/>
    <cellStyle name="20% - Accent1 2 4 3 4 2 2 3 2" xfId="11752" xr:uid="{00000000-0005-0000-0000-00002C2D0000}"/>
    <cellStyle name="20% - Accent1 2 4 3 4 2 2 4" xfId="11753" xr:uid="{00000000-0005-0000-0000-00002D2D0000}"/>
    <cellStyle name="20% - Accent1 2 4 3 4 2 3" xfId="11754" xr:uid="{00000000-0005-0000-0000-00002E2D0000}"/>
    <cellStyle name="20% - Accent1 2 4 3 4 2 3 2" xfId="11755" xr:uid="{00000000-0005-0000-0000-00002F2D0000}"/>
    <cellStyle name="20% - Accent1 2 4 3 4 2 3 2 2" xfId="11756" xr:uid="{00000000-0005-0000-0000-0000302D0000}"/>
    <cellStyle name="20% - Accent1 2 4 3 4 2 3 2 2 2" xfId="11757" xr:uid="{00000000-0005-0000-0000-0000312D0000}"/>
    <cellStyle name="20% - Accent1 2 4 3 4 2 3 2 3" xfId="11758" xr:uid="{00000000-0005-0000-0000-0000322D0000}"/>
    <cellStyle name="20% - Accent1 2 4 3 4 2 3 3" xfId="11759" xr:uid="{00000000-0005-0000-0000-0000332D0000}"/>
    <cellStyle name="20% - Accent1 2 4 3 4 2 3 3 2" xfId="11760" xr:uid="{00000000-0005-0000-0000-0000342D0000}"/>
    <cellStyle name="20% - Accent1 2 4 3 4 2 3 4" xfId="11761" xr:uid="{00000000-0005-0000-0000-0000352D0000}"/>
    <cellStyle name="20% - Accent1 2 4 3 4 2 4" xfId="11762" xr:uid="{00000000-0005-0000-0000-0000362D0000}"/>
    <cellStyle name="20% - Accent1 2 4 3 4 2 4 2" xfId="11763" xr:uid="{00000000-0005-0000-0000-0000372D0000}"/>
    <cellStyle name="20% - Accent1 2 4 3 4 2 4 2 2" xfId="11764" xr:uid="{00000000-0005-0000-0000-0000382D0000}"/>
    <cellStyle name="20% - Accent1 2 4 3 4 2 4 2 2 2" xfId="11765" xr:uid="{00000000-0005-0000-0000-0000392D0000}"/>
    <cellStyle name="20% - Accent1 2 4 3 4 2 4 2 3" xfId="11766" xr:uid="{00000000-0005-0000-0000-00003A2D0000}"/>
    <cellStyle name="20% - Accent1 2 4 3 4 2 4 3" xfId="11767" xr:uid="{00000000-0005-0000-0000-00003B2D0000}"/>
    <cellStyle name="20% - Accent1 2 4 3 4 2 4 3 2" xfId="11768" xr:uid="{00000000-0005-0000-0000-00003C2D0000}"/>
    <cellStyle name="20% - Accent1 2 4 3 4 2 4 4" xfId="11769" xr:uid="{00000000-0005-0000-0000-00003D2D0000}"/>
    <cellStyle name="20% - Accent1 2 4 3 4 2 5" xfId="11770" xr:uid="{00000000-0005-0000-0000-00003E2D0000}"/>
    <cellStyle name="20% - Accent1 2 4 3 4 2 5 2" xfId="11771" xr:uid="{00000000-0005-0000-0000-00003F2D0000}"/>
    <cellStyle name="20% - Accent1 2 4 3 4 2 5 2 2" xfId="11772" xr:uid="{00000000-0005-0000-0000-0000402D0000}"/>
    <cellStyle name="20% - Accent1 2 4 3 4 2 5 3" xfId="11773" xr:uid="{00000000-0005-0000-0000-0000412D0000}"/>
    <cellStyle name="20% - Accent1 2 4 3 4 2 6" xfId="11774" xr:uid="{00000000-0005-0000-0000-0000422D0000}"/>
    <cellStyle name="20% - Accent1 2 4 3 4 2 6 2" xfId="11775" xr:uid="{00000000-0005-0000-0000-0000432D0000}"/>
    <cellStyle name="20% - Accent1 2 4 3 4 2 6 2 2" xfId="11776" xr:uid="{00000000-0005-0000-0000-0000442D0000}"/>
    <cellStyle name="20% - Accent1 2 4 3 4 2 6 3" xfId="11777" xr:uid="{00000000-0005-0000-0000-0000452D0000}"/>
    <cellStyle name="20% - Accent1 2 4 3 4 2 7" xfId="11778" xr:uid="{00000000-0005-0000-0000-0000462D0000}"/>
    <cellStyle name="20% - Accent1 2 4 3 4 2 7 2" xfId="11779" xr:uid="{00000000-0005-0000-0000-0000472D0000}"/>
    <cellStyle name="20% - Accent1 2 4 3 4 2 8" xfId="11780" xr:uid="{00000000-0005-0000-0000-0000482D0000}"/>
    <cellStyle name="20% - Accent1 2 4 3 4 2 8 2" xfId="11781" xr:uid="{00000000-0005-0000-0000-0000492D0000}"/>
    <cellStyle name="20% - Accent1 2 4 3 4 2 9" xfId="11782" xr:uid="{00000000-0005-0000-0000-00004A2D0000}"/>
    <cellStyle name="20% - Accent1 2 4 3 4 3" xfId="11783" xr:uid="{00000000-0005-0000-0000-00004B2D0000}"/>
    <cellStyle name="20% - Accent1 2 4 3 4 3 2" xfId="11784" xr:uid="{00000000-0005-0000-0000-00004C2D0000}"/>
    <cellStyle name="20% - Accent1 2 4 3 4 3 2 2" xfId="11785" xr:uid="{00000000-0005-0000-0000-00004D2D0000}"/>
    <cellStyle name="20% - Accent1 2 4 3 4 3 2 2 2" xfId="11786" xr:uid="{00000000-0005-0000-0000-00004E2D0000}"/>
    <cellStyle name="20% - Accent1 2 4 3 4 3 2 2 2 2" xfId="11787" xr:uid="{00000000-0005-0000-0000-00004F2D0000}"/>
    <cellStyle name="20% - Accent1 2 4 3 4 3 2 2 3" xfId="11788" xr:uid="{00000000-0005-0000-0000-0000502D0000}"/>
    <cellStyle name="20% - Accent1 2 4 3 4 3 2 3" xfId="11789" xr:uid="{00000000-0005-0000-0000-0000512D0000}"/>
    <cellStyle name="20% - Accent1 2 4 3 4 3 2 3 2" xfId="11790" xr:uid="{00000000-0005-0000-0000-0000522D0000}"/>
    <cellStyle name="20% - Accent1 2 4 3 4 3 2 4" xfId="11791" xr:uid="{00000000-0005-0000-0000-0000532D0000}"/>
    <cellStyle name="20% - Accent1 2 4 3 4 3 3" xfId="11792" xr:uid="{00000000-0005-0000-0000-0000542D0000}"/>
    <cellStyle name="20% - Accent1 2 4 3 4 3 3 2" xfId="11793" xr:uid="{00000000-0005-0000-0000-0000552D0000}"/>
    <cellStyle name="20% - Accent1 2 4 3 4 3 3 2 2" xfId="11794" xr:uid="{00000000-0005-0000-0000-0000562D0000}"/>
    <cellStyle name="20% - Accent1 2 4 3 4 3 3 2 2 2" xfId="11795" xr:uid="{00000000-0005-0000-0000-0000572D0000}"/>
    <cellStyle name="20% - Accent1 2 4 3 4 3 3 2 3" xfId="11796" xr:uid="{00000000-0005-0000-0000-0000582D0000}"/>
    <cellStyle name="20% - Accent1 2 4 3 4 3 3 3" xfId="11797" xr:uid="{00000000-0005-0000-0000-0000592D0000}"/>
    <cellStyle name="20% - Accent1 2 4 3 4 3 3 3 2" xfId="11798" xr:uid="{00000000-0005-0000-0000-00005A2D0000}"/>
    <cellStyle name="20% - Accent1 2 4 3 4 3 3 4" xfId="11799" xr:uid="{00000000-0005-0000-0000-00005B2D0000}"/>
    <cellStyle name="20% - Accent1 2 4 3 4 3 4" xfId="11800" xr:uid="{00000000-0005-0000-0000-00005C2D0000}"/>
    <cellStyle name="20% - Accent1 2 4 3 4 3 4 2" xfId="11801" xr:uid="{00000000-0005-0000-0000-00005D2D0000}"/>
    <cellStyle name="20% - Accent1 2 4 3 4 3 4 2 2" xfId="11802" xr:uid="{00000000-0005-0000-0000-00005E2D0000}"/>
    <cellStyle name="20% - Accent1 2 4 3 4 3 4 2 2 2" xfId="11803" xr:uid="{00000000-0005-0000-0000-00005F2D0000}"/>
    <cellStyle name="20% - Accent1 2 4 3 4 3 4 2 3" xfId="11804" xr:uid="{00000000-0005-0000-0000-0000602D0000}"/>
    <cellStyle name="20% - Accent1 2 4 3 4 3 4 3" xfId="11805" xr:uid="{00000000-0005-0000-0000-0000612D0000}"/>
    <cellStyle name="20% - Accent1 2 4 3 4 3 4 3 2" xfId="11806" xr:uid="{00000000-0005-0000-0000-0000622D0000}"/>
    <cellStyle name="20% - Accent1 2 4 3 4 3 4 4" xfId="11807" xr:uid="{00000000-0005-0000-0000-0000632D0000}"/>
    <cellStyle name="20% - Accent1 2 4 3 4 3 5" xfId="11808" xr:uid="{00000000-0005-0000-0000-0000642D0000}"/>
    <cellStyle name="20% - Accent1 2 4 3 4 3 5 2" xfId="11809" xr:uid="{00000000-0005-0000-0000-0000652D0000}"/>
    <cellStyle name="20% - Accent1 2 4 3 4 3 5 2 2" xfId="11810" xr:uid="{00000000-0005-0000-0000-0000662D0000}"/>
    <cellStyle name="20% - Accent1 2 4 3 4 3 5 3" xfId="11811" xr:uid="{00000000-0005-0000-0000-0000672D0000}"/>
    <cellStyle name="20% - Accent1 2 4 3 4 3 6" xfId="11812" xr:uid="{00000000-0005-0000-0000-0000682D0000}"/>
    <cellStyle name="20% - Accent1 2 4 3 4 3 6 2" xfId="11813" xr:uid="{00000000-0005-0000-0000-0000692D0000}"/>
    <cellStyle name="20% - Accent1 2 4 3 4 3 6 2 2" xfId="11814" xr:uid="{00000000-0005-0000-0000-00006A2D0000}"/>
    <cellStyle name="20% - Accent1 2 4 3 4 3 6 3" xfId="11815" xr:uid="{00000000-0005-0000-0000-00006B2D0000}"/>
    <cellStyle name="20% - Accent1 2 4 3 4 3 7" xfId="11816" xr:uid="{00000000-0005-0000-0000-00006C2D0000}"/>
    <cellStyle name="20% - Accent1 2 4 3 4 3 7 2" xfId="11817" xr:uid="{00000000-0005-0000-0000-00006D2D0000}"/>
    <cellStyle name="20% - Accent1 2 4 3 4 3 8" xfId="11818" xr:uid="{00000000-0005-0000-0000-00006E2D0000}"/>
    <cellStyle name="20% - Accent1 2 4 3 4 3 8 2" xfId="11819" xr:uid="{00000000-0005-0000-0000-00006F2D0000}"/>
    <cellStyle name="20% - Accent1 2 4 3 4 3 9" xfId="11820" xr:uid="{00000000-0005-0000-0000-0000702D0000}"/>
    <cellStyle name="20% - Accent1 2 4 3 4 4" xfId="11821" xr:uid="{00000000-0005-0000-0000-0000712D0000}"/>
    <cellStyle name="20% - Accent1 2 4 3 4 4 2" xfId="11822" xr:uid="{00000000-0005-0000-0000-0000722D0000}"/>
    <cellStyle name="20% - Accent1 2 4 3 4 4 2 2" xfId="11823" xr:uid="{00000000-0005-0000-0000-0000732D0000}"/>
    <cellStyle name="20% - Accent1 2 4 3 4 4 2 2 2" xfId="11824" xr:uid="{00000000-0005-0000-0000-0000742D0000}"/>
    <cellStyle name="20% - Accent1 2 4 3 4 4 2 3" xfId="11825" xr:uid="{00000000-0005-0000-0000-0000752D0000}"/>
    <cellStyle name="20% - Accent1 2 4 3 4 4 3" xfId="11826" xr:uid="{00000000-0005-0000-0000-0000762D0000}"/>
    <cellStyle name="20% - Accent1 2 4 3 4 4 3 2" xfId="11827" xr:uid="{00000000-0005-0000-0000-0000772D0000}"/>
    <cellStyle name="20% - Accent1 2 4 3 4 4 4" xfId="11828" xr:uid="{00000000-0005-0000-0000-0000782D0000}"/>
    <cellStyle name="20% - Accent1 2 4 3 4 5" xfId="11829" xr:uid="{00000000-0005-0000-0000-0000792D0000}"/>
    <cellStyle name="20% - Accent1 2 4 3 4 5 2" xfId="11830" xr:uid="{00000000-0005-0000-0000-00007A2D0000}"/>
    <cellStyle name="20% - Accent1 2 4 3 4 5 2 2" xfId="11831" xr:uid="{00000000-0005-0000-0000-00007B2D0000}"/>
    <cellStyle name="20% - Accent1 2 4 3 4 5 2 2 2" xfId="11832" xr:uid="{00000000-0005-0000-0000-00007C2D0000}"/>
    <cellStyle name="20% - Accent1 2 4 3 4 5 2 3" xfId="11833" xr:uid="{00000000-0005-0000-0000-00007D2D0000}"/>
    <cellStyle name="20% - Accent1 2 4 3 4 5 3" xfId="11834" xr:uid="{00000000-0005-0000-0000-00007E2D0000}"/>
    <cellStyle name="20% - Accent1 2 4 3 4 5 3 2" xfId="11835" xr:uid="{00000000-0005-0000-0000-00007F2D0000}"/>
    <cellStyle name="20% - Accent1 2 4 3 4 5 4" xfId="11836" xr:uid="{00000000-0005-0000-0000-0000802D0000}"/>
    <cellStyle name="20% - Accent1 2 4 3 4 6" xfId="11837" xr:uid="{00000000-0005-0000-0000-0000812D0000}"/>
    <cellStyle name="20% - Accent1 2 4 3 4 6 2" xfId="11838" xr:uid="{00000000-0005-0000-0000-0000822D0000}"/>
    <cellStyle name="20% - Accent1 2 4 3 4 6 2 2" xfId="11839" xr:uid="{00000000-0005-0000-0000-0000832D0000}"/>
    <cellStyle name="20% - Accent1 2 4 3 4 6 2 2 2" xfId="11840" xr:uid="{00000000-0005-0000-0000-0000842D0000}"/>
    <cellStyle name="20% - Accent1 2 4 3 4 6 2 3" xfId="11841" xr:uid="{00000000-0005-0000-0000-0000852D0000}"/>
    <cellStyle name="20% - Accent1 2 4 3 4 6 3" xfId="11842" xr:uid="{00000000-0005-0000-0000-0000862D0000}"/>
    <cellStyle name="20% - Accent1 2 4 3 4 6 3 2" xfId="11843" xr:uid="{00000000-0005-0000-0000-0000872D0000}"/>
    <cellStyle name="20% - Accent1 2 4 3 4 6 4" xfId="11844" xr:uid="{00000000-0005-0000-0000-0000882D0000}"/>
    <cellStyle name="20% - Accent1 2 4 3 4 7" xfId="11845" xr:uid="{00000000-0005-0000-0000-0000892D0000}"/>
    <cellStyle name="20% - Accent1 2 4 3 4 7 2" xfId="11846" xr:uid="{00000000-0005-0000-0000-00008A2D0000}"/>
    <cellStyle name="20% - Accent1 2 4 3 4 7 2 2" xfId="11847" xr:uid="{00000000-0005-0000-0000-00008B2D0000}"/>
    <cellStyle name="20% - Accent1 2 4 3 4 7 3" xfId="11848" xr:uid="{00000000-0005-0000-0000-00008C2D0000}"/>
    <cellStyle name="20% - Accent1 2 4 3 4 8" xfId="11849" xr:uid="{00000000-0005-0000-0000-00008D2D0000}"/>
    <cellStyle name="20% - Accent1 2 4 3 4 8 2" xfId="11850" xr:uid="{00000000-0005-0000-0000-00008E2D0000}"/>
    <cellStyle name="20% - Accent1 2 4 3 4 8 2 2" xfId="11851" xr:uid="{00000000-0005-0000-0000-00008F2D0000}"/>
    <cellStyle name="20% - Accent1 2 4 3 4 8 3" xfId="11852" xr:uid="{00000000-0005-0000-0000-0000902D0000}"/>
    <cellStyle name="20% - Accent1 2 4 3 4 9" xfId="11853" xr:uid="{00000000-0005-0000-0000-0000912D0000}"/>
    <cellStyle name="20% - Accent1 2 4 3 4 9 2" xfId="11854" xr:uid="{00000000-0005-0000-0000-0000922D0000}"/>
    <cellStyle name="20% - Accent1 2 4 3 5" xfId="11855" xr:uid="{00000000-0005-0000-0000-0000932D0000}"/>
    <cellStyle name="20% - Accent1 2 4 3 5 2" xfId="11856" xr:uid="{00000000-0005-0000-0000-0000942D0000}"/>
    <cellStyle name="20% - Accent1 2 4 3 5 2 2" xfId="11857" xr:uid="{00000000-0005-0000-0000-0000952D0000}"/>
    <cellStyle name="20% - Accent1 2 4 3 5 2 2 2" xfId="11858" xr:uid="{00000000-0005-0000-0000-0000962D0000}"/>
    <cellStyle name="20% - Accent1 2 4 3 5 2 2 2 2" xfId="11859" xr:uid="{00000000-0005-0000-0000-0000972D0000}"/>
    <cellStyle name="20% - Accent1 2 4 3 5 2 2 3" xfId="11860" xr:uid="{00000000-0005-0000-0000-0000982D0000}"/>
    <cellStyle name="20% - Accent1 2 4 3 5 2 3" xfId="11861" xr:uid="{00000000-0005-0000-0000-0000992D0000}"/>
    <cellStyle name="20% - Accent1 2 4 3 5 2 3 2" xfId="11862" xr:uid="{00000000-0005-0000-0000-00009A2D0000}"/>
    <cellStyle name="20% - Accent1 2 4 3 5 2 4" xfId="11863" xr:uid="{00000000-0005-0000-0000-00009B2D0000}"/>
    <cellStyle name="20% - Accent1 2 4 3 5 3" xfId="11864" xr:uid="{00000000-0005-0000-0000-00009C2D0000}"/>
    <cellStyle name="20% - Accent1 2 4 3 5 3 2" xfId="11865" xr:uid="{00000000-0005-0000-0000-00009D2D0000}"/>
    <cellStyle name="20% - Accent1 2 4 3 5 3 2 2" xfId="11866" xr:uid="{00000000-0005-0000-0000-00009E2D0000}"/>
    <cellStyle name="20% - Accent1 2 4 3 5 3 2 2 2" xfId="11867" xr:uid="{00000000-0005-0000-0000-00009F2D0000}"/>
    <cellStyle name="20% - Accent1 2 4 3 5 3 2 3" xfId="11868" xr:uid="{00000000-0005-0000-0000-0000A02D0000}"/>
    <cellStyle name="20% - Accent1 2 4 3 5 3 3" xfId="11869" xr:uid="{00000000-0005-0000-0000-0000A12D0000}"/>
    <cellStyle name="20% - Accent1 2 4 3 5 3 3 2" xfId="11870" xr:uid="{00000000-0005-0000-0000-0000A22D0000}"/>
    <cellStyle name="20% - Accent1 2 4 3 5 3 4" xfId="11871" xr:uid="{00000000-0005-0000-0000-0000A32D0000}"/>
    <cellStyle name="20% - Accent1 2 4 3 5 4" xfId="11872" xr:uid="{00000000-0005-0000-0000-0000A42D0000}"/>
    <cellStyle name="20% - Accent1 2 4 3 5 4 2" xfId="11873" xr:uid="{00000000-0005-0000-0000-0000A52D0000}"/>
    <cellStyle name="20% - Accent1 2 4 3 5 4 2 2" xfId="11874" xr:uid="{00000000-0005-0000-0000-0000A62D0000}"/>
    <cellStyle name="20% - Accent1 2 4 3 5 4 2 2 2" xfId="11875" xr:uid="{00000000-0005-0000-0000-0000A72D0000}"/>
    <cellStyle name="20% - Accent1 2 4 3 5 4 2 3" xfId="11876" xr:uid="{00000000-0005-0000-0000-0000A82D0000}"/>
    <cellStyle name="20% - Accent1 2 4 3 5 4 3" xfId="11877" xr:uid="{00000000-0005-0000-0000-0000A92D0000}"/>
    <cellStyle name="20% - Accent1 2 4 3 5 4 3 2" xfId="11878" xr:uid="{00000000-0005-0000-0000-0000AA2D0000}"/>
    <cellStyle name="20% - Accent1 2 4 3 5 4 4" xfId="11879" xr:uid="{00000000-0005-0000-0000-0000AB2D0000}"/>
    <cellStyle name="20% - Accent1 2 4 3 5 5" xfId="11880" xr:uid="{00000000-0005-0000-0000-0000AC2D0000}"/>
    <cellStyle name="20% - Accent1 2 4 3 5 5 2" xfId="11881" xr:uid="{00000000-0005-0000-0000-0000AD2D0000}"/>
    <cellStyle name="20% - Accent1 2 4 3 5 5 2 2" xfId="11882" xr:uid="{00000000-0005-0000-0000-0000AE2D0000}"/>
    <cellStyle name="20% - Accent1 2 4 3 5 5 3" xfId="11883" xr:uid="{00000000-0005-0000-0000-0000AF2D0000}"/>
    <cellStyle name="20% - Accent1 2 4 3 5 6" xfId="11884" xr:uid="{00000000-0005-0000-0000-0000B02D0000}"/>
    <cellStyle name="20% - Accent1 2 4 3 5 6 2" xfId="11885" xr:uid="{00000000-0005-0000-0000-0000B12D0000}"/>
    <cellStyle name="20% - Accent1 2 4 3 5 6 2 2" xfId="11886" xr:uid="{00000000-0005-0000-0000-0000B22D0000}"/>
    <cellStyle name="20% - Accent1 2 4 3 5 6 3" xfId="11887" xr:uid="{00000000-0005-0000-0000-0000B32D0000}"/>
    <cellStyle name="20% - Accent1 2 4 3 5 7" xfId="11888" xr:uid="{00000000-0005-0000-0000-0000B42D0000}"/>
    <cellStyle name="20% - Accent1 2 4 3 5 7 2" xfId="11889" xr:uid="{00000000-0005-0000-0000-0000B52D0000}"/>
    <cellStyle name="20% - Accent1 2 4 3 5 8" xfId="11890" xr:uid="{00000000-0005-0000-0000-0000B62D0000}"/>
    <cellStyle name="20% - Accent1 2 4 3 5 8 2" xfId="11891" xr:uid="{00000000-0005-0000-0000-0000B72D0000}"/>
    <cellStyle name="20% - Accent1 2 4 3 5 9" xfId="11892" xr:uid="{00000000-0005-0000-0000-0000B82D0000}"/>
    <cellStyle name="20% - Accent1 2 4 3 6" xfId="11893" xr:uid="{00000000-0005-0000-0000-0000B92D0000}"/>
    <cellStyle name="20% - Accent1 2 4 3 6 2" xfId="11894" xr:uid="{00000000-0005-0000-0000-0000BA2D0000}"/>
    <cellStyle name="20% - Accent1 2 4 3 6 2 2" xfId="11895" xr:uid="{00000000-0005-0000-0000-0000BB2D0000}"/>
    <cellStyle name="20% - Accent1 2 4 3 6 2 2 2" xfId="11896" xr:uid="{00000000-0005-0000-0000-0000BC2D0000}"/>
    <cellStyle name="20% - Accent1 2 4 3 6 2 2 2 2" xfId="11897" xr:uid="{00000000-0005-0000-0000-0000BD2D0000}"/>
    <cellStyle name="20% - Accent1 2 4 3 6 2 2 3" xfId="11898" xr:uid="{00000000-0005-0000-0000-0000BE2D0000}"/>
    <cellStyle name="20% - Accent1 2 4 3 6 2 3" xfId="11899" xr:uid="{00000000-0005-0000-0000-0000BF2D0000}"/>
    <cellStyle name="20% - Accent1 2 4 3 6 2 3 2" xfId="11900" xr:uid="{00000000-0005-0000-0000-0000C02D0000}"/>
    <cellStyle name="20% - Accent1 2 4 3 6 2 4" xfId="11901" xr:uid="{00000000-0005-0000-0000-0000C12D0000}"/>
    <cellStyle name="20% - Accent1 2 4 3 6 3" xfId="11902" xr:uid="{00000000-0005-0000-0000-0000C22D0000}"/>
    <cellStyle name="20% - Accent1 2 4 3 6 3 2" xfId="11903" xr:uid="{00000000-0005-0000-0000-0000C32D0000}"/>
    <cellStyle name="20% - Accent1 2 4 3 6 3 2 2" xfId="11904" xr:uid="{00000000-0005-0000-0000-0000C42D0000}"/>
    <cellStyle name="20% - Accent1 2 4 3 6 3 2 2 2" xfId="11905" xr:uid="{00000000-0005-0000-0000-0000C52D0000}"/>
    <cellStyle name="20% - Accent1 2 4 3 6 3 2 3" xfId="11906" xr:uid="{00000000-0005-0000-0000-0000C62D0000}"/>
    <cellStyle name="20% - Accent1 2 4 3 6 3 3" xfId="11907" xr:uid="{00000000-0005-0000-0000-0000C72D0000}"/>
    <cellStyle name="20% - Accent1 2 4 3 6 3 3 2" xfId="11908" xr:uid="{00000000-0005-0000-0000-0000C82D0000}"/>
    <cellStyle name="20% - Accent1 2 4 3 6 3 4" xfId="11909" xr:uid="{00000000-0005-0000-0000-0000C92D0000}"/>
    <cellStyle name="20% - Accent1 2 4 3 6 4" xfId="11910" xr:uid="{00000000-0005-0000-0000-0000CA2D0000}"/>
    <cellStyle name="20% - Accent1 2 4 3 6 4 2" xfId="11911" xr:uid="{00000000-0005-0000-0000-0000CB2D0000}"/>
    <cellStyle name="20% - Accent1 2 4 3 6 4 2 2" xfId="11912" xr:uid="{00000000-0005-0000-0000-0000CC2D0000}"/>
    <cellStyle name="20% - Accent1 2 4 3 6 4 2 2 2" xfId="11913" xr:uid="{00000000-0005-0000-0000-0000CD2D0000}"/>
    <cellStyle name="20% - Accent1 2 4 3 6 4 2 3" xfId="11914" xr:uid="{00000000-0005-0000-0000-0000CE2D0000}"/>
    <cellStyle name="20% - Accent1 2 4 3 6 4 3" xfId="11915" xr:uid="{00000000-0005-0000-0000-0000CF2D0000}"/>
    <cellStyle name="20% - Accent1 2 4 3 6 4 3 2" xfId="11916" xr:uid="{00000000-0005-0000-0000-0000D02D0000}"/>
    <cellStyle name="20% - Accent1 2 4 3 6 4 4" xfId="11917" xr:uid="{00000000-0005-0000-0000-0000D12D0000}"/>
    <cellStyle name="20% - Accent1 2 4 3 6 5" xfId="11918" xr:uid="{00000000-0005-0000-0000-0000D22D0000}"/>
    <cellStyle name="20% - Accent1 2 4 3 6 5 2" xfId="11919" xr:uid="{00000000-0005-0000-0000-0000D32D0000}"/>
    <cellStyle name="20% - Accent1 2 4 3 6 5 2 2" xfId="11920" xr:uid="{00000000-0005-0000-0000-0000D42D0000}"/>
    <cellStyle name="20% - Accent1 2 4 3 6 5 3" xfId="11921" xr:uid="{00000000-0005-0000-0000-0000D52D0000}"/>
    <cellStyle name="20% - Accent1 2 4 3 6 6" xfId="11922" xr:uid="{00000000-0005-0000-0000-0000D62D0000}"/>
    <cellStyle name="20% - Accent1 2 4 3 6 6 2" xfId="11923" xr:uid="{00000000-0005-0000-0000-0000D72D0000}"/>
    <cellStyle name="20% - Accent1 2 4 3 6 6 2 2" xfId="11924" xr:uid="{00000000-0005-0000-0000-0000D82D0000}"/>
    <cellStyle name="20% - Accent1 2 4 3 6 6 3" xfId="11925" xr:uid="{00000000-0005-0000-0000-0000D92D0000}"/>
    <cellStyle name="20% - Accent1 2 4 3 6 7" xfId="11926" xr:uid="{00000000-0005-0000-0000-0000DA2D0000}"/>
    <cellStyle name="20% - Accent1 2 4 3 6 7 2" xfId="11927" xr:uid="{00000000-0005-0000-0000-0000DB2D0000}"/>
    <cellStyle name="20% - Accent1 2 4 3 6 8" xfId="11928" xr:uid="{00000000-0005-0000-0000-0000DC2D0000}"/>
    <cellStyle name="20% - Accent1 2 4 3 6 8 2" xfId="11929" xr:uid="{00000000-0005-0000-0000-0000DD2D0000}"/>
    <cellStyle name="20% - Accent1 2 4 3 6 9" xfId="11930" xr:uid="{00000000-0005-0000-0000-0000DE2D0000}"/>
    <cellStyle name="20% - Accent1 2 4 3 7" xfId="11931" xr:uid="{00000000-0005-0000-0000-0000DF2D0000}"/>
    <cellStyle name="20% - Accent1 2 4 3 7 2" xfId="11932" xr:uid="{00000000-0005-0000-0000-0000E02D0000}"/>
    <cellStyle name="20% - Accent1 2 4 3 7 2 2" xfId="11933" xr:uid="{00000000-0005-0000-0000-0000E12D0000}"/>
    <cellStyle name="20% - Accent1 2 4 3 7 2 2 2" xfId="11934" xr:uid="{00000000-0005-0000-0000-0000E22D0000}"/>
    <cellStyle name="20% - Accent1 2 4 3 7 2 3" xfId="11935" xr:uid="{00000000-0005-0000-0000-0000E32D0000}"/>
    <cellStyle name="20% - Accent1 2 4 3 7 3" xfId="11936" xr:uid="{00000000-0005-0000-0000-0000E42D0000}"/>
    <cellStyle name="20% - Accent1 2 4 3 7 3 2" xfId="11937" xr:uid="{00000000-0005-0000-0000-0000E52D0000}"/>
    <cellStyle name="20% - Accent1 2 4 3 7 4" xfId="11938" xr:uid="{00000000-0005-0000-0000-0000E62D0000}"/>
    <cellStyle name="20% - Accent1 2 4 3 8" xfId="11939" xr:uid="{00000000-0005-0000-0000-0000E72D0000}"/>
    <cellStyle name="20% - Accent1 2 4 3 8 2" xfId="11940" xr:uid="{00000000-0005-0000-0000-0000E82D0000}"/>
    <cellStyle name="20% - Accent1 2 4 3 8 2 2" xfId="11941" xr:uid="{00000000-0005-0000-0000-0000E92D0000}"/>
    <cellStyle name="20% - Accent1 2 4 3 8 2 2 2" xfId="11942" xr:uid="{00000000-0005-0000-0000-0000EA2D0000}"/>
    <cellStyle name="20% - Accent1 2 4 3 8 2 3" xfId="11943" xr:uid="{00000000-0005-0000-0000-0000EB2D0000}"/>
    <cellStyle name="20% - Accent1 2 4 3 8 3" xfId="11944" xr:uid="{00000000-0005-0000-0000-0000EC2D0000}"/>
    <cellStyle name="20% - Accent1 2 4 3 8 3 2" xfId="11945" xr:uid="{00000000-0005-0000-0000-0000ED2D0000}"/>
    <cellStyle name="20% - Accent1 2 4 3 8 4" xfId="11946" xr:uid="{00000000-0005-0000-0000-0000EE2D0000}"/>
    <cellStyle name="20% - Accent1 2 4 3 9" xfId="11947" xr:uid="{00000000-0005-0000-0000-0000EF2D0000}"/>
    <cellStyle name="20% - Accent1 2 4 3 9 2" xfId="11948" xr:uid="{00000000-0005-0000-0000-0000F02D0000}"/>
    <cellStyle name="20% - Accent1 2 4 3 9 2 2" xfId="11949" xr:uid="{00000000-0005-0000-0000-0000F12D0000}"/>
    <cellStyle name="20% - Accent1 2 4 3 9 2 2 2" xfId="11950" xr:uid="{00000000-0005-0000-0000-0000F22D0000}"/>
    <cellStyle name="20% - Accent1 2 4 3 9 2 3" xfId="11951" xr:uid="{00000000-0005-0000-0000-0000F32D0000}"/>
    <cellStyle name="20% - Accent1 2 4 3 9 3" xfId="11952" xr:uid="{00000000-0005-0000-0000-0000F42D0000}"/>
    <cellStyle name="20% - Accent1 2 4 3 9 3 2" xfId="11953" xr:uid="{00000000-0005-0000-0000-0000F52D0000}"/>
    <cellStyle name="20% - Accent1 2 4 3 9 4" xfId="11954" xr:uid="{00000000-0005-0000-0000-0000F62D0000}"/>
    <cellStyle name="20% - Accent1 2 4 4" xfId="11955" xr:uid="{00000000-0005-0000-0000-0000F72D0000}"/>
    <cellStyle name="20% - Accent1 2 4 4 10" xfId="11956" xr:uid="{00000000-0005-0000-0000-0000F82D0000}"/>
    <cellStyle name="20% - Accent1 2 4 4 10 2" xfId="11957" xr:uid="{00000000-0005-0000-0000-0000F92D0000}"/>
    <cellStyle name="20% - Accent1 2 4 4 11" xfId="11958" xr:uid="{00000000-0005-0000-0000-0000FA2D0000}"/>
    <cellStyle name="20% - Accent1 2 4 4 2" xfId="11959" xr:uid="{00000000-0005-0000-0000-0000FB2D0000}"/>
    <cellStyle name="20% - Accent1 2 4 4 2 2" xfId="11960" xr:uid="{00000000-0005-0000-0000-0000FC2D0000}"/>
    <cellStyle name="20% - Accent1 2 4 4 2 2 2" xfId="11961" xr:uid="{00000000-0005-0000-0000-0000FD2D0000}"/>
    <cellStyle name="20% - Accent1 2 4 4 2 2 2 2" xfId="11962" xr:uid="{00000000-0005-0000-0000-0000FE2D0000}"/>
    <cellStyle name="20% - Accent1 2 4 4 2 2 2 2 2" xfId="11963" xr:uid="{00000000-0005-0000-0000-0000FF2D0000}"/>
    <cellStyle name="20% - Accent1 2 4 4 2 2 2 3" xfId="11964" xr:uid="{00000000-0005-0000-0000-0000002E0000}"/>
    <cellStyle name="20% - Accent1 2 4 4 2 2 3" xfId="11965" xr:uid="{00000000-0005-0000-0000-0000012E0000}"/>
    <cellStyle name="20% - Accent1 2 4 4 2 2 3 2" xfId="11966" xr:uid="{00000000-0005-0000-0000-0000022E0000}"/>
    <cellStyle name="20% - Accent1 2 4 4 2 2 4" xfId="11967" xr:uid="{00000000-0005-0000-0000-0000032E0000}"/>
    <cellStyle name="20% - Accent1 2 4 4 2 3" xfId="11968" xr:uid="{00000000-0005-0000-0000-0000042E0000}"/>
    <cellStyle name="20% - Accent1 2 4 4 2 3 2" xfId="11969" xr:uid="{00000000-0005-0000-0000-0000052E0000}"/>
    <cellStyle name="20% - Accent1 2 4 4 2 3 2 2" xfId="11970" xr:uid="{00000000-0005-0000-0000-0000062E0000}"/>
    <cellStyle name="20% - Accent1 2 4 4 2 3 2 2 2" xfId="11971" xr:uid="{00000000-0005-0000-0000-0000072E0000}"/>
    <cellStyle name="20% - Accent1 2 4 4 2 3 2 3" xfId="11972" xr:uid="{00000000-0005-0000-0000-0000082E0000}"/>
    <cellStyle name="20% - Accent1 2 4 4 2 3 3" xfId="11973" xr:uid="{00000000-0005-0000-0000-0000092E0000}"/>
    <cellStyle name="20% - Accent1 2 4 4 2 3 3 2" xfId="11974" xr:uid="{00000000-0005-0000-0000-00000A2E0000}"/>
    <cellStyle name="20% - Accent1 2 4 4 2 3 4" xfId="11975" xr:uid="{00000000-0005-0000-0000-00000B2E0000}"/>
    <cellStyle name="20% - Accent1 2 4 4 2 4" xfId="11976" xr:uid="{00000000-0005-0000-0000-00000C2E0000}"/>
    <cellStyle name="20% - Accent1 2 4 4 2 4 2" xfId="11977" xr:uid="{00000000-0005-0000-0000-00000D2E0000}"/>
    <cellStyle name="20% - Accent1 2 4 4 2 4 2 2" xfId="11978" xr:uid="{00000000-0005-0000-0000-00000E2E0000}"/>
    <cellStyle name="20% - Accent1 2 4 4 2 4 2 2 2" xfId="11979" xr:uid="{00000000-0005-0000-0000-00000F2E0000}"/>
    <cellStyle name="20% - Accent1 2 4 4 2 4 2 3" xfId="11980" xr:uid="{00000000-0005-0000-0000-0000102E0000}"/>
    <cellStyle name="20% - Accent1 2 4 4 2 4 3" xfId="11981" xr:uid="{00000000-0005-0000-0000-0000112E0000}"/>
    <cellStyle name="20% - Accent1 2 4 4 2 4 3 2" xfId="11982" xr:uid="{00000000-0005-0000-0000-0000122E0000}"/>
    <cellStyle name="20% - Accent1 2 4 4 2 4 4" xfId="11983" xr:uid="{00000000-0005-0000-0000-0000132E0000}"/>
    <cellStyle name="20% - Accent1 2 4 4 2 5" xfId="11984" xr:uid="{00000000-0005-0000-0000-0000142E0000}"/>
    <cellStyle name="20% - Accent1 2 4 4 2 5 2" xfId="11985" xr:uid="{00000000-0005-0000-0000-0000152E0000}"/>
    <cellStyle name="20% - Accent1 2 4 4 2 5 2 2" xfId="11986" xr:uid="{00000000-0005-0000-0000-0000162E0000}"/>
    <cellStyle name="20% - Accent1 2 4 4 2 5 3" xfId="11987" xr:uid="{00000000-0005-0000-0000-0000172E0000}"/>
    <cellStyle name="20% - Accent1 2 4 4 2 6" xfId="11988" xr:uid="{00000000-0005-0000-0000-0000182E0000}"/>
    <cellStyle name="20% - Accent1 2 4 4 2 6 2" xfId="11989" xr:uid="{00000000-0005-0000-0000-0000192E0000}"/>
    <cellStyle name="20% - Accent1 2 4 4 2 6 2 2" xfId="11990" xr:uid="{00000000-0005-0000-0000-00001A2E0000}"/>
    <cellStyle name="20% - Accent1 2 4 4 2 6 3" xfId="11991" xr:uid="{00000000-0005-0000-0000-00001B2E0000}"/>
    <cellStyle name="20% - Accent1 2 4 4 2 7" xfId="11992" xr:uid="{00000000-0005-0000-0000-00001C2E0000}"/>
    <cellStyle name="20% - Accent1 2 4 4 2 7 2" xfId="11993" xr:uid="{00000000-0005-0000-0000-00001D2E0000}"/>
    <cellStyle name="20% - Accent1 2 4 4 2 8" xfId="11994" xr:uid="{00000000-0005-0000-0000-00001E2E0000}"/>
    <cellStyle name="20% - Accent1 2 4 4 2 8 2" xfId="11995" xr:uid="{00000000-0005-0000-0000-00001F2E0000}"/>
    <cellStyle name="20% - Accent1 2 4 4 2 9" xfId="11996" xr:uid="{00000000-0005-0000-0000-0000202E0000}"/>
    <cellStyle name="20% - Accent1 2 4 4 3" xfId="11997" xr:uid="{00000000-0005-0000-0000-0000212E0000}"/>
    <cellStyle name="20% - Accent1 2 4 4 3 2" xfId="11998" xr:uid="{00000000-0005-0000-0000-0000222E0000}"/>
    <cellStyle name="20% - Accent1 2 4 4 3 2 2" xfId="11999" xr:uid="{00000000-0005-0000-0000-0000232E0000}"/>
    <cellStyle name="20% - Accent1 2 4 4 3 2 2 2" xfId="12000" xr:uid="{00000000-0005-0000-0000-0000242E0000}"/>
    <cellStyle name="20% - Accent1 2 4 4 3 2 2 2 2" xfId="12001" xr:uid="{00000000-0005-0000-0000-0000252E0000}"/>
    <cellStyle name="20% - Accent1 2 4 4 3 2 2 3" xfId="12002" xr:uid="{00000000-0005-0000-0000-0000262E0000}"/>
    <cellStyle name="20% - Accent1 2 4 4 3 2 3" xfId="12003" xr:uid="{00000000-0005-0000-0000-0000272E0000}"/>
    <cellStyle name="20% - Accent1 2 4 4 3 2 3 2" xfId="12004" xr:uid="{00000000-0005-0000-0000-0000282E0000}"/>
    <cellStyle name="20% - Accent1 2 4 4 3 2 4" xfId="12005" xr:uid="{00000000-0005-0000-0000-0000292E0000}"/>
    <cellStyle name="20% - Accent1 2 4 4 3 3" xfId="12006" xr:uid="{00000000-0005-0000-0000-00002A2E0000}"/>
    <cellStyle name="20% - Accent1 2 4 4 3 3 2" xfId="12007" xr:uid="{00000000-0005-0000-0000-00002B2E0000}"/>
    <cellStyle name="20% - Accent1 2 4 4 3 3 2 2" xfId="12008" xr:uid="{00000000-0005-0000-0000-00002C2E0000}"/>
    <cellStyle name="20% - Accent1 2 4 4 3 3 2 2 2" xfId="12009" xr:uid="{00000000-0005-0000-0000-00002D2E0000}"/>
    <cellStyle name="20% - Accent1 2 4 4 3 3 2 3" xfId="12010" xr:uid="{00000000-0005-0000-0000-00002E2E0000}"/>
    <cellStyle name="20% - Accent1 2 4 4 3 3 3" xfId="12011" xr:uid="{00000000-0005-0000-0000-00002F2E0000}"/>
    <cellStyle name="20% - Accent1 2 4 4 3 3 3 2" xfId="12012" xr:uid="{00000000-0005-0000-0000-0000302E0000}"/>
    <cellStyle name="20% - Accent1 2 4 4 3 3 4" xfId="12013" xr:uid="{00000000-0005-0000-0000-0000312E0000}"/>
    <cellStyle name="20% - Accent1 2 4 4 3 4" xfId="12014" xr:uid="{00000000-0005-0000-0000-0000322E0000}"/>
    <cellStyle name="20% - Accent1 2 4 4 3 4 2" xfId="12015" xr:uid="{00000000-0005-0000-0000-0000332E0000}"/>
    <cellStyle name="20% - Accent1 2 4 4 3 4 2 2" xfId="12016" xr:uid="{00000000-0005-0000-0000-0000342E0000}"/>
    <cellStyle name="20% - Accent1 2 4 4 3 4 2 2 2" xfId="12017" xr:uid="{00000000-0005-0000-0000-0000352E0000}"/>
    <cellStyle name="20% - Accent1 2 4 4 3 4 2 3" xfId="12018" xr:uid="{00000000-0005-0000-0000-0000362E0000}"/>
    <cellStyle name="20% - Accent1 2 4 4 3 4 3" xfId="12019" xr:uid="{00000000-0005-0000-0000-0000372E0000}"/>
    <cellStyle name="20% - Accent1 2 4 4 3 4 3 2" xfId="12020" xr:uid="{00000000-0005-0000-0000-0000382E0000}"/>
    <cellStyle name="20% - Accent1 2 4 4 3 4 4" xfId="12021" xr:uid="{00000000-0005-0000-0000-0000392E0000}"/>
    <cellStyle name="20% - Accent1 2 4 4 3 5" xfId="12022" xr:uid="{00000000-0005-0000-0000-00003A2E0000}"/>
    <cellStyle name="20% - Accent1 2 4 4 3 5 2" xfId="12023" xr:uid="{00000000-0005-0000-0000-00003B2E0000}"/>
    <cellStyle name="20% - Accent1 2 4 4 3 5 2 2" xfId="12024" xr:uid="{00000000-0005-0000-0000-00003C2E0000}"/>
    <cellStyle name="20% - Accent1 2 4 4 3 5 3" xfId="12025" xr:uid="{00000000-0005-0000-0000-00003D2E0000}"/>
    <cellStyle name="20% - Accent1 2 4 4 3 6" xfId="12026" xr:uid="{00000000-0005-0000-0000-00003E2E0000}"/>
    <cellStyle name="20% - Accent1 2 4 4 3 6 2" xfId="12027" xr:uid="{00000000-0005-0000-0000-00003F2E0000}"/>
    <cellStyle name="20% - Accent1 2 4 4 3 6 2 2" xfId="12028" xr:uid="{00000000-0005-0000-0000-0000402E0000}"/>
    <cellStyle name="20% - Accent1 2 4 4 3 6 3" xfId="12029" xr:uid="{00000000-0005-0000-0000-0000412E0000}"/>
    <cellStyle name="20% - Accent1 2 4 4 3 7" xfId="12030" xr:uid="{00000000-0005-0000-0000-0000422E0000}"/>
    <cellStyle name="20% - Accent1 2 4 4 3 7 2" xfId="12031" xr:uid="{00000000-0005-0000-0000-0000432E0000}"/>
    <cellStyle name="20% - Accent1 2 4 4 3 8" xfId="12032" xr:uid="{00000000-0005-0000-0000-0000442E0000}"/>
    <cellStyle name="20% - Accent1 2 4 4 3 8 2" xfId="12033" xr:uid="{00000000-0005-0000-0000-0000452E0000}"/>
    <cellStyle name="20% - Accent1 2 4 4 3 9" xfId="12034" xr:uid="{00000000-0005-0000-0000-0000462E0000}"/>
    <cellStyle name="20% - Accent1 2 4 4 4" xfId="12035" xr:uid="{00000000-0005-0000-0000-0000472E0000}"/>
    <cellStyle name="20% - Accent1 2 4 4 4 2" xfId="12036" xr:uid="{00000000-0005-0000-0000-0000482E0000}"/>
    <cellStyle name="20% - Accent1 2 4 4 4 2 2" xfId="12037" xr:uid="{00000000-0005-0000-0000-0000492E0000}"/>
    <cellStyle name="20% - Accent1 2 4 4 4 2 2 2" xfId="12038" xr:uid="{00000000-0005-0000-0000-00004A2E0000}"/>
    <cellStyle name="20% - Accent1 2 4 4 4 2 3" xfId="12039" xr:uid="{00000000-0005-0000-0000-00004B2E0000}"/>
    <cellStyle name="20% - Accent1 2 4 4 4 3" xfId="12040" xr:uid="{00000000-0005-0000-0000-00004C2E0000}"/>
    <cellStyle name="20% - Accent1 2 4 4 4 3 2" xfId="12041" xr:uid="{00000000-0005-0000-0000-00004D2E0000}"/>
    <cellStyle name="20% - Accent1 2 4 4 4 4" xfId="12042" xr:uid="{00000000-0005-0000-0000-00004E2E0000}"/>
    <cellStyle name="20% - Accent1 2 4 4 5" xfId="12043" xr:uid="{00000000-0005-0000-0000-00004F2E0000}"/>
    <cellStyle name="20% - Accent1 2 4 4 5 2" xfId="12044" xr:uid="{00000000-0005-0000-0000-0000502E0000}"/>
    <cellStyle name="20% - Accent1 2 4 4 5 2 2" xfId="12045" xr:uid="{00000000-0005-0000-0000-0000512E0000}"/>
    <cellStyle name="20% - Accent1 2 4 4 5 2 2 2" xfId="12046" xr:uid="{00000000-0005-0000-0000-0000522E0000}"/>
    <cellStyle name="20% - Accent1 2 4 4 5 2 3" xfId="12047" xr:uid="{00000000-0005-0000-0000-0000532E0000}"/>
    <cellStyle name="20% - Accent1 2 4 4 5 3" xfId="12048" xr:uid="{00000000-0005-0000-0000-0000542E0000}"/>
    <cellStyle name="20% - Accent1 2 4 4 5 3 2" xfId="12049" xr:uid="{00000000-0005-0000-0000-0000552E0000}"/>
    <cellStyle name="20% - Accent1 2 4 4 5 4" xfId="12050" xr:uid="{00000000-0005-0000-0000-0000562E0000}"/>
    <cellStyle name="20% - Accent1 2 4 4 6" xfId="12051" xr:uid="{00000000-0005-0000-0000-0000572E0000}"/>
    <cellStyle name="20% - Accent1 2 4 4 6 2" xfId="12052" xr:uid="{00000000-0005-0000-0000-0000582E0000}"/>
    <cellStyle name="20% - Accent1 2 4 4 6 2 2" xfId="12053" xr:uid="{00000000-0005-0000-0000-0000592E0000}"/>
    <cellStyle name="20% - Accent1 2 4 4 6 2 2 2" xfId="12054" xr:uid="{00000000-0005-0000-0000-00005A2E0000}"/>
    <cellStyle name="20% - Accent1 2 4 4 6 2 3" xfId="12055" xr:uid="{00000000-0005-0000-0000-00005B2E0000}"/>
    <cellStyle name="20% - Accent1 2 4 4 6 3" xfId="12056" xr:uid="{00000000-0005-0000-0000-00005C2E0000}"/>
    <cellStyle name="20% - Accent1 2 4 4 6 3 2" xfId="12057" xr:uid="{00000000-0005-0000-0000-00005D2E0000}"/>
    <cellStyle name="20% - Accent1 2 4 4 6 4" xfId="12058" xr:uid="{00000000-0005-0000-0000-00005E2E0000}"/>
    <cellStyle name="20% - Accent1 2 4 4 7" xfId="12059" xr:uid="{00000000-0005-0000-0000-00005F2E0000}"/>
    <cellStyle name="20% - Accent1 2 4 4 7 2" xfId="12060" xr:uid="{00000000-0005-0000-0000-0000602E0000}"/>
    <cellStyle name="20% - Accent1 2 4 4 7 2 2" xfId="12061" xr:uid="{00000000-0005-0000-0000-0000612E0000}"/>
    <cellStyle name="20% - Accent1 2 4 4 7 3" xfId="12062" xr:uid="{00000000-0005-0000-0000-0000622E0000}"/>
    <cellStyle name="20% - Accent1 2 4 4 8" xfId="12063" xr:uid="{00000000-0005-0000-0000-0000632E0000}"/>
    <cellStyle name="20% - Accent1 2 4 4 8 2" xfId="12064" xr:uid="{00000000-0005-0000-0000-0000642E0000}"/>
    <cellStyle name="20% - Accent1 2 4 4 8 2 2" xfId="12065" xr:uid="{00000000-0005-0000-0000-0000652E0000}"/>
    <cellStyle name="20% - Accent1 2 4 4 8 3" xfId="12066" xr:uid="{00000000-0005-0000-0000-0000662E0000}"/>
    <cellStyle name="20% - Accent1 2 4 4 9" xfId="12067" xr:uid="{00000000-0005-0000-0000-0000672E0000}"/>
    <cellStyle name="20% - Accent1 2 4 4 9 2" xfId="12068" xr:uid="{00000000-0005-0000-0000-0000682E0000}"/>
    <cellStyle name="20% - Accent1 2 4 5" xfId="12069" xr:uid="{00000000-0005-0000-0000-0000692E0000}"/>
    <cellStyle name="20% - Accent1 2 4 5 10" xfId="12070" xr:uid="{00000000-0005-0000-0000-00006A2E0000}"/>
    <cellStyle name="20% - Accent1 2 4 5 10 2" xfId="12071" xr:uid="{00000000-0005-0000-0000-00006B2E0000}"/>
    <cellStyle name="20% - Accent1 2 4 5 11" xfId="12072" xr:uid="{00000000-0005-0000-0000-00006C2E0000}"/>
    <cellStyle name="20% - Accent1 2 4 5 2" xfId="12073" xr:uid="{00000000-0005-0000-0000-00006D2E0000}"/>
    <cellStyle name="20% - Accent1 2 4 5 2 2" xfId="12074" xr:uid="{00000000-0005-0000-0000-00006E2E0000}"/>
    <cellStyle name="20% - Accent1 2 4 5 2 2 2" xfId="12075" xr:uid="{00000000-0005-0000-0000-00006F2E0000}"/>
    <cellStyle name="20% - Accent1 2 4 5 2 2 2 2" xfId="12076" xr:uid="{00000000-0005-0000-0000-0000702E0000}"/>
    <cellStyle name="20% - Accent1 2 4 5 2 2 2 2 2" xfId="12077" xr:uid="{00000000-0005-0000-0000-0000712E0000}"/>
    <cellStyle name="20% - Accent1 2 4 5 2 2 2 3" xfId="12078" xr:uid="{00000000-0005-0000-0000-0000722E0000}"/>
    <cellStyle name="20% - Accent1 2 4 5 2 2 3" xfId="12079" xr:uid="{00000000-0005-0000-0000-0000732E0000}"/>
    <cellStyle name="20% - Accent1 2 4 5 2 2 3 2" xfId="12080" xr:uid="{00000000-0005-0000-0000-0000742E0000}"/>
    <cellStyle name="20% - Accent1 2 4 5 2 2 4" xfId="12081" xr:uid="{00000000-0005-0000-0000-0000752E0000}"/>
    <cellStyle name="20% - Accent1 2 4 5 2 3" xfId="12082" xr:uid="{00000000-0005-0000-0000-0000762E0000}"/>
    <cellStyle name="20% - Accent1 2 4 5 2 3 2" xfId="12083" xr:uid="{00000000-0005-0000-0000-0000772E0000}"/>
    <cellStyle name="20% - Accent1 2 4 5 2 3 2 2" xfId="12084" xr:uid="{00000000-0005-0000-0000-0000782E0000}"/>
    <cellStyle name="20% - Accent1 2 4 5 2 3 2 2 2" xfId="12085" xr:uid="{00000000-0005-0000-0000-0000792E0000}"/>
    <cellStyle name="20% - Accent1 2 4 5 2 3 2 3" xfId="12086" xr:uid="{00000000-0005-0000-0000-00007A2E0000}"/>
    <cellStyle name="20% - Accent1 2 4 5 2 3 3" xfId="12087" xr:uid="{00000000-0005-0000-0000-00007B2E0000}"/>
    <cellStyle name="20% - Accent1 2 4 5 2 3 3 2" xfId="12088" xr:uid="{00000000-0005-0000-0000-00007C2E0000}"/>
    <cellStyle name="20% - Accent1 2 4 5 2 3 4" xfId="12089" xr:uid="{00000000-0005-0000-0000-00007D2E0000}"/>
    <cellStyle name="20% - Accent1 2 4 5 2 4" xfId="12090" xr:uid="{00000000-0005-0000-0000-00007E2E0000}"/>
    <cellStyle name="20% - Accent1 2 4 5 2 4 2" xfId="12091" xr:uid="{00000000-0005-0000-0000-00007F2E0000}"/>
    <cellStyle name="20% - Accent1 2 4 5 2 4 2 2" xfId="12092" xr:uid="{00000000-0005-0000-0000-0000802E0000}"/>
    <cellStyle name="20% - Accent1 2 4 5 2 4 2 2 2" xfId="12093" xr:uid="{00000000-0005-0000-0000-0000812E0000}"/>
    <cellStyle name="20% - Accent1 2 4 5 2 4 2 3" xfId="12094" xr:uid="{00000000-0005-0000-0000-0000822E0000}"/>
    <cellStyle name="20% - Accent1 2 4 5 2 4 3" xfId="12095" xr:uid="{00000000-0005-0000-0000-0000832E0000}"/>
    <cellStyle name="20% - Accent1 2 4 5 2 4 3 2" xfId="12096" xr:uid="{00000000-0005-0000-0000-0000842E0000}"/>
    <cellStyle name="20% - Accent1 2 4 5 2 4 4" xfId="12097" xr:uid="{00000000-0005-0000-0000-0000852E0000}"/>
    <cellStyle name="20% - Accent1 2 4 5 2 5" xfId="12098" xr:uid="{00000000-0005-0000-0000-0000862E0000}"/>
    <cellStyle name="20% - Accent1 2 4 5 2 5 2" xfId="12099" xr:uid="{00000000-0005-0000-0000-0000872E0000}"/>
    <cellStyle name="20% - Accent1 2 4 5 2 5 2 2" xfId="12100" xr:uid="{00000000-0005-0000-0000-0000882E0000}"/>
    <cellStyle name="20% - Accent1 2 4 5 2 5 3" xfId="12101" xr:uid="{00000000-0005-0000-0000-0000892E0000}"/>
    <cellStyle name="20% - Accent1 2 4 5 2 6" xfId="12102" xr:uid="{00000000-0005-0000-0000-00008A2E0000}"/>
    <cellStyle name="20% - Accent1 2 4 5 2 6 2" xfId="12103" xr:uid="{00000000-0005-0000-0000-00008B2E0000}"/>
    <cellStyle name="20% - Accent1 2 4 5 2 6 2 2" xfId="12104" xr:uid="{00000000-0005-0000-0000-00008C2E0000}"/>
    <cellStyle name="20% - Accent1 2 4 5 2 6 3" xfId="12105" xr:uid="{00000000-0005-0000-0000-00008D2E0000}"/>
    <cellStyle name="20% - Accent1 2 4 5 2 7" xfId="12106" xr:uid="{00000000-0005-0000-0000-00008E2E0000}"/>
    <cellStyle name="20% - Accent1 2 4 5 2 7 2" xfId="12107" xr:uid="{00000000-0005-0000-0000-00008F2E0000}"/>
    <cellStyle name="20% - Accent1 2 4 5 2 8" xfId="12108" xr:uid="{00000000-0005-0000-0000-0000902E0000}"/>
    <cellStyle name="20% - Accent1 2 4 5 2 8 2" xfId="12109" xr:uid="{00000000-0005-0000-0000-0000912E0000}"/>
    <cellStyle name="20% - Accent1 2 4 5 2 9" xfId="12110" xr:uid="{00000000-0005-0000-0000-0000922E0000}"/>
    <cellStyle name="20% - Accent1 2 4 5 3" xfId="12111" xr:uid="{00000000-0005-0000-0000-0000932E0000}"/>
    <cellStyle name="20% - Accent1 2 4 5 3 2" xfId="12112" xr:uid="{00000000-0005-0000-0000-0000942E0000}"/>
    <cellStyle name="20% - Accent1 2 4 5 3 2 2" xfId="12113" xr:uid="{00000000-0005-0000-0000-0000952E0000}"/>
    <cellStyle name="20% - Accent1 2 4 5 3 2 2 2" xfId="12114" xr:uid="{00000000-0005-0000-0000-0000962E0000}"/>
    <cellStyle name="20% - Accent1 2 4 5 3 2 2 2 2" xfId="12115" xr:uid="{00000000-0005-0000-0000-0000972E0000}"/>
    <cellStyle name="20% - Accent1 2 4 5 3 2 2 3" xfId="12116" xr:uid="{00000000-0005-0000-0000-0000982E0000}"/>
    <cellStyle name="20% - Accent1 2 4 5 3 2 3" xfId="12117" xr:uid="{00000000-0005-0000-0000-0000992E0000}"/>
    <cellStyle name="20% - Accent1 2 4 5 3 2 3 2" xfId="12118" xr:uid="{00000000-0005-0000-0000-00009A2E0000}"/>
    <cellStyle name="20% - Accent1 2 4 5 3 2 4" xfId="12119" xr:uid="{00000000-0005-0000-0000-00009B2E0000}"/>
    <cellStyle name="20% - Accent1 2 4 5 3 3" xfId="12120" xr:uid="{00000000-0005-0000-0000-00009C2E0000}"/>
    <cellStyle name="20% - Accent1 2 4 5 3 3 2" xfId="12121" xr:uid="{00000000-0005-0000-0000-00009D2E0000}"/>
    <cellStyle name="20% - Accent1 2 4 5 3 3 2 2" xfId="12122" xr:uid="{00000000-0005-0000-0000-00009E2E0000}"/>
    <cellStyle name="20% - Accent1 2 4 5 3 3 2 2 2" xfId="12123" xr:uid="{00000000-0005-0000-0000-00009F2E0000}"/>
    <cellStyle name="20% - Accent1 2 4 5 3 3 2 3" xfId="12124" xr:uid="{00000000-0005-0000-0000-0000A02E0000}"/>
    <cellStyle name="20% - Accent1 2 4 5 3 3 3" xfId="12125" xr:uid="{00000000-0005-0000-0000-0000A12E0000}"/>
    <cellStyle name="20% - Accent1 2 4 5 3 3 3 2" xfId="12126" xr:uid="{00000000-0005-0000-0000-0000A22E0000}"/>
    <cellStyle name="20% - Accent1 2 4 5 3 3 4" xfId="12127" xr:uid="{00000000-0005-0000-0000-0000A32E0000}"/>
    <cellStyle name="20% - Accent1 2 4 5 3 4" xfId="12128" xr:uid="{00000000-0005-0000-0000-0000A42E0000}"/>
    <cellStyle name="20% - Accent1 2 4 5 3 4 2" xfId="12129" xr:uid="{00000000-0005-0000-0000-0000A52E0000}"/>
    <cellStyle name="20% - Accent1 2 4 5 3 4 2 2" xfId="12130" xr:uid="{00000000-0005-0000-0000-0000A62E0000}"/>
    <cellStyle name="20% - Accent1 2 4 5 3 4 2 2 2" xfId="12131" xr:uid="{00000000-0005-0000-0000-0000A72E0000}"/>
    <cellStyle name="20% - Accent1 2 4 5 3 4 2 3" xfId="12132" xr:uid="{00000000-0005-0000-0000-0000A82E0000}"/>
    <cellStyle name="20% - Accent1 2 4 5 3 4 3" xfId="12133" xr:uid="{00000000-0005-0000-0000-0000A92E0000}"/>
    <cellStyle name="20% - Accent1 2 4 5 3 4 3 2" xfId="12134" xr:uid="{00000000-0005-0000-0000-0000AA2E0000}"/>
    <cellStyle name="20% - Accent1 2 4 5 3 4 4" xfId="12135" xr:uid="{00000000-0005-0000-0000-0000AB2E0000}"/>
    <cellStyle name="20% - Accent1 2 4 5 3 5" xfId="12136" xr:uid="{00000000-0005-0000-0000-0000AC2E0000}"/>
    <cellStyle name="20% - Accent1 2 4 5 3 5 2" xfId="12137" xr:uid="{00000000-0005-0000-0000-0000AD2E0000}"/>
    <cellStyle name="20% - Accent1 2 4 5 3 5 2 2" xfId="12138" xr:uid="{00000000-0005-0000-0000-0000AE2E0000}"/>
    <cellStyle name="20% - Accent1 2 4 5 3 5 3" xfId="12139" xr:uid="{00000000-0005-0000-0000-0000AF2E0000}"/>
    <cellStyle name="20% - Accent1 2 4 5 3 6" xfId="12140" xr:uid="{00000000-0005-0000-0000-0000B02E0000}"/>
    <cellStyle name="20% - Accent1 2 4 5 3 6 2" xfId="12141" xr:uid="{00000000-0005-0000-0000-0000B12E0000}"/>
    <cellStyle name="20% - Accent1 2 4 5 3 6 2 2" xfId="12142" xr:uid="{00000000-0005-0000-0000-0000B22E0000}"/>
    <cellStyle name="20% - Accent1 2 4 5 3 6 3" xfId="12143" xr:uid="{00000000-0005-0000-0000-0000B32E0000}"/>
    <cellStyle name="20% - Accent1 2 4 5 3 7" xfId="12144" xr:uid="{00000000-0005-0000-0000-0000B42E0000}"/>
    <cellStyle name="20% - Accent1 2 4 5 3 7 2" xfId="12145" xr:uid="{00000000-0005-0000-0000-0000B52E0000}"/>
    <cellStyle name="20% - Accent1 2 4 5 3 8" xfId="12146" xr:uid="{00000000-0005-0000-0000-0000B62E0000}"/>
    <cellStyle name="20% - Accent1 2 4 5 3 8 2" xfId="12147" xr:uid="{00000000-0005-0000-0000-0000B72E0000}"/>
    <cellStyle name="20% - Accent1 2 4 5 3 9" xfId="12148" xr:uid="{00000000-0005-0000-0000-0000B82E0000}"/>
    <cellStyle name="20% - Accent1 2 4 5 4" xfId="12149" xr:uid="{00000000-0005-0000-0000-0000B92E0000}"/>
    <cellStyle name="20% - Accent1 2 4 5 4 2" xfId="12150" xr:uid="{00000000-0005-0000-0000-0000BA2E0000}"/>
    <cellStyle name="20% - Accent1 2 4 5 4 2 2" xfId="12151" xr:uid="{00000000-0005-0000-0000-0000BB2E0000}"/>
    <cellStyle name="20% - Accent1 2 4 5 4 2 2 2" xfId="12152" xr:uid="{00000000-0005-0000-0000-0000BC2E0000}"/>
    <cellStyle name="20% - Accent1 2 4 5 4 2 3" xfId="12153" xr:uid="{00000000-0005-0000-0000-0000BD2E0000}"/>
    <cellStyle name="20% - Accent1 2 4 5 4 3" xfId="12154" xr:uid="{00000000-0005-0000-0000-0000BE2E0000}"/>
    <cellStyle name="20% - Accent1 2 4 5 4 3 2" xfId="12155" xr:uid="{00000000-0005-0000-0000-0000BF2E0000}"/>
    <cellStyle name="20% - Accent1 2 4 5 4 4" xfId="12156" xr:uid="{00000000-0005-0000-0000-0000C02E0000}"/>
    <cellStyle name="20% - Accent1 2 4 5 5" xfId="12157" xr:uid="{00000000-0005-0000-0000-0000C12E0000}"/>
    <cellStyle name="20% - Accent1 2 4 5 5 2" xfId="12158" xr:uid="{00000000-0005-0000-0000-0000C22E0000}"/>
    <cellStyle name="20% - Accent1 2 4 5 5 2 2" xfId="12159" xr:uid="{00000000-0005-0000-0000-0000C32E0000}"/>
    <cellStyle name="20% - Accent1 2 4 5 5 2 2 2" xfId="12160" xr:uid="{00000000-0005-0000-0000-0000C42E0000}"/>
    <cellStyle name="20% - Accent1 2 4 5 5 2 3" xfId="12161" xr:uid="{00000000-0005-0000-0000-0000C52E0000}"/>
    <cellStyle name="20% - Accent1 2 4 5 5 3" xfId="12162" xr:uid="{00000000-0005-0000-0000-0000C62E0000}"/>
    <cellStyle name="20% - Accent1 2 4 5 5 3 2" xfId="12163" xr:uid="{00000000-0005-0000-0000-0000C72E0000}"/>
    <cellStyle name="20% - Accent1 2 4 5 5 4" xfId="12164" xr:uid="{00000000-0005-0000-0000-0000C82E0000}"/>
    <cellStyle name="20% - Accent1 2 4 5 6" xfId="12165" xr:uid="{00000000-0005-0000-0000-0000C92E0000}"/>
    <cellStyle name="20% - Accent1 2 4 5 6 2" xfId="12166" xr:uid="{00000000-0005-0000-0000-0000CA2E0000}"/>
    <cellStyle name="20% - Accent1 2 4 5 6 2 2" xfId="12167" xr:uid="{00000000-0005-0000-0000-0000CB2E0000}"/>
    <cellStyle name="20% - Accent1 2 4 5 6 2 2 2" xfId="12168" xr:uid="{00000000-0005-0000-0000-0000CC2E0000}"/>
    <cellStyle name="20% - Accent1 2 4 5 6 2 3" xfId="12169" xr:uid="{00000000-0005-0000-0000-0000CD2E0000}"/>
    <cellStyle name="20% - Accent1 2 4 5 6 3" xfId="12170" xr:uid="{00000000-0005-0000-0000-0000CE2E0000}"/>
    <cellStyle name="20% - Accent1 2 4 5 6 3 2" xfId="12171" xr:uid="{00000000-0005-0000-0000-0000CF2E0000}"/>
    <cellStyle name="20% - Accent1 2 4 5 6 4" xfId="12172" xr:uid="{00000000-0005-0000-0000-0000D02E0000}"/>
    <cellStyle name="20% - Accent1 2 4 5 7" xfId="12173" xr:uid="{00000000-0005-0000-0000-0000D12E0000}"/>
    <cellStyle name="20% - Accent1 2 4 5 7 2" xfId="12174" xr:uid="{00000000-0005-0000-0000-0000D22E0000}"/>
    <cellStyle name="20% - Accent1 2 4 5 7 2 2" xfId="12175" xr:uid="{00000000-0005-0000-0000-0000D32E0000}"/>
    <cellStyle name="20% - Accent1 2 4 5 7 3" xfId="12176" xr:uid="{00000000-0005-0000-0000-0000D42E0000}"/>
    <cellStyle name="20% - Accent1 2 4 5 8" xfId="12177" xr:uid="{00000000-0005-0000-0000-0000D52E0000}"/>
    <cellStyle name="20% - Accent1 2 4 5 8 2" xfId="12178" xr:uid="{00000000-0005-0000-0000-0000D62E0000}"/>
    <cellStyle name="20% - Accent1 2 4 5 8 2 2" xfId="12179" xr:uid="{00000000-0005-0000-0000-0000D72E0000}"/>
    <cellStyle name="20% - Accent1 2 4 5 8 3" xfId="12180" xr:uid="{00000000-0005-0000-0000-0000D82E0000}"/>
    <cellStyle name="20% - Accent1 2 4 5 9" xfId="12181" xr:uid="{00000000-0005-0000-0000-0000D92E0000}"/>
    <cellStyle name="20% - Accent1 2 4 5 9 2" xfId="12182" xr:uid="{00000000-0005-0000-0000-0000DA2E0000}"/>
    <cellStyle name="20% - Accent1 2 4 6" xfId="12183" xr:uid="{00000000-0005-0000-0000-0000DB2E0000}"/>
    <cellStyle name="20% - Accent1 2 4 6 10" xfId="12184" xr:uid="{00000000-0005-0000-0000-0000DC2E0000}"/>
    <cellStyle name="20% - Accent1 2 4 6 10 2" xfId="12185" xr:uid="{00000000-0005-0000-0000-0000DD2E0000}"/>
    <cellStyle name="20% - Accent1 2 4 6 11" xfId="12186" xr:uid="{00000000-0005-0000-0000-0000DE2E0000}"/>
    <cellStyle name="20% - Accent1 2 4 6 2" xfId="12187" xr:uid="{00000000-0005-0000-0000-0000DF2E0000}"/>
    <cellStyle name="20% - Accent1 2 4 6 2 2" xfId="12188" xr:uid="{00000000-0005-0000-0000-0000E02E0000}"/>
    <cellStyle name="20% - Accent1 2 4 6 2 2 2" xfId="12189" xr:uid="{00000000-0005-0000-0000-0000E12E0000}"/>
    <cellStyle name="20% - Accent1 2 4 6 2 2 2 2" xfId="12190" xr:uid="{00000000-0005-0000-0000-0000E22E0000}"/>
    <cellStyle name="20% - Accent1 2 4 6 2 2 2 2 2" xfId="12191" xr:uid="{00000000-0005-0000-0000-0000E32E0000}"/>
    <cellStyle name="20% - Accent1 2 4 6 2 2 2 3" xfId="12192" xr:uid="{00000000-0005-0000-0000-0000E42E0000}"/>
    <cellStyle name="20% - Accent1 2 4 6 2 2 3" xfId="12193" xr:uid="{00000000-0005-0000-0000-0000E52E0000}"/>
    <cellStyle name="20% - Accent1 2 4 6 2 2 3 2" xfId="12194" xr:uid="{00000000-0005-0000-0000-0000E62E0000}"/>
    <cellStyle name="20% - Accent1 2 4 6 2 2 4" xfId="12195" xr:uid="{00000000-0005-0000-0000-0000E72E0000}"/>
    <cellStyle name="20% - Accent1 2 4 6 2 3" xfId="12196" xr:uid="{00000000-0005-0000-0000-0000E82E0000}"/>
    <cellStyle name="20% - Accent1 2 4 6 2 3 2" xfId="12197" xr:uid="{00000000-0005-0000-0000-0000E92E0000}"/>
    <cellStyle name="20% - Accent1 2 4 6 2 3 2 2" xfId="12198" xr:uid="{00000000-0005-0000-0000-0000EA2E0000}"/>
    <cellStyle name="20% - Accent1 2 4 6 2 3 2 2 2" xfId="12199" xr:uid="{00000000-0005-0000-0000-0000EB2E0000}"/>
    <cellStyle name="20% - Accent1 2 4 6 2 3 2 3" xfId="12200" xr:uid="{00000000-0005-0000-0000-0000EC2E0000}"/>
    <cellStyle name="20% - Accent1 2 4 6 2 3 3" xfId="12201" xr:uid="{00000000-0005-0000-0000-0000ED2E0000}"/>
    <cellStyle name="20% - Accent1 2 4 6 2 3 3 2" xfId="12202" xr:uid="{00000000-0005-0000-0000-0000EE2E0000}"/>
    <cellStyle name="20% - Accent1 2 4 6 2 3 4" xfId="12203" xr:uid="{00000000-0005-0000-0000-0000EF2E0000}"/>
    <cellStyle name="20% - Accent1 2 4 6 2 4" xfId="12204" xr:uid="{00000000-0005-0000-0000-0000F02E0000}"/>
    <cellStyle name="20% - Accent1 2 4 6 2 4 2" xfId="12205" xr:uid="{00000000-0005-0000-0000-0000F12E0000}"/>
    <cellStyle name="20% - Accent1 2 4 6 2 4 2 2" xfId="12206" xr:uid="{00000000-0005-0000-0000-0000F22E0000}"/>
    <cellStyle name="20% - Accent1 2 4 6 2 4 2 2 2" xfId="12207" xr:uid="{00000000-0005-0000-0000-0000F32E0000}"/>
    <cellStyle name="20% - Accent1 2 4 6 2 4 2 3" xfId="12208" xr:uid="{00000000-0005-0000-0000-0000F42E0000}"/>
    <cellStyle name="20% - Accent1 2 4 6 2 4 3" xfId="12209" xr:uid="{00000000-0005-0000-0000-0000F52E0000}"/>
    <cellStyle name="20% - Accent1 2 4 6 2 4 3 2" xfId="12210" xr:uid="{00000000-0005-0000-0000-0000F62E0000}"/>
    <cellStyle name="20% - Accent1 2 4 6 2 4 4" xfId="12211" xr:uid="{00000000-0005-0000-0000-0000F72E0000}"/>
    <cellStyle name="20% - Accent1 2 4 6 2 5" xfId="12212" xr:uid="{00000000-0005-0000-0000-0000F82E0000}"/>
    <cellStyle name="20% - Accent1 2 4 6 2 5 2" xfId="12213" xr:uid="{00000000-0005-0000-0000-0000F92E0000}"/>
    <cellStyle name="20% - Accent1 2 4 6 2 5 2 2" xfId="12214" xr:uid="{00000000-0005-0000-0000-0000FA2E0000}"/>
    <cellStyle name="20% - Accent1 2 4 6 2 5 3" xfId="12215" xr:uid="{00000000-0005-0000-0000-0000FB2E0000}"/>
    <cellStyle name="20% - Accent1 2 4 6 2 6" xfId="12216" xr:uid="{00000000-0005-0000-0000-0000FC2E0000}"/>
    <cellStyle name="20% - Accent1 2 4 6 2 6 2" xfId="12217" xr:uid="{00000000-0005-0000-0000-0000FD2E0000}"/>
    <cellStyle name="20% - Accent1 2 4 6 2 6 2 2" xfId="12218" xr:uid="{00000000-0005-0000-0000-0000FE2E0000}"/>
    <cellStyle name="20% - Accent1 2 4 6 2 6 3" xfId="12219" xr:uid="{00000000-0005-0000-0000-0000FF2E0000}"/>
    <cellStyle name="20% - Accent1 2 4 6 2 7" xfId="12220" xr:uid="{00000000-0005-0000-0000-0000002F0000}"/>
    <cellStyle name="20% - Accent1 2 4 6 2 7 2" xfId="12221" xr:uid="{00000000-0005-0000-0000-0000012F0000}"/>
    <cellStyle name="20% - Accent1 2 4 6 2 8" xfId="12222" xr:uid="{00000000-0005-0000-0000-0000022F0000}"/>
    <cellStyle name="20% - Accent1 2 4 6 2 8 2" xfId="12223" xr:uid="{00000000-0005-0000-0000-0000032F0000}"/>
    <cellStyle name="20% - Accent1 2 4 6 2 9" xfId="12224" xr:uid="{00000000-0005-0000-0000-0000042F0000}"/>
    <cellStyle name="20% - Accent1 2 4 6 3" xfId="12225" xr:uid="{00000000-0005-0000-0000-0000052F0000}"/>
    <cellStyle name="20% - Accent1 2 4 6 3 2" xfId="12226" xr:uid="{00000000-0005-0000-0000-0000062F0000}"/>
    <cellStyle name="20% - Accent1 2 4 6 3 2 2" xfId="12227" xr:uid="{00000000-0005-0000-0000-0000072F0000}"/>
    <cellStyle name="20% - Accent1 2 4 6 3 2 2 2" xfId="12228" xr:uid="{00000000-0005-0000-0000-0000082F0000}"/>
    <cellStyle name="20% - Accent1 2 4 6 3 2 2 2 2" xfId="12229" xr:uid="{00000000-0005-0000-0000-0000092F0000}"/>
    <cellStyle name="20% - Accent1 2 4 6 3 2 2 3" xfId="12230" xr:uid="{00000000-0005-0000-0000-00000A2F0000}"/>
    <cellStyle name="20% - Accent1 2 4 6 3 2 3" xfId="12231" xr:uid="{00000000-0005-0000-0000-00000B2F0000}"/>
    <cellStyle name="20% - Accent1 2 4 6 3 2 3 2" xfId="12232" xr:uid="{00000000-0005-0000-0000-00000C2F0000}"/>
    <cellStyle name="20% - Accent1 2 4 6 3 2 4" xfId="12233" xr:uid="{00000000-0005-0000-0000-00000D2F0000}"/>
    <cellStyle name="20% - Accent1 2 4 6 3 3" xfId="12234" xr:uid="{00000000-0005-0000-0000-00000E2F0000}"/>
    <cellStyle name="20% - Accent1 2 4 6 3 3 2" xfId="12235" xr:uid="{00000000-0005-0000-0000-00000F2F0000}"/>
    <cellStyle name="20% - Accent1 2 4 6 3 3 2 2" xfId="12236" xr:uid="{00000000-0005-0000-0000-0000102F0000}"/>
    <cellStyle name="20% - Accent1 2 4 6 3 3 2 2 2" xfId="12237" xr:uid="{00000000-0005-0000-0000-0000112F0000}"/>
    <cellStyle name="20% - Accent1 2 4 6 3 3 2 3" xfId="12238" xr:uid="{00000000-0005-0000-0000-0000122F0000}"/>
    <cellStyle name="20% - Accent1 2 4 6 3 3 3" xfId="12239" xr:uid="{00000000-0005-0000-0000-0000132F0000}"/>
    <cellStyle name="20% - Accent1 2 4 6 3 3 3 2" xfId="12240" xr:uid="{00000000-0005-0000-0000-0000142F0000}"/>
    <cellStyle name="20% - Accent1 2 4 6 3 3 4" xfId="12241" xr:uid="{00000000-0005-0000-0000-0000152F0000}"/>
    <cellStyle name="20% - Accent1 2 4 6 3 4" xfId="12242" xr:uid="{00000000-0005-0000-0000-0000162F0000}"/>
    <cellStyle name="20% - Accent1 2 4 6 3 4 2" xfId="12243" xr:uid="{00000000-0005-0000-0000-0000172F0000}"/>
    <cellStyle name="20% - Accent1 2 4 6 3 4 2 2" xfId="12244" xr:uid="{00000000-0005-0000-0000-0000182F0000}"/>
    <cellStyle name="20% - Accent1 2 4 6 3 4 2 2 2" xfId="12245" xr:uid="{00000000-0005-0000-0000-0000192F0000}"/>
    <cellStyle name="20% - Accent1 2 4 6 3 4 2 3" xfId="12246" xr:uid="{00000000-0005-0000-0000-00001A2F0000}"/>
    <cellStyle name="20% - Accent1 2 4 6 3 4 3" xfId="12247" xr:uid="{00000000-0005-0000-0000-00001B2F0000}"/>
    <cellStyle name="20% - Accent1 2 4 6 3 4 3 2" xfId="12248" xr:uid="{00000000-0005-0000-0000-00001C2F0000}"/>
    <cellStyle name="20% - Accent1 2 4 6 3 4 4" xfId="12249" xr:uid="{00000000-0005-0000-0000-00001D2F0000}"/>
    <cellStyle name="20% - Accent1 2 4 6 3 5" xfId="12250" xr:uid="{00000000-0005-0000-0000-00001E2F0000}"/>
    <cellStyle name="20% - Accent1 2 4 6 3 5 2" xfId="12251" xr:uid="{00000000-0005-0000-0000-00001F2F0000}"/>
    <cellStyle name="20% - Accent1 2 4 6 3 5 2 2" xfId="12252" xr:uid="{00000000-0005-0000-0000-0000202F0000}"/>
    <cellStyle name="20% - Accent1 2 4 6 3 5 3" xfId="12253" xr:uid="{00000000-0005-0000-0000-0000212F0000}"/>
    <cellStyle name="20% - Accent1 2 4 6 3 6" xfId="12254" xr:uid="{00000000-0005-0000-0000-0000222F0000}"/>
    <cellStyle name="20% - Accent1 2 4 6 3 6 2" xfId="12255" xr:uid="{00000000-0005-0000-0000-0000232F0000}"/>
    <cellStyle name="20% - Accent1 2 4 6 3 6 2 2" xfId="12256" xr:uid="{00000000-0005-0000-0000-0000242F0000}"/>
    <cellStyle name="20% - Accent1 2 4 6 3 6 3" xfId="12257" xr:uid="{00000000-0005-0000-0000-0000252F0000}"/>
    <cellStyle name="20% - Accent1 2 4 6 3 7" xfId="12258" xr:uid="{00000000-0005-0000-0000-0000262F0000}"/>
    <cellStyle name="20% - Accent1 2 4 6 3 7 2" xfId="12259" xr:uid="{00000000-0005-0000-0000-0000272F0000}"/>
    <cellStyle name="20% - Accent1 2 4 6 3 8" xfId="12260" xr:uid="{00000000-0005-0000-0000-0000282F0000}"/>
    <cellStyle name="20% - Accent1 2 4 6 3 8 2" xfId="12261" xr:uid="{00000000-0005-0000-0000-0000292F0000}"/>
    <cellStyle name="20% - Accent1 2 4 6 3 9" xfId="12262" xr:uid="{00000000-0005-0000-0000-00002A2F0000}"/>
    <cellStyle name="20% - Accent1 2 4 6 4" xfId="12263" xr:uid="{00000000-0005-0000-0000-00002B2F0000}"/>
    <cellStyle name="20% - Accent1 2 4 6 4 2" xfId="12264" xr:uid="{00000000-0005-0000-0000-00002C2F0000}"/>
    <cellStyle name="20% - Accent1 2 4 6 4 2 2" xfId="12265" xr:uid="{00000000-0005-0000-0000-00002D2F0000}"/>
    <cellStyle name="20% - Accent1 2 4 6 4 2 2 2" xfId="12266" xr:uid="{00000000-0005-0000-0000-00002E2F0000}"/>
    <cellStyle name="20% - Accent1 2 4 6 4 2 3" xfId="12267" xr:uid="{00000000-0005-0000-0000-00002F2F0000}"/>
    <cellStyle name="20% - Accent1 2 4 6 4 3" xfId="12268" xr:uid="{00000000-0005-0000-0000-0000302F0000}"/>
    <cellStyle name="20% - Accent1 2 4 6 4 3 2" xfId="12269" xr:uid="{00000000-0005-0000-0000-0000312F0000}"/>
    <cellStyle name="20% - Accent1 2 4 6 4 4" xfId="12270" xr:uid="{00000000-0005-0000-0000-0000322F0000}"/>
    <cellStyle name="20% - Accent1 2 4 6 5" xfId="12271" xr:uid="{00000000-0005-0000-0000-0000332F0000}"/>
    <cellStyle name="20% - Accent1 2 4 6 5 2" xfId="12272" xr:uid="{00000000-0005-0000-0000-0000342F0000}"/>
    <cellStyle name="20% - Accent1 2 4 6 5 2 2" xfId="12273" xr:uid="{00000000-0005-0000-0000-0000352F0000}"/>
    <cellStyle name="20% - Accent1 2 4 6 5 2 2 2" xfId="12274" xr:uid="{00000000-0005-0000-0000-0000362F0000}"/>
    <cellStyle name="20% - Accent1 2 4 6 5 2 3" xfId="12275" xr:uid="{00000000-0005-0000-0000-0000372F0000}"/>
    <cellStyle name="20% - Accent1 2 4 6 5 3" xfId="12276" xr:uid="{00000000-0005-0000-0000-0000382F0000}"/>
    <cellStyle name="20% - Accent1 2 4 6 5 3 2" xfId="12277" xr:uid="{00000000-0005-0000-0000-0000392F0000}"/>
    <cellStyle name="20% - Accent1 2 4 6 5 4" xfId="12278" xr:uid="{00000000-0005-0000-0000-00003A2F0000}"/>
    <cellStyle name="20% - Accent1 2 4 6 6" xfId="12279" xr:uid="{00000000-0005-0000-0000-00003B2F0000}"/>
    <cellStyle name="20% - Accent1 2 4 6 6 2" xfId="12280" xr:uid="{00000000-0005-0000-0000-00003C2F0000}"/>
    <cellStyle name="20% - Accent1 2 4 6 6 2 2" xfId="12281" xr:uid="{00000000-0005-0000-0000-00003D2F0000}"/>
    <cellStyle name="20% - Accent1 2 4 6 6 2 2 2" xfId="12282" xr:uid="{00000000-0005-0000-0000-00003E2F0000}"/>
    <cellStyle name="20% - Accent1 2 4 6 6 2 3" xfId="12283" xr:uid="{00000000-0005-0000-0000-00003F2F0000}"/>
    <cellStyle name="20% - Accent1 2 4 6 6 3" xfId="12284" xr:uid="{00000000-0005-0000-0000-0000402F0000}"/>
    <cellStyle name="20% - Accent1 2 4 6 6 3 2" xfId="12285" xr:uid="{00000000-0005-0000-0000-0000412F0000}"/>
    <cellStyle name="20% - Accent1 2 4 6 6 4" xfId="12286" xr:uid="{00000000-0005-0000-0000-0000422F0000}"/>
    <cellStyle name="20% - Accent1 2 4 6 7" xfId="12287" xr:uid="{00000000-0005-0000-0000-0000432F0000}"/>
    <cellStyle name="20% - Accent1 2 4 6 7 2" xfId="12288" xr:uid="{00000000-0005-0000-0000-0000442F0000}"/>
    <cellStyle name="20% - Accent1 2 4 6 7 2 2" xfId="12289" xr:uid="{00000000-0005-0000-0000-0000452F0000}"/>
    <cellStyle name="20% - Accent1 2 4 6 7 3" xfId="12290" xr:uid="{00000000-0005-0000-0000-0000462F0000}"/>
    <cellStyle name="20% - Accent1 2 4 6 8" xfId="12291" xr:uid="{00000000-0005-0000-0000-0000472F0000}"/>
    <cellStyle name="20% - Accent1 2 4 6 8 2" xfId="12292" xr:uid="{00000000-0005-0000-0000-0000482F0000}"/>
    <cellStyle name="20% - Accent1 2 4 6 8 2 2" xfId="12293" xr:uid="{00000000-0005-0000-0000-0000492F0000}"/>
    <cellStyle name="20% - Accent1 2 4 6 8 3" xfId="12294" xr:uid="{00000000-0005-0000-0000-00004A2F0000}"/>
    <cellStyle name="20% - Accent1 2 4 6 9" xfId="12295" xr:uid="{00000000-0005-0000-0000-00004B2F0000}"/>
    <cellStyle name="20% - Accent1 2 4 6 9 2" xfId="12296" xr:uid="{00000000-0005-0000-0000-00004C2F0000}"/>
    <cellStyle name="20% - Accent1 2 4 7" xfId="12297" xr:uid="{00000000-0005-0000-0000-00004D2F0000}"/>
    <cellStyle name="20% - Accent1 2 4 7 2" xfId="12298" xr:uid="{00000000-0005-0000-0000-00004E2F0000}"/>
    <cellStyle name="20% - Accent1 2 4 7 2 2" xfId="12299" xr:uid="{00000000-0005-0000-0000-00004F2F0000}"/>
    <cellStyle name="20% - Accent1 2 4 7 2 2 2" xfId="12300" xr:uid="{00000000-0005-0000-0000-0000502F0000}"/>
    <cellStyle name="20% - Accent1 2 4 7 2 2 2 2" xfId="12301" xr:uid="{00000000-0005-0000-0000-0000512F0000}"/>
    <cellStyle name="20% - Accent1 2 4 7 2 2 3" xfId="12302" xr:uid="{00000000-0005-0000-0000-0000522F0000}"/>
    <cellStyle name="20% - Accent1 2 4 7 2 3" xfId="12303" xr:uid="{00000000-0005-0000-0000-0000532F0000}"/>
    <cellStyle name="20% - Accent1 2 4 7 2 3 2" xfId="12304" xr:uid="{00000000-0005-0000-0000-0000542F0000}"/>
    <cellStyle name="20% - Accent1 2 4 7 2 4" xfId="12305" xr:uid="{00000000-0005-0000-0000-0000552F0000}"/>
    <cellStyle name="20% - Accent1 2 4 7 3" xfId="12306" xr:uid="{00000000-0005-0000-0000-0000562F0000}"/>
    <cellStyle name="20% - Accent1 2 4 7 3 2" xfId="12307" xr:uid="{00000000-0005-0000-0000-0000572F0000}"/>
    <cellStyle name="20% - Accent1 2 4 7 3 2 2" xfId="12308" xr:uid="{00000000-0005-0000-0000-0000582F0000}"/>
    <cellStyle name="20% - Accent1 2 4 7 3 2 2 2" xfId="12309" xr:uid="{00000000-0005-0000-0000-0000592F0000}"/>
    <cellStyle name="20% - Accent1 2 4 7 3 2 3" xfId="12310" xr:uid="{00000000-0005-0000-0000-00005A2F0000}"/>
    <cellStyle name="20% - Accent1 2 4 7 3 3" xfId="12311" xr:uid="{00000000-0005-0000-0000-00005B2F0000}"/>
    <cellStyle name="20% - Accent1 2 4 7 3 3 2" xfId="12312" xr:uid="{00000000-0005-0000-0000-00005C2F0000}"/>
    <cellStyle name="20% - Accent1 2 4 7 3 4" xfId="12313" xr:uid="{00000000-0005-0000-0000-00005D2F0000}"/>
    <cellStyle name="20% - Accent1 2 4 7 4" xfId="12314" xr:uid="{00000000-0005-0000-0000-00005E2F0000}"/>
    <cellStyle name="20% - Accent1 2 4 7 4 2" xfId="12315" xr:uid="{00000000-0005-0000-0000-00005F2F0000}"/>
    <cellStyle name="20% - Accent1 2 4 7 4 2 2" xfId="12316" xr:uid="{00000000-0005-0000-0000-0000602F0000}"/>
    <cellStyle name="20% - Accent1 2 4 7 4 2 2 2" xfId="12317" xr:uid="{00000000-0005-0000-0000-0000612F0000}"/>
    <cellStyle name="20% - Accent1 2 4 7 4 2 3" xfId="12318" xr:uid="{00000000-0005-0000-0000-0000622F0000}"/>
    <cellStyle name="20% - Accent1 2 4 7 4 3" xfId="12319" xr:uid="{00000000-0005-0000-0000-0000632F0000}"/>
    <cellStyle name="20% - Accent1 2 4 7 4 3 2" xfId="12320" xr:uid="{00000000-0005-0000-0000-0000642F0000}"/>
    <cellStyle name="20% - Accent1 2 4 7 4 4" xfId="12321" xr:uid="{00000000-0005-0000-0000-0000652F0000}"/>
    <cellStyle name="20% - Accent1 2 4 7 5" xfId="12322" xr:uid="{00000000-0005-0000-0000-0000662F0000}"/>
    <cellStyle name="20% - Accent1 2 4 7 5 2" xfId="12323" xr:uid="{00000000-0005-0000-0000-0000672F0000}"/>
    <cellStyle name="20% - Accent1 2 4 7 5 2 2" xfId="12324" xr:uid="{00000000-0005-0000-0000-0000682F0000}"/>
    <cellStyle name="20% - Accent1 2 4 7 5 3" xfId="12325" xr:uid="{00000000-0005-0000-0000-0000692F0000}"/>
    <cellStyle name="20% - Accent1 2 4 7 6" xfId="12326" xr:uid="{00000000-0005-0000-0000-00006A2F0000}"/>
    <cellStyle name="20% - Accent1 2 4 7 6 2" xfId="12327" xr:uid="{00000000-0005-0000-0000-00006B2F0000}"/>
    <cellStyle name="20% - Accent1 2 4 7 6 2 2" xfId="12328" xr:uid="{00000000-0005-0000-0000-00006C2F0000}"/>
    <cellStyle name="20% - Accent1 2 4 7 6 3" xfId="12329" xr:uid="{00000000-0005-0000-0000-00006D2F0000}"/>
    <cellStyle name="20% - Accent1 2 4 7 7" xfId="12330" xr:uid="{00000000-0005-0000-0000-00006E2F0000}"/>
    <cellStyle name="20% - Accent1 2 4 7 7 2" xfId="12331" xr:uid="{00000000-0005-0000-0000-00006F2F0000}"/>
    <cellStyle name="20% - Accent1 2 4 7 8" xfId="12332" xr:uid="{00000000-0005-0000-0000-0000702F0000}"/>
    <cellStyle name="20% - Accent1 2 4 7 8 2" xfId="12333" xr:uid="{00000000-0005-0000-0000-0000712F0000}"/>
    <cellStyle name="20% - Accent1 2 4 7 9" xfId="12334" xr:uid="{00000000-0005-0000-0000-0000722F0000}"/>
    <cellStyle name="20% - Accent1 2 4 8" xfId="12335" xr:uid="{00000000-0005-0000-0000-0000732F0000}"/>
    <cellStyle name="20% - Accent1 2 4 8 2" xfId="12336" xr:uid="{00000000-0005-0000-0000-0000742F0000}"/>
    <cellStyle name="20% - Accent1 2 4 8 2 2" xfId="12337" xr:uid="{00000000-0005-0000-0000-0000752F0000}"/>
    <cellStyle name="20% - Accent1 2 4 8 2 2 2" xfId="12338" xr:uid="{00000000-0005-0000-0000-0000762F0000}"/>
    <cellStyle name="20% - Accent1 2 4 8 2 2 2 2" xfId="12339" xr:uid="{00000000-0005-0000-0000-0000772F0000}"/>
    <cellStyle name="20% - Accent1 2 4 8 2 2 3" xfId="12340" xr:uid="{00000000-0005-0000-0000-0000782F0000}"/>
    <cellStyle name="20% - Accent1 2 4 8 2 3" xfId="12341" xr:uid="{00000000-0005-0000-0000-0000792F0000}"/>
    <cellStyle name="20% - Accent1 2 4 8 2 3 2" xfId="12342" xr:uid="{00000000-0005-0000-0000-00007A2F0000}"/>
    <cellStyle name="20% - Accent1 2 4 8 2 4" xfId="12343" xr:uid="{00000000-0005-0000-0000-00007B2F0000}"/>
    <cellStyle name="20% - Accent1 2 4 8 3" xfId="12344" xr:uid="{00000000-0005-0000-0000-00007C2F0000}"/>
    <cellStyle name="20% - Accent1 2 4 8 3 2" xfId="12345" xr:uid="{00000000-0005-0000-0000-00007D2F0000}"/>
    <cellStyle name="20% - Accent1 2 4 8 3 2 2" xfId="12346" xr:uid="{00000000-0005-0000-0000-00007E2F0000}"/>
    <cellStyle name="20% - Accent1 2 4 8 3 2 2 2" xfId="12347" xr:uid="{00000000-0005-0000-0000-00007F2F0000}"/>
    <cellStyle name="20% - Accent1 2 4 8 3 2 3" xfId="12348" xr:uid="{00000000-0005-0000-0000-0000802F0000}"/>
    <cellStyle name="20% - Accent1 2 4 8 3 3" xfId="12349" xr:uid="{00000000-0005-0000-0000-0000812F0000}"/>
    <cellStyle name="20% - Accent1 2 4 8 3 3 2" xfId="12350" xr:uid="{00000000-0005-0000-0000-0000822F0000}"/>
    <cellStyle name="20% - Accent1 2 4 8 3 4" xfId="12351" xr:uid="{00000000-0005-0000-0000-0000832F0000}"/>
    <cellStyle name="20% - Accent1 2 4 8 4" xfId="12352" xr:uid="{00000000-0005-0000-0000-0000842F0000}"/>
    <cellStyle name="20% - Accent1 2 4 8 4 2" xfId="12353" xr:uid="{00000000-0005-0000-0000-0000852F0000}"/>
    <cellStyle name="20% - Accent1 2 4 8 4 2 2" xfId="12354" xr:uid="{00000000-0005-0000-0000-0000862F0000}"/>
    <cellStyle name="20% - Accent1 2 4 8 4 2 2 2" xfId="12355" xr:uid="{00000000-0005-0000-0000-0000872F0000}"/>
    <cellStyle name="20% - Accent1 2 4 8 4 2 3" xfId="12356" xr:uid="{00000000-0005-0000-0000-0000882F0000}"/>
    <cellStyle name="20% - Accent1 2 4 8 4 3" xfId="12357" xr:uid="{00000000-0005-0000-0000-0000892F0000}"/>
    <cellStyle name="20% - Accent1 2 4 8 4 3 2" xfId="12358" xr:uid="{00000000-0005-0000-0000-00008A2F0000}"/>
    <cellStyle name="20% - Accent1 2 4 8 4 4" xfId="12359" xr:uid="{00000000-0005-0000-0000-00008B2F0000}"/>
    <cellStyle name="20% - Accent1 2 4 8 5" xfId="12360" xr:uid="{00000000-0005-0000-0000-00008C2F0000}"/>
    <cellStyle name="20% - Accent1 2 4 8 5 2" xfId="12361" xr:uid="{00000000-0005-0000-0000-00008D2F0000}"/>
    <cellStyle name="20% - Accent1 2 4 8 5 2 2" xfId="12362" xr:uid="{00000000-0005-0000-0000-00008E2F0000}"/>
    <cellStyle name="20% - Accent1 2 4 8 5 3" xfId="12363" xr:uid="{00000000-0005-0000-0000-00008F2F0000}"/>
    <cellStyle name="20% - Accent1 2 4 8 6" xfId="12364" xr:uid="{00000000-0005-0000-0000-0000902F0000}"/>
    <cellStyle name="20% - Accent1 2 4 8 6 2" xfId="12365" xr:uid="{00000000-0005-0000-0000-0000912F0000}"/>
    <cellStyle name="20% - Accent1 2 4 8 6 2 2" xfId="12366" xr:uid="{00000000-0005-0000-0000-0000922F0000}"/>
    <cellStyle name="20% - Accent1 2 4 8 6 3" xfId="12367" xr:uid="{00000000-0005-0000-0000-0000932F0000}"/>
    <cellStyle name="20% - Accent1 2 4 8 7" xfId="12368" xr:uid="{00000000-0005-0000-0000-0000942F0000}"/>
    <cellStyle name="20% - Accent1 2 4 8 7 2" xfId="12369" xr:uid="{00000000-0005-0000-0000-0000952F0000}"/>
    <cellStyle name="20% - Accent1 2 4 8 8" xfId="12370" xr:uid="{00000000-0005-0000-0000-0000962F0000}"/>
    <cellStyle name="20% - Accent1 2 4 8 8 2" xfId="12371" xr:uid="{00000000-0005-0000-0000-0000972F0000}"/>
    <cellStyle name="20% - Accent1 2 4 8 9" xfId="12372" xr:uid="{00000000-0005-0000-0000-0000982F0000}"/>
    <cellStyle name="20% - Accent1 2 4 9" xfId="12373" xr:uid="{00000000-0005-0000-0000-0000992F0000}"/>
    <cellStyle name="20% - Accent1 2 4 9 2" xfId="12374" xr:uid="{00000000-0005-0000-0000-00009A2F0000}"/>
    <cellStyle name="20% - Accent1 2 4 9 2 2" xfId="12375" xr:uid="{00000000-0005-0000-0000-00009B2F0000}"/>
    <cellStyle name="20% - Accent1 2 4 9 2 2 2" xfId="12376" xr:uid="{00000000-0005-0000-0000-00009C2F0000}"/>
    <cellStyle name="20% - Accent1 2 4 9 2 3" xfId="12377" xr:uid="{00000000-0005-0000-0000-00009D2F0000}"/>
    <cellStyle name="20% - Accent1 2 4 9 3" xfId="12378" xr:uid="{00000000-0005-0000-0000-00009E2F0000}"/>
    <cellStyle name="20% - Accent1 2 4 9 3 2" xfId="12379" xr:uid="{00000000-0005-0000-0000-00009F2F0000}"/>
    <cellStyle name="20% - Accent1 2 4 9 4" xfId="12380" xr:uid="{00000000-0005-0000-0000-0000A02F0000}"/>
    <cellStyle name="20% - Accent1 2 5" xfId="12381" xr:uid="{00000000-0005-0000-0000-0000A12F0000}"/>
    <cellStyle name="20% - Accent1 2 5 10" xfId="12382" xr:uid="{00000000-0005-0000-0000-0000A22F0000}"/>
    <cellStyle name="20% - Accent1 2 5 10 2" xfId="12383" xr:uid="{00000000-0005-0000-0000-0000A32F0000}"/>
    <cellStyle name="20% - Accent1 2 5 10 2 2" xfId="12384" xr:uid="{00000000-0005-0000-0000-0000A42F0000}"/>
    <cellStyle name="20% - Accent1 2 5 10 2 2 2" xfId="12385" xr:uid="{00000000-0005-0000-0000-0000A52F0000}"/>
    <cellStyle name="20% - Accent1 2 5 10 2 3" xfId="12386" xr:uid="{00000000-0005-0000-0000-0000A62F0000}"/>
    <cellStyle name="20% - Accent1 2 5 10 3" xfId="12387" xr:uid="{00000000-0005-0000-0000-0000A72F0000}"/>
    <cellStyle name="20% - Accent1 2 5 10 3 2" xfId="12388" xr:uid="{00000000-0005-0000-0000-0000A82F0000}"/>
    <cellStyle name="20% - Accent1 2 5 10 4" xfId="12389" xr:uid="{00000000-0005-0000-0000-0000A92F0000}"/>
    <cellStyle name="20% - Accent1 2 5 11" xfId="12390" xr:uid="{00000000-0005-0000-0000-0000AA2F0000}"/>
    <cellStyle name="20% - Accent1 2 5 11 2" xfId="12391" xr:uid="{00000000-0005-0000-0000-0000AB2F0000}"/>
    <cellStyle name="20% - Accent1 2 5 11 2 2" xfId="12392" xr:uid="{00000000-0005-0000-0000-0000AC2F0000}"/>
    <cellStyle name="20% - Accent1 2 5 11 2 2 2" xfId="12393" xr:uid="{00000000-0005-0000-0000-0000AD2F0000}"/>
    <cellStyle name="20% - Accent1 2 5 11 2 3" xfId="12394" xr:uid="{00000000-0005-0000-0000-0000AE2F0000}"/>
    <cellStyle name="20% - Accent1 2 5 11 3" xfId="12395" xr:uid="{00000000-0005-0000-0000-0000AF2F0000}"/>
    <cellStyle name="20% - Accent1 2 5 11 3 2" xfId="12396" xr:uid="{00000000-0005-0000-0000-0000B02F0000}"/>
    <cellStyle name="20% - Accent1 2 5 11 4" xfId="12397" xr:uid="{00000000-0005-0000-0000-0000B12F0000}"/>
    <cellStyle name="20% - Accent1 2 5 12" xfId="12398" xr:uid="{00000000-0005-0000-0000-0000B22F0000}"/>
    <cellStyle name="20% - Accent1 2 5 12 2" xfId="12399" xr:uid="{00000000-0005-0000-0000-0000B32F0000}"/>
    <cellStyle name="20% - Accent1 2 5 12 2 2" xfId="12400" xr:uid="{00000000-0005-0000-0000-0000B42F0000}"/>
    <cellStyle name="20% - Accent1 2 5 12 3" xfId="12401" xr:uid="{00000000-0005-0000-0000-0000B52F0000}"/>
    <cellStyle name="20% - Accent1 2 5 13" xfId="12402" xr:uid="{00000000-0005-0000-0000-0000B62F0000}"/>
    <cellStyle name="20% - Accent1 2 5 13 2" xfId="12403" xr:uid="{00000000-0005-0000-0000-0000B72F0000}"/>
    <cellStyle name="20% - Accent1 2 5 13 2 2" xfId="12404" xr:uid="{00000000-0005-0000-0000-0000B82F0000}"/>
    <cellStyle name="20% - Accent1 2 5 13 3" xfId="12405" xr:uid="{00000000-0005-0000-0000-0000B92F0000}"/>
    <cellStyle name="20% - Accent1 2 5 14" xfId="12406" xr:uid="{00000000-0005-0000-0000-0000BA2F0000}"/>
    <cellStyle name="20% - Accent1 2 5 14 2" xfId="12407" xr:uid="{00000000-0005-0000-0000-0000BB2F0000}"/>
    <cellStyle name="20% - Accent1 2 5 15" xfId="12408" xr:uid="{00000000-0005-0000-0000-0000BC2F0000}"/>
    <cellStyle name="20% - Accent1 2 5 15 2" xfId="12409" xr:uid="{00000000-0005-0000-0000-0000BD2F0000}"/>
    <cellStyle name="20% - Accent1 2 5 16" xfId="12410" xr:uid="{00000000-0005-0000-0000-0000BE2F0000}"/>
    <cellStyle name="20% - Accent1 2 5 2" xfId="12411" xr:uid="{00000000-0005-0000-0000-0000BF2F0000}"/>
    <cellStyle name="20% - Accent1 2 5 2 10" xfId="12412" xr:uid="{00000000-0005-0000-0000-0000C02F0000}"/>
    <cellStyle name="20% - Accent1 2 5 2 10 2" xfId="12413" xr:uid="{00000000-0005-0000-0000-0000C12F0000}"/>
    <cellStyle name="20% - Accent1 2 5 2 10 2 2" xfId="12414" xr:uid="{00000000-0005-0000-0000-0000C22F0000}"/>
    <cellStyle name="20% - Accent1 2 5 2 10 2 2 2" xfId="12415" xr:uid="{00000000-0005-0000-0000-0000C32F0000}"/>
    <cellStyle name="20% - Accent1 2 5 2 10 2 3" xfId="12416" xr:uid="{00000000-0005-0000-0000-0000C42F0000}"/>
    <cellStyle name="20% - Accent1 2 5 2 10 3" xfId="12417" xr:uid="{00000000-0005-0000-0000-0000C52F0000}"/>
    <cellStyle name="20% - Accent1 2 5 2 10 3 2" xfId="12418" xr:uid="{00000000-0005-0000-0000-0000C62F0000}"/>
    <cellStyle name="20% - Accent1 2 5 2 10 4" xfId="12419" xr:uid="{00000000-0005-0000-0000-0000C72F0000}"/>
    <cellStyle name="20% - Accent1 2 5 2 11" xfId="12420" xr:uid="{00000000-0005-0000-0000-0000C82F0000}"/>
    <cellStyle name="20% - Accent1 2 5 2 11 2" xfId="12421" xr:uid="{00000000-0005-0000-0000-0000C92F0000}"/>
    <cellStyle name="20% - Accent1 2 5 2 11 2 2" xfId="12422" xr:uid="{00000000-0005-0000-0000-0000CA2F0000}"/>
    <cellStyle name="20% - Accent1 2 5 2 11 3" xfId="12423" xr:uid="{00000000-0005-0000-0000-0000CB2F0000}"/>
    <cellStyle name="20% - Accent1 2 5 2 12" xfId="12424" xr:uid="{00000000-0005-0000-0000-0000CC2F0000}"/>
    <cellStyle name="20% - Accent1 2 5 2 12 2" xfId="12425" xr:uid="{00000000-0005-0000-0000-0000CD2F0000}"/>
    <cellStyle name="20% - Accent1 2 5 2 12 2 2" xfId="12426" xr:uid="{00000000-0005-0000-0000-0000CE2F0000}"/>
    <cellStyle name="20% - Accent1 2 5 2 12 3" xfId="12427" xr:uid="{00000000-0005-0000-0000-0000CF2F0000}"/>
    <cellStyle name="20% - Accent1 2 5 2 13" xfId="12428" xr:uid="{00000000-0005-0000-0000-0000D02F0000}"/>
    <cellStyle name="20% - Accent1 2 5 2 13 2" xfId="12429" xr:uid="{00000000-0005-0000-0000-0000D12F0000}"/>
    <cellStyle name="20% - Accent1 2 5 2 14" xfId="12430" xr:uid="{00000000-0005-0000-0000-0000D22F0000}"/>
    <cellStyle name="20% - Accent1 2 5 2 14 2" xfId="12431" xr:uid="{00000000-0005-0000-0000-0000D32F0000}"/>
    <cellStyle name="20% - Accent1 2 5 2 15" xfId="12432" xr:uid="{00000000-0005-0000-0000-0000D42F0000}"/>
    <cellStyle name="20% - Accent1 2 5 2 2" xfId="12433" xr:uid="{00000000-0005-0000-0000-0000D52F0000}"/>
    <cellStyle name="20% - Accent1 2 5 2 2 10" xfId="12434" xr:uid="{00000000-0005-0000-0000-0000D62F0000}"/>
    <cellStyle name="20% - Accent1 2 5 2 2 10 2" xfId="12435" xr:uid="{00000000-0005-0000-0000-0000D72F0000}"/>
    <cellStyle name="20% - Accent1 2 5 2 2 10 2 2" xfId="12436" xr:uid="{00000000-0005-0000-0000-0000D82F0000}"/>
    <cellStyle name="20% - Accent1 2 5 2 2 10 3" xfId="12437" xr:uid="{00000000-0005-0000-0000-0000D92F0000}"/>
    <cellStyle name="20% - Accent1 2 5 2 2 11" xfId="12438" xr:uid="{00000000-0005-0000-0000-0000DA2F0000}"/>
    <cellStyle name="20% - Accent1 2 5 2 2 11 2" xfId="12439" xr:uid="{00000000-0005-0000-0000-0000DB2F0000}"/>
    <cellStyle name="20% - Accent1 2 5 2 2 11 2 2" xfId="12440" xr:uid="{00000000-0005-0000-0000-0000DC2F0000}"/>
    <cellStyle name="20% - Accent1 2 5 2 2 11 3" xfId="12441" xr:uid="{00000000-0005-0000-0000-0000DD2F0000}"/>
    <cellStyle name="20% - Accent1 2 5 2 2 12" xfId="12442" xr:uid="{00000000-0005-0000-0000-0000DE2F0000}"/>
    <cellStyle name="20% - Accent1 2 5 2 2 12 2" xfId="12443" xr:uid="{00000000-0005-0000-0000-0000DF2F0000}"/>
    <cellStyle name="20% - Accent1 2 5 2 2 13" xfId="12444" xr:uid="{00000000-0005-0000-0000-0000E02F0000}"/>
    <cellStyle name="20% - Accent1 2 5 2 2 13 2" xfId="12445" xr:uid="{00000000-0005-0000-0000-0000E12F0000}"/>
    <cellStyle name="20% - Accent1 2 5 2 2 14" xfId="12446" xr:uid="{00000000-0005-0000-0000-0000E22F0000}"/>
    <cellStyle name="20% - Accent1 2 5 2 2 2" xfId="12447" xr:uid="{00000000-0005-0000-0000-0000E32F0000}"/>
    <cellStyle name="20% - Accent1 2 5 2 2 2 10" xfId="12448" xr:uid="{00000000-0005-0000-0000-0000E42F0000}"/>
    <cellStyle name="20% - Accent1 2 5 2 2 2 10 2" xfId="12449" xr:uid="{00000000-0005-0000-0000-0000E52F0000}"/>
    <cellStyle name="20% - Accent1 2 5 2 2 2 11" xfId="12450" xr:uid="{00000000-0005-0000-0000-0000E62F0000}"/>
    <cellStyle name="20% - Accent1 2 5 2 2 2 2" xfId="12451" xr:uid="{00000000-0005-0000-0000-0000E72F0000}"/>
    <cellStyle name="20% - Accent1 2 5 2 2 2 2 2" xfId="12452" xr:uid="{00000000-0005-0000-0000-0000E82F0000}"/>
    <cellStyle name="20% - Accent1 2 5 2 2 2 2 2 2" xfId="12453" xr:uid="{00000000-0005-0000-0000-0000E92F0000}"/>
    <cellStyle name="20% - Accent1 2 5 2 2 2 2 2 2 2" xfId="12454" xr:uid="{00000000-0005-0000-0000-0000EA2F0000}"/>
    <cellStyle name="20% - Accent1 2 5 2 2 2 2 2 2 2 2" xfId="12455" xr:uid="{00000000-0005-0000-0000-0000EB2F0000}"/>
    <cellStyle name="20% - Accent1 2 5 2 2 2 2 2 2 3" xfId="12456" xr:uid="{00000000-0005-0000-0000-0000EC2F0000}"/>
    <cellStyle name="20% - Accent1 2 5 2 2 2 2 2 3" xfId="12457" xr:uid="{00000000-0005-0000-0000-0000ED2F0000}"/>
    <cellStyle name="20% - Accent1 2 5 2 2 2 2 2 3 2" xfId="12458" xr:uid="{00000000-0005-0000-0000-0000EE2F0000}"/>
    <cellStyle name="20% - Accent1 2 5 2 2 2 2 2 4" xfId="12459" xr:uid="{00000000-0005-0000-0000-0000EF2F0000}"/>
    <cellStyle name="20% - Accent1 2 5 2 2 2 2 3" xfId="12460" xr:uid="{00000000-0005-0000-0000-0000F02F0000}"/>
    <cellStyle name="20% - Accent1 2 5 2 2 2 2 3 2" xfId="12461" xr:uid="{00000000-0005-0000-0000-0000F12F0000}"/>
    <cellStyle name="20% - Accent1 2 5 2 2 2 2 3 2 2" xfId="12462" xr:uid="{00000000-0005-0000-0000-0000F22F0000}"/>
    <cellStyle name="20% - Accent1 2 5 2 2 2 2 3 2 2 2" xfId="12463" xr:uid="{00000000-0005-0000-0000-0000F32F0000}"/>
    <cellStyle name="20% - Accent1 2 5 2 2 2 2 3 2 3" xfId="12464" xr:uid="{00000000-0005-0000-0000-0000F42F0000}"/>
    <cellStyle name="20% - Accent1 2 5 2 2 2 2 3 3" xfId="12465" xr:uid="{00000000-0005-0000-0000-0000F52F0000}"/>
    <cellStyle name="20% - Accent1 2 5 2 2 2 2 3 3 2" xfId="12466" xr:uid="{00000000-0005-0000-0000-0000F62F0000}"/>
    <cellStyle name="20% - Accent1 2 5 2 2 2 2 3 4" xfId="12467" xr:uid="{00000000-0005-0000-0000-0000F72F0000}"/>
    <cellStyle name="20% - Accent1 2 5 2 2 2 2 4" xfId="12468" xr:uid="{00000000-0005-0000-0000-0000F82F0000}"/>
    <cellStyle name="20% - Accent1 2 5 2 2 2 2 4 2" xfId="12469" xr:uid="{00000000-0005-0000-0000-0000F92F0000}"/>
    <cellStyle name="20% - Accent1 2 5 2 2 2 2 4 2 2" xfId="12470" xr:uid="{00000000-0005-0000-0000-0000FA2F0000}"/>
    <cellStyle name="20% - Accent1 2 5 2 2 2 2 4 2 2 2" xfId="12471" xr:uid="{00000000-0005-0000-0000-0000FB2F0000}"/>
    <cellStyle name="20% - Accent1 2 5 2 2 2 2 4 2 3" xfId="12472" xr:uid="{00000000-0005-0000-0000-0000FC2F0000}"/>
    <cellStyle name="20% - Accent1 2 5 2 2 2 2 4 3" xfId="12473" xr:uid="{00000000-0005-0000-0000-0000FD2F0000}"/>
    <cellStyle name="20% - Accent1 2 5 2 2 2 2 4 3 2" xfId="12474" xr:uid="{00000000-0005-0000-0000-0000FE2F0000}"/>
    <cellStyle name="20% - Accent1 2 5 2 2 2 2 4 4" xfId="12475" xr:uid="{00000000-0005-0000-0000-0000FF2F0000}"/>
    <cellStyle name="20% - Accent1 2 5 2 2 2 2 5" xfId="12476" xr:uid="{00000000-0005-0000-0000-000000300000}"/>
    <cellStyle name="20% - Accent1 2 5 2 2 2 2 5 2" xfId="12477" xr:uid="{00000000-0005-0000-0000-000001300000}"/>
    <cellStyle name="20% - Accent1 2 5 2 2 2 2 5 2 2" xfId="12478" xr:uid="{00000000-0005-0000-0000-000002300000}"/>
    <cellStyle name="20% - Accent1 2 5 2 2 2 2 5 3" xfId="12479" xr:uid="{00000000-0005-0000-0000-000003300000}"/>
    <cellStyle name="20% - Accent1 2 5 2 2 2 2 6" xfId="12480" xr:uid="{00000000-0005-0000-0000-000004300000}"/>
    <cellStyle name="20% - Accent1 2 5 2 2 2 2 6 2" xfId="12481" xr:uid="{00000000-0005-0000-0000-000005300000}"/>
    <cellStyle name="20% - Accent1 2 5 2 2 2 2 6 2 2" xfId="12482" xr:uid="{00000000-0005-0000-0000-000006300000}"/>
    <cellStyle name="20% - Accent1 2 5 2 2 2 2 6 3" xfId="12483" xr:uid="{00000000-0005-0000-0000-000007300000}"/>
    <cellStyle name="20% - Accent1 2 5 2 2 2 2 7" xfId="12484" xr:uid="{00000000-0005-0000-0000-000008300000}"/>
    <cellStyle name="20% - Accent1 2 5 2 2 2 2 7 2" xfId="12485" xr:uid="{00000000-0005-0000-0000-000009300000}"/>
    <cellStyle name="20% - Accent1 2 5 2 2 2 2 8" xfId="12486" xr:uid="{00000000-0005-0000-0000-00000A300000}"/>
    <cellStyle name="20% - Accent1 2 5 2 2 2 2 8 2" xfId="12487" xr:uid="{00000000-0005-0000-0000-00000B300000}"/>
    <cellStyle name="20% - Accent1 2 5 2 2 2 2 9" xfId="12488" xr:uid="{00000000-0005-0000-0000-00000C300000}"/>
    <cellStyle name="20% - Accent1 2 5 2 2 2 3" xfId="12489" xr:uid="{00000000-0005-0000-0000-00000D300000}"/>
    <cellStyle name="20% - Accent1 2 5 2 2 2 3 2" xfId="12490" xr:uid="{00000000-0005-0000-0000-00000E300000}"/>
    <cellStyle name="20% - Accent1 2 5 2 2 2 3 2 2" xfId="12491" xr:uid="{00000000-0005-0000-0000-00000F300000}"/>
    <cellStyle name="20% - Accent1 2 5 2 2 2 3 2 2 2" xfId="12492" xr:uid="{00000000-0005-0000-0000-000010300000}"/>
    <cellStyle name="20% - Accent1 2 5 2 2 2 3 2 2 2 2" xfId="12493" xr:uid="{00000000-0005-0000-0000-000011300000}"/>
    <cellStyle name="20% - Accent1 2 5 2 2 2 3 2 2 3" xfId="12494" xr:uid="{00000000-0005-0000-0000-000012300000}"/>
    <cellStyle name="20% - Accent1 2 5 2 2 2 3 2 3" xfId="12495" xr:uid="{00000000-0005-0000-0000-000013300000}"/>
    <cellStyle name="20% - Accent1 2 5 2 2 2 3 2 3 2" xfId="12496" xr:uid="{00000000-0005-0000-0000-000014300000}"/>
    <cellStyle name="20% - Accent1 2 5 2 2 2 3 2 4" xfId="12497" xr:uid="{00000000-0005-0000-0000-000015300000}"/>
    <cellStyle name="20% - Accent1 2 5 2 2 2 3 3" xfId="12498" xr:uid="{00000000-0005-0000-0000-000016300000}"/>
    <cellStyle name="20% - Accent1 2 5 2 2 2 3 3 2" xfId="12499" xr:uid="{00000000-0005-0000-0000-000017300000}"/>
    <cellStyle name="20% - Accent1 2 5 2 2 2 3 3 2 2" xfId="12500" xr:uid="{00000000-0005-0000-0000-000018300000}"/>
    <cellStyle name="20% - Accent1 2 5 2 2 2 3 3 2 2 2" xfId="12501" xr:uid="{00000000-0005-0000-0000-000019300000}"/>
    <cellStyle name="20% - Accent1 2 5 2 2 2 3 3 2 3" xfId="12502" xr:uid="{00000000-0005-0000-0000-00001A300000}"/>
    <cellStyle name="20% - Accent1 2 5 2 2 2 3 3 3" xfId="12503" xr:uid="{00000000-0005-0000-0000-00001B300000}"/>
    <cellStyle name="20% - Accent1 2 5 2 2 2 3 3 3 2" xfId="12504" xr:uid="{00000000-0005-0000-0000-00001C300000}"/>
    <cellStyle name="20% - Accent1 2 5 2 2 2 3 3 4" xfId="12505" xr:uid="{00000000-0005-0000-0000-00001D300000}"/>
    <cellStyle name="20% - Accent1 2 5 2 2 2 3 4" xfId="12506" xr:uid="{00000000-0005-0000-0000-00001E300000}"/>
    <cellStyle name="20% - Accent1 2 5 2 2 2 3 4 2" xfId="12507" xr:uid="{00000000-0005-0000-0000-00001F300000}"/>
    <cellStyle name="20% - Accent1 2 5 2 2 2 3 4 2 2" xfId="12508" xr:uid="{00000000-0005-0000-0000-000020300000}"/>
    <cellStyle name="20% - Accent1 2 5 2 2 2 3 4 2 2 2" xfId="12509" xr:uid="{00000000-0005-0000-0000-000021300000}"/>
    <cellStyle name="20% - Accent1 2 5 2 2 2 3 4 2 3" xfId="12510" xr:uid="{00000000-0005-0000-0000-000022300000}"/>
    <cellStyle name="20% - Accent1 2 5 2 2 2 3 4 3" xfId="12511" xr:uid="{00000000-0005-0000-0000-000023300000}"/>
    <cellStyle name="20% - Accent1 2 5 2 2 2 3 4 3 2" xfId="12512" xr:uid="{00000000-0005-0000-0000-000024300000}"/>
    <cellStyle name="20% - Accent1 2 5 2 2 2 3 4 4" xfId="12513" xr:uid="{00000000-0005-0000-0000-000025300000}"/>
    <cellStyle name="20% - Accent1 2 5 2 2 2 3 5" xfId="12514" xr:uid="{00000000-0005-0000-0000-000026300000}"/>
    <cellStyle name="20% - Accent1 2 5 2 2 2 3 5 2" xfId="12515" xr:uid="{00000000-0005-0000-0000-000027300000}"/>
    <cellStyle name="20% - Accent1 2 5 2 2 2 3 5 2 2" xfId="12516" xr:uid="{00000000-0005-0000-0000-000028300000}"/>
    <cellStyle name="20% - Accent1 2 5 2 2 2 3 5 3" xfId="12517" xr:uid="{00000000-0005-0000-0000-000029300000}"/>
    <cellStyle name="20% - Accent1 2 5 2 2 2 3 6" xfId="12518" xr:uid="{00000000-0005-0000-0000-00002A300000}"/>
    <cellStyle name="20% - Accent1 2 5 2 2 2 3 6 2" xfId="12519" xr:uid="{00000000-0005-0000-0000-00002B300000}"/>
    <cellStyle name="20% - Accent1 2 5 2 2 2 3 6 2 2" xfId="12520" xr:uid="{00000000-0005-0000-0000-00002C300000}"/>
    <cellStyle name="20% - Accent1 2 5 2 2 2 3 6 3" xfId="12521" xr:uid="{00000000-0005-0000-0000-00002D300000}"/>
    <cellStyle name="20% - Accent1 2 5 2 2 2 3 7" xfId="12522" xr:uid="{00000000-0005-0000-0000-00002E300000}"/>
    <cellStyle name="20% - Accent1 2 5 2 2 2 3 7 2" xfId="12523" xr:uid="{00000000-0005-0000-0000-00002F300000}"/>
    <cellStyle name="20% - Accent1 2 5 2 2 2 3 8" xfId="12524" xr:uid="{00000000-0005-0000-0000-000030300000}"/>
    <cellStyle name="20% - Accent1 2 5 2 2 2 3 8 2" xfId="12525" xr:uid="{00000000-0005-0000-0000-000031300000}"/>
    <cellStyle name="20% - Accent1 2 5 2 2 2 3 9" xfId="12526" xr:uid="{00000000-0005-0000-0000-000032300000}"/>
    <cellStyle name="20% - Accent1 2 5 2 2 2 4" xfId="12527" xr:uid="{00000000-0005-0000-0000-000033300000}"/>
    <cellStyle name="20% - Accent1 2 5 2 2 2 4 2" xfId="12528" xr:uid="{00000000-0005-0000-0000-000034300000}"/>
    <cellStyle name="20% - Accent1 2 5 2 2 2 4 2 2" xfId="12529" xr:uid="{00000000-0005-0000-0000-000035300000}"/>
    <cellStyle name="20% - Accent1 2 5 2 2 2 4 2 2 2" xfId="12530" xr:uid="{00000000-0005-0000-0000-000036300000}"/>
    <cellStyle name="20% - Accent1 2 5 2 2 2 4 2 3" xfId="12531" xr:uid="{00000000-0005-0000-0000-000037300000}"/>
    <cellStyle name="20% - Accent1 2 5 2 2 2 4 3" xfId="12532" xr:uid="{00000000-0005-0000-0000-000038300000}"/>
    <cellStyle name="20% - Accent1 2 5 2 2 2 4 3 2" xfId="12533" xr:uid="{00000000-0005-0000-0000-000039300000}"/>
    <cellStyle name="20% - Accent1 2 5 2 2 2 4 4" xfId="12534" xr:uid="{00000000-0005-0000-0000-00003A300000}"/>
    <cellStyle name="20% - Accent1 2 5 2 2 2 5" xfId="12535" xr:uid="{00000000-0005-0000-0000-00003B300000}"/>
    <cellStyle name="20% - Accent1 2 5 2 2 2 5 2" xfId="12536" xr:uid="{00000000-0005-0000-0000-00003C300000}"/>
    <cellStyle name="20% - Accent1 2 5 2 2 2 5 2 2" xfId="12537" xr:uid="{00000000-0005-0000-0000-00003D300000}"/>
    <cellStyle name="20% - Accent1 2 5 2 2 2 5 2 2 2" xfId="12538" xr:uid="{00000000-0005-0000-0000-00003E300000}"/>
    <cellStyle name="20% - Accent1 2 5 2 2 2 5 2 3" xfId="12539" xr:uid="{00000000-0005-0000-0000-00003F300000}"/>
    <cellStyle name="20% - Accent1 2 5 2 2 2 5 3" xfId="12540" xr:uid="{00000000-0005-0000-0000-000040300000}"/>
    <cellStyle name="20% - Accent1 2 5 2 2 2 5 3 2" xfId="12541" xr:uid="{00000000-0005-0000-0000-000041300000}"/>
    <cellStyle name="20% - Accent1 2 5 2 2 2 5 4" xfId="12542" xr:uid="{00000000-0005-0000-0000-000042300000}"/>
    <cellStyle name="20% - Accent1 2 5 2 2 2 6" xfId="12543" xr:uid="{00000000-0005-0000-0000-000043300000}"/>
    <cellStyle name="20% - Accent1 2 5 2 2 2 6 2" xfId="12544" xr:uid="{00000000-0005-0000-0000-000044300000}"/>
    <cellStyle name="20% - Accent1 2 5 2 2 2 6 2 2" xfId="12545" xr:uid="{00000000-0005-0000-0000-000045300000}"/>
    <cellStyle name="20% - Accent1 2 5 2 2 2 6 2 2 2" xfId="12546" xr:uid="{00000000-0005-0000-0000-000046300000}"/>
    <cellStyle name="20% - Accent1 2 5 2 2 2 6 2 3" xfId="12547" xr:uid="{00000000-0005-0000-0000-000047300000}"/>
    <cellStyle name="20% - Accent1 2 5 2 2 2 6 3" xfId="12548" xr:uid="{00000000-0005-0000-0000-000048300000}"/>
    <cellStyle name="20% - Accent1 2 5 2 2 2 6 3 2" xfId="12549" xr:uid="{00000000-0005-0000-0000-000049300000}"/>
    <cellStyle name="20% - Accent1 2 5 2 2 2 6 4" xfId="12550" xr:uid="{00000000-0005-0000-0000-00004A300000}"/>
    <cellStyle name="20% - Accent1 2 5 2 2 2 7" xfId="12551" xr:uid="{00000000-0005-0000-0000-00004B300000}"/>
    <cellStyle name="20% - Accent1 2 5 2 2 2 7 2" xfId="12552" xr:uid="{00000000-0005-0000-0000-00004C300000}"/>
    <cellStyle name="20% - Accent1 2 5 2 2 2 7 2 2" xfId="12553" xr:uid="{00000000-0005-0000-0000-00004D300000}"/>
    <cellStyle name="20% - Accent1 2 5 2 2 2 7 3" xfId="12554" xr:uid="{00000000-0005-0000-0000-00004E300000}"/>
    <cellStyle name="20% - Accent1 2 5 2 2 2 8" xfId="12555" xr:uid="{00000000-0005-0000-0000-00004F300000}"/>
    <cellStyle name="20% - Accent1 2 5 2 2 2 8 2" xfId="12556" xr:uid="{00000000-0005-0000-0000-000050300000}"/>
    <cellStyle name="20% - Accent1 2 5 2 2 2 8 2 2" xfId="12557" xr:uid="{00000000-0005-0000-0000-000051300000}"/>
    <cellStyle name="20% - Accent1 2 5 2 2 2 8 3" xfId="12558" xr:uid="{00000000-0005-0000-0000-000052300000}"/>
    <cellStyle name="20% - Accent1 2 5 2 2 2 9" xfId="12559" xr:uid="{00000000-0005-0000-0000-000053300000}"/>
    <cellStyle name="20% - Accent1 2 5 2 2 2 9 2" xfId="12560" xr:uid="{00000000-0005-0000-0000-000054300000}"/>
    <cellStyle name="20% - Accent1 2 5 2 2 3" xfId="12561" xr:uid="{00000000-0005-0000-0000-000055300000}"/>
    <cellStyle name="20% - Accent1 2 5 2 2 3 10" xfId="12562" xr:uid="{00000000-0005-0000-0000-000056300000}"/>
    <cellStyle name="20% - Accent1 2 5 2 2 3 10 2" xfId="12563" xr:uid="{00000000-0005-0000-0000-000057300000}"/>
    <cellStyle name="20% - Accent1 2 5 2 2 3 11" xfId="12564" xr:uid="{00000000-0005-0000-0000-000058300000}"/>
    <cellStyle name="20% - Accent1 2 5 2 2 3 2" xfId="12565" xr:uid="{00000000-0005-0000-0000-000059300000}"/>
    <cellStyle name="20% - Accent1 2 5 2 2 3 2 2" xfId="12566" xr:uid="{00000000-0005-0000-0000-00005A300000}"/>
    <cellStyle name="20% - Accent1 2 5 2 2 3 2 2 2" xfId="12567" xr:uid="{00000000-0005-0000-0000-00005B300000}"/>
    <cellStyle name="20% - Accent1 2 5 2 2 3 2 2 2 2" xfId="12568" xr:uid="{00000000-0005-0000-0000-00005C300000}"/>
    <cellStyle name="20% - Accent1 2 5 2 2 3 2 2 2 2 2" xfId="12569" xr:uid="{00000000-0005-0000-0000-00005D300000}"/>
    <cellStyle name="20% - Accent1 2 5 2 2 3 2 2 2 3" xfId="12570" xr:uid="{00000000-0005-0000-0000-00005E300000}"/>
    <cellStyle name="20% - Accent1 2 5 2 2 3 2 2 3" xfId="12571" xr:uid="{00000000-0005-0000-0000-00005F300000}"/>
    <cellStyle name="20% - Accent1 2 5 2 2 3 2 2 3 2" xfId="12572" xr:uid="{00000000-0005-0000-0000-000060300000}"/>
    <cellStyle name="20% - Accent1 2 5 2 2 3 2 2 4" xfId="12573" xr:uid="{00000000-0005-0000-0000-000061300000}"/>
    <cellStyle name="20% - Accent1 2 5 2 2 3 2 3" xfId="12574" xr:uid="{00000000-0005-0000-0000-000062300000}"/>
    <cellStyle name="20% - Accent1 2 5 2 2 3 2 3 2" xfId="12575" xr:uid="{00000000-0005-0000-0000-000063300000}"/>
    <cellStyle name="20% - Accent1 2 5 2 2 3 2 3 2 2" xfId="12576" xr:uid="{00000000-0005-0000-0000-000064300000}"/>
    <cellStyle name="20% - Accent1 2 5 2 2 3 2 3 2 2 2" xfId="12577" xr:uid="{00000000-0005-0000-0000-000065300000}"/>
    <cellStyle name="20% - Accent1 2 5 2 2 3 2 3 2 3" xfId="12578" xr:uid="{00000000-0005-0000-0000-000066300000}"/>
    <cellStyle name="20% - Accent1 2 5 2 2 3 2 3 3" xfId="12579" xr:uid="{00000000-0005-0000-0000-000067300000}"/>
    <cellStyle name="20% - Accent1 2 5 2 2 3 2 3 3 2" xfId="12580" xr:uid="{00000000-0005-0000-0000-000068300000}"/>
    <cellStyle name="20% - Accent1 2 5 2 2 3 2 3 4" xfId="12581" xr:uid="{00000000-0005-0000-0000-000069300000}"/>
    <cellStyle name="20% - Accent1 2 5 2 2 3 2 4" xfId="12582" xr:uid="{00000000-0005-0000-0000-00006A300000}"/>
    <cellStyle name="20% - Accent1 2 5 2 2 3 2 4 2" xfId="12583" xr:uid="{00000000-0005-0000-0000-00006B300000}"/>
    <cellStyle name="20% - Accent1 2 5 2 2 3 2 4 2 2" xfId="12584" xr:uid="{00000000-0005-0000-0000-00006C300000}"/>
    <cellStyle name="20% - Accent1 2 5 2 2 3 2 4 2 2 2" xfId="12585" xr:uid="{00000000-0005-0000-0000-00006D300000}"/>
    <cellStyle name="20% - Accent1 2 5 2 2 3 2 4 2 3" xfId="12586" xr:uid="{00000000-0005-0000-0000-00006E300000}"/>
    <cellStyle name="20% - Accent1 2 5 2 2 3 2 4 3" xfId="12587" xr:uid="{00000000-0005-0000-0000-00006F300000}"/>
    <cellStyle name="20% - Accent1 2 5 2 2 3 2 4 3 2" xfId="12588" xr:uid="{00000000-0005-0000-0000-000070300000}"/>
    <cellStyle name="20% - Accent1 2 5 2 2 3 2 4 4" xfId="12589" xr:uid="{00000000-0005-0000-0000-000071300000}"/>
    <cellStyle name="20% - Accent1 2 5 2 2 3 2 5" xfId="12590" xr:uid="{00000000-0005-0000-0000-000072300000}"/>
    <cellStyle name="20% - Accent1 2 5 2 2 3 2 5 2" xfId="12591" xr:uid="{00000000-0005-0000-0000-000073300000}"/>
    <cellStyle name="20% - Accent1 2 5 2 2 3 2 5 2 2" xfId="12592" xr:uid="{00000000-0005-0000-0000-000074300000}"/>
    <cellStyle name="20% - Accent1 2 5 2 2 3 2 5 3" xfId="12593" xr:uid="{00000000-0005-0000-0000-000075300000}"/>
    <cellStyle name="20% - Accent1 2 5 2 2 3 2 6" xfId="12594" xr:uid="{00000000-0005-0000-0000-000076300000}"/>
    <cellStyle name="20% - Accent1 2 5 2 2 3 2 6 2" xfId="12595" xr:uid="{00000000-0005-0000-0000-000077300000}"/>
    <cellStyle name="20% - Accent1 2 5 2 2 3 2 6 2 2" xfId="12596" xr:uid="{00000000-0005-0000-0000-000078300000}"/>
    <cellStyle name="20% - Accent1 2 5 2 2 3 2 6 3" xfId="12597" xr:uid="{00000000-0005-0000-0000-000079300000}"/>
    <cellStyle name="20% - Accent1 2 5 2 2 3 2 7" xfId="12598" xr:uid="{00000000-0005-0000-0000-00007A300000}"/>
    <cellStyle name="20% - Accent1 2 5 2 2 3 2 7 2" xfId="12599" xr:uid="{00000000-0005-0000-0000-00007B300000}"/>
    <cellStyle name="20% - Accent1 2 5 2 2 3 2 8" xfId="12600" xr:uid="{00000000-0005-0000-0000-00007C300000}"/>
    <cellStyle name="20% - Accent1 2 5 2 2 3 2 8 2" xfId="12601" xr:uid="{00000000-0005-0000-0000-00007D300000}"/>
    <cellStyle name="20% - Accent1 2 5 2 2 3 2 9" xfId="12602" xr:uid="{00000000-0005-0000-0000-00007E300000}"/>
    <cellStyle name="20% - Accent1 2 5 2 2 3 3" xfId="12603" xr:uid="{00000000-0005-0000-0000-00007F300000}"/>
    <cellStyle name="20% - Accent1 2 5 2 2 3 3 2" xfId="12604" xr:uid="{00000000-0005-0000-0000-000080300000}"/>
    <cellStyle name="20% - Accent1 2 5 2 2 3 3 2 2" xfId="12605" xr:uid="{00000000-0005-0000-0000-000081300000}"/>
    <cellStyle name="20% - Accent1 2 5 2 2 3 3 2 2 2" xfId="12606" xr:uid="{00000000-0005-0000-0000-000082300000}"/>
    <cellStyle name="20% - Accent1 2 5 2 2 3 3 2 2 2 2" xfId="12607" xr:uid="{00000000-0005-0000-0000-000083300000}"/>
    <cellStyle name="20% - Accent1 2 5 2 2 3 3 2 2 3" xfId="12608" xr:uid="{00000000-0005-0000-0000-000084300000}"/>
    <cellStyle name="20% - Accent1 2 5 2 2 3 3 2 3" xfId="12609" xr:uid="{00000000-0005-0000-0000-000085300000}"/>
    <cellStyle name="20% - Accent1 2 5 2 2 3 3 2 3 2" xfId="12610" xr:uid="{00000000-0005-0000-0000-000086300000}"/>
    <cellStyle name="20% - Accent1 2 5 2 2 3 3 2 4" xfId="12611" xr:uid="{00000000-0005-0000-0000-000087300000}"/>
    <cellStyle name="20% - Accent1 2 5 2 2 3 3 3" xfId="12612" xr:uid="{00000000-0005-0000-0000-000088300000}"/>
    <cellStyle name="20% - Accent1 2 5 2 2 3 3 3 2" xfId="12613" xr:uid="{00000000-0005-0000-0000-000089300000}"/>
    <cellStyle name="20% - Accent1 2 5 2 2 3 3 3 2 2" xfId="12614" xr:uid="{00000000-0005-0000-0000-00008A300000}"/>
    <cellStyle name="20% - Accent1 2 5 2 2 3 3 3 2 2 2" xfId="12615" xr:uid="{00000000-0005-0000-0000-00008B300000}"/>
    <cellStyle name="20% - Accent1 2 5 2 2 3 3 3 2 3" xfId="12616" xr:uid="{00000000-0005-0000-0000-00008C300000}"/>
    <cellStyle name="20% - Accent1 2 5 2 2 3 3 3 3" xfId="12617" xr:uid="{00000000-0005-0000-0000-00008D300000}"/>
    <cellStyle name="20% - Accent1 2 5 2 2 3 3 3 3 2" xfId="12618" xr:uid="{00000000-0005-0000-0000-00008E300000}"/>
    <cellStyle name="20% - Accent1 2 5 2 2 3 3 3 4" xfId="12619" xr:uid="{00000000-0005-0000-0000-00008F300000}"/>
    <cellStyle name="20% - Accent1 2 5 2 2 3 3 4" xfId="12620" xr:uid="{00000000-0005-0000-0000-000090300000}"/>
    <cellStyle name="20% - Accent1 2 5 2 2 3 3 4 2" xfId="12621" xr:uid="{00000000-0005-0000-0000-000091300000}"/>
    <cellStyle name="20% - Accent1 2 5 2 2 3 3 4 2 2" xfId="12622" xr:uid="{00000000-0005-0000-0000-000092300000}"/>
    <cellStyle name="20% - Accent1 2 5 2 2 3 3 4 2 2 2" xfId="12623" xr:uid="{00000000-0005-0000-0000-000093300000}"/>
    <cellStyle name="20% - Accent1 2 5 2 2 3 3 4 2 3" xfId="12624" xr:uid="{00000000-0005-0000-0000-000094300000}"/>
    <cellStyle name="20% - Accent1 2 5 2 2 3 3 4 3" xfId="12625" xr:uid="{00000000-0005-0000-0000-000095300000}"/>
    <cellStyle name="20% - Accent1 2 5 2 2 3 3 4 3 2" xfId="12626" xr:uid="{00000000-0005-0000-0000-000096300000}"/>
    <cellStyle name="20% - Accent1 2 5 2 2 3 3 4 4" xfId="12627" xr:uid="{00000000-0005-0000-0000-000097300000}"/>
    <cellStyle name="20% - Accent1 2 5 2 2 3 3 5" xfId="12628" xr:uid="{00000000-0005-0000-0000-000098300000}"/>
    <cellStyle name="20% - Accent1 2 5 2 2 3 3 5 2" xfId="12629" xr:uid="{00000000-0005-0000-0000-000099300000}"/>
    <cellStyle name="20% - Accent1 2 5 2 2 3 3 5 2 2" xfId="12630" xr:uid="{00000000-0005-0000-0000-00009A300000}"/>
    <cellStyle name="20% - Accent1 2 5 2 2 3 3 5 3" xfId="12631" xr:uid="{00000000-0005-0000-0000-00009B300000}"/>
    <cellStyle name="20% - Accent1 2 5 2 2 3 3 6" xfId="12632" xr:uid="{00000000-0005-0000-0000-00009C300000}"/>
    <cellStyle name="20% - Accent1 2 5 2 2 3 3 6 2" xfId="12633" xr:uid="{00000000-0005-0000-0000-00009D300000}"/>
    <cellStyle name="20% - Accent1 2 5 2 2 3 3 6 2 2" xfId="12634" xr:uid="{00000000-0005-0000-0000-00009E300000}"/>
    <cellStyle name="20% - Accent1 2 5 2 2 3 3 6 3" xfId="12635" xr:uid="{00000000-0005-0000-0000-00009F300000}"/>
    <cellStyle name="20% - Accent1 2 5 2 2 3 3 7" xfId="12636" xr:uid="{00000000-0005-0000-0000-0000A0300000}"/>
    <cellStyle name="20% - Accent1 2 5 2 2 3 3 7 2" xfId="12637" xr:uid="{00000000-0005-0000-0000-0000A1300000}"/>
    <cellStyle name="20% - Accent1 2 5 2 2 3 3 8" xfId="12638" xr:uid="{00000000-0005-0000-0000-0000A2300000}"/>
    <cellStyle name="20% - Accent1 2 5 2 2 3 3 8 2" xfId="12639" xr:uid="{00000000-0005-0000-0000-0000A3300000}"/>
    <cellStyle name="20% - Accent1 2 5 2 2 3 3 9" xfId="12640" xr:uid="{00000000-0005-0000-0000-0000A4300000}"/>
    <cellStyle name="20% - Accent1 2 5 2 2 3 4" xfId="12641" xr:uid="{00000000-0005-0000-0000-0000A5300000}"/>
    <cellStyle name="20% - Accent1 2 5 2 2 3 4 2" xfId="12642" xr:uid="{00000000-0005-0000-0000-0000A6300000}"/>
    <cellStyle name="20% - Accent1 2 5 2 2 3 4 2 2" xfId="12643" xr:uid="{00000000-0005-0000-0000-0000A7300000}"/>
    <cellStyle name="20% - Accent1 2 5 2 2 3 4 2 2 2" xfId="12644" xr:uid="{00000000-0005-0000-0000-0000A8300000}"/>
    <cellStyle name="20% - Accent1 2 5 2 2 3 4 2 3" xfId="12645" xr:uid="{00000000-0005-0000-0000-0000A9300000}"/>
    <cellStyle name="20% - Accent1 2 5 2 2 3 4 3" xfId="12646" xr:uid="{00000000-0005-0000-0000-0000AA300000}"/>
    <cellStyle name="20% - Accent1 2 5 2 2 3 4 3 2" xfId="12647" xr:uid="{00000000-0005-0000-0000-0000AB300000}"/>
    <cellStyle name="20% - Accent1 2 5 2 2 3 4 4" xfId="12648" xr:uid="{00000000-0005-0000-0000-0000AC300000}"/>
    <cellStyle name="20% - Accent1 2 5 2 2 3 5" xfId="12649" xr:uid="{00000000-0005-0000-0000-0000AD300000}"/>
    <cellStyle name="20% - Accent1 2 5 2 2 3 5 2" xfId="12650" xr:uid="{00000000-0005-0000-0000-0000AE300000}"/>
    <cellStyle name="20% - Accent1 2 5 2 2 3 5 2 2" xfId="12651" xr:uid="{00000000-0005-0000-0000-0000AF300000}"/>
    <cellStyle name="20% - Accent1 2 5 2 2 3 5 2 2 2" xfId="12652" xr:uid="{00000000-0005-0000-0000-0000B0300000}"/>
    <cellStyle name="20% - Accent1 2 5 2 2 3 5 2 3" xfId="12653" xr:uid="{00000000-0005-0000-0000-0000B1300000}"/>
    <cellStyle name="20% - Accent1 2 5 2 2 3 5 3" xfId="12654" xr:uid="{00000000-0005-0000-0000-0000B2300000}"/>
    <cellStyle name="20% - Accent1 2 5 2 2 3 5 3 2" xfId="12655" xr:uid="{00000000-0005-0000-0000-0000B3300000}"/>
    <cellStyle name="20% - Accent1 2 5 2 2 3 5 4" xfId="12656" xr:uid="{00000000-0005-0000-0000-0000B4300000}"/>
    <cellStyle name="20% - Accent1 2 5 2 2 3 6" xfId="12657" xr:uid="{00000000-0005-0000-0000-0000B5300000}"/>
    <cellStyle name="20% - Accent1 2 5 2 2 3 6 2" xfId="12658" xr:uid="{00000000-0005-0000-0000-0000B6300000}"/>
    <cellStyle name="20% - Accent1 2 5 2 2 3 6 2 2" xfId="12659" xr:uid="{00000000-0005-0000-0000-0000B7300000}"/>
    <cellStyle name="20% - Accent1 2 5 2 2 3 6 2 2 2" xfId="12660" xr:uid="{00000000-0005-0000-0000-0000B8300000}"/>
    <cellStyle name="20% - Accent1 2 5 2 2 3 6 2 3" xfId="12661" xr:uid="{00000000-0005-0000-0000-0000B9300000}"/>
    <cellStyle name="20% - Accent1 2 5 2 2 3 6 3" xfId="12662" xr:uid="{00000000-0005-0000-0000-0000BA300000}"/>
    <cellStyle name="20% - Accent1 2 5 2 2 3 6 3 2" xfId="12663" xr:uid="{00000000-0005-0000-0000-0000BB300000}"/>
    <cellStyle name="20% - Accent1 2 5 2 2 3 6 4" xfId="12664" xr:uid="{00000000-0005-0000-0000-0000BC300000}"/>
    <cellStyle name="20% - Accent1 2 5 2 2 3 7" xfId="12665" xr:uid="{00000000-0005-0000-0000-0000BD300000}"/>
    <cellStyle name="20% - Accent1 2 5 2 2 3 7 2" xfId="12666" xr:uid="{00000000-0005-0000-0000-0000BE300000}"/>
    <cellStyle name="20% - Accent1 2 5 2 2 3 7 2 2" xfId="12667" xr:uid="{00000000-0005-0000-0000-0000BF300000}"/>
    <cellStyle name="20% - Accent1 2 5 2 2 3 7 3" xfId="12668" xr:uid="{00000000-0005-0000-0000-0000C0300000}"/>
    <cellStyle name="20% - Accent1 2 5 2 2 3 8" xfId="12669" xr:uid="{00000000-0005-0000-0000-0000C1300000}"/>
    <cellStyle name="20% - Accent1 2 5 2 2 3 8 2" xfId="12670" xr:uid="{00000000-0005-0000-0000-0000C2300000}"/>
    <cellStyle name="20% - Accent1 2 5 2 2 3 8 2 2" xfId="12671" xr:uid="{00000000-0005-0000-0000-0000C3300000}"/>
    <cellStyle name="20% - Accent1 2 5 2 2 3 8 3" xfId="12672" xr:uid="{00000000-0005-0000-0000-0000C4300000}"/>
    <cellStyle name="20% - Accent1 2 5 2 2 3 9" xfId="12673" xr:uid="{00000000-0005-0000-0000-0000C5300000}"/>
    <cellStyle name="20% - Accent1 2 5 2 2 3 9 2" xfId="12674" xr:uid="{00000000-0005-0000-0000-0000C6300000}"/>
    <cellStyle name="20% - Accent1 2 5 2 2 4" xfId="12675" xr:uid="{00000000-0005-0000-0000-0000C7300000}"/>
    <cellStyle name="20% - Accent1 2 5 2 2 4 10" xfId="12676" xr:uid="{00000000-0005-0000-0000-0000C8300000}"/>
    <cellStyle name="20% - Accent1 2 5 2 2 4 10 2" xfId="12677" xr:uid="{00000000-0005-0000-0000-0000C9300000}"/>
    <cellStyle name="20% - Accent1 2 5 2 2 4 11" xfId="12678" xr:uid="{00000000-0005-0000-0000-0000CA300000}"/>
    <cellStyle name="20% - Accent1 2 5 2 2 4 2" xfId="12679" xr:uid="{00000000-0005-0000-0000-0000CB300000}"/>
    <cellStyle name="20% - Accent1 2 5 2 2 4 2 2" xfId="12680" xr:uid="{00000000-0005-0000-0000-0000CC300000}"/>
    <cellStyle name="20% - Accent1 2 5 2 2 4 2 2 2" xfId="12681" xr:uid="{00000000-0005-0000-0000-0000CD300000}"/>
    <cellStyle name="20% - Accent1 2 5 2 2 4 2 2 2 2" xfId="12682" xr:uid="{00000000-0005-0000-0000-0000CE300000}"/>
    <cellStyle name="20% - Accent1 2 5 2 2 4 2 2 2 2 2" xfId="12683" xr:uid="{00000000-0005-0000-0000-0000CF300000}"/>
    <cellStyle name="20% - Accent1 2 5 2 2 4 2 2 2 3" xfId="12684" xr:uid="{00000000-0005-0000-0000-0000D0300000}"/>
    <cellStyle name="20% - Accent1 2 5 2 2 4 2 2 3" xfId="12685" xr:uid="{00000000-0005-0000-0000-0000D1300000}"/>
    <cellStyle name="20% - Accent1 2 5 2 2 4 2 2 3 2" xfId="12686" xr:uid="{00000000-0005-0000-0000-0000D2300000}"/>
    <cellStyle name="20% - Accent1 2 5 2 2 4 2 2 4" xfId="12687" xr:uid="{00000000-0005-0000-0000-0000D3300000}"/>
    <cellStyle name="20% - Accent1 2 5 2 2 4 2 3" xfId="12688" xr:uid="{00000000-0005-0000-0000-0000D4300000}"/>
    <cellStyle name="20% - Accent1 2 5 2 2 4 2 3 2" xfId="12689" xr:uid="{00000000-0005-0000-0000-0000D5300000}"/>
    <cellStyle name="20% - Accent1 2 5 2 2 4 2 3 2 2" xfId="12690" xr:uid="{00000000-0005-0000-0000-0000D6300000}"/>
    <cellStyle name="20% - Accent1 2 5 2 2 4 2 3 2 2 2" xfId="12691" xr:uid="{00000000-0005-0000-0000-0000D7300000}"/>
    <cellStyle name="20% - Accent1 2 5 2 2 4 2 3 2 3" xfId="12692" xr:uid="{00000000-0005-0000-0000-0000D8300000}"/>
    <cellStyle name="20% - Accent1 2 5 2 2 4 2 3 3" xfId="12693" xr:uid="{00000000-0005-0000-0000-0000D9300000}"/>
    <cellStyle name="20% - Accent1 2 5 2 2 4 2 3 3 2" xfId="12694" xr:uid="{00000000-0005-0000-0000-0000DA300000}"/>
    <cellStyle name="20% - Accent1 2 5 2 2 4 2 3 4" xfId="12695" xr:uid="{00000000-0005-0000-0000-0000DB300000}"/>
    <cellStyle name="20% - Accent1 2 5 2 2 4 2 4" xfId="12696" xr:uid="{00000000-0005-0000-0000-0000DC300000}"/>
    <cellStyle name="20% - Accent1 2 5 2 2 4 2 4 2" xfId="12697" xr:uid="{00000000-0005-0000-0000-0000DD300000}"/>
    <cellStyle name="20% - Accent1 2 5 2 2 4 2 4 2 2" xfId="12698" xr:uid="{00000000-0005-0000-0000-0000DE300000}"/>
    <cellStyle name="20% - Accent1 2 5 2 2 4 2 4 2 2 2" xfId="12699" xr:uid="{00000000-0005-0000-0000-0000DF300000}"/>
    <cellStyle name="20% - Accent1 2 5 2 2 4 2 4 2 3" xfId="12700" xr:uid="{00000000-0005-0000-0000-0000E0300000}"/>
    <cellStyle name="20% - Accent1 2 5 2 2 4 2 4 3" xfId="12701" xr:uid="{00000000-0005-0000-0000-0000E1300000}"/>
    <cellStyle name="20% - Accent1 2 5 2 2 4 2 4 3 2" xfId="12702" xr:uid="{00000000-0005-0000-0000-0000E2300000}"/>
    <cellStyle name="20% - Accent1 2 5 2 2 4 2 4 4" xfId="12703" xr:uid="{00000000-0005-0000-0000-0000E3300000}"/>
    <cellStyle name="20% - Accent1 2 5 2 2 4 2 5" xfId="12704" xr:uid="{00000000-0005-0000-0000-0000E4300000}"/>
    <cellStyle name="20% - Accent1 2 5 2 2 4 2 5 2" xfId="12705" xr:uid="{00000000-0005-0000-0000-0000E5300000}"/>
    <cellStyle name="20% - Accent1 2 5 2 2 4 2 5 2 2" xfId="12706" xr:uid="{00000000-0005-0000-0000-0000E6300000}"/>
    <cellStyle name="20% - Accent1 2 5 2 2 4 2 5 3" xfId="12707" xr:uid="{00000000-0005-0000-0000-0000E7300000}"/>
    <cellStyle name="20% - Accent1 2 5 2 2 4 2 6" xfId="12708" xr:uid="{00000000-0005-0000-0000-0000E8300000}"/>
    <cellStyle name="20% - Accent1 2 5 2 2 4 2 6 2" xfId="12709" xr:uid="{00000000-0005-0000-0000-0000E9300000}"/>
    <cellStyle name="20% - Accent1 2 5 2 2 4 2 6 2 2" xfId="12710" xr:uid="{00000000-0005-0000-0000-0000EA300000}"/>
    <cellStyle name="20% - Accent1 2 5 2 2 4 2 6 3" xfId="12711" xr:uid="{00000000-0005-0000-0000-0000EB300000}"/>
    <cellStyle name="20% - Accent1 2 5 2 2 4 2 7" xfId="12712" xr:uid="{00000000-0005-0000-0000-0000EC300000}"/>
    <cellStyle name="20% - Accent1 2 5 2 2 4 2 7 2" xfId="12713" xr:uid="{00000000-0005-0000-0000-0000ED300000}"/>
    <cellStyle name="20% - Accent1 2 5 2 2 4 2 8" xfId="12714" xr:uid="{00000000-0005-0000-0000-0000EE300000}"/>
    <cellStyle name="20% - Accent1 2 5 2 2 4 2 8 2" xfId="12715" xr:uid="{00000000-0005-0000-0000-0000EF300000}"/>
    <cellStyle name="20% - Accent1 2 5 2 2 4 2 9" xfId="12716" xr:uid="{00000000-0005-0000-0000-0000F0300000}"/>
    <cellStyle name="20% - Accent1 2 5 2 2 4 3" xfId="12717" xr:uid="{00000000-0005-0000-0000-0000F1300000}"/>
    <cellStyle name="20% - Accent1 2 5 2 2 4 3 2" xfId="12718" xr:uid="{00000000-0005-0000-0000-0000F2300000}"/>
    <cellStyle name="20% - Accent1 2 5 2 2 4 3 2 2" xfId="12719" xr:uid="{00000000-0005-0000-0000-0000F3300000}"/>
    <cellStyle name="20% - Accent1 2 5 2 2 4 3 2 2 2" xfId="12720" xr:uid="{00000000-0005-0000-0000-0000F4300000}"/>
    <cellStyle name="20% - Accent1 2 5 2 2 4 3 2 2 2 2" xfId="12721" xr:uid="{00000000-0005-0000-0000-0000F5300000}"/>
    <cellStyle name="20% - Accent1 2 5 2 2 4 3 2 2 3" xfId="12722" xr:uid="{00000000-0005-0000-0000-0000F6300000}"/>
    <cellStyle name="20% - Accent1 2 5 2 2 4 3 2 3" xfId="12723" xr:uid="{00000000-0005-0000-0000-0000F7300000}"/>
    <cellStyle name="20% - Accent1 2 5 2 2 4 3 2 3 2" xfId="12724" xr:uid="{00000000-0005-0000-0000-0000F8300000}"/>
    <cellStyle name="20% - Accent1 2 5 2 2 4 3 2 4" xfId="12725" xr:uid="{00000000-0005-0000-0000-0000F9300000}"/>
    <cellStyle name="20% - Accent1 2 5 2 2 4 3 3" xfId="12726" xr:uid="{00000000-0005-0000-0000-0000FA300000}"/>
    <cellStyle name="20% - Accent1 2 5 2 2 4 3 3 2" xfId="12727" xr:uid="{00000000-0005-0000-0000-0000FB300000}"/>
    <cellStyle name="20% - Accent1 2 5 2 2 4 3 3 2 2" xfId="12728" xr:uid="{00000000-0005-0000-0000-0000FC300000}"/>
    <cellStyle name="20% - Accent1 2 5 2 2 4 3 3 2 2 2" xfId="12729" xr:uid="{00000000-0005-0000-0000-0000FD300000}"/>
    <cellStyle name="20% - Accent1 2 5 2 2 4 3 3 2 3" xfId="12730" xr:uid="{00000000-0005-0000-0000-0000FE300000}"/>
    <cellStyle name="20% - Accent1 2 5 2 2 4 3 3 3" xfId="12731" xr:uid="{00000000-0005-0000-0000-0000FF300000}"/>
    <cellStyle name="20% - Accent1 2 5 2 2 4 3 3 3 2" xfId="12732" xr:uid="{00000000-0005-0000-0000-000000310000}"/>
    <cellStyle name="20% - Accent1 2 5 2 2 4 3 3 4" xfId="12733" xr:uid="{00000000-0005-0000-0000-000001310000}"/>
    <cellStyle name="20% - Accent1 2 5 2 2 4 3 4" xfId="12734" xr:uid="{00000000-0005-0000-0000-000002310000}"/>
    <cellStyle name="20% - Accent1 2 5 2 2 4 3 4 2" xfId="12735" xr:uid="{00000000-0005-0000-0000-000003310000}"/>
    <cellStyle name="20% - Accent1 2 5 2 2 4 3 4 2 2" xfId="12736" xr:uid="{00000000-0005-0000-0000-000004310000}"/>
    <cellStyle name="20% - Accent1 2 5 2 2 4 3 4 2 2 2" xfId="12737" xr:uid="{00000000-0005-0000-0000-000005310000}"/>
    <cellStyle name="20% - Accent1 2 5 2 2 4 3 4 2 3" xfId="12738" xr:uid="{00000000-0005-0000-0000-000006310000}"/>
    <cellStyle name="20% - Accent1 2 5 2 2 4 3 4 3" xfId="12739" xr:uid="{00000000-0005-0000-0000-000007310000}"/>
    <cellStyle name="20% - Accent1 2 5 2 2 4 3 4 3 2" xfId="12740" xr:uid="{00000000-0005-0000-0000-000008310000}"/>
    <cellStyle name="20% - Accent1 2 5 2 2 4 3 4 4" xfId="12741" xr:uid="{00000000-0005-0000-0000-000009310000}"/>
    <cellStyle name="20% - Accent1 2 5 2 2 4 3 5" xfId="12742" xr:uid="{00000000-0005-0000-0000-00000A310000}"/>
    <cellStyle name="20% - Accent1 2 5 2 2 4 3 5 2" xfId="12743" xr:uid="{00000000-0005-0000-0000-00000B310000}"/>
    <cellStyle name="20% - Accent1 2 5 2 2 4 3 5 2 2" xfId="12744" xr:uid="{00000000-0005-0000-0000-00000C310000}"/>
    <cellStyle name="20% - Accent1 2 5 2 2 4 3 5 3" xfId="12745" xr:uid="{00000000-0005-0000-0000-00000D310000}"/>
    <cellStyle name="20% - Accent1 2 5 2 2 4 3 6" xfId="12746" xr:uid="{00000000-0005-0000-0000-00000E310000}"/>
    <cellStyle name="20% - Accent1 2 5 2 2 4 3 6 2" xfId="12747" xr:uid="{00000000-0005-0000-0000-00000F310000}"/>
    <cellStyle name="20% - Accent1 2 5 2 2 4 3 6 2 2" xfId="12748" xr:uid="{00000000-0005-0000-0000-000010310000}"/>
    <cellStyle name="20% - Accent1 2 5 2 2 4 3 6 3" xfId="12749" xr:uid="{00000000-0005-0000-0000-000011310000}"/>
    <cellStyle name="20% - Accent1 2 5 2 2 4 3 7" xfId="12750" xr:uid="{00000000-0005-0000-0000-000012310000}"/>
    <cellStyle name="20% - Accent1 2 5 2 2 4 3 7 2" xfId="12751" xr:uid="{00000000-0005-0000-0000-000013310000}"/>
    <cellStyle name="20% - Accent1 2 5 2 2 4 3 8" xfId="12752" xr:uid="{00000000-0005-0000-0000-000014310000}"/>
    <cellStyle name="20% - Accent1 2 5 2 2 4 3 8 2" xfId="12753" xr:uid="{00000000-0005-0000-0000-000015310000}"/>
    <cellStyle name="20% - Accent1 2 5 2 2 4 3 9" xfId="12754" xr:uid="{00000000-0005-0000-0000-000016310000}"/>
    <cellStyle name="20% - Accent1 2 5 2 2 4 4" xfId="12755" xr:uid="{00000000-0005-0000-0000-000017310000}"/>
    <cellStyle name="20% - Accent1 2 5 2 2 4 4 2" xfId="12756" xr:uid="{00000000-0005-0000-0000-000018310000}"/>
    <cellStyle name="20% - Accent1 2 5 2 2 4 4 2 2" xfId="12757" xr:uid="{00000000-0005-0000-0000-000019310000}"/>
    <cellStyle name="20% - Accent1 2 5 2 2 4 4 2 2 2" xfId="12758" xr:uid="{00000000-0005-0000-0000-00001A310000}"/>
    <cellStyle name="20% - Accent1 2 5 2 2 4 4 2 3" xfId="12759" xr:uid="{00000000-0005-0000-0000-00001B310000}"/>
    <cellStyle name="20% - Accent1 2 5 2 2 4 4 3" xfId="12760" xr:uid="{00000000-0005-0000-0000-00001C310000}"/>
    <cellStyle name="20% - Accent1 2 5 2 2 4 4 3 2" xfId="12761" xr:uid="{00000000-0005-0000-0000-00001D310000}"/>
    <cellStyle name="20% - Accent1 2 5 2 2 4 4 4" xfId="12762" xr:uid="{00000000-0005-0000-0000-00001E310000}"/>
    <cellStyle name="20% - Accent1 2 5 2 2 4 5" xfId="12763" xr:uid="{00000000-0005-0000-0000-00001F310000}"/>
    <cellStyle name="20% - Accent1 2 5 2 2 4 5 2" xfId="12764" xr:uid="{00000000-0005-0000-0000-000020310000}"/>
    <cellStyle name="20% - Accent1 2 5 2 2 4 5 2 2" xfId="12765" xr:uid="{00000000-0005-0000-0000-000021310000}"/>
    <cellStyle name="20% - Accent1 2 5 2 2 4 5 2 2 2" xfId="12766" xr:uid="{00000000-0005-0000-0000-000022310000}"/>
    <cellStyle name="20% - Accent1 2 5 2 2 4 5 2 3" xfId="12767" xr:uid="{00000000-0005-0000-0000-000023310000}"/>
    <cellStyle name="20% - Accent1 2 5 2 2 4 5 3" xfId="12768" xr:uid="{00000000-0005-0000-0000-000024310000}"/>
    <cellStyle name="20% - Accent1 2 5 2 2 4 5 3 2" xfId="12769" xr:uid="{00000000-0005-0000-0000-000025310000}"/>
    <cellStyle name="20% - Accent1 2 5 2 2 4 5 4" xfId="12770" xr:uid="{00000000-0005-0000-0000-000026310000}"/>
    <cellStyle name="20% - Accent1 2 5 2 2 4 6" xfId="12771" xr:uid="{00000000-0005-0000-0000-000027310000}"/>
    <cellStyle name="20% - Accent1 2 5 2 2 4 6 2" xfId="12772" xr:uid="{00000000-0005-0000-0000-000028310000}"/>
    <cellStyle name="20% - Accent1 2 5 2 2 4 6 2 2" xfId="12773" xr:uid="{00000000-0005-0000-0000-000029310000}"/>
    <cellStyle name="20% - Accent1 2 5 2 2 4 6 2 2 2" xfId="12774" xr:uid="{00000000-0005-0000-0000-00002A310000}"/>
    <cellStyle name="20% - Accent1 2 5 2 2 4 6 2 3" xfId="12775" xr:uid="{00000000-0005-0000-0000-00002B310000}"/>
    <cellStyle name="20% - Accent1 2 5 2 2 4 6 3" xfId="12776" xr:uid="{00000000-0005-0000-0000-00002C310000}"/>
    <cellStyle name="20% - Accent1 2 5 2 2 4 6 3 2" xfId="12777" xr:uid="{00000000-0005-0000-0000-00002D310000}"/>
    <cellStyle name="20% - Accent1 2 5 2 2 4 6 4" xfId="12778" xr:uid="{00000000-0005-0000-0000-00002E310000}"/>
    <cellStyle name="20% - Accent1 2 5 2 2 4 7" xfId="12779" xr:uid="{00000000-0005-0000-0000-00002F310000}"/>
    <cellStyle name="20% - Accent1 2 5 2 2 4 7 2" xfId="12780" xr:uid="{00000000-0005-0000-0000-000030310000}"/>
    <cellStyle name="20% - Accent1 2 5 2 2 4 7 2 2" xfId="12781" xr:uid="{00000000-0005-0000-0000-000031310000}"/>
    <cellStyle name="20% - Accent1 2 5 2 2 4 7 3" xfId="12782" xr:uid="{00000000-0005-0000-0000-000032310000}"/>
    <cellStyle name="20% - Accent1 2 5 2 2 4 8" xfId="12783" xr:uid="{00000000-0005-0000-0000-000033310000}"/>
    <cellStyle name="20% - Accent1 2 5 2 2 4 8 2" xfId="12784" xr:uid="{00000000-0005-0000-0000-000034310000}"/>
    <cellStyle name="20% - Accent1 2 5 2 2 4 8 2 2" xfId="12785" xr:uid="{00000000-0005-0000-0000-000035310000}"/>
    <cellStyle name="20% - Accent1 2 5 2 2 4 8 3" xfId="12786" xr:uid="{00000000-0005-0000-0000-000036310000}"/>
    <cellStyle name="20% - Accent1 2 5 2 2 4 9" xfId="12787" xr:uid="{00000000-0005-0000-0000-000037310000}"/>
    <cellStyle name="20% - Accent1 2 5 2 2 4 9 2" xfId="12788" xr:uid="{00000000-0005-0000-0000-000038310000}"/>
    <cellStyle name="20% - Accent1 2 5 2 2 5" xfId="12789" xr:uid="{00000000-0005-0000-0000-000039310000}"/>
    <cellStyle name="20% - Accent1 2 5 2 2 5 2" xfId="12790" xr:uid="{00000000-0005-0000-0000-00003A310000}"/>
    <cellStyle name="20% - Accent1 2 5 2 2 5 2 2" xfId="12791" xr:uid="{00000000-0005-0000-0000-00003B310000}"/>
    <cellStyle name="20% - Accent1 2 5 2 2 5 2 2 2" xfId="12792" xr:uid="{00000000-0005-0000-0000-00003C310000}"/>
    <cellStyle name="20% - Accent1 2 5 2 2 5 2 2 2 2" xfId="12793" xr:uid="{00000000-0005-0000-0000-00003D310000}"/>
    <cellStyle name="20% - Accent1 2 5 2 2 5 2 2 3" xfId="12794" xr:uid="{00000000-0005-0000-0000-00003E310000}"/>
    <cellStyle name="20% - Accent1 2 5 2 2 5 2 3" xfId="12795" xr:uid="{00000000-0005-0000-0000-00003F310000}"/>
    <cellStyle name="20% - Accent1 2 5 2 2 5 2 3 2" xfId="12796" xr:uid="{00000000-0005-0000-0000-000040310000}"/>
    <cellStyle name="20% - Accent1 2 5 2 2 5 2 4" xfId="12797" xr:uid="{00000000-0005-0000-0000-000041310000}"/>
    <cellStyle name="20% - Accent1 2 5 2 2 5 3" xfId="12798" xr:uid="{00000000-0005-0000-0000-000042310000}"/>
    <cellStyle name="20% - Accent1 2 5 2 2 5 3 2" xfId="12799" xr:uid="{00000000-0005-0000-0000-000043310000}"/>
    <cellStyle name="20% - Accent1 2 5 2 2 5 3 2 2" xfId="12800" xr:uid="{00000000-0005-0000-0000-000044310000}"/>
    <cellStyle name="20% - Accent1 2 5 2 2 5 3 2 2 2" xfId="12801" xr:uid="{00000000-0005-0000-0000-000045310000}"/>
    <cellStyle name="20% - Accent1 2 5 2 2 5 3 2 3" xfId="12802" xr:uid="{00000000-0005-0000-0000-000046310000}"/>
    <cellStyle name="20% - Accent1 2 5 2 2 5 3 3" xfId="12803" xr:uid="{00000000-0005-0000-0000-000047310000}"/>
    <cellStyle name="20% - Accent1 2 5 2 2 5 3 3 2" xfId="12804" xr:uid="{00000000-0005-0000-0000-000048310000}"/>
    <cellStyle name="20% - Accent1 2 5 2 2 5 3 4" xfId="12805" xr:uid="{00000000-0005-0000-0000-000049310000}"/>
    <cellStyle name="20% - Accent1 2 5 2 2 5 4" xfId="12806" xr:uid="{00000000-0005-0000-0000-00004A310000}"/>
    <cellStyle name="20% - Accent1 2 5 2 2 5 4 2" xfId="12807" xr:uid="{00000000-0005-0000-0000-00004B310000}"/>
    <cellStyle name="20% - Accent1 2 5 2 2 5 4 2 2" xfId="12808" xr:uid="{00000000-0005-0000-0000-00004C310000}"/>
    <cellStyle name="20% - Accent1 2 5 2 2 5 4 2 2 2" xfId="12809" xr:uid="{00000000-0005-0000-0000-00004D310000}"/>
    <cellStyle name="20% - Accent1 2 5 2 2 5 4 2 3" xfId="12810" xr:uid="{00000000-0005-0000-0000-00004E310000}"/>
    <cellStyle name="20% - Accent1 2 5 2 2 5 4 3" xfId="12811" xr:uid="{00000000-0005-0000-0000-00004F310000}"/>
    <cellStyle name="20% - Accent1 2 5 2 2 5 4 3 2" xfId="12812" xr:uid="{00000000-0005-0000-0000-000050310000}"/>
    <cellStyle name="20% - Accent1 2 5 2 2 5 4 4" xfId="12813" xr:uid="{00000000-0005-0000-0000-000051310000}"/>
    <cellStyle name="20% - Accent1 2 5 2 2 5 5" xfId="12814" xr:uid="{00000000-0005-0000-0000-000052310000}"/>
    <cellStyle name="20% - Accent1 2 5 2 2 5 5 2" xfId="12815" xr:uid="{00000000-0005-0000-0000-000053310000}"/>
    <cellStyle name="20% - Accent1 2 5 2 2 5 5 2 2" xfId="12816" xr:uid="{00000000-0005-0000-0000-000054310000}"/>
    <cellStyle name="20% - Accent1 2 5 2 2 5 5 3" xfId="12817" xr:uid="{00000000-0005-0000-0000-000055310000}"/>
    <cellStyle name="20% - Accent1 2 5 2 2 5 6" xfId="12818" xr:uid="{00000000-0005-0000-0000-000056310000}"/>
    <cellStyle name="20% - Accent1 2 5 2 2 5 6 2" xfId="12819" xr:uid="{00000000-0005-0000-0000-000057310000}"/>
    <cellStyle name="20% - Accent1 2 5 2 2 5 6 2 2" xfId="12820" xr:uid="{00000000-0005-0000-0000-000058310000}"/>
    <cellStyle name="20% - Accent1 2 5 2 2 5 6 3" xfId="12821" xr:uid="{00000000-0005-0000-0000-000059310000}"/>
    <cellStyle name="20% - Accent1 2 5 2 2 5 7" xfId="12822" xr:uid="{00000000-0005-0000-0000-00005A310000}"/>
    <cellStyle name="20% - Accent1 2 5 2 2 5 7 2" xfId="12823" xr:uid="{00000000-0005-0000-0000-00005B310000}"/>
    <cellStyle name="20% - Accent1 2 5 2 2 5 8" xfId="12824" xr:uid="{00000000-0005-0000-0000-00005C310000}"/>
    <cellStyle name="20% - Accent1 2 5 2 2 5 8 2" xfId="12825" xr:uid="{00000000-0005-0000-0000-00005D310000}"/>
    <cellStyle name="20% - Accent1 2 5 2 2 5 9" xfId="12826" xr:uid="{00000000-0005-0000-0000-00005E310000}"/>
    <cellStyle name="20% - Accent1 2 5 2 2 6" xfId="12827" xr:uid="{00000000-0005-0000-0000-00005F310000}"/>
    <cellStyle name="20% - Accent1 2 5 2 2 6 2" xfId="12828" xr:uid="{00000000-0005-0000-0000-000060310000}"/>
    <cellStyle name="20% - Accent1 2 5 2 2 6 2 2" xfId="12829" xr:uid="{00000000-0005-0000-0000-000061310000}"/>
    <cellStyle name="20% - Accent1 2 5 2 2 6 2 2 2" xfId="12830" xr:uid="{00000000-0005-0000-0000-000062310000}"/>
    <cellStyle name="20% - Accent1 2 5 2 2 6 2 2 2 2" xfId="12831" xr:uid="{00000000-0005-0000-0000-000063310000}"/>
    <cellStyle name="20% - Accent1 2 5 2 2 6 2 2 3" xfId="12832" xr:uid="{00000000-0005-0000-0000-000064310000}"/>
    <cellStyle name="20% - Accent1 2 5 2 2 6 2 3" xfId="12833" xr:uid="{00000000-0005-0000-0000-000065310000}"/>
    <cellStyle name="20% - Accent1 2 5 2 2 6 2 3 2" xfId="12834" xr:uid="{00000000-0005-0000-0000-000066310000}"/>
    <cellStyle name="20% - Accent1 2 5 2 2 6 2 4" xfId="12835" xr:uid="{00000000-0005-0000-0000-000067310000}"/>
    <cellStyle name="20% - Accent1 2 5 2 2 6 3" xfId="12836" xr:uid="{00000000-0005-0000-0000-000068310000}"/>
    <cellStyle name="20% - Accent1 2 5 2 2 6 3 2" xfId="12837" xr:uid="{00000000-0005-0000-0000-000069310000}"/>
    <cellStyle name="20% - Accent1 2 5 2 2 6 3 2 2" xfId="12838" xr:uid="{00000000-0005-0000-0000-00006A310000}"/>
    <cellStyle name="20% - Accent1 2 5 2 2 6 3 2 2 2" xfId="12839" xr:uid="{00000000-0005-0000-0000-00006B310000}"/>
    <cellStyle name="20% - Accent1 2 5 2 2 6 3 2 3" xfId="12840" xr:uid="{00000000-0005-0000-0000-00006C310000}"/>
    <cellStyle name="20% - Accent1 2 5 2 2 6 3 3" xfId="12841" xr:uid="{00000000-0005-0000-0000-00006D310000}"/>
    <cellStyle name="20% - Accent1 2 5 2 2 6 3 3 2" xfId="12842" xr:uid="{00000000-0005-0000-0000-00006E310000}"/>
    <cellStyle name="20% - Accent1 2 5 2 2 6 3 4" xfId="12843" xr:uid="{00000000-0005-0000-0000-00006F310000}"/>
    <cellStyle name="20% - Accent1 2 5 2 2 6 4" xfId="12844" xr:uid="{00000000-0005-0000-0000-000070310000}"/>
    <cellStyle name="20% - Accent1 2 5 2 2 6 4 2" xfId="12845" xr:uid="{00000000-0005-0000-0000-000071310000}"/>
    <cellStyle name="20% - Accent1 2 5 2 2 6 4 2 2" xfId="12846" xr:uid="{00000000-0005-0000-0000-000072310000}"/>
    <cellStyle name="20% - Accent1 2 5 2 2 6 4 2 2 2" xfId="12847" xr:uid="{00000000-0005-0000-0000-000073310000}"/>
    <cellStyle name="20% - Accent1 2 5 2 2 6 4 2 3" xfId="12848" xr:uid="{00000000-0005-0000-0000-000074310000}"/>
    <cellStyle name="20% - Accent1 2 5 2 2 6 4 3" xfId="12849" xr:uid="{00000000-0005-0000-0000-000075310000}"/>
    <cellStyle name="20% - Accent1 2 5 2 2 6 4 3 2" xfId="12850" xr:uid="{00000000-0005-0000-0000-000076310000}"/>
    <cellStyle name="20% - Accent1 2 5 2 2 6 4 4" xfId="12851" xr:uid="{00000000-0005-0000-0000-000077310000}"/>
    <cellStyle name="20% - Accent1 2 5 2 2 6 5" xfId="12852" xr:uid="{00000000-0005-0000-0000-000078310000}"/>
    <cellStyle name="20% - Accent1 2 5 2 2 6 5 2" xfId="12853" xr:uid="{00000000-0005-0000-0000-000079310000}"/>
    <cellStyle name="20% - Accent1 2 5 2 2 6 5 2 2" xfId="12854" xr:uid="{00000000-0005-0000-0000-00007A310000}"/>
    <cellStyle name="20% - Accent1 2 5 2 2 6 5 3" xfId="12855" xr:uid="{00000000-0005-0000-0000-00007B310000}"/>
    <cellStyle name="20% - Accent1 2 5 2 2 6 6" xfId="12856" xr:uid="{00000000-0005-0000-0000-00007C310000}"/>
    <cellStyle name="20% - Accent1 2 5 2 2 6 6 2" xfId="12857" xr:uid="{00000000-0005-0000-0000-00007D310000}"/>
    <cellStyle name="20% - Accent1 2 5 2 2 6 6 2 2" xfId="12858" xr:uid="{00000000-0005-0000-0000-00007E310000}"/>
    <cellStyle name="20% - Accent1 2 5 2 2 6 6 3" xfId="12859" xr:uid="{00000000-0005-0000-0000-00007F310000}"/>
    <cellStyle name="20% - Accent1 2 5 2 2 6 7" xfId="12860" xr:uid="{00000000-0005-0000-0000-000080310000}"/>
    <cellStyle name="20% - Accent1 2 5 2 2 6 7 2" xfId="12861" xr:uid="{00000000-0005-0000-0000-000081310000}"/>
    <cellStyle name="20% - Accent1 2 5 2 2 6 8" xfId="12862" xr:uid="{00000000-0005-0000-0000-000082310000}"/>
    <cellStyle name="20% - Accent1 2 5 2 2 6 8 2" xfId="12863" xr:uid="{00000000-0005-0000-0000-000083310000}"/>
    <cellStyle name="20% - Accent1 2 5 2 2 6 9" xfId="12864" xr:uid="{00000000-0005-0000-0000-000084310000}"/>
    <cellStyle name="20% - Accent1 2 5 2 2 7" xfId="12865" xr:uid="{00000000-0005-0000-0000-000085310000}"/>
    <cellStyle name="20% - Accent1 2 5 2 2 7 2" xfId="12866" xr:uid="{00000000-0005-0000-0000-000086310000}"/>
    <cellStyle name="20% - Accent1 2 5 2 2 7 2 2" xfId="12867" xr:uid="{00000000-0005-0000-0000-000087310000}"/>
    <cellStyle name="20% - Accent1 2 5 2 2 7 2 2 2" xfId="12868" xr:uid="{00000000-0005-0000-0000-000088310000}"/>
    <cellStyle name="20% - Accent1 2 5 2 2 7 2 3" xfId="12869" xr:uid="{00000000-0005-0000-0000-000089310000}"/>
    <cellStyle name="20% - Accent1 2 5 2 2 7 3" xfId="12870" xr:uid="{00000000-0005-0000-0000-00008A310000}"/>
    <cellStyle name="20% - Accent1 2 5 2 2 7 3 2" xfId="12871" xr:uid="{00000000-0005-0000-0000-00008B310000}"/>
    <cellStyle name="20% - Accent1 2 5 2 2 7 4" xfId="12872" xr:uid="{00000000-0005-0000-0000-00008C310000}"/>
    <cellStyle name="20% - Accent1 2 5 2 2 8" xfId="12873" xr:uid="{00000000-0005-0000-0000-00008D310000}"/>
    <cellStyle name="20% - Accent1 2 5 2 2 8 2" xfId="12874" xr:uid="{00000000-0005-0000-0000-00008E310000}"/>
    <cellStyle name="20% - Accent1 2 5 2 2 8 2 2" xfId="12875" xr:uid="{00000000-0005-0000-0000-00008F310000}"/>
    <cellStyle name="20% - Accent1 2 5 2 2 8 2 2 2" xfId="12876" xr:uid="{00000000-0005-0000-0000-000090310000}"/>
    <cellStyle name="20% - Accent1 2 5 2 2 8 2 3" xfId="12877" xr:uid="{00000000-0005-0000-0000-000091310000}"/>
    <cellStyle name="20% - Accent1 2 5 2 2 8 3" xfId="12878" xr:uid="{00000000-0005-0000-0000-000092310000}"/>
    <cellStyle name="20% - Accent1 2 5 2 2 8 3 2" xfId="12879" xr:uid="{00000000-0005-0000-0000-000093310000}"/>
    <cellStyle name="20% - Accent1 2 5 2 2 8 4" xfId="12880" xr:uid="{00000000-0005-0000-0000-000094310000}"/>
    <cellStyle name="20% - Accent1 2 5 2 2 9" xfId="12881" xr:uid="{00000000-0005-0000-0000-000095310000}"/>
    <cellStyle name="20% - Accent1 2 5 2 2 9 2" xfId="12882" xr:uid="{00000000-0005-0000-0000-000096310000}"/>
    <cellStyle name="20% - Accent1 2 5 2 2 9 2 2" xfId="12883" xr:uid="{00000000-0005-0000-0000-000097310000}"/>
    <cellStyle name="20% - Accent1 2 5 2 2 9 2 2 2" xfId="12884" xr:uid="{00000000-0005-0000-0000-000098310000}"/>
    <cellStyle name="20% - Accent1 2 5 2 2 9 2 3" xfId="12885" xr:uid="{00000000-0005-0000-0000-000099310000}"/>
    <cellStyle name="20% - Accent1 2 5 2 2 9 3" xfId="12886" xr:uid="{00000000-0005-0000-0000-00009A310000}"/>
    <cellStyle name="20% - Accent1 2 5 2 2 9 3 2" xfId="12887" xr:uid="{00000000-0005-0000-0000-00009B310000}"/>
    <cellStyle name="20% - Accent1 2 5 2 2 9 4" xfId="12888" xr:uid="{00000000-0005-0000-0000-00009C310000}"/>
    <cellStyle name="20% - Accent1 2 5 2 3" xfId="12889" xr:uid="{00000000-0005-0000-0000-00009D310000}"/>
    <cellStyle name="20% - Accent1 2 5 2 3 10" xfId="12890" xr:uid="{00000000-0005-0000-0000-00009E310000}"/>
    <cellStyle name="20% - Accent1 2 5 2 3 10 2" xfId="12891" xr:uid="{00000000-0005-0000-0000-00009F310000}"/>
    <cellStyle name="20% - Accent1 2 5 2 3 11" xfId="12892" xr:uid="{00000000-0005-0000-0000-0000A0310000}"/>
    <cellStyle name="20% - Accent1 2 5 2 3 2" xfId="12893" xr:uid="{00000000-0005-0000-0000-0000A1310000}"/>
    <cellStyle name="20% - Accent1 2 5 2 3 2 2" xfId="12894" xr:uid="{00000000-0005-0000-0000-0000A2310000}"/>
    <cellStyle name="20% - Accent1 2 5 2 3 2 2 2" xfId="12895" xr:uid="{00000000-0005-0000-0000-0000A3310000}"/>
    <cellStyle name="20% - Accent1 2 5 2 3 2 2 2 2" xfId="12896" xr:uid="{00000000-0005-0000-0000-0000A4310000}"/>
    <cellStyle name="20% - Accent1 2 5 2 3 2 2 2 2 2" xfId="12897" xr:uid="{00000000-0005-0000-0000-0000A5310000}"/>
    <cellStyle name="20% - Accent1 2 5 2 3 2 2 2 3" xfId="12898" xr:uid="{00000000-0005-0000-0000-0000A6310000}"/>
    <cellStyle name="20% - Accent1 2 5 2 3 2 2 3" xfId="12899" xr:uid="{00000000-0005-0000-0000-0000A7310000}"/>
    <cellStyle name="20% - Accent1 2 5 2 3 2 2 3 2" xfId="12900" xr:uid="{00000000-0005-0000-0000-0000A8310000}"/>
    <cellStyle name="20% - Accent1 2 5 2 3 2 2 4" xfId="12901" xr:uid="{00000000-0005-0000-0000-0000A9310000}"/>
    <cellStyle name="20% - Accent1 2 5 2 3 2 3" xfId="12902" xr:uid="{00000000-0005-0000-0000-0000AA310000}"/>
    <cellStyle name="20% - Accent1 2 5 2 3 2 3 2" xfId="12903" xr:uid="{00000000-0005-0000-0000-0000AB310000}"/>
    <cellStyle name="20% - Accent1 2 5 2 3 2 3 2 2" xfId="12904" xr:uid="{00000000-0005-0000-0000-0000AC310000}"/>
    <cellStyle name="20% - Accent1 2 5 2 3 2 3 2 2 2" xfId="12905" xr:uid="{00000000-0005-0000-0000-0000AD310000}"/>
    <cellStyle name="20% - Accent1 2 5 2 3 2 3 2 3" xfId="12906" xr:uid="{00000000-0005-0000-0000-0000AE310000}"/>
    <cellStyle name="20% - Accent1 2 5 2 3 2 3 3" xfId="12907" xr:uid="{00000000-0005-0000-0000-0000AF310000}"/>
    <cellStyle name="20% - Accent1 2 5 2 3 2 3 3 2" xfId="12908" xr:uid="{00000000-0005-0000-0000-0000B0310000}"/>
    <cellStyle name="20% - Accent1 2 5 2 3 2 3 4" xfId="12909" xr:uid="{00000000-0005-0000-0000-0000B1310000}"/>
    <cellStyle name="20% - Accent1 2 5 2 3 2 4" xfId="12910" xr:uid="{00000000-0005-0000-0000-0000B2310000}"/>
    <cellStyle name="20% - Accent1 2 5 2 3 2 4 2" xfId="12911" xr:uid="{00000000-0005-0000-0000-0000B3310000}"/>
    <cellStyle name="20% - Accent1 2 5 2 3 2 4 2 2" xfId="12912" xr:uid="{00000000-0005-0000-0000-0000B4310000}"/>
    <cellStyle name="20% - Accent1 2 5 2 3 2 4 2 2 2" xfId="12913" xr:uid="{00000000-0005-0000-0000-0000B5310000}"/>
    <cellStyle name="20% - Accent1 2 5 2 3 2 4 2 3" xfId="12914" xr:uid="{00000000-0005-0000-0000-0000B6310000}"/>
    <cellStyle name="20% - Accent1 2 5 2 3 2 4 3" xfId="12915" xr:uid="{00000000-0005-0000-0000-0000B7310000}"/>
    <cellStyle name="20% - Accent1 2 5 2 3 2 4 3 2" xfId="12916" xr:uid="{00000000-0005-0000-0000-0000B8310000}"/>
    <cellStyle name="20% - Accent1 2 5 2 3 2 4 4" xfId="12917" xr:uid="{00000000-0005-0000-0000-0000B9310000}"/>
    <cellStyle name="20% - Accent1 2 5 2 3 2 5" xfId="12918" xr:uid="{00000000-0005-0000-0000-0000BA310000}"/>
    <cellStyle name="20% - Accent1 2 5 2 3 2 5 2" xfId="12919" xr:uid="{00000000-0005-0000-0000-0000BB310000}"/>
    <cellStyle name="20% - Accent1 2 5 2 3 2 5 2 2" xfId="12920" xr:uid="{00000000-0005-0000-0000-0000BC310000}"/>
    <cellStyle name="20% - Accent1 2 5 2 3 2 5 3" xfId="12921" xr:uid="{00000000-0005-0000-0000-0000BD310000}"/>
    <cellStyle name="20% - Accent1 2 5 2 3 2 6" xfId="12922" xr:uid="{00000000-0005-0000-0000-0000BE310000}"/>
    <cellStyle name="20% - Accent1 2 5 2 3 2 6 2" xfId="12923" xr:uid="{00000000-0005-0000-0000-0000BF310000}"/>
    <cellStyle name="20% - Accent1 2 5 2 3 2 6 2 2" xfId="12924" xr:uid="{00000000-0005-0000-0000-0000C0310000}"/>
    <cellStyle name="20% - Accent1 2 5 2 3 2 6 3" xfId="12925" xr:uid="{00000000-0005-0000-0000-0000C1310000}"/>
    <cellStyle name="20% - Accent1 2 5 2 3 2 7" xfId="12926" xr:uid="{00000000-0005-0000-0000-0000C2310000}"/>
    <cellStyle name="20% - Accent1 2 5 2 3 2 7 2" xfId="12927" xr:uid="{00000000-0005-0000-0000-0000C3310000}"/>
    <cellStyle name="20% - Accent1 2 5 2 3 2 8" xfId="12928" xr:uid="{00000000-0005-0000-0000-0000C4310000}"/>
    <cellStyle name="20% - Accent1 2 5 2 3 2 8 2" xfId="12929" xr:uid="{00000000-0005-0000-0000-0000C5310000}"/>
    <cellStyle name="20% - Accent1 2 5 2 3 2 9" xfId="12930" xr:uid="{00000000-0005-0000-0000-0000C6310000}"/>
    <cellStyle name="20% - Accent1 2 5 2 3 3" xfId="12931" xr:uid="{00000000-0005-0000-0000-0000C7310000}"/>
    <cellStyle name="20% - Accent1 2 5 2 3 3 2" xfId="12932" xr:uid="{00000000-0005-0000-0000-0000C8310000}"/>
    <cellStyle name="20% - Accent1 2 5 2 3 3 2 2" xfId="12933" xr:uid="{00000000-0005-0000-0000-0000C9310000}"/>
    <cellStyle name="20% - Accent1 2 5 2 3 3 2 2 2" xfId="12934" xr:uid="{00000000-0005-0000-0000-0000CA310000}"/>
    <cellStyle name="20% - Accent1 2 5 2 3 3 2 2 2 2" xfId="12935" xr:uid="{00000000-0005-0000-0000-0000CB310000}"/>
    <cellStyle name="20% - Accent1 2 5 2 3 3 2 2 3" xfId="12936" xr:uid="{00000000-0005-0000-0000-0000CC310000}"/>
    <cellStyle name="20% - Accent1 2 5 2 3 3 2 3" xfId="12937" xr:uid="{00000000-0005-0000-0000-0000CD310000}"/>
    <cellStyle name="20% - Accent1 2 5 2 3 3 2 3 2" xfId="12938" xr:uid="{00000000-0005-0000-0000-0000CE310000}"/>
    <cellStyle name="20% - Accent1 2 5 2 3 3 2 4" xfId="12939" xr:uid="{00000000-0005-0000-0000-0000CF310000}"/>
    <cellStyle name="20% - Accent1 2 5 2 3 3 3" xfId="12940" xr:uid="{00000000-0005-0000-0000-0000D0310000}"/>
    <cellStyle name="20% - Accent1 2 5 2 3 3 3 2" xfId="12941" xr:uid="{00000000-0005-0000-0000-0000D1310000}"/>
    <cellStyle name="20% - Accent1 2 5 2 3 3 3 2 2" xfId="12942" xr:uid="{00000000-0005-0000-0000-0000D2310000}"/>
    <cellStyle name="20% - Accent1 2 5 2 3 3 3 2 2 2" xfId="12943" xr:uid="{00000000-0005-0000-0000-0000D3310000}"/>
    <cellStyle name="20% - Accent1 2 5 2 3 3 3 2 3" xfId="12944" xr:uid="{00000000-0005-0000-0000-0000D4310000}"/>
    <cellStyle name="20% - Accent1 2 5 2 3 3 3 3" xfId="12945" xr:uid="{00000000-0005-0000-0000-0000D5310000}"/>
    <cellStyle name="20% - Accent1 2 5 2 3 3 3 3 2" xfId="12946" xr:uid="{00000000-0005-0000-0000-0000D6310000}"/>
    <cellStyle name="20% - Accent1 2 5 2 3 3 3 4" xfId="12947" xr:uid="{00000000-0005-0000-0000-0000D7310000}"/>
    <cellStyle name="20% - Accent1 2 5 2 3 3 4" xfId="12948" xr:uid="{00000000-0005-0000-0000-0000D8310000}"/>
    <cellStyle name="20% - Accent1 2 5 2 3 3 4 2" xfId="12949" xr:uid="{00000000-0005-0000-0000-0000D9310000}"/>
    <cellStyle name="20% - Accent1 2 5 2 3 3 4 2 2" xfId="12950" xr:uid="{00000000-0005-0000-0000-0000DA310000}"/>
    <cellStyle name="20% - Accent1 2 5 2 3 3 4 2 2 2" xfId="12951" xr:uid="{00000000-0005-0000-0000-0000DB310000}"/>
    <cellStyle name="20% - Accent1 2 5 2 3 3 4 2 3" xfId="12952" xr:uid="{00000000-0005-0000-0000-0000DC310000}"/>
    <cellStyle name="20% - Accent1 2 5 2 3 3 4 3" xfId="12953" xr:uid="{00000000-0005-0000-0000-0000DD310000}"/>
    <cellStyle name="20% - Accent1 2 5 2 3 3 4 3 2" xfId="12954" xr:uid="{00000000-0005-0000-0000-0000DE310000}"/>
    <cellStyle name="20% - Accent1 2 5 2 3 3 4 4" xfId="12955" xr:uid="{00000000-0005-0000-0000-0000DF310000}"/>
    <cellStyle name="20% - Accent1 2 5 2 3 3 5" xfId="12956" xr:uid="{00000000-0005-0000-0000-0000E0310000}"/>
    <cellStyle name="20% - Accent1 2 5 2 3 3 5 2" xfId="12957" xr:uid="{00000000-0005-0000-0000-0000E1310000}"/>
    <cellStyle name="20% - Accent1 2 5 2 3 3 5 2 2" xfId="12958" xr:uid="{00000000-0005-0000-0000-0000E2310000}"/>
    <cellStyle name="20% - Accent1 2 5 2 3 3 5 3" xfId="12959" xr:uid="{00000000-0005-0000-0000-0000E3310000}"/>
    <cellStyle name="20% - Accent1 2 5 2 3 3 6" xfId="12960" xr:uid="{00000000-0005-0000-0000-0000E4310000}"/>
    <cellStyle name="20% - Accent1 2 5 2 3 3 6 2" xfId="12961" xr:uid="{00000000-0005-0000-0000-0000E5310000}"/>
    <cellStyle name="20% - Accent1 2 5 2 3 3 6 2 2" xfId="12962" xr:uid="{00000000-0005-0000-0000-0000E6310000}"/>
    <cellStyle name="20% - Accent1 2 5 2 3 3 6 3" xfId="12963" xr:uid="{00000000-0005-0000-0000-0000E7310000}"/>
    <cellStyle name="20% - Accent1 2 5 2 3 3 7" xfId="12964" xr:uid="{00000000-0005-0000-0000-0000E8310000}"/>
    <cellStyle name="20% - Accent1 2 5 2 3 3 7 2" xfId="12965" xr:uid="{00000000-0005-0000-0000-0000E9310000}"/>
    <cellStyle name="20% - Accent1 2 5 2 3 3 8" xfId="12966" xr:uid="{00000000-0005-0000-0000-0000EA310000}"/>
    <cellStyle name="20% - Accent1 2 5 2 3 3 8 2" xfId="12967" xr:uid="{00000000-0005-0000-0000-0000EB310000}"/>
    <cellStyle name="20% - Accent1 2 5 2 3 3 9" xfId="12968" xr:uid="{00000000-0005-0000-0000-0000EC310000}"/>
    <cellStyle name="20% - Accent1 2 5 2 3 4" xfId="12969" xr:uid="{00000000-0005-0000-0000-0000ED310000}"/>
    <cellStyle name="20% - Accent1 2 5 2 3 4 2" xfId="12970" xr:uid="{00000000-0005-0000-0000-0000EE310000}"/>
    <cellStyle name="20% - Accent1 2 5 2 3 4 2 2" xfId="12971" xr:uid="{00000000-0005-0000-0000-0000EF310000}"/>
    <cellStyle name="20% - Accent1 2 5 2 3 4 2 2 2" xfId="12972" xr:uid="{00000000-0005-0000-0000-0000F0310000}"/>
    <cellStyle name="20% - Accent1 2 5 2 3 4 2 3" xfId="12973" xr:uid="{00000000-0005-0000-0000-0000F1310000}"/>
    <cellStyle name="20% - Accent1 2 5 2 3 4 3" xfId="12974" xr:uid="{00000000-0005-0000-0000-0000F2310000}"/>
    <cellStyle name="20% - Accent1 2 5 2 3 4 3 2" xfId="12975" xr:uid="{00000000-0005-0000-0000-0000F3310000}"/>
    <cellStyle name="20% - Accent1 2 5 2 3 4 4" xfId="12976" xr:uid="{00000000-0005-0000-0000-0000F4310000}"/>
    <cellStyle name="20% - Accent1 2 5 2 3 5" xfId="12977" xr:uid="{00000000-0005-0000-0000-0000F5310000}"/>
    <cellStyle name="20% - Accent1 2 5 2 3 5 2" xfId="12978" xr:uid="{00000000-0005-0000-0000-0000F6310000}"/>
    <cellStyle name="20% - Accent1 2 5 2 3 5 2 2" xfId="12979" xr:uid="{00000000-0005-0000-0000-0000F7310000}"/>
    <cellStyle name="20% - Accent1 2 5 2 3 5 2 2 2" xfId="12980" xr:uid="{00000000-0005-0000-0000-0000F8310000}"/>
    <cellStyle name="20% - Accent1 2 5 2 3 5 2 3" xfId="12981" xr:uid="{00000000-0005-0000-0000-0000F9310000}"/>
    <cellStyle name="20% - Accent1 2 5 2 3 5 3" xfId="12982" xr:uid="{00000000-0005-0000-0000-0000FA310000}"/>
    <cellStyle name="20% - Accent1 2 5 2 3 5 3 2" xfId="12983" xr:uid="{00000000-0005-0000-0000-0000FB310000}"/>
    <cellStyle name="20% - Accent1 2 5 2 3 5 4" xfId="12984" xr:uid="{00000000-0005-0000-0000-0000FC310000}"/>
    <cellStyle name="20% - Accent1 2 5 2 3 6" xfId="12985" xr:uid="{00000000-0005-0000-0000-0000FD310000}"/>
    <cellStyle name="20% - Accent1 2 5 2 3 6 2" xfId="12986" xr:uid="{00000000-0005-0000-0000-0000FE310000}"/>
    <cellStyle name="20% - Accent1 2 5 2 3 6 2 2" xfId="12987" xr:uid="{00000000-0005-0000-0000-0000FF310000}"/>
    <cellStyle name="20% - Accent1 2 5 2 3 6 2 2 2" xfId="12988" xr:uid="{00000000-0005-0000-0000-000000320000}"/>
    <cellStyle name="20% - Accent1 2 5 2 3 6 2 3" xfId="12989" xr:uid="{00000000-0005-0000-0000-000001320000}"/>
    <cellStyle name="20% - Accent1 2 5 2 3 6 3" xfId="12990" xr:uid="{00000000-0005-0000-0000-000002320000}"/>
    <cellStyle name="20% - Accent1 2 5 2 3 6 3 2" xfId="12991" xr:uid="{00000000-0005-0000-0000-000003320000}"/>
    <cellStyle name="20% - Accent1 2 5 2 3 6 4" xfId="12992" xr:uid="{00000000-0005-0000-0000-000004320000}"/>
    <cellStyle name="20% - Accent1 2 5 2 3 7" xfId="12993" xr:uid="{00000000-0005-0000-0000-000005320000}"/>
    <cellStyle name="20% - Accent1 2 5 2 3 7 2" xfId="12994" xr:uid="{00000000-0005-0000-0000-000006320000}"/>
    <cellStyle name="20% - Accent1 2 5 2 3 7 2 2" xfId="12995" xr:uid="{00000000-0005-0000-0000-000007320000}"/>
    <cellStyle name="20% - Accent1 2 5 2 3 7 3" xfId="12996" xr:uid="{00000000-0005-0000-0000-000008320000}"/>
    <cellStyle name="20% - Accent1 2 5 2 3 8" xfId="12997" xr:uid="{00000000-0005-0000-0000-000009320000}"/>
    <cellStyle name="20% - Accent1 2 5 2 3 8 2" xfId="12998" xr:uid="{00000000-0005-0000-0000-00000A320000}"/>
    <cellStyle name="20% - Accent1 2 5 2 3 8 2 2" xfId="12999" xr:uid="{00000000-0005-0000-0000-00000B320000}"/>
    <cellStyle name="20% - Accent1 2 5 2 3 8 3" xfId="13000" xr:uid="{00000000-0005-0000-0000-00000C320000}"/>
    <cellStyle name="20% - Accent1 2 5 2 3 9" xfId="13001" xr:uid="{00000000-0005-0000-0000-00000D320000}"/>
    <cellStyle name="20% - Accent1 2 5 2 3 9 2" xfId="13002" xr:uid="{00000000-0005-0000-0000-00000E320000}"/>
    <cellStyle name="20% - Accent1 2 5 2 4" xfId="13003" xr:uid="{00000000-0005-0000-0000-00000F320000}"/>
    <cellStyle name="20% - Accent1 2 5 2 4 10" xfId="13004" xr:uid="{00000000-0005-0000-0000-000010320000}"/>
    <cellStyle name="20% - Accent1 2 5 2 4 10 2" xfId="13005" xr:uid="{00000000-0005-0000-0000-000011320000}"/>
    <cellStyle name="20% - Accent1 2 5 2 4 11" xfId="13006" xr:uid="{00000000-0005-0000-0000-000012320000}"/>
    <cellStyle name="20% - Accent1 2 5 2 4 2" xfId="13007" xr:uid="{00000000-0005-0000-0000-000013320000}"/>
    <cellStyle name="20% - Accent1 2 5 2 4 2 2" xfId="13008" xr:uid="{00000000-0005-0000-0000-000014320000}"/>
    <cellStyle name="20% - Accent1 2 5 2 4 2 2 2" xfId="13009" xr:uid="{00000000-0005-0000-0000-000015320000}"/>
    <cellStyle name="20% - Accent1 2 5 2 4 2 2 2 2" xfId="13010" xr:uid="{00000000-0005-0000-0000-000016320000}"/>
    <cellStyle name="20% - Accent1 2 5 2 4 2 2 2 2 2" xfId="13011" xr:uid="{00000000-0005-0000-0000-000017320000}"/>
    <cellStyle name="20% - Accent1 2 5 2 4 2 2 2 3" xfId="13012" xr:uid="{00000000-0005-0000-0000-000018320000}"/>
    <cellStyle name="20% - Accent1 2 5 2 4 2 2 3" xfId="13013" xr:uid="{00000000-0005-0000-0000-000019320000}"/>
    <cellStyle name="20% - Accent1 2 5 2 4 2 2 3 2" xfId="13014" xr:uid="{00000000-0005-0000-0000-00001A320000}"/>
    <cellStyle name="20% - Accent1 2 5 2 4 2 2 4" xfId="13015" xr:uid="{00000000-0005-0000-0000-00001B320000}"/>
    <cellStyle name="20% - Accent1 2 5 2 4 2 3" xfId="13016" xr:uid="{00000000-0005-0000-0000-00001C320000}"/>
    <cellStyle name="20% - Accent1 2 5 2 4 2 3 2" xfId="13017" xr:uid="{00000000-0005-0000-0000-00001D320000}"/>
    <cellStyle name="20% - Accent1 2 5 2 4 2 3 2 2" xfId="13018" xr:uid="{00000000-0005-0000-0000-00001E320000}"/>
    <cellStyle name="20% - Accent1 2 5 2 4 2 3 2 2 2" xfId="13019" xr:uid="{00000000-0005-0000-0000-00001F320000}"/>
    <cellStyle name="20% - Accent1 2 5 2 4 2 3 2 3" xfId="13020" xr:uid="{00000000-0005-0000-0000-000020320000}"/>
    <cellStyle name="20% - Accent1 2 5 2 4 2 3 3" xfId="13021" xr:uid="{00000000-0005-0000-0000-000021320000}"/>
    <cellStyle name="20% - Accent1 2 5 2 4 2 3 3 2" xfId="13022" xr:uid="{00000000-0005-0000-0000-000022320000}"/>
    <cellStyle name="20% - Accent1 2 5 2 4 2 3 4" xfId="13023" xr:uid="{00000000-0005-0000-0000-000023320000}"/>
    <cellStyle name="20% - Accent1 2 5 2 4 2 4" xfId="13024" xr:uid="{00000000-0005-0000-0000-000024320000}"/>
    <cellStyle name="20% - Accent1 2 5 2 4 2 4 2" xfId="13025" xr:uid="{00000000-0005-0000-0000-000025320000}"/>
    <cellStyle name="20% - Accent1 2 5 2 4 2 4 2 2" xfId="13026" xr:uid="{00000000-0005-0000-0000-000026320000}"/>
    <cellStyle name="20% - Accent1 2 5 2 4 2 4 2 2 2" xfId="13027" xr:uid="{00000000-0005-0000-0000-000027320000}"/>
    <cellStyle name="20% - Accent1 2 5 2 4 2 4 2 3" xfId="13028" xr:uid="{00000000-0005-0000-0000-000028320000}"/>
    <cellStyle name="20% - Accent1 2 5 2 4 2 4 3" xfId="13029" xr:uid="{00000000-0005-0000-0000-000029320000}"/>
    <cellStyle name="20% - Accent1 2 5 2 4 2 4 3 2" xfId="13030" xr:uid="{00000000-0005-0000-0000-00002A320000}"/>
    <cellStyle name="20% - Accent1 2 5 2 4 2 4 4" xfId="13031" xr:uid="{00000000-0005-0000-0000-00002B320000}"/>
    <cellStyle name="20% - Accent1 2 5 2 4 2 5" xfId="13032" xr:uid="{00000000-0005-0000-0000-00002C320000}"/>
    <cellStyle name="20% - Accent1 2 5 2 4 2 5 2" xfId="13033" xr:uid="{00000000-0005-0000-0000-00002D320000}"/>
    <cellStyle name="20% - Accent1 2 5 2 4 2 5 2 2" xfId="13034" xr:uid="{00000000-0005-0000-0000-00002E320000}"/>
    <cellStyle name="20% - Accent1 2 5 2 4 2 5 3" xfId="13035" xr:uid="{00000000-0005-0000-0000-00002F320000}"/>
    <cellStyle name="20% - Accent1 2 5 2 4 2 6" xfId="13036" xr:uid="{00000000-0005-0000-0000-000030320000}"/>
    <cellStyle name="20% - Accent1 2 5 2 4 2 6 2" xfId="13037" xr:uid="{00000000-0005-0000-0000-000031320000}"/>
    <cellStyle name="20% - Accent1 2 5 2 4 2 6 2 2" xfId="13038" xr:uid="{00000000-0005-0000-0000-000032320000}"/>
    <cellStyle name="20% - Accent1 2 5 2 4 2 6 3" xfId="13039" xr:uid="{00000000-0005-0000-0000-000033320000}"/>
    <cellStyle name="20% - Accent1 2 5 2 4 2 7" xfId="13040" xr:uid="{00000000-0005-0000-0000-000034320000}"/>
    <cellStyle name="20% - Accent1 2 5 2 4 2 7 2" xfId="13041" xr:uid="{00000000-0005-0000-0000-000035320000}"/>
    <cellStyle name="20% - Accent1 2 5 2 4 2 8" xfId="13042" xr:uid="{00000000-0005-0000-0000-000036320000}"/>
    <cellStyle name="20% - Accent1 2 5 2 4 2 8 2" xfId="13043" xr:uid="{00000000-0005-0000-0000-000037320000}"/>
    <cellStyle name="20% - Accent1 2 5 2 4 2 9" xfId="13044" xr:uid="{00000000-0005-0000-0000-000038320000}"/>
    <cellStyle name="20% - Accent1 2 5 2 4 3" xfId="13045" xr:uid="{00000000-0005-0000-0000-000039320000}"/>
    <cellStyle name="20% - Accent1 2 5 2 4 3 2" xfId="13046" xr:uid="{00000000-0005-0000-0000-00003A320000}"/>
    <cellStyle name="20% - Accent1 2 5 2 4 3 2 2" xfId="13047" xr:uid="{00000000-0005-0000-0000-00003B320000}"/>
    <cellStyle name="20% - Accent1 2 5 2 4 3 2 2 2" xfId="13048" xr:uid="{00000000-0005-0000-0000-00003C320000}"/>
    <cellStyle name="20% - Accent1 2 5 2 4 3 2 2 2 2" xfId="13049" xr:uid="{00000000-0005-0000-0000-00003D320000}"/>
    <cellStyle name="20% - Accent1 2 5 2 4 3 2 2 3" xfId="13050" xr:uid="{00000000-0005-0000-0000-00003E320000}"/>
    <cellStyle name="20% - Accent1 2 5 2 4 3 2 3" xfId="13051" xr:uid="{00000000-0005-0000-0000-00003F320000}"/>
    <cellStyle name="20% - Accent1 2 5 2 4 3 2 3 2" xfId="13052" xr:uid="{00000000-0005-0000-0000-000040320000}"/>
    <cellStyle name="20% - Accent1 2 5 2 4 3 2 4" xfId="13053" xr:uid="{00000000-0005-0000-0000-000041320000}"/>
    <cellStyle name="20% - Accent1 2 5 2 4 3 3" xfId="13054" xr:uid="{00000000-0005-0000-0000-000042320000}"/>
    <cellStyle name="20% - Accent1 2 5 2 4 3 3 2" xfId="13055" xr:uid="{00000000-0005-0000-0000-000043320000}"/>
    <cellStyle name="20% - Accent1 2 5 2 4 3 3 2 2" xfId="13056" xr:uid="{00000000-0005-0000-0000-000044320000}"/>
    <cellStyle name="20% - Accent1 2 5 2 4 3 3 2 2 2" xfId="13057" xr:uid="{00000000-0005-0000-0000-000045320000}"/>
    <cellStyle name="20% - Accent1 2 5 2 4 3 3 2 3" xfId="13058" xr:uid="{00000000-0005-0000-0000-000046320000}"/>
    <cellStyle name="20% - Accent1 2 5 2 4 3 3 3" xfId="13059" xr:uid="{00000000-0005-0000-0000-000047320000}"/>
    <cellStyle name="20% - Accent1 2 5 2 4 3 3 3 2" xfId="13060" xr:uid="{00000000-0005-0000-0000-000048320000}"/>
    <cellStyle name="20% - Accent1 2 5 2 4 3 3 4" xfId="13061" xr:uid="{00000000-0005-0000-0000-000049320000}"/>
    <cellStyle name="20% - Accent1 2 5 2 4 3 4" xfId="13062" xr:uid="{00000000-0005-0000-0000-00004A320000}"/>
    <cellStyle name="20% - Accent1 2 5 2 4 3 4 2" xfId="13063" xr:uid="{00000000-0005-0000-0000-00004B320000}"/>
    <cellStyle name="20% - Accent1 2 5 2 4 3 4 2 2" xfId="13064" xr:uid="{00000000-0005-0000-0000-00004C320000}"/>
    <cellStyle name="20% - Accent1 2 5 2 4 3 4 2 2 2" xfId="13065" xr:uid="{00000000-0005-0000-0000-00004D320000}"/>
    <cellStyle name="20% - Accent1 2 5 2 4 3 4 2 3" xfId="13066" xr:uid="{00000000-0005-0000-0000-00004E320000}"/>
    <cellStyle name="20% - Accent1 2 5 2 4 3 4 3" xfId="13067" xr:uid="{00000000-0005-0000-0000-00004F320000}"/>
    <cellStyle name="20% - Accent1 2 5 2 4 3 4 3 2" xfId="13068" xr:uid="{00000000-0005-0000-0000-000050320000}"/>
    <cellStyle name="20% - Accent1 2 5 2 4 3 4 4" xfId="13069" xr:uid="{00000000-0005-0000-0000-000051320000}"/>
    <cellStyle name="20% - Accent1 2 5 2 4 3 5" xfId="13070" xr:uid="{00000000-0005-0000-0000-000052320000}"/>
    <cellStyle name="20% - Accent1 2 5 2 4 3 5 2" xfId="13071" xr:uid="{00000000-0005-0000-0000-000053320000}"/>
    <cellStyle name="20% - Accent1 2 5 2 4 3 5 2 2" xfId="13072" xr:uid="{00000000-0005-0000-0000-000054320000}"/>
    <cellStyle name="20% - Accent1 2 5 2 4 3 5 3" xfId="13073" xr:uid="{00000000-0005-0000-0000-000055320000}"/>
    <cellStyle name="20% - Accent1 2 5 2 4 3 6" xfId="13074" xr:uid="{00000000-0005-0000-0000-000056320000}"/>
    <cellStyle name="20% - Accent1 2 5 2 4 3 6 2" xfId="13075" xr:uid="{00000000-0005-0000-0000-000057320000}"/>
    <cellStyle name="20% - Accent1 2 5 2 4 3 6 2 2" xfId="13076" xr:uid="{00000000-0005-0000-0000-000058320000}"/>
    <cellStyle name="20% - Accent1 2 5 2 4 3 6 3" xfId="13077" xr:uid="{00000000-0005-0000-0000-000059320000}"/>
    <cellStyle name="20% - Accent1 2 5 2 4 3 7" xfId="13078" xr:uid="{00000000-0005-0000-0000-00005A320000}"/>
    <cellStyle name="20% - Accent1 2 5 2 4 3 7 2" xfId="13079" xr:uid="{00000000-0005-0000-0000-00005B320000}"/>
    <cellStyle name="20% - Accent1 2 5 2 4 3 8" xfId="13080" xr:uid="{00000000-0005-0000-0000-00005C320000}"/>
    <cellStyle name="20% - Accent1 2 5 2 4 3 8 2" xfId="13081" xr:uid="{00000000-0005-0000-0000-00005D320000}"/>
    <cellStyle name="20% - Accent1 2 5 2 4 3 9" xfId="13082" xr:uid="{00000000-0005-0000-0000-00005E320000}"/>
    <cellStyle name="20% - Accent1 2 5 2 4 4" xfId="13083" xr:uid="{00000000-0005-0000-0000-00005F320000}"/>
    <cellStyle name="20% - Accent1 2 5 2 4 4 2" xfId="13084" xr:uid="{00000000-0005-0000-0000-000060320000}"/>
    <cellStyle name="20% - Accent1 2 5 2 4 4 2 2" xfId="13085" xr:uid="{00000000-0005-0000-0000-000061320000}"/>
    <cellStyle name="20% - Accent1 2 5 2 4 4 2 2 2" xfId="13086" xr:uid="{00000000-0005-0000-0000-000062320000}"/>
    <cellStyle name="20% - Accent1 2 5 2 4 4 2 3" xfId="13087" xr:uid="{00000000-0005-0000-0000-000063320000}"/>
    <cellStyle name="20% - Accent1 2 5 2 4 4 3" xfId="13088" xr:uid="{00000000-0005-0000-0000-000064320000}"/>
    <cellStyle name="20% - Accent1 2 5 2 4 4 3 2" xfId="13089" xr:uid="{00000000-0005-0000-0000-000065320000}"/>
    <cellStyle name="20% - Accent1 2 5 2 4 4 4" xfId="13090" xr:uid="{00000000-0005-0000-0000-000066320000}"/>
    <cellStyle name="20% - Accent1 2 5 2 4 5" xfId="13091" xr:uid="{00000000-0005-0000-0000-000067320000}"/>
    <cellStyle name="20% - Accent1 2 5 2 4 5 2" xfId="13092" xr:uid="{00000000-0005-0000-0000-000068320000}"/>
    <cellStyle name="20% - Accent1 2 5 2 4 5 2 2" xfId="13093" xr:uid="{00000000-0005-0000-0000-000069320000}"/>
    <cellStyle name="20% - Accent1 2 5 2 4 5 2 2 2" xfId="13094" xr:uid="{00000000-0005-0000-0000-00006A320000}"/>
    <cellStyle name="20% - Accent1 2 5 2 4 5 2 3" xfId="13095" xr:uid="{00000000-0005-0000-0000-00006B320000}"/>
    <cellStyle name="20% - Accent1 2 5 2 4 5 3" xfId="13096" xr:uid="{00000000-0005-0000-0000-00006C320000}"/>
    <cellStyle name="20% - Accent1 2 5 2 4 5 3 2" xfId="13097" xr:uid="{00000000-0005-0000-0000-00006D320000}"/>
    <cellStyle name="20% - Accent1 2 5 2 4 5 4" xfId="13098" xr:uid="{00000000-0005-0000-0000-00006E320000}"/>
    <cellStyle name="20% - Accent1 2 5 2 4 6" xfId="13099" xr:uid="{00000000-0005-0000-0000-00006F320000}"/>
    <cellStyle name="20% - Accent1 2 5 2 4 6 2" xfId="13100" xr:uid="{00000000-0005-0000-0000-000070320000}"/>
    <cellStyle name="20% - Accent1 2 5 2 4 6 2 2" xfId="13101" xr:uid="{00000000-0005-0000-0000-000071320000}"/>
    <cellStyle name="20% - Accent1 2 5 2 4 6 2 2 2" xfId="13102" xr:uid="{00000000-0005-0000-0000-000072320000}"/>
    <cellStyle name="20% - Accent1 2 5 2 4 6 2 3" xfId="13103" xr:uid="{00000000-0005-0000-0000-000073320000}"/>
    <cellStyle name="20% - Accent1 2 5 2 4 6 3" xfId="13104" xr:uid="{00000000-0005-0000-0000-000074320000}"/>
    <cellStyle name="20% - Accent1 2 5 2 4 6 3 2" xfId="13105" xr:uid="{00000000-0005-0000-0000-000075320000}"/>
    <cellStyle name="20% - Accent1 2 5 2 4 6 4" xfId="13106" xr:uid="{00000000-0005-0000-0000-000076320000}"/>
    <cellStyle name="20% - Accent1 2 5 2 4 7" xfId="13107" xr:uid="{00000000-0005-0000-0000-000077320000}"/>
    <cellStyle name="20% - Accent1 2 5 2 4 7 2" xfId="13108" xr:uid="{00000000-0005-0000-0000-000078320000}"/>
    <cellStyle name="20% - Accent1 2 5 2 4 7 2 2" xfId="13109" xr:uid="{00000000-0005-0000-0000-000079320000}"/>
    <cellStyle name="20% - Accent1 2 5 2 4 7 3" xfId="13110" xr:uid="{00000000-0005-0000-0000-00007A320000}"/>
    <cellStyle name="20% - Accent1 2 5 2 4 8" xfId="13111" xr:uid="{00000000-0005-0000-0000-00007B320000}"/>
    <cellStyle name="20% - Accent1 2 5 2 4 8 2" xfId="13112" xr:uid="{00000000-0005-0000-0000-00007C320000}"/>
    <cellStyle name="20% - Accent1 2 5 2 4 8 2 2" xfId="13113" xr:uid="{00000000-0005-0000-0000-00007D320000}"/>
    <cellStyle name="20% - Accent1 2 5 2 4 8 3" xfId="13114" xr:uid="{00000000-0005-0000-0000-00007E320000}"/>
    <cellStyle name="20% - Accent1 2 5 2 4 9" xfId="13115" xr:uid="{00000000-0005-0000-0000-00007F320000}"/>
    <cellStyle name="20% - Accent1 2 5 2 4 9 2" xfId="13116" xr:uid="{00000000-0005-0000-0000-000080320000}"/>
    <cellStyle name="20% - Accent1 2 5 2 5" xfId="13117" xr:uid="{00000000-0005-0000-0000-000081320000}"/>
    <cellStyle name="20% - Accent1 2 5 2 5 10" xfId="13118" xr:uid="{00000000-0005-0000-0000-000082320000}"/>
    <cellStyle name="20% - Accent1 2 5 2 5 10 2" xfId="13119" xr:uid="{00000000-0005-0000-0000-000083320000}"/>
    <cellStyle name="20% - Accent1 2 5 2 5 11" xfId="13120" xr:uid="{00000000-0005-0000-0000-000084320000}"/>
    <cellStyle name="20% - Accent1 2 5 2 5 2" xfId="13121" xr:uid="{00000000-0005-0000-0000-000085320000}"/>
    <cellStyle name="20% - Accent1 2 5 2 5 2 2" xfId="13122" xr:uid="{00000000-0005-0000-0000-000086320000}"/>
    <cellStyle name="20% - Accent1 2 5 2 5 2 2 2" xfId="13123" xr:uid="{00000000-0005-0000-0000-000087320000}"/>
    <cellStyle name="20% - Accent1 2 5 2 5 2 2 2 2" xfId="13124" xr:uid="{00000000-0005-0000-0000-000088320000}"/>
    <cellStyle name="20% - Accent1 2 5 2 5 2 2 2 2 2" xfId="13125" xr:uid="{00000000-0005-0000-0000-000089320000}"/>
    <cellStyle name="20% - Accent1 2 5 2 5 2 2 2 3" xfId="13126" xr:uid="{00000000-0005-0000-0000-00008A320000}"/>
    <cellStyle name="20% - Accent1 2 5 2 5 2 2 3" xfId="13127" xr:uid="{00000000-0005-0000-0000-00008B320000}"/>
    <cellStyle name="20% - Accent1 2 5 2 5 2 2 3 2" xfId="13128" xr:uid="{00000000-0005-0000-0000-00008C320000}"/>
    <cellStyle name="20% - Accent1 2 5 2 5 2 2 4" xfId="13129" xr:uid="{00000000-0005-0000-0000-00008D320000}"/>
    <cellStyle name="20% - Accent1 2 5 2 5 2 3" xfId="13130" xr:uid="{00000000-0005-0000-0000-00008E320000}"/>
    <cellStyle name="20% - Accent1 2 5 2 5 2 3 2" xfId="13131" xr:uid="{00000000-0005-0000-0000-00008F320000}"/>
    <cellStyle name="20% - Accent1 2 5 2 5 2 3 2 2" xfId="13132" xr:uid="{00000000-0005-0000-0000-000090320000}"/>
    <cellStyle name="20% - Accent1 2 5 2 5 2 3 2 2 2" xfId="13133" xr:uid="{00000000-0005-0000-0000-000091320000}"/>
    <cellStyle name="20% - Accent1 2 5 2 5 2 3 2 3" xfId="13134" xr:uid="{00000000-0005-0000-0000-000092320000}"/>
    <cellStyle name="20% - Accent1 2 5 2 5 2 3 3" xfId="13135" xr:uid="{00000000-0005-0000-0000-000093320000}"/>
    <cellStyle name="20% - Accent1 2 5 2 5 2 3 3 2" xfId="13136" xr:uid="{00000000-0005-0000-0000-000094320000}"/>
    <cellStyle name="20% - Accent1 2 5 2 5 2 3 4" xfId="13137" xr:uid="{00000000-0005-0000-0000-000095320000}"/>
    <cellStyle name="20% - Accent1 2 5 2 5 2 4" xfId="13138" xr:uid="{00000000-0005-0000-0000-000096320000}"/>
    <cellStyle name="20% - Accent1 2 5 2 5 2 4 2" xfId="13139" xr:uid="{00000000-0005-0000-0000-000097320000}"/>
    <cellStyle name="20% - Accent1 2 5 2 5 2 4 2 2" xfId="13140" xr:uid="{00000000-0005-0000-0000-000098320000}"/>
    <cellStyle name="20% - Accent1 2 5 2 5 2 4 2 2 2" xfId="13141" xr:uid="{00000000-0005-0000-0000-000099320000}"/>
    <cellStyle name="20% - Accent1 2 5 2 5 2 4 2 3" xfId="13142" xr:uid="{00000000-0005-0000-0000-00009A320000}"/>
    <cellStyle name="20% - Accent1 2 5 2 5 2 4 3" xfId="13143" xr:uid="{00000000-0005-0000-0000-00009B320000}"/>
    <cellStyle name="20% - Accent1 2 5 2 5 2 4 3 2" xfId="13144" xr:uid="{00000000-0005-0000-0000-00009C320000}"/>
    <cellStyle name="20% - Accent1 2 5 2 5 2 4 4" xfId="13145" xr:uid="{00000000-0005-0000-0000-00009D320000}"/>
    <cellStyle name="20% - Accent1 2 5 2 5 2 5" xfId="13146" xr:uid="{00000000-0005-0000-0000-00009E320000}"/>
    <cellStyle name="20% - Accent1 2 5 2 5 2 5 2" xfId="13147" xr:uid="{00000000-0005-0000-0000-00009F320000}"/>
    <cellStyle name="20% - Accent1 2 5 2 5 2 5 2 2" xfId="13148" xr:uid="{00000000-0005-0000-0000-0000A0320000}"/>
    <cellStyle name="20% - Accent1 2 5 2 5 2 5 3" xfId="13149" xr:uid="{00000000-0005-0000-0000-0000A1320000}"/>
    <cellStyle name="20% - Accent1 2 5 2 5 2 6" xfId="13150" xr:uid="{00000000-0005-0000-0000-0000A2320000}"/>
    <cellStyle name="20% - Accent1 2 5 2 5 2 6 2" xfId="13151" xr:uid="{00000000-0005-0000-0000-0000A3320000}"/>
    <cellStyle name="20% - Accent1 2 5 2 5 2 6 2 2" xfId="13152" xr:uid="{00000000-0005-0000-0000-0000A4320000}"/>
    <cellStyle name="20% - Accent1 2 5 2 5 2 6 3" xfId="13153" xr:uid="{00000000-0005-0000-0000-0000A5320000}"/>
    <cellStyle name="20% - Accent1 2 5 2 5 2 7" xfId="13154" xr:uid="{00000000-0005-0000-0000-0000A6320000}"/>
    <cellStyle name="20% - Accent1 2 5 2 5 2 7 2" xfId="13155" xr:uid="{00000000-0005-0000-0000-0000A7320000}"/>
    <cellStyle name="20% - Accent1 2 5 2 5 2 8" xfId="13156" xr:uid="{00000000-0005-0000-0000-0000A8320000}"/>
    <cellStyle name="20% - Accent1 2 5 2 5 2 8 2" xfId="13157" xr:uid="{00000000-0005-0000-0000-0000A9320000}"/>
    <cellStyle name="20% - Accent1 2 5 2 5 2 9" xfId="13158" xr:uid="{00000000-0005-0000-0000-0000AA320000}"/>
    <cellStyle name="20% - Accent1 2 5 2 5 3" xfId="13159" xr:uid="{00000000-0005-0000-0000-0000AB320000}"/>
    <cellStyle name="20% - Accent1 2 5 2 5 3 2" xfId="13160" xr:uid="{00000000-0005-0000-0000-0000AC320000}"/>
    <cellStyle name="20% - Accent1 2 5 2 5 3 2 2" xfId="13161" xr:uid="{00000000-0005-0000-0000-0000AD320000}"/>
    <cellStyle name="20% - Accent1 2 5 2 5 3 2 2 2" xfId="13162" xr:uid="{00000000-0005-0000-0000-0000AE320000}"/>
    <cellStyle name="20% - Accent1 2 5 2 5 3 2 2 2 2" xfId="13163" xr:uid="{00000000-0005-0000-0000-0000AF320000}"/>
    <cellStyle name="20% - Accent1 2 5 2 5 3 2 2 3" xfId="13164" xr:uid="{00000000-0005-0000-0000-0000B0320000}"/>
    <cellStyle name="20% - Accent1 2 5 2 5 3 2 3" xfId="13165" xr:uid="{00000000-0005-0000-0000-0000B1320000}"/>
    <cellStyle name="20% - Accent1 2 5 2 5 3 2 3 2" xfId="13166" xr:uid="{00000000-0005-0000-0000-0000B2320000}"/>
    <cellStyle name="20% - Accent1 2 5 2 5 3 2 4" xfId="13167" xr:uid="{00000000-0005-0000-0000-0000B3320000}"/>
    <cellStyle name="20% - Accent1 2 5 2 5 3 3" xfId="13168" xr:uid="{00000000-0005-0000-0000-0000B4320000}"/>
    <cellStyle name="20% - Accent1 2 5 2 5 3 3 2" xfId="13169" xr:uid="{00000000-0005-0000-0000-0000B5320000}"/>
    <cellStyle name="20% - Accent1 2 5 2 5 3 3 2 2" xfId="13170" xr:uid="{00000000-0005-0000-0000-0000B6320000}"/>
    <cellStyle name="20% - Accent1 2 5 2 5 3 3 2 2 2" xfId="13171" xr:uid="{00000000-0005-0000-0000-0000B7320000}"/>
    <cellStyle name="20% - Accent1 2 5 2 5 3 3 2 3" xfId="13172" xr:uid="{00000000-0005-0000-0000-0000B8320000}"/>
    <cellStyle name="20% - Accent1 2 5 2 5 3 3 3" xfId="13173" xr:uid="{00000000-0005-0000-0000-0000B9320000}"/>
    <cellStyle name="20% - Accent1 2 5 2 5 3 3 3 2" xfId="13174" xr:uid="{00000000-0005-0000-0000-0000BA320000}"/>
    <cellStyle name="20% - Accent1 2 5 2 5 3 3 4" xfId="13175" xr:uid="{00000000-0005-0000-0000-0000BB320000}"/>
    <cellStyle name="20% - Accent1 2 5 2 5 3 4" xfId="13176" xr:uid="{00000000-0005-0000-0000-0000BC320000}"/>
    <cellStyle name="20% - Accent1 2 5 2 5 3 4 2" xfId="13177" xr:uid="{00000000-0005-0000-0000-0000BD320000}"/>
    <cellStyle name="20% - Accent1 2 5 2 5 3 4 2 2" xfId="13178" xr:uid="{00000000-0005-0000-0000-0000BE320000}"/>
    <cellStyle name="20% - Accent1 2 5 2 5 3 4 2 2 2" xfId="13179" xr:uid="{00000000-0005-0000-0000-0000BF320000}"/>
    <cellStyle name="20% - Accent1 2 5 2 5 3 4 2 3" xfId="13180" xr:uid="{00000000-0005-0000-0000-0000C0320000}"/>
    <cellStyle name="20% - Accent1 2 5 2 5 3 4 3" xfId="13181" xr:uid="{00000000-0005-0000-0000-0000C1320000}"/>
    <cellStyle name="20% - Accent1 2 5 2 5 3 4 3 2" xfId="13182" xr:uid="{00000000-0005-0000-0000-0000C2320000}"/>
    <cellStyle name="20% - Accent1 2 5 2 5 3 4 4" xfId="13183" xr:uid="{00000000-0005-0000-0000-0000C3320000}"/>
    <cellStyle name="20% - Accent1 2 5 2 5 3 5" xfId="13184" xr:uid="{00000000-0005-0000-0000-0000C4320000}"/>
    <cellStyle name="20% - Accent1 2 5 2 5 3 5 2" xfId="13185" xr:uid="{00000000-0005-0000-0000-0000C5320000}"/>
    <cellStyle name="20% - Accent1 2 5 2 5 3 5 2 2" xfId="13186" xr:uid="{00000000-0005-0000-0000-0000C6320000}"/>
    <cellStyle name="20% - Accent1 2 5 2 5 3 5 3" xfId="13187" xr:uid="{00000000-0005-0000-0000-0000C7320000}"/>
    <cellStyle name="20% - Accent1 2 5 2 5 3 6" xfId="13188" xr:uid="{00000000-0005-0000-0000-0000C8320000}"/>
    <cellStyle name="20% - Accent1 2 5 2 5 3 6 2" xfId="13189" xr:uid="{00000000-0005-0000-0000-0000C9320000}"/>
    <cellStyle name="20% - Accent1 2 5 2 5 3 6 2 2" xfId="13190" xr:uid="{00000000-0005-0000-0000-0000CA320000}"/>
    <cellStyle name="20% - Accent1 2 5 2 5 3 6 3" xfId="13191" xr:uid="{00000000-0005-0000-0000-0000CB320000}"/>
    <cellStyle name="20% - Accent1 2 5 2 5 3 7" xfId="13192" xr:uid="{00000000-0005-0000-0000-0000CC320000}"/>
    <cellStyle name="20% - Accent1 2 5 2 5 3 7 2" xfId="13193" xr:uid="{00000000-0005-0000-0000-0000CD320000}"/>
    <cellStyle name="20% - Accent1 2 5 2 5 3 8" xfId="13194" xr:uid="{00000000-0005-0000-0000-0000CE320000}"/>
    <cellStyle name="20% - Accent1 2 5 2 5 3 8 2" xfId="13195" xr:uid="{00000000-0005-0000-0000-0000CF320000}"/>
    <cellStyle name="20% - Accent1 2 5 2 5 3 9" xfId="13196" xr:uid="{00000000-0005-0000-0000-0000D0320000}"/>
    <cellStyle name="20% - Accent1 2 5 2 5 4" xfId="13197" xr:uid="{00000000-0005-0000-0000-0000D1320000}"/>
    <cellStyle name="20% - Accent1 2 5 2 5 4 2" xfId="13198" xr:uid="{00000000-0005-0000-0000-0000D2320000}"/>
    <cellStyle name="20% - Accent1 2 5 2 5 4 2 2" xfId="13199" xr:uid="{00000000-0005-0000-0000-0000D3320000}"/>
    <cellStyle name="20% - Accent1 2 5 2 5 4 2 2 2" xfId="13200" xr:uid="{00000000-0005-0000-0000-0000D4320000}"/>
    <cellStyle name="20% - Accent1 2 5 2 5 4 2 3" xfId="13201" xr:uid="{00000000-0005-0000-0000-0000D5320000}"/>
    <cellStyle name="20% - Accent1 2 5 2 5 4 3" xfId="13202" xr:uid="{00000000-0005-0000-0000-0000D6320000}"/>
    <cellStyle name="20% - Accent1 2 5 2 5 4 3 2" xfId="13203" xr:uid="{00000000-0005-0000-0000-0000D7320000}"/>
    <cellStyle name="20% - Accent1 2 5 2 5 4 4" xfId="13204" xr:uid="{00000000-0005-0000-0000-0000D8320000}"/>
    <cellStyle name="20% - Accent1 2 5 2 5 5" xfId="13205" xr:uid="{00000000-0005-0000-0000-0000D9320000}"/>
    <cellStyle name="20% - Accent1 2 5 2 5 5 2" xfId="13206" xr:uid="{00000000-0005-0000-0000-0000DA320000}"/>
    <cellStyle name="20% - Accent1 2 5 2 5 5 2 2" xfId="13207" xr:uid="{00000000-0005-0000-0000-0000DB320000}"/>
    <cellStyle name="20% - Accent1 2 5 2 5 5 2 2 2" xfId="13208" xr:uid="{00000000-0005-0000-0000-0000DC320000}"/>
    <cellStyle name="20% - Accent1 2 5 2 5 5 2 3" xfId="13209" xr:uid="{00000000-0005-0000-0000-0000DD320000}"/>
    <cellStyle name="20% - Accent1 2 5 2 5 5 3" xfId="13210" xr:uid="{00000000-0005-0000-0000-0000DE320000}"/>
    <cellStyle name="20% - Accent1 2 5 2 5 5 3 2" xfId="13211" xr:uid="{00000000-0005-0000-0000-0000DF320000}"/>
    <cellStyle name="20% - Accent1 2 5 2 5 5 4" xfId="13212" xr:uid="{00000000-0005-0000-0000-0000E0320000}"/>
    <cellStyle name="20% - Accent1 2 5 2 5 6" xfId="13213" xr:uid="{00000000-0005-0000-0000-0000E1320000}"/>
    <cellStyle name="20% - Accent1 2 5 2 5 6 2" xfId="13214" xr:uid="{00000000-0005-0000-0000-0000E2320000}"/>
    <cellStyle name="20% - Accent1 2 5 2 5 6 2 2" xfId="13215" xr:uid="{00000000-0005-0000-0000-0000E3320000}"/>
    <cellStyle name="20% - Accent1 2 5 2 5 6 2 2 2" xfId="13216" xr:uid="{00000000-0005-0000-0000-0000E4320000}"/>
    <cellStyle name="20% - Accent1 2 5 2 5 6 2 3" xfId="13217" xr:uid="{00000000-0005-0000-0000-0000E5320000}"/>
    <cellStyle name="20% - Accent1 2 5 2 5 6 3" xfId="13218" xr:uid="{00000000-0005-0000-0000-0000E6320000}"/>
    <cellStyle name="20% - Accent1 2 5 2 5 6 3 2" xfId="13219" xr:uid="{00000000-0005-0000-0000-0000E7320000}"/>
    <cellStyle name="20% - Accent1 2 5 2 5 6 4" xfId="13220" xr:uid="{00000000-0005-0000-0000-0000E8320000}"/>
    <cellStyle name="20% - Accent1 2 5 2 5 7" xfId="13221" xr:uid="{00000000-0005-0000-0000-0000E9320000}"/>
    <cellStyle name="20% - Accent1 2 5 2 5 7 2" xfId="13222" xr:uid="{00000000-0005-0000-0000-0000EA320000}"/>
    <cellStyle name="20% - Accent1 2 5 2 5 7 2 2" xfId="13223" xr:uid="{00000000-0005-0000-0000-0000EB320000}"/>
    <cellStyle name="20% - Accent1 2 5 2 5 7 3" xfId="13224" xr:uid="{00000000-0005-0000-0000-0000EC320000}"/>
    <cellStyle name="20% - Accent1 2 5 2 5 8" xfId="13225" xr:uid="{00000000-0005-0000-0000-0000ED320000}"/>
    <cellStyle name="20% - Accent1 2 5 2 5 8 2" xfId="13226" xr:uid="{00000000-0005-0000-0000-0000EE320000}"/>
    <cellStyle name="20% - Accent1 2 5 2 5 8 2 2" xfId="13227" xr:uid="{00000000-0005-0000-0000-0000EF320000}"/>
    <cellStyle name="20% - Accent1 2 5 2 5 8 3" xfId="13228" xr:uid="{00000000-0005-0000-0000-0000F0320000}"/>
    <cellStyle name="20% - Accent1 2 5 2 5 9" xfId="13229" xr:uid="{00000000-0005-0000-0000-0000F1320000}"/>
    <cellStyle name="20% - Accent1 2 5 2 5 9 2" xfId="13230" xr:uid="{00000000-0005-0000-0000-0000F2320000}"/>
    <cellStyle name="20% - Accent1 2 5 2 6" xfId="13231" xr:uid="{00000000-0005-0000-0000-0000F3320000}"/>
    <cellStyle name="20% - Accent1 2 5 2 6 2" xfId="13232" xr:uid="{00000000-0005-0000-0000-0000F4320000}"/>
    <cellStyle name="20% - Accent1 2 5 2 6 2 2" xfId="13233" xr:uid="{00000000-0005-0000-0000-0000F5320000}"/>
    <cellStyle name="20% - Accent1 2 5 2 6 2 2 2" xfId="13234" xr:uid="{00000000-0005-0000-0000-0000F6320000}"/>
    <cellStyle name="20% - Accent1 2 5 2 6 2 2 2 2" xfId="13235" xr:uid="{00000000-0005-0000-0000-0000F7320000}"/>
    <cellStyle name="20% - Accent1 2 5 2 6 2 2 3" xfId="13236" xr:uid="{00000000-0005-0000-0000-0000F8320000}"/>
    <cellStyle name="20% - Accent1 2 5 2 6 2 3" xfId="13237" xr:uid="{00000000-0005-0000-0000-0000F9320000}"/>
    <cellStyle name="20% - Accent1 2 5 2 6 2 3 2" xfId="13238" xr:uid="{00000000-0005-0000-0000-0000FA320000}"/>
    <cellStyle name="20% - Accent1 2 5 2 6 2 4" xfId="13239" xr:uid="{00000000-0005-0000-0000-0000FB320000}"/>
    <cellStyle name="20% - Accent1 2 5 2 6 3" xfId="13240" xr:uid="{00000000-0005-0000-0000-0000FC320000}"/>
    <cellStyle name="20% - Accent1 2 5 2 6 3 2" xfId="13241" xr:uid="{00000000-0005-0000-0000-0000FD320000}"/>
    <cellStyle name="20% - Accent1 2 5 2 6 3 2 2" xfId="13242" xr:uid="{00000000-0005-0000-0000-0000FE320000}"/>
    <cellStyle name="20% - Accent1 2 5 2 6 3 2 2 2" xfId="13243" xr:uid="{00000000-0005-0000-0000-0000FF320000}"/>
    <cellStyle name="20% - Accent1 2 5 2 6 3 2 3" xfId="13244" xr:uid="{00000000-0005-0000-0000-000000330000}"/>
    <cellStyle name="20% - Accent1 2 5 2 6 3 3" xfId="13245" xr:uid="{00000000-0005-0000-0000-000001330000}"/>
    <cellStyle name="20% - Accent1 2 5 2 6 3 3 2" xfId="13246" xr:uid="{00000000-0005-0000-0000-000002330000}"/>
    <cellStyle name="20% - Accent1 2 5 2 6 3 4" xfId="13247" xr:uid="{00000000-0005-0000-0000-000003330000}"/>
    <cellStyle name="20% - Accent1 2 5 2 6 4" xfId="13248" xr:uid="{00000000-0005-0000-0000-000004330000}"/>
    <cellStyle name="20% - Accent1 2 5 2 6 4 2" xfId="13249" xr:uid="{00000000-0005-0000-0000-000005330000}"/>
    <cellStyle name="20% - Accent1 2 5 2 6 4 2 2" xfId="13250" xr:uid="{00000000-0005-0000-0000-000006330000}"/>
    <cellStyle name="20% - Accent1 2 5 2 6 4 2 2 2" xfId="13251" xr:uid="{00000000-0005-0000-0000-000007330000}"/>
    <cellStyle name="20% - Accent1 2 5 2 6 4 2 3" xfId="13252" xr:uid="{00000000-0005-0000-0000-000008330000}"/>
    <cellStyle name="20% - Accent1 2 5 2 6 4 3" xfId="13253" xr:uid="{00000000-0005-0000-0000-000009330000}"/>
    <cellStyle name="20% - Accent1 2 5 2 6 4 3 2" xfId="13254" xr:uid="{00000000-0005-0000-0000-00000A330000}"/>
    <cellStyle name="20% - Accent1 2 5 2 6 4 4" xfId="13255" xr:uid="{00000000-0005-0000-0000-00000B330000}"/>
    <cellStyle name="20% - Accent1 2 5 2 6 5" xfId="13256" xr:uid="{00000000-0005-0000-0000-00000C330000}"/>
    <cellStyle name="20% - Accent1 2 5 2 6 5 2" xfId="13257" xr:uid="{00000000-0005-0000-0000-00000D330000}"/>
    <cellStyle name="20% - Accent1 2 5 2 6 5 2 2" xfId="13258" xr:uid="{00000000-0005-0000-0000-00000E330000}"/>
    <cellStyle name="20% - Accent1 2 5 2 6 5 3" xfId="13259" xr:uid="{00000000-0005-0000-0000-00000F330000}"/>
    <cellStyle name="20% - Accent1 2 5 2 6 6" xfId="13260" xr:uid="{00000000-0005-0000-0000-000010330000}"/>
    <cellStyle name="20% - Accent1 2 5 2 6 6 2" xfId="13261" xr:uid="{00000000-0005-0000-0000-000011330000}"/>
    <cellStyle name="20% - Accent1 2 5 2 6 6 2 2" xfId="13262" xr:uid="{00000000-0005-0000-0000-000012330000}"/>
    <cellStyle name="20% - Accent1 2 5 2 6 6 3" xfId="13263" xr:uid="{00000000-0005-0000-0000-000013330000}"/>
    <cellStyle name="20% - Accent1 2 5 2 6 7" xfId="13264" xr:uid="{00000000-0005-0000-0000-000014330000}"/>
    <cellStyle name="20% - Accent1 2 5 2 6 7 2" xfId="13265" xr:uid="{00000000-0005-0000-0000-000015330000}"/>
    <cellStyle name="20% - Accent1 2 5 2 6 8" xfId="13266" xr:uid="{00000000-0005-0000-0000-000016330000}"/>
    <cellStyle name="20% - Accent1 2 5 2 6 8 2" xfId="13267" xr:uid="{00000000-0005-0000-0000-000017330000}"/>
    <cellStyle name="20% - Accent1 2 5 2 6 9" xfId="13268" xr:uid="{00000000-0005-0000-0000-000018330000}"/>
    <cellStyle name="20% - Accent1 2 5 2 7" xfId="13269" xr:uid="{00000000-0005-0000-0000-000019330000}"/>
    <cellStyle name="20% - Accent1 2 5 2 7 2" xfId="13270" xr:uid="{00000000-0005-0000-0000-00001A330000}"/>
    <cellStyle name="20% - Accent1 2 5 2 7 2 2" xfId="13271" xr:uid="{00000000-0005-0000-0000-00001B330000}"/>
    <cellStyle name="20% - Accent1 2 5 2 7 2 2 2" xfId="13272" xr:uid="{00000000-0005-0000-0000-00001C330000}"/>
    <cellStyle name="20% - Accent1 2 5 2 7 2 2 2 2" xfId="13273" xr:uid="{00000000-0005-0000-0000-00001D330000}"/>
    <cellStyle name="20% - Accent1 2 5 2 7 2 2 3" xfId="13274" xr:uid="{00000000-0005-0000-0000-00001E330000}"/>
    <cellStyle name="20% - Accent1 2 5 2 7 2 3" xfId="13275" xr:uid="{00000000-0005-0000-0000-00001F330000}"/>
    <cellStyle name="20% - Accent1 2 5 2 7 2 3 2" xfId="13276" xr:uid="{00000000-0005-0000-0000-000020330000}"/>
    <cellStyle name="20% - Accent1 2 5 2 7 2 4" xfId="13277" xr:uid="{00000000-0005-0000-0000-000021330000}"/>
    <cellStyle name="20% - Accent1 2 5 2 7 3" xfId="13278" xr:uid="{00000000-0005-0000-0000-000022330000}"/>
    <cellStyle name="20% - Accent1 2 5 2 7 3 2" xfId="13279" xr:uid="{00000000-0005-0000-0000-000023330000}"/>
    <cellStyle name="20% - Accent1 2 5 2 7 3 2 2" xfId="13280" xr:uid="{00000000-0005-0000-0000-000024330000}"/>
    <cellStyle name="20% - Accent1 2 5 2 7 3 2 2 2" xfId="13281" xr:uid="{00000000-0005-0000-0000-000025330000}"/>
    <cellStyle name="20% - Accent1 2 5 2 7 3 2 3" xfId="13282" xr:uid="{00000000-0005-0000-0000-000026330000}"/>
    <cellStyle name="20% - Accent1 2 5 2 7 3 3" xfId="13283" xr:uid="{00000000-0005-0000-0000-000027330000}"/>
    <cellStyle name="20% - Accent1 2 5 2 7 3 3 2" xfId="13284" xr:uid="{00000000-0005-0000-0000-000028330000}"/>
    <cellStyle name="20% - Accent1 2 5 2 7 3 4" xfId="13285" xr:uid="{00000000-0005-0000-0000-000029330000}"/>
    <cellStyle name="20% - Accent1 2 5 2 7 4" xfId="13286" xr:uid="{00000000-0005-0000-0000-00002A330000}"/>
    <cellStyle name="20% - Accent1 2 5 2 7 4 2" xfId="13287" xr:uid="{00000000-0005-0000-0000-00002B330000}"/>
    <cellStyle name="20% - Accent1 2 5 2 7 4 2 2" xfId="13288" xr:uid="{00000000-0005-0000-0000-00002C330000}"/>
    <cellStyle name="20% - Accent1 2 5 2 7 4 2 2 2" xfId="13289" xr:uid="{00000000-0005-0000-0000-00002D330000}"/>
    <cellStyle name="20% - Accent1 2 5 2 7 4 2 3" xfId="13290" xr:uid="{00000000-0005-0000-0000-00002E330000}"/>
    <cellStyle name="20% - Accent1 2 5 2 7 4 3" xfId="13291" xr:uid="{00000000-0005-0000-0000-00002F330000}"/>
    <cellStyle name="20% - Accent1 2 5 2 7 4 3 2" xfId="13292" xr:uid="{00000000-0005-0000-0000-000030330000}"/>
    <cellStyle name="20% - Accent1 2 5 2 7 4 4" xfId="13293" xr:uid="{00000000-0005-0000-0000-000031330000}"/>
    <cellStyle name="20% - Accent1 2 5 2 7 5" xfId="13294" xr:uid="{00000000-0005-0000-0000-000032330000}"/>
    <cellStyle name="20% - Accent1 2 5 2 7 5 2" xfId="13295" xr:uid="{00000000-0005-0000-0000-000033330000}"/>
    <cellStyle name="20% - Accent1 2 5 2 7 5 2 2" xfId="13296" xr:uid="{00000000-0005-0000-0000-000034330000}"/>
    <cellStyle name="20% - Accent1 2 5 2 7 5 3" xfId="13297" xr:uid="{00000000-0005-0000-0000-000035330000}"/>
    <cellStyle name="20% - Accent1 2 5 2 7 6" xfId="13298" xr:uid="{00000000-0005-0000-0000-000036330000}"/>
    <cellStyle name="20% - Accent1 2 5 2 7 6 2" xfId="13299" xr:uid="{00000000-0005-0000-0000-000037330000}"/>
    <cellStyle name="20% - Accent1 2 5 2 7 6 2 2" xfId="13300" xr:uid="{00000000-0005-0000-0000-000038330000}"/>
    <cellStyle name="20% - Accent1 2 5 2 7 6 3" xfId="13301" xr:uid="{00000000-0005-0000-0000-000039330000}"/>
    <cellStyle name="20% - Accent1 2 5 2 7 7" xfId="13302" xr:uid="{00000000-0005-0000-0000-00003A330000}"/>
    <cellStyle name="20% - Accent1 2 5 2 7 7 2" xfId="13303" xr:uid="{00000000-0005-0000-0000-00003B330000}"/>
    <cellStyle name="20% - Accent1 2 5 2 7 8" xfId="13304" xr:uid="{00000000-0005-0000-0000-00003C330000}"/>
    <cellStyle name="20% - Accent1 2 5 2 7 8 2" xfId="13305" xr:uid="{00000000-0005-0000-0000-00003D330000}"/>
    <cellStyle name="20% - Accent1 2 5 2 7 9" xfId="13306" xr:uid="{00000000-0005-0000-0000-00003E330000}"/>
    <cellStyle name="20% - Accent1 2 5 2 8" xfId="13307" xr:uid="{00000000-0005-0000-0000-00003F330000}"/>
    <cellStyle name="20% - Accent1 2 5 2 8 2" xfId="13308" xr:uid="{00000000-0005-0000-0000-000040330000}"/>
    <cellStyle name="20% - Accent1 2 5 2 8 2 2" xfId="13309" xr:uid="{00000000-0005-0000-0000-000041330000}"/>
    <cellStyle name="20% - Accent1 2 5 2 8 2 2 2" xfId="13310" xr:uid="{00000000-0005-0000-0000-000042330000}"/>
    <cellStyle name="20% - Accent1 2 5 2 8 2 3" xfId="13311" xr:uid="{00000000-0005-0000-0000-000043330000}"/>
    <cellStyle name="20% - Accent1 2 5 2 8 3" xfId="13312" xr:uid="{00000000-0005-0000-0000-000044330000}"/>
    <cellStyle name="20% - Accent1 2 5 2 8 3 2" xfId="13313" xr:uid="{00000000-0005-0000-0000-000045330000}"/>
    <cellStyle name="20% - Accent1 2 5 2 8 4" xfId="13314" xr:uid="{00000000-0005-0000-0000-000046330000}"/>
    <cellStyle name="20% - Accent1 2 5 2 9" xfId="13315" xr:uid="{00000000-0005-0000-0000-000047330000}"/>
    <cellStyle name="20% - Accent1 2 5 2 9 2" xfId="13316" xr:uid="{00000000-0005-0000-0000-000048330000}"/>
    <cellStyle name="20% - Accent1 2 5 2 9 2 2" xfId="13317" xr:uid="{00000000-0005-0000-0000-000049330000}"/>
    <cellStyle name="20% - Accent1 2 5 2 9 2 2 2" xfId="13318" xr:uid="{00000000-0005-0000-0000-00004A330000}"/>
    <cellStyle name="20% - Accent1 2 5 2 9 2 3" xfId="13319" xr:uid="{00000000-0005-0000-0000-00004B330000}"/>
    <cellStyle name="20% - Accent1 2 5 2 9 3" xfId="13320" xr:uid="{00000000-0005-0000-0000-00004C330000}"/>
    <cellStyle name="20% - Accent1 2 5 2 9 3 2" xfId="13321" xr:uid="{00000000-0005-0000-0000-00004D330000}"/>
    <cellStyle name="20% - Accent1 2 5 2 9 4" xfId="13322" xr:uid="{00000000-0005-0000-0000-00004E330000}"/>
    <cellStyle name="20% - Accent1 2 5 3" xfId="13323" xr:uid="{00000000-0005-0000-0000-00004F330000}"/>
    <cellStyle name="20% - Accent1 2 5 3 10" xfId="13324" xr:uid="{00000000-0005-0000-0000-000050330000}"/>
    <cellStyle name="20% - Accent1 2 5 3 10 2" xfId="13325" xr:uid="{00000000-0005-0000-0000-000051330000}"/>
    <cellStyle name="20% - Accent1 2 5 3 10 2 2" xfId="13326" xr:uid="{00000000-0005-0000-0000-000052330000}"/>
    <cellStyle name="20% - Accent1 2 5 3 10 3" xfId="13327" xr:uid="{00000000-0005-0000-0000-000053330000}"/>
    <cellStyle name="20% - Accent1 2 5 3 11" xfId="13328" xr:uid="{00000000-0005-0000-0000-000054330000}"/>
    <cellStyle name="20% - Accent1 2 5 3 11 2" xfId="13329" xr:uid="{00000000-0005-0000-0000-000055330000}"/>
    <cellStyle name="20% - Accent1 2 5 3 11 2 2" xfId="13330" xr:uid="{00000000-0005-0000-0000-000056330000}"/>
    <cellStyle name="20% - Accent1 2 5 3 11 3" xfId="13331" xr:uid="{00000000-0005-0000-0000-000057330000}"/>
    <cellStyle name="20% - Accent1 2 5 3 12" xfId="13332" xr:uid="{00000000-0005-0000-0000-000058330000}"/>
    <cellStyle name="20% - Accent1 2 5 3 12 2" xfId="13333" xr:uid="{00000000-0005-0000-0000-000059330000}"/>
    <cellStyle name="20% - Accent1 2 5 3 13" xfId="13334" xr:uid="{00000000-0005-0000-0000-00005A330000}"/>
    <cellStyle name="20% - Accent1 2 5 3 13 2" xfId="13335" xr:uid="{00000000-0005-0000-0000-00005B330000}"/>
    <cellStyle name="20% - Accent1 2 5 3 14" xfId="13336" xr:uid="{00000000-0005-0000-0000-00005C330000}"/>
    <cellStyle name="20% - Accent1 2 5 3 2" xfId="13337" xr:uid="{00000000-0005-0000-0000-00005D330000}"/>
    <cellStyle name="20% - Accent1 2 5 3 2 10" xfId="13338" xr:uid="{00000000-0005-0000-0000-00005E330000}"/>
    <cellStyle name="20% - Accent1 2 5 3 2 10 2" xfId="13339" xr:uid="{00000000-0005-0000-0000-00005F330000}"/>
    <cellStyle name="20% - Accent1 2 5 3 2 11" xfId="13340" xr:uid="{00000000-0005-0000-0000-000060330000}"/>
    <cellStyle name="20% - Accent1 2 5 3 2 2" xfId="13341" xr:uid="{00000000-0005-0000-0000-000061330000}"/>
    <cellStyle name="20% - Accent1 2 5 3 2 2 2" xfId="13342" xr:uid="{00000000-0005-0000-0000-000062330000}"/>
    <cellStyle name="20% - Accent1 2 5 3 2 2 2 2" xfId="13343" xr:uid="{00000000-0005-0000-0000-000063330000}"/>
    <cellStyle name="20% - Accent1 2 5 3 2 2 2 2 2" xfId="13344" xr:uid="{00000000-0005-0000-0000-000064330000}"/>
    <cellStyle name="20% - Accent1 2 5 3 2 2 2 2 2 2" xfId="13345" xr:uid="{00000000-0005-0000-0000-000065330000}"/>
    <cellStyle name="20% - Accent1 2 5 3 2 2 2 2 3" xfId="13346" xr:uid="{00000000-0005-0000-0000-000066330000}"/>
    <cellStyle name="20% - Accent1 2 5 3 2 2 2 3" xfId="13347" xr:uid="{00000000-0005-0000-0000-000067330000}"/>
    <cellStyle name="20% - Accent1 2 5 3 2 2 2 3 2" xfId="13348" xr:uid="{00000000-0005-0000-0000-000068330000}"/>
    <cellStyle name="20% - Accent1 2 5 3 2 2 2 4" xfId="13349" xr:uid="{00000000-0005-0000-0000-000069330000}"/>
    <cellStyle name="20% - Accent1 2 5 3 2 2 3" xfId="13350" xr:uid="{00000000-0005-0000-0000-00006A330000}"/>
    <cellStyle name="20% - Accent1 2 5 3 2 2 3 2" xfId="13351" xr:uid="{00000000-0005-0000-0000-00006B330000}"/>
    <cellStyle name="20% - Accent1 2 5 3 2 2 3 2 2" xfId="13352" xr:uid="{00000000-0005-0000-0000-00006C330000}"/>
    <cellStyle name="20% - Accent1 2 5 3 2 2 3 2 2 2" xfId="13353" xr:uid="{00000000-0005-0000-0000-00006D330000}"/>
    <cellStyle name="20% - Accent1 2 5 3 2 2 3 2 3" xfId="13354" xr:uid="{00000000-0005-0000-0000-00006E330000}"/>
    <cellStyle name="20% - Accent1 2 5 3 2 2 3 3" xfId="13355" xr:uid="{00000000-0005-0000-0000-00006F330000}"/>
    <cellStyle name="20% - Accent1 2 5 3 2 2 3 3 2" xfId="13356" xr:uid="{00000000-0005-0000-0000-000070330000}"/>
    <cellStyle name="20% - Accent1 2 5 3 2 2 3 4" xfId="13357" xr:uid="{00000000-0005-0000-0000-000071330000}"/>
    <cellStyle name="20% - Accent1 2 5 3 2 2 4" xfId="13358" xr:uid="{00000000-0005-0000-0000-000072330000}"/>
    <cellStyle name="20% - Accent1 2 5 3 2 2 4 2" xfId="13359" xr:uid="{00000000-0005-0000-0000-000073330000}"/>
    <cellStyle name="20% - Accent1 2 5 3 2 2 4 2 2" xfId="13360" xr:uid="{00000000-0005-0000-0000-000074330000}"/>
    <cellStyle name="20% - Accent1 2 5 3 2 2 4 2 2 2" xfId="13361" xr:uid="{00000000-0005-0000-0000-000075330000}"/>
    <cellStyle name="20% - Accent1 2 5 3 2 2 4 2 3" xfId="13362" xr:uid="{00000000-0005-0000-0000-000076330000}"/>
    <cellStyle name="20% - Accent1 2 5 3 2 2 4 3" xfId="13363" xr:uid="{00000000-0005-0000-0000-000077330000}"/>
    <cellStyle name="20% - Accent1 2 5 3 2 2 4 3 2" xfId="13364" xr:uid="{00000000-0005-0000-0000-000078330000}"/>
    <cellStyle name="20% - Accent1 2 5 3 2 2 4 4" xfId="13365" xr:uid="{00000000-0005-0000-0000-000079330000}"/>
    <cellStyle name="20% - Accent1 2 5 3 2 2 5" xfId="13366" xr:uid="{00000000-0005-0000-0000-00007A330000}"/>
    <cellStyle name="20% - Accent1 2 5 3 2 2 5 2" xfId="13367" xr:uid="{00000000-0005-0000-0000-00007B330000}"/>
    <cellStyle name="20% - Accent1 2 5 3 2 2 5 2 2" xfId="13368" xr:uid="{00000000-0005-0000-0000-00007C330000}"/>
    <cellStyle name="20% - Accent1 2 5 3 2 2 5 3" xfId="13369" xr:uid="{00000000-0005-0000-0000-00007D330000}"/>
    <cellStyle name="20% - Accent1 2 5 3 2 2 6" xfId="13370" xr:uid="{00000000-0005-0000-0000-00007E330000}"/>
    <cellStyle name="20% - Accent1 2 5 3 2 2 6 2" xfId="13371" xr:uid="{00000000-0005-0000-0000-00007F330000}"/>
    <cellStyle name="20% - Accent1 2 5 3 2 2 6 2 2" xfId="13372" xr:uid="{00000000-0005-0000-0000-000080330000}"/>
    <cellStyle name="20% - Accent1 2 5 3 2 2 6 3" xfId="13373" xr:uid="{00000000-0005-0000-0000-000081330000}"/>
    <cellStyle name="20% - Accent1 2 5 3 2 2 7" xfId="13374" xr:uid="{00000000-0005-0000-0000-000082330000}"/>
    <cellStyle name="20% - Accent1 2 5 3 2 2 7 2" xfId="13375" xr:uid="{00000000-0005-0000-0000-000083330000}"/>
    <cellStyle name="20% - Accent1 2 5 3 2 2 8" xfId="13376" xr:uid="{00000000-0005-0000-0000-000084330000}"/>
    <cellStyle name="20% - Accent1 2 5 3 2 2 8 2" xfId="13377" xr:uid="{00000000-0005-0000-0000-000085330000}"/>
    <cellStyle name="20% - Accent1 2 5 3 2 2 9" xfId="13378" xr:uid="{00000000-0005-0000-0000-000086330000}"/>
    <cellStyle name="20% - Accent1 2 5 3 2 3" xfId="13379" xr:uid="{00000000-0005-0000-0000-000087330000}"/>
    <cellStyle name="20% - Accent1 2 5 3 2 3 2" xfId="13380" xr:uid="{00000000-0005-0000-0000-000088330000}"/>
    <cellStyle name="20% - Accent1 2 5 3 2 3 2 2" xfId="13381" xr:uid="{00000000-0005-0000-0000-000089330000}"/>
    <cellStyle name="20% - Accent1 2 5 3 2 3 2 2 2" xfId="13382" xr:uid="{00000000-0005-0000-0000-00008A330000}"/>
    <cellStyle name="20% - Accent1 2 5 3 2 3 2 2 2 2" xfId="13383" xr:uid="{00000000-0005-0000-0000-00008B330000}"/>
    <cellStyle name="20% - Accent1 2 5 3 2 3 2 2 3" xfId="13384" xr:uid="{00000000-0005-0000-0000-00008C330000}"/>
    <cellStyle name="20% - Accent1 2 5 3 2 3 2 3" xfId="13385" xr:uid="{00000000-0005-0000-0000-00008D330000}"/>
    <cellStyle name="20% - Accent1 2 5 3 2 3 2 3 2" xfId="13386" xr:uid="{00000000-0005-0000-0000-00008E330000}"/>
    <cellStyle name="20% - Accent1 2 5 3 2 3 2 4" xfId="13387" xr:uid="{00000000-0005-0000-0000-00008F330000}"/>
    <cellStyle name="20% - Accent1 2 5 3 2 3 3" xfId="13388" xr:uid="{00000000-0005-0000-0000-000090330000}"/>
    <cellStyle name="20% - Accent1 2 5 3 2 3 3 2" xfId="13389" xr:uid="{00000000-0005-0000-0000-000091330000}"/>
    <cellStyle name="20% - Accent1 2 5 3 2 3 3 2 2" xfId="13390" xr:uid="{00000000-0005-0000-0000-000092330000}"/>
    <cellStyle name="20% - Accent1 2 5 3 2 3 3 2 2 2" xfId="13391" xr:uid="{00000000-0005-0000-0000-000093330000}"/>
    <cellStyle name="20% - Accent1 2 5 3 2 3 3 2 3" xfId="13392" xr:uid="{00000000-0005-0000-0000-000094330000}"/>
    <cellStyle name="20% - Accent1 2 5 3 2 3 3 3" xfId="13393" xr:uid="{00000000-0005-0000-0000-000095330000}"/>
    <cellStyle name="20% - Accent1 2 5 3 2 3 3 3 2" xfId="13394" xr:uid="{00000000-0005-0000-0000-000096330000}"/>
    <cellStyle name="20% - Accent1 2 5 3 2 3 3 4" xfId="13395" xr:uid="{00000000-0005-0000-0000-000097330000}"/>
    <cellStyle name="20% - Accent1 2 5 3 2 3 4" xfId="13396" xr:uid="{00000000-0005-0000-0000-000098330000}"/>
    <cellStyle name="20% - Accent1 2 5 3 2 3 4 2" xfId="13397" xr:uid="{00000000-0005-0000-0000-000099330000}"/>
    <cellStyle name="20% - Accent1 2 5 3 2 3 4 2 2" xfId="13398" xr:uid="{00000000-0005-0000-0000-00009A330000}"/>
    <cellStyle name="20% - Accent1 2 5 3 2 3 4 2 2 2" xfId="13399" xr:uid="{00000000-0005-0000-0000-00009B330000}"/>
    <cellStyle name="20% - Accent1 2 5 3 2 3 4 2 3" xfId="13400" xr:uid="{00000000-0005-0000-0000-00009C330000}"/>
    <cellStyle name="20% - Accent1 2 5 3 2 3 4 3" xfId="13401" xr:uid="{00000000-0005-0000-0000-00009D330000}"/>
    <cellStyle name="20% - Accent1 2 5 3 2 3 4 3 2" xfId="13402" xr:uid="{00000000-0005-0000-0000-00009E330000}"/>
    <cellStyle name="20% - Accent1 2 5 3 2 3 4 4" xfId="13403" xr:uid="{00000000-0005-0000-0000-00009F330000}"/>
    <cellStyle name="20% - Accent1 2 5 3 2 3 5" xfId="13404" xr:uid="{00000000-0005-0000-0000-0000A0330000}"/>
    <cellStyle name="20% - Accent1 2 5 3 2 3 5 2" xfId="13405" xr:uid="{00000000-0005-0000-0000-0000A1330000}"/>
    <cellStyle name="20% - Accent1 2 5 3 2 3 5 2 2" xfId="13406" xr:uid="{00000000-0005-0000-0000-0000A2330000}"/>
    <cellStyle name="20% - Accent1 2 5 3 2 3 5 3" xfId="13407" xr:uid="{00000000-0005-0000-0000-0000A3330000}"/>
    <cellStyle name="20% - Accent1 2 5 3 2 3 6" xfId="13408" xr:uid="{00000000-0005-0000-0000-0000A4330000}"/>
    <cellStyle name="20% - Accent1 2 5 3 2 3 6 2" xfId="13409" xr:uid="{00000000-0005-0000-0000-0000A5330000}"/>
    <cellStyle name="20% - Accent1 2 5 3 2 3 6 2 2" xfId="13410" xr:uid="{00000000-0005-0000-0000-0000A6330000}"/>
    <cellStyle name="20% - Accent1 2 5 3 2 3 6 3" xfId="13411" xr:uid="{00000000-0005-0000-0000-0000A7330000}"/>
    <cellStyle name="20% - Accent1 2 5 3 2 3 7" xfId="13412" xr:uid="{00000000-0005-0000-0000-0000A8330000}"/>
    <cellStyle name="20% - Accent1 2 5 3 2 3 7 2" xfId="13413" xr:uid="{00000000-0005-0000-0000-0000A9330000}"/>
    <cellStyle name="20% - Accent1 2 5 3 2 3 8" xfId="13414" xr:uid="{00000000-0005-0000-0000-0000AA330000}"/>
    <cellStyle name="20% - Accent1 2 5 3 2 3 8 2" xfId="13415" xr:uid="{00000000-0005-0000-0000-0000AB330000}"/>
    <cellStyle name="20% - Accent1 2 5 3 2 3 9" xfId="13416" xr:uid="{00000000-0005-0000-0000-0000AC330000}"/>
    <cellStyle name="20% - Accent1 2 5 3 2 4" xfId="13417" xr:uid="{00000000-0005-0000-0000-0000AD330000}"/>
    <cellStyle name="20% - Accent1 2 5 3 2 4 2" xfId="13418" xr:uid="{00000000-0005-0000-0000-0000AE330000}"/>
    <cellStyle name="20% - Accent1 2 5 3 2 4 2 2" xfId="13419" xr:uid="{00000000-0005-0000-0000-0000AF330000}"/>
    <cellStyle name="20% - Accent1 2 5 3 2 4 2 2 2" xfId="13420" xr:uid="{00000000-0005-0000-0000-0000B0330000}"/>
    <cellStyle name="20% - Accent1 2 5 3 2 4 2 3" xfId="13421" xr:uid="{00000000-0005-0000-0000-0000B1330000}"/>
    <cellStyle name="20% - Accent1 2 5 3 2 4 3" xfId="13422" xr:uid="{00000000-0005-0000-0000-0000B2330000}"/>
    <cellStyle name="20% - Accent1 2 5 3 2 4 3 2" xfId="13423" xr:uid="{00000000-0005-0000-0000-0000B3330000}"/>
    <cellStyle name="20% - Accent1 2 5 3 2 4 4" xfId="13424" xr:uid="{00000000-0005-0000-0000-0000B4330000}"/>
    <cellStyle name="20% - Accent1 2 5 3 2 5" xfId="13425" xr:uid="{00000000-0005-0000-0000-0000B5330000}"/>
    <cellStyle name="20% - Accent1 2 5 3 2 5 2" xfId="13426" xr:uid="{00000000-0005-0000-0000-0000B6330000}"/>
    <cellStyle name="20% - Accent1 2 5 3 2 5 2 2" xfId="13427" xr:uid="{00000000-0005-0000-0000-0000B7330000}"/>
    <cellStyle name="20% - Accent1 2 5 3 2 5 2 2 2" xfId="13428" xr:uid="{00000000-0005-0000-0000-0000B8330000}"/>
    <cellStyle name="20% - Accent1 2 5 3 2 5 2 3" xfId="13429" xr:uid="{00000000-0005-0000-0000-0000B9330000}"/>
    <cellStyle name="20% - Accent1 2 5 3 2 5 3" xfId="13430" xr:uid="{00000000-0005-0000-0000-0000BA330000}"/>
    <cellStyle name="20% - Accent1 2 5 3 2 5 3 2" xfId="13431" xr:uid="{00000000-0005-0000-0000-0000BB330000}"/>
    <cellStyle name="20% - Accent1 2 5 3 2 5 4" xfId="13432" xr:uid="{00000000-0005-0000-0000-0000BC330000}"/>
    <cellStyle name="20% - Accent1 2 5 3 2 6" xfId="13433" xr:uid="{00000000-0005-0000-0000-0000BD330000}"/>
    <cellStyle name="20% - Accent1 2 5 3 2 6 2" xfId="13434" xr:uid="{00000000-0005-0000-0000-0000BE330000}"/>
    <cellStyle name="20% - Accent1 2 5 3 2 6 2 2" xfId="13435" xr:uid="{00000000-0005-0000-0000-0000BF330000}"/>
    <cellStyle name="20% - Accent1 2 5 3 2 6 2 2 2" xfId="13436" xr:uid="{00000000-0005-0000-0000-0000C0330000}"/>
    <cellStyle name="20% - Accent1 2 5 3 2 6 2 3" xfId="13437" xr:uid="{00000000-0005-0000-0000-0000C1330000}"/>
    <cellStyle name="20% - Accent1 2 5 3 2 6 3" xfId="13438" xr:uid="{00000000-0005-0000-0000-0000C2330000}"/>
    <cellStyle name="20% - Accent1 2 5 3 2 6 3 2" xfId="13439" xr:uid="{00000000-0005-0000-0000-0000C3330000}"/>
    <cellStyle name="20% - Accent1 2 5 3 2 6 4" xfId="13440" xr:uid="{00000000-0005-0000-0000-0000C4330000}"/>
    <cellStyle name="20% - Accent1 2 5 3 2 7" xfId="13441" xr:uid="{00000000-0005-0000-0000-0000C5330000}"/>
    <cellStyle name="20% - Accent1 2 5 3 2 7 2" xfId="13442" xr:uid="{00000000-0005-0000-0000-0000C6330000}"/>
    <cellStyle name="20% - Accent1 2 5 3 2 7 2 2" xfId="13443" xr:uid="{00000000-0005-0000-0000-0000C7330000}"/>
    <cellStyle name="20% - Accent1 2 5 3 2 7 3" xfId="13444" xr:uid="{00000000-0005-0000-0000-0000C8330000}"/>
    <cellStyle name="20% - Accent1 2 5 3 2 8" xfId="13445" xr:uid="{00000000-0005-0000-0000-0000C9330000}"/>
    <cellStyle name="20% - Accent1 2 5 3 2 8 2" xfId="13446" xr:uid="{00000000-0005-0000-0000-0000CA330000}"/>
    <cellStyle name="20% - Accent1 2 5 3 2 8 2 2" xfId="13447" xr:uid="{00000000-0005-0000-0000-0000CB330000}"/>
    <cellStyle name="20% - Accent1 2 5 3 2 8 3" xfId="13448" xr:uid="{00000000-0005-0000-0000-0000CC330000}"/>
    <cellStyle name="20% - Accent1 2 5 3 2 9" xfId="13449" xr:uid="{00000000-0005-0000-0000-0000CD330000}"/>
    <cellStyle name="20% - Accent1 2 5 3 2 9 2" xfId="13450" xr:uid="{00000000-0005-0000-0000-0000CE330000}"/>
    <cellStyle name="20% - Accent1 2 5 3 3" xfId="13451" xr:uid="{00000000-0005-0000-0000-0000CF330000}"/>
    <cellStyle name="20% - Accent1 2 5 3 3 10" xfId="13452" xr:uid="{00000000-0005-0000-0000-0000D0330000}"/>
    <cellStyle name="20% - Accent1 2 5 3 3 10 2" xfId="13453" xr:uid="{00000000-0005-0000-0000-0000D1330000}"/>
    <cellStyle name="20% - Accent1 2 5 3 3 11" xfId="13454" xr:uid="{00000000-0005-0000-0000-0000D2330000}"/>
    <cellStyle name="20% - Accent1 2 5 3 3 2" xfId="13455" xr:uid="{00000000-0005-0000-0000-0000D3330000}"/>
    <cellStyle name="20% - Accent1 2 5 3 3 2 2" xfId="13456" xr:uid="{00000000-0005-0000-0000-0000D4330000}"/>
    <cellStyle name="20% - Accent1 2 5 3 3 2 2 2" xfId="13457" xr:uid="{00000000-0005-0000-0000-0000D5330000}"/>
    <cellStyle name="20% - Accent1 2 5 3 3 2 2 2 2" xfId="13458" xr:uid="{00000000-0005-0000-0000-0000D6330000}"/>
    <cellStyle name="20% - Accent1 2 5 3 3 2 2 2 2 2" xfId="13459" xr:uid="{00000000-0005-0000-0000-0000D7330000}"/>
    <cellStyle name="20% - Accent1 2 5 3 3 2 2 2 3" xfId="13460" xr:uid="{00000000-0005-0000-0000-0000D8330000}"/>
    <cellStyle name="20% - Accent1 2 5 3 3 2 2 3" xfId="13461" xr:uid="{00000000-0005-0000-0000-0000D9330000}"/>
    <cellStyle name="20% - Accent1 2 5 3 3 2 2 3 2" xfId="13462" xr:uid="{00000000-0005-0000-0000-0000DA330000}"/>
    <cellStyle name="20% - Accent1 2 5 3 3 2 2 4" xfId="13463" xr:uid="{00000000-0005-0000-0000-0000DB330000}"/>
    <cellStyle name="20% - Accent1 2 5 3 3 2 3" xfId="13464" xr:uid="{00000000-0005-0000-0000-0000DC330000}"/>
    <cellStyle name="20% - Accent1 2 5 3 3 2 3 2" xfId="13465" xr:uid="{00000000-0005-0000-0000-0000DD330000}"/>
    <cellStyle name="20% - Accent1 2 5 3 3 2 3 2 2" xfId="13466" xr:uid="{00000000-0005-0000-0000-0000DE330000}"/>
    <cellStyle name="20% - Accent1 2 5 3 3 2 3 2 2 2" xfId="13467" xr:uid="{00000000-0005-0000-0000-0000DF330000}"/>
    <cellStyle name="20% - Accent1 2 5 3 3 2 3 2 3" xfId="13468" xr:uid="{00000000-0005-0000-0000-0000E0330000}"/>
    <cellStyle name="20% - Accent1 2 5 3 3 2 3 3" xfId="13469" xr:uid="{00000000-0005-0000-0000-0000E1330000}"/>
    <cellStyle name="20% - Accent1 2 5 3 3 2 3 3 2" xfId="13470" xr:uid="{00000000-0005-0000-0000-0000E2330000}"/>
    <cellStyle name="20% - Accent1 2 5 3 3 2 3 4" xfId="13471" xr:uid="{00000000-0005-0000-0000-0000E3330000}"/>
    <cellStyle name="20% - Accent1 2 5 3 3 2 4" xfId="13472" xr:uid="{00000000-0005-0000-0000-0000E4330000}"/>
    <cellStyle name="20% - Accent1 2 5 3 3 2 4 2" xfId="13473" xr:uid="{00000000-0005-0000-0000-0000E5330000}"/>
    <cellStyle name="20% - Accent1 2 5 3 3 2 4 2 2" xfId="13474" xr:uid="{00000000-0005-0000-0000-0000E6330000}"/>
    <cellStyle name="20% - Accent1 2 5 3 3 2 4 2 2 2" xfId="13475" xr:uid="{00000000-0005-0000-0000-0000E7330000}"/>
    <cellStyle name="20% - Accent1 2 5 3 3 2 4 2 3" xfId="13476" xr:uid="{00000000-0005-0000-0000-0000E8330000}"/>
    <cellStyle name="20% - Accent1 2 5 3 3 2 4 3" xfId="13477" xr:uid="{00000000-0005-0000-0000-0000E9330000}"/>
    <cellStyle name="20% - Accent1 2 5 3 3 2 4 3 2" xfId="13478" xr:uid="{00000000-0005-0000-0000-0000EA330000}"/>
    <cellStyle name="20% - Accent1 2 5 3 3 2 4 4" xfId="13479" xr:uid="{00000000-0005-0000-0000-0000EB330000}"/>
    <cellStyle name="20% - Accent1 2 5 3 3 2 5" xfId="13480" xr:uid="{00000000-0005-0000-0000-0000EC330000}"/>
    <cellStyle name="20% - Accent1 2 5 3 3 2 5 2" xfId="13481" xr:uid="{00000000-0005-0000-0000-0000ED330000}"/>
    <cellStyle name="20% - Accent1 2 5 3 3 2 5 2 2" xfId="13482" xr:uid="{00000000-0005-0000-0000-0000EE330000}"/>
    <cellStyle name="20% - Accent1 2 5 3 3 2 5 3" xfId="13483" xr:uid="{00000000-0005-0000-0000-0000EF330000}"/>
    <cellStyle name="20% - Accent1 2 5 3 3 2 6" xfId="13484" xr:uid="{00000000-0005-0000-0000-0000F0330000}"/>
    <cellStyle name="20% - Accent1 2 5 3 3 2 6 2" xfId="13485" xr:uid="{00000000-0005-0000-0000-0000F1330000}"/>
    <cellStyle name="20% - Accent1 2 5 3 3 2 6 2 2" xfId="13486" xr:uid="{00000000-0005-0000-0000-0000F2330000}"/>
    <cellStyle name="20% - Accent1 2 5 3 3 2 6 3" xfId="13487" xr:uid="{00000000-0005-0000-0000-0000F3330000}"/>
    <cellStyle name="20% - Accent1 2 5 3 3 2 7" xfId="13488" xr:uid="{00000000-0005-0000-0000-0000F4330000}"/>
    <cellStyle name="20% - Accent1 2 5 3 3 2 7 2" xfId="13489" xr:uid="{00000000-0005-0000-0000-0000F5330000}"/>
    <cellStyle name="20% - Accent1 2 5 3 3 2 8" xfId="13490" xr:uid="{00000000-0005-0000-0000-0000F6330000}"/>
    <cellStyle name="20% - Accent1 2 5 3 3 2 8 2" xfId="13491" xr:uid="{00000000-0005-0000-0000-0000F7330000}"/>
    <cellStyle name="20% - Accent1 2 5 3 3 2 9" xfId="13492" xr:uid="{00000000-0005-0000-0000-0000F8330000}"/>
    <cellStyle name="20% - Accent1 2 5 3 3 3" xfId="13493" xr:uid="{00000000-0005-0000-0000-0000F9330000}"/>
    <cellStyle name="20% - Accent1 2 5 3 3 3 2" xfId="13494" xr:uid="{00000000-0005-0000-0000-0000FA330000}"/>
    <cellStyle name="20% - Accent1 2 5 3 3 3 2 2" xfId="13495" xr:uid="{00000000-0005-0000-0000-0000FB330000}"/>
    <cellStyle name="20% - Accent1 2 5 3 3 3 2 2 2" xfId="13496" xr:uid="{00000000-0005-0000-0000-0000FC330000}"/>
    <cellStyle name="20% - Accent1 2 5 3 3 3 2 2 2 2" xfId="13497" xr:uid="{00000000-0005-0000-0000-0000FD330000}"/>
    <cellStyle name="20% - Accent1 2 5 3 3 3 2 2 3" xfId="13498" xr:uid="{00000000-0005-0000-0000-0000FE330000}"/>
    <cellStyle name="20% - Accent1 2 5 3 3 3 2 3" xfId="13499" xr:uid="{00000000-0005-0000-0000-0000FF330000}"/>
    <cellStyle name="20% - Accent1 2 5 3 3 3 2 3 2" xfId="13500" xr:uid="{00000000-0005-0000-0000-000000340000}"/>
    <cellStyle name="20% - Accent1 2 5 3 3 3 2 4" xfId="13501" xr:uid="{00000000-0005-0000-0000-000001340000}"/>
    <cellStyle name="20% - Accent1 2 5 3 3 3 3" xfId="13502" xr:uid="{00000000-0005-0000-0000-000002340000}"/>
    <cellStyle name="20% - Accent1 2 5 3 3 3 3 2" xfId="13503" xr:uid="{00000000-0005-0000-0000-000003340000}"/>
    <cellStyle name="20% - Accent1 2 5 3 3 3 3 2 2" xfId="13504" xr:uid="{00000000-0005-0000-0000-000004340000}"/>
    <cellStyle name="20% - Accent1 2 5 3 3 3 3 2 2 2" xfId="13505" xr:uid="{00000000-0005-0000-0000-000005340000}"/>
    <cellStyle name="20% - Accent1 2 5 3 3 3 3 2 3" xfId="13506" xr:uid="{00000000-0005-0000-0000-000006340000}"/>
    <cellStyle name="20% - Accent1 2 5 3 3 3 3 3" xfId="13507" xr:uid="{00000000-0005-0000-0000-000007340000}"/>
    <cellStyle name="20% - Accent1 2 5 3 3 3 3 3 2" xfId="13508" xr:uid="{00000000-0005-0000-0000-000008340000}"/>
    <cellStyle name="20% - Accent1 2 5 3 3 3 3 4" xfId="13509" xr:uid="{00000000-0005-0000-0000-000009340000}"/>
    <cellStyle name="20% - Accent1 2 5 3 3 3 4" xfId="13510" xr:uid="{00000000-0005-0000-0000-00000A340000}"/>
    <cellStyle name="20% - Accent1 2 5 3 3 3 4 2" xfId="13511" xr:uid="{00000000-0005-0000-0000-00000B340000}"/>
    <cellStyle name="20% - Accent1 2 5 3 3 3 4 2 2" xfId="13512" xr:uid="{00000000-0005-0000-0000-00000C340000}"/>
    <cellStyle name="20% - Accent1 2 5 3 3 3 4 2 2 2" xfId="13513" xr:uid="{00000000-0005-0000-0000-00000D340000}"/>
    <cellStyle name="20% - Accent1 2 5 3 3 3 4 2 3" xfId="13514" xr:uid="{00000000-0005-0000-0000-00000E340000}"/>
    <cellStyle name="20% - Accent1 2 5 3 3 3 4 3" xfId="13515" xr:uid="{00000000-0005-0000-0000-00000F340000}"/>
    <cellStyle name="20% - Accent1 2 5 3 3 3 4 3 2" xfId="13516" xr:uid="{00000000-0005-0000-0000-000010340000}"/>
    <cellStyle name="20% - Accent1 2 5 3 3 3 4 4" xfId="13517" xr:uid="{00000000-0005-0000-0000-000011340000}"/>
    <cellStyle name="20% - Accent1 2 5 3 3 3 5" xfId="13518" xr:uid="{00000000-0005-0000-0000-000012340000}"/>
    <cellStyle name="20% - Accent1 2 5 3 3 3 5 2" xfId="13519" xr:uid="{00000000-0005-0000-0000-000013340000}"/>
    <cellStyle name="20% - Accent1 2 5 3 3 3 5 2 2" xfId="13520" xr:uid="{00000000-0005-0000-0000-000014340000}"/>
    <cellStyle name="20% - Accent1 2 5 3 3 3 5 3" xfId="13521" xr:uid="{00000000-0005-0000-0000-000015340000}"/>
    <cellStyle name="20% - Accent1 2 5 3 3 3 6" xfId="13522" xr:uid="{00000000-0005-0000-0000-000016340000}"/>
    <cellStyle name="20% - Accent1 2 5 3 3 3 6 2" xfId="13523" xr:uid="{00000000-0005-0000-0000-000017340000}"/>
    <cellStyle name="20% - Accent1 2 5 3 3 3 6 2 2" xfId="13524" xr:uid="{00000000-0005-0000-0000-000018340000}"/>
    <cellStyle name="20% - Accent1 2 5 3 3 3 6 3" xfId="13525" xr:uid="{00000000-0005-0000-0000-000019340000}"/>
    <cellStyle name="20% - Accent1 2 5 3 3 3 7" xfId="13526" xr:uid="{00000000-0005-0000-0000-00001A340000}"/>
    <cellStyle name="20% - Accent1 2 5 3 3 3 7 2" xfId="13527" xr:uid="{00000000-0005-0000-0000-00001B340000}"/>
    <cellStyle name="20% - Accent1 2 5 3 3 3 8" xfId="13528" xr:uid="{00000000-0005-0000-0000-00001C340000}"/>
    <cellStyle name="20% - Accent1 2 5 3 3 3 8 2" xfId="13529" xr:uid="{00000000-0005-0000-0000-00001D340000}"/>
    <cellStyle name="20% - Accent1 2 5 3 3 3 9" xfId="13530" xr:uid="{00000000-0005-0000-0000-00001E340000}"/>
    <cellStyle name="20% - Accent1 2 5 3 3 4" xfId="13531" xr:uid="{00000000-0005-0000-0000-00001F340000}"/>
    <cellStyle name="20% - Accent1 2 5 3 3 4 2" xfId="13532" xr:uid="{00000000-0005-0000-0000-000020340000}"/>
    <cellStyle name="20% - Accent1 2 5 3 3 4 2 2" xfId="13533" xr:uid="{00000000-0005-0000-0000-000021340000}"/>
    <cellStyle name="20% - Accent1 2 5 3 3 4 2 2 2" xfId="13534" xr:uid="{00000000-0005-0000-0000-000022340000}"/>
    <cellStyle name="20% - Accent1 2 5 3 3 4 2 3" xfId="13535" xr:uid="{00000000-0005-0000-0000-000023340000}"/>
    <cellStyle name="20% - Accent1 2 5 3 3 4 3" xfId="13536" xr:uid="{00000000-0005-0000-0000-000024340000}"/>
    <cellStyle name="20% - Accent1 2 5 3 3 4 3 2" xfId="13537" xr:uid="{00000000-0005-0000-0000-000025340000}"/>
    <cellStyle name="20% - Accent1 2 5 3 3 4 4" xfId="13538" xr:uid="{00000000-0005-0000-0000-000026340000}"/>
    <cellStyle name="20% - Accent1 2 5 3 3 5" xfId="13539" xr:uid="{00000000-0005-0000-0000-000027340000}"/>
    <cellStyle name="20% - Accent1 2 5 3 3 5 2" xfId="13540" xr:uid="{00000000-0005-0000-0000-000028340000}"/>
    <cellStyle name="20% - Accent1 2 5 3 3 5 2 2" xfId="13541" xr:uid="{00000000-0005-0000-0000-000029340000}"/>
    <cellStyle name="20% - Accent1 2 5 3 3 5 2 2 2" xfId="13542" xr:uid="{00000000-0005-0000-0000-00002A340000}"/>
    <cellStyle name="20% - Accent1 2 5 3 3 5 2 3" xfId="13543" xr:uid="{00000000-0005-0000-0000-00002B340000}"/>
    <cellStyle name="20% - Accent1 2 5 3 3 5 3" xfId="13544" xr:uid="{00000000-0005-0000-0000-00002C340000}"/>
    <cellStyle name="20% - Accent1 2 5 3 3 5 3 2" xfId="13545" xr:uid="{00000000-0005-0000-0000-00002D340000}"/>
    <cellStyle name="20% - Accent1 2 5 3 3 5 4" xfId="13546" xr:uid="{00000000-0005-0000-0000-00002E340000}"/>
    <cellStyle name="20% - Accent1 2 5 3 3 6" xfId="13547" xr:uid="{00000000-0005-0000-0000-00002F340000}"/>
    <cellStyle name="20% - Accent1 2 5 3 3 6 2" xfId="13548" xr:uid="{00000000-0005-0000-0000-000030340000}"/>
    <cellStyle name="20% - Accent1 2 5 3 3 6 2 2" xfId="13549" xr:uid="{00000000-0005-0000-0000-000031340000}"/>
    <cellStyle name="20% - Accent1 2 5 3 3 6 2 2 2" xfId="13550" xr:uid="{00000000-0005-0000-0000-000032340000}"/>
    <cellStyle name="20% - Accent1 2 5 3 3 6 2 3" xfId="13551" xr:uid="{00000000-0005-0000-0000-000033340000}"/>
    <cellStyle name="20% - Accent1 2 5 3 3 6 3" xfId="13552" xr:uid="{00000000-0005-0000-0000-000034340000}"/>
    <cellStyle name="20% - Accent1 2 5 3 3 6 3 2" xfId="13553" xr:uid="{00000000-0005-0000-0000-000035340000}"/>
    <cellStyle name="20% - Accent1 2 5 3 3 6 4" xfId="13554" xr:uid="{00000000-0005-0000-0000-000036340000}"/>
    <cellStyle name="20% - Accent1 2 5 3 3 7" xfId="13555" xr:uid="{00000000-0005-0000-0000-000037340000}"/>
    <cellStyle name="20% - Accent1 2 5 3 3 7 2" xfId="13556" xr:uid="{00000000-0005-0000-0000-000038340000}"/>
    <cellStyle name="20% - Accent1 2 5 3 3 7 2 2" xfId="13557" xr:uid="{00000000-0005-0000-0000-000039340000}"/>
    <cellStyle name="20% - Accent1 2 5 3 3 7 3" xfId="13558" xr:uid="{00000000-0005-0000-0000-00003A340000}"/>
    <cellStyle name="20% - Accent1 2 5 3 3 8" xfId="13559" xr:uid="{00000000-0005-0000-0000-00003B340000}"/>
    <cellStyle name="20% - Accent1 2 5 3 3 8 2" xfId="13560" xr:uid="{00000000-0005-0000-0000-00003C340000}"/>
    <cellStyle name="20% - Accent1 2 5 3 3 8 2 2" xfId="13561" xr:uid="{00000000-0005-0000-0000-00003D340000}"/>
    <cellStyle name="20% - Accent1 2 5 3 3 8 3" xfId="13562" xr:uid="{00000000-0005-0000-0000-00003E340000}"/>
    <cellStyle name="20% - Accent1 2 5 3 3 9" xfId="13563" xr:uid="{00000000-0005-0000-0000-00003F340000}"/>
    <cellStyle name="20% - Accent1 2 5 3 3 9 2" xfId="13564" xr:uid="{00000000-0005-0000-0000-000040340000}"/>
    <cellStyle name="20% - Accent1 2 5 3 4" xfId="13565" xr:uid="{00000000-0005-0000-0000-000041340000}"/>
    <cellStyle name="20% - Accent1 2 5 3 4 10" xfId="13566" xr:uid="{00000000-0005-0000-0000-000042340000}"/>
    <cellStyle name="20% - Accent1 2 5 3 4 10 2" xfId="13567" xr:uid="{00000000-0005-0000-0000-000043340000}"/>
    <cellStyle name="20% - Accent1 2 5 3 4 11" xfId="13568" xr:uid="{00000000-0005-0000-0000-000044340000}"/>
    <cellStyle name="20% - Accent1 2 5 3 4 2" xfId="13569" xr:uid="{00000000-0005-0000-0000-000045340000}"/>
    <cellStyle name="20% - Accent1 2 5 3 4 2 2" xfId="13570" xr:uid="{00000000-0005-0000-0000-000046340000}"/>
    <cellStyle name="20% - Accent1 2 5 3 4 2 2 2" xfId="13571" xr:uid="{00000000-0005-0000-0000-000047340000}"/>
    <cellStyle name="20% - Accent1 2 5 3 4 2 2 2 2" xfId="13572" xr:uid="{00000000-0005-0000-0000-000048340000}"/>
    <cellStyle name="20% - Accent1 2 5 3 4 2 2 2 2 2" xfId="13573" xr:uid="{00000000-0005-0000-0000-000049340000}"/>
    <cellStyle name="20% - Accent1 2 5 3 4 2 2 2 3" xfId="13574" xr:uid="{00000000-0005-0000-0000-00004A340000}"/>
    <cellStyle name="20% - Accent1 2 5 3 4 2 2 3" xfId="13575" xr:uid="{00000000-0005-0000-0000-00004B340000}"/>
    <cellStyle name="20% - Accent1 2 5 3 4 2 2 3 2" xfId="13576" xr:uid="{00000000-0005-0000-0000-00004C340000}"/>
    <cellStyle name="20% - Accent1 2 5 3 4 2 2 4" xfId="13577" xr:uid="{00000000-0005-0000-0000-00004D340000}"/>
    <cellStyle name="20% - Accent1 2 5 3 4 2 3" xfId="13578" xr:uid="{00000000-0005-0000-0000-00004E340000}"/>
    <cellStyle name="20% - Accent1 2 5 3 4 2 3 2" xfId="13579" xr:uid="{00000000-0005-0000-0000-00004F340000}"/>
    <cellStyle name="20% - Accent1 2 5 3 4 2 3 2 2" xfId="13580" xr:uid="{00000000-0005-0000-0000-000050340000}"/>
    <cellStyle name="20% - Accent1 2 5 3 4 2 3 2 2 2" xfId="13581" xr:uid="{00000000-0005-0000-0000-000051340000}"/>
    <cellStyle name="20% - Accent1 2 5 3 4 2 3 2 3" xfId="13582" xr:uid="{00000000-0005-0000-0000-000052340000}"/>
    <cellStyle name="20% - Accent1 2 5 3 4 2 3 3" xfId="13583" xr:uid="{00000000-0005-0000-0000-000053340000}"/>
    <cellStyle name="20% - Accent1 2 5 3 4 2 3 3 2" xfId="13584" xr:uid="{00000000-0005-0000-0000-000054340000}"/>
    <cellStyle name="20% - Accent1 2 5 3 4 2 3 4" xfId="13585" xr:uid="{00000000-0005-0000-0000-000055340000}"/>
    <cellStyle name="20% - Accent1 2 5 3 4 2 4" xfId="13586" xr:uid="{00000000-0005-0000-0000-000056340000}"/>
    <cellStyle name="20% - Accent1 2 5 3 4 2 4 2" xfId="13587" xr:uid="{00000000-0005-0000-0000-000057340000}"/>
    <cellStyle name="20% - Accent1 2 5 3 4 2 4 2 2" xfId="13588" xr:uid="{00000000-0005-0000-0000-000058340000}"/>
    <cellStyle name="20% - Accent1 2 5 3 4 2 4 2 2 2" xfId="13589" xr:uid="{00000000-0005-0000-0000-000059340000}"/>
    <cellStyle name="20% - Accent1 2 5 3 4 2 4 2 3" xfId="13590" xr:uid="{00000000-0005-0000-0000-00005A340000}"/>
    <cellStyle name="20% - Accent1 2 5 3 4 2 4 3" xfId="13591" xr:uid="{00000000-0005-0000-0000-00005B340000}"/>
    <cellStyle name="20% - Accent1 2 5 3 4 2 4 3 2" xfId="13592" xr:uid="{00000000-0005-0000-0000-00005C340000}"/>
    <cellStyle name="20% - Accent1 2 5 3 4 2 4 4" xfId="13593" xr:uid="{00000000-0005-0000-0000-00005D340000}"/>
    <cellStyle name="20% - Accent1 2 5 3 4 2 5" xfId="13594" xr:uid="{00000000-0005-0000-0000-00005E340000}"/>
    <cellStyle name="20% - Accent1 2 5 3 4 2 5 2" xfId="13595" xr:uid="{00000000-0005-0000-0000-00005F340000}"/>
    <cellStyle name="20% - Accent1 2 5 3 4 2 5 2 2" xfId="13596" xr:uid="{00000000-0005-0000-0000-000060340000}"/>
    <cellStyle name="20% - Accent1 2 5 3 4 2 5 3" xfId="13597" xr:uid="{00000000-0005-0000-0000-000061340000}"/>
    <cellStyle name="20% - Accent1 2 5 3 4 2 6" xfId="13598" xr:uid="{00000000-0005-0000-0000-000062340000}"/>
    <cellStyle name="20% - Accent1 2 5 3 4 2 6 2" xfId="13599" xr:uid="{00000000-0005-0000-0000-000063340000}"/>
    <cellStyle name="20% - Accent1 2 5 3 4 2 6 2 2" xfId="13600" xr:uid="{00000000-0005-0000-0000-000064340000}"/>
    <cellStyle name="20% - Accent1 2 5 3 4 2 6 3" xfId="13601" xr:uid="{00000000-0005-0000-0000-000065340000}"/>
    <cellStyle name="20% - Accent1 2 5 3 4 2 7" xfId="13602" xr:uid="{00000000-0005-0000-0000-000066340000}"/>
    <cellStyle name="20% - Accent1 2 5 3 4 2 7 2" xfId="13603" xr:uid="{00000000-0005-0000-0000-000067340000}"/>
    <cellStyle name="20% - Accent1 2 5 3 4 2 8" xfId="13604" xr:uid="{00000000-0005-0000-0000-000068340000}"/>
    <cellStyle name="20% - Accent1 2 5 3 4 2 8 2" xfId="13605" xr:uid="{00000000-0005-0000-0000-000069340000}"/>
    <cellStyle name="20% - Accent1 2 5 3 4 2 9" xfId="13606" xr:uid="{00000000-0005-0000-0000-00006A340000}"/>
    <cellStyle name="20% - Accent1 2 5 3 4 3" xfId="13607" xr:uid="{00000000-0005-0000-0000-00006B340000}"/>
    <cellStyle name="20% - Accent1 2 5 3 4 3 2" xfId="13608" xr:uid="{00000000-0005-0000-0000-00006C340000}"/>
    <cellStyle name="20% - Accent1 2 5 3 4 3 2 2" xfId="13609" xr:uid="{00000000-0005-0000-0000-00006D340000}"/>
    <cellStyle name="20% - Accent1 2 5 3 4 3 2 2 2" xfId="13610" xr:uid="{00000000-0005-0000-0000-00006E340000}"/>
    <cellStyle name="20% - Accent1 2 5 3 4 3 2 2 2 2" xfId="13611" xr:uid="{00000000-0005-0000-0000-00006F340000}"/>
    <cellStyle name="20% - Accent1 2 5 3 4 3 2 2 3" xfId="13612" xr:uid="{00000000-0005-0000-0000-000070340000}"/>
    <cellStyle name="20% - Accent1 2 5 3 4 3 2 3" xfId="13613" xr:uid="{00000000-0005-0000-0000-000071340000}"/>
    <cellStyle name="20% - Accent1 2 5 3 4 3 2 3 2" xfId="13614" xr:uid="{00000000-0005-0000-0000-000072340000}"/>
    <cellStyle name="20% - Accent1 2 5 3 4 3 2 4" xfId="13615" xr:uid="{00000000-0005-0000-0000-000073340000}"/>
    <cellStyle name="20% - Accent1 2 5 3 4 3 3" xfId="13616" xr:uid="{00000000-0005-0000-0000-000074340000}"/>
    <cellStyle name="20% - Accent1 2 5 3 4 3 3 2" xfId="13617" xr:uid="{00000000-0005-0000-0000-000075340000}"/>
    <cellStyle name="20% - Accent1 2 5 3 4 3 3 2 2" xfId="13618" xr:uid="{00000000-0005-0000-0000-000076340000}"/>
    <cellStyle name="20% - Accent1 2 5 3 4 3 3 2 2 2" xfId="13619" xr:uid="{00000000-0005-0000-0000-000077340000}"/>
    <cellStyle name="20% - Accent1 2 5 3 4 3 3 2 3" xfId="13620" xr:uid="{00000000-0005-0000-0000-000078340000}"/>
    <cellStyle name="20% - Accent1 2 5 3 4 3 3 3" xfId="13621" xr:uid="{00000000-0005-0000-0000-000079340000}"/>
    <cellStyle name="20% - Accent1 2 5 3 4 3 3 3 2" xfId="13622" xr:uid="{00000000-0005-0000-0000-00007A340000}"/>
    <cellStyle name="20% - Accent1 2 5 3 4 3 3 4" xfId="13623" xr:uid="{00000000-0005-0000-0000-00007B340000}"/>
    <cellStyle name="20% - Accent1 2 5 3 4 3 4" xfId="13624" xr:uid="{00000000-0005-0000-0000-00007C340000}"/>
    <cellStyle name="20% - Accent1 2 5 3 4 3 4 2" xfId="13625" xr:uid="{00000000-0005-0000-0000-00007D340000}"/>
    <cellStyle name="20% - Accent1 2 5 3 4 3 4 2 2" xfId="13626" xr:uid="{00000000-0005-0000-0000-00007E340000}"/>
    <cellStyle name="20% - Accent1 2 5 3 4 3 4 2 2 2" xfId="13627" xr:uid="{00000000-0005-0000-0000-00007F340000}"/>
    <cellStyle name="20% - Accent1 2 5 3 4 3 4 2 3" xfId="13628" xr:uid="{00000000-0005-0000-0000-000080340000}"/>
    <cellStyle name="20% - Accent1 2 5 3 4 3 4 3" xfId="13629" xr:uid="{00000000-0005-0000-0000-000081340000}"/>
    <cellStyle name="20% - Accent1 2 5 3 4 3 4 3 2" xfId="13630" xr:uid="{00000000-0005-0000-0000-000082340000}"/>
    <cellStyle name="20% - Accent1 2 5 3 4 3 4 4" xfId="13631" xr:uid="{00000000-0005-0000-0000-000083340000}"/>
    <cellStyle name="20% - Accent1 2 5 3 4 3 5" xfId="13632" xr:uid="{00000000-0005-0000-0000-000084340000}"/>
    <cellStyle name="20% - Accent1 2 5 3 4 3 5 2" xfId="13633" xr:uid="{00000000-0005-0000-0000-000085340000}"/>
    <cellStyle name="20% - Accent1 2 5 3 4 3 5 2 2" xfId="13634" xr:uid="{00000000-0005-0000-0000-000086340000}"/>
    <cellStyle name="20% - Accent1 2 5 3 4 3 5 3" xfId="13635" xr:uid="{00000000-0005-0000-0000-000087340000}"/>
    <cellStyle name="20% - Accent1 2 5 3 4 3 6" xfId="13636" xr:uid="{00000000-0005-0000-0000-000088340000}"/>
    <cellStyle name="20% - Accent1 2 5 3 4 3 6 2" xfId="13637" xr:uid="{00000000-0005-0000-0000-000089340000}"/>
    <cellStyle name="20% - Accent1 2 5 3 4 3 6 2 2" xfId="13638" xr:uid="{00000000-0005-0000-0000-00008A340000}"/>
    <cellStyle name="20% - Accent1 2 5 3 4 3 6 3" xfId="13639" xr:uid="{00000000-0005-0000-0000-00008B340000}"/>
    <cellStyle name="20% - Accent1 2 5 3 4 3 7" xfId="13640" xr:uid="{00000000-0005-0000-0000-00008C340000}"/>
    <cellStyle name="20% - Accent1 2 5 3 4 3 7 2" xfId="13641" xr:uid="{00000000-0005-0000-0000-00008D340000}"/>
    <cellStyle name="20% - Accent1 2 5 3 4 3 8" xfId="13642" xr:uid="{00000000-0005-0000-0000-00008E340000}"/>
    <cellStyle name="20% - Accent1 2 5 3 4 3 8 2" xfId="13643" xr:uid="{00000000-0005-0000-0000-00008F340000}"/>
    <cellStyle name="20% - Accent1 2 5 3 4 3 9" xfId="13644" xr:uid="{00000000-0005-0000-0000-000090340000}"/>
    <cellStyle name="20% - Accent1 2 5 3 4 4" xfId="13645" xr:uid="{00000000-0005-0000-0000-000091340000}"/>
    <cellStyle name="20% - Accent1 2 5 3 4 4 2" xfId="13646" xr:uid="{00000000-0005-0000-0000-000092340000}"/>
    <cellStyle name="20% - Accent1 2 5 3 4 4 2 2" xfId="13647" xr:uid="{00000000-0005-0000-0000-000093340000}"/>
    <cellStyle name="20% - Accent1 2 5 3 4 4 2 2 2" xfId="13648" xr:uid="{00000000-0005-0000-0000-000094340000}"/>
    <cellStyle name="20% - Accent1 2 5 3 4 4 2 3" xfId="13649" xr:uid="{00000000-0005-0000-0000-000095340000}"/>
    <cellStyle name="20% - Accent1 2 5 3 4 4 3" xfId="13650" xr:uid="{00000000-0005-0000-0000-000096340000}"/>
    <cellStyle name="20% - Accent1 2 5 3 4 4 3 2" xfId="13651" xr:uid="{00000000-0005-0000-0000-000097340000}"/>
    <cellStyle name="20% - Accent1 2 5 3 4 4 4" xfId="13652" xr:uid="{00000000-0005-0000-0000-000098340000}"/>
    <cellStyle name="20% - Accent1 2 5 3 4 5" xfId="13653" xr:uid="{00000000-0005-0000-0000-000099340000}"/>
    <cellStyle name="20% - Accent1 2 5 3 4 5 2" xfId="13654" xr:uid="{00000000-0005-0000-0000-00009A340000}"/>
    <cellStyle name="20% - Accent1 2 5 3 4 5 2 2" xfId="13655" xr:uid="{00000000-0005-0000-0000-00009B340000}"/>
    <cellStyle name="20% - Accent1 2 5 3 4 5 2 2 2" xfId="13656" xr:uid="{00000000-0005-0000-0000-00009C340000}"/>
    <cellStyle name="20% - Accent1 2 5 3 4 5 2 3" xfId="13657" xr:uid="{00000000-0005-0000-0000-00009D340000}"/>
    <cellStyle name="20% - Accent1 2 5 3 4 5 3" xfId="13658" xr:uid="{00000000-0005-0000-0000-00009E340000}"/>
    <cellStyle name="20% - Accent1 2 5 3 4 5 3 2" xfId="13659" xr:uid="{00000000-0005-0000-0000-00009F340000}"/>
    <cellStyle name="20% - Accent1 2 5 3 4 5 4" xfId="13660" xr:uid="{00000000-0005-0000-0000-0000A0340000}"/>
    <cellStyle name="20% - Accent1 2 5 3 4 6" xfId="13661" xr:uid="{00000000-0005-0000-0000-0000A1340000}"/>
    <cellStyle name="20% - Accent1 2 5 3 4 6 2" xfId="13662" xr:uid="{00000000-0005-0000-0000-0000A2340000}"/>
    <cellStyle name="20% - Accent1 2 5 3 4 6 2 2" xfId="13663" xr:uid="{00000000-0005-0000-0000-0000A3340000}"/>
    <cellStyle name="20% - Accent1 2 5 3 4 6 2 2 2" xfId="13664" xr:uid="{00000000-0005-0000-0000-0000A4340000}"/>
    <cellStyle name="20% - Accent1 2 5 3 4 6 2 3" xfId="13665" xr:uid="{00000000-0005-0000-0000-0000A5340000}"/>
    <cellStyle name="20% - Accent1 2 5 3 4 6 3" xfId="13666" xr:uid="{00000000-0005-0000-0000-0000A6340000}"/>
    <cellStyle name="20% - Accent1 2 5 3 4 6 3 2" xfId="13667" xr:uid="{00000000-0005-0000-0000-0000A7340000}"/>
    <cellStyle name="20% - Accent1 2 5 3 4 6 4" xfId="13668" xr:uid="{00000000-0005-0000-0000-0000A8340000}"/>
    <cellStyle name="20% - Accent1 2 5 3 4 7" xfId="13669" xr:uid="{00000000-0005-0000-0000-0000A9340000}"/>
    <cellStyle name="20% - Accent1 2 5 3 4 7 2" xfId="13670" xr:uid="{00000000-0005-0000-0000-0000AA340000}"/>
    <cellStyle name="20% - Accent1 2 5 3 4 7 2 2" xfId="13671" xr:uid="{00000000-0005-0000-0000-0000AB340000}"/>
    <cellStyle name="20% - Accent1 2 5 3 4 7 3" xfId="13672" xr:uid="{00000000-0005-0000-0000-0000AC340000}"/>
    <cellStyle name="20% - Accent1 2 5 3 4 8" xfId="13673" xr:uid="{00000000-0005-0000-0000-0000AD340000}"/>
    <cellStyle name="20% - Accent1 2 5 3 4 8 2" xfId="13674" xr:uid="{00000000-0005-0000-0000-0000AE340000}"/>
    <cellStyle name="20% - Accent1 2 5 3 4 8 2 2" xfId="13675" xr:uid="{00000000-0005-0000-0000-0000AF340000}"/>
    <cellStyle name="20% - Accent1 2 5 3 4 8 3" xfId="13676" xr:uid="{00000000-0005-0000-0000-0000B0340000}"/>
    <cellStyle name="20% - Accent1 2 5 3 4 9" xfId="13677" xr:uid="{00000000-0005-0000-0000-0000B1340000}"/>
    <cellStyle name="20% - Accent1 2 5 3 4 9 2" xfId="13678" xr:uid="{00000000-0005-0000-0000-0000B2340000}"/>
    <cellStyle name="20% - Accent1 2 5 3 5" xfId="13679" xr:uid="{00000000-0005-0000-0000-0000B3340000}"/>
    <cellStyle name="20% - Accent1 2 5 3 5 2" xfId="13680" xr:uid="{00000000-0005-0000-0000-0000B4340000}"/>
    <cellStyle name="20% - Accent1 2 5 3 5 2 2" xfId="13681" xr:uid="{00000000-0005-0000-0000-0000B5340000}"/>
    <cellStyle name="20% - Accent1 2 5 3 5 2 2 2" xfId="13682" xr:uid="{00000000-0005-0000-0000-0000B6340000}"/>
    <cellStyle name="20% - Accent1 2 5 3 5 2 2 2 2" xfId="13683" xr:uid="{00000000-0005-0000-0000-0000B7340000}"/>
    <cellStyle name="20% - Accent1 2 5 3 5 2 2 3" xfId="13684" xr:uid="{00000000-0005-0000-0000-0000B8340000}"/>
    <cellStyle name="20% - Accent1 2 5 3 5 2 3" xfId="13685" xr:uid="{00000000-0005-0000-0000-0000B9340000}"/>
    <cellStyle name="20% - Accent1 2 5 3 5 2 3 2" xfId="13686" xr:uid="{00000000-0005-0000-0000-0000BA340000}"/>
    <cellStyle name="20% - Accent1 2 5 3 5 2 4" xfId="13687" xr:uid="{00000000-0005-0000-0000-0000BB340000}"/>
    <cellStyle name="20% - Accent1 2 5 3 5 3" xfId="13688" xr:uid="{00000000-0005-0000-0000-0000BC340000}"/>
    <cellStyle name="20% - Accent1 2 5 3 5 3 2" xfId="13689" xr:uid="{00000000-0005-0000-0000-0000BD340000}"/>
    <cellStyle name="20% - Accent1 2 5 3 5 3 2 2" xfId="13690" xr:uid="{00000000-0005-0000-0000-0000BE340000}"/>
    <cellStyle name="20% - Accent1 2 5 3 5 3 2 2 2" xfId="13691" xr:uid="{00000000-0005-0000-0000-0000BF340000}"/>
    <cellStyle name="20% - Accent1 2 5 3 5 3 2 3" xfId="13692" xr:uid="{00000000-0005-0000-0000-0000C0340000}"/>
    <cellStyle name="20% - Accent1 2 5 3 5 3 3" xfId="13693" xr:uid="{00000000-0005-0000-0000-0000C1340000}"/>
    <cellStyle name="20% - Accent1 2 5 3 5 3 3 2" xfId="13694" xr:uid="{00000000-0005-0000-0000-0000C2340000}"/>
    <cellStyle name="20% - Accent1 2 5 3 5 3 4" xfId="13695" xr:uid="{00000000-0005-0000-0000-0000C3340000}"/>
    <cellStyle name="20% - Accent1 2 5 3 5 4" xfId="13696" xr:uid="{00000000-0005-0000-0000-0000C4340000}"/>
    <cellStyle name="20% - Accent1 2 5 3 5 4 2" xfId="13697" xr:uid="{00000000-0005-0000-0000-0000C5340000}"/>
    <cellStyle name="20% - Accent1 2 5 3 5 4 2 2" xfId="13698" xr:uid="{00000000-0005-0000-0000-0000C6340000}"/>
    <cellStyle name="20% - Accent1 2 5 3 5 4 2 2 2" xfId="13699" xr:uid="{00000000-0005-0000-0000-0000C7340000}"/>
    <cellStyle name="20% - Accent1 2 5 3 5 4 2 3" xfId="13700" xr:uid="{00000000-0005-0000-0000-0000C8340000}"/>
    <cellStyle name="20% - Accent1 2 5 3 5 4 3" xfId="13701" xr:uid="{00000000-0005-0000-0000-0000C9340000}"/>
    <cellStyle name="20% - Accent1 2 5 3 5 4 3 2" xfId="13702" xr:uid="{00000000-0005-0000-0000-0000CA340000}"/>
    <cellStyle name="20% - Accent1 2 5 3 5 4 4" xfId="13703" xr:uid="{00000000-0005-0000-0000-0000CB340000}"/>
    <cellStyle name="20% - Accent1 2 5 3 5 5" xfId="13704" xr:uid="{00000000-0005-0000-0000-0000CC340000}"/>
    <cellStyle name="20% - Accent1 2 5 3 5 5 2" xfId="13705" xr:uid="{00000000-0005-0000-0000-0000CD340000}"/>
    <cellStyle name="20% - Accent1 2 5 3 5 5 2 2" xfId="13706" xr:uid="{00000000-0005-0000-0000-0000CE340000}"/>
    <cellStyle name="20% - Accent1 2 5 3 5 5 3" xfId="13707" xr:uid="{00000000-0005-0000-0000-0000CF340000}"/>
    <cellStyle name="20% - Accent1 2 5 3 5 6" xfId="13708" xr:uid="{00000000-0005-0000-0000-0000D0340000}"/>
    <cellStyle name="20% - Accent1 2 5 3 5 6 2" xfId="13709" xr:uid="{00000000-0005-0000-0000-0000D1340000}"/>
    <cellStyle name="20% - Accent1 2 5 3 5 6 2 2" xfId="13710" xr:uid="{00000000-0005-0000-0000-0000D2340000}"/>
    <cellStyle name="20% - Accent1 2 5 3 5 6 3" xfId="13711" xr:uid="{00000000-0005-0000-0000-0000D3340000}"/>
    <cellStyle name="20% - Accent1 2 5 3 5 7" xfId="13712" xr:uid="{00000000-0005-0000-0000-0000D4340000}"/>
    <cellStyle name="20% - Accent1 2 5 3 5 7 2" xfId="13713" xr:uid="{00000000-0005-0000-0000-0000D5340000}"/>
    <cellStyle name="20% - Accent1 2 5 3 5 8" xfId="13714" xr:uid="{00000000-0005-0000-0000-0000D6340000}"/>
    <cellStyle name="20% - Accent1 2 5 3 5 8 2" xfId="13715" xr:uid="{00000000-0005-0000-0000-0000D7340000}"/>
    <cellStyle name="20% - Accent1 2 5 3 5 9" xfId="13716" xr:uid="{00000000-0005-0000-0000-0000D8340000}"/>
    <cellStyle name="20% - Accent1 2 5 3 6" xfId="13717" xr:uid="{00000000-0005-0000-0000-0000D9340000}"/>
    <cellStyle name="20% - Accent1 2 5 3 6 2" xfId="13718" xr:uid="{00000000-0005-0000-0000-0000DA340000}"/>
    <cellStyle name="20% - Accent1 2 5 3 6 2 2" xfId="13719" xr:uid="{00000000-0005-0000-0000-0000DB340000}"/>
    <cellStyle name="20% - Accent1 2 5 3 6 2 2 2" xfId="13720" xr:uid="{00000000-0005-0000-0000-0000DC340000}"/>
    <cellStyle name="20% - Accent1 2 5 3 6 2 2 2 2" xfId="13721" xr:uid="{00000000-0005-0000-0000-0000DD340000}"/>
    <cellStyle name="20% - Accent1 2 5 3 6 2 2 3" xfId="13722" xr:uid="{00000000-0005-0000-0000-0000DE340000}"/>
    <cellStyle name="20% - Accent1 2 5 3 6 2 3" xfId="13723" xr:uid="{00000000-0005-0000-0000-0000DF340000}"/>
    <cellStyle name="20% - Accent1 2 5 3 6 2 3 2" xfId="13724" xr:uid="{00000000-0005-0000-0000-0000E0340000}"/>
    <cellStyle name="20% - Accent1 2 5 3 6 2 4" xfId="13725" xr:uid="{00000000-0005-0000-0000-0000E1340000}"/>
    <cellStyle name="20% - Accent1 2 5 3 6 3" xfId="13726" xr:uid="{00000000-0005-0000-0000-0000E2340000}"/>
    <cellStyle name="20% - Accent1 2 5 3 6 3 2" xfId="13727" xr:uid="{00000000-0005-0000-0000-0000E3340000}"/>
    <cellStyle name="20% - Accent1 2 5 3 6 3 2 2" xfId="13728" xr:uid="{00000000-0005-0000-0000-0000E4340000}"/>
    <cellStyle name="20% - Accent1 2 5 3 6 3 2 2 2" xfId="13729" xr:uid="{00000000-0005-0000-0000-0000E5340000}"/>
    <cellStyle name="20% - Accent1 2 5 3 6 3 2 3" xfId="13730" xr:uid="{00000000-0005-0000-0000-0000E6340000}"/>
    <cellStyle name="20% - Accent1 2 5 3 6 3 3" xfId="13731" xr:uid="{00000000-0005-0000-0000-0000E7340000}"/>
    <cellStyle name="20% - Accent1 2 5 3 6 3 3 2" xfId="13732" xr:uid="{00000000-0005-0000-0000-0000E8340000}"/>
    <cellStyle name="20% - Accent1 2 5 3 6 3 4" xfId="13733" xr:uid="{00000000-0005-0000-0000-0000E9340000}"/>
    <cellStyle name="20% - Accent1 2 5 3 6 4" xfId="13734" xr:uid="{00000000-0005-0000-0000-0000EA340000}"/>
    <cellStyle name="20% - Accent1 2 5 3 6 4 2" xfId="13735" xr:uid="{00000000-0005-0000-0000-0000EB340000}"/>
    <cellStyle name="20% - Accent1 2 5 3 6 4 2 2" xfId="13736" xr:uid="{00000000-0005-0000-0000-0000EC340000}"/>
    <cellStyle name="20% - Accent1 2 5 3 6 4 2 2 2" xfId="13737" xr:uid="{00000000-0005-0000-0000-0000ED340000}"/>
    <cellStyle name="20% - Accent1 2 5 3 6 4 2 3" xfId="13738" xr:uid="{00000000-0005-0000-0000-0000EE340000}"/>
    <cellStyle name="20% - Accent1 2 5 3 6 4 3" xfId="13739" xr:uid="{00000000-0005-0000-0000-0000EF340000}"/>
    <cellStyle name="20% - Accent1 2 5 3 6 4 3 2" xfId="13740" xr:uid="{00000000-0005-0000-0000-0000F0340000}"/>
    <cellStyle name="20% - Accent1 2 5 3 6 4 4" xfId="13741" xr:uid="{00000000-0005-0000-0000-0000F1340000}"/>
    <cellStyle name="20% - Accent1 2 5 3 6 5" xfId="13742" xr:uid="{00000000-0005-0000-0000-0000F2340000}"/>
    <cellStyle name="20% - Accent1 2 5 3 6 5 2" xfId="13743" xr:uid="{00000000-0005-0000-0000-0000F3340000}"/>
    <cellStyle name="20% - Accent1 2 5 3 6 5 2 2" xfId="13744" xr:uid="{00000000-0005-0000-0000-0000F4340000}"/>
    <cellStyle name="20% - Accent1 2 5 3 6 5 3" xfId="13745" xr:uid="{00000000-0005-0000-0000-0000F5340000}"/>
    <cellStyle name="20% - Accent1 2 5 3 6 6" xfId="13746" xr:uid="{00000000-0005-0000-0000-0000F6340000}"/>
    <cellStyle name="20% - Accent1 2 5 3 6 6 2" xfId="13747" xr:uid="{00000000-0005-0000-0000-0000F7340000}"/>
    <cellStyle name="20% - Accent1 2 5 3 6 6 2 2" xfId="13748" xr:uid="{00000000-0005-0000-0000-0000F8340000}"/>
    <cellStyle name="20% - Accent1 2 5 3 6 6 3" xfId="13749" xr:uid="{00000000-0005-0000-0000-0000F9340000}"/>
    <cellStyle name="20% - Accent1 2 5 3 6 7" xfId="13750" xr:uid="{00000000-0005-0000-0000-0000FA340000}"/>
    <cellStyle name="20% - Accent1 2 5 3 6 7 2" xfId="13751" xr:uid="{00000000-0005-0000-0000-0000FB340000}"/>
    <cellStyle name="20% - Accent1 2 5 3 6 8" xfId="13752" xr:uid="{00000000-0005-0000-0000-0000FC340000}"/>
    <cellStyle name="20% - Accent1 2 5 3 6 8 2" xfId="13753" xr:uid="{00000000-0005-0000-0000-0000FD340000}"/>
    <cellStyle name="20% - Accent1 2 5 3 6 9" xfId="13754" xr:uid="{00000000-0005-0000-0000-0000FE340000}"/>
    <cellStyle name="20% - Accent1 2 5 3 7" xfId="13755" xr:uid="{00000000-0005-0000-0000-0000FF340000}"/>
    <cellStyle name="20% - Accent1 2 5 3 7 2" xfId="13756" xr:uid="{00000000-0005-0000-0000-000000350000}"/>
    <cellStyle name="20% - Accent1 2 5 3 7 2 2" xfId="13757" xr:uid="{00000000-0005-0000-0000-000001350000}"/>
    <cellStyle name="20% - Accent1 2 5 3 7 2 2 2" xfId="13758" xr:uid="{00000000-0005-0000-0000-000002350000}"/>
    <cellStyle name="20% - Accent1 2 5 3 7 2 3" xfId="13759" xr:uid="{00000000-0005-0000-0000-000003350000}"/>
    <cellStyle name="20% - Accent1 2 5 3 7 3" xfId="13760" xr:uid="{00000000-0005-0000-0000-000004350000}"/>
    <cellStyle name="20% - Accent1 2 5 3 7 3 2" xfId="13761" xr:uid="{00000000-0005-0000-0000-000005350000}"/>
    <cellStyle name="20% - Accent1 2 5 3 7 4" xfId="13762" xr:uid="{00000000-0005-0000-0000-000006350000}"/>
    <cellStyle name="20% - Accent1 2 5 3 8" xfId="13763" xr:uid="{00000000-0005-0000-0000-000007350000}"/>
    <cellStyle name="20% - Accent1 2 5 3 8 2" xfId="13764" xr:uid="{00000000-0005-0000-0000-000008350000}"/>
    <cellStyle name="20% - Accent1 2 5 3 8 2 2" xfId="13765" xr:uid="{00000000-0005-0000-0000-000009350000}"/>
    <cellStyle name="20% - Accent1 2 5 3 8 2 2 2" xfId="13766" xr:uid="{00000000-0005-0000-0000-00000A350000}"/>
    <cellStyle name="20% - Accent1 2 5 3 8 2 3" xfId="13767" xr:uid="{00000000-0005-0000-0000-00000B350000}"/>
    <cellStyle name="20% - Accent1 2 5 3 8 3" xfId="13768" xr:uid="{00000000-0005-0000-0000-00000C350000}"/>
    <cellStyle name="20% - Accent1 2 5 3 8 3 2" xfId="13769" xr:uid="{00000000-0005-0000-0000-00000D350000}"/>
    <cellStyle name="20% - Accent1 2 5 3 8 4" xfId="13770" xr:uid="{00000000-0005-0000-0000-00000E350000}"/>
    <cellStyle name="20% - Accent1 2 5 3 9" xfId="13771" xr:uid="{00000000-0005-0000-0000-00000F350000}"/>
    <cellStyle name="20% - Accent1 2 5 3 9 2" xfId="13772" xr:uid="{00000000-0005-0000-0000-000010350000}"/>
    <cellStyle name="20% - Accent1 2 5 3 9 2 2" xfId="13773" xr:uid="{00000000-0005-0000-0000-000011350000}"/>
    <cellStyle name="20% - Accent1 2 5 3 9 2 2 2" xfId="13774" xr:uid="{00000000-0005-0000-0000-000012350000}"/>
    <cellStyle name="20% - Accent1 2 5 3 9 2 3" xfId="13775" xr:uid="{00000000-0005-0000-0000-000013350000}"/>
    <cellStyle name="20% - Accent1 2 5 3 9 3" xfId="13776" xr:uid="{00000000-0005-0000-0000-000014350000}"/>
    <cellStyle name="20% - Accent1 2 5 3 9 3 2" xfId="13777" xr:uid="{00000000-0005-0000-0000-000015350000}"/>
    <cellStyle name="20% - Accent1 2 5 3 9 4" xfId="13778" xr:uid="{00000000-0005-0000-0000-000016350000}"/>
    <cellStyle name="20% - Accent1 2 5 4" xfId="13779" xr:uid="{00000000-0005-0000-0000-000017350000}"/>
    <cellStyle name="20% - Accent1 2 5 4 10" xfId="13780" xr:uid="{00000000-0005-0000-0000-000018350000}"/>
    <cellStyle name="20% - Accent1 2 5 4 10 2" xfId="13781" xr:uid="{00000000-0005-0000-0000-000019350000}"/>
    <cellStyle name="20% - Accent1 2 5 4 11" xfId="13782" xr:uid="{00000000-0005-0000-0000-00001A350000}"/>
    <cellStyle name="20% - Accent1 2 5 4 2" xfId="13783" xr:uid="{00000000-0005-0000-0000-00001B350000}"/>
    <cellStyle name="20% - Accent1 2 5 4 2 2" xfId="13784" xr:uid="{00000000-0005-0000-0000-00001C350000}"/>
    <cellStyle name="20% - Accent1 2 5 4 2 2 2" xfId="13785" xr:uid="{00000000-0005-0000-0000-00001D350000}"/>
    <cellStyle name="20% - Accent1 2 5 4 2 2 2 2" xfId="13786" xr:uid="{00000000-0005-0000-0000-00001E350000}"/>
    <cellStyle name="20% - Accent1 2 5 4 2 2 2 2 2" xfId="13787" xr:uid="{00000000-0005-0000-0000-00001F350000}"/>
    <cellStyle name="20% - Accent1 2 5 4 2 2 2 3" xfId="13788" xr:uid="{00000000-0005-0000-0000-000020350000}"/>
    <cellStyle name="20% - Accent1 2 5 4 2 2 3" xfId="13789" xr:uid="{00000000-0005-0000-0000-000021350000}"/>
    <cellStyle name="20% - Accent1 2 5 4 2 2 3 2" xfId="13790" xr:uid="{00000000-0005-0000-0000-000022350000}"/>
    <cellStyle name="20% - Accent1 2 5 4 2 2 4" xfId="13791" xr:uid="{00000000-0005-0000-0000-000023350000}"/>
    <cellStyle name="20% - Accent1 2 5 4 2 3" xfId="13792" xr:uid="{00000000-0005-0000-0000-000024350000}"/>
    <cellStyle name="20% - Accent1 2 5 4 2 3 2" xfId="13793" xr:uid="{00000000-0005-0000-0000-000025350000}"/>
    <cellStyle name="20% - Accent1 2 5 4 2 3 2 2" xfId="13794" xr:uid="{00000000-0005-0000-0000-000026350000}"/>
    <cellStyle name="20% - Accent1 2 5 4 2 3 2 2 2" xfId="13795" xr:uid="{00000000-0005-0000-0000-000027350000}"/>
    <cellStyle name="20% - Accent1 2 5 4 2 3 2 3" xfId="13796" xr:uid="{00000000-0005-0000-0000-000028350000}"/>
    <cellStyle name="20% - Accent1 2 5 4 2 3 3" xfId="13797" xr:uid="{00000000-0005-0000-0000-000029350000}"/>
    <cellStyle name="20% - Accent1 2 5 4 2 3 3 2" xfId="13798" xr:uid="{00000000-0005-0000-0000-00002A350000}"/>
    <cellStyle name="20% - Accent1 2 5 4 2 3 4" xfId="13799" xr:uid="{00000000-0005-0000-0000-00002B350000}"/>
    <cellStyle name="20% - Accent1 2 5 4 2 4" xfId="13800" xr:uid="{00000000-0005-0000-0000-00002C350000}"/>
    <cellStyle name="20% - Accent1 2 5 4 2 4 2" xfId="13801" xr:uid="{00000000-0005-0000-0000-00002D350000}"/>
    <cellStyle name="20% - Accent1 2 5 4 2 4 2 2" xfId="13802" xr:uid="{00000000-0005-0000-0000-00002E350000}"/>
    <cellStyle name="20% - Accent1 2 5 4 2 4 2 2 2" xfId="13803" xr:uid="{00000000-0005-0000-0000-00002F350000}"/>
    <cellStyle name="20% - Accent1 2 5 4 2 4 2 3" xfId="13804" xr:uid="{00000000-0005-0000-0000-000030350000}"/>
    <cellStyle name="20% - Accent1 2 5 4 2 4 3" xfId="13805" xr:uid="{00000000-0005-0000-0000-000031350000}"/>
    <cellStyle name="20% - Accent1 2 5 4 2 4 3 2" xfId="13806" xr:uid="{00000000-0005-0000-0000-000032350000}"/>
    <cellStyle name="20% - Accent1 2 5 4 2 4 4" xfId="13807" xr:uid="{00000000-0005-0000-0000-000033350000}"/>
    <cellStyle name="20% - Accent1 2 5 4 2 5" xfId="13808" xr:uid="{00000000-0005-0000-0000-000034350000}"/>
    <cellStyle name="20% - Accent1 2 5 4 2 5 2" xfId="13809" xr:uid="{00000000-0005-0000-0000-000035350000}"/>
    <cellStyle name="20% - Accent1 2 5 4 2 5 2 2" xfId="13810" xr:uid="{00000000-0005-0000-0000-000036350000}"/>
    <cellStyle name="20% - Accent1 2 5 4 2 5 3" xfId="13811" xr:uid="{00000000-0005-0000-0000-000037350000}"/>
    <cellStyle name="20% - Accent1 2 5 4 2 6" xfId="13812" xr:uid="{00000000-0005-0000-0000-000038350000}"/>
    <cellStyle name="20% - Accent1 2 5 4 2 6 2" xfId="13813" xr:uid="{00000000-0005-0000-0000-000039350000}"/>
    <cellStyle name="20% - Accent1 2 5 4 2 6 2 2" xfId="13814" xr:uid="{00000000-0005-0000-0000-00003A350000}"/>
    <cellStyle name="20% - Accent1 2 5 4 2 6 3" xfId="13815" xr:uid="{00000000-0005-0000-0000-00003B350000}"/>
    <cellStyle name="20% - Accent1 2 5 4 2 7" xfId="13816" xr:uid="{00000000-0005-0000-0000-00003C350000}"/>
    <cellStyle name="20% - Accent1 2 5 4 2 7 2" xfId="13817" xr:uid="{00000000-0005-0000-0000-00003D350000}"/>
    <cellStyle name="20% - Accent1 2 5 4 2 8" xfId="13818" xr:uid="{00000000-0005-0000-0000-00003E350000}"/>
    <cellStyle name="20% - Accent1 2 5 4 2 8 2" xfId="13819" xr:uid="{00000000-0005-0000-0000-00003F350000}"/>
    <cellStyle name="20% - Accent1 2 5 4 2 9" xfId="13820" xr:uid="{00000000-0005-0000-0000-000040350000}"/>
    <cellStyle name="20% - Accent1 2 5 4 3" xfId="13821" xr:uid="{00000000-0005-0000-0000-000041350000}"/>
    <cellStyle name="20% - Accent1 2 5 4 3 2" xfId="13822" xr:uid="{00000000-0005-0000-0000-000042350000}"/>
    <cellStyle name="20% - Accent1 2 5 4 3 2 2" xfId="13823" xr:uid="{00000000-0005-0000-0000-000043350000}"/>
    <cellStyle name="20% - Accent1 2 5 4 3 2 2 2" xfId="13824" xr:uid="{00000000-0005-0000-0000-000044350000}"/>
    <cellStyle name="20% - Accent1 2 5 4 3 2 2 2 2" xfId="13825" xr:uid="{00000000-0005-0000-0000-000045350000}"/>
    <cellStyle name="20% - Accent1 2 5 4 3 2 2 3" xfId="13826" xr:uid="{00000000-0005-0000-0000-000046350000}"/>
    <cellStyle name="20% - Accent1 2 5 4 3 2 3" xfId="13827" xr:uid="{00000000-0005-0000-0000-000047350000}"/>
    <cellStyle name="20% - Accent1 2 5 4 3 2 3 2" xfId="13828" xr:uid="{00000000-0005-0000-0000-000048350000}"/>
    <cellStyle name="20% - Accent1 2 5 4 3 2 4" xfId="13829" xr:uid="{00000000-0005-0000-0000-000049350000}"/>
    <cellStyle name="20% - Accent1 2 5 4 3 3" xfId="13830" xr:uid="{00000000-0005-0000-0000-00004A350000}"/>
    <cellStyle name="20% - Accent1 2 5 4 3 3 2" xfId="13831" xr:uid="{00000000-0005-0000-0000-00004B350000}"/>
    <cellStyle name="20% - Accent1 2 5 4 3 3 2 2" xfId="13832" xr:uid="{00000000-0005-0000-0000-00004C350000}"/>
    <cellStyle name="20% - Accent1 2 5 4 3 3 2 2 2" xfId="13833" xr:uid="{00000000-0005-0000-0000-00004D350000}"/>
    <cellStyle name="20% - Accent1 2 5 4 3 3 2 3" xfId="13834" xr:uid="{00000000-0005-0000-0000-00004E350000}"/>
    <cellStyle name="20% - Accent1 2 5 4 3 3 3" xfId="13835" xr:uid="{00000000-0005-0000-0000-00004F350000}"/>
    <cellStyle name="20% - Accent1 2 5 4 3 3 3 2" xfId="13836" xr:uid="{00000000-0005-0000-0000-000050350000}"/>
    <cellStyle name="20% - Accent1 2 5 4 3 3 4" xfId="13837" xr:uid="{00000000-0005-0000-0000-000051350000}"/>
    <cellStyle name="20% - Accent1 2 5 4 3 4" xfId="13838" xr:uid="{00000000-0005-0000-0000-000052350000}"/>
    <cellStyle name="20% - Accent1 2 5 4 3 4 2" xfId="13839" xr:uid="{00000000-0005-0000-0000-000053350000}"/>
    <cellStyle name="20% - Accent1 2 5 4 3 4 2 2" xfId="13840" xr:uid="{00000000-0005-0000-0000-000054350000}"/>
    <cellStyle name="20% - Accent1 2 5 4 3 4 2 2 2" xfId="13841" xr:uid="{00000000-0005-0000-0000-000055350000}"/>
    <cellStyle name="20% - Accent1 2 5 4 3 4 2 3" xfId="13842" xr:uid="{00000000-0005-0000-0000-000056350000}"/>
    <cellStyle name="20% - Accent1 2 5 4 3 4 3" xfId="13843" xr:uid="{00000000-0005-0000-0000-000057350000}"/>
    <cellStyle name="20% - Accent1 2 5 4 3 4 3 2" xfId="13844" xr:uid="{00000000-0005-0000-0000-000058350000}"/>
    <cellStyle name="20% - Accent1 2 5 4 3 4 4" xfId="13845" xr:uid="{00000000-0005-0000-0000-000059350000}"/>
    <cellStyle name="20% - Accent1 2 5 4 3 5" xfId="13846" xr:uid="{00000000-0005-0000-0000-00005A350000}"/>
    <cellStyle name="20% - Accent1 2 5 4 3 5 2" xfId="13847" xr:uid="{00000000-0005-0000-0000-00005B350000}"/>
    <cellStyle name="20% - Accent1 2 5 4 3 5 2 2" xfId="13848" xr:uid="{00000000-0005-0000-0000-00005C350000}"/>
    <cellStyle name="20% - Accent1 2 5 4 3 5 3" xfId="13849" xr:uid="{00000000-0005-0000-0000-00005D350000}"/>
    <cellStyle name="20% - Accent1 2 5 4 3 6" xfId="13850" xr:uid="{00000000-0005-0000-0000-00005E350000}"/>
    <cellStyle name="20% - Accent1 2 5 4 3 6 2" xfId="13851" xr:uid="{00000000-0005-0000-0000-00005F350000}"/>
    <cellStyle name="20% - Accent1 2 5 4 3 6 2 2" xfId="13852" xr:uid="{00000000-0005-0000-0000-000060350000}"/>
    <cellStyle name="20% - Accent1 2 5 4 3 6 3" xfId="13853" xr:uid="{00000000-0005-0000-0000-000061350000}"/>
    <cellStyle name="20% - Accent1 2 5 4 3 7" xfId="13854" xr:uid="{00000000-0005-0000-0000-000062350000}"/>
    <cellStyle name="20% - Accent1 2 5 4 3 7 2" xfId="13855" xr:uid="{00000000-0005-0000-0000-000063350000}"/>
    <cellStyle name="20% - Accent1 2 5 4 3 8" xfId="13856" xr:uid="{00000000-0005-0000-0000-000064350000}"/>
    <cellStyle name="20% - Accent1 2 5 4 3 8 2" xfId="13857" xr:uid="{00000000-0005-0000-0000-000065350000}"/>
    <cellStyle name="20% - Accent1 2 5 4 3 9" xfId="13858" xr:uid="{00000000-0005-0000-0000-000066350000}"/>
    <cellStyle name="20% - Accent1 2 5 4 4" xfId="13859" xr:uid="{00000000-0005-0000-0000-000067350000}"/>
    <cellStyle name="20% - Accent1 2 5 4 4 2" xfId="13860" xr:uid="{00000000-0005-0000-0000-000068350000}"/>
    <cellStyle name="20% - Accent1 2 5 4 4 2 2" xfId="13861" xr:uid="{00000000-0005-0000-0000-000069350000}"/>
    <cellStyle name="20% - Accent1 2 5 4 4 2 2 2" xfId="13862" xr:uid="{00000000-0005-0000-0000-00006A350000}"/>
    <cellStyle name="20% - Accent1 2 5 4 4 2 3" xfId="13863" xr:uid="{00000000-0005-0000-0000-00006B350000}"/>
    <cellStyle name="20% - Accent1 2 5 4 4 3" xfId="13864" xr:uid="{00000000-0005-0000-0000-00006C350000}"/>
    <cellStyle name="20% - Accent1 2 5 4 4 3 2" xfId="13865" xr:uid="{00000000-0005-0000-0000-00006D350000}"/>
    <cellStyle name="20% - Accent1 2 5 4 4 4" xfId="13866" xr:uid="{00000000-0005-0000-0000-00006E350000}"/>
    <cellStyle name="20% - Accent1 2 5 4 5" xfId="13867" xr:uid="{00000000-0005-0000-0000-00006F350000}"/>
    <cellStyle name="20% - Accent1 2 5 4 5 2" xfId="13868" xr:uid="{00000000-0005-0000-0000-000070350000}"/>
    <cellStyle name="20% - Accent1 2 5 4 5 2 2" xfId="13869" xr:uid="{00000000-0005-0000-0000-000071350000}"/>
    <cellStyle name="20% - Accent1 2 5 4 5 2 2 2" xfId="13870" xr:uid="{00000000-0005-0000-0000-000072350000}"/>
    <cellStyle name="20% - Accent1 2 5 4 5 2 3" xfId="13871" xr:uid="{00000000-0005-0000-0000-000073350000}"/>
    <cellStyle name="20% - Accent1 2 5 4 5 3" xfId="13872" xr:uid="{00000000-0005-0000-0000-000074350000}"/>
    <cellStyle name="20% - Accent1 2 5 4 5 3 2" xfId="13873" xr:uid="{00000000-0005-0000-0000-000075350000}"/>
    <cellStyle name="20% - Accent1 2 5 4 5 4" xfId="13874" xr:uid="{00000000-0005-0000-0000-000076350000}"/>
    <cellStyle name="20% - Accent1 2 5 4 6" xfId="13875" xr:uid="{00000000-0005-0000-0000-000077350000}"/>
    <cellStyle name="20% - Accent1 2 5 4 6 2" xfId="13876" xr:uid="{00000000-0005-0000-0000-000078350000}"/>
    <cellStyle name="20% - Accent1 2 5 4 6 2 2" xfId="13877" xr:uid="{00000000-0005-0000-0000-000079350000}"/>
    <cellStyle name="20% - Accent1 2 5 4 6 2 2 2" xfId="13878" xr:uid="{00000000-0005-0000-0000-00007A350000}"/>
    <cellStyle name="20% - Accent1 2 5 4 6 2 3" xfId="13879" xr:uid="{00000000-0005-0000-0000-00007B350000}"/>
    <cellStyle name="20% - Accent1 2 5 4 6 3" xfId="13880" xr:uid="{00000000-0005-0000-0000-00007C350000}"/>
    <cellStyle name="20% - Accent1 2 5 4 6 3 2" xfId="13881" xr:uid="{00000000-0005-0000-0000-00007D350000}"/>
    <cellStyle name="20% - Accent1 2 5 4 6 4" xfId="13882" xr:uid="{00000000-0005-0000-0000-00007E350000}"/>
    <cellStyle name="20% - Accent1 2 5 4 7" xfId="13883" xr:uid="{00000000-0005-0000-0000-00007F350000}"/>
    <cellStyle name="20% - Accent1 2 5 4 7 2" xfId="13884" xr:uid="{00000000-0005-0000-0000-000080350000}"/>
    <cellStyle name="20% - Accent1 2 5 4 7 2 2" xfId="13885" xr:uid="{00000000-0005-0000-0000-000081350000}"/>
    <cellStyle name="20% - Accent1 2 5 4 7 3" xfId="13886" xr:uid="{00000000-0005-0000-0000-000082350000}"/>
    <cellStyle name="20% - Accent1 2 5 4 8" xfId="13887" xr:uid="{00000000-0005-0000-0000-000083350000}"/>
    <cellStyle name="20% - Accent1 2 5 4 8 2" xfId="13888" xr:uid="{00000000-0005-0000-0000-000084350000}"/>
    <cellStyle name="20% - Accent1 2 5 4 8 2 2" xfId="13889" xr:uid="{00000000-0005-0000-0000-000085350000}"/>
    <cellStyle name="20% - Accent1 2 5 4 8 3" xfId="13890" xr:uid="{00000000-0005-0000-0000-000086350000}"/>
    <cellStyle name="20% - Accent1 2 5 4 9" xfId="13891" xr:uid="{00000000-0005-0000-0000-000087350000}"/>
    <cellStyle name="20% - Accent1 2 5 4 9 2" xfId="13892" xr:uid="{00000000-0005-0000-0000-000088350000}"/>
    <cellStyle name="20% - Accent1 2 5 5" xfId="13893" xr:uid="{00000000-0005-0000-0000-000089350000}"/>
    <cellStyle name="20% - Accent1 2 5 5 10" xfId="13894" xr:uid="{00000000-0005-0000-0000-00008A350000}"/>
    <cellStyle name="20% - Accent1 2 5 5 10 2" xfId="13895" xr:uid="{00000000-0005-0000-0000-00008B350000}"/>
    <cellStyle name="20% - Accent1 2 5 5 11" xfId="13896" xr:uid="{00000000-0005-0000-0000-00008C350000}"/>
    <cellStyle name="20% - Accent1 2 5 5 2" xfId="13897" xr:uid="{00000000-0005-0000-0000-00008D350000}"/>
    <cellStyle name="20% - Accent1 2 5 5 2 2" xfId="13898" xr:uid="{00000000-0005-0000-0000-00008E350000}"/>
    <cellStyle name="20% - Accent1 2 5 5 2 2 2" xfId="13899" xr:uid="{00000000-0005-0000-0000-00008F350000}"/>
    <cellStyle name="20% - Accent1 2 5 5 2 2 2 2" xfId="13900" xr:uid="{00000000-0005-0000-0000-000090350000}"/>
    <cellStyle name="20% - Accent1 2 5 5 2 2 2 2 2" xfId="13901" xr:uid="{00000000-0005-0000-0000-000091350000}"/>
    <cellStyle name="20% - Accent1 2 5 5 2 2 2 3" xfId="13902" xr:uid="{00000000-0005-0000-0000-000092350000}"/>
    <cellStyle name="20% - Accent1 2 5 5 2 2 3" xfId="13903" xr:uid="{00000000-0005-0000-0000-000093350000}"/>
    <cellStyle name="20% - Accent1 2 5 5 2 2 3 2" xfId="13904" xr:uid="{00000000-0005-0000-0000-000094350000}"/>
    <cellStyle name="20% - Accent1 2 5 5 2 2 4" xfId="13905" xr:uid="{00000000-0005-0000-0000-000095350000}"/>
    <cellStyle name="20% - Accent1 2 5 5 2 3" xfId="13906" xr:uid="{00000000-0005-0000-0000-000096350000}"/>
    <cellStyle name="20% - Accent1 2 5 5 2 3 2" xfId="13907" xr:uid="{00000000-0005-0000-0000-000097350000}"/>
    <cellStyle name="20% - Accent1 2 5 5 2 3 2 2" xfId="13908" xr:uid="{00000000-0005-0000-0000-000098350000}"/>
    <cellStyle name="20% - Accent1 2 5 5 2 3 2 2 2" xfId="13909" xr:uid="{00000000-0005-0000-0000-000099350000}"/>
    <cellStyle name="20% - Accent1 2 5 5 2 3 2 3" xfId="13910" xr:uid="{00000000-0005-0000-0000-00009A350000}"/>
    <cellStyle name="20% - Accent1 2 5 5 2 3 3" xfId="13911" xr:uid="{00000000-0005-0000-0000-00009B350000}"/>
    <cellStyle name="20% - Accent1 2 5 5 2 3 3 2" xfId="13912" xr:uid="{00000000-0005-0000-0000-00009C350000}"/>
    <cellStyle name="20% - Accent1 2 5 5 2 3 4" xfId="13913" xr:uid="{00000000-0005-0000-0000-00009D350000}"/>
    <cellStyle name="20% - Accent1 2 5 5 2 4" xfId="13914" xr:uid="{00000000-0005-0000-0000-00009E350000}"/>
    <cellStyle name="20% - Accent1 2 5 5 2 4 2" xfId="13915" xr:uid="{00000000-0005-0000-0000-00009F350000}"/>
    <cellStyle name="20% - Accent1 2 5 5 2 4 2 2" xfId="13916" xr:uid="{00000000-0005-0000-0000-0000A0350000}"/>
    <cellStyle name="20% - Accent1 2 5 5 2 4 2 2 2" xfId="13917" xr:uid="{00000000-0005-0000-0000-0000A1350000}"/>
    <cellStyle name="20% - Accent1 2 5 5 2 4 2 3" xfId="13918" xr:uid="{00000000-0005-0000-0000-0000A2350000}"/>
    <cellStyle name="20% - Accent1 2 5 5 2 4 3" xfId="13919" xr:uid="{00000000-0005-0000-0000-0000A3350000}"/>
    <cellStyle name="20% - Accent1 2 5 5 2 4 3 2" xfId="13920" xr:uid="{00000000-0005-0000-0000-0000A4350000}"/>
    <cellStyle name="20% - Accent1 2 5 5 2 4 4" xfId="13921" xr:uid="{00000000-0005-0000-0000-0000A5350000}"/>
    <cellStyle name="20% - Accent1 2 5 5 2 5" xfId="13922" xr:uid="{00000000-0005-0000-0000-0000A6350000}"/>
    <cellStyle name="20% - Accent1 2 5 5 2 5 2" xfId="13923" xr:uid="{00000000-0005-0000-0000-0000A7350000}"/>
    <cellStyle name="20% - Accent1 2 5 5 2 5 2 2" xfId="13924" xr:uid="{00000000-0005-0000-0000-0000A8350000}"/>
    <cellStyle name="20% - Accent1 2 5 5 2 5 3" xfId="13925" xr:uid="{00000000-0005-0000-0000-0000A9350000}"/>
    <cellStyle name="20% - Accent1 2 5 5 2 6" xfId="13926" xr:uid="{00000000-0005-0000-0000-0000AA350000}"/>
    <cellStyle name="20% - Accent1 2 5 5 2 6 2" xfId="13927" xr:uid="{00000000-0005-0000-0000-0000AB350000}"/>
    <cellStyle name="20% - Accent1 2 5 5 2 6 2 2" xfId="13928" xr:uid="{00000000-0005-0000-0000-0000AC350000}"/>
    <cellStyle name="20% - Accent1 2 5 5 2 6 3" xfId="13929" xr:uid="{00000000-0005-0000-0000-0000AD350000}"/>
    <cellStyle name="20% - Accent1 2 5 5 2 7" xfId="13930" xr:uid="{00000000-0005-0000-0000-0000AE350000}"/>
    <cellStyle name="20% - Accent1 2 5 5 2 7 2" xfId="13931" xr:uid="{00000000-0005-0000-0000-0000AF350000}"/>
    <cellStyle name="20% - Accent1 2 5 5 2 8" xfId="13932" xr:uid="{00000000-0005-0000-0000-0000B0350000}"/>
    <cellStyle name="20% - Accent1 2 5 5 2 8 2" xfId="13933" xr:uid="{00000000-0005-0000-0000-0000B1350000}"/>
    <cellStyle name="20% - Accent1 2 5 5 2 9" xfId="13934" xr:uid="{00000000-0005-0000-0000-0000B2350000}"/>
    <cellStyle name="20% - Accent1 2 5 5 3" xfId="13935" xr:uid="{00000000-0005-0000-0000-0000B3350000}"/>
    <cellStyle name="20% - Accent1 2 5 5 3 2" xfId="13936" xr:uid="{00000000-0005-0000-0000-0000B4350000}"/>
    <cellStyle name="20% - Accent1 2 5 5 3 2 2" xfId="13937" xr:uid="{00000000-0005-0000-0000-0000B5350000}"/>
    <cellStyle name="20% - Accent1 2 5 5 3 2 2 2" xfId="13938" xr:uid="{00000000-0005-0000-0000-0000B6350000}"/>
    <cellStyle name="20% - Accent1 2 5 5 3 2 2 2 2" xfId="13939" xr:uid="{00000000-0005-0000-0000-0000B7350000}"/>
    <cellStyle name="20% - Accent1 2 5 5 3 2 2 3" xfId="13940" xr:uid="{00000000-0005-0000-0000-0000B8350000}"/>
    <cellStyle name="20% - Accent1 2 5 5 3 2 3" xfId="13941" xr:uid="{00000000-0005-0000-0000-0000B9350000}"/>
    <cellStyle name="20% - Accent1 2 5 5 3 2 3 2" xfId="13942" xr:uid="{00000000-0005-0000-0000-0000BA350000}"/>
    <cellStyle name="20% - Accent1 2 5 5 3 2 4" xfId="13943" xr:uid="{00000000-0005-0000-0000-0000BB350000}"/>
    <cellStyle name="20% - Accent1 2 5 5 3 3" xfId="13944" xr:uid="{00000000-0005-0000-0000-0000BC350000}"/>
    <cellStyle name="20% - Accent1 2 5 5 3 3 2" xfId="13945" xr:uid="{00000000-0005-0000-0000-0000BD350000}"/>
    <cellStyle name="20% - Accent1 2 5 5 3 3 2 2" xfId="13946" xr:uid="{00000000-0005-0000-0000-0000BE350000}"/>
    <cellStyle name="20% - Accent1 2 5 5 3 3 2 2 2" xfId="13947" xr:uid="{00000000-0005-0000-0000-0000BF350000}"/>
    <cellStyle name="20% - Accent1 2 5 5 3 3 2 3" xfId="13948" xr:uid="{00000000-0005-0000-0000-0000C0350000}"/>
    <cellStyle name="20% - Accent1 2 5 5 3 3 3" xfId="13949" xr:uid="{00000000-0005-0000-0000-0000C1350000}"/>
    <cellStyle name="20% - Accent1 2 5 5 3 3 3 2" xfId="13950" xr:uid="{00000000-0005-0000-0000-0000C2350000}"/>
    <cellStyle name="20% - Accent1 2 5 5 3 3 4" xfId="13951" xr:uid="{00000000-0005-0000-0000-0000C3350000}"/>
    <cellStyle name="20% - Accent1 2 5 5 3 4" xfId="13952" xr:uid="{00000000-0005-0000-0000-0000C4350000}"/>
    <cellStyle name="20% - Accent1 2 5 5 3 4 2" xfId="13953" xr:uid="{00000000-0005-0000-0000-0000C5350000}"/>
    <cellStyle name="20% - Accent1 2 5 5 3 4 2 2" xfId="13954" xr:uid="{00000000-0005-0000-0000-0000C6350000}"/>
    <cellStyle name="20% - Accent1 2 5 5 3 4 2 2 2" xfId="13955" xr:uid="{00000000-0005-0000-0000-0000C7350000}"/>
    <cellStyle name="20% - Accent1 2 5 5 3 4 2 3" xfId="13956" xr:uid="{00000000-0005-0000-0000-0000C8350000}"/>
    <cellStyle name="20% - Accent1 2 5 5 3 4 3" xfId="13957" xr:uid="{00000000-0005-0000-0000-0000C9350000}"/>
    <cellStyle name="20% - Accent1 2 5 5 3 4 3 2" xfId="13958" xr:uid="{00000000-0005-0000-0000-0000CA350000}"/>
    <cellStyle name="20% - Accent1 2 5 5 3 4 4" xfId="13959" xr:uid="{00000000-0005-0000-0000-0000CB350000}"/>
    <cellStyle name="20% - Accent1 2 5 5 3 5" xfId="13960" xr:uid="{00000000-0005-0000-0000-0000CC350000}"/>
    <cellStyle name="20% - Accent1 2 5 5 3 5 2" xfId="13961" xr:uid="{00000000-0005-0000-0000-0000CD350000}"/>
    <cellStyle name="20% - Accent1 2 5 5 3 5 2 2" xfId="13962" xr:uid="{00000000-0005-0000-0000-0000CE350000}"/>
    <cellStyle name="20% - Accent1 2 5 5 3 5 3" xfId="13963" xr:uid="{00000000-0005-0000-0000-0000CF350000}"/>
    <cellStyle name="20% - Accent1 2 5 5 3 6" xfId="13964" xr:uid="{00000000-0005-0000-0000-0000D0350000}"/>
    <cellStyle name="20% - Accent1 2 5 5 3 6 2" xfId="13965" xr:uid="{00000000-0005-0000-0000-0000D1350000}"/>
    <cellStyle name="20% - Accent1 2 5 5 3 6 2 2" xfId="13966" xr:uid="{00000000-0005-0000-0000-0000D2350000}"/>
    <cellStyle name="20% - Accent1 2 5 5 3 6 3" xfId="13967" xr:uid="{00000000-0005-0000-0000-0000D3350000}"/>
    <cellStyle name="20% - Accent1 2 5 5 3 7" xfId="13968" xr:uid="{00000000-0005-0000-0000-0000D4350000}"/>
    <cellStyle name="20% - Accent1 2 5 5 3 7 2" xfId="13969" xr:uid="{00000000-0005-0000-0000-0000D5350000}"/>
    <cellStyle name="20% - Accent1 2 5 5 3 8" xfId="13970" xr:uid="{00000000-0005-0000-0000-0000D6350000}"/>
    <cellStyle name="20% - Accent1 2 5 5 3 8 2" xfId="13971" xr:uid="{00000000-0005-0000-0000-0000D7350000}"/>
    <cellStyle name="20% - Accent1 2 5 5 3 9" xfId="13972" xr:uid="{00000000-0005-0000-0000-0000D8350000}"/>
    <cellStyle name="20% - Accent1 2 5 5 4" xfId="13973" xr:uid="{00000000-0005-0000-0000-0000D9350000}"/>
    <cellStyle name="20% - Accent1 2 5 5 4 2" xfId="13974" xr:uid="{00000000-0005-0000-0000-0000DA350000}"/>
    <cellStyle name="20% - Accent1 2 5 5 4 2 2" xfId="13975" xr:uid="{00000000-0005-0000-0000-0000DB350000}"/>
    <cellStyle name="20% - Accent1 2 5 5 4 2 2 2" xfId="13976" xr:uid="{00000000-0005-0000-0000-0000DC350000}"/>
    <cellStyle name="20% - Accent1 2 5 5 4 2 3" xfId="13977" xr:uid="{00000000-0005-0000-0000-0000DD350000}"/>
    <cellStyle name="20% - Accent1 2 5 5 4 3" xfId="13978" xr:uid="{00000000-0005-0000-0000-0000DE350000}"/>
    <cellStyle name="20% - Accent1 2 5 5 4 3 2" xfId="13979" xr:uid="{00000000-0005-0000-0000-0000DF350000}"/>
    <cellStyle name="20% - Accent1 2 5 5 4 4" xfId="13980" xr:uid="{00000000-0005-0000-0000-0000E0350000}"/>
    <cellStyle name="20% - Accent1 2 5 5 5" xfId="13981" xr:uid="{00000000-0005-0000-0000-0000E1350000}"/>
    <cellStyle name="20% - Accent1 2 5 5 5 2" xfId="13982" xr:uid="{00000000-0005-0000-0000-0000E2350000}"/>
    <cellStyle name="20% - Accent1 2 5 5 5 2 2" xfId="13983" xr:uid="{00000000-0005-0000-0000-0000E3350000}"/>
    <cellStyle name="20% - Accent1 2 5 5 5 2 2 2" xfId="13984" xr:uid="{00000000-0005-0000-0000-0000E4350000}"/>
    <cellStyle name="20% - Accent1 2 5 5 5 2 3" xfId="13985" xr:uid="{00000000-0005-0000-0000-0000E5350000}"/>
    <cellStyle name="20% - Accent1 2 5 5 5 3" xfId="13986" xr:uid="{00000000-0005-0000-0000-0000E6350000}"/>
    <cellStyle name="20% - Accent1 2 5 5 5 3 2" xfId="13987" xr:uid="{00000000-0005-0000-0000-0000E7350000}"/>
    <cellStyle name="20% - Accent1 2 5 5 5 4" xfId="13988" xr:uid="{00000000-0005-0000-0000-0000E8350000}"/>
    <cellStyle name="20% - Accent1 2 5 5 6" xfId="13989" xr:uid="{00000000-0005-0000-0000-0000E9350000}"/>
    <cellStyle name="20% - Accent1 2 5 5 6 2" xfId="13990" xr:uid="{00000000-0005-0000-0000-0000EA350000}"/>
    <cellStyle name="20% - Accent1 2 5 5 6 2 2" xfId="13991" xr:uid="{00000000-0005-0000-0000-0000EB350000}"/>
    <cellStyle name="20% - Accent1 2 5 5 6 2 2 2" xfId="13992" xr:uid="{00000000-0005-0000-0000-0000EC350000}"/>
    <cellStyle name="20% - Accent1 2 5 5 6 2 3" xfId="13993" xr:uid="{00000000-0005-0000-0000-0000ED350000}"/>
    <cellStyle name="20% - Accent1 2 5 5 6 3" xfId="13994" xr:uid="{00000000-0005-0000-0000-0000EE350000}"/>
    <cellStyle name="20% - Accent1 2 5 5 6 3 2" xfId="13995" xr:uid="{00000000-0005-0000-0000-0000EF350000}"/>
    <cellStyle name="20% - Accent1 2 5 5 6 4" xfId="13996" xr:uid="{00000000-0005-0000-0000-0000F0350000}"/>
    <cellStyle name="20% - Accent1 2 5 5 7" xfId="13997" xr:uid="{00000000-0005-0000-0000-0000F1350000}"/>
    <cellStyle name="20% - Accent1 2 5 5 7 2" xfId="13998" xr:uid="{00000000-0005-0000-0000-0000F2350000}"/>
    <cellStyle name="20% - Accent1 2 5 5 7 2 2" xfId="13999" xr:uid="{00000000-0005-0000-0000-0000F3350000}"/>
    <cellStyle name="20% - Accent1 2 5 5 7 3" xfId="14000" xr:uid="{00000000-0005-0000-0000-0000F4350000}"/>
    <cellStyle name="20% - Accent1 2 5 5 8" xfId="14001" xr:uid="{00000000-0005-0000-0000-0000F5350000}"/>
    <cellStyle name="20% - Accent1 2 5 5 8 2" xfId="14002" xr:uid="{00000000-0005-0000-0000-0000F6350000}"/>
    <cellStyle name="20% - Accent1 2 5 5 8 2 2" xfId="14003" xr:uid="{00000000-0005-0000-0000-0000F7350000}"/>
    <cellStyle name="20% - Accent1 2 5 5 8 3" xfId="14004" xr:uid="{00000000-0005-0000-0000-0000F8350000}"/>
    <cellStyle name="20% - Accent1 2 5 5 9" xfId="14005" xr:uid="{00000000-0005-0000-0000-0000F9350000}"/>
    <cellStyle name="20% - Accent1 2 5 5 9 2" xfId="14006" xr:uid="{00000000-0005-0000-0000-0000FA350000}"/>
    <cellStyle name="20% - Accent1 2 5 6" xfId="14007" xr:uid="{00000000-0005-0000-0000-0000FB350000}"/>
    <cellStyle name="20% - Accent1 2 5 6 10" xfId="14008" xr:uid="{00000000-0005-0000-0000-0000FC350000}"/>
    <cellStyle name="20% - Accent1 2 5 6 10 2" xfId="14009" xr:uid="{00000000-0005-0000-0000-0000FD350000}"/>
    <cellStyle name="20% - Accent1 2 5 6 11" xfId="14010" xr:uid="{00000000-0005-0000-0000-0000FE350000}"/>
    <cellStyle name="20% - Accent1 2 5 6 2" xfId="14011" xr:uid="{00000000-0005-0000-0000-0000FF350000}"/>
    <cellStyle name="20% - Accent1 2 5 6 2 2" xfId="14012" xr:uid="{00000000-0005-0000-0000-000000360000}"/>
    <cellStyle name="20% - Accent1 2 5 6 2 2 2" xfId="14013" xr:uid="{00000000-0005-0000-0000-000001360000}"/>
    <cellStyle name="20% - Accent1 2 5 6 2 2 2 2" xfId="14014" xr:uid="{00000000-0005-0000-0000-000002360000}"/>
    <cellStyle name="20% - Accent1 2 5 6 2 2 2 2 2" xfId="14015" xr:uid="{00000000-0005-0000-0000-000003360000}"/>
    <cellStyle name="20% - Accent1 2 5 6 2 2 2 3" xfId="14016" xr:uid="{00000000-0005-0000-0000-000004360000}"/>
    <cellStyle name="20% - Accent1 2 5 6 2 2 3" xfId="14017" xr:uid="{00000000-0005-0000-0000-000005360000}"/>
    <cellStyle name="20% - Accent1 2 5 6 2 2 3 2" xfId="14018" xr:uid="{00000000-0005-0000-0000-000006360000}"/>
    <cellStyle name="20% - Accent1 2 5 6 2 2 4" xfId="14019" xr:uid="{00000000-0005-0000-0000-000007360000}"/>
    <cellStyle name="20% - Accent1 2 5 6 2 3" xfId="14020" xr:uid="{00000000-0005-0000-0000-000008360000}"/>
    <cellStyle name="20% - Accent1 2 5 6 2 3 2" xfId="14021" xr:uid="{00000000-0005-0000-0000-000009360000}"/>
    <cellStyle name="20% - Accent1 2 5 6 2 3 2 2" xfId="14022" xr:uid="{00000000-0005-0000-0000-00000A360000}"/>
    <cellStyle name="20% - Accent1 2 5 6 2 3 2 2 2" xfId="14023" xr:uid="{00000000-0005-0000-0000-00000B360000}"/>
    <cellStyle name="20% - Accent1 2 5 6 2 3 2 3" xfId="14024" xr:uid="{00000000-0005-0000-0000-00000C360000}"/>
    <cellStyle name="20% - Accent1 2 5 6 2 3 3" xfId="14025" xr:uid="{00000000-0005-0000-0000-00000D360000}"/>
    <cellStyle name="20% - Accent1 2 5 6 2 3 3 2" xfId="14026" xr:uid="{00000000-0005-0000-0000-00000E360000}"/>
    <cellStyle name="20% - Accent1 2 5 6 2 3 4" xfId="14027" xr:uid="{00000000-0005-0000-0000-00000F360000}"/>
    <cellStyle name="20% - Accent1 2 5 6 2 4" xfId="14028" xr:uid="{00000000-0005-0000-0000-000010360000}"/>
    <cellStyle name="20% - Accent1 2 5 6 2 4 2" xfId="14029" xr:uid="{00000000-0005-0000-0000-000011360000}"/>
    <cellStyle name="20% - Accent1 2 5 6 2 4 2 2" xfId="14030" xr:uid="{00000000-0005-0000-0000-000012360000}"/>
    <cellStyle name="20% - Accent1 2 5 6 2 4 2 2 2" xfId="14031" xr:uid="{00000000-0005-0000-0000-000013360000}"/>
    <cellStyle name="20% - Accent1 2 5 6 2 4 2 3" xfId="14032" xr:uid="{00000000-0005-0000-0000-000014360000}"/>
    <cellStyle name="20% - Accent1 2 5 6 2 4 3" xfId="14033" xr:uid="{00000000-0005-0000-0000-000015360000}"/>
    <cellStyle name="20% - Accent1 2 5 6 2 4 3 2" xfId="14034" xr:uid="{00000000-0005-0000-0000-000016360000}"/>
    <cellStyle name="20% - Accent1 2 5 6 2 4 4" xfId="14035" xr:uid="{00000000-0005-0000-0000-000017360000}"/>
    <cellStyle name="20% - Accent1 2 5 6 2 5" xfId="14036" xr:uid="{00000000-0005-0000-0000-000018360000}"/>
    <cellStyle name="20% - Accent1 2 5 6 2 5 2" xfId="14037" xr:uid="{00000000-0005-0000-0000-000019360000}"/>
    <cellStyle name="20% - Accent1 2 5 6 2 5 2 2" xfId="14038" xr:uid="{00000000-0005-0000-0000-00001A360000}"/>
    <cellStyle name="20% - Accent1 2 5 6 2 5 3" xfId="14039" xr:uid="{00000000-0005-0000-0000-00001B360000}"/>
    <cellStyle name="20% - Accent1 2 5 6 2 6" xfId="14040" xr:uid="{00000000-0005-0000-0000-00001C360000}"/>
    <cellStyle name="20% - Accent1 2 5 6 2 6 2" xfId="14041" xr:uid="{00000000-0005-0000-0000-00001D360000}"/>
    <cellStyle name="20% - Accent1 2 5 6 2 6 2 2" xfId="14042" xr:uid="{00000000-0005-0000-0000-00001E360000}"/>
    <cellStyle name="20% - Accent1 2 5 6 2 6 3" xfId="14043" xr:uid="{00000000-0005-0000-0000-00001F360000}"/>
    <cellStyle name="20% - Accent1 2 5 6 2 7" xfId="14044" xr:uid="{00000000-0005-0000-0000-000020360000}"/>
    <cellStyle name="20% - Accent1 2 5 6 2 7 2" xfId="14045" xr:uid="{00000000-0005-0000-0000-000021360000}"/>
    <cellStyle name="20% - Accent1 2 5 6 2 8" xfId="14046" xr:uid="{00000000-0005-0000-0000-000022360000}"/>
    <cellStyle name="20% - Accent1 2 5 6 2 8 2" xfId="14047" xr:uid="{00000000-0005-0000-0000-000023360000}"/>
    <cellStyle name="20% - Accent1 2 5 6 2 9" xfId="14048" xr:uid="{00000000-0005-0000-0000-000024360000}"/>
    <cellStyle name="20% - Accent1 2 5 6 3" xfId="14049" xr:uid="{00000000-0005-0000-0000-000025360000}"/>
    <cellStyle name="20% - Accent1 2 5 6 3 2" xfId="14050" xr:uid="{00000000-0005-0000-0000-000026360000}"/>
    <cellStyle name="20% - Accent1 2 5 6 3 2 2" xfId="14051" xr:uid="{00000000-0005-0000-0000-000027360000}"/>
    <cellStyle name="20% - Accent1 2 5 6 3 2 2 2" xfId="14052" xr:uid="{00000000-0005-0000-0000-000028360000}"/>
    <cellStyle name="20% - Accent1 2 5 6 3 2 2 2 2" xfId="14053" xr:uid="{00000000-0005-0000-0000-000029360000}"/>
    <cellStyle name="20% - Accent1 2 5 6 3 2 2 3" xfId="14054" xr:uid="{00000000-0005-0000-0000-00002A360000}"/>
    <cellStyle name="20% - Accent1 2 5 6 3 2 3" xfId="14055" xr:uid="{00000000-0005-0000-0000-00002B360000}"/>
    <cellStyle name="20% - Accent1 2 5 6 3 2 3 2" xfId="14056" xr:uid="{00000000-0005-0000-0000-00002C360000}"/>
    <cellStyle name="20% - Accent1 2 5 6 3 2 4" xfId="14057" xr:uid="{00000000-0005-0000-0000-00002D360000}"/>
    <cellStyle name="20% - Accent1 2 5 6 3 3" xfId="14058" xr:uid="{00000000-0005-0000-0000-00002E360000}"/>
    <cellStyle name="20% - Accent1 2 5 6 3 3 2" xfId="14059" xr:uid="{00000000-0005-0000-0000-00002F360000}"/>
    <cellStyle name="20% - Accent1 2 5 6 3 3 2 2" xfId="14060" xr:uid="{00000000-0005-0000-0000-000030360000}"/>
    <cellStyle name="20% - Accent1 2 5 6 3 3 2 2 2" xfId="14061" xr:uid="{00000000-0005-0000-0000-000031360000}"/>
    <cellStyle name="20% - Accent1 2 5 6 3 3 2 3" xfId="14062" xr:uid="{00000000-0005-0000-0000-000032360000}"/>
    <cellStyle name="20% - Accent1 2 5 6 3 3 3" xfId="14063" xr:uid="{00000000-0005-0000-0000-000033360000}"/>
    <cellStyle name="20% - Accent1 2 5 6 3 3 3 2" xfId="14064" xr:uid="{00000000-0005-0000-0000-000034360000}"/>
    <cellStyle name="20% - Accent1 2 5 6 3 3 4" xfId="14065" xr:uid="{00000000-0005-0000-0000-000035360000}"/>
    <cellStyle name="20% - Accent1 2 5 6 3 4" xfId="14066" xr:uid="{00000000-0005-0000-0000-000036360000}"/>
    <cellStyle name="20% - Accent1 2 5 6 3 4 2" xfId="14067" xr:uid="{00000000-0005-0000-0000-000037360000}"/>
    <cellStyle name="20% - Accent1 2 5 6 3 4 2 2" xfId="14068" xr:uid="{00000000-0005-0000-0000-000038360000}"/>
    <cellStyle name="20% - Accent1 2 5 6 3 4 2 2 2" xfId="14069" xr:uid="{00000000-0005-0000-0000-000039360000}"/>
    <cellStyle name="20% - Accent1 2 5 6 3 4 2 3" xfId="14070" xr:uid="{00000000-0005-0000-0000-00003A360000}"/>
    <cellStyle name="20% - Accent1 2 5 6 3 4 3" xfId="14071" xr:uid="{00000000-0005-0000-0000-00003B360000}"/>
    <cellStyle name="20% - Accent1 2 5 6 3 4 3 2" xfId="14072" xr:uid="{00000000-0005-0000-0000-00003C360000}"/>
    <cellStyle name="20% - Accent1 2 5 6 3 4 4" xfId="14073" xr:uid="{00000000-0005-0000-0000-00003D360000}"/>
    <cellStyle name="20% - Accent1 2 5 6 3 5" xfId="14074" xr:uid="{00000000-0005-0000-0000-00003E360000}"/>
    <cellStyle name="20% - Accent1 2 5 6 3 5 2" xfId="14075" xr:uid="{00000000-0005-0000-0000-00003F360000}"/>
    <cellStyle name="20% - Accent1 2 5 6 3 5 2 2" xfId="14076" xr:uid="{00000000-0005-0000-0000-000040360000}"/>
    <cellStyle name="20% - Accent1 2 5 6 3 5 3" xfId="14077" xr:uid="{00000000-0005-0000-0000-000041360000}"/>
    <cellStyle name="20% - Accent1 2 5 6 3 6" xfId="14078" xr:uid="{00000000-0005-0000-0000-000042360000}"/>
    <cellStyle name="20% - Accent1 2 5 6 3 6 2" xfId="14079" xr:uid="{00000000-0005-0000-0000-000043360000}"/>
    <cellStyle name="20% - Accent1 2 5 6 3 6 2 2" xfId="14080" xr:uid="{00000000-0005-0000-0000-000044360000}"/>
    <cellStyle name="20% - Accent1 2 5 6 3 6 3" xfId="14081" xr:uid="{00000000-0005-0000-0000-000045360000}"/>
    <cellStyle name="20% - Accent1 2 5 6 3 7" xfId="14082" xr:uid="{00000000-0005-0000-0000-000046360000}"/>
    <cellStyle name="20% - Accent1 2 5 6 3 7 2" xfId="14083" xr:uid="{00000000-0005-0000-0000-000047360000}"/>
    <cellStyle name="20% - Accent1 2 5 6 3 8" xfId="14084" xr:uid="{00000000-0005-0000-0000-000048360000}"/>
    <cellStyle name="20% - Accent1 2 5 6 3 8 2" xfId="14085" xr:uid="{00000000-0005-0000-0000-000049360000}"/>
    <cellStyle name="20% - Accent1 2 5 6 3 9" xfId="14086" xr:uid="{00000000-0005-0000-0000-00004A360000}"/>
    <cellStyle name="20% - Accent1 2 5 6 4" xfId="14087" xr:uid="{00000000-0005-0000-0000-00004B360000}"/>
    <cellStyle name="20% - Accent1 2 5 6 4 2" xfId="14088" xr:uid="{00000000-0005-0000-0000-00004C360000}"/>
    <cellStyle name="20% - Accent1 2 5 6 4 2 2" xfId="14089" xr:uid="{00000000-0005-0000-0000-00004D360000}"/>
    <cellStyle name="20% - Accent1 2 5 6 4 2 2 2" xfId="14090" xr:uid="{00000000-0005-0000-0000-00004E360000}"/>
    <cellStyle name="20% - Accent1 2 5 6 4 2 3" xfId="14091" xr:uid="{00000000-0005-0000-0000-00004F360000}"/>
    <cellStyle name="20% - Accent1 2 5 6 4 3" xfId="14092" xr:uid="{00000000-0005-0000-0000-000050360000}"/>
    <cellStyle name="20% - Accent1 2 5 6 4 3 2" xfId="14093" xr:uid="{00000000-0005-0000-0000-000051360000}"/>
    <cellStyle name="20% - Accent1 2 5 6 4 4" xfId="14094" xr:uid="{00000000-0005-0000-0000-000052360000}"/>
    <cellStyle name="20% - Accent1 2 5 6 5" xfId="14095" xr:uid="{00000000-0005-0000-0000-000053360000}"/>
    <cellStyle name="20% - Accent1 2 5 6 5 2" xfId="14096" xr:uid="{00000000-0005-0000-0000-000054360000}"/>
    <cellStyle name="20% - Accent1 2 5 6 5 2 2" xfId="14097" xr:uid="{00000000-0005-0000-0000-000055360000}"/>
    <cellStyle name="20% - Accent1 2 5 6 5 2 2 2" xfId="14098" xr:uid="{00000000-0005-0000-0000-000056360000}"/>
    <cellStyle name="20% - Accent1 2 5 6 5 2 3" xfId="14099" xr:uid="{00000000-0005-0000-0000-000057360000}"/>
    <cellStyle name="20% - Accent1 2 5 6 5 3" xfId="14100" xr:uid="{00000000-0005-0000-0000-000058360000}"/>
    <cellStyle name="20% - Accent1 2 5 6 5 3 2" xfId="14101" xr:uid="{00000000-0005-0000-0000-000059360000}"/>
    <cellStyle name="20% - Accent1 2 5 6 5 4" xfId="14102" xr:uid="{00000000-0005-0000-0000-00005A360000}"/>
    <cellStyle name="20% - Accent1 2 5 6 6" xfId="14103" xr:uid="{00000000-0005-0000-0000-00005B360000}"/>
    <cellStyle name="20% - Accent1 2 5 6 6 2" xfId="14104" xr:uid="{00000000-0005-0000-0000-00005C360000}"/>
    <cellStyle name="20% - Accent1 2 5 6 6 2 2" xfId="14105" xr:uid="{00000000-0005-0000-0000-00005D360000}"/>
    <cellStyle name="20% - Accent1 2 5 6 6 2 2 2" xfId="14106" xr:uid="{00000000-0005-0000-0000-00005E360000}"/>
    <cellStyle name="20% - Accent1 2 5 6 6 2 3" xfId="14107" xr:uid="{00000000-0005-0000-0000-00005F360000}"/>
    <cellStyle name="20% - Accent1 2 5 6 6 3" xfId="14108" xr:uid="{00000000-0005-0000-0000-000060360000}"/>
    <cellStyle name="20% - Accent1 2 5 6 6 3 2" xfId="14109" xr:uid="{00000000-0005-0000-0000-000061360000}"/>
    <cellStyle name="20% - Accent1 2 5 6 6 4" xfId="14110" xr:uid="{00000000-0005-0000-0000-000062360000}"/>
    <cellStyle name="20% - Accent1 2 5 6 7" xfId="14111" xr:uid="{00000000-0005-0000-0000-000063360000}"/>
    <cellStyle name="20% - Accent1 2 5 6 7 2" xfId="14112" xr:uid="{00000000-0005-0000-0000-000064360000}"/>
    <cellStyle name="20% - Accent1 2 5 6 7 2 2" xfId="14113" xr:uid="{00000000-0005-0000-0000-000065360000}"/>
    <cellStyle name="20% - Accent1 2 5 6 7 3" xfId="14114" xr:uid="{00000000-0005-0000-0000-000066360000}"/>
    <cellStyle name="20% - Accent1 2 5 6 8" xfId="14115" xr:uid="{00000000-0005-0000-0000-000067360000}"/>
    <cellStyle name="20% - Accent1 2 5 6 8 2" xfId="14116" xr:uid="{00000000-0005-0000-0000-000068360000}"/>
    <cellStyle name="20% - Accent1 2 5 6 8 2 2" xfId="14117" xr:uid="{00000000-0005-0000-0000-000069360000}"/>
    <cellStyle name="20% - Accent1 2 5 6 8 3" xfId="14118" xr:uid="{00000000-0005-0000-0000-00006A360000}"/>
    <cellStyle name="20% - Accent1 2 5 6 9" xfId="14119" xr:uid="{00000000-0005-0000-0000-00006B360000}"/>
    <cellStyle name="20% - Accent1 2 5 6 9 2" xfId="14120" xr:uid="{00000000-0005-0000-0000-00006C360000}"/>
    <cellStyle name="20% - Accent1 2 5 7" xfId="14121" xr:uid="{00000000-0005-0000-0000-00006D360000}"/>
    <cellStyle name="20% - Accent1 2 5 7 2" xfId="14122" xr:uid="{00000000-0005-0000-0000-00006E360000}"/>
    <cellStyle name="20% - Accent1 2 5 7 2 2" xfId="14123" xr:uid="{00000000-0005-0000-0000-00006F360000}"/>
    <cellStyle name="20% - Accent1 2 5 7 2 2 2" xfId="14124" xr:uid="{00000000-0005-0000-0000-000070360000}"/>
    <cellStyle name="20% - Accent1 2 5 7 2 2 2 2" xfId="14125" xr:uid="{00000000-0005-0000-0000-000071360000}"/>
    <cellStyle name="20% - Accent1 2 5 7 2 2 3" xfId="14126" xr:uid="{00000000-0005-0000-0000-000072360000}"/>
    <cellStyle name="20% - Accent1 2 5 7 2 3" xfId="14127" xr:uid="{00000000-0005-0000-0000-000073360000}"/>
    <cellStyle name="20% - Accent1 2 5 7 2 3 2" xfId="14128" xr:uid="{00000000-0005-0000-0000-000074360000}"/>
    <cellStyle name="20% - Accent1 2 5 7 2 4" xfId="14129" xr:uid="{00000000-0005-0000-0000-000075360000}"/>
    <cellStyle name="20% - Accent1 2 5 7 3" xfId="14130" xr:uid="{00000000-0005-0000-0000-000076360000}"/>
    <cellStyle name="20% - Accent1 2 5 7 3 2" xfId="14131" xr:uid="{00000000-0005-0000-0000-000077360000}"/>
    <cellStyle name="20% - Accent1 2 5 7 3 2 2" xfId="14132" xr:uid="{00000000-0005-0000-0000-000078360000}"/>
    <cellStyle name="20% - Accent1 2 5 7 3 2 2 2" xfId="14133" xr:uid="{00000000-0005-0000-0000-000079360000}"/>
    <cellStyle name="20% - Accent1 2 5 7 3 2 3" xfId="14134" xr:uid="{00000000-0005-0000-0000-00007A360000}"/>
    <cellStyle name="20% - Accent1 2 5 7 3 3" xfId="14135" xr:uid="{00000000-0005-0000-0000-00007B360000}"/>
    <cellStyle name="20% - Accent1 2 5 7 3 3 2" xfId="14136" xr:uid="{00000000-0005-0000-0000-00007C360000}"/>
    <cellStyle name="20% - Accent1 2 5 7 3 4" xfId="14137" xr:uid="{00000000-0005-0000-0000-00007D360000}"/>
    <cellStyle name="20% - Accent1 2 5 7 4" xfId="14138" xr:uid="{00000000-0005-0000-0000-00007E360000}"/>
    <cellStyle name="20% - Accent1 2 5 7 4 2" xfId="14139" xr:uid="{00000000-0005-0000-0000-00007F360000}"/>
    <cellStyle name="20% - Accent1 2 5 7 4 2 2" xfId="14140" xr:uid="{00000000-0005-0000-0000-000080360000}"/>
    <cellStyle name="20% - Accent1 2 5 7 4 2 2 2" xfId="14141" xr:uid="{00000000-0005-0000-0000-000081360000}"/>
    <cellStyle name="20% - Accent1 2 5 7 4 2 3" xfId="14142" xr:uid="{00000000-0005-0000-0000-000082360000}"/>
    <cellStyle name="20% - Accent1 2 5 7 4 3" xfId="14143" xr:uid="{00000000-0005-0000-0000-000083360000}"/>
    <cellStyle name="20% - Accent1 2 5 7 4 3 2" xfId="14144" xr:uid="{00000000-0005-0000-0000-000084360000}"/>
    <cellStyle name="20% - Accent1 2 5 7 4 4" xfId="14145" xr:uid="{00000000-0005-0000-0000-000085360000}"/>
    <cellStyle name="20% - Accent1 2 5 7 5" xfId="14146" xr:uid="{00000000-0005-0000-0000-000086360000}"/>
    <cellStyle name="20% - Accent1 2 5 7 5 2" xfId="14147" xr:uid="{00000000-0005-0000-0000-000087360000}"/>
    <cellStyle name="20% - Accent1 2 5 7 5 2 2" xfId="14148" xr:uid="{00000000-0005-0000-0000-000088360000}"/>
    <cellStyle name="20% - Accent1 2 5 7 5 3" xfId="14149" xr:uid="{00000000-0005-0000-0000-000089360000}"/>
    <cellStyle name="20% - Accent1 2 5 7 6" xfId="14150" xr:uid="{00000000-0005-0000-0000-00008A360000}"/>
    <cellStyle name="20% - Accent1 2 5 7 6 2" xfId="14151" xr:uid="{00000000-0005-0000-0000-00008B360000}"/>
    <cellStyle name="20% - Accent1 2 5 7 6 2 2" xfId="14152" xr:uid="{00000000-0005-0000-0000-00008C360000}"/>
    <cellStyle name="20% - Accent1 2 5 7 6 3" xfId="14153" xr:uid="{00000000-0005-0000-0000-00008D360000}"/>
    <cellStyle name="20% - Accent1 2 5 7 7" xfId="14154" xr:uid="{00000000-0005-0000-0000-00008E360000}"/>
    <cellStyle name="20% - Accent1 2 5 7 7 2" xfId="14155" xr:uid="{00000000-0005-0000-0000-00008F360000}"/>
    <cellStyle name="20% - Accent1 2 5 7 8" xfId="14156" xr:uid="{00000000-0005-0000-0000-000090360000}"/>
    <cellStyle name="20% - Accent1 2 5 7 8 2" xfId="14157" xr:uid="{00000000-0005-0000-0000-000091360000}"/>
    <cellStyle name="20% - Accent1 2 5 7 9" xfId="14158" xr:uid="{00000000-0005-0000-0000-000092360000}"/>
    <cellStyle name="20% - Accent1 2 5 8" xfId="14159" xr:uid="{00000000-0005-0000-0000-000093360000}"/>
    <cellStyle name="20% - Accent1 2 5 8 2" xfId="14160" xr:uid="{00000000-0005-0000-0000-000094360000}"/>
    <cellStyle name="20% - Accent1 2 5 8 2 2" xfId="14161" xr:uid="{00000000-0005-0000-0000-000095360000}"/>
    <cellStyle name="20% - Accent1 2 5 8 2 2 2" xfId="14162" xr:uid="{00000000-0005-0000-0000-000096360000}"/>
    <cellStyle name="20% - Accent1 2 5 8 2 2 2 2" xfId="14163" xr:uid="{00000000-0005-0000-0000-000097360000}"/>
    <cellStyle name="20% - Accent1 2 5 8 2 2 3" xfId="14164" xr:uid="{00000000-0005-0000-0000-000098360000}"/>
    <cellStyle name="20% - Accent1 2 5 8 2 3" xfId="14165" xr:uid="{00000000-0005-0000-0000-000099360000}"/>
    <cellStyle name="20% - Accent1 2 5 8 2 3 2" xfId="14166" xr:uid="{00000000-0005-0000-0000-00009A360000}"/>
    <cellStyle name="20% - Accent1 2 5 8 2 4" xfId="14167" xr:uid="{00000000-0005-0000-0000-00009B360000}"/>
    <cellStyle name="20% - Accent1 2 5 8 3" xfId="14168" xr:uid="{00000000-0005-0000-0000-00009C360000}"/>
    <cellStyle name="20% - Accent1 2 5 8 3 2" xfId="14169" xr:uid="{00000000-0005-0000-0000-00009D360000}"/>
    <cellStyle name="20% - Accent1 2 5 8 3 2 2" xfId="14170" xr:uid="{00000000-0005-0000-0000-00009E360000}"/>
    <cellStyle name="20% - Accent1 2 5 8 3 2 2 2" xfId="14171" xr:uid="{00000000-0005-0000-0000-00009F360000}"/>
    <cellStyle name="20% - Accent1 2 5 8 3 2 3" xfId="14172" xr:uid="{00000000-0005-0000-0000-0000A0360000}"/>
    <cellStyle name="20% - Accent1 2 5 8 3 3" xfId="14173" xr:uid="{00000000-0005-0000-0000-0000A1360000}"/>
    <cellStyle name="20% - Accent1 2 5 8 3 3 2" xfId="14174" xr:uid="{00000000-0005-0000-0000-0000A2360000}"/>
    <cellStyle name="20% - Accent1 2 5 8 3 4" xfId="14175" xr:uid="{00000000-0005-0000-0000-0000A3360000}"/>
    <cellStyle name="20% - Accent1 2 5 8 4" xfId="14176" xr:uid="{00000000-0005-0000-0000-0000A4360000}"/>
    <cellStyle name="20% - Accent1 2 5 8 4 2" xfId="14177" xr:uid="{00000000-0005-0000-0000-0000A5360000}"/>
    <cellStyle name="20% - Accent1 2 5 8 4 2 2" xfId="14178" xr:uid="{00000000-0005-0000-0000-0000A6360000}"/>
    <cellStyle name="20% - Accent1 2 5 8 4 2 2 2" xfId="14179" xr:uid="{00000000-0005-0000-0000-0000A7360000}"/>
    <cellStyle name="20% - Accent1 2 5 8 4 2 3" xfId="14180" xr:uid="{00000000-0005-0000-0000-0000A8360000}"/>
    <cellStyle name="20% - Accent1 2 5 8 4 3" xfId="14181" xr:uid="{00000000-0005-0000-0000-0000A9360000}"/>
    <cellStyle name="20% - Accent1 2 5 8 4 3 2" xfId="14182" xr:uid="{00000000-0005-0000-0000-0000AA360000}"/>
    <cellStyle name="20% - Accent1 2 5 8 4 4" xfId="14183" xr:uid="{00000000-0005-0000-0000-0000AB360000}"/>
    <cellStyle name="20% - Accent1 2 5 8 5" xfId="14184" xr:uid="{00000000-0005-0000-0000-0000AC360000}"/>
    <cellStyle name="20% - Accent1 2 5 8 5 2" xfId="14185" xr:uid="{00000000-0005-0000-0000-0000AD360000}"/>
    <cellStyle name="20% - Accent1 2 5 8 5 2 2" xfId="14186" xr:uid="{00000000-0005-0000-0000-0000AE360000}"/>
    <cellStyle name="20% - Accent1 2 5 8 5 3" xfId="14187" xr:uid="{00000000-0005-0000-0000-0000AF360000}"/>
    <cellStyle name="20% - Accent1 2 5 8 6" xfId="14188" xr:uid="{00000000-0005-0000-0000-0000B0360000}"/>
    <cellStyle name="20% - Accent1 2 5 8 6 2" xfId="14189" xr:uid="{00000000-0005-0000-0000-0000B1360000}"/>
    <cellStyle name="20% - Accent1 2 5 8 6 2 2" xfId="14190" xr:uid="{00000000-0005-0000-0000-0000B2360000}"/>
    <cellStyle name="20% - Accent1 2 5 8 6 3" xfId="14191" xr:uid="{00000000-0005-0000-0000-0000B3360000}"/>
    <cellStyle name="20% - Accent1 2 5 8 7" xfId="14192" xr:uid="{00000000-0005-0000-0000-0000B4360000}"/>
    <cellStyle name="20% - Accent1 2 5 8 7 2" xfId="14193" xr:uid="{00000000-0005-0000-0000-0000B5360000}"/>
    <cellStyle name="20% - Accent1 2 5 8 8" xfId="14194" xr:uid="{00000000-0005-0000-0000-0000B6360000}"/>
    <cellStyle name="20% - Accent1 2 5 8 8 2" xfId="14195" xr:uid="{00000000-0005-0000-0000-0000B7360000}"/>
    <cellStyle name="20% - Accent1 2 5 8 9" xfId="14196" xr:uid="{00000000-0005-0000-0000-0000B8360000}"/>
    <cellStyle name="20% - Accent1 2 5 9" xfId="14197" xr:uid="{00000000-0005-0000-0000-0000B9360000}"/>
    <cellStyle name="20% - Accent1 2 5 9 2" xfId="14198" xr:uid="{00000000-0005-0000-0000-0000BA360000}"/>
    <cellStyle name="20% - Accent1 2 5 9 2 2" xfId="14199" xr:uid="{00000000-0005-0000-0000-0000BB360000}"/>
    <cellStyle name="20% - Accent1 2 5 9 2 2 2" xfId="14200" xr:uid="{00000000-0005-0000-0000-0000BC360000}"/>
    <cellStyle name="20% - Accent1 2 5 9 2 3" xfId="14201" xr:uid="{00000000-0005-0000-0000-0000BD360000}"/>
    <cellStyle name="20% - Accent1 2 5 9 3" xfId="14202" xr:uid="{00000000-0005-0000-0000-0000BE360000}"/>
    <cellStyle name="20% - Accent1 2 5 9 3 2" xfId="14203" xr:uid="{00000000-0005-0000-0000-0000BF360000}"/>
    <cellStyle name="20% - Accent1 2 5 9 4" xfId="14204" xr:uid="{00000000-0005-0000-0000-0000C0360000}"/>
    <cellStyle name="20% - Accent1 2 6" xfId="14205" xr:uid="{00000000-0005-0000-0000-0000C1360000}"/>
    <cellStyle name="20% - Accent1 2 6 10" xfId="14206" xr:uid="{00000000-0005-0000-0000-0000C2360000}"/>
    <cellStyle name="20% - Accent1 2 6 10 2" xfId="14207" xr:uid="{00000000-0005-0000-0000-0000C3360000}"/>
    <cellStyle name="20% - Accent1 2 6 10 2 2" xfId="14208" xr:uid="{00000000-0005-0000-0000-0000C4360000}"/>
    <cellStyle name="20% - Accent1 2 6 10 2 2 2" xfId="14209" xr:uid="{00000000-0005-0000-0000-0000C5360000}"/>
    <cellStyle name="20% - Accent1 2 6 10 2 3" xfId="14210" xr:uid="{00000000-0005-0000-0000-0000C6360000}"/>
    <cellStyle name="20% - Accent1 2 6 10 3" xfId="14211" xr:uid="{00000000-0005-0000-0000-0000C7360000}"/>
    <cellStyle name="20% - Accent1 2 6 10 3 2" xfId="14212" xr:uid="{00000000-0005-0000-0000-0000C8360000}"/>
    <cellStyle name="20% - Accent1 2 6 10 4" xfId="14213" xr:uid="{00000000-0005-0000-0000-0000C9360000}"/>
    <cellStyle name="20% - Accent1 2 6 11" xfId="14214" xr:uid="{00000000-0005-0000-0000-0000CA360000}"/>
    <cellStyle name="20% - Accent1 2 6 11 2" xfId="14215" xr:uid="{00000000-0005-0000-0000-0000CB360000}"/>
    <cellStyle name="20% - Accent1 2 6 11 2 2" xfId="14216" xr:uid="{00000000-0005-0000-0000-0000CC360000}"/>
    <cellStyle name="20% - Accent1 2 6 11 3" xfId="14217" xr:uid="{00000000-0005-0000-0000-0000CD360000}"/>
    <cellStyle name="20% - Accent1 2 6 12" xfId="14218" xr:uid="{00000000-0005-0000-0000-0000CE360000}"/>
    <cellStyle name="20% - Accent1 2 6 12 2" xfId="14219" xr:uid="{00000000-0005-0000-0000-0000CF360000}"/>
    <cellStyle name="20% - Accent1 2 6 12 2 2" xfId="14220" xr:uid="{00000000-0005-0000-0000-0000D0360000}"/>
    <cellStyle name="20% - Accent1 2 6 12 3" xfId="14221" xr:uid="{00000000-0005-0000-0000-0000D1360000}"/>
    <cellStyle name="20% - Accent1 2 6 13" xfId="14222" xr:uid="{00000000-0005-0000-0000-0000D2360000}"/>
    <cellStyle name="20% - Accent1 2 6 13 2" xfId="14223" xr:uid="{00000000-0005-0000-0000-0000D3360000}"/>
    <cellStyle name="20% - Accent1 2 6 14" xfId="14224" xr:uid="{00000000-0005-0000-0000-0000D4360000}"/>
    <cellStyle name="20% - Accent1 2 6 14 2" xfId="14225" xr:uid="{00000000-0005-0000-0000-0000D5360000}"/>
    <cellStyle name="20% - Accent1 2 6 15" xfId="14226" xr:uid="{00000000-0005-0000-0000-0000D6360000}"/>
    <cellStyle name="20% - Accent1 2 6 2" xfId="14227" xr:uid="{00000000-0005-0000-0000-0000D7360000}"/>
    <cellStyle name="20% - Accent1 2 6 2 10" xfId="14228" xr:uid="{00000000-0005-0000-0000-0000D8360000}"/>
    <cellStyle name="20% - Accent1 2 6 2 10 2" xfId="14229" xr:uid="{00000000-0005-0000-0000-0000D9360000}"/>
    <cellStyle name="20% - Accent1 2 6 2 10 2 2" xfId="14230" xr:uid="{00000000-0005-0000-0000-0000DA360000}"/>
    <cellStyle name="20% - Accent1 2 6 2 10 3" xfId="14231" xr:uid="{00000000-0005-0000-0000-0000DB360000}"/>
    <cellStyle name="20% - Accent1 2 6 2 11" xfId="14232" xr:uid="{00000000-0005-0000-0000-0000DC360000}"/>
    <cellStyle name="20% - Accent1 2 6 2 11 2" xfId="14233" xr:uid="{00000000-0005-0000-0000-0000DD360000}"/>
    <cellStyle name="20% - Accent1 2 6 2 11 2 2" xfId="14234" xr:uid="{00000000-0005-0000-0000-0000DE360000}"/>
    <cellStyle name="20% - Accent1 2 6 2 11 3" xfId="14235" xr:uid="{00000000-0005-0000-0000-0000DF360000}"/>
    <cellStyle name="20% - Accent1 2 6 2 12" xfId="14236" xr:uid="{00000000-0005-0000-0000-0000E0360000}"/>
    <cellStyle name="20% - Accent1 2 6 2 12 2" xfId="14237" xr:uid="{00000000-0005-0000-0000-0000E1360000}"/>
    <cellStyle name="20% - Accent1 2 6 2 13" xfId="14238" xr:uid="{00000000-0005-0000-0000-0000E2360000}"/>
    <cellStyle name="20% - Accent1 2 6 2 13 2" xfId="14239" xr:uid="{00000000-0005-0000-0000-0000E3360000}"/>
    <cellStyle name="20% - Accent1 2 6 2 14" xfId="14240" xr:uid="{00000000-0005-0000-0000-0000E4360000}"/>
    <cellStyle name="20% - Accent1 2 6 2 2" xfId="14241" xr:uid="{00000000-0005-0000-0000-0000E5360000}"/>
    <cellStyle name="20% - Accent1 2 6 2 2 10" xfId="14242" xr:uid="{00000000-0005-0000-0000-0000E6360000}"/>
    <cellStyle name="20% - Accent1 2 6 2 2 10 2" xfId="14243" xr:uid="{00000000-0005-0000-0000-0000E7360000}"/>
    <cellStyle name="20% - Accent1 2 6 2 2 11" xfId="14244" xr:uid="{00000000-0005-0000-0000-0000E8360000}"/>
    <cellStyle name="20% - Accent1 2 6 2 2 2" xfId="14245" xr:uid="{00000000-0005-0000-0000-0000E9360000}"/>
    <cellStyle name="20% - Accent1 2 6 2 2 2 2" xfId="14246" xr:uid="{00000000-0005-0000-0000-0000EA360000}"/>
    <cellStyle name="20% - Accent1 2 6 2 2 2 2 2" xfId="14247" xr:uid="{00000000-0005-0000-0000-0000EB360000}"/>
    <cellStyle name="20% - Accent1 2 6 2 2 2 2 2 2" xfId="14248" xr:uid="{00000000-0005-0000-0000-0000EC360000}"/>
    <cellStyle name="20% - Accent1 2 6 2 2 2 2 2 2 2" xfId="14249" xr:uid="{00000000-0005-0000-0000-0000ED360000}"/>
    <cellStyle name="20% - Accent1 2 6 2 2 2 2 2 3" xfId="14250" xr:uid="{00000000-0005-0000-0000-0000EE360000}"/>
    <cellStyle name="20% - Accent1 2 6 2 2 2 2 3" xfId="14251" xr:uid="{00000000-0005-0000-0000-0000EF360000}"/>
    <cellStyle name="20% - Accent1 2 6 2 2 2 2 3 2" xfId="14252" xr:uid="{00000000-0005-0000-0000-0000F0360000}"/>
    <cellStyle name="20% - Accent1 2 6 2 2 2 2 4" xfId="14253" xr:uid="{00000000-0005-0000-0000-0000F1360000}"/>
    <cellStyle name="20% - Accent1 2 6 2 2 2 3" xfId="14254" xr:uid="{00000000-0005-0000-0000-0000F2360000}"/>
    <cellStyle name="20% - Accent1 2 6 2 2 2 3 2" xfId="14255" xr:uid="{00000000-0005-0000-0000-0000F3360000}"/>
    <cellStyle name="20% - Accent1 2 6 2 2 2 3 2 2" xfId="14256" xr:uid="{00000000-0005-0000-0000-0000F4360000}"/>
    <cellStyle name="20% - Accent1 2 6 2 2 2 3 2 2 2" xfId="14257" xr:uid="{00000000-0005-0000-0000-0000F5360000}"/>
    <cellStyle name="20% - Accent1 2 6 2 2 2 3 2 3" xfId="14258" xr:uid="{00000000-0005-0000-0000-0000F6360000}"/>
    <cellStyle name="20% - Accent1 2 6 2 2 2 3 3" xfId="14259" xr:uid="{00000000-0005-0000-0000-0000F7360000}"/>
    <cellStyle name="20% - Accent1 2 6 2 2 2 3 3 2" xfId="14260" xr:uid="{00000000-0005-0000-0000-0000F8360000}"/>
    <cellStyle name="20% - Accent1 2 6 2 2 2 3 4" xfId="14261" xr:uid="{00000000-0005-0000-0000-0000F9360000}"/>
    <cellStyle name="20% - Accent1 2 6 2 2 2 4" xfId="14262" xr:uid="{00000000-0005-0000-0000-0000FA360000}"/>
    <cellStyle name="20% - Accent1 2 6 2 2 2 4 2" xfId="14263" xr:uid="{00000000-0005-0000-0000-0000FB360000}"/>
    <cellStyle name="20% - Accent1 2 6 2 2 2 4 2 2" xfId="14264" xr:uid="{00000000-0005-0000-0000-0000FC360000}"/>
    <cellStyle name="20% - Accent1 2 6 2 2 2 4 2 2 2" xfId="14265" xr:uid="{00000000-0005-0000-0000-0000FD360000}"/>
    <cellStyle name="20% - Accent1 2 6 2 2 2 4 2 3" xfId="14266" xr:uid="{00000000-0005-0000-0000-0000FE360000}"/>
    <cellStyle name="20% - Accent1 2 6 2 2 2 4 3" xfId="14267" xr:uid="{00000000-0005-0000-0000-0000FF360000}"/>
    <cellStyle name="20% - Accent1 2 6 2 2 2 4 3 2" xfId="14268" xr:uid="{00000000-0005-0000-0000-000000370000}"/>
    <cellStyle name="20% - Accent1 2 6 2 2 2 4 4" xfId="14269" xr:uid="{00000000-0005-0000-0000-000001370000}"/>
    <cellStyle name="20% - Accent1 2 6 2 2 2 5" xfId="14270" xr:uid="{00000000-0005-0000-0000-000002370000}"/>
    <cellStyle name="20% - Accent1 2 6 2 2 2 5 2" xfId="14271" xr:uid="{00000000-0005-0000-0000-000003370000}"/>
    <cellStyle name="20% - Accent1 2 6 2 2 2 5 2 2" xfId="14272" xr:uid="{00000000-0005-0000-0000-000004370000}"/>
    <cellStyle name="20% - Accent1 2 6 2 2 2 5 3" xfId="14273" xr:uid="{00000000-0005-0000-0000-000005370000}"/>
    <cellStyle name="20% - Accent1 2 6 2 2 2 6" xfId="14274" xr:uid="{00000000-0005-0000-0000-000006370000}"/>
    <cellStyle name="20% - Accent1 2 6 2 2 2 6 2" xfId="14275" xr:uid="{00000000-0005-0000-0000-000007370000}"/>
    <cellStyle name="20% - Accent1 2 6 2 2 2 6 2 2" xfId="14276" xr:uid="{00000000-0005-0000-0000-000008370000}"/>
    <cellStyle name="20% - Accent1 2 6 2 2 2 6 3" xfId="14277" xr:uid="{00000000-0005-0000-0000-000009370000}"/>
    <cellStyle name="20% - Accent1 2 6 2 2 2 7" xfId="14278" xr:uid="{00000000-0005-0000-0000-00000A370000}"/>
    <cellStyle name="20% - Accent1 2 6 2 2 2 7 2" xfId="14279" xr:uid="{00000000-0005-0000-0000-00000B370000}"/>
    <cellStyle name="20% - Accent1 2 6 2 2 2 8" xfId="14280" xr:uid="{00000000-0005-0000-0000-00000C370000}"/>
    <cellStyle name="20% - Accent1 2 6 2 2 2 8 2" xfId="14281" xr:uid="{00000000-0005-0000-0000-00000D370000}"/>
    <cellStyle name="20% - Accent1 2 6 2 2 2 9" xfId="14282" xr:uid="{00000000-0005-0000-0000-00000E370000}"/>
    <cellStyle name="20% - Accent1 2 6 2 2 3" xfId="14283" xr:uid="{00000000-0005-0000-0000-00000F370000}"/>
    <cellStyle name="20% - Accent1 2 6 2 2 3 2" xfId="14284" xr:uid="{00000000-0005-0000-0000-000010370000}"/>
    <cellStyle name="20% - Accent1 2 6 2 2 3 2 2" xfId="14285" xr:uid="{00000000-0005-0000-0000-000011370000}"/>
    <cellStyle name="20% - Accent1 2 6 2 2 3 2 2 2" xfId="14286" xr:uid="{00000000-0005-0000-0000-000012370000}"/>
    <cellStyle name="20% - Accent1 2 6 2 2 3 2 2 2 2" xfId="14287" xr:uid="{00000000-0005-0000-0000-000013370000}"/>
    <cellStyle name="20% - Accent1 2 6 2 2 3 2 2 3" xfId="14288" xr:uid="{00000000-0005-0000-0000-000014370000}"/>
    <cellStyle name="20% - Accent1 2 6 2 2 3 2 3" xfId="14289" xr:uid="{00000000-0005-0000-0000-000015370000}"/>
    <cellStyle name="20% - Accent1 2 6 2 2 3 2 3 2" xfId="14290" xr:uid="{00000000-0005-0000-0000-000016370000}"/>
    <cellStyle name="20% - Accent1 2 6 2 2 3 2 4" xfId="14291" xr:uid="{00000000-0005-0000-0000-000017370000}"/>
    <cellStyle name="20% - Accent1 2 6 2 2 3 3" xfId="14292" xr:uid="{00000000-0005-0000-0000-000018370000}"/>
    <cellStyle name="20% - Accent1 2 6 2 2 3 3 2" xfId="14293" xr:uid="{00000000-0005-0000-0000-000019370000}"/>
    <cellStyle name="20% - Accent1 2 6 2 2 3 3 2 2" xfId="14294" xr:uid="{00000000-0005-0000-0000-00001A370000}"/>
    <cellStyle name="20% - Accent1 2 6 2 2 3 3 2 2 2" xfId="14295" xr:uid="{00000000-0005-0000-0000-00001B370000}"/>
    <cellStyle name="20% - Accent1 2 6 2 2 3 3 2 3" xfId="14296" xr:uid="{00000000-0005-0000-0000-00001C370000}"/>
    <cellStyle name="20% - Accent1 2 6 2 2 3 3 3" xfId="14297" xr:uid="{00000000-0005-0000-0000-00001D370000}"/>
    <cellStyle name="20% - Accent1 2 6 2 2 3 3 3 2" xfId="14298" xr:uid="{00000000-0005-0000-0000-00001E370000}"/>
    <cellStyle name="20% - Accent1 2 6 2 2 3 3 4" xfId="14299" xr:uid="{00000000-0005-0000-0000-00001F370000}"/>
    <cellStyle name="20% - Accent1 2 6 2 2 3 4" xfId="14300" xr:uid="{00000000-0005-0000-0000-000020370000}"/>
    <cellStyle name="20% - Accent1 2 6 2 2 3 4 2" xfId="14301" xr:uid="{00000000-0005-0000-0000-000021370000}"/>
    <cellStyle name="20% - Accent1 2 6 2 2 3 4 2 2" xfId="14302" xr:uid="{00000000-0005-0000-0000-000022370000}"/>
    <cellStyle name="20% - Accent1 2 6 2 2 3 4 2 2 2" xfId="14303" xr:uid="{00000000-0005-0000-0000-000023370000}"/>
    <cellStyle name="20% - Accent1 2 6 2 2 3 4 2 3" xfId="14304" xr:uid="{00000000-0005-0000-0000-000024370000}"/>
    <cellStyle name="20% - Accent1 2 6 2 2 3 4 3" xfId="14305" xr:uid="{00000000-0005-0000-0000-000025370000}"/>
    <cellStyle name="20% - Accent1 2 6 2 2 3 4 3 2" xfId="14306" xr:uid="{00000000-0005-0000-0000-000026370000}"/>
    <cellStyle name="20% - Accent1 2 6 2 2 3 4 4" xfId="14307" xr:uid="{00000000-0005-0000-0000-000027370000}"/>
    <cellStyle name="20% - Accent1 2 6 2 2 3 5" xfId="14308" xr:uid="{00000000-0005-0000-0000-000028370000}"/>
    <cellStyle name="20% - Accent1 2 6 2 2 3 5 2" xfId="14309" xr:uid="{00000000-0005-0000-0000-000029370000}"/>
    <cellStyle name="20% - Accent1 2 6 2 2 3 5 2 2" xfId="14310" xr:uid="{00000000-0005-0000-0000-00002A370000}"/>
    <cellStyle name="20% - Accent1 2 6 2 2 3 5 3" xfId="14311" xr:uid="{00000000-0005-0000-0000-00002B370000}"/>
    <cellStyle name="20% - Accent1 2 6 2 2 3 6" xfId="14312" xr:uid="{00000000-0005-0000-0000-00002C370000}"/>
    <cellStyle name="20% - Accent1 2 6 2 2 3 6 2" xfId="14313" xr:uid="{00000000-0005-0000-0000-00002D370000}"/>
    <cellStyle name="20% - Accent1 2 6 2 2 3 6 2 2" xfId="14314" xr:uid="{00000000-0005-0000-0000-00002E370000}"/>
    <cellStyle name="20% - Accent1 2 6 2 2 3 6 3" xfId="14315" xr:uid="{00000000-0005-0000-0000-00002F370000}"/>
    <cellStyle name="20% - Accent1 2 6 2 2 3 7" xfId="14316" xr:uid="{00000000-0005-0000-0000-000030370000}"/>
    <cellStyle name="20% - Accent1 2 6 2 2 3 7 2" xfId="14317" xr:uid="{00000000-0005-0000-0000-000031370000}"/>
    <cellStyle name="20% - Accent1 2 6 2 2 3 8" xfId="14318" xr:uid="{00000000-0005-0000-0000-000032370000}"/>
    <cellStyle name="20% - Accent1 2 6 2 2 3 8 2" xfId="14319" xr:uid="{00000000-0005-0000-0000-000033370000}"/>
    <cellStyle name="20% - Accent1 2 6 2 2 3 9" xfId="14320" xr:uid="{00000000-0005-0000-0000-000034370000}"/>
    <cellStyle name="20% - Accent1 2 6 2 2 4" xfId="14321" xr:uid="{00000000-0005-0000-0000-000035370000}"/>
    <cellStyle name="20% - Accent1 2 6 2 2 4 2" xfId="14322" xr:uid="{00000000-0005-0000-0000-000036370000}"/>
    <cellStyle name="20% - Accent1 2 6 2 2 4 2 2" xfId="14323" xr:uid="{00000000-0005-0000-0000-000037370000}"/>
    <cellStyle name="20% - Accent1 2 6 2 2 4 2 2 2" xfId="14324" xr:uid="{00000000-0005-0000-0000-000038370000}"/>
    <cellStyle name="20% - Accent1 2 6 2 2 4 2 3" xfId="14325" xr:uid="{00000000-0005-0000-0000-000039370000}"/>
    <cellStyle name="20% - Accent1 2 6 2 2 4 3" xfId="14326" xr:uid="{00000000-0005-0000-0000-00003A370000}"/>
    <cellStyle name="20% - Accent1 2 6 2 2 4 3 2" xfId="14327" xr:uid="{00000000-0005-0000-0000-00003B370000}"/>
    <cellStyle name="20% - Accent1 2 6 2 2 4 4" xfId="14328" xr:uid="{00000000-0005-0000-0000-00003C370000}"/>
    <cellStyle name="20% - Accent1 2 6 2 2 5" xfId="14329" xr:uid="{00000000-0005-0000-0000-00003D370000}"/>
    <cellStyle name="20% - Accent1 2 6 2 2 5 2" xfId="14330" xr:uid="{00000000-0005-0000-0000-00003E370000}"/>
    <cellStyle name="20% - Accent1 2 6 2 2 5 2 2" xfId="14331" xr:uid="{00000000-0005-0000-0000-00003F370000}"/>
    <cellStyle name="20% - Accent1 2 6 2 2 5 2 2 2" xfId="14332" xr:uid="{00000000-0005-0000-0000-000040370000}"/>
    <cellStyle name="20% - Accent1 2 6 2 2 5 2 3" xfId="14333" xr:uid="{00000000-0005-0000-0000-000041370000}"/>
    <cellStyle name="20% - Accent1 2 6 2 2 5 3" xfId="14334" xr:uid="{00000000-0005-0000-0000-000042370000}"/>
    <cellStyle name="20% - Accent1 2 6 2 2 5 3 2" xfId="14335" xr:uid="{00000000-0005-0000-0000-000043370000}"/>
    <cellStyle name="20% - Accent1 2 6 2 2 5 4" xfId="14336" xr:uid="{00000000-0005-0000-0000-000044370000}"/>
    <cellStyle name="20% - Accent1 2 6 2 2 6" xfId="14337" xr:uid="{00000000-0005-0000-0000-000045370000}"/>
    <cellStyle name="20% - Accent1 2 6 2 2 6 2" xfId="14338" xr:uid="{00000000-0005-0000-0000-000046370000}"/>
    <cellStyle name="20% - Accent1 2 6 2 2 6 2 2" xfId="14339" xr:uid="{00000000-0005-0000-0000-000047370000}"/>
    <cellStyle name="20% - Accent1 2 6 2 2 6 2 2 2" xfId="14340" xr:uid="{00000000-0005-0000-0000-000048370000}"/>
    <cellStyle name="20% - Accent1 2 6 2 2 6 2 3" xfId="14341" xr:uid="{00000000-0005-0000-0000-000049370000}"/>
    <cellStyle name="20% - Accent1 2 6 2 2 6 3" xfId="14342" xr:uid="{00000000-0005-0000-0000-00004A370000}"/>
    <cellStyle name="20% - Accent1 2 6 2 2 6 3 2" xfId="14343" xr:uid="{00000000-0005-0000-0000-00004B370000}"/>
    <cellStyle name="20% - Accent1 2 6 2 2 6 4" xfId="14344" xr:uid="{00000000-0005-0000-0000-00004C370000}"/>
    <cellStyle name="20% - Accent1 2 6 2 2 7" xfId="14345" xr:uid="{00000000-0005-0000-0000-00004D370000}"/>
    <cellStyle name="20% - Accent1 2 6 2 2 7 2" xfId="14346" xr:uid="{00000000-0005-0000-0000-00004E370000}"/>
    <cellStyle name="20% - Accent1 2 6 2 2 7 2 2" xfId="14347" xr:uid="{00000000-0005-0000-0000-00004F370000}"/>
    <cellStyle name="20% - Accent1 2 6 2 2 7 3" xfId="14348" xr:uid="{00000000-0005-0000-0000-000050370000}"/>
    <cellStyle name="20% - Accent1 2 6 2 2 8" xfId="14349" xr:uid="{00000000-0005-0000-0000-000051370000}"/>
    <cellStyle name="20% - Accent1 2 6 2 2 8 2" xfId="14350" xr:uid="{00000000-0005-0000-0000-000052370000}"/>
    <cellStyle name="20% - Accent1 2 6 2 2 8 2 2" xfId="14351" xr:uid="{00000000-0005-0000-0000-000053370000}"/>
    <cellStyle name="20% - Accent1 2 6 2 2 8 3" xfId="14352" xr:uid="{00000000-0005-0000-0000-000054370000}"/>
    <cellStyle name="20% - Accent1 2 6 2 2 9" xfId="14353" xr:uid="{00000000-0005-0000-0000-000055370000}"/>
    <cellStyle name="20% - Accent1 2 6 2 2 9 2" xfId="14354" xr:uid="{00000000-0005-0000-0000-000056370000}"/>
    <cellStyle name="20% - Accent1 2 6 2 3" xfId="14355" xr:uid="{00000000-0005-0000-0000-000057370000}"/>
    <cellStyle name="20% - Accent1 2 6 2 3 10" xfId="14356" xr:uid="{00000000-0005-0000-0000-000058370000}"/>
    <cellStyle name="20% - Accent1 2 6 2 3 10 2" xfId="14357" xr:uid="{00000000-0005-0000-0000-000059370000}"/>
    <cellStyle name="20% - Accent1 2 6 2 3 11" xfId="14358" xr:uid="{00000000-0005-0000-0000-00005A370000}"/>
    <cellStyle name="20% - Accent1 2 6 2 3 2" xfId="14359" xr:uid="{00000000-0005-0000-0000-00005B370000}"/>
    <cellStyle name="20% - Accent1 2 6 2 3 2 2" xfId="14360" xr:uid="{00000000-0005-0000-0000-00005C370000}"/>
    <cellStyle name="20% - Accent1 2 6 2 3 2 2 2" xfId="14361" xr:uid="{00000000-0005-0000-0000-00005D370000}"/>
    <cellStyle name="20% - Accent1 2 6 2 3 2 2 2 2" xfId="14362" xr:uid="{00000000-0005-0000-0000-00005E370000}"/>
    <cellStyle name="20% - Accent1 2 6 2 3 2 2 2 2 2" xfId="14363" xr:uid="{00000000-0005-0000-0000-00005F370000}"/>
    <cellStyle name="20% - Accent1 2 6 2 3 2 2 2 3" xfId="14364" xr:uid="{00000000-0005-0000-0000-000060370000}"/>
    <cellStyle name="20% - Accent1 2 6 2 3 2 2 3" xfId="14365" xr:uid="{00000000-0005-0000-0000-000061370000}"/>
    <cellStyle name="20% - Accent1 2 6 2 3 2 2 3 2" xfId="14366" xr:uid="{00000000-0005-0000-0000-000062370000}"/>
    <cellStyle name="20% - Accent1 2 6 2 3 2 2 4" xfId="14367" xr:uid="{00000000-0005-0000-0000-000063370000}"/>
    <cellStyle name="20% - Accent1 2 6 2 3 2 3" xfId="14368" xr:uid="{00000000-0005-0000-0000-000064370000}"/>
    <cellStyle name="20% - Accent1 2 6 2 3 2 3 2" xfId="14369" xr:uid="{00000000-0005-0000-0000-000065370000}"/>
    <cellStyle name="20% - Accent1 2 6 2 3 2 3 2 2" xfId="14370" xr:uid="{00000000-0005-0000-0000-000066370000}"/>
    <cellStyle name="20% - Accent1 2 6 2 3 2 3 2 2 2" xfId="14371" xr:uid="{00000000-0005-0000-0000-000067370000}"/>
    <cellStyle name="20% - Accent1 2 6 2 3 2 3 2 3" xfId="14372" xr:uid="{00000000-0005-0000-0000-000068370000}"/>
    <cellStyle name="20% - Accent1 2 6 2 3 2 3 3" xfId="14373" xr:uid="{00000000-0005-0000-0000-000069370000}"/>
    <cellStyle name="20% - Accent1 2 6 2 3 2 3 3 2" xfId="14374" xr:uid="{00000000-0005-0000-0000-00006A370000}"/>
    <cellStyle name="20% - Accent1 2 6 2 3 2 3 4" xfId="14375" xr:uid="{00000000-0005-0000-0000-00006B370000}"/>
    <cellStyle name="20% - Accent1 2 6 2 3 2 4" xfId="14376" xr:uid="{00000000-0005-0000-0000-00006C370000}"/>
    <cellStyle name="20% - Accent1 2 6 2 3 2 4 2" xfId="14377" xr:uid="{00000000-0005-0000-0000-00006D370000}"/>
    <cellStyle name="20% - Accent1 2 6 2 3 2 4 2 2" xfId="14378" xr:uid="{00000000-0005-0000-0000-00006E370000}"/>
    <cellStyle name="20% - Accent1 2 6 2 3 2 4 2 2 2" xfId="14379" xr:uid="{00000000-0005-0000-0000-00006F370000}"/>
    <cellStyle name="20% - Accent1 2 6 2 3 2 4 2 3" xfId="14380" xr:uid="{00000000-0005-0000-0000-000070370000}"/>
    <cellStyle name="20% - Accent1 2 6 2 3 2 4 3" xfId="14381" xr:uid="{00000000-0005-0000-0000-000071370000}"/>
    <cellStyle name="20% - Accent1 2 6 2 3 2 4 3 2" xfId="14382" xr:uid="{00000000-0005-0000-0000-000072370000}"/>
    <cellStyle name="20% - Accent1 2 6 2 3 2 4 4" xfId="14383" xr:uid="{00000000-0005-0000-0000-000073370000}"/>
    <cellStyle name="20% - Accent1 2 6 2 3 2 5" xfId="14384" xr:uid="{00000000-0005-0000-0000-000074370000}"/>
    <cellStyle name="20% - Accent1 2 6 2 3 2 5 2" xfId="14385" xr:uid="{00000000-0005-0000-0000-000075370000}"/>
    <cellStyle name="20% - Accent1 2 6 2 3 2 5 2 2" xfId="14386" xr:uid="{00000000-0005-0000-0000-000076370000}"/>
    <cellStyle name="20% - Accent1 2 6 2 3 2 5 3" xfId="14387" xr:uid="{00000000-0005-0000-0000-000077370000}"/>
    <cellStyle name="20% - Accent1 2 6 2 3 2 6" xfId="14388" xr:uid="{00000000-0005-0000-0000-000078370000}"/>
    <cellStyle name="20% - Accent1 2 6 2 3 2 6 2" xfId="14389" xr:uid="{00000000-0005-0000-0000-000079370000}"/>
    <cellStyle name="20% - Accent1 2 6 2 3 2 6 2 2" xfId="14390" xr:uid="{00000000-0005-0000-0000-00007A370000}"/>
    <cellStyle name="20% - Accent1 2 6 2 3 2 6 3" xfId="14391" xr:uid="{00000000-0005-0000-0000-00007B370000}"/>
    <cellStyle name="20% - Accent1 2 6 2 3 2 7" xfId="14392" xr:uid="{00000000-0005-0000-0000-00007C370000}"/>
    <cellStyle name="20% - Accent1 2 6 2 3 2 7 2" xfId="14393" xr:uid="{00000000-0005-0000-0000-00007D370000}"/>
    <cellStyle name="20% - Accent1 2 6 2 3 2 8" xfId="14394" xr:uid="{00000000-0005-0000-0000-00007E370000}"/>
    <cellStyle name="20% - Accent1 2 6 2 3 2 8 2" xfId="14395" xr:uid="{00000000-0005-0000-0000-00007F370000}"/>
    <cellStyle name="20% - Accent1 2 6 2 3 2 9" xfId="14396" xr:uid="{00000000-0005-0000-0000-000080370000}"/>
    <cellStyle name="20% - Accent1 2 6 2 3 3" xfId="14397" xr:uid="{00000000-0005-0000-0000-000081370000}"/>
    <cellStyle name="20% - Accent1 2 6 2 3 3 2" xfId="14398" xr:uid="{00000000-0005-0000-0000-000082370000}"/>
    <cellStyle name="20% - Accent1 2 6 2 3 3 2 2" xfId="14399" xr:uid="{00000000-0005-0000-0000-000083370000}"/>
    <cellStyle name="20% - Accent1 2 6 2 3 3 2 2 2" xfId="14400" xr:uid="{00000000-0005-0000-0000-000084370000}"/>
    <cellStyle name="20% - Accent1 2 6 2 3 3 2 2 2 2" xfId="14401" xr:uid="{00000000-0005-0000-0000-000085370000}"/>
    <cellStyle name="20% - Accent1 2 6 2 3 3 2 2 3" xfId="14402" xr:uid="{00000000-0005-0000-0000-000086370000}"/>
    <cellStyle name="20% - Accent1 2 6 2 3 3 2 3" xfId="14403" xr:uid="{00000000-0005-0000-0000-000087370000}"/>
    <cellStyle name="20% - Accent1 2 6 2 3 3 2 3 2" xfId="14404" xr:uid="{00000000-0005-0000-0000-000088370000}"/>
    <cellStyle name="20% - Accent1 2 6 2 3 3 2 4" xfId="14405" xr:uid="{00000000-0005-0000-0000-000089370000}"/>
    <cellStyle name="20% - Accent1 2 6 2 3 3 3" xfId="14406" xr:uid="{00000000-0005-0000-0000-00008A370000}"/>
    <cellStyle name="20% - Accent1 2 6 2 3 3 3 2" xfId="14407" xr:uid="{00000000-0005-0000-0000-00008B370000}"/>
    <cellStyle name="20% - Accent1 2 6 2 3 3 3 2 2" xfId="14408" xr:uid="{00000000-0005-0000-0000-00008C370000}"/>
    <cellStyle name="20% - Accent1 2 6 2 3 3 3 2 2 2" xfId="14409" xr:uid="{00000000-0005-0000-0000-00008D370000}"/>
    <cellStyle name="20% - Accent1 2 6 2 3 3 3 2 3" xfId="14410" xr:uid="{00000000-0005-0000-0000-00008E370000}"/>
    <cellStyle name="20% - Accent1 2 6 2 3 3 3 3" xfId="14411" xr:uid="{00000000-0005-0000-0000-00008F370000}"/>
    <cellStyle name="20% - Accent1 2 6 2 3 3 3 3 2" xfId="14412" xr:uid="{00000000-0005-0000-0000-000090370000}"/>
    <cellStyle name="20% - Accent1 2 6 2 3 3 3 4" xfId="14413" xr:uid="{00000000-0005-0000-0000-000091370000}"/>
    <cellStyle name="20% - Accent1 2 6 2 3 3 4" xfId="14414" xr:uid="{00000000-0005-0000-0000-000092370000}"/>
    <cellStyle name="20% - Accent1 2 6 2 3 3 4 2" xfId="14415" xr:uid="{00000000-0005-0000-0000-000093370000}"/>
    <cellStyle name="20% - Accent1 2 6 2 3 3 4 2 2" xfId="14416" xr:uid="{00000000-0005-0000-0000-000094370000}"/>
    <cellStyle name="20% - Accent1 2 6 2 3 3 4 2 2 2" xfId="14417" xr:uid="{00000000-0005-0000-0000-000095370000}"/>
    <cellStyle name="20% - Accent1 2 6 2 3 3 4 2 3" xfId="14418" xr:uid="{00000000-0005-0000-0000-000096370000}"/>
    <cellStyle name="20% - Accent1 2 6 2 3 3 4 3" xfId="14419" xr:uid="{00000000-0005-0000-0000-000097370000}"/>
    <cellStyle name="20% - Accent1 2 6 2 3 3 4 3 2" xfId="14420" xr:uid="{00000000-0005-0000-0000-000098370000}"/>
    <cellStyle name="20% - Accent1 2 6 2 3 3 4 4" xfId="14421" xr:uid="{00000000-0005-0000-0000-000099370000}"/>
    <cellStyle name="20% - Accent1 2 6 2 3 3 5" xfId="14422" xr:uid="{00000000-0005-0000-0000-00009A370000}"/>
    <cellStyle name="20% - Accent1 2 6 2 3 3 5 2" xfId="14423" xr:uid="{00000000-0005-0000-0000-00009B370000}"/>
    <cellStyle name="20% - Accent1 2 6 2 3 3 5 2 2" xfId="14424" xr:uid="{00000000-0005-0000-0000-00009C370000}"/>
    <cellStyle name="20% - Accent1 2 6 2 3 3 5 3" xfId="14425" xr:uid="{00000000-0005-0000-0000-00009D370000}"/>
    <cellStyle name="20% - Accent1 2 6 2 3 3 6" xfId="14426" xr:uid="{00000000-0005-0000-0000-00009E370000}"/>
    <cellStyle name="20% - Accent1 2 6 2 3 3 6 2" xfId="14427" xr:uid="{00000000-0005-0000-0000-00009F370000}"/>
    <cellStyle name="20% - Accent1 2 6 2 3 3 6 2 2" xfId="14428" xr:uid="{00000000-0005-0000-0000-0000A0370000}"/>
    <cellStyle name="20% - Accent1 2 6 2 3 3 6 3" xfId="14429" xr:uid="{00000000-0005-0000-0000-0000A1370000}"/>
    <cellStyle name="20% - Accent1 2 6 2 3 3 7" xfId="14430" xr:uid="{00000000-0005-0000-0000-0000A2370000}"/>
    <cellStyle name="20% - Accent1 2 6 2 3 3 7 2" xfId="14431" xr:uid="{00000000-0005-0000-0000-0000A3370000}"/>
    <cellStyle name="20% - Accent1 2 6 2 3 3 8" xfId="14432" xr:uid="{00000000-0005-0000-0000-0000A4370000}"/>
    <cellStyle name="20% - Accent1 2 6 2 3 3 8 2" xfId="14433" xr:uid="{00000000-0005-0000-0000-0000A5370000}"/>
    <cellStyle name="20% - Accent1 2 6 2 3 3 9" xfId="14434" xr:uid="{00000000-0005-0000-0000-0000A6370000}"/>
    <cellStyle name="20% - Accent1 2 6 2 3 4" xfId="14435" xr:uid="{00000000-0005-0000-0000-0000A7370000}"/>
    <cellStyle name="20% - Accent1 2 6 2 3 4 2" xfId="14436" xr:uid="{00000000-0005-0000-0000-0000A8370000}"/>
    <cellStyle name="20% - Accent1 2 6 2 3 4 2 2" xfId="14437" xr:uid="{00000000-0005-0000-0000-0000A9370000}"/>
    <cellStyle name="20% - Accent1 2 6 2 3 4 2 2 2" xfId="14438" xr:uid="{00000000-0005-0000-0000-0000AA370000}"/>
    <cellStyle name="20% - Accent1 2 6 2 3 4 2 3" xfId="14439" xr:uid="{00000000-0005-0000-0000-0000AB370000}"/>
    <cellStyle name="20% - Accent1 2 6 2 3 4 3" xfId="14440" xr:uid="{00000000-0005-0000-0000-0000AC370000}"/>
    <cellStyle name="20% - Accent1 2 6 2 3 4 3 2" xfId="14441" xr:uid="{00000000-0005-0000-0000-0000AD370000}"/>
    <cellStyle name="20% - Accent1 2 6 2 3 4 4" xfId="14442" xr:uid="{00000000-0005-0000-0000-0000AE370000}"/>
    <cellStyle name="20% - Accent1 2 6 2 3 5" xfId="14443" xr:uid="{00000000-0005-0000-0000-0000AF370000}"/>
    <cellStyle name="20% - Accent1 2 6 2 3 5 2" xfId="14444" xr:uid="{00000000-0005-0000-0000-0000B0370000}"/>
    <cellStyle name="20% - Accent1 2 6 2 3 5 2 2" xfId="14445" xr:uid="{00000000-0005-0000-0000-0000B1370000}"/>
    <cellStyle name="20% - Accent1 2 6 2 3 5 2 2 2" xfId="14446" xr:uid="{00000000-0005-0000-0000-0000B2370000}"/>
    <cellStyle name="20% - Accent1 2 6 2 3 5 2 3" xfId="14447" xr:uid="{00000000-0005-0000-0000-0000B3370000}"/>
    <cellStyle name="20% - Accent1 2 6 2 3 5 3" xfId="14448" xr:uid="{00000000-0005-0000-0000-0000B4370000}"/>
    <cellStyle name="20% - Accent1 2 6 2 3 5 3 2" xfId="14449" xr:uid="{00000000-0005-0000-0000-0000B5370000}"/>
    <cellStyle name="20% - Accent1 2 6 2 3 5 4" xfId="14450" xr:uid="{00000000-0005-0000-0000-0000B6370000}"/>
    <cellStyle name="20% - Accent1 2 6 2 3 6" xfId="14451" xr:uid="{00000000-0005-0000-0000-0000B7370000}"/>
    <cellStyle name="20% - Accent1 2 6 2 3 6 2" xfId="14452" xr:uid="{00000000-0005-0000-0000-0000B8370000}"/>
    <cellStyle name="20% - Accent1 2 6 2 3 6 2 2" xfId="14453" xr:uid="{00000000-0005-0000-0000-0000B9370000}"/>
    <cellStyle name="20% - Accent1 2 6 2 3 6 2 2 2" xfId="14454" xr:uid="{00000000-0005-0000-0000-0000BA370000}"/>
    <cellStyle name="20% - Accent1 2 6 2 3 6 2 3" xfId="14455" xr:uid="{00000000-0005-0000-0000-0000BB370000}"/>
    <cellStyle name="20% - Accent1 2 6 2 3 6 3" xfId="14456" xr:uid="{00000000-0005-0000-0000-0000BC370000}"/>
    <cellStyle name="20% - Accent1 2 6 2 3 6 3 2" xfId="14457" xr:uid="{00000000-0005-0000-0000-0000BD370000}"/>
    <cellStyle name="20% - Accent1 2 6 2 3 6 4" xfId="14458" xr:uid="{00000000-0005-0000-0000-0000BE370000}"/>
    <cellStyle name="20% - Accent1 2 6 2 3 7" xfId="14459" xr:uid="{00000000-0005-0000-0000-0000BF370000}"/>
    <cellStyle name="20% - Accent1 2 6 2 3 7 2" xfId="14460" xr:uid="{00000000-0005-0000-0000-0000C0370000}"/>
    <cellStyle name="20% - Accent1 2 6 2 3 7 2 2" xfId="14461" xr:uid="{00000000-0005-0000-0000-0000C1370000}"/>
    <cellStyle name="20% - Accent1 2 6 2 3 7 3" xfId="14462" xr:uid="{00000000-0005-0000-0000-0000C2370000}"/>
    <cellStyle name="20% - Accent1 2 6 2 3 8" xfId="14463" xr:uid="{00000000-0005-0000-0000-0000C3370000}"/>
    <cellStyle name="20% - Accent1 2 6 2 3 8 2" xfId="14464" xr:uid="{00000000-0005-0000-0000-0000C4370000}"/>
    <cellStyle name="20% - Accent1 2 6 2 3 8 2 2" xfId="14465" xr:uid="{00000000-0005-0000-0000-0000C5370000}"/>
    <cellStyle name="20% - Accent1 2 6 2 3 8 3" xfId="14466" xr:uid="{00000000-0005-0000-0000-0000C6370000}"/>
    <cellStyle name="20% - Accent1 2 6 2 3 9" xfId="14467" xr:uid="{00000000-0005-0000-0000-0000C7370000}"/>
    <cellStyle name="20% - Accent1 2 6 2 3 9 2" xfId="14468" xr:uid="{00000000-0005-0000-0000-0000C8370000}"/>
    <cellStyle name="20% - Accent1 2 6 2 4" xfId="14469" xr:uid="{00000000-0005-0000-0000-0000C9370000}"/>
    <cellStyle name="20% - Accent1 2 6 2 4 10" xfId="14470" xr:uid="{00000000-0005-0000-0000-0000CA370000}"/>
    <cellStyle name="20% - Accent1 2 6 2 4 10 2" xfId="14471" xr:uid="{00000000-0005-0000-0000-0000CB370000}"/>
    <cellStyle name="20% - Accent1 2 6 2 4 11" xfId="14472" xr:uid="{00000000-0005-0000-0000-0000CC370000}"/>
    <cellStyle name="20% - Accent1 2 6 2 4 2" xfId="14473" xr:uid="{00000000-0005-0000-0000-0000CD370000}"/>
    <cellStyle name="20% - Accent1 2 6 2 4 2 2" xfId="14474" xr:uid="{00000000-0005-0000-0000-0000CE370000}"/>
    <cellStyle name="20% - Accent1 2 6 2 4 2 2 2" xfId="14475" xr:uid="{00000000-0005-0000-0000-0000CF370000}"/>
    <cellStyle name="20% - Accent1 2 6 2 4 2 2 2 2" xfId="14476" xr:uid="{00000000-0005-0000-0000-0000D0370000}"/>
    <cellStyle name="20% - Accent1 2 6 2 4 2 2 2 2 2" xfId="14477" xr:uid="{00000000-0005-0000-0000-0000D1370000}"/>
    <cellStyle name="20% - Accent1 2 6 2 4 2 2 2 3" xfId="14478" xr:uid="{00000000-0005-0000-0000-0000D2370000}"/>
    <cellStyle name="20% - Accent1 2 6 2 4 2 2 3" xfId="14479" xr:uid="{00000000-0005-0000-0000-0000D3370000}"/>
    <cellStyle name="20% - Accent1 2 6 2 4 2 2 3 2" xfId="14480" xr:uid="{00000000-0005-0000-0000-0000D4370000}"/>
    <cellStyle name="20% - Accent1 2 6 2 4 2 2 4" xfId="14481" xr:uid="{00000000-0005-0000-0000-0000D5370000}"/>
    <cellStyle name="20% - Accent1 2 6 2 4 2 3" xfId="14482" xr:uid="{00000000-0005-0000-0000-0000D6370000}"/>
    <cellStyle name="20% - Accent1 2 6 2 4 2 3 2" xfId="14483" xr:uid="{00000000-0005-0000-0000-0000D7370000}"/>
    <cellStyle name="20% - Accent1 2 6 2 4 2 3 2 2" xfId="14484" xr:uid="{00000000-0005-0000-0000-0000D8370000}"/>
    <cellStyle name="20% - Accent1 2 6 2 4 2 3 2 2 2" xfId="14485" xr:uid="{00000000-0005-0000-0000-0000D9370000}"/>
    <cellStyle name="20% - Accent1 2 6 2 4 2 3 2 3" xfId="14486" xr:uid="{00000000-0005-0000-0000-0000DA370000}"/>
    <cellStyle name="20% - Accent1 2 6 2 4 2 3 3" xfId="14487" xr:uid="{00000000-0005-0000-0000-0000DB370000}"/>
    <cellStyle name="20% - Accent1 2 6 2 4 2 3 3 2" xfId="14488" xr:uid="{00000000-0005-0000-0000-0000DC370000}"/>
    <cellStyle name="20% - Accent1 2 6 2 4 2 3 4" xfId="14489" xr:uid="{00000000-0005-0000-0000-0000DD370000}"/>
    <cellStyle name="20% - Accent1 2 6 2 4 2 4" xfId="14490" xr:uid="{00000000-0005-0000-0000-0000DE370000}"/>
    <cellStyle name="20% - Accent1 2 6 2 4 2 4 2" xfId="14491" xr:uid="{00000000-0005-0000-0000-0000DF370000}"/>
    <cellStyle name="20% - Accent1 2 6 2 4 2 4 2 2" xfId="14492" xr:uid="{00000000-0005-0000-0000-0000E0370000}"/>
    <cellStyle name="20% - Accent1 2 6 2 4 2 4 2 2 2" xfId="14493" xr:uid="{00000000-0005-0000-0000-0000E1370000}"/>
    <cellStyle name="20% - Accent1 2 6 2 4 2 4 2 3" xfId="14494" xr:uid="{00000000-0005-0000-0000-0000E2370000}"/>
    <cellStyle name="20% - Accent1 2 6 2 4 2 4 3" xfId="14495" xr:uid="{00000000-0005-0000-0000-0000E3370000}"/>
    <cellStyle name="20% - Accent1 2 6 2 4 2 4 3 2" xfId="14496" xr:uid="{00000000-0005-0000-0000-0000E4370000}"/>
    <cellStyle name="20% - Accent1 2 6 2 4 2 4 4" xfId="14497" xr:uid="{00000000-0005-0000-0000-0000E5370000}"/>
    <cellStyle name="20% - Accent1 2 6 2 4 2 5" xfId="14498" xr:uid="{00000000-0005-0000-0000-0000E6370000}"/>
    <cellStyle name="20% - Accent1 2 6 2 4 2 5 2" xfId="14499" xr:uid="{00000000-0005-0000-0000-0000E7370000}"/>
    <cellStyle name="20% - Accent1 2 6 2 4 2 5 2 2" xfId="14500" xr:uid="{00000000-0005-0000-0000-0000E8370000}"/>
    <cellStyle name="20% - Accent1 2 6 2 4 2 5 3" xfId="14501" xr:uid="{00000000-0005-0000-0000-0000E9370000}"/>
    <cellStyle name="20% - Accent1 2 6 2 4 2 6" xfId="14502" xr:uid="{00000000-0005-0000-0000-0000EA370000}"/>
    <cellStyle name="20% - Accent1 2 6 2 4 2 6 2" xfId="14503" xr:uid="{00000000-0005-0000-0000-0000EB370000}"/>
    <cellStyle name="20% - Accent1 2 6 2 4 2 6 2 2" xfId="14504" xr:uid="{00000000-0005-0000-0000-0000EC370000}"/>
    <cellStyle name="20% - Accent1 2 6 2 4 2 6 3" xfId="14505" xr:uid="{00000000-0005-0000-0000-0000ED370000}"/>
    <cellStyle name="20% - Accent1 2 6 2 4 2 7" xfId="14506" xr:uid="{00000000-0005-0000-0000-0000EE370000}"/>
    <cellStyle name="20% - Accent1 2 6 2 4 2 7 2" xfId="14507" xr:uid="{00000000-0005-0000-0000-0000EF370000}"/>
    <cellStyle name="20% - Accent1 2 6 2 4 2 8" xfId="14508" xr:uid="{00000000-0005-0000-0000-0000F0370000}"/>
    <cellStyle name="20% - Accent1 2 6 2 4 2 8 2" xfId="14509" xr:uid="{00000000-0005-0000-0000-0000F1370000}"/>
    <cellStyle name="20% - Accent1 2 6 2 4 2 9" xfId="14510" xr:uid="{00000000-0005-0000-0000-0000F2370000}"/>
    <cellStyle name="20% - Accent1 2 6 2 4 3" xfId="14511" xr:uid="{00000000-0005-0000-0000-0000F3370000}"/>
    <cellStyle name="20% - Accent1 2 6 2 4 3 2" xfId="14512" xr:uid="{00000000-0005-0000-0000-0000F4370000}"/>
    <cellStyle name="20% - Accent1 2 6 2 4 3 2 2" xfId="14513" xr:uid="{00000000-0005-0000-0000-0000F5370000}"/>
    <cellStyle name="20% - Accent1 2 6 2 4 3 2 2 2" xfId="14514" xr:uid="{00000000-0005-0000-0000-0000F6370000}"/>
    <cellStyle name="20% - Accent1 2 6 2 4 3 2 2 2 2" xfId="14515" xr:uid="{00000000-0005-0000-0000-0000F7370000}"/>
    <cellStyle name="20% - Accent1 2 6 2 4 3 2 2 3" xfId="14516" xr:uid="{00000000-0005-0000-0000-0000F8370000}"/>
    <cellStyle name="20% - Accent1 2 6 2 4 3 2 3" xfId="14517" xr:uid="{00000000-0005-0000-0000-0000F9370000}"/>
    <cellStyle name="20% - Accent1 2 6 2 4 3 2 3 2" xfId="14518" xr:uid="{00000000-0005-0000-0000-0000FA370000}"/>
    <cellStyle name="20% - Accent1 2 6 2 4 3 2 4" xfId="14519" xr:uid="{00000000-0005-0000-0000-0000FB370000}"/>
    <cellStyle name="20% - Accent1 2 6 2 4 3 3" xfId="14520" xr:uid="{00000000-0005-0000-0000-0000FC370000}"/>
    <cellStyle name="20% - Accent1 2 6 2 4 3 3 2" xfId="14521" xr:uid="{00000000-0005-0000-0000-0000FD370000}"/>
    <cellStyle name="20% - Accent1 2 6 2 4 3 3 2 2" xfId="14522" xr:uid="{00000000-0005-0000-0000-0000FE370000}"/>
    <cellStyle name="20% - Accent1 2 6 2 4 3 3 2 2 2" xfId="14523" xr:uid="{00000000-0005-0000-0000-0000FF370000}"/>
    <cellStyle name="20% - Accent1 2 6 2 4 3 3 2 3" xfId="14524" xr:uid="{00000000-0005-0000-0000-000000380000}"/>
    <cellStyle name="20% - Accent1 2 6 2 4 3 3 3" xfId="14525" xr:uid="{00000000-0005-0000-0000-000001380000}"/>
    <cellStyle name="20% - Accent1 2 6 2 4 3 3 3 2" xfId="14526" xr:uid="{00000000-0005-0000-0000-000002380000}"/>
    <cellStyle name="20% - Accent1 2 6 2 4 3 3 4" xfId="14527" xr:uid="{00000000-0005-0000-0000-000003380000}"/>
    <cellStyle name="20% - Accent1 2 6 2 4 3 4" xfId="14528" xr:uid="{00000000-0005-0000-0000-000004380000}"/>
    <cellStyle name="20% - Accent1 2 6 2 4 3 4 2" xfId="14529" xr:uid="{00000000-0005-0000-0000-000005380000}"/>
    <cellStyle name="20% - Accent1 2 6 2 4 3 4 2 2" xfId="14530" xr:uid="{00000000-0005-0000-0000-000006380000}"/>
    <cellStyle name="20% - Accent1 2 6 2 4 3 4 2 2 2" xfId="14531" xr:uid="{00000000-0005-0000-0000-000007380000}"/>
    <cellStyle name="20% - Accent1 2 6 2 4 3 4 2 3" xfId="14532" xr:uid="{00000000-0005-0000-0000-000008380000}"/>
    <cellStyle name="20% - Accent1 2 6 2 4 3 4 3" xfId="14533" xr:uid="{00000000-0005-0000-0000-000009380000}"/>
    <cellStyle name="20% - Accent1 2 6 2 4 3 4 3 2" xfId="14534" xr:uid="{00000000-0005-0000-0000-00000A380000}"/>
    <cellStyle name="20% - Accent1 2 6 2 4 3 4 4" xfId="14535" xr:uid="{00000000-0005-0000-0000-00000B380000}"/>
    <cellStyle name="20% - Accent1 2 6 2 4 3 5" xfId="14536" xr:uid="{00000000-0005-0000-0000-00000C380000}"/>
    <cellStyle name="20% - Accent1 2 6 2 4 3 5 2" xfId="14537" xr:uid="{00000000-0005-0000-0000-00000D380000}"/>
    <cellStyle name="20% - Accent1 2 6 2 4 3 5 2 2" xfId="14538" xr:uid="{00000000-0005-0000-0000-00000E380000}"/>
    <cellStyle name="20% - Accent1 2 6 2 4 3 5 3" xfId="14539" xr:uid="{00000000-0005-0000-0000-00000F380000}"/>
    <cellStyle name="20% - Accent1 2 6 2 4 3 6" xfId="14540" xr:uid="{00000000-0005-0000-0000-000010380000}"/>
    <cellStyle name="20% - Accent1 2 6 2 4 3 6 2" xfId="14541" xr:uid="{00000000-0005-0000-0000-000011380000}"/>
    <cellStyle name="20% - Accent1 2 6 2 4 3 6 2 2" xfId="14542" xr:uid="{00000000-0005-0000-0000-000012380000}"/>
    <cellStyle name="20% - Accent1 2 6 2 4 3 6 3" xfId="14543" xr:uid="{00000000-0005-0000-0000-000013380000}"/>
    <cellStyle name="20% - Accent1 2 6 2 4 3 7" xfId="14544" xr:uid="{00000000-0005-0000-0000-000014380000}"/>
    <cellStyle name="20% - Accent1 2 6 2 4 3 7 2" xfId="14545" xr:uid="{00000000-0005-0000-0000-000015380000}"/>
    <cellStyle name="20% - Accent1 2 6 2 4 3 8" xfId="14546" xr:uid="{00000000-0005-0000-0000-000016380000}"/>
    <cellStyle name="20% - Accent1 2 6 2 4 3 8 2" xfId="14547" xr:uid="{00000000-0005-0000-0000-000017380000}"/>
    <cellStyle name="20% - Accent1 2 6 2 4 3 9" xfId="14548" xr:uid="{00000000-0005-0000-0000-000018380000}"/>
    <cellStyle name="20% - Accent1 2 6 2 4 4" xfId="14549" xr:uid="{00000000-0005-0000-0000-000019380000}"/>
    <cellStyle name="20% - Accent1 2 6 2 4 4 2" xfId="14550" xr:uid="{00000000-0005-0000-0000-00001A380000}"/>
    <cellStyle name="20% - Accent1 2 6 2 4 4 2 2" xfId="14551" xr:uid="{00000000-0005-0000-0000-00001B380000}"/>
    <cellStyle name="20% - Accent1 2 6 2 4 4 2 2 2" xfId="14552" xr:uid="{00000000-0005-0000-0000-00001C380000}"/>
    <cellStyle name="20% - Accent1 2 6 2 4 4 2 3" xfId="14553" xr:uid="{00000000-0005-0000-0000-00001D380000}"/>
    <cellStyle name="20% - Accent1 2 6 2 4 4 3" xfId="14554" xr:uid="{00000000-0005-0000-0000-00001E380000}"/>
    <cellStyle name="20% - Accent1 2 6 2 4 4 3 2" xfId="14555" xr:uid="{00000000-0005-0000-0000-00001F380000}"/>
    <cellStyle name="20% - Accent1 2 6 2 4 4 4" xfId="14556" xr:uid="{00000000-0005-0000-0000-000020380000}"/>
    <cellStyle name="20% - Accent1 2 6 2 4 5" xfId="14557" xr:uid="{00000000-0005-0000-0000-000021380000}"/>
    <cellStyle name="20% - Accent1 2 6 2 4 5 2" xfId="14558" xr:uid="{00000000-0005-0000-0000-000022380000}"/>
    <cellStyle name="20% - Accent1 2 6 2 4 5 2 2" xfId="14559" xr:uid="{00000000-0005-0000-0000-000023380000}"/>
    <cellStyle name="20% - Accent1 2 6 2 4 5 2 2 2" xfId="14560" xr:uid="{00000000-0005-0000-0000-000024380000}"/>
    <cellStyle name="20% - Accent1 2 6 2 4 5 2 3" xfId="14561" xr:uid="{00000000-0005-0000-0000-000025380000}"/>
    <cellStyle name="20% - Accent1 2 6 2 4 5 3" xfId="14562" xr:uid="{00000000-0005-0000-0000-000026380000}"/>
    <cellStyle name="20% - Accent1 2 6 2 4 5 3 2" xfId="14563" xr:uid="{00000000-0005-0000-0000-000027380000}"/>
    <cellStyle name="20% - Accent1 2 6 2 4 5 4" xfId="14564" xr:uid="{00000000-0005-0000-0000-000028380000}"/>
    <cellStyle name="20% - Accent1 2 6 2 4 6" xfId="14565" xr:uid="{00000000-0005-0000-0000-000029380000}"/>
    <cellStyle name="20% - Accent1 2 6 2 4 6 2" xfId="14566" xr:uid="{00000000-0005-0000-0000-00002A380000}"/>
    <cellStyle name="20% - Accent1 2 6 2 4 6 2 2" xfId="14567" xr:uid="{00000000-0005-0000-0000-00002B380000}"/>
    <cellStyle name="20% - Accent1 2 6 2 4 6 2 2 2" xfId="14568" xr:uid="{00000000-0005-0000-0000-00002C380000}"/>
    <cellStyle name="20% - Accent1 2 6 2 4 6 2 3" xfId="14569" xr:uid="{00000000-0005-0000-0000-00002D380000}"/>
    <cellStyle name="20% - Accent1 2 6 2 4 6 3" xfId="14570" xr:uid="{00000000-0005-0000-0000-00002E380000}"/>
    <cellStyle name="20% - Accent1 2 6 2 4 6 3 2" xfId="14571" xr:uid="{00000000-0005-0000-0000-00002F380000}"/>
    <cellStyle name="20% - Accent1 2 6 2 4 6 4" xfId="14572" xr:uid="{00000000-0005-0000-0000-000030380000}"/>
    <cellStyle name="20% - Accent1 2 6 2 4 7" xfId="14573" xr:uid="{00000000-0005-0000-0000-000031380000}"/>
    <cellStyle name="20% - Accent1 2 6 2 4 7 2" xfId="14574" xr:uid="{00000000-0005-0000-0000-000032380000}"/>
    <cellStyle name="20% - Accent1 2 6 2 4 7 2 2" xfId="14575" xr:uid="{00000000-0005-0000-0000-000033380000}"/>
    <cellStyle name="20% - Accent1 2 6 2 4 7 3" xfId="14576" xr:uid="{00000000-0005-0000-0000-000034380000}"/>
    <cellStyle name="20% - Accent1 2 6 2 4 8" xfId="14577" xr:uid="{00000000-0005-0000-0000-000035380000}"/>
    <cellStyle name="20% - Accent1 2 6 2 4 8 2" xfId="14578" xr:uid="{00000000-0005-0000-0000-000036380000}"/>
    <cellStyle name="20% - Accent1 2 6 2 4 8 2 2" xfId="14579" xr:uid="{00000000-0005-0000-0000-000037380000}"/>
    <cellStyle name="20% - Accent1 2 6 2 4 8 3" xfId="14580" xr:uid="{00000000-0005-0000-0000-000038380000}"/>
    <cellStyle name="20% - Accent1 2 6 2 4 9" xfId="14581" xr:uid="{00000000-0005-0000-0000-000039380000}"/>
    <cellStyle name="20% - Accent1 2 6 2 4 9 2" xfId="14582" xr:uid="{00000000-0005-0000-0000-00003A380000}"/>
    <cellStyle name="20% - Accent1 2 6 2 5" xfId="14583" xr:uid="{00000000-0005-0000-0000-00003B380000}"/>
    <cellStyle name="20% - Accent1 2 6 2 5 2" xfId="14584" xr:uid="{00000000-0005-0000-0000-00003C380000}"/>
    <cellStyle name="20% - Accent1 2 6 2 5 2 2" xfId="14585" xr:uid="{00000000-0005-0000-0000-00003D380000}"/>
    <cellStyle name="20% - Accent1 2 6 2 5 2 2 2" xfId="14586" xr:uid="{00000000-0005-0000-0000-00003E380000}"/>
    <cellStyle name="20% - Accent1 2 6 2 5 2 2 2 2" xfId="14587" xr:uid="{00000000-0005-0000-0000-00003F380000}"/>
    <cellStyle name="20% - Accent1 2 6 2 5 2 2 3" xfId="14588" xr:uid="{00000000-0005-0000-0000-000040380000}"/>
    <cellStyle name="20% - Accent1 2 6 2 5 2 3" xfId="14589" xr:uid="{00000000-0005-0000-0000-000041380000}"/>
    <cellStyle name="20% - Accent1 2 6 2 5 2 3 2" xfId="14590" xr:uid="{00000000-0005-0000-0000-000042380000}"/>
    <cellStyle name="20% - Accent1 2 6 2 5 2 4" xfId="14591" xr:uid="{00000000-0005-0000-0000-000043380000}"/>
    <cellStyle name="20% - Accent1 2 6 2 5 3" xfId="14592" xr:uid="{00000000-0005-0000-0000-000044380000}"/>
    <cellStyle name="20% - Accent1 2 6 2 5 3 2" xfId="14593" xr:uid="{00000000-0005-0000-0000-000045380000}"/>
    <cellStyle name="20% - Accent1 2 6 2 5 3 2 2" xfId="14594" xr:uid="{00000000-0005-0000-0000-000046380000}"/>
    <cellStyle name="20% - Accent1 2 6 2 5 3 2 2 2" xfId="14595" xr:uid="{00000000-0005-0000-0000-000047380000}"/>
    <cellStyle name="20% - Accent1 2 6 2 5 3 2 3" xfId="14596" xr:uid="{00000000-0005-0000-0000-000048380000}"/>
    <cellStyle name="20% - Accent1 2 6 2 5 3 3" xfId="14597" xr:uid="{00000000-0005-0000-0000-000049380000}"/>
    <cellStyle name="20% - Accent1 2 6 2 5 3 3 2" xfId="14598" xr:uid="{00000000-0005-0000-0000-00004A380000}"/>
    <cellStyle name="20% - Accent1 2 6 2 5 3 4" xfId="14599" xr:uid="{00000000-0005-0000-0000-00004B380000}"/>
    <cellStyle name="20% - Accent1 2 6 2 5 4" xfId="14600" xr:uid="{00000000-0005-0000-0000-00004C380000}"/>
    <cellStyle name="20% - Accent1 2 6 2 5 4 2" xfId="14601" xr:uid="{00000000-0005-0000-0000-00004D380000}"/>
    <cellStyle name="20% - Accent1 2 6 2 5 4 2 2" xfId="14602" xr:uid="{00000000-0005-0000-0000-00004E380000}"/>
    <cellStyle name="20% - Accent1 2 6 2 5 4 2 2 2" xfId="14603" xr:uid="{00000000-0005-0000-0000-00004F380000}"/>
    <cellStyle name="20% - Accent1 2 6 2 5 4 2 3" xfId="14604" xr:uid="{00000000-0005-0000-0000-000050380000}"/>
    <cellStyle name="20% - Accent1 2 6 2 5 4 3" xfId="14605" xr:uid="{00000000-0005-0000-0000-000051380000}"/>
    <cellStyle name="20% - Accent1 2 6 2 5 4 3 2" xfId="14606" xr:uid="{00000000-0005-0000-0000-000052380000}"/>
    <cellStyle name="20% - Accent1 2 6 2 5 4 4" xfId="14607" xr:uid="{00000000-0005-0000-0000-000053380000}"/>
    <cellStyle name="20% - Accent1 2 6 2 5 5" xfId="14608" xr:uid="{00000000-0005-0000-0000-000054380000}"/>
    <cellStyle name="20% - Accent1 2 6 2 5 5 2" xfId="14609" xr:uid="{00000000-0005-0000-0000-000055380000}"/>
    <cellStyle name="20% - Accent1 2 6 2 5 5 2 2" xfId="14610" xr:uid="{00000000-0005-0000-0000-000056380000}"/>
    <cellStyle name="20% - Accent1 2 6 2 5 5 3" xfId="14611" xr:uid="{00000000-0005-0000-0000-000057380000}"/>
    <cellStyle name="20% - Accent1 2 6 2 5 6" xfId="14612" xr:uid="{00000000-0005-0000-0000-000058380000}"/>
    <cellStyle name="20% - Accent1 2 6 2 5 6 2" xfId="14613" xr:uid="{00000000-0005-0000-0000-000059380000}"/>
    <cellStyle name="20% - Accent1 2 6 2 5 6 2 2" xfId="14614" xr:uid="{00000000-0005-0000-0000-00005A380000}"/>
    <cellStyle name="20% - Accent1 2 6 2 5 6 3" xfId="14615" xr:uid="{00000000-0005-0000-0000-00005B380000}"/>
    <cellStyle name="20% - Accent1 2 6 2 5 7" xfId="14616" xr:uid="{00000000-0005-0000-0000-00005C380000}"/>
    <cellStyle name="20% - Accent1 2 6 2 5 7 2" xfId="14617" xr:uid="{00000000-0005-0000-0000-00005D380000}"/>
    <cellStyle name="20% - Accent1 2 6 2 5 8" xfId="14618" xr:uid="{00000000-0005-0000-0000-00005E380000}"/>
    <cellStyle name="20% - Accent1 2 6 2 5 8 2" xfId="14619" xr:uid="{00000000-0005-0000-0000-00005F380000}"/>
    <cellStyle name="20% - Accent1 2 6 2 5 9" xfId="14620" xr:uid="{00000000-0005-0000-0000-000060380000}"/>
    <cellStyle name="20% - Accent1 2 6 2 6" xfId="14621" xr:uid="{00000000-0005-0000-0000-000061380000}"/>
    <cellStyle name="20% - Accent1 2 6 2 6 2" xfId="14622" xr:uid="{00000000-0005-0000-0000-000062380000}"/>
    <cellStyle name="20% - Accent1 2 6 2 6 2 2" xfId="14623" xr:uid="{00000000-0005-0000-0000-000063380000}"/>
    <cellStyle name="20% - Accent1 2 6 2 6 2 2 2" xfId="14624" xr:uid="{00000000-0005-0000-0000-000064380000}"/>
    <cellStyle name="20% - Accent1 2 6 2 6 2 2 2 2" xfId="14625" xr:uid="{00000000-0005-0000-0000-000065380000}"/>
    <cellStyle name="20% - Accent1 2 6 2 6 2 2 3" xfId="14626" xr:uid="{00000000-0005-0000-0000-000066380000}"/>
    <cellStyle name="20% - Accent1 2 6 2 6 2 3" xfId="14627" xr:uid="{00000000-0005-0000-0000-000067380000}"/>
    <cellStyle name="20% - Accent1 2 6 2 6 2 3 2" xfId="14628" xr:uid="{00000000-0005-0000-0000-000068380000}"/>
    <cellStyle name="20% - Accent1 2 6 2 6 2 4" xfId="14629" xr:uid="{00000000-0005-0000-0000-000069380000}"/>
    <cellStyle name="20% - Accent1 2 6 2 6 3" xfId="14630" xr:uid="{00000000-0005-0000-0000-00006A380000}"/>
    <cellStyle name="20% - Accent1 2 6 2 6 3 2" xfId="14631" xr:uid="{00000000-0005-0000-0000-00006B380000}"/>
    <cellStyle name="20% - Accent1 2 6 2 6 3 2 2" xfId="14632" xr:uid="{00000000-0005-0000-0000-00006C380000}"/>
    <cellStyle name="20% - Accent1 2 6 2 6 3 2 2 2" xfId="14633" xr:uid="{00000000-0005-0000-0000-00006D380000}"/>
    <cellStyle name="20% - Accent1 2 6 2 6 3 2 3" xfId="14634" xr:uid="{00000000-0005-0000-0000-00006E380000}"/>
    <cellStyle name="20% - Accent1 2 6 2 6 3 3" xfId="14635" xr:uid="{00000000-0005-0000-0000-00006F380000}"/>
    <cellStyle name="20% - Accent1 2 6 2 6 3 3 2" xfId="14636" xr:uid="{00000000-0005-0000-0000-000070380000}"/>
    <cellStyle name="20% - Accent1 2 6 2 6 3 4" xfId="14637" xr:uid="{00000000-0005-0000-0000-000071380000}"/>
    <cellStyle name="20% - Accent1 2 6 2 6 4" xfId="14638" xr:uid="{00000000-0005-0000-0000-000072380000}"/>
    <cellStyle name="20% - Accent1 2 6 2 6 4 2" xfId="14639" xr:uid="{00000000-0005-0000-0000-000073380000}"/>
    <cellStyle name="20% - Accent1 2 6 2 6 4 2 2" xfId="14640" xr:uid="{00000000-0005-0000-0000-000074380000}"/>
    <cellStyle name="20% - Accent1 2 6 2 6 4 2 2 2" xfId="14641" xr:uid="{00000000-0005-0000-0000-000075380000}"/>
    <cellStyle name="20% - Accent1 2 6 2 6 4 2 3" xfId="14642" xr:uid="{00000000-0005-0000-0000-000076380000}"/>
    <cellStyle name="20% - Accent1 2 6 2 6 4 3" xfId="14643" xr:uid="{00000000-0005-0000-0000-000077380000}"/>
    <cellStyle name="20% - Accent1 2 6 2 6 4 3 2" xfId="14644" xr:uid="{00000000-0005-0000-0000-000078380000}"/>
    <cellStyle name="20% - Accent1 2 6 2 6 4 4" xfId="14645" xr:uid="{00000000-0005-0000-0000-000079380000}"/>
    <cellStyle name="20% - Accent1 2 6 2 6 5" xfId="14646" xr:uid="{00000000-0005-0000-0000-00007A380000}"/>
    <cellStyle name="20% - Accent1 2 6 2 6 5 2" xfId="14647" xr:uid="{00000000-0005-0000-0000-00007B380000}"/>
    <cellStyle name="20% - Accent1 2 6 2 6 5 2 2" xfId="14648" xr:uid="{00000000-0005-0000-0000-00007C380000}"/>
    <cellStyle name="20% - Accent1 2 6 2 6 5 3" xfId="14649" xr:uid="{00000000-0005-0000-0000-00007D380000}"/>
    <cellStyle name="20% - Accent1 2 6 2 6 6" xfId="14650" xr:uid="{00000000-0005-0000-0000-00007E380000}"/>
    <cellStyle name="20% - Accent1 2 6 2 6 6 2" xfId="14651" xr:uid="{00000000-0005-0000-0000-00007F380000}"/>
    <cellStyle name="20% - Accent1 2 6 2 6 6 2 2" xfId="14652" xr:uid="{00000000-0005-0000-0000-000080380000}"/>
    <cellStyle name="20% - Accent1 2 6 2 6 6 3" xfId="14653" xr:uid="{00000000-0005-0000-0000-000081380000}"/>
    <cellStyle name="20% - Accent1 2 6 2 6 7" xfId="14654" xr:uid="{00000000-0005-0000-0000-000082380000}"/>
    <cellStyle name="20% - Accent1 2 6 2 6 7 2" xfId="14655" xr:uid="{00000000-0005-0000-0000-000083380000}"/>
    <cellStyle name="20% - Accent1 2 6 2 6 8" xfId="14656" xr:uid="{00000000-0005-0000-0000-000084380000}"/>
    <cellStyle name="20% - Accent1 2 6 2 6 8 2" xfId="14657" xr:uid="{00000000-0005-0000-0000-000085380000}"/>
    <cellStyle name="20% - Accent1 2 6 2 6 9" xfId="14658" xr:uid="{00000000-0005-0000-0000-000086380000}"/>
    <cellStyle name="20% - Accent1 2 6 2 7" xfId="14659" xr:uid="{00000000-0005-0000-0000-000087380000}"/>
    <cellStyle name="20% - Accent1 2 6 2 7 2" xfId="14660" xr:uid="{00000000-0005-0000-0000-000088380000}"/>
    <cellStyle name="20% - Accent1 2 6 2 7 2 2" xfId="14661" xr:uid="{00000000-0005-0000-0000-000089380000}"/>
    <cellStyle name="20% - Accent1 2 6 2 7 2 2 2" xfId="14662" xr:uid="{00000000-0005-0000-0000-00008A380000}"/>
    <cellStyle name="20% - Accent1 2 6 2 7 2 3" xfId="14663" xr:uid="{00000000-0005-0000-0000-00008B380000}"/>
    <cellStyle name="20% - Accent1 2 6 2 7 3" xfId="14664" xr:uid="{00000000-0005-0000-0000-00008C380000}"/>
    <cellStyle name="20% - Accent1 2 6 2 7 3 2" xfId="14665" xr:uid="{00000000-0005-0000-0000-00008D380000}"/>
    <cellStyle name="20% - Accent1 2 6 2 7 4" xfId="14666" xr:uid="{00000000-0005-0000-0000-00008E380000}"/>
    <cellStyle name="20% - Accent1 2 6 2 8" xfId="14667" xr:uid="{00000000-0005-0000-0000-00008F380000}"/>
    <cellStyle name="20% - Accent1 2 6 2 8 2" xfId="14668" xr:uid="{00000000-0005-0000-0000-000090380000}"/>
    <cellStyle name="20% - Accent1 2 6 2 8 2 2" xfId="14669" xr:uid="{00000000-0005-0000-0000-000091380000}"/>
    <cellStyle name="20% - Accent1 2 6 2 8 2 2 2" xfId="14670" xr:uid="{00000000-0005-0000-0000-000092380000}"/>
    <cellStyle name="20% - Accent1 2 6 2 8 2 3" xfId="14671" xr:uid="{00000000-0005-0000-0000-000093380000}"/>
    <cellStyle name="20% - Accent1 2 6 2 8 3" xfId="14672" xr:uid="{00000000-0005-0000-0000-000094380000}"/>
    <cellStyle name="20% - Accent1 2 6 2 8 3 2" xfId="14673" xr:uid="{00000000-0005-0000-0000-000095380000}"/>
    <cellStyle name="20% - Accent1 2 6 2 8 4" xfId="14674" xr:uid="{00000000-0005-0000-0000-000096380000}"/>
    <cellStyle name="20% - Accent1 2 6 2 9" xfId="14675" xr:uid="{00000000-0005-0000-0000-000097380000}"/>
    <cellStyle name="20% - Accent1 2 6 2 9 2" xfId="14676" xr:uid="{00000000-0005-0000-0000-000098380000}"/>
    <cellStyle name="20% - Accent1 2 6 2 9 2 2" xfId="14677" xr:uid="{00000000-0005-0000-0000-000099380000}"/>
    <cellStyle name="20% - Accent1 2 6 2 9 2 2 2" xfId="14678" xr:uid="{00000000-0005-0000-0000-00009A380000}"/>
    <cellStyle name="20% - Accent1 2 6 2 9 2 3" xfId="14679" xr:uid="{00000000-0005-0000-0000-00009B380000}"/>
    <cellStyle name="20% - Accent1 2 6 2 9 3" xfId="14680" xr:uid="{00000000-0005-0000-0000-00009C380000}"/>
    <cellStyle name="20% - Accent1 2 6 2 9 3 2" xfId="14681" xr:uid="{00000000-0005-0000-0000-00009D380000}"/>
    <cellStyle name="20% - Accent1 2 6 2 9 4" xfId="14682" xr:uid="{00000000-0005-0000-0000-00009E380000}"/>
    <cellStyle name="20% - Accent1 2 6 3" xfId="14683" xr:uid="{00000000-0005-0000-0000-00009F380000}"/>
    <cellStyle name="20% - Accent1 2 6 3 10" xfId="14684" xr:uid="{00000000-0005-0000-0000-0000A0380000}"/>
    <cellStyle name="20% - Accent1 2 6 3 10 2" xfId="14685" xr:uid="{00000000-0005-0000-0000-0000A1380000}"/>
    <cellStyle name="20% - Accent1 2 6 3 11" xfId="14686" xr:uid="{00000000-0005-0000-0000-0000A2380000}"/>
    <cellStyle name="20% - Accent1 2 6 3 2" xfId="14687" xr:uid="{00000000-0005-0000-0000-0000A3380000}"/>
    <cellStyle name="20% - Accent1 2 6 3 2 2" xfId="14688" xr:uid="{00000000-0005-0000-0000-0000A4380000}"/>
    <cellStyle name="20% - Accent1 2 6 3 2 2 2" xfId="14689" xr:uid="{00000000-0005-0000-0000-0000A5380000}"/>
    <cellStyle name="20% - Accent1 2 6 3 2 2 2 2" xfId="14690" xr:uid="{00000000-0005-0000-0000-0000A6380000}"/>
    <cellStyle name="20% - Accent1 2 6 3 2 2 2 2 2" xfId="14691" xr:uid="{00000000-0005-0000-0000-0000A7380000}"/>
    <cellStyle name="20% - Accent1 2 6 3 2 2 2 3" xfId="14692" xr:uid="{00000000-0005-0000-0000-0000A8380000}"/>
    <cellStyle name="20% - Accent1 2 6 3 2 2 3" xfId="14693" xr:uid="{00000000-0005-0000-0000-0000A9380000}"/>
    <cellStyle name="20% - Accent1 2 6 3 2 2 3 2" xfId="14694" xr:uid="{00000000-0005-0000-0000-0000AA380000}"/>
    <cellStyle name="20% - Accent1 2 6 3 2 2 4" xfId="14695" xr:uid="{00000000-0005-0000-0000-0000AB380000}"/>
    <cellStyle name="20% - Accent1 2 6 3 2 3" xfId="14696" xr:uid="{00000000-0005-0000-0000-0000AC380000}"/>
    <cellStyle name="20% - Accent1 2 6 3 2 3 2" xfId="14697" xr:uid="{00000000-0005-0000-0000-0000AD380000}"/>
    <cellStyle name="20% - Accent1 2 6 3 2 3 2 2" xfId="14698" xr:uid="{00000000-0005-0000-0000-0000AE380000}"/>
    <cellStyle name="20% - Accent1 2 6 3 2 3 2 2 2" xfId="14699" xr:uid="{00000000-0005-0000-0000-0000AF380000}"/>
    <cellStyle name="20% - Accent1 2 6 3 2 3 2 3" xfId="14700" xr:uid="{00000000-0005-0000-0000-0000B0380000}"/>
    <cellStyle name="20% - Accent1 2 6 3 2 3 3" xfId="14701" xr:uid="{00000000-0005-0000-0000-0000B1380000}"/>
    <cellStyle name="20% - Accent1 2 6 3 2 3 3 2" xfId="14702" xr:uid="{00000000-0005-0000-0000-0000B2380000}"/>
    <cellStyle name="20% - Accent1 2 6 3 2 3 4" xfId="14703" xr:uid="{00000000-0005-0000-0000-0000B3380000}"/>
    <cellStyle name="20% - Accent1 2 6 3 2 4" xfId="14704" xr:uid="{00000000-0005-0000-0000-0000B4380000}"/>
    <cellStyle name="20% - Accent1 2 6 3 2 4 2" xfId="14705" xr:uid="{00000000-0005-0000-0000-0000B5380000}"/>
    <cellStyle name="20% - Accent1 2 6 3 2 4 2 2" xfId="14706" xr:uid="{00000000-0005-0000-0000-0000B6380000}"/>
    <cellStyle name="20% - Accent1 2 6 3 2 4 2 2 2" xfId="14707" xr:uid="{00000000-0005-0000-0000-0000B7380000}"/>
    <cellStyle name="20% - Accent1 2 6 3 2 4 2 3" xfId="14708" xr:uid="{00000000-0005-0000-0000-0000B8380000}"/>
    <cellStyle name="20% - Accent1 2 6 3 2 4 3" xfId="14709" xr:uid="{00000000-0005-0000-0000-0000B9380000}"/>
    <cellStyle name="20% - Accent1 2 6 3 2 4 3 2" xfId="14710" xr:uid="{00000000-0005-0000-0000-0000BA380000}"/>
    <cellStyle name="20% - Accent1 2 6 3 2 4 4" xfId="14711" xr:uid="{00000000-0005-0000-0000-0000BB380000}"/>
    <cellStyle name="20% - Accent1 2 6 3 2 5" xfId="14712" xr:uid="{00000000-0005-0000-0000-0000BC380000}"/>
    <cellStyle name="20% - Accent1 2 6 3 2 5 2" xfId="14713" xr:uid="{00000000-0005-0000-0000-0000BD380000}"/>
    <cellStyle name="20% - Accent1 2 6 3 2 5 2 2" xfId="14714" xr:uid="{00000000-0005-0000-0000-0000BE380000}"/>
    <cellStyle name="20% - Accent1 2 6 3 2 5 3" xfId="14715" xr:uid="{00000000-0005-0000-0000-0000BF380000}"/>
    <cellStyle name="20% - Accent1 2 6 3 2 6" xfId="14716" xr:uid="{00000000-0005-0000-0000-0000C0380000}"/>
    <cellStyle name="20% - Accent1 2 6 3 2 6 2" xfId="14717" xr:uid="{00000000-0005-0000-0000-0000C1380000}"/>
    <cellStyle name="20% - Accent1 2 6 3 2 6 2 2" xfId="14718" xr:uid="{00000000-0005-0000-0000-0000C2380000}"/>
    <cellStyle name="20% - Accent1 2 6 3 2 6 3" xfId="14719" xr:uid="{00000000-0005-0000-0000-0000C3380000}"/>
    <cellStyle name="20% - Accent1 2 6 3 2 7" xfId="14720" xr:uid="{00000000-0005-0000-0000-0000C4380000}"/>
    <cellStyle name="20% - Accent1 2 6 3 2 7 2" xfId="14721" xr:uid="{00000000-0005-0000-0000-0000C5380000}"/>
    <cellStyle name="20% - Accent1 2 6 3 2 8" xfId="14722" xr:uid="{00000000-0005-0000-0000-0000C6380000}"/>
    <cellStyle name="20% - Accent1 2 6 3 2 8 2" xfId="14723" xr:uid="{00000000-0005-0000-0000-0000C7380000}"/>
    <cellStyle name="20% - Accent1 2 6 3 2 9" xfId="14724" xr:uid="{00000000-0005-0000-0000-0000C8380000}"/>
    <cellStyle name="20% - Accent1 2 6 3 3" xfId="14725" xr:uid="{00000000-0005-0000-0000-0000C9380000}"/>
    <cellStyle name="20% - Accent1 2 6 3 3 2" xfId="14726" xr:uid="{00000000-0005-0000-0000-0000CA380000}"/>
    <cellStyle name="20% - Accent1 2 6 3 3 2 2" xfId="14727" xr:uid="{00000000-0005-0000-0000-0000CB380000}"/>
    <cellStyle name="20% - Accent1 2 6 3 3 2 2 2" xfId="14728" xr:uid="{00000000-0005-0000-0000-0000CC380000}"/>
    <cellStyle name="20% - Accent1 2 6 3 3 2 2 2 2" xfId="14729" xr:uid="{00000000-0005-0000-0000-0000CD380000}"/>
    <cellStyle name="20% - Accent1 2 6 3 3 2 2 3" xfId="14730" xr:uid="{00000000-0005-0000-0000-0000CE380000}"/>
    <cellStyle name="20% - Accent1 2 6 3 3 2 3" xfId="14731" xr:uid="{00000000-0005-0000-0000-0000CF380000}"/>
    <cellStyle name="20% - Accent1 2 6 3 3 2 3 2" xfId="14732" xr:uid="{00000000-0005-0000-0000-0000D0380000}"/>
    <cellStyle name="20% - Accent1 2 6 3 3 2 4" xfId="14733" xr:uid="{00000000-0005-0000-0000-0000D1380000}"/>
    <cellStyle name="20% - Accent1 2 6 3 3 3" xfId="14734" xr:uid="{00000000-0005-0000-0000-0000D2380000}"/>
    <cellStyle name="20% - Accent1 2 6 3 3 3 2" xfId="14735" xr:uid="{00000000-0005-0000-0000-0000D3380000}"/>
    <cellStyle name="20% - Accent1 2 6 3 3 3 2 2" xfId="14736" xr:uid="{00000000-0005-0000-0000-0000D4380000}"/>
    <cellStyle name="20% - Accent1 2 6 3 3 3 2 2 2" xfId="14737" xr:uid="{00000000-0005-0000-0000-0000D5380000}"/>
    <cellStyle name="20% - Accent1 2 6 3 3 3 2 3" xfId="14738" xr:uid="{00000000-0005-0000-0000-0000D6380000}"/>
    <cellStyle name="20% - Accent1 2 6 3 3 3 3" xfId="14739" xr:uid="{00000000-0005-0000-0000-0000D7380000}"/>
    <cellStyle name="20% - Accent1 2 6 3 3 3 3 2" xfId="14740" xr:uid="{00000000-0005-0000-0000-0000D8380000}"/>
    <cellStyle name="20% - Accent1 2 6 3 3 3 4" xfId="14741" xr:uid="{00000000-0005-0000-0000-0000D9380000}"/>
    <cellStyle name="20% - Accent1 2 6 3 3 4" xfId="14742" xr:uid="{00000000-0005-0000-0000-0000DA380000}"/>
    <cellStyle name="20% - Accent1 2 6 3 3 4 2" xfId="14743" xr:uid="{00000000-0005-0000-0000-0000DB380000}"/>
    <cellStyle name="20% - Accent1 2 6 3 3 4 2 2" xfId="14744" xr:uid="{00000000-0005-0000-0000-0000DC380000}"/>
    <cellStyle name="20% - Accent1 2 6 3 3 4 2 2 2" xfId="14745" xr:uid="{00000000-0005-0000-0000-0000DD380000}"/>
    <cellStyle name="20% - Accent1 2 6 3 3 4 2 3" xfId="14746" xr:uid="{00000000-0005-0000-0000-0000DE380000}"/>
    <cellStyle name="20% - Accent1 2 6 3 3 4 3" xfId="14747" xr:uid="{00000000-0005-0000-0000-0000DF380000}"/>
    <cellStyle name="20% - Accent1 2 6 3 3 4 3 2" xfId="14748" xr:uid="{00000000-0005-0000-0000-0000E0380000}"/>
    <cellStyle name="20% - Accent1 2 6 3 3 4 4" xfId="14749" xr:uid="{00000000-0005-0000-0000-0000E1380000}"/>
    <cellStyle name="20% - Accent1 2 6 3 3 5" xfId="14750" xr:uid="{00000000-0005-0000-0000-0000E2380000}"/>
    <cellStyle name="20% - Accent1 2 6 3 3 5 2" xfId="14751" xr:uid="{00000000-0005-0000-0000-0000E3380000}"/>
    <cellStyle name="20% - Accent1 2 6 3 3 5 2 2" xfId="14752" xr:uid="{00000000-0005-0000-0000-0000E4380000}"/>
    <cellStyle name="20% - Accent1 2 6 3 3 5 3" xfId="14753" xr:uid="{00000000-0005-0000-0000-0000E5380000}"/>
    <cellStyle name="20% - Accent1 2 6 3 3 6" xfId="14754" xr:uid="{00000000-0005-0000-0000-0000E6380000}"/>
    <cellStyle name="20% - Accent1 2 6 3 3 6 2" xfId="14755" xr:uid="{00000000-0005-0000-0000-0000E7380000}"/>
    <cellStyle name="20% - Accent1 2 6 3 3 6 2 2" xfId="14756" xr:uid="{00000000-0005-0000-0000-0000E8380000}"/>
    <cellStyle name="20% - Accent1 2 6 3 3 6 3" xfId="14757" xr:uid="{00000000-0005-0000-0000-0000E9380000}"/>
    <cellStyle name="20% - Accent1 2 6 3 3 7" xfId="14758" xr:uid="{00000000-0005-0000-0000-0000EA380000}"/>
    <cellStyle name="20% - Accent1 2 6 3 3 7 2" xfId="14759" xr:uid="{00000000-0005-0000-0000-0000EB380000}"/>
    <cellStyle name="20% - Accent1 2 6 3 3 8" xfId="14760" xr:uid="{00000000-0005-0000-0000-0000EC380000}"/>
    <cellStyle name="20% - Accent1 2 6 3 3 8 2" xfId="14761" xr:uid="{00000000-0005-0000-0000-0000ED380000}"/>
    <cellStyle name="20% - Accent1 2 6 3 3 9" xfId="14762" xr:uid="{00000000-0005-0000-0000-0000EE380000}"/>
    <cellStyle name="20% - Accent1 2 6 3 4" xfId="14763" xr:uid="{00000000-0005-0000-0000-0000EF380000}"/>
    <cellStyle name="20% - Accent1 2 6 3 4 2" xfId="14764" xr:uid="{00000000-0005-0000-0000-0000F0380000}"/>
    <cellStyle name="20% - Accent1 2 6 3 4 2 2" xfId="14765" xr:uid="{00000000-0005-0000-0000-0000F1380000}"/>
    <cellStyle name="20% - Accent1 2 6 3 4 2 2 2" xfId="14766" xr:uid="{00000000-0005-0000-0000-0000F2380000}"/>
    <cellStyle name="20% - Accent1 2 6 3 4 2 3" xfId="14767" xr:uid="{00000000-0005-0000-0000-0000F3380000}"/>
    <cellStyle name="20% - Accent1 2 6 3 4 3" xfId="14768" xr:uid="{00000000-0005-0000-0000-0000F4380000}"/>
    <cellStyle name="20% - Accent1 2 6 3 4 3 2" xfId="14769" xr:uid="{00000000-0005-0000-0000-0000F5380000}"/>
    <cellStyle name="20% - Accent1 2 6 3 4 4" xfId="14770" xr:uid="{00000000-0005-0000-0000-0000F6380000}"/>
    <cellStyle name="20% - Accent1 2 6 3 5" xfId="14771" xr:uid="{00000000-0005-0000-0000-0000F7380000}"/>
    <cellStyle name="20% - Accent1 2 6 3 5 2" xfId="14772" xr:uid="{00000000-0005-0000-0000-0000F8380000}"/>
    <cellStyle name="20% - Accent1 2 6 3 5 2 2" xfId="14773" xr:uid="{00000000-0005-0000-0000-0000F9380000}"/>
    <cellStyle name="20% - Accent1 2 6 3 5 2 2 2" xfId="14774" xr:uid="{00000000-0005-0000-0000-0000FA380000}"/>
    <cellStyle name="20% - Accent1 2 6 3 5 2 3" xfId="14775" xr:uid="{00000000-0005-0000-0000-0000FB380000}"/>
    <cellStyle name="20% - Accent1 2 6 3 5 3" xfId="14776" xr:uid="{00000000-0005-0000-0000-0000FC380000}"/>
    <cellStyle name="20% - Accent1 2 6 3 5 3 2" xfId="14777" xr:uid="{00000000-0005-0000-0000-0000FD380000}"/>
    <cellStyle name="20% - Accent1 2 6 3 5 4" xfId="14778" xr:uid="{00000000-0005-0000-0000-0000FE380000}"/>
    <cellStyle name="20% - Accent1 2 6 3 6" xfId="14779" xr:uid="{00000000-0005-0000-0000-0000FF380000}"/>
    <cellStyle name="20% - Accent1 2 6 3 6 2" xfId="14780" xr:uid="{00000000-0005-0000-0000-000000390000}"/>
    <cellStyle name="20% - Accent1 2 6 3 6 2 2" xfId="14781" xr:uid="{00000000-0005-0000-0000-000001390000}"/>
    <cellStyle name="20% - Accent1 2 6 3 6 2 2 2" xfId="14782" xr:uid="{00000000-0005-0000-0000-000002390000}"/>
    <cellStyle name="20% - Accent1 2 6 3 6 2 3" xfId="14783" xr:uid="{00000000-0005-0000-0000-000003390000}"/>
    <cellStyle name="20% - Accent1 2 6 3 6 3" xfId="14784" xr:uid="{00000000-0005-0000-0000-000004390000}"/>
    <cellStyle name="20% - Accent1 2 6 3 6 3 2" xfId="14785" xr:uid="{00000000-0005-0000-0000-000005390000}"/>
    <cellStyle name="20% - Accent1 2 6 3 6 4" xfId="14786" xr:uid="{00000000-0005-0000-0000-000006390000}"/>
    <cellStyle name="20% - Accent1 2 6 3 7" xfId="14787" xr:uid="{00000000-0005-0000-0000-000007390000}"/>
    <cellStyle name="20% - Accent1 2 6 3 7 2" xfId="14788" xr:uid="{00000000-0005-0000-0000-000008390000}"/>
    <cellStyle name="20% - Accent1 2 6 3 7 2 2" xfId="14789" xr:uid="{00000000-0005-0000-0000-000009390000}"/>
    <cellStyle name="20% - Accent1 2 6 3 7 3" xfId="14790" xr:uid="{00000000-0005-0000-0000-00000A390000}"/>
    <cellStyle name="20% - Accent1 2 6 3 8" xfId="14791" xr:uid="{00000000-0005-0000-0000-00000B390000}"/>
    <cellStyle name="20% - Accent1 2 6 3 8 2" xfId="14792" xr:uid="{00000000-0005-0000-0000-00000C390000}"/>
    <cellStyle name="20% - Accent1 2 6 3 8 2 2" xfId="14793" xr:uid="{00000000-0005-0000-0000-00000D390000}"/>
    <cellStyle name="20% - Accent1 2 6 3 8 3" xfId="14794" xr:uid="{00000000-0005-0000-0000-00000E390000}"/>
    <cellStyle name="20% - Accent1 2 6 3 9" xfId="14795" xr:uid="{00000000-0005-0000-0000-00000F390000}"/>
    <cellStyle name="20% - Accent1 2 6 3 9 2" xfId="14796" xr:uid="{00000000-0005-0000-0000-000010390000}"/>
    <cellStyle name="20% - Accent1 2 6 4" xfId="14797" xr:uid="{00000000-0005-0000-0000-000011390000}"/>
    <cellStyle name="20% - Accent1 2 6 4 10" xfId="14798" xr:uid="{00000000-0005-0000-0000-000012390000}"/>
    <cellStyle name="20% - Accent1 2 6 4 10 2" xfId="14799" xr:uid="{00000000-0005-0000-0000-000013390000}"/>
    <cellStyle name="20% - Accent1 2 6 4 11" xfId="14800" xr:uid="{00000000-0005-0000-0000-000014390000}"/>
    <cellStyle name="20% - Accent1 2 6 4 2" xfId="14801" xr:uid="{00000000-0005-0000-0000-000015390000}"/>
    <cellStyle name="20% - Accent1 2 6 4 2 2" xfId="14802" xr:uid="{00000000-0005-0000-0000-000016390000}"/>
    <cellStyle name="20% - Accent1 2 6 4 2 2 2" xfId="14803" xr:uid="{00000000-0005-0000-0000-000017390000}"/>
    <cellStyle name="20% - Accent1 2 6 4 2 2 2 2" xfId="14804" xr:uid="{00000000-0005-0000-0000-000018390000}"/>
    <cellStyle name="20% - Accent1 2 6 4 2 2 2 2 2" xfId="14805" xr:uid="{00000000-0005-0000-0000-000019390000}"/>
    <cellStyle name="20% - Accent1 2 6 4 2 2 2 3" xfId="14806" xr:uid="{00000000-0005-0000-0000-00001A390000}"/>
    <cellStyle name="20% - Accent1 2 6 4 2 2 3" xfId="14807" xr:uid="{00000000-0005-0000-0000-00001B390000}"/>
    <cellStyle name="20% - Accent1 2 6 4 2 2 3 2" xfId="14808" xr:uid="{00000000-0005-0000-0000-00001C390000}"/>
    <cellStyle name="20% - Accent1 2 6 4 2 2 4" xfId="14809" xr:uid="{00000000-0005-0000-0000-00001D390000}"/>
    <cellStyle name="20% - Accent1 2 6 4 2 3" xfId="14810" xr:uid="{00000000-0005-0000-0000-00001E390000}"/>
    <cellStyle name="20% - Accent1 2 6 4 2 3 2" xfId="14811" xr:uid="{00000000-0005-0000-0000-00001F390000}"/>
    <cellStyle name="20% - Accent1 2 6 4 2 3 2 2" xfId="14812" xr:uid="{00000000-0005-0000-0000-000020390000}"/>
    <cellStyle name="20% - Accent1 2 6 4 2 3 2 2 2" xfId="14813" xr:uid="{00000000-0005-0000-0000-000021390000}"/>
    <cellStyle name="20% - Accent1 2 6 4 2 3 2 3" xfId="14814" xr:uid="{00000000-0005-0000-0000-000022390000}"/>
    <cellStyle name="20% - Accent1 2 6 4 2 3 3" xfId="14815" xr:uid="{00000000-0005-0000-0000-000023390000}"/>
    <cellStyle name="20% - Accent1 2 6 4 2 3 3 2" xfId="14816" xr:uid="{00000000-0005-0000-0000-000024390000}"/>
    <cellStyle name="20% - Accent1 2 6 4 2 3 4" xfId="14817" xr:uid="{00000000-0005-0000-0000-000025390000}"/>
    <cellStyle name="20% - Accent1 2 6 4 2 4" xfId="14818" xr:uid="{00000000-0005-0000-0000-000026390000}"/>
    <cellStyle name="20% - Accent1 2 6 4 2 4 2" xfId="14819" xr:uid="{00000000-0005-0000-0000-000027390000}"/>
    <cellStyle name="20% - Accent1 2 6 4 2 4 2 2" xfId="14820" xr:uid="{00000000-0005-0000-0000-000028390000}"/>
    <cellStyle name="20% - Accent1 2 6 4 2 4 2 2 2" xfId="14821" xr:uid="{00000000-0005-0000-0000-000029390000}"/>
    <cellStyle name="20% - Accent1 2 6 4 2 4 2 3" xfId="14822" xr:uid="{00000000-0005-0000-0000-00002A390000}"/>
    <cellStyle name="20% - Accent1 2 6 4 2 4 3" xfId="14823" xr:uid="{00000000-0005-0000-0000-00002B390000}"/>
    <cellStyle name="20% - Accent1 2 6 4 2 4 3 2" xfId="14824" xr:uid="{00000000-0005-0000-0000-00002C390000}"/>
    <cellStyle name="20% - Accent1 2 6 4 2 4 4" xfId="14825" xr:uid="{00000000-0005-0000-0000-00002D390000}"/>
    <cellStyle name="20% - Accent1 2 6 4 2 5" xfId="14826" xr:uid="{00000000-0005-0000-0000-00002E390000}"/>
    <cellStyle name="20% - Accent1 2 6 4 2 5 2" xfId="14827" xr:uid="{00000000-0005-0000-0000-00002F390000}"/>
    <cellStyle name="20% - Accent1 2 6 4 2 5 2 2" xfId="14828" xr:uid="{00000000-0005-0000-0000-000030390000}"/>
    <cellStyle name="20% - Accent1 2 6 4 2 5 3" xfId="14829" xr:uid="{00000000-0005-0000-0000-000031390000}"/>
    <cellStyle name="20% - Accent1 2 6 4 2 6" xfId="14830" xr:uid="{00000000-0005-0000-0000-000032390000}"/>
    <cellStyle name="20% - Accent1 2 6 4 2 6 2" xfId="14831" xr:uid="{00000000-0005-0000-0000-000033390000}"/>
    <cellStyle name="20% - Accent1 2 6 4 2 6 2 2" xfId="14832" xr:uid="{00000000-0005-0000-0000-000034390000}"/>
    <cellStyle name="20% - Accent1 2 6 4 2 6 3" xfId="14833" xr:uid="{00000000-0005-0000-0000-000035390000}"/>
    <cellStyle name="20% - Accent1 2 6 4 2 7" xfId="14834" xr:uid="{00000000-0005-0000-0000-000036390000}"/>
    <cellStyle name="20% - Accent1 2 6 4 2 7 2" xfId="14835" xr:uid="{00000000-0005-0000-0000-000037390000}"/>
    <cellStyle name="20% - Accent1 2 6 4 2 8" xfId="14836" xr:uid="{00000000-0005-0000-0000-000038390000}"/>
    <cellStyle name="20% - Accent1 2 6 4 2 8 2" xfId="14837" xr:uid="{00000000-0005-0000-0000-000039390000}"/>
    <cellStyle name="20% - Accent1 2 6 4 2 9" xfId="14838" xr:uid="{00000000-0005-0000-0000-00003A390000}"/>
    <cellStyle name="20% - Accent1 2 6 4 3" xfId="14839" xr:uid="{00000000-0005-0000-0000-00003B390000}"/>
    <cellStyle name="20% - Accent1 2 6 4 3 2" xfId="14840" xr:uid="{00000000-0005-0000-0000-00003C390000}"/>
    <cellStyle name="20% - Accent1 2 6 4 3 2 2" xfId="14841" xr:uid="{00000000-0005-0000-0000-00003D390000}"/>
    <cellStyle name="20% - Accent1 2 6 4 3 2 2 2" xfId="14842" xr:uid="{00000000-0005-0000-0000-00003E390000}"/>
    <cellStyle name="20% - Accent1 2 6 4 3 2 2 2 2" xfId="14843" xr:uid="{00000000-0005-0000-0000-00003F390000}"/>
    <cellStyle name="20% - Accent1 2 6 4 3 2 2 3" xfId="14844" xr:uid="{00000000-0005-0000-0000-000040390000}"/>
    <cellStyle name="20% - Accent1 2 6 4 3 2 3" xfId="14845" xr:uid="{00000000-0005-0000-0000-000041390000}"/>
    <cellStyle name="20% - Accent1 2 6 4 3 2 3 2" xfId="14846" xr:uid="{00000000-0005-0000-0000-000042390000}"/>
    <cellStyle name="20% - Accent1 2 6 4 3 2 4" xfId="14847" xr:uid="{00000000-0005-0000-0000-000043390000}"/>
    <cellStyle name="20% - Accent1 2 6 4 3 3" xfId="14848" xr:uid="{00000000-0005-0000-0000-000044390000}"/>
    <cellStyle name="20% - Accent1 2 6 4 3 3 2" xfId="14849" xr:uid="{00000000-0005-0000-0000-000045390000}"/>
    <cellStyle name="20% - Accent1 2 6 4 3 3 2 2" xfId="14850" xr:uid="{00000000-0005-0000-0000-000046390000}"/>
    <cellStyle name="20% - Accent1 2 6 4 3 3 2 2 2" xfId="14851" xr:uid="{00000000-0005-0000-0000-000047390000}"/>
    <cellStyle name="20% - Accent1 2 6 4 3 3 2 3" xfId="14852" xr:uid="{00000000-0005-0000-0000-000048390000}"/>
    <cellStyle name="20% - Accent1 2 6 4 3 3 3" xfId="14853" xr:uid="{00000000-0005-0000-0000-000049390000}"/>
    <cellStyle name="20% - Accent1 2 6 4 3 3 3 2" xfId="14854" xr:uid="{00000000-0005-0000-0000-00004A390000}"/>
    <cellStyle name="20% - Accent1 2 6 4 3 3 4" xfId="14855" xr:uid="{00000000-0005-0000-0000-00004B390000}"/>
    <cellStyle name="20% - Accent1 2 6 4 3 4" xfId="14856" xr:uid="{00000000-0005-0000-0000-00004C390000}"/>
    <cellStyle name="20% - Accent1 2 6 4 3 4 2" xfId="14857" xr:uid="{00000000-0005-0000-0000-00004D390000}"/>
    <cellStyle name="20% - Accent1 2 6 4 3 4 2 2" xfId="14858" xr:uid="{00000000-0005-0000-0000-00004E390000}"/>
    <cellStyle name="20% - Accent1 2 6 4 3 4 2 2 2" xfId="14859" xr:uid="{00000000-0005-0000-0000-00004F390000}"/>
    <cellStyle name="20% - Accent1 2 6 4 3 4 2 3" xfId="14860" xr:uid="{00000000-0005-0000-0000-000050390000}"/>
    <cellStyle name="20% - Accent1 2 6 4 3 4 3" xfId="14861" xr:uid="{00000000-0005-0000-0000-000051390000}"/>
    <cellStyle name="20% - Accent1 2 6 4 3 4 3 2" xfId="14862" xr:uid="{00000000-0005-0000-0000-000052390000}"/>
    <cellStyle name="20% - Accent1 2 6 4 3 4 4" xfId="14863" xr:uid="{00000000-0005-0000-0000-000053390000}"/>
    <cellStyle name="20% - Accent1 2 6 4 3 5" xfId="14864" xr:uid="{00000000-0005-0000-0000-000054390000}"/>
    <cellStyle name="20% - Accent1 2 6 4 3 5 2" xfId="14865" xr:uid="{00000000-0005-0000-0000-000055390000}"/>
    <cellStyle name="20% - Accent1 2 6 4 3 5 2 2" xfId="14866" xr:uid="{00000000-0005-0000-0000-000056390000}"/>
    <cellStyle name="20% - Accent1 2 6 4 3 5 3" xfId="14867" xr:uid="{00000000-0005-0000-0000-000057390000}"/>
    <cellStyle name="20% - Accent1 2 6 4 3 6" xfId="14868" xr:uid="{00000000-0005-0000-0000-000058390000}"/>
    <cellStyle name="20% - Accent1 2 6 4 3 6 2" xfId="14869" xr:uid="{00000000-0005-0000-0000-000059390000}"/>
    <cellStyle name="20% - Accent1 2 6 4 3 6 2 2" xfId="14870" xr:uid="{00000000-0005-0000-0000-00005A390000}"/>
    <cellStyle name="20% - Accent1 2 6 4 3 6 3" xfId="14871" xr:uid="{00000000-0005-0000-0000-00005B390000}"/>
    <cellStyle name="20% - Accent1 2 6 4 3 7" xfId="14872" xr:uid="{00000000-0005-0000-0000-00005C390000}"/>
    <cellStyle name="20% - Accent1 2 6 4 3 7 2" xfId="14873" xr:uid="{00000000-0005-0000-0000-00005D390000}"/>
    <cellStyle name="20% - Accent1 2 6 4 3 8" xfId="14874" xr:uid="{00000000-0005-0000-0000-00005E390000}"/>
    <cellStyle name="20% - Accent1 2 6 4 3 8 2" xfId="14875" xr:uid="{00000000-0005-0000-0000-00005F390000}"/>
    <cellStyle name="20% - Accent1 2 6 4 3 9" xfId="14876" xr:uid="{00000000-0005-0000-0000-000060390000}"/>
    <cellStyle name="20% - Accent1 2 6 4 4" xfId="14877" xr:uid="{00000000-0005-0000-0000-000061390000}"/>
    <cellStyle name="20% - Accent1 2 6 4 4 2" xfId="14878" xr:uid="{00000000-0005-0000-0000-000062390000}"/>
    <cellStyle name="20% - Accent1 2 6 4 4 2 2" xfId="14879" xr:uid="{00000000-0005-0000-0000-000063390000}"/>
    <cellStyle name="20% - Accent1 2 6 4 4 2 2 2" xfId="14880" xr:uid="{00000000-0005-0000-0000-000064390000}"/>
    <cellStyle name="20% - Accent1 2 6 4 4 2 3" xfId="14881" xr:uid="{00000000-0005-0000-0000-000065390000}"/>
    <cellStyle name="20% - Accent1 2 6 4 4 3" xfId="14882" xr:uid="{00000000-0005-0000-0000-000066390000}"/>
    <cellStyle name="20% - Accent1 2 6 4 4 3 2" xfId="14883" xr:uid="{00000000-0005-0000-0000-000067390000}"/>
    <cellStyle name="20% - Accent1 2 6 4 4 4" xfId="14884" xr:uid="{00000000-0005-0000-0000-000068390000}"/>
    <cellStyle name="20% - Accent1 2 6 4 5" xfId="14885" xr:uid="{00000000-0005-0000-0000-000069390000}"/>
    <cellStyle name="20% - Accent1 2 6 4 5 2" xfId="14886" xr:uid="{00000000-0005-0000-0000-00006A390000}"/>
    <cellStyle name="20% - Accent1 2 6 4 5 2 2" xfId="14887" xr:uid="{00000000-0005-0000-0000-00006B390000}"/>
    <cellStyle name="20% - Accent1 2 6 4 5 2 2 2" xfId="14888" xr:uid="{00000000-0005-0000-0000-00006C390000}"/>
    <cellStyle name="20% - Accent1 2 6 4 5 2 3" xfId="14889" xr:uid="{00000000-0005-0000-0000-00006D390000}"/>
    <cellStyle name="20% - Accent1 2 6 4 5 3" xfId="14890" xr:uid="{00000000-0005-0000-0000-00006E390000}"/>
    <cellStyle name="20% - Accent1 2 6 4 5 3 2" xfId="14891" xr:uid="{00000000-0005-0000-0000-00006F390000}"/>
    <cellStyle name="20% - Accent1 2 6 4 5 4" xfId="14892" xr:uid="{00000000-0005-0000-0000-000070390000}"/>
    <cellStyle name="20% - Accent1 2 6 4 6" xfId="14893" xr:uid="{00000000-0005-0000-0000-000071390000}"/>
    <cellStyle name="20% - Accent1 2 6 4 6 2" xfId="14894" xr:uid="{00000000-0005-0000-0000-000072390000}"/>
    <cellStyle name="20% - Accent1 2 6 4 6 2 2" xfId="14895" xr:uid="{00000000-0005-0000-0000-000073390000}"/>
    <cellStyle name="20% - Accent1 2 6 4 6 2 2 2" xfId="14896" xr:uid="{00000000-0005-0000-0000-000074390000}"/>
    <cellStyle name="20% - Accent1 2 6 4 6 2 3" xfId="14897" xr:uid="{00000000-0005-0000-0000-000075390000}"/>
    <cellStyle name="20% - Accent1 2 6 4 6 3" xfId="14898" xr:uid="{00000000-0005-0000-0000-000076390000}"/>
    <cellStyle name="20% - Accent1 2 6 4 6 3 2" xfId="14899" xr:uid="{00000000-0005-0000-0000-000077390000}"/>
    <cellStyle name="20% - Accent1 2 6 4 6 4" xfId="14900" xr:uid="{00000000-0005-0000-0000-000078390000}"/>
    <cellStyle name="20% - Accent1 2 6 4 7" xfId="14901" xr:uid="{00000000-0005-0000-0000-000079390000}"/>
    <cellStyle name="20% - Accent1 2 6 4 7 2" xfId="14902" xr:uid="{00000000-0005-0000-0000-00007A390000}"/>
    <cellStyle name="20% - Accent1 2 6 4 7 2 2" xfId="14903" xr:uid="{00000000-0005-0000-0000-00007B390000}"/>
    <cellStyle name="20% - Accent1 2 6 4 7 3" xfId="14904" xr:uid="{00000000-0005-0000-0000-00007C390000}"/>
    <cellStyle name="20% - Accent1 2 6 4 8" xfId="14905" xr:uid="{00000000-0005-0000-0000-00007D390000}"/>
    <cellStyle name="20% - Accent1 2 6 4 8 2" xfId="14906" xr:uid="{00000000-0005-0000-0000-00007E390000}"/>
    <cellStyle name="20% - Accent1 2 6 4 8 2 2" xfId="14907" xr:uid="{00000000-0005-0000-0000-00007F390000}"/>
    <cellStyle name="20% - Accent1 2 6 4 8 3" xfId="14908" xr:uid="{00000000-0005-0000-0000-000080390000}"/>
    <cellStyle name="20% - Accent1 2 6 4 9" xfId="14909" xr:uid="{00000000-0005-0000-0000-000081390000}"/>
    <cellStyle name="20% - Accent1 2 6 4 9 2" xfId="14910" xr:uid="{00000000-0005-0000-0000-000082390000}"/>
    <cellStyle name="20% - Accent1 2 6 5" xfId="14911" xr:uid="{00000000-0005-0000-0000-000083390000}"/>
    <cellStyle name="20% - Accent1 2 6 5 10" xfId="14912" xr:uid="{00000000-0005-0000-0000-000084390000}"/>
    <cellStyle name="20% - Accent1 2 6 5 10 2" xfId="14913" xr:uid="{00000000-0005-0000-0000-000085390000}"/>
    <cellStyle name="20% - Accent1 2 6 5 11" xfId="14914" xr:uid="{00000000-0005-0000-0000-000086390000}"/>
    <cellStyle name="20% - Accent1 2 6 5 2" xfId="14915" xr:uid="{00000000-0005-0000-0000-000087390000}"/>
    <cellStyle name="20% - Accent1 2 6 5 2 2" xfId="14916" xr:uid="{00000000-0005-0000-0000-000088390000}"/>
    <cellStyle name="20% - Accent1 2 6 5 2 2 2" xfId="14917" xr:uid="{00000000-0005-0000-0000-000089390000}"/>
    <cellStyle name="20% - Accent1 2 6 5 2 2 2 2" xfId="14918" xr:uid="{00000000-0005-0000-0000-00008A390000}"/>
    <cellStyle name="20% - Accent1 2 6 5 2 2 2 2 2" xfId="14919" xr:uid="{00000000-0005-0000-0000-00008B390000}"/>
    <cellStyle name="20% - Accent1 2 6 5 2 2 2 3" xfId="14920" xr:uid="{00000000-0005-0000-0000-00008C390000}"/>
    <cellStyle name="20% - Accent1 2 6 5 2 2 3" xfId="14921" xr:uid="{00000000-0005-0000-0000-00008D390000}"/>
    <cellStyle name="20% - Accent1 2 6 5 2 2 3 2" xfId="14922" xr:uid="{00000000-0005-0000-0000-00008E390000}"/>
    <cellStyle name="20% - Accent1 2 6 5 2 2 4" xfId="14923" xr:uid="{00000000-0005-0000-0000-00008F390000}"/>
    <cellStyle name="20% - Accent1 2 6 5 2 3" xfId="14924" xr:uid="{00000000-0005-0000-0000-000090390000}"/>
    <cellStyle name="20% - Accent1 2 6 5 2 3 2" xfId="14925" xr:uid="{00000000-0005-0000-0000-000091390000}"/>
    <cellStyle name="20% - Accent1 2 6 5 2 3 2 2" xfId="14926" xr:uid="{00000000-0005-0000-0000-000092390000}"/>
    <cellStyle name="20% - Accent1 2 6 5 2 3 2 2 2" xfId="14927" xr:uid="{00000000-0005-0000-0000-000093390000}"/>
    <cellStyle name="20% - Accent1 2 6 5 2 3 2 3" xfId="14928" xr:uid="{00000000-0005-0000-0000-000094390000}"/>
    <cellStyle name="20% - Accent1 2 6 5 2 3 3" xfId="14929" xr:uid="{00000000-0005-0000-0000-000095390000}"/>
    <cellStyle name="20% - Accent1 2 6 5 2 3 3 2" xfId="14930" xr:uid="{00000000-0005-0000-0000-000096390000}"/>
    <cellStyle name="20% - Accent1 2 6 5 2 3 4" xfId="14931" xr:uid="{00000000-0005-0000-0000-000097390000}"/>
    <cellStyle name="20% - Accent1 2 6 5 2 4" xfId="14932" xr:uid="{00000000-0005-0000-0000-000098390000}"/>
    <cellStyle name="20% - Accent1 2 6 5 2 4 2" xfId="14933" xr:uid="{00000000-0005-0000-0000-000099390000}"/>
    <cellStyle name="20% - Accent1 2 6 5 2 4 2 2" xfId="14934" xr:uid="{00000000-0005-0000-0000-00009A390000}"/>
    <cellStyle name="20% - Accent1 2 6 5 2 4 2 2 2" xfId="14935" xr:uid="{00000000-0005-0000-0000-00009B390000}"/>
    <cellStyle name="20% - Accent1 2 6 5 2 4 2 3" xfId="14936" xr:uid="{00000000-0005-0000-0000-00009C390000}"/>
    <cellStyle name="20% - Accent1 2 6 5 2 4 3" xfId="14937" xr:uid="{00000000-0005-0000-0000-00009D390000}"/>
    <cellStyle name="20% - Accent1 2 6 5 2 4 3 2" xfId="14938" xr:uid="{00000000-0005-0000-0000-00009E390000}"/>
    <cellStyle name="20% - Accent1 2 6 5 2 4 4" xfId="14939" xr:uid="{00000000-0005-0000-0000-00009F390000}"/>
    <cellStyle name="20% - Accent1 2 6 5 2 5" xfId="14940" xr:uid="{00000000-0005-0000-0000-0000A0390000}"/>
    <cellStyle name="20% - Accent1 2 6 5 2 5 2" xfId="14941" xr:uid="{00000000-0005-0000-0000-0000A1390000}"/>
    <cellStyle name="20% - Accent1 2 6 5 2 5 2 2" xfId="14942" xr:uid="{00000000-0005-0000-0000-0000A2390000}"/>
    <cellStyle name="20% - Accent1 2 6 5 2 5 3" xfId="14943" xr:uid="{00000000-0005-0000-0000-0000A3390000}"/>
    <cellStyle name="20% - Accent1 2 6 5 2 6" xfId="14944" xr:uid="{00000000-0005-0000-0000-0000A4390000}"/>
    <cellStyle name="20% - Accent1 2 6 5 2 6 2" xfId="14945" xr:uid="{00000000-0005-0000-0000-0000A5390000}"/>
    <cellStyle name="20% - Accent1 2 6 5 2 6 2 2" xfId="14946" xr:uid="{00000000-0005-0000-0000-0000A6390000}"/>
    <cellStyle name="20% - Accent1 2 6 5 2 6 3" xfId="14947" xr:uid="{00000000-0005-0000-0000-0000A7390000}"/>
    <cellStyle name="20% - Accent1 2 6 5 2 7" xfId="14948" xr:uid="{00000000-0005-0000-0000-0000A8390000}"/>
    <cellStyle name="20% - Accent1 2 6 5 2 7 2" xfId="14949" xr:uid="{00000000-0005-0000-0000-0000A9390000}"/>
    <cellStyle name="20% - Accent1 2 6 5 2 8" xfId="14950" xr:uid="{00000000-0005-0000-0000-0000AA390000}"/>
    <cellStyle name="20% - Accent1 2 6 5 2 8 2" xfId="14951" xr:uid="{00000000-0005-0000-0000-0000AB390000}"/>
    <cellStyle name="20% - Accent1 2 6 5 2 9" xfId="14952" xr:uid="{00000000-0005-0000-0000-0000AC390000}"/>
    <cellStyle name="20% - Accent1 2 6 5 3" xfId="14953" xr:uid="{00000000-0005-0000-0000-0000AD390000}"/>
    <cellStyle name="20% - Accent1 2 6 5 3 2" xfId="14954" xr:uid="{00000000-0005-0000-0000-0000AE390000}"/>
    <cellStyle name="20% - Accent1 2 6 5 3 2 2" xfId="14955" xr:uid="{00000000-0005-0000-0000-0000AF390000}"/>
    <cellStyle name="20% - Accent1 2 6 5 3 2 2 2" xfId="14956" xr:uid="{00000000-0005-0000-0000-0000B0390000}"/>
    <cellStyle name="20% - Accent1 2 6 5 3 2 2 2 2" xfId="14957" xr:uid="{00000000-0005-0000-0000-0000B1390000}"/>
    <cellStyle name="20% - Accent1 2 6 5 3 2 2 3" xfId="14958" xr:uid="{00000000-0005-0000-0000-0000B2390000}"/>
    <cellStyle name="20% - Accent1 2 6 5 3 2 3" xfId="14959" xr:uid="{00000000-0005-0000-0000-0000B3390000}"/>
    <cellStyle name="20% - Accent1 2 6 5 3 2 3 2" xfId="14960" xr:uid="{00000000-0005-0000-0000-0000B4390000}"/>
    <cellStyle name="20% - Accent1 2 6 5 3 2 4" xfId="14961" xr:uid="{00000000-0005-0000-0000-0000B5390000}"/>
    <cellStyle name="20% - Accent1 2 6 5 3 3" xfId="14962" xr:uid="{00000000-0005-0000-0000-0000B6390000}"/>
    <cellStyle name="20% - Accent1 2 6 5 3 3 2" xfId="14963" xr:uid="{00000000-0005-0000-0000-0000B7390000}"/>
    <cellStyle name="20% - Accent1 2 6 5 3 3 2 2" xfId="14964" xr:uid="{00000000-0005-0000-0000-0000B8390000}"/>
    <cellStyle name="20% - Accent1 2 6 5 3 3 2 2 2" xfId="14965" xr:uid="{00000000-0005-0000-0000-0000B9390000}"/>
    <cellStyle name="20% - Accent1 2 6 5 3 3 2 3" xfId="14966" xr:uid="{00000000-0005-0000-0000-0000BA390000}"/>
    <cellStyle name="20% - Accent1 2 6 5 3 3 3" xfId="14967" xr:uid="{00000000-0005-0000-0000-0000BB390000}"/>
    <cellStyle name="20% - Accent1 2 6 5 3 3 3 2" xfId="14968" xr:uid="{00000000-0005-0000-0000-0000BC390000}"/>
    <cellStyle name="20% - Accent1 2 6 5 3 3 4" xfId="14969" xr:uid="{00000000-0005-0000-0000-0000BD390000}"/>
    <cellStyle name="20% - Accent1 2 6 5 3 4" xfId="14970" xr:uid="{00000000-0005-0000-0000-0000BE390000}"/>
    <cellStyle name="20% - Accent1 2 6 5 3 4 2" xfId="14971" xr:uid="{00000000-0005-0000-0000-0000BF390000}"/>
    <cellStyle name="20% - Accent1 2 6 5 3 4 2 2" xfId="14972" xr:uid="{00000000-0005-0000-0000-0000C0390000}"/>
    <cellStyle name="20% - Accent1 2 6 5 3 4 2 2 2" xfId="14973" xr:uid="{00000000-0005-0000-0000-0000C1390000}"/>
    <cellStyle name="20% - Accent1 2 6 5 3 4 2 3" xfId="14974" xr:uid="{00000000-0005-0000-0000-0000C2390000}"/>
    <cellStyle name="20% - Accent1 2 6 5 3 4 3" xfId="14975" xr:uid="{00000000-0005-0000-0000-0000C3390000}"/>
    <cellStyle name="20% - Accent1 2 6 5 3 4 3 2" xfId="14976" xr:uid="{00000000-0005-0000-0000-0000C4390000}"/>
    <cellStyle name="20% - Accent1 2 6 5 3 4 4" xfId="14977" xr:uid="{00000000-0005-0000-0000-0000C5390000}"/>
    <cellStyle name="20% - Accent1 2 6 5 3 5" xfId="14978" xr:uid="{00000000-0005-0000-0000-0000C6390000}"/>
    <cellStyle name="20% - Accent1 2 6 5 3 5 2" xfId="14979" xr:uid="{00000000-0005-0000-0000-0000C7390000}"/>
    <cellStyle name="20% - Accent1 2 6 5 3 5 2 2" xfId="14980" xr:uid="{00000000-0005-0000-0000-0000C8390000}"/>
    <cellStyle name="20% - Accent1 2 6 5 3 5 3" xfId="14981" xr:uid="{00000000-0005-0000-0000-0000C9390000}"/>
    <cellStyle name="20% - Accent1 2 6 5 3 6" xfId="14982" xr:uid="{00000000-0005-0000-0000-0000CA390000}"/>
    <cellStyle name="20% - Accent1 2 6 5 3 6 2" xfId="14983" xr:uid="{00000000-0005-0000-0000-0000CB390000}"/>
    <cellStyle name="20% - Accent1 2 6 5 3 6 2 2" xfId="14984" xr:uid="{00000000-0005-0000-0000-0000CC390000}"/>
    <cellStyle name="20% - Accent1 2 6 5 3 6 3" xfId="14985" xr:uid="{00000000-0005-0000-0000-0000CD390000}"/>
    <cellStyle name="20% - Accent1 2 6 5 3 7" xfId="14986" xr:uid="{00000000-0005-0000-0000-0000CE390000}"/>
    <cellStyle name="20% - Accent1 2 6 5 3 7 2" xfId="14987" xr:uid="{00000000-0005-0000-0000-0000CF390000}"/>
    <cellStyle name="20% - Accent1 2 6 5 3 8" xfId="14988" xr:uid="{00000000-0005-0000-0000-0000D0390000}"/>
    <cellStyle name="20% - Accent1 2 6 5 3 8 2" xfId="14989" xr:uid="{00000000-0005-0000-0000-0000D1390000}"/>
    <cellStyle name="20% - Accent1 2 6 5 3 9" xfId="14990" xr:uid="{00000000-0005-0000-0000-0000D2390000}"/>
    <cellStyle name="20% - Accent1 2 6 5 4" xfId="14991" xr:uid="{00000000-0005-0000-0000-0000D3390000}"/>
    <cellStyle name="20% - Accent1 2 6 5 4 2" xfId="14992" xr:uid="{00000000-0005-0000-0000-0000D4390000}"/>
    <cellStyle name="20% - Accent1 2 6 5 4 2 2" xfId="14993" xr:uid="{00000000-0005-0000-0000-0000D5390000}"/>
    <cellStyle name="20% - Accent1 2 6 5 4 2 2 2" xfId="14994" xr:uid="{00000000-0005-0000-0000-0000D6390000}"/>
    <cellStyle name="20% - Accent1 2 6 5 4 2 3" xfId="14995" xr:uid="{00000000-0005-0000-0000-0000D7390000}"/>
    <cellStyle name="20% - Accent1 2 6 5 4 3" xfId="14996" xr:uid="{00000000-0005-0000-0000-0000D8390000}"/>
    <cellStyle name="20% - Accent1 2 6 5 4 3 2" xfId="14997" xr:uid="{00000000-0005-0000-0000-0000D9390000}"/>
    <cellStyle name="20% - Accent1 2 6 5 4 4" xfId="14998" xr:uid="{00000000-0005-0000-0000-0000DA390000}"/>
    <cellStyle name="20% - Accent1 2 6 5 5" xfId="14999" xr:uid="{00000000-0005-0000-0000-0000DB390000}"/>
    <cellStyle name="20% - Accent1 2 6 5 5 2" xfId="15000" xr:uid="{00000000-0005-0000-0000-0000DC390000}"/>
    <cellStyle name="20% - Accent1 2 6 5 5 2 2" xfId="15001" xr:uid="{00000000-0005-0000-0000-0000DD390000}"/>
    <cellStyle name="20% - Accent1 2 6 5 5 2 2 2" xfId="15002" xr:uid="{00000000-0005-0000-0000-0000DE390000}"/>
    <cellStyle name="20% - Accent1 2 6 5 5 2 3" xfId="15003" xr:uid="{00000000-0005-0000-0000-0000DF390000}"/>
    <cellStyle name="20% - Accent1 2 6 5 5 3" xfId="15004" xr:uid="{00000000-0005-0000-0000-0000E0390000}"/>
    <cellStyle name="20% - Accent1 2 6 5 5 3 2" xfId="15005" xr:uid="{00000000-0005-0000-0000-0000E1390000}"/>
    <cellStyle name="20% - Accent1 2 6 5 5 4" xfId="15006" xr:uid="{00000000-0005-0000-0000-0000E2390000}"/>
    <cellStyle name="20% - Accent1 2 6 5 6" xfId="15007" xr:uid="{00000000-0005-0000-0000-0000E3390000}"/>
    <cellStyle name="20% - Accent1 2 6 5 6 2" xfId="15008" xr:uid="{00000000-0005-0000-0000-0000E4390000}"/>
    <cellStyle name="20% - Accent1 2 6 5 6 2 2" xfId="15009" xr:uid="{00000000-0005-0000-0000-0000E5390000}"/>
    <cellStyle name="20% - Accent1 2 6 5 6 2 2 2" xfId="15010" xr:uid="{00000000-0005-0000-0000-0000E6390000}"/>
    <cellStyle name="20% - Accent1 2 6 5 6 2 3" xfId="15011" xr:uid="{00000000-0005-0000-0000-0000E7390000}"/>
    <cellStyle name="20% - Accent1 2 6 5 6 3" xfId="15012" xr:uid="{00000000-0005-0000-0000-0000E8390000}"/>
    <cellStyle name="20% - Accent1 2 6 5 6 3 2" xfId="15013" xr:uid="{00000000-0005-0000-0000-0000E9390000}"/>
    <cellStyle name="20% - Accent1 2 6 5 6 4" xfId="15014" xr:uid="{00000000-0005-0000-0000-0000EA390000}"/>
    <cellStyle name="20% - Accent1 2 6 5 7" xfId="15015" xr:uid="{00000000-0005-0000-0000-0000EB390000}"/>
    <cellStyle name="20% - Accent1 2 6 5 7 2" xfId="15016" xr:uid="{00000000-0005-0000-0000-0000EC390000}"/>
    <cellStyle name="20% - Accent1 2 6 5 7 2 2" xfId="15017" xr:uid="{00000000-0005-0000-0000-0000ED390000}"/>
    <cellStyle name="20% - Accent1 2 6 5 7 3" xfId="15018" xr:uid="{00000000-0005-0000-0000-0000EE390000}"/>
    <cellStyle name="20% - Accent1 2 6 5 8" xfId="15019" xr:uid="{00000000-0005-0000-0000-0000EF390000}"/>
    <cellStyle name="20% - Accent1 2 6 5 8 2" xfId="15020" xr:uid="{00000000-0005-0000-0000-0000F0390000}"/>
    <cellStyle name="20% - Accent1 2 6 5 8 2 2" xfId="15021" xr:uid="{00000000-0005-0000-0000-0000F1390000}"/>
    <cellStyle name="20% - Accent1 2 6 5 8 3" xfId="15022" xr:uid="{00000000-0005-0000-0000-0000F2390000}"/>
    <cellStyle name="20% - Accent1 2 6 5 9" xfId="15023" xr:uid="{00000000-0005-0000-0000-0000F3390000}"/>
    <cellStyle name="20% - Accent1 2 6 5 9 2" xfId="15024" xr:uid="{00000000-0005-0000-0000-0000F4390000}"/>
    <cellStyle name="20% - Accent1 2 6 6" xfId="15025" xr:uid="{00000000-0005-0000-0000-0000F5390000}"/>
    <cellStyle name="20% - Accent1 2 6 6 2" xfId="15026" xr:uid="{00000000-0005-0000-0000-0000F6390000}"/>
    <cellStyle name="20% - Accent1 2 6 6 2 2" xfId="15027" xr:uid="{00000000-0005-0000-0000-0000F7390000}"/>
    <cellStyle name="20% - Accent1 2 6 6 2 2 2" xfId="15028" xr:uid="{00000000-0005-0000-0000-0000F8390000}"/>
    <cellStyle name="20% - Accent1 2 6 6 2 2 2 2" xfId="15029" xr:uid="{00000000-0005-0000-0000-0000F9390000}"/>
    <cellStyle name="20% - Accent1 2 6 6 2 2 3" xfId="15030" xr:uid="{00000000-0005-0000-0000-0000FA390000}"/>
    <cellStyle name="20% - Accent1 2 6 6 2 3" xfId="15031" xr:uid="{00000000-0005-0000-0000-0000FB390000}"/>
    <cellStyle name="20% - Accent1 2 6 6 2 3 2" xfId="15032" xr:uid="{00000000-0005-0000-0000-0000FC390000}"/>
    <cellStyle name="20% - Accent1 2 6 6 2 4" xfId="15033" xr:uid="{00000000-0005-0000-0000-0000FD390000}"/>
    <cellStyle name="20% - Accent1 2 6 6 3" xfId="15034" xr:uid="{00000000-0005-0000-0000-0000FE390000}"/>
    <cellStyle name="20% - Accent1 2 6 6 3 2" xfId="15035" xr:uid="{00000000-0005-0000-0000-0000FF390000}"/>
    <cellStyle name="20% - Accent1 2 6 6 3 2 2" xfId="15036" xr:uid="{00000000-0005-0000-0000-0000003A0000}"/>
    <cellStyle name="20% - Accent1 2 6 6 3 2 2 2" xfId="15037" xr:uid="{00000000-0005-0000-0000-0000013A0000}"/>
    <cellStyle name="20% - Accent1 2 6 6 3 2 3" xfId="15038" xr:uid="{00000000-0005-0000-0000-0000023A0000}"/>
    <cellStyle name="20% - Accent1 2 6 6 3 3" xfId="15039" xr:uid="{00000000-0005-0000-0000-0000033A0000}"/>
    <cellStyle name="20% - Accent1 2 6 6 3 3 2" xfId="15040" xr:uid="{00000000-0005-0000-0000-0000043A0000}"/>
    <cellStyle name="20% - Accent1 2 6 6 3 4" xfId="15041" xr:uid="{00000000-0005-0000-0000-0000053A0000}"/>
    <cellStyle name="20% - Accent1 2 6 6 4" xfId="15042" xr:uid="{00000000-0005-0000-0000-0000063A0000}"/>
    <cellStyle name="20% - Accent1 2 6 6 4 2" xfId="15043" xr:uid="{00000000-0005-0000-0000-0000073A0000}"/>
    <cellStyle name="20% - Accent1 2 6 6 4 2 2" xfId="15044" xr:uid="{00000000-0005-0000-0000-0000083A0000}"/>
    <cellStyle name="20% - Accent1 2 6 6 4 2 2 2" xfId="15045" xr:uid="{00000000-0005-0000-0000-0000093A0000}"/>
    <cellStyle name="20% - Accent1 2 6 6 4 2 3" xfId="15046" xr:uid="{00000000-0005-0000-0000-00000A3A0000}"/>
    <cellStyle name="20% - Accent1 2 6 6 4 3" xfId="15047" xr:uid="{00000000-0005-0000-0000-00000B3A0000}"/>
    <cellStyle name="20% - Accent1 2 6 6 4 3 2" xfId="15048" xr:uid="{00000000-0005-0000-0000-00000C3A0000}"/>
    <cellStyle name="20% - Accent1 2 6 6 4 4" xfId="15049" xr:uid="{00000000-0005-0000-0000-00000D3A0000}"/>
    <cellStyle name="20% - Accent1 2 6 6 5" xfId="15050" xr:uid="{00000000-0005-0000-0000-00000E3A0000}"/>
    <cellStyle name="20% - Accent1 2 6 6 5 2" xfId="15051" xr:uid="{00000000-0005-0000-0000-00000F3A0000}"/>
    <cellStyle name="20% - Accent1 2 6 6 5 2 2" xfId="15052" xr:uid="{00000000-0005-0000-0000-0000103A0000}"/>
    <cellStyle name="20% - Accent1 2 6 6 5 3" xfId="15053" xr:uid="{00000000-0005-0000-0000-0000113A0000}"/>
    <cellStyle name="20% - Accent1 2 6 6 6" xfId="15054" xr:uid="{00000000-0005-0000-0000-0000123A0000}"/>
    <cellStyle name="20% - Accent1 2 6 6 6 2" xfId="15055" xr:uid="{00000000-0005-0000-0000-0000133A0000}"/>
    <cellStyle name="20% - Accent1 2 6 6 6 2 2" xfId="15056" xr:uid="{00000000-0005-0000-0000-0000143A0000}"/>
    <cellStyle name="20% - Accent1 2 6 6 6 3" xfId="15057" xr:uid="{00000000-0005-0000-0000-0000153A0000}"/>
    <cellStyle name="20% - Accent1 2 6 6 7" xfId="15058" xr:uid="{00000000-0005-0000-0000-0000163A0000}"/>
    <cellStyle name="20% - Accent1 2 6 6 7 2" xfId="15059" xr:uid="{00000000-0005-0000-0000-0000173A0000}"/>
    <cellStyle name="20% - Accent1 2 6 6 8" xfId="15060" xr:uid="{00000000-0005-0000-0000-0000183A0000}"/>
    <cellStyle name="20% - Accent1 2 6 6 8 2" xfId="15061" xr:uid="{00000000-0005-0000-0000-0000193A0000}"/>
    <cellStyle name="20% - Accent1 2 6 6 9" xfId="15062" xr:uid="{00000000-0005-0000-0000-00001A3A0000}"/>
    <cellStyle name="20% - Accent1 2 6 7" xfId="15063" xr:uid="{00000000-0005-0000-0000-00001B3A0000}"/>
    <cellStyle name="20% - Accent1 2 6 7 2" xfId="15064" xr:uid="{00000000-0005-0000-0000-00001C3A0000}"/>
    <cellStyle name="20% - Accent1 2 6 7 2 2" xfId="15065" xr:uid="{00000000-0005-0000-0000-00001D3A0000}"/>
    <cellStyle name="20% - Accent1 2 6 7 2 2 2" xfId="15066" xr:uid="{00000000-0005-0000-0000-00001E3A0000}"/>
    <cellStyle name="20% - Accent1 2 6 7 2 2 2 2" xfId="15067" xr:uid="{00000000-0005-0000-0000-00001F3A0000}"/>
    <cellStyle name="20% - Accent1 2 6 7 2 2 3" xfId="15068" xr:uid="{00000000-0005-0000-0000-0000203A0000}"/>
    <cellStyle name="20% - Accent1 2 6 7 2 3" xfId="15069" xr:uid="{00000000-0005-0000-0000-0000213A0000}"/>
    <cellStyle name="20% - Accent1 2 6 7 2 3 2" xfId="15070" xr:uid="{00000000-0005-0000-0000-0000223A0000}"/>
    <cellStyle name="20% - Accent1 2 6 7 2 4" xfId="15071" xr:uid="{00000000-0005-0000-0000-0000233A0000}"/>
    <cellStyle name="20% - Accent1 2 6 7 3" xfId="15072" xr:uid="{00000000-0005-0000-0000-0000243A0000}"/>
    <cellStyle name="20% - Accent1 2 6 7 3 2" xfId="15073" xr:uid="{00000000-0005-0000-0000-0000253A0000}"/>
    <cellStyle name="20% - Accent1 2 6 7 3 2 2" xfId="15074" xr:uid="{00000000-0005-0000-0000-0000263A0000}"/>
    <cellStyle name="20% - Accent1 2 6 7 3 2 2 2" xfId="15075" xr:uid="{00000000-0005-0000-0000-0000273A0000}"/>
    <cellStyle name="20% - Accent1 2 6 7 3 2 3" xfId="15076" xr:uid="{00000000-0005-0000-0000-0000283A0000}"/>
    <cellStyle name="20% - Accent1 2 6 7 3 3" xfId="15077" xr:uid="{00000000-0005-0000-0000-0000293A0000}"/>
    <cellStyle name="20% - Accent1 2 6 7 3 3 2" xfId="15078" xr:uid="{00000000-0005-0000-0000-00002A3A0000}"/>
    <cellStyle name="20% - Accent1 2 6 7 3 4" xfId="15079" xr:uid="{00000000-0005-0000-0000-00002B3A0000}"/>
    <cellStyle name="20% - Accent1 2 6 7 4" xfId="15080" xr:uid="{00000000-0005-0000-0000-00002C3A0000}"/>
    <cellStyle name="20% - Accent1 2 6 7 4 2" xfId="15081" xr:uid="{00000000-0005-0000-0000-00002D3A0000}"/>
    <cellStyle name="20% - Accent1 2 6 7 4 2 2" xfId="15082" xr:uid="{00000000-0005-0000-0000-00002E3A0000}"/>
    <cellStyle name="20% - Accent1 2 6 7 4 2 2 2" xfId="15083" xr:uid="{00000000-0005-0000-0000-00002F3A0000}"/>
    <cellStyle name="20% - Accent1 2 6 7 4 2 3" xfId="15084" xr:uid="{00000000-0005-0000-0000-0000303A0000}"/>
    <cellStyle name="20% - Accent1 2 6 7 4 3" xfId="15085" xr:uid="{00000000-0005-0000-0000-0000313A0000}"/>
    <cellStyle name="20% - Accent1 2 6 7 4 3 2" xfId="15086" xr:uid="{00000000-0005-0000-0000-0000323A0000}"/>
    <cellStyle name="20% - Accent1 2 6 7 4 4" xfId="15087" xr:uid="{00000000-0005-0000-0000-0000333A0000}"/>
    <cellStyle name="20% - Accent1 2 6 7 5" xfId="15088" xr:uid="{00000000-0005-0000-0000-0000343A0000}"/>
    <cellStyle name="20% - Accent1 2 6 7 5 2" xfId="15089" xr:uid="{00000000-0005-0000-0000-0000353A0000}"/>
    <cellStyle name="20% - Accent1 2 6 7 5 2 2" xfId="15090" xr:uid="{00000000-0005-0000-0000-0000363A0000}"/>
    <cellStyle name="20% - Accent1 2 6 7 5 3" xfId="15091" xr:uid="{00000000-0005-0000-0000-0000373A0000}"/>
    <cellStyle name="20% - Accent1 2 6 7 6" xfId="15092" xr:uid="{00000000-0005-0000-0000-0000383A0000}"/>
    <cellStyle name="20% - Accent1 2 6 7 6 2" xfId="15093" xr:uid="{00000000-0005-0000-0000-0000393A0000}"/>
    <cellStyle name="20% - Accent1 2 6 7 6 2 2" xfId="15094" xr:uid="{00000000-0005-0000-0000-00003A3A0000}"/>
    <cellStyle name="20% - Accent1 2 6 7 6 3" xfId="15095" xr:uid="{00000000-0005-0000-0000-00003B3A0000}"/>
    <cellStyle name="20% - Accent1 2 6 7 7" xfId="15096" xr:uid="{00000000-0005-0000-0000-00003C3A0000}"/>
    <cellStyle name="20% - Accent1 2 6 7 7 2" xfId="15097" xr:uid="{00000000-0005-0000-0000-00003D3A0000}"/>
    <cellStyle name="20% - Accent1 2 6 7 8" xfId="15098" xr:uid="{00000000-0005-0000-0000-00003E3A0000}"/>
    <cellStyle name="20% - Accent1 2 6 7 8 2" xfId="15099" xr:uid="{00000000-0005-0000-0000-00003F3A0000}"/>
    <cellStyle name="20% - Accent1 2 6 7 9" xfId="15100" xr:uid="{00000000-0005-0000-0000-0000403A0000}"/>
    <cellStyle name="20% - Accent1 2 6 8" xfId="15101" xr:uid="{00000000-0005-0000-0000-0000413A0000}"/>
    <cellStyle name="20% - Accent1 2 6 8 2" xfId="15102" xr:uid="{00000000-0005-0000-0000-0000423A0000}"/>
    <cellStyle name="20% - Accent1 2 6 8 2 2" xfId="15103" xr:uid="{00000000-0005-0000-0000-0000433A0000}"/>
    <cellStyle name="20% - Accent1 2 6 8 2 2 2" xfId="15104" xr:uid="{00000000-0005-0000-0000-0000443A0000}"/>
    <cellStyle name="20% - Accent1 2 6 8 2 3" xfId="15105" xr:uid="{00000000-0005-0000-0000-0000453A0000}"/>
    <cellStyle name="20% - Accent1 2 6 8 3" xfId="15106" xr:uid="{00000000-0005-0000-0000-0000463A0000}"/>
    <cellStyle name="20% - Accent1 2 6 8 3 2" xfId="15107" xr:uid="{00000000-0005-0000-0000-0000473A0000}"/>
    <cellStyle name="20% - Accent1 2 6 8 4" xfId="15108" xr:uid="{00000000-0005-0000-0000-0000483A0000}"/>
    <cellStyle name="20% - Accent1 2 6 9" xfId="15109" xr:uid="{00000000-0005-0000-0000-0000493A0000}"/>
    <cellStyle name="20% - Accent1 2 6 9 2" xfId="15110" xr:uid="{00000000-0005-0000-0000-00004A3A0000}"/>
    <cellStyle name="20% - Accent1 2 6 9 2 2" xfId="15111" xr:uid="{00000000-0005-0000-0000-00004B3A0000}"/>
    <cellStyle name="20% - Accent1 2 6 9 2 2 2" xfId="15112" xr:uid="{00000000-0005-0000-0000-00004C3A0000}"/>
    <cellStyle name="20% - Accent1 2 6 9 2 3" xfId="15113" xr:uid="{00000000-0005-0000-0000-00004D3A0000}"/>
    <cellStyle name="20% - Accent1 2 6 9 3" xfId="15114" xr:uid="{00000000-0005-0000-0000-00004E3A0000}"/>
    <cellStyle name="20% - Accent1 2 6 9 3 2" xfId="15115" xr:uid="{00000000-0005-0000-0000-00004F3A0000}"/>
    <cellStyle name="20% - Accent1 2 6 9 4" xfId="15116" xr:uid="{00000000-0005-0000-0000-0000503A0000}"/>
    <cellStyle name="20% - Accent1 2 7" xfId="15117" xr:uid="{00000000-0005-0000-0000-0000513A0000}"/>
    <cellStyle name="20% - Accent1 2 7 10" xfId="15118" xr:uid="{00000000-0005-0000-0000-0000523A0000}"/>
    <cellStyle name="20% - Accent1 2 7 10 2" xfId="15119" xr:uid="{00000000-0005-0000-0000-0000533A0000}"/>
    <cellStyle name="20% - Accent1 2 7 10 2 2" xfId="15120" xr:uid="{00000000-0005-0000-0000-0000543A0000}"/>
    <cellStyle name="20% - Accent1 2 7 10 3" xfId="15121" xr:uid="{00000000-0005-0000-0000-0000553A0000}"/>
    <cellStyle name="20% - Accent1 2 7 11" xfId="15122" xr:uid="{00000000-0005-0000-0000-0000563A0000}"/>
    <cellStyle name="20% - Accent1 2 7 11 2" xfId="15123" xr:uid="{00000000-0005-0000-0000-0000573A0000}"/>
    <cellStyle name="20% - Accent1 2 7 11 2 2" xfId="15124" xr:uid="{00000000-0005-0000-0000-0000583A0000}"/>
    <cellStyle name="20% - Accent1 2 7 11 3" xfId="15125" xr:uid="{00000000-0005-0000-0000-0000593A0000}"/>
    <cellStyle name="20% - Accent1 2 7 12" xfId="15126" xr:uid="{00000000-0005-0000-0000-00005A3A0000}"/>
    <cellStyle name="20% - Accent1 2 7 12 2" xfId="15127" xr:uid="{00000000-0005-0000-0000-00005B3A0000}"/>
    <cellStyle name="20% - Accent1 2 7 13" xfId="15128" xr:uid="{00000000-0005-0000-0000-00005C3A0000}"/>
    <cellStyle name="20% - Accent1 2 7 13 2" xfId="15129" xr:uid="{00000000-0005-0000-0000-00005D3A0000}"/>
    <cellStyle name="20% - Accent1 2 7 14" xfId="15130" xr:uid="{00000000-0005-0000-0000-00005E3A0000}"/>
    <cellStyle name="20% - Accent1 2 7 2" xfId="15131" xr:uid="{00000000-0005-0000-0000-00005F3A0000}"/>
    <cellStyle name="20% - Accent1 2 7 2 10" xfId="15132" xr:uid="{00000000-0005-0000-0000-0000603A0000}"/>
    <cellStyle name="20% - Accent1 2 7 2 10 2" xfId="15133" xr:uid="{00000000-0005-0000-0000-0000613A0000}"/>
    <cellStyle name="20% - Accent1 2 7 2 11" xfId="15134" xr:uid="{00000000-0005-0000-0000-0000623A0000}"/>
    <cellStyle name="20% - Accent1 2 7 2 2" xfId="15135" xr:uid="{00000000-0005-0000-0000-0000633A0000}"/>
    <cellStyle name="20% - Accent1 2 7 2 2 2" xfId="15136" xr:uid="{00000000-0005-0000-0000-0000643A0000}"/>
    <cellStyle name="20% - Accent1 2 7 2 2 2 2" xfId="15137" xr:uid="{00000000-0005-0000-0000-0000653A0000}"/>
    <cellStyle name="20% - Accent1 2 7 2 2 2 2 2" xfId="15138" xr:uid="{00000000-0005-0000-0000-0000663A0000}"/>
    <cellStyle name="20% - Accent1 2 7 2 2 2 2 2 2" xfId="15139" xr:uid="{00000000-0005-0000-0000-0000673A0000}"/>
    <cellStyle name="20% - Accent1 2 7 2 2 2 2 3" xfId="15140" xr:uid="{00000000-0005-0000-0000-0000683A0000}"/>
    <cellStyle name="20% - Accent1 2 7 2 2 2 3" xfId="15141" xr:uid="{00000000-0005-0000-0000-0000693A0000}"/>
    <cellStyle name="20% - Accent1 2 7 2 2 2 3 2" xfId="15142" xr:uid="{00000000-0005-0000-0000-00006A3A0000}"/>
    <cellStyle name="20% - Accent1 2 7 2 2 2 4" xfId="15143" xr:uid="{00000000-0005-0000-0000-00006B3A0000}"/>
    <cellStyle name="20% - Accent1 2 7 2 2 3" xfId="15144" xr:uid="{00000000-0005-0000-0000-00006C3A0000}"/>
    <cellStyle name="20% - Accent1 2 7 2 2 3 2" xfId="15145" xr:uid="{00000000-0005-0000-0000-00006D3A0000}"/>
    <cellStyle name="20% - Accent1 2 7 2 2 3 2 2" xfId="15146" xr:uid="{00000000-0005-0000-0000-00006E3A0000}"/>
    <cellStyle name="20% - Accent1 2 7 2 2 3 2 2 2" xfId="15147" xr:uid="{00000000-0005-0000-0000-00006F3A0000}"/>
    <cellStyle name="20% - Accent1 2 7 2 2 3 2 3" xfId="15148" xr:uid="{00000000-0005-0000-0000-0000703A0000}"/>
    <cellStyle name="20% - Accent1 2 7 2 2 3 3" xfId="15149" xr:uid="{00000000-0005-0000-0000-0000713A0000}"/>
    <cellStyle name="20% - Accent1 2 7 2 2 3 3 2" xfId="15150" xr:uid="{00000000-0005-0000-0000-0000723A0000}"/>
    <cellStyle name="20% - Accent1 2 7 2 2 3 4" xfId="15151" xr:uid="{00000000-0005-0000-0000-0000733A0000}"/>
    <cellStyle name="20% - Accent1 2 7 2 2 4" xfId="15152" xr:uid="{00000000-0005-0000-0000-0000743A0000}"/>
    <cellStyle name="20% - Accent1 2 7 2 2 4 2" xfId="15153" xr:uid="{00000000-0005-0000-0000-0000753A0000}"/>
    <cellStyle name="20% - Accent1 2 7 2 2 4 2 2" xfId="15154" xr:uid="{00000000-0005-0000-0000-0000763A0000}"/>
    <cellStyle name="20% - Accent1 2 7 2 2 4 2 2 2" xfId="15155" xr:uid="{00000000-0005-0000-0000-0000773A0000}"/>
    <cellStyle name="20% - Accent1 2 7 2 2 4 2 3" xfId="15156" xr:uid="{00000000-0005-0000-0000-0000783A0000}"/>
    <cellStyle name="20% - Accent1 2 7 2 2 4 3" xfId="15157" xr:uid="{00000000-0005-0000-0000-0000793A0000}"/>
    <cellStyle name="20% - Accent1 2 7 2 2 4 3 2" xfId="15158" xr:uid="{00000000-0005-0000-0000-00007A3A0000}"/>
    <cellStyle name="20% - Accent1 2 7 2 2 4 4" xfId="15159" xr:uid="{00000000-0005-0000-0000-00007B3A0000}"/>
    <cellStyle name="20% - Accent1 2 7 2 2 5" xfId="15160" xr:uid="{00000000-0005-0000-0000-00007C3A0000}"/>
    <cellStyle name="20% - Accent1 2 7 2 2 5 2" xfId="15161" xr:uid="{00000000-0005-0000-0000-00007D3A0000}"/>
    <cellStyle name="20% - Accent1 2 7 2 2 5 2 2" xfId="15162" xr:uid="{00000000-0005-0000-0000-00007E3A0000}"/>
    <cellStyle name="20% - Accent1 2 7 2 2 5 3" xfId="15163" xr:uid="{00000000-0005-0000-0000-00007F3A0000}"/>
    <cellStyle name="20% - Accent1 2 7 2 2 6" xfId="15164" xr:uid="{00000000-0005-0000-0000-0000803A0000}"/>
    <cellStyle name="20% - Accent1 2 7 2 2 6 2" xfId="15165" xr:uid="{00000000-0005-0000-0000-0000813A0000}"/>
    <cellStyle name="20% - Accent1 2 7 2 2 6 2 2" xfId="15166" xr:uid="{00000000-0005-0000-0000-0000823A0000}"/>
    <cellStyle name="20% - Accent1 2 7 2 2 6 3" xfId="15167" xr:uid="{00000000-0005-0000-0000-0000833A0000}"/>
    <cellStyle name="20% - Accent1 2 7 2 2 7" xfId="15168" xr:uid="{00000000-0005-0000-0000-0000843A0000}"/>
    <cellStyle name="20% - Accent1 2 7 2 2 7 2" xfId="15169" xr:uid="{00000000-0005-0000-0000-0000853A0000}"/>
    <cellStyle name="20% - Accent1 2 7 2 2 8" xfId="15170" xr:uid="{00000000-0005-0000-0000-0000863A0000}"/>
    <cellStyle name="20% - Accent1 2 7 2 2 8 2" xfId="15171" xr:uid="{00000000-0005-0000-0000-0000873A0000}"/>
    <cellStyle name="20% - Accent1 2 7 2 2 9" xfId="15172" xr:uid="{00000000-0005-0000-0000-0000883A0000}"/>
    <cellStyle name="20% - Accent1 2 7 2 3" xfId="15173" xr:uid="{00000000-0005-0000-0000-0000893A0000}"/>
    <cellStyle name="20% - Accent1 2 7 2 3 2" xfId="15174" xr:uid="{00000000-0005-0000-0000-00008A3A0000}"/>
    <cellStyle name="20% - Accent1 2 7 2 3 2 2" xfId="15175" xr:uid="{00000000-0005-0000-0000-00008B3A0000}"/>
    <cellStyle name="20% - Accent1 2 7 2 3 2 2 2" xfId="15176" xr:uid="{00000000-0005-0000-0000-00008C3A0000}"/>
    <cellStyle name="20% - Accent1 2 7 2 3 2 2 2 2" xfId="15177" xr:uid="{00000000-0005-0000-0000-00008D3A0000}"/>
    <cellStyle name="20% - Accent1 2 7 2 3 2 2 3" xfId="15178" xr:uid="{00000000-0005-0000-0000-00008E3A0000}"/>
    <cellStyle name="20% - Accent1 2 7 2 3 2 3" xfId="15179" xr:uid="{00000000-0005-0000-0000-00008F3A0000}"/>
    <cellStyle name="20% - Accent1 2 7 2 3 2 3 2" xfId="15180" xr:uid="{00000000-0005-0000-0000-0000903A0000}"/>
    <cellStyle name="20% - Accent1 2 7 2 3 2 4" xfId="15181" xr:uid="{00000000-0005-0000-0000-0000913A0000}"/>
    <cellStyle name="20% - Accent1 2 7 2 3 3" xfId="15182" xr:uid="{00000000-0005-0000-0000-0000923A0000}"/>
    <cellStyle name="20% - Accent1 2 7 2 3 3 2" xfId="15183" xr:uid="{00000000-0005-0000-0000-0000933A0000}"/>
    <cellStyle name="20% - Accent1 2 7 2 3 3 2 2" xfId="15184" xr:uid="{00000000-0005-0000-0000-0000943A0000}"/>
    <cellStyle name="20% - Accent1 2 7 2 3 3 2 2 2" xfId="15185" xr:uid="{00000000-0005-0000-0000-0000953A0000}"/>
    <cellStyle name="20% - Accent1 2 7 2 3 3 2 3" xfId="15186" xr:uid="{00000000-0005-0000-0000-0000963A0000}"/>
    <cellStyle name="20% - Accent1 2 7 2 3 3 3" xfId="15187" xr:uid="{00000000-0005-0000-0000-0000973A0000}"/>
    <cellStyle name="20% - Accent1 2 7 2 3 3 3 2" xfId="15188" xr:uid="{00000000-0005-0000-0000-0000983A0000}"/>
    <cellStyle name="20% - Accent1 2 7 2 3 3 4" xfId="15189" xr:uid="{00000000-0005-0000-0000-0000993A0000}"/>
    <cellStyle name="20% - Accent1 2 7 2 3 4" xfId="15190" xr:uid="{00000000-0005-0000-0000-00009A3A0000}"/>
    <cellStyle name="20% - Accent1 2 7 2 3 4 2" xfId="15191" xr:uid="{00000000-0005-0000-0000-00009B3A0000}"/>
    <cellStyle name="20% - Accent1 2 7 2 3 4 2 2" xfId="15192" xr:uid="{00000000-0005-0000-0000-00009C3A0000}"/>
    <cellStyle name="20% - Accent1 2 7 2 3 4 2 2 2" xfId="15193" xr:uid="{00000000-0005-0000-0000-00009D3A0000}"/>
    <cellStyle name="20% - Accent1 2 7 2 3 4 2 3" xfId="15194" xr:uid="{00000000-0005-0000-0000-00009E3A0000}"/>
    <cellStyle name="20% - Accent1 2 7 2 3 4 3" xfId="15195" xr:uid="{00000000-0005-0000-0000-00009F3A0000}"/>
    <cellStyle name="20% - Accent1 2 7 2 3 4 3 2" xfId="15196" xr:uid="{00000000-0005-0000-0000-0000A03A0000}"/>
    <cellStyle name="20% - Accent1 2 7 2 3 4 4" xfId="15197" xr:uid="{00000000-0005-0000-0000-0000A13A0000}"/>
    <cellStyle name="20% - Accent1 2 7 2 3 5" xfId="15198" xr:uid="{00000000-0005-0000-0000-0000A23A0000}"/>
    <cellStyle name="20% - Accent1 2 7 2 3 5 2" xfId="15199" xr:uid="{00000000-0005-0000-0000-0000A33A0000}"/>
    <cellStyle name="20% - Accent1 2 7 2 3 5 2 2" xfId="15200" xr:uid="{00000000-0005-0000-0000-0000A43A0000}"/>
    <cellStyle name="20% - Accent1 2 7 2 3 5 3" xfId="15201" xr:uid="{00000000-0005-0000-0000-0000A53A0000}"/>
    <cellStyle name="20% - Accent1 2 7 2 3 6" xfId="15202" xr:uid="{00000000-0005-0000-0000-0000A63A0000}"/>
    <cellStyle name="20% - Accent1 2 7 2 3 6 2" xfId="15203" xr:uid="{00000000-0005-0000-0000-0000A73A0000}"/>
    <cellStyle name="20% - Accent1 2 7 2 3 6 2 2" xfId="15204" xr:uid="{00000000-0005-0000-0000-0000A83A0000}"/>
    <cellStyle name="20% - Accent1 2 7 2 3 6 3" xfId="15205" xr:uid="{00000000-0005-0000-0000-0000A93A0000}"/>
    <cellStyle name="20% - Accent1 2 7 2 3 7" xfId="15206" xr:uid="{00000000-0005-0000-0000-0000AA3A0000}"/>
    <cellStyle name="20% - Accent1 2 7 2 3 7 2" xfId="15207" xr:uid="{00000000-0005-0000-0000-0000AB3A0000}"/>
    <cellStyle name="20% - Accent1 2 7 2 3 8" xfId="15208" xr:uid="{00000000-0005-0000-0000-0000AC3A0000}"/>
    <cellStyle name="20% - Accent1 2 7 2 3 8 2" xfId="15209" xr:uid="{00000000-0005-0000-0000-0000AD3A0000}"/>
    <cellStyle name="20% - Accent1 2 7 2 3 9" xfId="15210" xr:uid="{00000000-0005-0000-0000-0000AE3A0000}"/>
    <cellStyle name="20% - Accent1 2 7 2 4" xfId="15211" xr:uid="{00000000-0005-0000-0000-0000AF3A0000}"/>
    <cellStyle name="20% - Accent1 2 7 2 4 2" xfId="15212" xr:uid="{00000000-0005-0000-0000-0000B03A0000}"/>
    <cellStyle name="20% - Accent1 2 7 2 4 2 2" xfId="15213" xr:uid="{00000000-0005-0000-0000-0000B13A0000}"/>
    <cellStyle name="20% - Accent1 2 7 2 4 2 2 2" xfId="15214" xr:uid="{00000000-0005-0000-0000-0000B23A0000}"/>
    <cellStyle name="20% - Accent1 2 7 2 4 2 3" xfId="15215" xr:uid="{00000000-0005-0000-0000-0000B33A0000}"/>
    <cellStyle name="20% - Accent1 2 7 2 4 3" xfId="15216" xr:uid="{00000000-0005-0000-0000-0000B43A0000}"/>
    <cellStyle name="20% - Accent1 2 7 2 4 3 2" xfId="15217" xr:uid="{00000000-0005-0000-0000-0000B53A0000}"/>
    <cellStyle name="20% - Accent1 2 7 2 4 4" xfId="15218" xr:uid="{00000000-0005-0000-0000-0000B63A0000}"/>
    <cellStyle name="20% - Accent1 2 7 2 5" xfId="15219" xr:uid="{00000000-0005-0000-0000-0000B73A0000}"/>
    <cellStyle name="20% - Accent1 2 7 2 5 2" xfId="15220" xr:uid="{00000000-0005-0000-0000-0000B83A0000}"/>
    <cellStyle name="20% - Accent1 2 7 2 5 2 2" xfId="15221" xr:uid="{00000000-0005-0000-0000-0000B93A0000}"/>
    <cellStyle name="20% - Accent1 2 7 2 5 2 2 2" xfId="15222" xr:uid="{00000000-0005-0000-0000-0000BA3A0000}"/>
    <cellStyle name="20% - Accent1 2 7 2 5 2 3" xfId="15223" xr:uid="{00000000-0005-0000-0000-0000BB3A0000}"/>
    <cellStyle name="20% - Accent1 2 7 2 5 3" xfId="15224" xr:uid="{00000000-0005-0000-0000-0000BC3A0000}"/>
    <cellStyle name="20% - Accent1 2 7 2 5 3 2" xfId="15225" xr:uid="{00000000-0005-0000-0000-0000BD3A0000}"/>
    <cellStyle name="20% - Accent1 2 7 2 5 4" xfId="15226" xr:uid="{00000000-0005-0000-0000-0000BE3A0000}"/>
    <cellStyle name="20% - Accent1 2 7 2 6" xfId="15227" xr:uid="{00000000-0005-0000-0000-0000BF3A0000}"/>
    <cellStyle name="20% - Accent1 2 7 2 6 2" xfId="15228" xr:uid="{00000000-0005-0000-0000-0000C03A0000}"/>
    <cellStyle name="20% - Accent1 2 7 2 6 2 2" xfId="15229" xr:uid="{00000000-0005-0000-0000-0000C13A0000}"/>
    <cellStyle name="20% - Accent1 2 7 2 6 2 2 2" xfId="15230" xr:uid="{00000000-0005-0000-0000-0000C23A0000}"/>
    <cellStyle name="20% - Accent1 2 7 2 6 2 3" xfId="15231" xr:uid="{00000000-0005-0000-0000-0000C33A0000}"/>
    <cellStyle name="20% - Accent1 2 7 2 6 3" xfId="15232" xr:uid="{00000000-0005-0000-0000-0000C43A0000}"/>
    <cellStyle name="20% - Accent1 2 7 2 6 3 2" xfId="15233" xr:uid="{00000000-0005-0000-0000-0000C53A0000}"/>
    <cellStyle name="20% - Accent1 2 7 2 6 4" xfId="15234" xr:uid="{00000000-0005-0000-0000-0000C63A0000}"/>
    <cellStyle name="20% - Accent1 2 7 2 7" xfId="15235" xr:uid="{00000000-0005-0000-0000-0000C73A0000}"/>
    <cellStyle name="20% - Accent1 2 7 2 7 2" xfId="15236" xr:uid="{00000000-0005-0000-0000-0000C83A0000}"/>
    <cellStyle name="20% - Accent1 2 7 2 7 2 2" xfId="15237" xr:uid="{00000000-0005-0000-0000-0000C93A0000}"/>
    <cellStyle name="20% - Accent1 2 7 2 7 3" xfId="15238" xr:uid="{00000000-0005-0000-0000-0000CA3A0000}"/>
    <cellStyle name="20% - Accent1 2 7 2 8" xfId="15239" xr:uid="{00000000-0005-0000-0000-0000CB3A0000}"/>
    <cellStyle name="20% - Accent1 2 7 2 8 2" xfId="15240" xr:uid="{00000000-0005-0000-0000-0000CC3A0000}"/>
    <cellStyle name="20% - Accent1 2 7 2 8 2 2" xfId="15241" xr:uid="{00000000-0005-0000-0000-0000CD3A0000}"/>
    <cellStyle name="20% - Accent1 2 7 2 8 3" xfId="15242" xr:uid="{00000000-0005-0000-0000-0000CE3A0000}"/>
    <cellStyle name="20% - Accent1 2 7 2 9" xfId="15243" xr:uid="{00000000-0005-0000-0000-0000CF3A0000}"/>
    <cellStyle name="20% - Accent1 2 7 2 9 2" xfId="15244" xr:uid="{00000000-0005-0000-0000-0000D03A0000}"/>
    <cellStyle name="20% - Accent1 2 7 3" xfId="15245" xr:uid="{00000000-0005-0000-0000-0000D13A0000}"/>
    <cellStyle name="20% - Accent1 2 7 3 10" xfId="15246" xr:uid="{00000000-0005-0000-0000-0000D23A0000}"/>
    <cellStyle name="20% - Accent1 2 7 3 10 2" xfId="15247" xr:uid="{00000000-0005-0000-0000-0000D33A0000}"/>
    <cellStyle name="20% - Accent1 2 7 3 11" xfId="15248" xr:uid="{00000000-0005-0000-0000-0000D43A0000}"/>
    <cellStyle name="20% - Accent1 2 7 3 2" xfId="15249" xr:uid="{00000000-0005-0000-0000-0000D53A0000}"/>
    <cellStyle name="20% - Accent1 2 7 3 2 2" xfId="15250" xr:uid="{00000000-0005-0000-0000-0000D63A0000}"/>
    <cellStyle name="20% - Accent1 2 7 3 2 2 2" xfId="15251" xr:uid="{00000000-0005-0000-0000-0000D73A0000}"/>
    <cellStyle name="20% - Accent1 2 7 3 2 2 2 2" xfId="15252" xr:uid="{00000000-0005-0000-0000-0000D83A0000}"/>
    <cellStyle name="20% - Accent1 2 7 3 2 2 2 2 2" xfId="15253" xr:uid="{00000000-0005-0000-0000-0000D93A0000}"/>
    <cellStyle name="20% - Accent1 2 7 3 2 2 2 3" xfId="15254" xr:uid="{00000000-0005-0000-0000-0000DA3A0000}"/>
    <cellStyle name="20% - Accent1 2 7 3 2 2 3" xfId="15255" xr:uid="{00000000-0005-0000-0000-0000DB3A0000}"/>
    <cellStyle name="20% - Accent1 2 7 3 2 2 3 2" xfId="15256" xr:uid="{00000000-0005-0000-0000-0000DC3A0000}"/>
    <cellStyle name="20% - Accent1 2 7 3 2 2 4" xfId="15257" xr:uid="{00000000-0005-0000-0000-0000DD3A0000}"/>
    <cellStyle name="20% - Accent1 2 7 3 2 3" xfId="15258" xr:uid="{00000000-0005-0000-0000-0000DE3A0000}"/>
    <cellStyle name="20% - Accent1 2 7 3 2 3 2" xfId="15259" xr:uid="{00000000-0005-0000-0000-0000DF3A0000}"/>
    <cellStyle name="20% - Accent1 2 7 3 2 3 2 2" xfId="15260" xr:uid="{00000000-0005-0000-0000-0000E03A0000}"/>
    <cellStyle name="20% - Accent1 2 7 3 2 3 2 2 2" xfId="15261" xr:uid="{00000000-0005-0000-0000-0000E13A0000}"/>
    <cellStyle name="20% - Accent1 2 7 3 2 3 2 3" xfId="15262" xr:uid="{00000000-0005-0000-0000-0000E23A0000}"/>
    <cellStyle name="20% - Accent1 2 7 3 2 3 3" xfId="15263" xr:uid="{00000000-0005-0000-0000-0000E33A0000}"/>
    <cellStyle name="20% - Accent1 2 7 3 2 3 3 2" xfId="15264" xr:uid="{00000000-0005-0000-0000-0000E43A0000}"/>
    <cellStyle name="20% - Accent1 2 7 3 2 3 4" xfId="15265" xr:uid="{00000000-0005-0000-0000-0000E53A0000}"/>
    <cellStyle name="20% - Accent1 2 7 3 2 4" xfId="15266" xr:uid="{00000000-0005-0000-0000-0000E63A0000}"/>
    <cellStyle name="20% - Accent1 2 7 3 2 4 2" xfId="15267" xr:uid="{00000000-0005-0000-0000-0000E73A0000}"/>
    <cellStyle name="20% - Accent1 2 7 3 2 4 2 2" xfId="15268" xr:uid="{00000000-0005-0000-0000-0000E83A0000}"/>
    <cellStyle name="20% - Accent1 2 7 3 2 4 2 2 2" xfId="15269" xr:uid="{00000000-0005-0000-0000-0000E93A0000}"/>
    <cellStyle name="20% - Accent1 2 7 3 2 4 2 3" xfId="15270" xr:uid="{00000000-0005-0000-0000-0000EA3A0000}"/>
    <cellStyle name="20% - Accent1 2 7 3 2 4 3" xfId="15271" xr:uid="{00000000-0005-0000-0000-0000EB3A0000}"/>
    <cellStyle name="20% - Accent1 2 7 3 2 4 3 2" xfId="15272" xr:uid="{00000000-0005-0000-0000-0000EC3A0000}"/>
    <cellStyle name="20% - Accent1 2 7 3 2 4 4" xfId="15273" xr:uid="{00000000-0005-0000-0000-0000ED3A0000}"/>
    <cellStyle name="20% - Accent1 2 7 3 2 5" xfId="15274" xr:uid="{00000000-0005-0000-0000-0000EE3A0000}"/>
    <cellStyle name="20% - Accent1 2 7 3 2 5 2" xfId="15275" xr:uid="{00000000-0005-0000-0000-0000EF3A0000}"/>
    <cellStyle name="20% - Accent1 2 7 3 2 5 2 2" xfId="15276" xr:uid="{00000000-0005-0000-0000-0000F03A0000}"/>
    <cellStyle name="20% - Accent1 2 7 3 2 5 3" xfId="15277" xr:uid="{00000000-0005-0000-0000-0000F13A0000}"/>
    <cellStyle name="20% - Accent1 2 7 3 2 6" xfId="15278" xr:uid="{00000000-0005-0000-0000-0000F23A0000}"/>
    <cellStyle name="20% - Accent1 2 7 3 2 6 2" xfId="15279" xr:uid="{00000000-0005-0000-0000-0000F33A0000}"/>
    <cellStyle name="20% - Accent1 2 7 3 2 6 2 2" xfId="15280" xr:uid="{00000000-0005-0000-0000-0000F43A0000}"/>
    <cellStyle name="20% - Accent1 2 7 3 2 6 3" xfId="15281" xr:uid="{00000000-0005-0000-0000-0000F53A0000}"/>
    <cellStyle name="20% - Accent1 2 7 3 2 7" xfId="15282" xr:uid="{00000000-0005-0000-0000-0000F63A0000}"/>
    <cellStyle name="20% - Accent1 2 7 3 2 7 2" xfId="15283" xr:uid="{00000000-0005-0000-0000-0000F73A0000}"/>
    <cellStyle name="20% - Accent1 2 7 3 2 8" xfId="15284" xr:uid="{00000000-0005-0000-0000-0000F83A0000}"/>
    <cellStyle name="20% - Accent1 2 7 3 2 8 2" xfId="15285" xr:uid="{00000000-0005-0000-0000-0000F93A0000}"/>
    <cellStyle name="20% - Accent1 2 7 3 2 9" xfId="15286" xr:uid="{00000000-0005-0000-0000-0000FA3A0000}"/>
    <cellStyle name="20% - Accent1 2 7 3 3" xfId="15287" xr:uid="{00000000-0005-0000-0000-0000FB3A0000}"/>
    <cellStyle name="20% - Accent1 2 7 3 3 2" xfId="15288" xr:uid="{00000000-0005-0000-0000-0000FC3A0000}"/>
    <cellStyle name="20% - Accent1 2 7 3 3 2 2" xfId="15289" xr:uid="{00000000-0005-0000-0000-0000FD3A0000}"/>
    <cellStyle name="20% - Accent1 2 7 3 3 2 2 2" xfId="15290" xr:uid="{00000000-0005-0000-0000-0000FE3A0000}"/>
    <cellStyle name="20% - Accent1 2 7 3 3 2 2 2 2" xfId="15291" xr:uid="{00000000-0005-0000-0000-0000FF3A0000}"/>
    <cellStyle name="20% - Accent1 2 7 3 3 2 2 3" xfId="15292" xr:uid="{00000000-0005-0000-0000-0000003B0000}"/>
    <cellStyle name="20% - Accent1 2 7 3 3 2 3" xfId="15293" xr:uid="{00000000-0005-0000-0000-0000013B0000}"/>
    <cellStyle name="20% - Accent1 2 7 3 3 2 3 2" xfId="15294" xr:uid="{00000000-0005-0000-0000-0000023B0000}"/>
    <cellStyle name="20% - Accent1 2 7 3 3 2 4" xfId="15295" xr:uid="{00000000-0005-0000-0000-0000033B0000}"/>
    <cellStyle name="20% - Accent1 2 7 3 3 3" xfId="15296" xr:uid="{00000000-0005-0000-0000-0000043B0000}"/>
    <cellStyle name="20% - Accent1 2 7 3 3 3 2" xfId="15297" xr:uid="{00000000-0005-0000-0000-0000053B0000}"/>
    <cellStyle name="20% - Accent1 2 7 3 3 3 2 2" xfId="15298" xr:uid="{00000000-0005-0000-0000-0000063B0000}"/>
    <cellStyle name="20% - Accent1 2 7 3 3 3 2 2 2" xfId="15299" xr:uid="{00000000-0005-0000-0000-0000073B0000}"/>
    <cellStyle name="20% - Accent1 2 7 3 3 3 2 3" xfId="15300" xr:uid="{00000000-0005-0000-0000-0000083B0000}"/>
    <cellStyle name="20% - Accent1 2 7 3 3 3 3" xfId="15301" xr:uid="{00000000-0005-0000-0000-0000093B0000}"/>
    <cellStyle name="20% - Accent1 2 7 3 3 3 3 2" xfId="15302" xr:uid="{00000000-0005-0000-0000-00000A3B0000}"/>
    <cellStyle name="20% - Accent1 2 7 3 3 3 4" xfId="15303" xr:uid="{00000000-0005-0000-0000-00000B3B0000}"/>
    <cellStyle name="20% - Accent1 2 7 3 3 4" xfId="15304" xr:uid="{00000000-0005-0000-0000-00000C3B0000}"/>
    <cellStyle name="20% - Accent1 2 7 3 3 4 2" xfId="15305" xr:uid="{00000000-0005-0000-0000-00000D3B0000}"/>
    <cellStyle name="20% - Accent1 2 7 3 3 4 2 2" xfId="15306" xr:uid="{00000000-0005-0000-0000-00000E3B0000}"/>
    <cellStyle name="20% - Accent1 2 7 3 3 4 2 2 2" xfId="15307" xr:uid="{00000000-0005-0000-0000-00000F3B0000}"/>
    <cellStyle name="20% - Accent1 2 7 3 3 4 2 3" xfId="15308" xr:uid="{00000000-0005-0000-0000-0000103B0000}"/>
    <cellStyle name="20% - Accent1 2 7 3 3 4 3" xfId="15309" xr:uid="{00000000-0005-0000-0000-0000113B0000}"/>
    <cellStyle name="20% - Accent1 2 7 3 3 4 3 2" xfId="15310" xr:uid="{00000000-0005-0000-0000-0000123B0000}"/>
    <cellStyle name="20% - Accent1 2 7 3 3 4 4" xfId="15311" xr:uid="{00000000-0005-0000-0000-0000133B0000}"/>
    <cellStyle name="20% - Accent1 2 7 3 3 5" xfId="15312" xr:uid="{00000000-0005-0000-0000-0000143B0000}"/>
    <cellStyle name="20% - Accent1 2 7 3 3 5 2" xfId="15313" xr:uid="{00000000-0005-0000-0000-0000153B0000}"/>
    <cellStyle name="20% - Accent1 2 7 3 3 5 2 2" xfId="15314" xr:uid="{00000000-0005-0000-0000-0000163B0000}"/>
    <cellStyle name="20% - Accent1 2 7 3 3 5 3" xfId="15315" xr:uid="{00000000-0005-0000-0000-0000173B0000}"/>
    <cellStyle name="20% - Accent1 2 7 3 3 6" xfId="15316" xr:uid="{00000000-0005-0000-0000-0000183B0000}"/>
    <cellStyle name="20% - Accent1 2 7 3 3 6 2" xfId="15317" xr:uid="{00000000-0005-0000-0000-0000193B0000}"/>
    <cellStyle name="20% - Accent1 2 7 3 3 6 2 2" xfId="15318" xr:uid="{00000000-0005-0000-0000-00001A3B0000}"/>
    <cellStyle name="20% - Accent1 2 7 3 3 6 3" xfId="15319" xr:uid="{00000000-0005-0000-0000-00001B3B0000}"/>
    <cellStyle name="20% - Accent1 2 7 3 3 7" xfId="15320" xr:uid="{00000000-0005-0000-0000-00001C3B0000}"/>
    <cellStyle name="20% - Accent1 2 7 3 3 7 2" xfId="15321" xr:uid="{00000000-0005-0000-0000-00001D3B0000}"/>
    <cellStyle name="20% - Accent1 2 7 3 3 8" xfId="15322" xr:uid="{00000000-0005-0000-0000-00001E3B0000}"/>
    <cellStyle name="20% - Accent1 2 7 3 3 8 2" xfId="15323" xr:uid="{00000000-0005-0000-0000-00001F3B0000}"/>
    <cellStyle name="20% - Accent1 2 7 3 3 9" xfId="15324" xr:uid="{00000000-0005-0000-0000-0000203B0000}"/>
    <cellStyle name="20% - Accent1 2 7 3 4" xfId="15325" xr:uid="{00000000-0005-0000-0000-0000213B0000}"/>
    <cellStyle name="20% - Accent1 2 7 3 4 2" xfId="15326" xr:uid="{00000000-0005-0000-0000-0000223B0000}"/>
    <cellStyle name="20% - Accent1 2 7 3 4 2 2" xfId="15327" xr:uid="{00000000-0005-0000-0000-0000233B0000}"/>
    <cellStyle name="20% - Accent1 2 7 3 4 2 2 2" xfId="15328" xr:uid="{00000000-0005-0000-0000-0000243B0000}"/>
    <cellStyle name="20% - Accent1 2 7 3 4 2 3" xfId="15329" xr:uid="{00000000-0005-0000-0000-0000253B0000}"/>
    <cellStyle name="20% - Accent1 2 7 3 4 3" xfId="15330" xr:uid="{00000000-0005-0000-0000-0000263B0000}"/>
    <cellStyle name="20% - Accent1 2 7 3 4 3 2" xfId="15331" xr:uid="{00000000-0005-0000-0000-0000273B0000}"/>
    <cellStyle name="20% - Accent1 2 7 3 4 4" xfId="15332" xr:uid="{00000000-0005-0000-0000-0000283B0000}"/>
    <cellStyle name="20% - Accent1 2 7 3 5" xfId="15333" xr:uid="{00000000-0005-0000-0000-0000293B0000}"/>
    <cellStyle name="20% - Accent1 2 7 3 5 2" xfId="15334" xr:uid="{00000000-0005-0000-0000-00002A3B0000}"/>
    <cellStyle name="20% - Accent1 2 7 3 5 2 2" xfId="15335" xr:uid="{00000000-0005-0000-0000-00002B3B0000}"/>
    <cellStyle name="20% - Accent1 2 7 3 5 2 2 2" xfId="15336" xr:uid="{00000000-0005-0000-0000-00002C3B0000}"/>
    <cellStyle name="20% - Accent1 2 7 3 5 2 3" xfId="15337" xr:uid="{00000000-0005-0000-0000-00002D3B0000}"/>
    <cellStyle name="20% - Accent1 2 7 3 5 3" xfId="15338" xr:uid="{00000000-0005-0000-0000-00002E3B0000}"/>
    <cellStyle name="20% - Accent1 2 7 3 5 3 2" xfId="15339" xr:uid="{00000000-0005-0000-0000-00002F3B0000}"/>
    <cellStyle name="20% - Accent1 2 7 3 5 4" xfId="15340" xr:uid="{00000000-0005-0000-0000-0000303B0000}"/>
    <cellStyle name="20% - Accent1 2 7 3 6" xfId="15341" xr:uid="{00000000-0005-0000-0000-0000313B0000}"/>
    <cellStyle name="20% - Accent1 2 7 3 6 2" xfId="15342" xr:uid="{00000000-0005-0000-0000-0000323B0000}"/>
    <cellStyle name="20% - Accent1 2 7 3 6 2 2" xfId="15343" xr:uid="{00000000-0005-0000-0000-0000333B0000}"/>
    <cellStyle name="20% - Accent1 2 7 3 6 2 2 2" xfId="15344" xr:uid="{00000000-0005-0000-0000-0000343B0000}"/>
    <cellStyle name="20% - Accent1 2 7 3 6 2 3" xfId="15345" xr:uid="{00000000-0005-0000-0000-0000353B0000}"/>
    <cellStyle name="20% - Accent1 2 7 3 6 3" xfId="15346" xr:uid="{00000000-0005-0000-0000-0000363B0000}"/>
    <cellStyle name="20% - Accent1 2 7 3 6 3 2" xfId="15347" xr:uid="{00000000-0005-0000-0000-0000373B0000}"/>
    <cellStyle name="20% - Accent1 2 7 3 6 4" xfId="15348" xr:uid="{00000000-0005-0000-0000-0000383B0000}"/>
    <cellStyle name="20% - Accent1 2 7 3 7" xfId="15349" xr:uid="{00000000-0005-0000-0000-0000393B0000}"/>
    <cellStyle name="20% - Accent1 2 7 3 7 2" xfId="15350" xr:uid="{00000000-0005-0000-0000-00003A3B0000}"/>
    <cellStyle name="20% - Accent1 2 7 3 7 2 2" xfId="15351" xr:uid="{00000000-0005-0000-0000-00003B3B0000}"/>
    <cellStyle name="20% - Accent1 2 7 3 7 3" xfId="15352" xr:uid="{00000000-0005-0000-0000-00003C3B0000}"/>
    <cellStyle name="20% - Accent1 2 7 3 8" xfId="15353" xr:uid="{00000000-0005-0000-0000-00003D3B0000}"/>
    <cellStyle name="20% - Accent1 2 7 3 8 2" xfId="15354" xr:uid="{00000000-0005-0000-0000-00003E3B0000}"/>
    <cellStyle name="20% - Accent1 2 7 3 8 2 2" xfId="15355" xr:uid="{00000000-0005-0000-0000-00003F3B0000}"/>
    <cellStyle name="20% - Accent1 2 7 3 8 3" xfId="15356" xr:uid="{00000000-0005-0000-0000-0000403B0000}"/>
    <cellStyle name="20% - Accent1 2 7 3 9" xfId="15357" xr:uid="{00000000-0005-0000-0000-0000413B0000}"/>
    <cellStyle name="20% - Accent1 2 7 3 9 2" xfId="15358" xr:uid="{00000000-0005-0000-0000-0000423B0000}"/>
    <cellStyle name="20% - Accent1 2 7 4" xfId="15359" xr:uid="{00000000-0005-0000-0000-0000433B0000}"/>
    <cellStyle name="20% - Accent1 2 7 4 10" xfId="15360" xr:uid="{00000000-0005-0000-0000-0000443B0000}"/>
    <cellStyle name="20% - Accent1 2 7 4 10 2" xfId="15361" xr:uid="{00000000-0005-0000-0000-0000453B0000}"/>
    <cellStyle name="20% - Accent1 2 7 4 11" xfId="15362" xr:uid="{00000000-0005-0000-0000-0000463B0000}"/>
    <cellStyle name="20% - Accent1 2 7 4 2" xfId="15363" xr:uid="{00000000-0005-0000-0000-0000473B0000}"/>
    <cellStyle name="20% - Accent1 2 7 4 2 2" xfId="15364" xr:uid="{00000000-0005-0000-0000-0000483B0000}"/>
    <cellStyle name="20% - Accent1 2 7 4 2 2 2" xfId="15365" xr:uid="{00000000-0005-0000-0000-0000493B0000}"/>
    <cellStyle name="20% - Accent1 2 7 4 2 2 2 2" xfId="15366" xr:uid="{00000000-0005-0000-0000-00004A3B0000}"/>
    <cellStyle name="20% - Accent1 2 7 4 2 2 2 2 2" xfId="15367" xr:uid="{00000000-0005-0000-0000-00004B3B0000}"/>
    <cellStyle name="20% - Accent1 2 7 4 2 2 2 3" xfId="15368" xr:uid="{00000000-0005-0000-0000-00004C3B0000}"/>
    <cellStyle name="20% - Accent1 2 7 4 2 2 3" xfId="15369" xr:uid="{00000000-0005-0000-0000-00004D3B0000}"/>
    <cellStyle name="20% - Accent1 2 7 4 2 2 3 2" xfId="15370" xr:uid="{00000000-0005-0000-0000-00004E3B0000}"/>
    <cellStyle name="20% - Accent1 2 7 4 2 2 4" xfId="15371" xr:uid="{00000000-0005-0000-0000-00004F3B0000}"/>
    <cellStyle name="20% - Accent1 2 7 4 2 3" xfId="15372" xr:uid="{00000000-0005-0000-0000-0000503B0000}"/>
    <cellStyle name="20% - Accent1 2 7 4 2 3 2" xfId="15373" xr:uid="{00000000-0005-0000-0000-0000513B0000}"/>
    <cellStyle name="20% - Accent1 2 7 4 2 3 2 2" xfId="15374" xr:uid="{00000000-0005-0000-0000-0000523B0000}"/>
    <cellStyle name="20% - Accent1 2 7 4 2 3 2 2 2" xfId="15375" xr:uid="{00000000-0005-0000-0000-0000533B0000}"/>
    <cellStyle name="20% - Accent1 2 7 4 2 3 2 3" xfId="15376" xr:uid="{00000000-0005-0000-0000-0000543B0000}"/>
    <cellStyle name="20% - Accent1 2 7 4 2 3 3" xfId="15377" xr:uid="{00000000-0005-0000-0000-0000553B0000}"/>
    <cellStyle name="20% - Accent1 2 7 4 2 3 3 2" xfId="15378" xr:uid="{00000000-0005-0000-0000-0000563B0000}"/>
    <cellStyle name="20% - Accent1 2 7 4 2 3 4" xfId="15379" xr:uid="{00000000-0005-0000-0000-0000573B0000}"/>
    <cellStyle name="20% - Accent1 2 7 4 2 4" xfId="15380" xr:uid="{00000000-0005-0000-0000-0000583B0000}"/>
    <cellStyle name="20% - Accent1 2 7 4 2 4 2" xfId="15381" xr:uid="{00000000-0005-0000-0000-0000593B0000}"/>
    <cellStyle name="20% - Accent1 2 7 4 2 4 2 2" xfId="15382" xr:uid="{00000000-0005-0000-0000-00005A3B0000}"/>
    <cellStyle name="20% - Accent1 2 7 4 2 4 2 2 2" xfId="15383" xr:uid="{00000000-0005-0000-0000-00005B3B0000}"/>
    <cellStyle name="20% - Accent1 2 7 4 2 4 2 3" xfId="15384" xr:uid="{00000000-0005-0000-0000-00005C3B0000}"/>
    <cellStyle name="20% - Accent1 2 7 4 2 4 3" xfId="15385" xr:uid="{00000000-0005-0000-0000-00005D3B0000}"/>
    <cellStyle name="20% - Accent1 2 7 4 2 4 3 2" xfId="15386" xr:uid="{00000000-0005-0000-0000-00005E3B0000}"/>
    <cellStyle name="20% - Accent1 2 7 4 2 4 4" xfId="15387" xr:uid="{00000000-0005-0000-0000-00005F3B0000}"/>
    <cellStyle name="20% - Accent1 2 7 4 2 5" xfId="15388" xr:uid="{00000000-0005-0000-0000-0000603B0000}"/>
    <cellStyle name="20% - Accent1 2 7 4 2 5 2" xfId="15389" xr:uid="{00000000-0005-0000-0000-0000613B0000}"/>
    <cellStyle name="20% - Accent1 2 7 4 2 5 2 2" xfId="15390" xr:uid="{00000000-0005-0000-0000-0000623B0000}"/>
    <cellStyle name="20% - Accent1 2 7 4 2 5 3" xfId="15391" xr:uid="{00000000-0005-0000-0000-0000633B0000}"/>
    <cellStyle name="20% - Accent1 2 7 4 2 6" xfId="15392" xr:uid="{00000000-0005-0000-0000-0000643B0000}"/>
    <cellStyle name="20% - Accent1 2 7 4 2 6 2" xfId="15393" xr:uid="{00000000-0005-0000-0000-0000653B0000}"/>
    <cellStyle name="20% - Accent1 2 7 4 2 6 2 2" xfId="15394" xr:uid="{00000000-0005-0000-0000-0000663B0000}"/>
    <cellStyle name="20% - Accent1 2 7 4 2 6 3" xfId="15395" xr:uid="{00000000-0005-0000-0000-0000673B0000}"/>
    <cellStyle name="20% - Accent1 2 7 4 2 7" xfId="15396" xr:uid="{00000000-0005-0000-0000-0000683B0000}"/>
    <cellStyle name="20% - Accent1 2 7 4 2 7 2" xfId="15397" xr:uid="{00000000-0005-0000-0000-0000693B0000}"/>
    <cellStyle name="20% - Accent1 2 7 4 2 8" xfId="15398" xr:uid="{00000000-0005-0000-0000-00006A3B0000}"/>
    <cellStyle name="20% - Accent1 2 7 4 2 8 2" xfId="15399" xr:uid="{00000000-0005-0000-0000-00006B3B0000}"/>
    <cellStyle name="20% - Accent1 2 7 4 2 9" xfId="15400" xr:uid="{00000000-0005-0000-0000-00006C3B0000}"/>
    <cellStyle name="20% - Accent1 2 7 4 3" xfId="15401" xr:uid="{00000000-0005-0000-0000-00006D3B0000}"/>
    <cellStyle name="20% - Accent1 2 7 4 3 2" xfId="15402" xr:uid="{00000000-0005-0000-0000-00006E3B0000}"/>
    <cellStyle name="20% - Accent1 2 7 4 3 2 2" xfId="15403" xr:uid="{00000000-0005-0000-0000-00006F3B0000}"/>
    <cellStyle name="20% - Accent1 2 7 4 3 2 2 2" xfId="15404" xr:uid="{00000000-0005-0000-0000-0000703B0000}"/>
    <cellStyle name="20% - Accent1 2 7 4 3 2 2 2 2" xfId="15405" xr:uid="{00000000-0005-0000-0000-0000713B0000}"/>
    <cellStyle name="20% - Accent1 2 7 4 3 2 2 3" xfId="15406" xr:uid="{00000000-0005-0000-0000-0000723B0000}"/>
    <cellStyle name="20% - Accent1 2 7 4 3 2 3" xfId="15407" xr:uid="{00000000-0005-0000-0000-0000733B0000}"/>
    <cellStyle name="20% - Accent1 2 7 4 3 2 3 2" xfId="15408" xr:uid="{00000000-0005-0000-0000-0000743B0000}"/>
    <cellStyle name="20% - Accent1 2 7 4 3 2 4" xfId="15409" xr:uid="{00000000-0005-0000-0000-0000753B0000}"/>
    <cellStyle name="20% - Accent1 2 7 4 3 3" xfId="15410" xr:uid="{00000000-0005-0000-0000-0000763B0000}"/>
    <cellStyle name="20% - Accent1 2 7 4 3 3 2" xfId="15411" xr:uid="{00000000-0005-0000-0000-0000773B0000}"/>
    <cellStyle name="20% - Accent1 2 7 4 3 3 2 2" xfId="15412" xr:uid="{00000000-0005-0000-0000-0000783B0000}"/>
    <cellStyle name="20% - Accent1 2 7 4 3 3 2 2 2" xfId="15413" xr:uid="{00000000-0005-0000-0000-0000793B0000}"/>
    <cellStyle name="20% - Accent1 2 7 4 3 3 2 3" xfId="15414" xr:uid="{00000000-0005-0000-0000-00007A3B0000}"/>
    <cellStyle name="20% - Accent1 2 7 4 3 3 3" xfId="15415" xr:uid="{00000000-0005-0000-0000-00007B3B0000}"/>
    <cellStyle name="20% - Accent1 2 7 4 3 3 3 2" xfId="15416" xr:uid="{00000000-0005-0000-0000-00007C3B0000}"/>
    <cellStyle name="20% - Accent1 2 7 4 3 3 4" xfId="15417" xr:uid="{00000000-0005-0000-0000-00007D3B0000}"/>
    <cellStyle name="20% - Accent1 2 7 4 3 4" xfId="15418" xr:uid="{00000000-0005-0000-0000-00007E3B0000}"/>
    <cellStyle name="20% - Accent1 2 7 4 3 4 2" xfId="15419" xr:uid="{00000000-0005-0000-0000-00007F3B0000}"/>
    <cellStyle name="20% - Accent1 2 7 4 3 4 2 2" xfId="15420" xr:uid="{00000000-0005-0000-0000-0000803B0000}"/>
    <cellStyle name="20% - Accent1 2 7 4 3 4 2 2 2" xfId="15421" xr:uid="{00000000-0005-0000-0000-0000813B0000}"/>
    <cellStyle name="20% - Accent1 2 7 4 3 4 2 3" xfId="15422" xr:uid="{00000000-0005-0000-0000-0000823B0000}"/>
    <cellStyle name="20% - Accent1 2 7 4 3 4 3" xfId="15423" xr:uid="{00000000-0005-0000-0000-0000833B0000}"/>
    <cellStyle name="20% - Accent1 2 7 4 3 4 3 2" xfId="15424" xr:uid="{00000000-0005-0000-0000-0000843B0000}"/>
    <cellStyle name="20% - Accent1 2 7 4 3 4 4" xfId="15425" xr:uid="{00000000-0005-0000-0000-0000853B0000}"/>
    <cellStyle name="20% - Accent1 2 7 4 3 5" xfId="15426" xr:uid="{00000000-0005-0000-0000-0000863B0000}"/>
    <cellStyle name="20% - Accent1 2 7 4 3 5 2" xfId="15427" xr:uid="{00000000-0005-0000-0000-0000873B0000}"/>
    <cellStyle name="20% - Accent1 2 7 4 3 5 2 2" xfId="15428" xr:uid="{00000000-0005-0000-0000-0000883B0000}"/>
    <cellStyle name="20% - Accent1 2 7 4 3 5 3" xfId="15429" xr:uid="{00000000-0005-0000-0000-0000893B0000}"/>
    <cellStyle name="20% - Accent1 2 7 4 3 6" xfId="15430" xr:uid="{00000000-0005-0000-0000-00008A3B0000}"/>
    <cellStyle name="20% - Accent1 2 7 4 3 6 2" xfId="15431" xr:uid="{00000000-0005-0000-0000-00008B3B0000}"/>
    <cellStyle name="20% - Accent1 2 7 4 3 6 2 2" xfId="15432" xr:uid="{00000000-0005-0000-0000-00008C3B0000}"/>
    <cellStyle name="20% - Accent1 2 7 4 3 6 3" xfId="15433" xr:uid="{00000000-0005-0000-0000-00008D3B0000}"/>
    <cellStyle name="20% - Accent1 2 7 4 3 7" xfId="15434" xr:uid="{00000000-0005-0000-0000-00008E3B0000}"/>
    <cellStyle name="20% - Accent1 2 7 4 3 7 2" xfId="15435" xr:uid="{00000000-0005-0000-0000-00008F3B0000}"/>
    <cellStyle name="20% - Accent1 2 7 4 3 8" xfId="15436" xr:uid="{00000000-0005-0000-0000-0000903B0000}"/>
    <cellStyle name="20% - Accent1 2 7 4 3 8 2" xfId="15437" xr:uid="{00000000-0005-0000-0000-0000913B0000}"/>
    <cellStyle name="20% - Accent1 2 7 4 3 9" xfId="15438" xr:uid="{00000000-0005-0000-0000-0000923B0000}"/>
    <cellStyle name="20% - Accent1 2 7 4 4" xfId="15439" xr:uid="{00000000-0005-0000-0000-0000933B0000}"/>
    <cellStyle name="20% - Accent1 2 7 4 4 2" xfId="15440" xr:uid="{00000000-0005-0000-0000-0000943B0000}"/>
    <cellStyle name="20% - Accent1 2 7 4 4 2 2" xfId="15441" xr:uid="{00000000-0005-0000-0000-0000953B0000}"/>
    <cellStyle name="20% - Accent1 2 7 4 4 2 2 2" xfId="15442" xr:uid="{00000000-0005-0000-0000-0000963B0000}"/>
    <cellStyle name="20% - Accent1 2 7 4 4 2 3" xfId="15443" xr:uid="{00000000-0005-0000-0000-0000973B0000}"/>
    <cellStyle name="20% - Accent1 2 7 4 4 3" xfId="15444" xr:uid="{00000000-0005-0000-0000-0000983B0000}"/>
    <cellStyle name="20% - Accent1 2 7 4 4 3 2" xfId="15445" xr:uid="{00000000-0005-0000-0000-0000993B0000}"/>
    <cellStyle name="20% - Accent1 2 7 4 4 4" xfId="15446" xr:uid="{00000000-0005-0000-0000-00009A3B0000}"/>
    <cellStyle name="20% - Accent1 2 7 4 5" xfId="15447" xr:uid="{00000000-0005-0000-0000-00009B3B0000}"/>
    <cellStyle name="20% - Accent1 2 7 4 5 2" xfId="15448" xr:uid="{00000000-0005-0000-0000-00009C3B0000}"/>
    <cellStyle name="20% - Accent1 2 7 4 5 2 2" xfId="15449" xr:uid="{00000000-0005-0000-0000-00009D3B0000}"/>
    <cellStyle name="20% - Accent1 2 7 4 5 2 2 2" xfId="15450" xr:uid="{00000000-0005-0000-0000-00009E3B0000}"/>
    <cellStyle name="20% - Accent1 2 7 4 5 2 3" xfId="15451" xr:uid="{00000000-0005-0000-0000-00009F3B0000}"/>
    <cellStyle name="20% - Accent1 2 7 4 5 3" xfId="15452" xr:uid="{00000000-0005-0000-0000-0000A03B0000}"/>
    <cellStyle name="20% - Accent1 2 7 4 5 3 2" xfId="15453" xr:uid="{00000000-0005-0000-0000-0000A13B0000}"/>
    <cellStyle name="20% - Accent1 2 7 4 5 4" xfId="15454" xr:uid="{00000000-0005-0000-0000-0000A23B0000}"/>
    <cellStyle name="20% - Accent1 2 7 4 6" xfId="15455" xr:uid="{00000000-0005-0000-0000-0000A33B0000}"/>
    <cellStyle name="20% - Accent1 2 7 4 6 2" xfId="15456" xr:uid="{00000000-0005-0000-0000-0000A43B0000}"/>
    <cellStyle name="20% - Accent1 2 7 4 6 2 2" xfId="15457" xr:uid="{00000000-0005-0000-0000-0000A53B0000}"/>
    <cellStyle name="20% - Accent1 2 7 4 6 2 2 2" xfId="15458" xr:uid="{00000000-0005-0000-0000-0000A63B0000}"/>
    <cellStyle name="20% - Accent1 2 7 4 6 2 3" xfId="15459" xr:uid="{00000000-0005-0000-0000-0000A73B0000}"/>
    <cellStyle name="20% - Accent1 2 7 4 6 3" xfId="15460" xr:uid="{00000000-0005-0000-0000-0000A83B0000}"/>
    <cellStyle name="20% - Accent1 2 7 4 6 3 2" xfId="15461" xr:uid="{00000000-0005-0000-0000-0000A93B0000}"/>
    <cellStyle name="20% - Accent1 2 7 4 6 4" xfId="15462" xr:uid="{00000000-0005-0000-0000-0000AA3B0000}"/>
    <cellStyle name="20% - Accent1 2 7 4 7" xfId="15463" xr:uid="{00000000-0005-0000-0000-0000AB3B0000}"/>
    <cellStyle name="20% - Accent1 2 7 4 7 2" xfId="15464" xr:uid="{00000000-0005-0000-0000-0000AC3B0000}"/>
    <cellStyle name="20% - Accent1 2 7 4 7 2 2" xfId="15465" xr:uid="{00000000-0005-0000-0000-0000AD3B0000}"/>
    <cellStyle name="20% - Accent1 2 7 4 7 3" xfId="15466" xr:uid="{00000000-0005-0000-0000-0000AE3B0000}"/>
    <cellStyle name="20% - Accent1 2 7 4 8" xfId="15467" xr:uid="{00000000-0005-0000-0000-0000AF3B0000}"/>
    <cellStyle name="20% - Accent1 2 7 4 8 2" xfId="15468" xr:uid="{00000000-0005-0000-0000-0000B03B0000}"/>
    <cellStyle name="20% - Accent1 2 7 4 8 2 2" xfId="15469" xr:uid="{00000000-0005-0000-0000-0000B13B0000}"/>
    <cellStyle name="20% - Accent1 2 7 4 8 3" xfId="15470" xr:uid="{00000000-0005-0000-0000-0000B23B0000}"/>
    <cellStyle name="20% - Accent1 2 7 4 9" xfId="15471" xr:uid="{00000000-0005-0000-0000-0000B33B0000}"/>
    <cellStyle name="20% - Accent1 2 7 4 9 2" xfId="15472" xr:uid="{00000000-0005-0000-0000-0000B43B0000}"/>
    <cellStyle name="20% - Accent1 2 7 5" xfId="15473" xr:uid="{00000000-0005-0000-0000-0000B53B0000}"/>
    <cellStyle name="20% - Accent1 2 7 5 2" xfId="15474" xr:uid="{00000000-0005-0000-0000-0000B63B0000}"/>
    <cellStyle name="20% - Accent1 2 7 5 2 2" xfId="15475" xr:uid="{00000000-0005-0000-0000-0000B73B0000}"/>
    <cellStyle name="20% - Accent1 2 7 5 2 2 2" xfId="15476" xr:uid="{00000000-0005-0000-0000-0000B83B0000}"/>
    <cellStyle name="20% - Accent1 2 7 5 2 2 2 2" xfId="15477" xr:uid="{00000000-0005-0000-0000-0000B93B0000}"/>
    <cellStyle name="20% - Accent1 2 7 5 2 2 3" xfId="15478" xr:uid="{00000000-0005-0000-0000-0000BA3B0000}"/>
    <cellStyle name="20% - Accent1 2 7 5 2 3" xfId="15479" xr:uid="{00000000-0005-0000-0000-0000BB3B0000}"/>
    <cellStyle name="20% - Accent1 2 7 5 2 3 2" xfId="15480" xr:uid="{00000000-0005-0000-0000-0000BC3B0000}"/>
    <cellStyle name="20% - Accent1 2 7 5 2 4" xfId="15481" xr:uid="{00000000-0005-0000-0000-0000BD3B0000}"/>
    <cellStyle name="20% - Accent1 2 7 5 3" xfId="15482" xr:uid="{00000000-0005-0000-0000-0000BE3B0000}"/>
    <cellStyle name="20% - Accent1 2 7 5 3 2" xfId="15483" xr:uid="{00000000-0005-0000-0000-0000BF3B0000}"/>
    <cellStyle name="20% - Accent1 2 7 5 3 2 2" xfId="15484" xr:uid="{00000000-0005-0000-0000-0000C03B0000}"/>
    <cellStyle name="20% - Accent1 2 7 5 3 2 2 2" xfId="15485" xr:uid="{00000000-0005-0000-0000-0000C13B0000}"/>
    <cellStyle name="20% - Accent1 2 7 5 3 2 3" xfId="15486" xr:uid="{00000000-0005-0000-0000-0000C23B0000}"/>
    <cellStyle name="20% - Accent1 2 7 5 3 3" xfId="15487" xr:uid="{00000000-0005-0000-0000-0000C33B0000}"/>
    <cellStyle name="20% - Accent1 2 7 5 3 3 2" xfId="15488" xr:uid="{00000000-0005-0000-0000-0000C43B0000}"/>
    <cellStyle name="20% - Accent1 2 7 5 3 4" xfId="15489" xr:uid="{00000000-0005-0000-0000-0000C53B0000}"/>
    <cellStyle name="20% - Accent1 2 7 5 4" xfId="15490" xr:uid="{00000000-0005-0000-0000-0000C63B0000}"/>
    <cellStyle name="20% - Accent1 2 7 5 4 2" xfId="15491" xr:uid="{00000000-0005-0000-0000-0000C73B0000}"/>
    <cellStyle name="20% - Accent1 2 7 5 4 2 2" xfId="15492" xr:uid="{00000000-0005-0000-0000-0000C83B0000}"/>
    <cellStyle name="20% - Accent1 2 7 5 4 2 2 2" xfId="15493" xr:uid="{00000000-0005-0000-0000-0000C93B0000}"/>
    <cellStyle name="20% - Accent1 2 7 5 4 2 3" xfId="15494" xr:uid="{00000000-0005-0000-0000-0000CA3B0000}"/>
    <cellStyle name="20% - Accent1 2 7 5 4 3" xfId="15495" xr:uid="{00000000-0005-0000-0000-0000CB3B0000}"/>
    <cellStyle name="20% - Accent1 2 7 5 4 3 2" xfId="15496" xr:uid="{00000000-0005-0000-0000-0000CC3B0000}"/>
    <cellStyle name="20% - Accent1 2 7 5 4 4" xfId="15497" xr:uid="{00000000-0005-0000-0000-0000CD3B0000}"/>
    <cellStyle name="20% - Accent1 2 7 5 5" xfId="15498" xr:uid="{00000000-0005-0000-0000-0000CE3B0000}"/>
    <cellStyle name="20% - Accent1 2 7 5 5 2" xfId="15499" xr:uid="{00000000-0005-0000-0000-0000CF3B0000}"/>
    <cellStyle name="20% - Accent1 2 7 5 5 2 2" xfId="15500" xr:uid="{00000000-0005-0000-0000-0000D03B0000}"/>
    <cellStyle name="20% - Accent1 2 7 5 5 3" xfId="15501" xr:uid="{00000000-0005-0000-0000-0000D13B0000}"/>
    <cellStyle name="20% - Accent1 2 7 5 6" xfId="15502" xr:uid="{00000000-0005-0000-0000-0000D23B0000}"/>
    <cellStyle name="20% - Accent1 2 7 5 6 2" xfId="15503" xr:uid="{00000000-0005-0000-0000-0000D33B0000}"/>
    <cellStyle name="20% - Accent1 2 7 5 6 2 2" xfId="15504" xr:uid="{00000000-0005-0000-0000-0000D43B0000}"/>
    <cellStyle name="20% - Accent1 2 7 5 6 3" xfId="15505" xr:uid="{00000000-0005-0000-0000-0000D53B0000}"/>
    <cellStyle name="20% - Accent1 2 7 5 7" xfId="15506" xr:uid="{00000000-0005-0000-0000-0000D63B0000}"/>
    <cellStyle name="20% - Accent1 2 7 5 7 2" xfId="15507" xr:uid="{00000000-0005-0000-0000-0000D73B0000}"/>
    <cellStyle name="20% - Accent1 2 7 5 8" xfId="15508" xr:uid="{00000000-0005-0000-0000-0000D83B0000}"/>
    <cellStyle name="20% - Accent1 2 7 5 8 2" xfId="15509" xr:uid="{00000000-0005-0000-0000-0000D93B0000}"/>
    <cellStyle name="20% - Accent1 2 7 5 9" xfId="15510" xr:uid="{00000000-0005-0000-0000-0000DA3B0000}"/>
    <cellStyle name="20% - Accent1 2 7 6" xfId="15511" xr:uid="{00000000-0005-0000-0000-0000DB3B0000}"/>
    <cellStyle name="20% - Accent1 2 7 6 2" xfId="15512" xr:uid="{00000000-0005-0000-0000-0000DC3B0000}"/>
    <cellStyle name="20% - Accent1 2 7 6 2 2" xfId="15513" xr:uid="{00000000-0005-0000-0000-0000DD3B0000}"/>
    <cellStyle name="20% - Accent1 2 7 6 2 2 2" xfId="15514" xr:uid="{00000000-0005-0000-0000-0000DE3B0000}"/>
    <cellStyle name="20% - Accent1 2 7 6 2 2 2 2" xfId="15515" xr:uid="{00000000-0005-0000-0000-0000DF3B0000}"/>
    <cellStyle name="20% - Accent1 2 7 6 2 2 3" xfId="15516" xr:uid="{00000000-0005-0000-0000-0000E03B0000}"/>
    <cellStyle name="20% - Accent1 2 7 6 2 3" xfId="15517" xr:uid="{00000000-0005-0000-0000-0000E13B0000}"/>
    <cellStyle name="20% - Accent1 2 7 6 2 3 2" xfId="15518" xr:uid="{00000000-0005-0000-0000-0000E23B0000}"/>
    <cellStyle name="20% - Accent1 2 7 6 2 4" xfId="15519" xr:uid="{00000000-0005-0000-0000-0000E33B0000}"/>
    <cellStyle name="20% - Accent1 2 7 6 3" xfId="15520" xr:uid="{00000000-0005-0000-0000-0000E43B0000}"/>
    <cellStyle name="20% - Accent1 2 7 6 3 2" xfId="15521" xr:uid="{00000000-0005-0000-0000-0000E53B0000}"/>
    <cellStyle name="20% - Accent1 2 7 6 3 2 2" xfId="15522" xr:uid="{00000000-0005-0000-0000-0000E63B0000}"/>
    <cellStyle name="20% - Accent1 2 7 6 3 2 2 2" xfId="15523" xr:uid="{00000000-0005-0000-0000-0000E73B0000}"/>
    <cellStyle name="20% - Accent1 2 7 6 3 2 3" xfId="15524" xr:uid="{00000000-0005-0000-0000-0000E83B0000}"/>
    <cellStyle name="20% - Accent1 2 7 6 3 3" xfId="15525" xr:uid="{00000000-0005-0000-0000-0000E93B0000}"/>
    <cellStyle name="20% - Accent1 2 7 6 3 3 2" xfId="15526" xr:uid="{00000000-0005-0000-0000-0000EA3B0000}"/>
    <cellStyle name="20% - Accent1 2 7 6 3 4" xfId="15527" xr:uid="{00000000-0005-0000-0000-0000EB3B0000}"/>
    <cellStyle name="20% - Accent1 2 7 6 4" xfId="15528" xr:uid="{00000000-0005-0000-0000-0000EC3B0000}"/>
    <cellStyle name="20% - Accent1 2 7 6 4 2" xfId="15529" xr:uid="{00000000-0005-0000-0000-0000ED3B0000}"/>
    <cellStyle name="20% - Accent1 2 7 6 4 2 2" xfId="15530" xr:uid="{00000000-0005-0000-0000-0000EE3B0000}"/>
    <cellStyle name="20% - Accent1 2 7 6 4 2 2 2" xfId="15531" xr:uid="{00000000-0005-0000-0000-0000EF3B0000}"/>
    <cellStyle name="20% - Accent1 2 7 6 4 2 3" xfId="15532" xr:uid="{00000000-0005-0000-0000-0000F03B0000}"/>
    <cellStyle name="20% - Accent1 2 7 6 4 3" xfId="15533" xr:uid="{00000000-0005-0000-0000-0000F13B0000}"/>
    <cellStyle name="20% - Accent1 2 7 6 4 3 2" xfId="15534" xr:uid="{00000000-0005-0000-0000-0000F23B0000}"/>
    <cellStyle name="20% - Accent1 2 7 6 4 4" xfId="15535" xr:uid="{00000000-0005-0000-0000-0000F33B0000}"/>
    <cellStyle name="20% - Accent1 2 7 6 5" xfId="15536" xr:uid="{00000000-0005-0000-0000-0000F43B0000}"/>
    <cellStyle name="20% - Accent1 2 7 6 5 2" xfId="15537" xr:uid="{00000000-0005-0000-0000-0000F53B0000}"/>
    <cellStyle name="20% - Accent1 2 7 6 5 2 2" xfId="15538" xr:uid="{00000000-0005-0000-0000-0000F63B0000}"/>
    <cellStyle name="20% - Accent1 2 7 6 5 3" xfId="15539" xr:uid="{00000000-0005-0000-0000-0000F73B0000}"/>
    <cellStyle name="20% - Accent1 2 7 6 6" xfId="15540" xr:uid="{00000000-0005-0000-0000-0000F83B0000}"/>
    <cellStyle name="20% - Accent1 2 7 6 6 2" xfId="15541" xr:uid="{00000000-0005-0000-0000-0000F93B0000}"/>
    <cellStyle name="20% - Accent1 2 7 6 6 2 2" xfId="15542" xr:uid="{00000000-0005-0000-0000-0000FA3B0000}"/>
    <cellStyle name="20% - Accent1 2 7 6 6 3" xfId="15543" xr:uid="{00000000-0005-0000-0000-0000FB3B0000}"/>
    <cellStyle name="20% - Accent1 2 7 6 7" xfId="15544" xr:uid="{00000000-0005-0000-0000-0000FC3B0000}"/>
    <cellStyle name="20% - Accent1 2 7 6 7 2" xfId="15545" xr:uid="{00000000-0005-0000-0000-0000FD3B0000}"/>
    <cellStyle name="20% - Accent1 2 7 6 8" xfId="15546" xr:uid="{00000000-0005-0000-0000-0000FE3B0000}"/>
    <cellStyle name="20% - Accent1 2 7 6 8 2" xfId="15547" xr:uid="{00000000-0005-0000-0000-0000FF3B0000}"/>
    <cellStyle name="20% - Accent1 2 7 6 9" xfId="15548" xr:uid="{00000000-0005-0000-0000-0000003C0000}"/>
    <cellStyle name="20% - Accent1 2 7 7" xfId="15549" xr:uid="{00000000-0005-0000-0000-0000013C0000}"/>
    <cellStyle name="20% - Accent1 2 7 7 2" xfId="15550" xr:uid="{00000000-0005-0000-0000-0000023C0000}"/>
    <cellStyle name="20% - Accent1 2 7 7 2 2" xfId="15551" xr:uid="{00000000-0005-0000-0000-0000033C0000}"/>
    <cellStyle name="20% - Accent1 2 7 7 2 2 2" xfId="15552" xr:uid="{00000000-0005-0000-0000-0000043C0000}"/>
    <cellStyle name="20% - Accent1 2 7 7 2 3" xfId="15553" xr:uid="{00000000-0005-0000-0000-0000053C0000}"/>
    <cellStyle name="20% - Accent1 2 7 7 3" xfId="15554" xr:uid="{00000000-0005-0000-0000-0000063C0000}"/>
    <cellStyle name="20% - Accent1 2 7 7 3 2" xfId="15555" xr:uid="{00000000-0005-0000-0000-0000073C0000}"/>
    <cellStyle name="20% - Accent1 2 7 7 4" xfId="15556" xr:uid="{00000000-0005-0000-0000-0000083C0000}"/>
    <cellStyle name="20% - Accent1 2 7 8" xfId="15557" xr:uid="{00000000-0005-0000-0000-0000093C0000}"/>
    <cellStyle name="20% - Accent1 2 7 8 2" xfId="15558" xr:uid="{00000000-0005-0000-0000-00000A3C0000}"/>
    <cellStyle name="20% - Accent1 2 7 8 2 2" xfId="15559" xr:uid="{00000000-0005-0000-0000-00000B3C0000}"/>
    <cellStyle name="20% - Accent1 2 7 8 2 2 2" xfId="15560" xr:uid="{00000000-0005-0000-0000-00000C3C0000}"/>
    <cellStyle name="20% - Accent1 2 7 8 2 3" xfId="15561" xr:uid="{00000000-0005-0000-0000-00000D3C0000}"/>
    <cellStyle name="20% - Accent1 2 7 8 3" xfId="15562" xr:uid="{00000000-0005-0000-0000-00000E3C0000}"/>
    <cellStyle name="20% - Accent1 2 7 8 3 2" xfId="15563" xr:uid="{00000000-0005-0000-0000-00000F3C0000}"/>
    <cellStyle name="20% - Accent1 2 7 8 4" xfId="15564" xr:uid="{00000000-0005-0000-0000-0000103C0000}"/>
    <cellStyle name="20% - Accent1 2 7 9" xfId="15565" xr:uid="{00000000-0005-0000-0000-0000113C0000}"/>
    <cellStyle name="20% - Accent1 2 7 9 2" xfId="15566" xr:uid="{00000000-0005-0000-0000-0000123C0000}"/>
    <cellStyle name="20% - Accent1 2 7 9 2 2" xfId="15567" xr:uid="{00000000-0005-0000-0000-0000133C0000}"/>
    <cellStyle name="20% - Accent1 2 7 9 2 2 2" xfId="15568" xr:uid="{00000000-0005-0000-0000-0000143C0000}"/>
    <cellStyle name="20% - Accent1 2 7 9 2 3" xfId="15569" xr:uid="{00000000-0005-0000-0000-0000153C0000}"/>
    <cellStyle name="20% - Accent1 2 7 9 3" xfId="15570" xr:uid="{00000000-0005-0000-0000-0000163C0000}"/>
    <cellStyle name="20% - Accent1 2 7 9 3 2" xfId="15571" xr:uid="{00000000-0005-0000-0000-0000173C0000}"/>
    <cellStyle name="20% - Accent1 2 7 9 4" xfId="15572" xr:uid="{00000000-0005-0000-0000-0000183C0000}"/>
    <cellStyle name="20% - Accent1 2 8" xfId="15573" xr:uid="{00000000-0005-0000-0000-0000193C0000}"/>
    <cellStyle name="20% - Accent1 2 8 10" xfId="15574" xr:uid="{00000000-0005-0000-0000-00001A3C0000}"/>
    <cellStyle name="20% - Accent1 2 8 10 2" xfId="15575" xr:uid="{00000000-0005-0000-0000-00001B3C0000}"/>
    <cellStyle name="20% - Accent1 2 8 11" xfId="15576" xr:uid="{00000000-0005-0000-0000-00001C3C0000}"/>
    <cellStyle name="20% - Accent1 2 8 11 2" xfId="15577" xr:uid="{00000000-0005-0000-0000-00001D3C0000}"/>
    <cellStyle name="20% - Accent1 2 8 12" xfId="15578" xr:uid="{00000000-0005-0000-0000-00001E3C0000}"/>
    <cellStyle name="20% - Accent1 2 8 2" xfId="15579" xr:uid="{00000000-0005-0000-0000-00001F3C0000}"/>
    <cellStyle name="20% - Accent1 2 8 2 10" xfId="15580" xr:uid="{00000000-0005-0000-0000-0000203C0000}"/>
    <cellStyle name="20% - Accent1 2 8 2 10 2" xfId="15581" xr:uid="{00000000-0005-0000-0000-0000213C0000}"/>
    <cellStyle name="20% - Accent1 2 8 2 11" xfId="15582" xr:uid="{00000000-0005-0000-0000-0000223C0000}"/>
    <cellStyle name="20% - Accent1 2 8 2 2" xfId="15583" xr:uid="{00000000-0005-0000-0000-0000233C0000}"/>
    <cellStyle name="20% - Accent1 2 8 2 2 2" xfId="15584" xr:uid="{00000000-0005-0000-0000-0000243C0000}"/>
    <cellStyle name="20% - Accent1 2 8 2 2 2 2" xfId="15585" xr:uid="{00000000-0005-0000-0000-0000253C0000}"/>
    <cellStyle name="20% - Accent1 2 8 2 2 2 2 2" xfId="15586" xr:uid="{00000000-0005-0000-0000-0000263C0000}"/>
    <cellStyle name="20% - Accent1 2 8 2 2 2 2 2 2" xfId="15587" xr:uid="{00000000-0005-0000-0000-0000273C0000}"/>
    <cellStyle name="20% - Accent1 2 8 2 2 2 2 3" xfId="15588" xr:uid="{00000000-0005-0000-0000-0000283C0000}"/>
    <cellStyle name="20% - Accent1 2 8 2 2 2 3" xfId="15589" xr:uid="{00000000-0005-0000-0000-0000293C0000}"/>
    <cellStyle name="20% - Accent1 2 8 2 2 2 3 2" xfId="15590" xr:uid="{00000000-0005-0000-0000-00002A3C0000}"/>
    <cellStyle name="20% - Accent1 2 8 2 2 2 4" xfId="15591" xr:uid="{00000000-0005-0000-0000-00002B3C0000}"/>
    <cellStyle name="20% - Accent1 2 8 2 2 3" xfId="15592" xr:uid="{00000000-0005-0000-0000-00002C3C0000}"/>
    <cellStyle name="20% - Accent1 2 8 2 2 3 2" xfId="15593" xr:uid="{00000000-0005-0000-0000-00002D3C0000}"/>
    <cellStyle name="20% - Accent1 2 8 2 2 3 2 2" xfId="15594" xr:uid="{00000000-0005-0000-0000-00002E3C0000}"/>
    <cellStyle name="20% - Accent1 2 8 2 2 3 2 2 2" xfId="15595" xr:uid="{00000000-0005-0000-0000-00002F3C0000}"/>
    <cellStyle name="20% - Accent1 2 8 2 2 3 2 3" xfId="15596" xr:uid="{00000000-0005-0000-0000-0000303C0000}"/>
    <cellStyle name="20% - Accent1 2 8 2 2 3 3" xfId="15597" xr:uid="{00000000-0005-0000-0000-0000313C0000}"/>
    <cellStyle name="20% - Accent1 2 8 2 2 3 3 2" xfId="15598" xr:uid="{00000000-0005-0000-0000-0000323C0000}"/>
    <cellStyle name="20% - Accent1 2 8 2 2 3 4" xfId="15599" xr:uid="{00000000-0005-0000-0000-0000333C0000}"/>
    <cellStyle name="20% - Accent1 2 8 2 2 4" xfId="15600" xr:uid="{00000000-0005-0000-0000-0000343C0000}"/>
    <cellStyle name="20% - Accent1 2 8 2 2 4 2" xfId="15601" xr:uid="{00000000-0005-0000-0000-0000353C0000}"/>
    <cellStyle name="20% - Accent1 2 8 2 2 4 2 2" xfId="15602" xr:uid="{00000000-0005-0000-0000-0000363C0000}"/>
    <cellStyle name="20% - Accent1 2 8 2 2 4 2 2 2" xfId="15603" xr:uid="{00000000-0005-0000-0000-0000373C0000}"/>
    <cellStyle name="20% - Accent1 2 8 2 2 4 2 3" xfId="15604" xr:uid="{00000000-0005-0000-0000-0000383C0000}"/>
    <cellStyle name="20% - Accent1 2 8 2 2 4 3" xfId="15605" xr:uid="{00000000-0005-0000-0000-0000393C0000}"/>
    <cellStyle name="20% - Accent1 2 8 2 2 4 3 2" xfId="15606" xr:uid="{00000000-0005-0000-0000-00003A3C0000}"/>
    <cellStyle name="20% - Accent1 2 8 2 2 4 4" xfId="15607" xr:uid="{00000000-0005-0000-0000-00003B3C0000}"/>
    <cellStyle name="20% - Accent1 2 8 2 2 5" xfId="15608" xr:uid="{00000000-0005-0000-0000-00003C3C0000}"/>
    <cellStyle name="20% - Accent1 2 8 2 2 5 2" xfId="15609" xr:uid="{00000000-0005-0000-0000-00003D3C0000}"/>
    <cellStyle name="20% - Accent1 2 8 2 2 5 2 2" xfId="15610" xr:uid="{00000000-0005-0000-0000-00003E3C0000}"/>
    <cellStyle name="20% - Accent1 2 8 2 2 5 3" xfId="15611" xr:uid="{00000000-0005-0000-0000-00003F3C0000}"/>
    <cellStyle name="20% - Accent1 2 8 2 2 6" xfId="15612" xr:uid="{00000000-0005-0000-0000-0000403C0000}"/>
    <cellStyle name="20% - Accent1 2 8 2 2 6 2" xfId="15613" xr:uid="{00000000-0005-0000-0000-0000413C0000}"/>
    <cellStyle name="20% - Accent1 2 8 2 2 6 2 2" xfId="15614" xr:uid="{00000000-0005-0000-0000-0000423C0000}"/>
    <cellStyle name="20% - Accent1 2 8 2 2 6 3" xfId="15615" xr:uid="{00000000-0005-0000-0000-0000433C0000}"/>
    <cellStyle name="20% - Accent1 2 8 2 2 7" xfId="15616" xr:uid="{00000000-0005-0000-0000-0000443C0000}"/>
    <cellStyle name="20% - Accent1 2 8 2 2 7 2" xfId="15617" xr:uid="{00000000-0005-0000-0000-0000453C0000}"/>
    <cellStyle name="20% - Accent1 2 8 2 2 8" xfId="15618" xr:uid="{00000000-0005-0000-0000-0000463C0000}"/>
    <cellStyle name="20% - Accent1 2 8 2 2 8 2" xfId="15619" xr:uid="{00000000-0005-0000-0000-0000473C0000}"/>
    <cellStyle name="20% - Accent1 2 8 2 2 9" xfId="15620" xr:uid="{00000000-0005-0000-0000-0000483C0000}"/>
    <cellStyle name="20% - Accent1 2 8 2 3" xfId="15621" xr:uid="{00000000-0005-0000-0000-0000493C0000}"/>
    <cellStyle name="20% - Accent1 2 8 2 3 2" xfId="15622" xr:uid="{00000000-0005-0000-0000-00004A3C0000}"/>
    <cellStyle name="20% - Accent1 2 8 2 3 2 2" xfId="15623" xr:uid="{00000000-0005-0000-0000-00004B3C0000}"/>
    <cellStyle name="20% - Accent1 2 8 2 3 2 2 2" xfId="15624" xr:uid="{00000000-0005-0000-0000-00004C3C0000}"/>
    <cellStyle name="20% - Accent1 2 8 2 3 2 2 2 2" xfId="15625" xr:uid="{00000000-0005-0000-0000-00004D3C0000}"/>
    <cellStyle name="20% - Accent1 2 8 2 3 2 2 3" xfId="15626" xr:uid="{00000000-0005-0000-0000-00004E3C0000}"/>
    <cellStyle name="20% - Accent1 2 8 2 3 2 3" xfId="15627" xr:uid="{00000000-0005-0000-0000-00004F3C0000}"/>
    <cellStyle name="20% - Accent1 2 8 2 3 2 3 2" xfId="15628" xr:uid="{00000000-0005-0000-0000-0000503C0000}"/>
    <cellStyle name="20% - Accent1 2 8 2 3 2 4" xfId="15629" xr:uid="{00000000-0005-0000-0000-0000513C0000}"/>
    <cellStyle name="20% - Accent1 2 8 2 3 3" xfId="15630" xr:uid="{00000000-0005-0000-0000-0000523C0000}"/>
    <cellStyle name="20% - Accent1 2 8 2 3 3 2" xfId="15631" xr:uid="{00000000-0005-0000-0000-0000533C0000}"/>
    <cellStyle name="20% - Accent1 2 8 2 3 3 2 2" xfId="15632" xr:uid="{00000000-0005-0000-0000-0000543C0000}"/>
    <cellStyle name="20% - Accent1 2 8 2 3 3 2 2 2" xfId="15633" xr:uid="{00000000-0005-0000-0000-0000553C0000}"/>
    <cellStyle name="20% - Accent1 2 8 2 3 3 2 3" xfId="15634" xr:uid="{00000000-0005-0000-0000-0000563C0000}"/>
    <cellStyle name="20% - Accent1 2 8 2 3 3 3" xfId="15635" xr:uid="{00000000-0005-0000-0000-0000573C0000}"/>
    <cellStyle name="20% - Accent1 2 8 2 3 3 3 2" xfId="15636" xr:uid="{00000000-0005-0000-0000-0000583C0000}"/>
    <cellStyle name="20% - Accent1 2 8 2 3 3 4" xfId="15637" xr:uid="{00000000-0005-0000-0000-0000593C0000}"/>
    <cellStyle name="20% - Accent1 2 8 2 3 4" xfId="15638" xr:uid="{00000000-0005-0000-0000-00005A3C0000}"/>
    <cellStyle name="20% - Accent1 2 8 2 3 4 2" xfId="15639" xr:uid="{00000000-0005-0000-0000-00005B3C0000}"/>
    <cellStyle name="20% - Accent1 2 8 2 3 4 2 2" xfId="15640" xr:uid="{00000000-0005-0000-0000-00005C3C0000}"/>
    <cellStyle name="20% - Accent1 2 8 2 3 4 2 2 2" xfId="15641" xr:uid="{00000000-0005-0000-0000-00005D3C0000}"/>
    <cellStyle name="20% - Accent1 2 8 2 3 4 2 3" xfId="15642" xr:uid="{00000000-0005-0000-0000-00005E3C0000}"/>
    <cellStyle name="20% - Accent1 2 8 2 3 4 3" xfId="15643" xr:uid="{00000000-0005-0000-0000-00005F3C0000}"/>
    <cellStyle name="20% - Accent1 2 8 2 3 4 3 2" xfId="15644" xr:uid="{00000000-0005-0000-0000-0000603C0000}"/>
    <cellStyle name="20% - Accent1 2 8 2 3 4 4" xfId="15645" xr:uid="{00000000-0005-0000-0000-0000613C0000}"/>
    <cellStyle name="20% - Accent1 2 8 2 3 5" xfId="15646" xr:uid="{00000000-0005-0000-0000-0000623C0000}"/>
    <cellStyle name="20% - Accent1 2 8 2 3 5 2" xfId="15647" xr:uid="{00000000-0005-0000-0000-0000633C0000}"/>
    <cellStyle name="20% - Accent1 2 8 2 3 5 2 2" xfId="15648" xr:uid="{00000000-0005-0000-0000-0000643C0000}"/>
    <cellStyle name="20% - Accent1 2 8 2 3 5 3" xfId="15649" xr:uid="{00000000-0005-0000-0000-0000653C0000}"/>
    <cellStyle name="20% - Accent1 2 8 2 3 6" xfId="15650" xr:uid="{00000000-0005-0000-0000-0000663C0000}"/>
    <cellStyle name="20% - Accent1 2 8 2 3 6 2" xfId="15651" xr:uid="{00000000-0005-0000-0000-0000673C0000}"/>
    <cellStyle name="20% - Accent1 2 8 2 3 6 2 2" xfId="15652" xr:uid="{00000000-0005-0000-0000-0000683C0000}"/>
    <cellStyle name="20% - Accent1 2 8 2 3 6 3" xfId="15653" xr:uid="{00000000-0005-0000-0000-0000693C0000}"/>
    <cellStyle name="20% - Accent1 2 8 2 3 7" xfId="15654" xr:uid="{00000000-0005-0000-0000-00006A3C0000}"/>
    <cellStyle name="20% - Accent1 2 8 2 3 7 2" xfId="15655" xr:uid="{00000000-0005-0000-0000-00006B3C0000}"/>
    <cellStyle name="20% - Accent1 2 8 2 3 8" xfId="15656" xr:uid="{00000000-0005-0000-0000-00006C3C0000}"/>
    <cellStyle name="20% - Accent1 2 8 2 3 8 2" xfId="15657" xr:uid="{00000000-0005-0000-0000-00006D3C0000}"/>
    <cellStyle name="20% - Accent1 2 8 2 3 9" xfId="15658" xr:uid="{00000000-0005-0000-0000-00006E3C0000}"/>
    <cellStyle name="20% - Accent1 2 8 2 4" xfId="15659" xr:uid="{00000000-0005-0000-0000-00006F3C0000}"/>
    <cellStyle name="20% - Accent1 2 8 2 4 2" xfId="15660" xr:uid="{00000000-0005-0000-0000-0000703C0000}"/>
    <cellStyle name="20% - Accent1 2 8 2 4 2 2" xfId="15661" xr:uid="{00000000-0005-0000-0000-0000713C0000}"/>
    <cellStyle name="20% - Accent1 2 8 2 4 2 2 2" xfId="15662" xr:uid="{00000000-0005-0000-0000-0000723C0000}"/>
    <cellStyle name="20% - Accent1 2 8 2 4 2 3" xfId="15663" xr:uid="{00000000-0005-0000-0000-0000733C0000}"/>
    <cellStyle name="20% - Accent1 2 8 2 4 3" xfId="15664" xr:uid="{00000000-0005-0000-0000-0000743C0000}"/>
    <cellStyle name="20% - Accent1 2 8 2 4 3 2" xfId="15665" xr:uid="{00000000-0005-0000-0000-0000753C0000}"/>
    <cellStyle name="20% - Accent1 2 8 2 4 4" xfId="15666" xr:uid="{00000000-0005-0000-0000-0000763C0000}"/>
    <cellStyle name="20% - Accent1 2 8 2 5" xfId="15667" xr:uid="{00000000-0005-0000-0000-0000773C0000}"/>
    <cellStyle name="20% - Accent1 2 8 2 5 2" xfId="15668" xr:uid="{00000000-0005-0000-0000-0000783C0000}"/>
    <cellStyle name="20% - Accent1 2 8 2 5 2 2" xfId="15669" xr:uid="{00000000-0005-0000-0000-0000793C0000}"/>
    <cellStyle name="20% - Accent1 2 8 2 5 2 2 2" xfId="15670" xr:uid="{00000000-0005-0000-0000-00007A3C0000}"/>
    <cellStyle name="20% - Accent1 2 8 2 5 2 3" xfId="15671" xr:uid="{00000000-0005-0000-0000-00007B3C0000}"/>
    <cellStyle name="20% - Accent1 2 8 2 5 3" xfId="15672" xr:uid="{00000000-0005-0000-0000-00007C3C0000}"/>
    <cellStyle name="20% - Accent1 2 8 2 5 3 2" xfId="15673" xr:uid="{00000000-0005-0000-0000-00007D3C0000}"/>
    <cellStyle name="20% - Accent1 2 8 2 5 4" xfId="15674" xr:uid="{00000000-0005-0000-0000-00007E3C0000}"/>
    <cellStyle name="20% - Accent1 2 8 2 6" xfId="15675" xr:uid="{00000000-0005-0000-0000-00007F3C0000}"/>
    <cellStyle name="20% - Accent1 2 8 2 6 2" xfId="15676" xr:uid="{00000000-0005-0000-0000-0000803C0000}"/>
    <cellStyle name="20% - Accent1 2 8 2 6 2 2" xfId="15677" xr:uid="{00000000-0005-0000-0000-0000813C0000}"/>
    <cellStyle name="20% - Accent1 2 8 2 6 2 2 2" xfId="15678" xr:uid="{00000000-0005-0000-0000-0000823C0000}"/>
    <cellStyle name="20% - Accent1 2 8 2 6 2 3" xfId="15679" xr:uid="{00000000-0005-0000-0000-0000833C0000}"/>
    <cellStyle name="20% - Accent1 2 8 2 6 3" xfId="15680" xr:uid="{00000000-0005-0000-0000-0000843C0000}"/>
    <cellStyle name="20% - Accent1 2 8 2 6 3 2" xfId="15681" xr:uid="{00000000-0005-0000-0000-0000853C0000}"/>
    <cellStyle name="20% - Accent1 2 8 2 6 4" xfId="15682" xr:uid="{00000000-0005-0000-0000-0000863C0000}"/>
    <cellStyle name="20% - Accent1 2 8 2 7" xfId="15683" xr:uid="{00000000-0005-0000-0000-0000873C0000}"/>
    <cellStyle name="20% - Accent1 2 8 2 7 2" xfId="15684" xr:uid="{00000000-0005-0000-0000-0000883C0000}"/>
    <cellStyle name="20% - Accent1 2 8 2 7 2 2" xfId="15685" xr:uid="{00000000-0005-0000-0000-0000893C0000}"/>
    <cellStyle name="20% - Accent1 2 8 2 7 3" xfId="15686" xr:uid="{00000000-0005-0000-0000-00008A3C0000}"/>
    <cellStyle name="20% - Accent1 2 8 2 8" xfId="15687" xr:uid="{00000000-0005-0000-0000-00008B3C0000}"/>
    <cellStyle name="20% - Accent1 2 8 2 8 2" xfId="15688" xr:uid="{00000000-0005-0000-0000-00008C3C0000}"/>
    <cellStyle name="20% - Accent1 2 8 2 8 2 2" xfId="15689" xr:uid="{00000000-0005-0000-0000-00008D3C0000}"/>
    <cellStyle name="20% - Accent1 2 8 2 8 3" xfId="15690" xr:uid="{00000000-0005-0000-0000-00008E3C0000}"/>
    <cellStyle name="20% - Accent1 2 8 2 9" xfId="15691" xr:uid="{00000000-0005-0000-0000-00008F3C0000}"/>
    <cellStyle name="20% - Accent1 2 8 2 9 2" xfId="15692" xr:uid="{00000000-0005-0000-0000-0000903C0000}"/>
    <cellStyle name="20% - Accent1 2 8 3" xfId="15693" xr:uid="{00000000-0005-0000-0000-0000913C0000}"/>
    <cellStyle name="20% - Accent1 2 8 3 2" xfId="15694" xr:uid="{00000000-0005-0000-0000-0000923C0000}"/>
    <cellStyle name="20% - Accent1 2 8 3 2 2" xfId="15695" xr:uid="{00000000-0005-0000-0000-0000933C0000}"/>
    <cellStyle name="20% - Accent1 2 8 3 2 2 2" xfId="15696" xr:uid="{00000000-0005-0000-0000-0000943C0000}"/>
    <cellStyle name="20% - Accent1 2 8 3 2 2 2 2" xfId="15697" xr:uid="{00000000-0005-0000-0000-0000953C0000}"/>
    <cellStyle name="20% - Accent1 2 8 3 2 2 3" xfId="15698" xr:uid="{00000000-0005-0000-0000-0000963C0000}"/>
    <cellStyle name="20% - Accent1 2 8 3 2 3" xfId="15699" xr:uid="{00000000-0005-0000-0000-0000973C0000}"/>
    <cellStyle name="20% - Accent1 2 8 3 2 3 2" xfId="15700" xr:uid="{00000000-0005-0000-0000-0000983C0000}"/>
    <cellStyle name="20% - Accent1 2 8 3 2 4" xfId="15701" xr:uid="{00000000-0005-0000-0000-0000993C0000}"/>
    <cellStyle name="20% - Accent1 2 8 3 3" xfId="15702" xr:uid="{00000000-0005-0000-0000-00009A3C0000}"/>
    <cellStyle name="20% - Accent1 2 8 3 3 2" xfId="15703" xr:uid="{00000000-0005-0000-0000-00009B3C0000}"/>
    <cellStyle name="20% - Accent1 2 8 3 3 2 2" xfId="15704" xr:uid="{00000000-0005-0000-0000-00009C3C0000}"/>
    <cellStyle name="20% - Accent1 2 8 3 3 2 2 2" xfId="15705" xr:uid="{00000000-0005-0000-0000-00009D3C0000}"/>
    <cellStyle name="20% - Accent1 2 8 3 3 2 3" xfId="15706" xr:uid="{00000000-0005-0000-0000-00009E3C0000}"/>
    <cellStyle name="20% - Accent1 2 8 3 3 3" xfId="15707" xr:uid="{00000000-0005-0000-0000-00009F3C0000}"/>
    <cellStyle name="20% - Accent1 2 8 3 3 3 2" xfId="15708" xr:uid="{00000000-0005-0000-0000-0000A03C0000}"/>
    <cellStyle name="20% - Accent1 2 8 3 3 4" xfId="15709" xr:uid="{00000000-0005-0000-0000-0000A13C0000}"/>
    <cellStyle name="20% - Accent1 2 8 3 4" xfId="15710" xr:uid="{00000000-0005-0000-0000-0000A23C0000}"/>
    <cellStyle name="20% - Accent1 2 8 3 4 2" xfId="15711" xr:uid="{00000000-0005-0000-0000-0000A33C0000}"/>
    <cellStyle name="20% - Accent1 2 8 3 4 2 2" xfId="15712" xr:uid="{00000000-0005-0000-0000-0000A43C0000}"/>
    <cellStyle name="20% - Accent1 2 8 3 4 2 2 2" xfId="15713" xr:uid="{00000000-0005-0000-0000-0000A53C0000}"/>
    <cellStyle name="20% - Accent1 2 8 3 4 2 3" xfId="15714" xr:uid="{00000000-0005-0000-0000-0000A63C0000}"/>
    <cellStyle name="20% - Accent1 2 8 3 4 3" xfId="15715" xr:uid="{00000000-0005-0000-0000-0000A73C0000}"/>
    <cellStyle name="20% - Accent1 2 8 3 4 3 2" xfId="15716" xr:uid="{00000000-0005-0000-0000-0000A83C0000}"/>
    <cellStyle name="20% - Accent1 2 8 3 4 4" xfId="15717" xr:uid="{00000000-0005-0000-0000-0000A93C0000}"/>
    <cellStyle name="20% - Accent1 2 8 3 5" xfId="15718" xr:uid="{00000000-0005-0000-0000-0000AA3C0000}"/>
    <cellStyle name="20% - Accent1 2 8 3 5 2" xfId="15719" xr:uid="{00000000-0005-0000-0000-0000AB3C0000}"/>
    <cellStyle name="20% - Accent1 2 8 3 5 2 2" xfId="15720" xr:uid="{00000000-0005-0000-0000-0000AC3C0000}"/>
    <cellStyle name="20% - Accent1 2 8 3 5 3" xfId="15721" xr:uid="{00000000-0005-0000-0000-0000AD3C0000}"/>
    <cellStyle name="20% - Accent1 2 8 3 6" xfId="15722" xr:uid="{00000000-0005-0000-0000-0000AE3C0000}"/>
    <cellStyle name="20% - Accent1 2 8 3 6 2" xfId="15723" xr:uid="{00000000-0005-0000-0000-0000AF3C0000}"/>
    <cellStyle name="20% - Accent1 2 8 3 6 2 2" xfId="15724" xr:uid="{00000000-0005-0000-0000-0000B03C0000}"/>
    <cellStyle name="20% - Accent1 2 8 3 6 3" xfId="15725" xr:uid="{00000000-0005-0000-0000-0000B13C0000}"/>
    <cellStyle name="20% - Accent1 2 8 3 7" xfId="15726" xr:uid="{00000000-0005-0000-0000-0000B23C0000}"/>
    <cellStyle name="20% - Accent1 2 8 3 7 2" xfId="15727" xr:uid="{00000000-0005-0000-0000-0000B33C0000}"/>
    <cellStyle name="20% - Accent1 2 8 3 8" xfId="15728" xr:uid="{00000000-0005-0000-0000-0000B43C0000}"/>
    <cellStyle name="20% - Accent1 2 8 3 8 2" xfId="15729" xr:uid="{00000000-0005-0000-0000-0000B53C0000}"/>
    <cellStyle name="20% - Accent1 2 8 3 9" xfId="15730" xr:uid="{00000000-0005-0000-0000-0000B63C0000}"/>
    <cellStyle name="20% - Accent1 2 8 4" xfId="15731" xr:uid="{00000000-0005-0000-0000-0000B73C0000}"/>
    <cellStyle name="20% - Accent1 2 8 4 2" xfId="15732" xr:uid="{00000000-0005-0000-0000-0000B83C0000}"/>
    <cellStyle name="20% - Accent1 2 8 4 2 2" xfId="15733" xr:uid="{00000000-0005-0000-0000-0000B93C0000}"/>
    <cellStyle name="20% - Accent1 2 8 4 2 2 2" xfId="15734" xr:uid="{00000000-0005-0000-0000-0000BA3C0000}"/>
    <cellStyle name="20% - Accent1 2 8 4 2 2 2 2" xfId="15735" xr:uid="{00000000-0005-0000-0000-0000BB3C0000}"/>
    <cellStyle name="20% - Accent1 2 8 4 2 2 3" xfId="15736" xr:uid="{00000000-0005-0000-0000-0000BC3C0000}"/>
    <cellStyle name="20% - Accent1 2 8 4 2 3" xfId="15737" xr:uid="{00000000-0005-0000-0000-0000BD3C0000}"/>
    <cellStyle name="20% - Accent1 2 8 4 2 3 2" xfId="15738" xr:uid="{00000000-0005-0000-0000-0000BE3C0000}"/>
    <cellStyle name="20% - Accent1 2 8 4 2 4" xfId="15739" xr:uid="{00000000-0005-0000-0000-0000BF3C0000}"/>
    <cellStyle name="20% - Accent1 2 8 4 3" xfId="15740" xr:uid="{00000000-0005-0000-0000-0000C03C0000}"/>
    <cellStyle name="20% - Accent1 2 8 4 3 2" xfId="15741" xr:uid="{00000000-0005-0000-0000-0000C13C0000}"/>
    <cellStyle name="20% - Accent1 2 8 4 3 2 2" xfId="15742" xr:uid="{00000000-0005-0000-0000-0000C23C0000}"/>
    <cellStyle name="20% - Accent1 2 8 4 3 2 2 2" xfId="15743" xr:uid="{00000000-0005-0000-0000-0000C33C0000}"/>
    <cellStyle name="20% - Accent1 2 8 4 3 2 3" xfId="15744" xr:uid="{00000000-0005-0000-0000-0000C43C0000}"/>
    <cellStyle name="20% - Accent1 2 8 4 3 3" xfId="15745" xr:uid="{00000000-0005-0000-0000-0000C53C0000}"/>
    <cellStyle name="20% - Accent1 2 8 4 3 3 2" xfId="15746" xr:uid="{00000000-0005-0000-0000-0000C63C0000}"/>
    <cellStyle name="20% - Accent1 2 8 4 3 4" xfId="15747" xr:uid="{00000000-0005-0000-0000-0000C73C0000}"/>
    <cellStyle name="20% - Accent1 2 8 4 4" xfId="15748" xr:uid="{00000000-0005-0000-0000-0000C83C0000}"/>
    <cellStyle name="20% - Accent1 2 8 4 4 2" xfId="15749" xr:uid="{00000000-0005-0000-0000-0000C93C0000}"/>
    <cellStyle name="20% - Accent1 2 8 4 4 2 2" xfId="15750" xr:uid="{00000000-0005-0000-0000-0000CA3C0000}"/>
    <cellStyle name="20% - Accent1 2 8 4 4 2 2 2" xfId="15751" xr:uid="{00000000-0005-0000-0000-0000CB3C0000}"/>
    <cellStyle name="20% - Accent1 2 8 4 4 2 3" xfId="15752" xr:uid="{00000000-0005-0000-0000-0000CC3C0000}"/>
    <cellStyle name="20% - Accent1 2 8 4 4 3" xfId="15753" xr:uid="{00000000-0005-0000-0000-0000CD3C0000}"/>
    <cellStyle name="20% - Accent1 2 8 4 4 3 2" xfId="15754" xr:uid="{00000000-0005-0000-0000-0000CE3C0000}"/>
    <cellStyle name="20% - Accent1 2 8 4 4 4" xfId="15755" xr:uid="{00000000-0005-0000-0000-0000CF3C0000}"/>
    <cellStyle name="20% - Accent1 2 8 4 5" xfId="15756" xr:uid="{00000000-0005-0000-0000-0000D03C0000}"/>
    <cellStyle name="20% - Accent1 2 8 4 5 2" xfId="15757" xr:uid="{00000000-0005-0000-0000-0000D13C0000}"/>
    <cellStyle name="20% - Accent1 2 8 4 5 2 2" xfId="15758" xr:uid="{00000000-0005-0000-0000-0000D23C0000}"/>
    <cellStyle name="20% - Accent1 2 8 4 5 3" xfId="15759" xr:uid="{00000000-0005-0000-0000-0000D33C0000}"/>
    <cellStyle name="20% - Accent1 2 8 4 6" xfId="15760" xr:uid="{00000000-0005-0000-0000-0000D43C0000}"/>
    <cellStyle name="20% - Accent1 2 8 4 6 2" xfId="15761" xr:uid="{00000000-0005-0000-0000-0000D53C0000}"/>
    <cellStyle name="20% - Accent1 2 8 4 6 2 2" xfId="15762" xr:uid="{00000000-0005-0000-0000-0000D63C0000}"/>
    <cellStyle name="20% - Accent1 2 8 4 6 3" xfId="15763" xr:uid="{00000000-0005-0000-0000-0000D73C0000}"/>
    <cellStyle name="20% - Accent1 2 8 4 7" xfId="15764" xr:uid="{00000000-0005-0000-0000-0000D83C0000}"/>
    <cellStyle name="20% - Accent1 2 8 4 7 2" xfId="15765" xr:uid="{00000000-0005-0000-0000-0000D93C0000}"/>
    <cellStyle name="20% - Accent1 2 8 4 8" xfId="15766" xr:uid="{00000000-0005-0000-0000-0000DA3C0000}"/>
    <cellStyle name="20% - Accent1 2 8 4 8 2" xfId="15767" xr:uid="{00000000-0005-0000-0000-0000DB3C0000}"/>
    <cellStyle name="20% - Accent1 2 8 4 9" xfId="15768" xr:uid="{00000000-0005-0000-0000-0000DC3C0000}"/>
    <cellStyle name="20% - Accent1 2 8 5" xfId="15769" xr:uid="{00000000-0005-0000-0000-0000DD3C0000}"/>
    <cellStyle name="20% - Accent1 2 8 5 2" xfId="15770" xr:uid="{00000000-0005-0000-0000-0000DE3C0000}"/>
    <cellStyle name="20% - Accent1 2 8 5 2 2" xfId="15771" xr:uid="{00000000-0005-0000-0000-0000DF3C0000}"/>
    <cellStyle name="20% - Accent1 2 8 5 2 2 2" xfId="15772" xr:uid="{00000000-0005-0000-0000-0000E03C0000}"/>
    <cellStyle name="20% - Accent1 2 8 5 2 3" xfId="15773" xr:uid="{00000000-0005-0000-0000-0000E13C0000}"/>
    <cellStyle name="20% - Accent1 2 8 5 3" xfId="15774" xr:uid="{00000000-0005-0000-0000-0000E23C0000}"/>
    <cellStyle name="20% - Accent1 2 8 5 3 2" xfId="15775" xr:uid="{00000000-0005-0000-0000-0000E33C0000}"/>
    <cellStyle name="20% - Accent1 2 8 5 4" xfId="15776" xr:uid="{00000000-0005-0000-0000-0000E43C0000}"/>
    <cellStyle name="20% - Accent1 2 8 6" xfId="15777" xr:uid="{00000000-0005-0000-0000-0000E53C0000}"/>
    <cellStyle name="20% - Accent1 2 8 6 2" xfId="15778" xr:uid="{00000000-0005-0000-0000-0000E63C0000}"/>
    <cellStyle name="20% - Accent1 2 8 6 2 2" xfId="15779" xr:uid="{00000000-0005-0000-0000-0000E73C0000}"/>
    <cellStyle name="20% - Accent1 2 8 6 2 2 2" xfId="15780" xr:uid="{00000000-0005-0000-0000-0000E83C0000}"/>
    <cellStyle name="20% - Accent1 2 8 6 2 3" xfId="15781" xr:uid="{00000000-0005-0000-0000-0000E93C0000}"/>
    <cellStyle name="20% - Accent1 2 8 6 3" xfId="15782" xr:uid="{00000000-0005-0000-0000-0000EA3C0000}"/>
    <cellStyle name="20% - Accent1 2 8 6 3 2" xfId="15783" xr:uid="{00000000-0005-0000-0000-0000EB3C0000}"/>
    <cellStyle name="20% - Accent1 2 8 6 4" xfId="15784" xr:uid="{00000000-0005-0000-0000-0000EC3C0000}"/>
    <cellStyle name="20% - Accent1 2 8 7" xfId="15785" xr:uid="{00000000-0005-0000-0000-0000ED3C0000}"/>
    <cellStyle name="20% - Accent1 2 8 7 2" xfId="15786" xr:uid="{00000000-0005-0000-0000-0000EE3C0000}"/>
    <cellStyle name="20% - Accent1 2 8 7 2 2" xfId="15787" xr:uid="{00000000-0005-0000-0000-0000EF3C0000}"/>
    <cellStyle name="20% - Accent1 2 8 7 2 2 2" xfId="15788" xr:uid="{00000000-0005-0000-0000-0000F03C0000}"/>
    <cellStyle name="20% - Accent1 2 8 7 2 3" xfId="15789" xr:uid="{00000000-0005-0000-0000-0000F13C0000}"/>
    <cellStyle name="20% - Accent1 2 8 7 3" xfId="15790" xr:uid="{00000000-0005-0000-0000-0000F23C0000}"/>
    <cellStyle name="20% - Accent1 2 8 7 3 2" xfId="15791" xr:uid="{00000000-0005-0000-0000-0000F33C0000}"/>
    <cellStyle name="20% - Accent1 2 8 7 4" xfId="15792" xr:uid="{00000000-0005-0000-0000-0000F43C0000}"/>
    <cellStyle name="20% - Accent1 2 8 8" xfId="15793" xr:uid="{00000000-0005-0000-0000-0000F53C0000}"/>
    <cellStyle name="20% - Accent1 2 8 8 2" xfId="15794" xr:uid="{00000000-0005-0000-0000-0000F63C0000}"/>
    <cellStyle name="20% - Accent1 2 8 8 2 2" xfId="15795" xr:uid="{00000000-0005-0000-0000-0000F73C0000}"/>
    <cellStyle name="20% - Accent1 2 8 8 3" xfId="15796" xr:uid="{00000000-0005-0000-0000-0000F83C0000}"/>
    <cellStyle name="20% - Accent1 2 8 9" xfId="15797" xr:uid="{00000000-0005-0000-0000-0000F93C0000}"/>
    <cellStyle name="20% - Accent1 2 8 9 2" xfId="15798" xr:uid="{00000000-0005-0000-0000-0000FA3C0000}"/>
    <cellStyle name="20% - Accent1 2 8 9 2 2" xfId="15799" xr:uid="{00000000-0005-0000-0000-0000FB3C0000}"/>
    <cellStyle name="20% - Accent1 2 8 9 3" xfId="15800" xr:uid="{00000000-0005-0000-0000-0000FC3C0000}"/>
    <cellStyle name="20% - Accent1 2 9" xfId="15801" xr:uid="{00000000-0005-0000-0000-0000FD3C0000}"/>
    <cellStyle name="20% - Accent1 2 9 10" xfId="15802" xr:uid="{00000000-0005-0000-0000-0000FE3C0000}"/>
    <cellStyle name="20% - Accent1 2 9 10 2" xfId="15803" xr:uid="{00000000-0005-0000-0000-0000FF3C0000}"/>
    <cellStyle name="20% - Accent1 2 9 11" xfId="15804" xr:uid="{00000000-0005-0000-0000-0000003D0000}"/>
    <cellStyle name="20% - Accent1 2 9 2" xfId="15805" xr:uid="{00000000-0005-0000-0000-0000013D0000}"/>
    <cellStyle name="20% - Accent1 2 9 2 2" xfId="15806" xr:uid="{00000000-0005-0000-0000-0000023D0000}"/>
    <cellStyle name="20% - Accent1 2 9 2 2 2" xfId="15807" xr:uid="{00000000-0005-0000-0000-0000033D0000}"/>
    <cellStyle name="20% - Accent1 2 9 2 2 2 2" xfId="15808" xr:uid="{00000000-0005-0000-0000-0000043D0000}"/>
    <cellStyle name="20% - Accent1 2 9 2 2 2 2 2" xfId="15809" xr:uid="{00000000-0005-0000-0000-0000053D0000}"/>
    <cellStyle name="20% - Accent1 2 9 2 2 2 3" xfId="15810" xr:uid="{00000000-0005-0000-0000-0000063D0000}"/>
    <cellStyle name="20% - Accent1 2 9 2 2 3" xfId="15811" xr:uid="{00000000-0005-0000-0000-0000073D0000}"/>
    <cellStyle name="20% - Accent1 2 9 2 2 3 2" xfId="15812" xr:uid="{00000000-0005-0000-0000-0000083D0000}"/>
    <cellStyle name="20% - Accent1 2 9 2 2 4" xfId="15813" xr:uid="{00000000-0005-0000-0000-0000093D0000}"/>
    <cellStyle name="20% - Accent1 2 9 2 3" xfId="15814" xr:uid="{00000000-0005-0000-0000-00000A3D0000}"/>
    <cellStyle name="20% - Accent1 2 9 2 3 2" xfId="15815" xr:uid="{00000000-0005-0000-0000-00000B3D0000}"/>
    <cellStyle name="20% - Accent1 2 9 2 3 2 2" xfId="15816" xr:uid="{00000000-0005-0000-0000-00000C3D0000}"/>
    <cellStyle name="20% - Accent1 2 9 2 3 2 2 2" xfId="15817" xr:uid="{00000000-0005-0000-0000-00000D3D0000}"/>
    <cellStyle name="20% - Accent1 2 9 2 3 2 3" xfId="15818" xr:uid="{00000000-0005-0000-0000-00000E3D0000}"/>
    <cellStyle name="20% - Accent1 2 9 2 3 3" xfId="15819" xr:uid="{00000000-0005-0000-0000-00000F3D0000}"/>
    <cellStyle name="20% - Accent1 2 9 2 3 3 2" xfId="15820" xr:uid="{00000000-0005-0000-0000-0000103D0000}"/>
    <cellStyle name="20% - Accent1 2 9 2 3 4" xfId="15821" xr:uid="{00000000-0005-0000-0000-0000113D0000}"/>
    <cellStyle name="20% - Accent1 2 9 2 4" xfId="15822" xr:uid="{00000000-0005-0000-0000-0000123D0000}"/>
    <cellStyle name="20% - Accent1 2 9 2 4 2" xfId="15823" xr:uid="{00000000-0005-0000-0000-0000133D0000}"/>
    <cellStyle name="20% - Accent1 2 9 2 4 2 2" xfId="15824" xr:uid="{00000000-0005-0000-0000-0000143D0000}"/>
    <cellStyle name="20% - Accent1 2 9 2 4 2 2 2" xfId="15825" xr:uid="{00000000-0005-0000-0000-0000153D0000}"/>
    <cellStyle name="20% - Accent1 2 9 2 4 2 3" xfId="15826" xr:uid="{00000000-0005-0000-0000-0000163D0000}"/>
    <cellStyle name="20% - Accent1 2 9 2 4 3" xfId="15827" xr:uid="{00000000-0005-0000-0000-0000173D0000}"/>
    <cellStyle name="20% - Accent1 2 9 2 4 3 2" xfId="15828" xr:uid="{00000000-0005-0000-0000-0000183D0000}"/>
    <cellStyle name="20% - Accent1 2 9 2 4 4" xfId="15829" xr:uid="{00000000-0005-0000-0000-0000193D0000}"/>
    <cellStyle name="20% - Accent1 2 9 2 5" xfId="15830" xr:uid="{00000000-0005-0000-0000-00001A3D0000}"/>
    <cellStyle name="20% - Accent1 2 9 2 5 2" xfId="15831" xr:uid="{00000000-0005-0000-0000-00001B3D0000}"/>
    <cellStyle name="20% - Accent1 2 9 2 5 2 2" xfId="15832" xr:uid="{00000000-0005-0000-0000-00001C3D0000}"/>
    <cellStyle name="20% - Accent1 2 9 2 5 3" xfId="15833" xr:uid="{00000000-0005-0000-0000-00001D3D0000}"/>
    <cellStyle name="20% - Accent1 2 9 2 6" xfId="15834" xr:uid="{00000000-0005-0000-0000-00001E3D0000}"/>
    <cellStyle name="20% - Accent1 2 9 2 6 2" xfId="15835" xr:uid="{00000000-0005-0000-0000-00001F3D0000}"/>
    <cellStyle name="20% - Accent1 2 9 2 6 2 2" xfId="15836" xr:uid="{00000000-0005-0000-0000-0000203D0000}"/>
    <cellStyle name="20% - Accent1 2 9 2 6 3" xfId="15837" xr:uid="{00000000-0005-0000-0000-0000213D0000}"/>
    <cellStyle name="20% - Accent1 2 9 2 7" xfId="15838" xr:uid="{00000000-0005-0000-0000-0000223D0000}"/>
    <cellStyle name="20% - Accent1 2 9 2 7 2" xfId="15839" xr:uid="{00000000-0005-0000-0000-0000233D0000}"/>
    <cellStyle name="20% - Accent1 2 9 2 8" xfId="15840" xr:uid="{00000000-0005-0000-0000-0000243D0000}"/>
    <cellStyle name="20% - Accent1 2 9 2 8 2" xfId="15841" xr:uid="{00000000-0005-0000-0000-0000253D0000}"/>
    <cellStyle name="20% - Accent1 2 9 2 9" xfId="15842" xr:uid="{00000000-0005-0000-0000-0000263D0000}"/>
    <cellStyle name="20% - Accent1 2 9 3" xfId="15843" xr:uid="{00000000-0005-0000-0000-0000273D0000}"/>
    <cellStyle name="20% - Accent1 2 9 3 2" xfId="15844" xr:uid="{00000000-0005-0000-0000-0000283D0000}"/>
    <cellStyle name="20% - Accent1 2 9 3 2 2" xfId="15845" xr:uid="{00000000-0005-0000-0000-0000293D0000}"/>
    <cellStyle name="20% - Accent1 2 9 3 2 2 2" xfId="15846" xr:uid="{00000000-0005-0000-0000-00002A3D0000}"/>
    <cellStyle name="20% - Accent1 2 9 3 2 2 2 2" xfId="15847" xr:uid="{00000000-0005-0000-0000-00002B3D0000}"/>
    <cellStyle name="20% - Accent1 2 9 3 2 2 3" xfId="15848" xr:uid="{00000000-0005-0000-0000-00002C3D0000}"/>
    <cellStyle name="20% - Accent1 2 9 3 2 3" xfId="15849" xr:uid="{00000000-0005-0000-0000-00002D3D0000}"/>
    <cellStyle name="20% - Accent1 2 9 3 2 3 2" xfId="15850" xr:uid="{00000000-0005-0000-0000-00002E3D0000}"/>
    <cellStyle name="20% - Accent1 2 9 3 2 4" xfId="15851" xr:uid="{00000000-0005-0000-0000-00002F3D0000}"/>
    <cellStyle name="20% - Accent1 2 9 3 3" xfId="15852" xr:uid="{00000000-0005-0000-0000-0000303D0000}"/>
    <cellStyle name="20% - Accent1 2 9 3 3 2" xfId="15853" xr:uid="{00000000-0005-0000-0000-0000313D0000}"/>
    <cellStyle name="20% - Accent1 2 9 3 3 2 2" xfId="15854" xr:uid="{00000000-0005-0000-0000-0000323D0000}"/>
    <cellStyle name="20% - Accent1 2 9 3 3 2 2 2" xfId="15855" xr:uid="{00000000-0005-0000-0000-0000333D0000}"/>
    <cellStyle name="20% - Accent1 2 9 3 3 2 3" xfId="15856" xr:uid="{00000000-0005-0000-0000-0000343D0000}"/>
    <cellStyle name="20% - Accent1 2 9 3 3 3" xfId="15857" xr:uid="{00000000-0005-0000-0000-0000353D0000}"/>
    <cellStyle name="20% - Accent1 2 9 3 3 3 2" xfId="15858" xr:uid="{00000000-0005-0000-0000-0000363D0000}"/>
    <cellStyle name="20% - Accent1 2 9 3 3 4" xfId="15859" xr:uid="{00000000-0005-0000-0000-0000373D0000}"/>
    <cellStyle name="20% - Accent1 2 9 3 4" xfId="15860" xr:uid="{00000000-0005-0000-0000-0000383D0000}"/>
    <cellStyle name="20% - Accent1 2 9 3 4 2" xfId="15861" xr:uid="{00000000-0005-0000-0000-0000393D0000}"/>
    <cellStyle name="20% - Accent1 2 9 3 4 2 2" xfId="15862" xr:uid="{00000000-0005-0000-0000-00003A3D0000}"/>
    <cellStyle name="20% - Accent1 2 9 3 4 2 2 2" xfId="15863" xr:uid="{00000000-0005-0000-0000-00003B3D0000}"/>
    <cellStyle name="20% - Accent1 2 9 3 4 2 3" xfId="15864" xr:uid="{00000000-0005-0000-0000-00003C3D0000}"/>
    <cellStyle name="20% - Accent1 2 9 3 4 3" xfId="15865" xr:uid="{00000000-0005-0000-0000-00003D3D0000}"/>
    <cellStyle name="20% - Accent1 2 9 3 4 3 2" xfId="15866" xr:uid="{00000000-0005-0000-0000-00003E3D0000}"/>
    <cellStyle name="20% - Accent1 2 9 3 4 4" xfId="15867" xr:uid="{00000000-0005-0000-0000-00003F3D0000}"/>
    <cellStyle name="20% - Accent1 2 9 3 5" xfId="15868" xr:uid="{00000000-0005-0000-0000-0000403D0000}"/>
    <cellStyle name="20% - Accent1 2 9 3 5 2" xfId="15869" xr:uid="{00000000-0005-0000-0000-0000413D0000}"/>
    <cellStyle name="20% - Accent1 2 9 3 5 2 2" xfId="15870" xr:uid="{00000000-0005-0000-0000-0000423D0000}"/>
    <cellStyle name="20% - Accent1 2 9 3 5 3" xfId="15871" xr:uid="{00000000-0005-0000-0000-0000433D0000}"/>
    <cellStyle name="20% - Accent1 2 9 3 6" xfId="15872" xr:uid="{00000000-0005-0000-0000-0000443D0000}"/>
    <cellStyle name="20% - Accent1 2 9 3 6 2" xfId="15873" xr:uid="{00000000-0005-0000-0000-0000453D0000}"/>
    <cellStyle name="20% - Accent1 2 9 3 6 2 2" xfId="15874" xr:uid="{00000000-0005-0000-0000-0000463D0000}"/>
    <cellStyle name="20% - Accent1 2 9 3 6 3" xfId="15875" xr:uid="{00000000-0005-0000-0000-0000473D0000}"/>
    <cellStyle name="20% - Accent1 2 9 3 7" xfId="15876" xr:uid="{00000000-0005-0000-0000-0000483D0000}"/>
    <cellStyle name="20% - Accent1 2 9 3 7 2" xfId="15877" xr:uid="{00000000-0005-0000-0000-0000493D0000}"/>
    <cellStyle name="20% - Accent1 2 9 3 8" xfId="15878" xr:uid="{00000000-0005-0000-0000-00004A3D0000}"/>
    <cellStyle name="20% - Accent1 2 9 3 8 2" xfId="15879" xr:uid="{00000000-0005-0000-0000-00004B3D0000}"/>
    <cellStyle name="20% - Accent1 2 9 3 9" xfId="15880" xr:uid="{00000000-0005-0000-0000-00004C3D0000}"/>
    <cellStyle name="20% - Accent1 2 9 4" xfId="15881" xr:uid="{00000000-0005-0000-0000-00004D3D0000}"/>
    <cellStyle name="20% - Accent1 2 9 4 2" xfId="15882" xr:uid="{00000000-0005-0000-0000-00004E3D0000}"/>
    <cellStyle name="20% - Accent1 2 9 4 2 2" xfId="15883" xr:uid="{00000000-0005-0000-0000-00004F3D0000}"/>
    <cellStyle name="20% - Accent1 2 9 4 2 2 2" xfId="15884" xr:uid="{00000000-0005-0000-0000-0000503D0000}"/>
    <cellStyle name="20% - Accent1 2 9 4 2 3" xfId="15885" xr:uid="{00000000-0005-0000-0000-0000513D0000}"/>
    <cellStyle name="20% - Accent1 2 9 4 3" xfId="15886" xr:uid="{00000000-0005-0000-0000-0000523D0000}"/>
    <cellStyle name="20% - Accent1 2 9 4 3 2" xfId="15887" xr:uid="{00000000-0005-0000-0000-0000533D0000}"/>
    <cellStyle name="20% - Accent1 2 9 4 4" xfId="15888" xr:uid="{00000000-0005-0000-0000-0000543D0000}"/>
    <cellStyle name="20% - Accent1 2 9 5" xfId="15889" xr:uid="{00000000-0005-0000-0000-0000553D0000}"/>
    <cellStyle name="20% - Accent1 2 9 5 2" xfId="15890" xr:uid="{00000000-0005-0000-0000-0000563D0000}"/>
    <cellStyle name="20% - Accent1 2 9 5 2 2" xfId="15891" xr:uid="{00000000-0005-0000-0000-0000573D0000}"/>
    <cellStyle name="20% - Accent1 2 9 5 2 2 2" xfId="15892" xr:uid="{00000000-0005-0000-0000-0000583D0000}"/>
    <cellStyle name="20% - Accent1 2 9 5 2 3" xfId="15893" xr:uid="{00000000-0005-0000-0000-0000593D0000}"/>
    <cellStyle name="20% - Accent1 2 9 5 3" xfId="15894" xr:uid="{00000000-0005-0000-0000-00005A3D0000}"/>
    <cellStyle name="20% - Accent1 2 9 5 3 2" xfId="15895" xr:uid="{00000000-0005-0000-0000-00005B3D0000}"/>
    <cellStyle name="20% - Accent1 2 9 5 4" xfId="15896" xr:uid="{00000000-0005-0000-0000-00005C3D0000}"/>
    <cellStyle name="20% - Accent1 2 9 6" xfId="15897" xr:uid="{00000000-0005-0000-0000-00005D3D0000}"/>
    <cellStyle name="20% - Accent1 2 9 6 2" xfId="15898" xr:uid="{00000000-0005-0000-0000-00005E3D0000}"/>
    <cellStyle name="20% - Accent1 2 9 6 2 2" xfId="15899" xr:uid="{00000000-0005-0000-0000-00005F3D0000}"/>
    <cellStyle name="20% - Accent1 2 9 6 2 2 2" xfId="15900" xr:uid="{00000000-0005-0000-0000-0000603D0000}"/>
    <cellStyle name="20% - Accent1 2 9 6 2 3" xfId="15901" xr:uid="{00000000-0005-0000-0000-0000613D0000}"/>
    <cellStyle name="20% - Accent1 2 9 6 3" xfId="15902" xr:uid="{00000000-0005-0000-0000-0000623D0000}"/>
    <cellStyle name="20% - Accent1 2 9 6 3 2" xfId="15903" xr:uid="{00000000-0005-0000-0000-0000633D0000}"/>
    <cellStyle name="20% - Accent1 2 9 6 4" xfId="15904" xr:uid="{00000000-0005-0000-0000-0000643D0000}"/>
    <cellStyle name="20% - Accent1 2 9 7" xfId="15905" xr:uid="{00000000-0005-0000-0000-0000653D0000}"/>
    <cellStyle name="20% - Accent1 2 9 7 2" xfId="15906" xr:uid="{00000000-0005-0000-0000-0000663D0000}"/>
    <cellStyle name="20% - Accent1 2 9 7 2 2" xfId="15907" xr:uid="{00000000-0005-0000-0000-0000673D0000}"/>
    <cellStyle name="20% - Accent1 2 9 7 3" xfId="15908" xr:uid="{00000000-0005-0000-0000-0000683D0000}"/>
    <cellStyle name="20% - Accent1 2 9 8" xfId="15909" xr:uid="{00000000-0005-0000-0000-0000693D0000}"/>
    <cellStyle name="20% - Accent1 2 9 8 2" xfId="15910" xr:uid="{00000000-0005-0000-0000-00006A3D0000}"/>
    <cellStyle name="20% - Accent1 2 9 8 2 2" xfId="15911" xr:uid="{00000000-0005-0000-0000-00006B3D0000}"/>
    <cellStyle name="20% - Accent1 2 9 8 3" xfId="15912" xr:uid="{00000000-0005-0000-0000-00006C3D0000}"/>
    <cellStyle name="20% - Accent1 2 9 9" xfId="15913" xr:uid="{00000000-0005-0000-0000-00006D3D0000}"/>
    <cellStyle name="20% - Accent1 2 9 9 2" xfId="15914" xr:uid="{00000000-0005-0000-0000-00006E3D0000}"/>
    <cellStyle name="20% - Accent1 20" xfId="15915" xr:uid="{00000000-0005-0000-0000-00006F3D0000}"/>
    <cellStyle name="20% - Accent1 20 2" xfId="15916" xr:uid="{00000000-0005-0000-0000-0000703D0000}"/>
    <cellStyle name="20% - Accent1 20 2 2" xfId="15917" xr:uid="{00000000-0005-0000-0000-0000713D0000}"/>
    <cellStyle name="20% - Accent1 20 3" xfId="15918" xr:uid="{00000000-0005-0000-0000-0000723D0000}"/>
    <cellStyle name="20% - Accent1 21" xfId="15919" xr:uid="{00000000-0005-0000-0000-0000733D0000}"/>
    <cellStyle name="20% - Accent1 21 2" xfId="15920" xr:uid="{00000000-0005-0000-0000-0000743D0000}"/>
    <cellStyle name="20% - Accent1 22" xfId="15921" xr:uid="{00000000-0005-0000-0000-0000753D0000}"/>
    <cellStyle name="20% - Accent1 22 2" xfId="15922" xr:uid="{00000000-0005-0000-0000-0000763D0000}"/>
    <cellStyle name="20% - Accent1 23" xfId="15923" xr:uid="{00000000-0005-0000-0000-0000773D0000}"/>
    <cellStyle name="20% - Accent1 3" xfId="116" xr:uid="{00000000-0005-0000-0000-0000783D0000}"/>
    <cellStyle name="20% - Accent1 3 10" xfId="15924" xr:uid="{00000000-0005-0000-0000-0000793D0000}"/>
    <cellStyle name="20% - Accent1 3 10 10" xfId="15925" xr:uid="{00000000-0005-0000-0000-00007A3D0000}"/>
    <cellStyle name="20% - Accent1 3 10 10 2" xfId="15926" xr:uid="{00000000-0005-0000-0000-00007B3D0000}"/>
    <cellStyle name="20% - Accent1 3 10 11" xfId="15927" xr:uid="{00000000-0005-0000-0000-00007C3D0000}"/>
    <cellStyle name="20% - Accent1 3 10 2" xfId="15928" xr:uid="{00000000-0005-0000-0000-00007D3D0000}"/>
    <cellStyle name="20% - Accent1 3 10 2 2" xfId="15929" xr:uid="{00000000-0005-0000-0000-00007E3D0000}"/>
    <cellStyle name="20% - Accent1 3 10 2 2 2" xfId="15930" xr:uid="{00000000-0005-0000-0000-00007F3D0000}"/>
    <cellStyle name="20% - Accent1 3 10 2 2 2 2" xfId="15931" xr:uid="{00000000-0005-0000-0000-0000803D0000}"/>
    <cellStyle name="20% - Accent1 3 10 2 2 2 2 2" xfId="15932" xr:uid="{00000000-0005-0000-0000-0000813D0000}"/>
    <cellStyle name="20% - Accent1 3 10 2 2 2 3" xfId="15933" xr:uid="{00000000-0005-0000-0000-0000823D0000}"/>
    <cellStyle name="20% - Accent1 3 10 2 2 3" xfId="15934" xr:uid="{00000000-0005-0000-0000-0000833D0000}"/>
    <cellStyle name="20% - Accent1 3 10 2 2 3 2" xfId="15935" xr:uid="{00000000-0005-0000-0000-0000843D0000}"/>
    <cellStyle name="20% - Accent1 3 10 2 2 4" xfId="15936" xr:uid="{00000000-0005-0000-0000-0000853D0000}"/>
    <cellStyle name="20% - Accent1 3 10 2 3" xfId="15937" xr:uid="{00000000-0005-0000-0000-0000863D0000}"/>
    <cellStyle name="20% - Accent1 3 10 2 3 2" xfId="15938" xr:uid="{00000000-0005-0000-0000-0000873D0000}"/>
    <cellStyle name="20% - Accent1 3 10 2 3 2 2" xfId="15939" xr:uid="{00000000-0005-0000-0000-0000883D0000}"/>
    <cellStyle name="20% - Accent1 3 10 2 3 2 2 2" xfId="15940" xr:uid="{00000000-0005-0000-0000-0000893D0000}"/>
    <cellStyle name="20% - Accent1 3 10 2 3 2 3" xfId="15941" xr:uid="{00000000-0005-0000-0000-00008A3D0000}"/>
    <cellStyle name="20% - Accent1 3 10 2 3 3" xfId="15942" xr:uid="{00000000-0005-0000-0000-00008B3D0000}"/>
    <cellStyle name="20% - Accent1 3 10 2 3 3 2" xfId="15943" xr:uid="{00000000-0005-0000-0000-00008C3D0000}"/>
    <cellStyle name="20% - Accent1 3 10 2 3 4" xfId="15944" xr:uid="{00000000-0005-0000-0000-00008D3D0000}"/>
    <cellStyle name="20% - Accent1 3 10 2 4" xfId="15945" xr:uid="{00000000-0005-0000-0000-00008E3D0000}"/>
    <cellStyle name="20% - Accent1 3 10 2 4 2" xfId="15946" xr:uid="{00000000-0005-0000-0000-00008F3D0000}"/>
    <cellStyle name="20% - Accent1 3 10 2 4 2 2" xfId="15947" xr:uid="{00000000-0005-0000-0000-0000903D0000}"/>
    <cellStyle name="20% - Accent1 3 10 2 4 2 2 2" xfId="15948" xr:uid="{00000000-0005-0000-0000-0000913D0000}"/>
    <cellStyle name="20% - Accent1 3 10 2 4 2 3" xfId="15949" xr:uid="{00000000-0005-0000-0000-0000923D0000}"/>
    <cellStyle name="20% - Accent1 3 10 2 4 3" xfId="15950" xr:uid="{00000000-0005-0000-0000-0000933D0000}"/>
    <cellStyle name="20% - Accent1 3 10 2 4 3 2" xfId="15951" xr:uid="{00000000-0005-0000-0000-0000943D0000}"/>
    <cellStyle name="20% - Accent1 3 10 2 4 4" xfId="15952" xr:uid="{00000000-0005-0000-0000-0000953D0000}"/>
    <cellStyle name="20% - Accent1 3 10 2 5" xfId="15953" xr:uid="{00000000-0005-0000-0000-0000963D0000}"/>
    <cellStyle name="20% - Accent1 3 10 2 5 2" xfId="15954" xr:uid="{00000000-0005-0000-0000-0000973D0000}"/>
    <cellStyle name="20% - Accent1 3 10 2 5 2 2" xfId="15955" xr:uid="{00000000-0005-0000-0000-0000983D0000}"/>
    <cellStyle name="20% - Accent1 3 10 2 5 3" xfId="15956" xr:uid="{00000000-0005-0000-0000-0000993D0000}"/>
    <cellStyle name="20% - Accent1 3 10 2 6" xfId="15957" xr:uid="{00000000-0005-0000-0000-00009A3D0000}"/>
    <cellStyle name="20% - Accent1 3 10 2 6 2" xfId="15958" xr:uid="{00000000-0005-0000-0000-00009B3D0000}"/>
    <cellStyle name="20% - Accent1 3 10 2 6 2 2" xfId="15959" xr:uid="{00000000-0005-0000-0000-00009C3D0000}"/>
    <cellStyle name="20% - Accent1 3 10 2 6 3" xfId="15960" xr:uid="{00000000-0005-0000-0000-00009D3D0000}"/>
    <cellStyle name="20% - Accent1 3 10 2 7" xfId="15961" xr:uid="{00000000-0005-0000-0000-00009E3D0000}"/>
    <cellStyle name="20% - Accent1 3 10 2 7 2" xfId="15962" xr:uid="{00000000-0005-0000-0000-00009F3D0000}"/>
    <cellStyle name="20% - Accent1 3 10 2 8" xfId="15963" xr:uid="{00000000-0005-0000-0000-0000A03D0000}"/>
    <cellStyle name="20% - Accent1 3 10 2 8 2" xfId="15964" xr:uid="{00000000-0005-0000-0000-0000A13D0000}"/>
    <cellStyle name="20% - Accent1 3 10 2 9" xfId="15965" xr:uid="{00000000-0005-0000-0000-0000A23D0000}"/>
    <cellStyle name="20% - Accent1 3 10 3" xfId="15966" xr:uid="{00000000-0005-0000-0000-0000A33D0000}"/>
    <cellStyle name="20% - Accent1 3 10 3 2" xfId="15967" xr:uid="{00000000-0005-0000-0000-0000A43D0000}"/>
    <cellStyle name="20% - Accent1 3 10 3 2 2" xfId="15968" xr:uid="{00000000-0005-0000-0000-0000A53D0000}"/>
    <cellStyle name="20% - Accent1 3 10 3 2 2 2" xfId="15969" xr:uid="{00000000-0005-0000-0000-0000A63D0000}"/>
    <cellStyle name="20% - Accent1 3 10 3 2 2 2 2" xfId="15970" xr:uid="{00000000-0005-0000-0000-0000A73D0000}"/>
    <cellStyle name="20% - Accent1 3 10 3 2 2 3" xfId="15971" xr:uid="{00000000-0005-0000-0000-0000A83D0000}"/>
    <cellStyle name="20% - Accent1 3 10 3 2 3" xfId="15972" xr:uid="{00000000-0005-0000-0000-0000A93D0000}"/>
    <cellStyle name="20% - Accent1 3 10 3 2 3 2" xfId="15973" xr:uid="{00000000-0005-0000-0000-0000AA3D0000}"/>
    <cellStyle name="20% - Accent1 3 10 3 2 4" xfId="15974" xr:uid="{00000000-0005-0000-0000-0000AB3D0000}"/>
    <cellStyle name="20% - Accent1 3 10 3 3" xfId="15975" xr:uid="{00000000-0005-0000-0000-0000AC3D0000}"/>
    <cellStyle name="20% - Accent1 3 10 3 3 2" xfId="15976" xr:uid="{00000000-0005-0000-0000-0000AD3D0000}"/>
    <cellStyle name="20% - Accent1 3 10 3 3 2 2" xfId="15977" xr:uid="{00000000-0005-0000-0000-0000AE3D0000}"/>
    <cellStyle name="20% - Accent1 3 10 3 3 2 2 2" xfId="15978" xr:uid="{00000000-0005-0000-0000-0000AF3D0000}"/>
    <cellStyle name="20% - Accent1 3 10 3 3 2 3" xfId="15979" xr:uid="{00000000-0005-0000-0000-0000B03D0000}"/>
    <cellStyle name="20% - Accent1 3 10 3 3 3" xfId="15980" xr:uid="{00000000-0005-0000-0000-0000B13D0000}"/>
    <cellStyle name="20% - Accent1 3 10 3 3 3 2" xfId="15981" xr:uid="{00000000-0005-0000-0000-0000B23D0000}"/>
    <cellStyle name="20% - Accent1 3 10 3 3 4" xfId="15982" xr:uid="{00000000-0005-0000-0000-0000B33D0000}"/>
    <cellStyle name="20% - Accent1 3 10 3 4" xfId="15983" xr:uid="{00000000-0005-0000-0000-0000B43D0000}"/>
    <cellStyle name="20% - Accent1 3 10 3 4 2" xfId="15984" xr:uid="{00000000-0005-0000-0000-0000B53D0000}"/>
    <cellStyle name="20% - Accent1 3 10 3 4 2 2" xfId="15985" xr:uid="{00000000-0005-0000-0000-0000B63D0000}"/>
    <cellStyle name="20% - Accent1 3 10 3 4 2 2 2" xfId="15986" xr:uid="{00000000-0005-0000-0000-0000B73D0000}"/>
    <cellStyle name="20% - Accent1 3 10 3 4 2 3" xfId="15987" xr:uid="{00000000-0005-0000-0000-0000B83D0000}"/>
    <cellStyle name="20% - Accent1 3 10 3 4 3" xfId="15988" xr:uid="{00000000-0005-0000-0000-0000B93D0000}"/>
    <cellStyle name="20% - Accent1 3 10 3 4 3 2" xfId="15989" xr:uid="{00000000-0005-0000-0000-0000BA3D0000}"/>
    <cellStyle name="20% - Accent1 3 10 3 4 4" xfId="15990" xr:uid="{00000000-0005-0000-0000-0000BB3D0000}"/>
    <cellStyle name="20% - Accent1 3 10 3 5" xfId="15991" xr:uid="{00000000-0005-0000-0000-0000BC3D0000}"/>
    <cellStyle name="20% - Accent1 3 10 3 5 2" xfId="15992" xr:uid="{00000000-0005-0000-0000-0000BD3D0000}"/>
    <cellStyle name="20% - Accent1 3 10 3 5 2 2" xfId="15993" xr:uid="{00000000-0005-0000-0000-0000BE3D0000}"/>
    <cellStyle name="20% - Accent1 3 10 3 5 3" xfId="15994" xr:uid="{00000000-0005-0000-0000-0000BF3D0000}"/>
    <cellStyle name="20% - Accent1 3 10 3 6" xfId="15995" xr:uid="{00000000-0005-0000-0000-0000C03D0000}"/>
    <cellStyle name="20% - Accent1 3 10 3 6 2" xfId="15996" xr:uid="{00000000-0005-0000-0000-0000C13D0000}"/>
    <cellStyle name="20% - Accent1 3 10 3 6 2 2" xfId="15997" xr:uid="{00000000-0005-0000-0000-0000C23D0000}"/>
    <cellStyle name="20% - Accent1 3 10 3 6 3" xfId="15998" xr:uid="{00000000-0005-0000-0000-0000C33D0000}"/>
    <cellStyle name="20% - Accent1 3 10 3 7" xfId="15999" xr:uid="{00000000-0005-0000-0000-0000C43D0000}"/>
    <cellStyle name="20% - Accent1 3 10 3 7 2" xfId="16000" xr:uid="{00000000-0005-0000-0000-0000C53D0000}"/>
    <cellStyle name="20% - Accent1 3 10 3 8" xfId="16001" xr:uid="{00000000-0005-0000-0000-0000C63D0000}"/>
    <cellStyle name="20% - Accent1 3 10 3 8 2" xfId="16002" xr:uid="{00000000-0005-0000-0000-0000C73D0000}"/>
    <cellStyle name="20% - Accent1 3 10 3 9" xfId="16003" xr:uid="{00000000-0005-0000-0000-0000C83D0000}"/>
    <cellStyle name="20% - Accent1 3 10 4" xfId="16004" xr:uid="{00000000-0005-0000-0000-0000C93D0000}"/>
    <cellStyle name="20% - Accent1 3 10 4 2" xfId="16005" xr:uid="{00000000-0005-0000-0000-0000CA3D0000}"/>
    <cellStyle name="20% - Accent1 3 10 4 2 2" xfId="16006" xr:uid="{00000000-0005-0000-0000-0000CB3D0000}"/>
    <cellStyle name="20% - Accent1 3 10 4 2 2 2" xfId="16007" xr:uid="{00000000-0005-0000-0000-0000CC3D0000}"/>
    <cellStyle name="20% - Accent1 3 10 4 2 3" xfId="16008" xr:uid="{00000000-0005-0000-0000-0000CD3D0000}"/>
    <cellStyle name="20% - Accent1 3 10 4 3" xfId="16009" xr:uid="{00000000-0005-0000-0000-0000CE3D0000}"/>
    <cellStyle name="20% - Accent1 3 10 4 3 2" xfId="16010" xr:uid="{00000000-0005-0000-0000-0000CF3D0000}"/>
    <cellStyle name="20% - Accent1 3 10 4 4" xfId="16011" xr:uid="{00000000-0005-0000-0000-0000D03D0000}"/>
    <cellStyle name="20% - Accent1 3 10 5" xfId="16012" xr:uid="{00000000-0005-0000-0000-0000D13D0000}"/>
    <cellStyle name="20% - Accent1 3 10 5 2" xfId="16013" xr:uid="{00000000-0005-0000-0000-0000D23D0000}"/>
    <cellStyle name="20% - Accent1 3 10 5 2 2" xfId="16014" xr:uid="{00000000-0005-0000-0000-0000D33D0000}"/>
    <cellStyle name="20% - Accent1 3 10 5 2 2 2" xfId="16015" xr:uid="{00000000-0005-0000-0000-0000D43D0000}"/>
    <cellStyle name="20% - Accent1 3 10 5 2 3" xfId="16016" xr:uid="{00000000-0005-0000-0000-0000D53D0000}"/>
    <cellStyle name="20% - Accent1 3 10 5 3" xfId="16017" xr:uid="{00000000-0005-0000-0000-0000D63D0000}"/>
    <cellStyle name="20% - Accent1 3 10 5 3 2" xfId="16018" xr:uid="{00000000-0005-0000-0000-0000D73D0000}"/>
    <cellStyle name="20% - Accent1 3 10 5 4" xfId="16019" xr:uid="{00000000-0005-0000-0000-0000D83D0000}"/>
    <cellStyle name="20% - Accent1 3 10 6" xfId="16020" xr:uid="{00000000-0005-0000-0000-0000D93D0000}"/>
    <cellStyle name="20% - Accent1 3 10 6 2" xfId="16021" xr:uid="{00000000-0005-0000-0000-0000DA3D0000}"/>
    <cellStyle name="20% - Accent1 3 10 6 2 2" xfId="16022" xr:uid="{00000000-0005-0000-0000-0000DB3D0000}"/>
    <cellStyle name="20% - Accent1 3 10 6 2 2 2" xfId="16023" xr:uid="{00000000-0005-0000-0000-0000DC3D0000}"/>
    <cellStyle name="20% - Accent1 3 10 6 2 3" xfId="16024" xr:uid="{00000000-0005-0000-0000-0000DD3D0000}"/>
    <cellStyle name="20% - Accent1 3 10 6 3" xfId="16025" xr:uid="{00000000-0005-0000-0000-0000DE3D0000}"/>
    <cellStyle name="20% - Accent1 3 10 6 3 2" xfId="16026" xr:uid="{00000000-0005-0000-0000-0000DF3D0000}"/>
    <cellStyle name="20% - Accent1 3 10 6 4" xfId="16027" xr:uid="{00000000-0005-0000-0000-0000E03D0000}"/>
    <cellStyle name="20% - Accent1 3 10 7" xfId="16028" xr:uid="{00000000-0005-0000-0000-0000E13D0000}"/>
    <cellStyle name="20% - Accent1 3 10 7 2" xfId="16029" xr:uid="{00000000-0005-0000-0000-0000E23D0000}"/>
    <cellStyle name="20% - Accent1 3 10 7 2 2" xfId="16030" xr:uid="{00000000-0005-0000-0000-0000E33D0000}"/>
    <cellStyle name="20% - Accent1 3 10 7 3" xfId="16031" xr:uid="{00000000-0005-0000-0000-0000E43D0000}"/>
    <cellStyle name="20% - Accent1 3 10 8" xfId="16032" xr:uid="{00000000-0005-0000-0000-0000E53D0000}"/>
    <cellStyle name="20% - Accent1 3 10 8 2" xfId="16033" xr:uid="{00000000-0005-0000-0000-0000E63D0000}"/>
    <cellStyle name="20% - Accent1 3 10 8 2 2" xfId="16034" xr:uid="{00000000-0005-0000-0000-0000E73D0000}"/>
    <cellStyle name="20% - Accent1 3 10 8 3" xfId="16035" xr:uid="{00000000-0005-0000-0000-0000E83D0000}"/>
    <cellStyle name="20% - Accent1 3 10 9" xfId="16036" xr:uid="{00000000-0005-0000-0000-0000E93D0000}"/>
    <cellStyle name="20% - Accent1 3 10 9 2" xfId="16037" xr:uid="{00000000-0005-0000-0000-0000EA3D0000}"/>
    <cellStyle name="20% - Accent1 3 11" xfId="117" xr:uid="{00000000-0005-0000-0000-0000EB3D0000}"/>
    <cellStyle name="20% - Accent1 3 11 10" xfId="16038" xr:uid="{00000000-0005-0000-0000-0000EC3D0000}"/>
    <cellStyle name="20% - Accent1 3 11 10 2" xfId="16039" xr:uid="{00000000-0005-0000-0000-0000ED3D0000}"/>
    <cellStyle name="20% - Accent1 3 11 11" xfId="16040" xr:uid="{00000000-0005-0000-0000-0000EE3D0000}"/>
    <cellStyle name="20% - Accent1 3 11 12" xfId="16041" xr:uid="{00000000-0005-0000-0000-0000EF3D0000}"/>
    <cellStyle name="20% - Accent1 3 11 2" xfId="118" xr:uid="{00000000-0005-0000-0000-0000F03D0000}"/>
    <cellStyle name="20% - Accent1 3 11 2 2" xfId="16042" xr:uid="{00000000-0005-0000-0000-0000F13D0000}"/>
    <cellStyle name="20% - Accent1 3 11 2 2 2" xfId="16043" xr:uid="{00000000-0005-0000-0000-0000F23D0000}"/>
    <cellStyle name="20% - Accent1 3 11 2 2 2 2" xfId="16044" xr:uid="{00000000-0005-0000-0000-0000F33D0000}"/>
    <cellStyle name="20% - Accent1 3 11 2 2 2 2 2" xfId="16045" xr:uid="{00000000-0005-0000-0000-0000F43D0000}"/>
    <cellStyle name="20% - Accent1 3 11 2 2 2 3" xfId="16046" xr:uid="{00000000-0005-0000-0000-0000F53D0000}"/>
    <cellStyle name="20% - Accent1 3 11 2 2 3" xfId="16047" xr:uid="{00000000-0005-0000-0000-0000F63D0000}"/>
    <cellStyle name="20% - Accent1 3 11 2 2 3 2" xfId="16048" xr:uid="{00000000-0005-0000-0000-0000F73D0000}"/>
    <cellStyle name="20% - Accent1 3 11 2 2 4" xfId="16049" xr:uid="{00000000-0005-0000-0000-0000F83D0000}"/>
    <cellStyle name="20% - Accent1 3 11 2 3" xfId="16050" xr:uid="{00000000-0005-0000-0000-0000F93D0000}"/>
    <cellStyle name="20% - Accent1 3 11 2 3 2" xfId="16051" xr:uid="{00000000-0005-0000-0000-0000FA3D0000}"/>
    <cellStyle name="20% - Accent1 3 11 2 3 2 2" xfId="16052" xr:uid="{00000000-0005-0000-0000-0000FB3D0000}"/>
    <cellStyle name="20% - Accent1 3 11 2 3 2 2 2" xfId="16053" xr:uid="{00000000-0005-0000-0000-0000FC3D0000}"/>
    <cellStyle name="20% - Accent1 3 11 2 3 2 3" xfId="16054" xr:uid="{00000000-0005-0000-0000-0000FD3D0000}"/>
    <cellStyle name="20% - Accent1 3 11 2 3 3" xfId="16055" xr:uid="{00000000-0005-0000-0000-0000FE3D0000}"/>
    <cellStyle name="20% - Accent1 3 11 2 3 3 2" xfId="16056" xr:uid="{00000000-0005-0000-0000-0000FF3D0000}"/>
    <cellStyle name="20% - Accent1 3 11 2 3 4" xfId="16057" xr:uid="{00000000-0005-0000-0000-0000003E0000}"/>
    <cellStyle name="20% - Accent1 3 11 2 4" xfId="16058" xr:uid="{00000000-0005-0000-0000-0000013E0000}"/>
    <cellStyle name="20% - Accent1 3 11 2 4 2" xfId="16059" xr:uid="{00000000-0005-0000-0000-0000023E0000}"/>
    <cellStyle name="20% - Accent1 3 11 2 4 2 2" xfId="16060" xr:uid="{00000000-0005-0000-0000-0000033E0000}"/>
    <cellStyle name="20% - Accent1 3 11 2 4 2 2 2" xfId="16061" xr:uid="{00000000-0005-0000-0000-0000043E0000}"/>
    <cellStyle name="20% - Accent1 3 11 2 4 2 3" xfId="16062" xr:uid="{00000000-0005-0000-0000-0000053E0000}"/>
    <cellStyle name="20% - Accent1 3 11 2 4 3" xfId="16063" xr:uid="{00000000-0005-0000-0000-0000063E0000}"/>
    <cellStyle name="20% - Accent1 3 11 2 4 3 2" xfId="16064" xr:uid="{00000000-0005-0000-0000-0000073E0000}"/>
    <cellStyle name="20% - Accent1 3 11 2 4 4" xfId="16065" xr:uid="{00000000-0005-0000-0000-0000083E0000}"/>
    <cellStyle name="20% - Accent1 3 11 2 5" xfId="16066" xr:uid="{00000000-0005-0000-0000-0000093E0000}"/>
    <cellStyle name="20% - Accent1 3 11 2 5 2" xfId="16067" xr:uid="{00000000-0005-0000-0000-00000A3E0000}"/>
    <cellStyle name="20% - Accent1 3 11 2 5 2 2" xfId="16068" xr:uid="{00000000-0005-0000-0000-00000B3E0000}"/>
    <cellStyle name="20% - Accent1 3 11 2 5 3" xfId="16069" xr:uid="{00000000-0005-0000-0000-00000C3E0000}"/>
    <cellStyle name="20% - Accent1 3 11 2 6" xfId="16070" xr:uid="{00000000-0005-0000-0000-00000D3E0000}"/>
    <cellStyle name="20% - Accent1 3 11 2 6 2" xfId="16071" xr:uid="{00000000-0005-0000-0000-00000E3E0000}"/>
    <cellStyle name="20% - Accent1 3 11 2 6 2 2" xfId="16072" xr:uid="{00000000-0005-0000-0000-00000F3E0000}"/>
    <cellStyle name="20% - Accent1 3 11 2 6 3" xfId="16073" xr:uid="{00000000-0005-0000-0000-0000103E0000}"/>
    <cellStyle name="20% - Accent1 3 11 2 7" xfId="16074" xr:uid="{00000000-0005-0000-0000-0000113E0000}"/>
    <cellStyle name="20% - Accent1 3 11 2 7 2" xfId="16075" xr:uid="{00000000-0005-0000-0000-0000123E0000}"/>
    <cellStyle name="20% - Accent1 3 11 2 8" xfId="16076" xr:uid="{00000000-0005-0000-0000-0000133E0000}"/>
    <cellStyle name="20% - Accent1 3 11 2 8 2" xfId="16077" xr:uid="{00000000-0005-0000-0000-0000143E0000}"/>
    <cellStyle name="20% - Accent1 3 11 2 9" xfId="16078" xr:uid="{00000000-0005-0000-0000-0000153E0000}"/>
    <cellStyle name="20% - Accent1 3 11 3" xfId="119" xr:uid="{00000000-0005-0000-0000-0000163E0000}"/>
    <cellStyle name="20% - Accent1 3 11 3 2" xfId="16079" xr:uid="{00000000-0005-0000-0000-0000173E0000}"/>
    <cellStyle name="20% - Accent1 3 11 3 2 2" xfId="16080" xr:uid="{00000000-0005-0000-0000-0000183E0000}"/>
    <cellStyle name="20% - Accent1 3 11 3 2 2 2" xfId="16081" xr:uid="{00000000-0005-0000-0000-0000193E0000}"/>
    <cellStyle name="20% - Accent1 3 11 3 2 2 2 2" xfId="16082" xr:uid="{00000000-0005-0000-0000-00001A3E0000}"/>
    <cellStyle name="20% - Accent1 3 11 3 2 2 3" xfId="16083" xr:uid="{00000000-0005-0000-0000-00001B3E0000}"/>
    <cellStyle name="20% - Accent1 3 11 3 2 3" xfId="16084" xr:uid="{00000000-0005-0000-0000-00001C3E0000}"/>
    <cellStyle name="20% - Accent1 3 11 3 2 3 2" xfId="16085" xr:uid="{00000000-0005-0000-0000-00001D3E0000}"/>
    <cellStyle name="20% - Accent1 3 11 3 2 4" xfId="16086" xr:uid="{00000000-0005-0000-0000-00001E3E0000}"/>
    <cellStyle name="20% - Accent1 3 11 3 3" xfId="16087" xr:uid="{00000000-0005-0000-0000-00001F3E0000}"/>
    <cellStyle name="20% - Accent1 3 11 3 3 2" xfId="16088" xr:uid="{00000000-0005-0000-0000-0000203E0000}"/>
    <cellStyle name="20% - Accent1 3 11 3 3 2 2" xfId="16089" xr:uid="{00000000-0005-0000-0000-0000213E0000}"/>
    <cellStyle name="20% - Accent1 3 11 3 3 2 2 2" xfId="16090" xr:uid="{00000000-0005-0000-0000-0000223E0000}"/>
    <cellStyle name="20% - Accent1 3 11 3 3 2 3" xfId="16091" xr:uid="{00000000-0005-0000-0000-0000233E0000}"/>
    <cellStyle name="20% - Accent1 3 11 3 3 3" xfId="16092" xr:uid="{00000000-0005-0000-0000-0000243E0000}"/>
    <cellStyle name="20% - Accent1 3 11 3 3 3 2" xfId="16093" xr:uid="{00000000-0005-0000-0000-0000253E0000}"/>
    <cellStyle name="20% - Accent1 3 11 3 3 4" xfId="16094" xr:uid="{00000000-0005-0000-0000-0000263E0000}"/>
    <cellStyle name="20% - Accent1 3 11 3 4" xfId="16095" xr:uid="{00000000-0005-0000-0000-0000273E0000}"/>
    <cellStyle name="20% - Accent1 3 11 3 4 2" xfId="16096" xr:uid="{00000000-0005-0000-0000-0000283E0000}"/>
    <cellStyle name="20% - Accent1 3 11 3 4 2 2" xfId="16097" xr:uid="{00000000-0005-0000-0000-0000293E0000}"/>
    <cellStyle name="20% - Accent1 3 11 3 4 2 2 2" xfId="16098" xr:uid="{00000000-0005-0000-0000-00002A3E0000}"/>
    <cellStyle name="20% - Accent1 3 11 3 4 2 3" xfId="16099" xr:uid="{00000000-0005-0000-0000-00002B3E0000}"/>
    <cellStyle name="20% - Accent1 3 11 3 4 3" xfId="16100" xr:uid="{00000000-0005-0000-0000-00002C3E0000}"/>
    <cellStyle name="20% - Accent1 3 11 3 4 3 2" xfId="16101" xr:uid="{00000000-0005-0000-0000-00002D3E0000}"/>
    <cellStyle name="20% - Accent1 3 11 3 4 4" xfId="16102" xr:uid="{00000000-0005-0000-0000-00002E3E0000}"/>
    <cellStyle name="20% - Accent1 3 11 3 5" xfId="16103" xr:uid="{00000000-0005-0000-0000-00002F3E0000}"/>
    <cellStyle name="20% - Accent1 3 11 3 5 2" xfId="16104" xr:uid="{00000000-0005-0000-0000-0000303E0000}"/>
    <cellStyle name="20% - Accent1 3 11 3 5 2 2" xfId="16105" xr:uid="{00000000-0005-0000-0000-0000313E0000}"/>
    <cellStyle name="20% - Accent1 3 11 3 5 3" xfId="16106" xr:uid="{00000000-0005-0000-0000-0000323E0000}"/>
    <cellStyle name="20% - Accent1 3 11 3 6" xfId="16107" xr:uid="{00000000-0005-0000-0000-0000333E0000}"/>
    <cellStyle name="20% - Accent1 3 11 3 6 2" xfId="16108" xr:uid="{00000000-0005-0000-0000-0000343E0000}"/>
    <cellStyle name="20% - Accent1 3 11 3 6 2 2" xfId="16109" xr:uid="{00000000-0005-0000-0000-0000353E0000}"/>
    <cellStyle name="20% - Accent1 3 11 3 6 3" xfId="16110" xr:uid="{00000000-0005-0000-0000-0000363E0000}"/>
    <cellStyle name="20% - Accent1 3 11 3 7" xfId="16111" xr:uid="{00000000-0005-0000-0000-0000373E0000}"/>
    <cellStyle name="20% - Accent1 3 11 3 7 2" xfId="16112" xr:uid="{00000000-0005-0000-0000-0000383E0000}"/>
    <cellStyle name="20% - Accent1 3 11 3 8" xfId="16113" xr:uid="{00000000-0005-0000-0000-0000393E0000}"/>
    <cellStyle name="20% - Accent1 3 11 3 8 2" xfId="16114" xr:uid="{00000000-0005-0000-0000-00003A3E0000}"/>
    <cellStyle name="20% - Accent1 3 11 3 9" xfId="16115" xr:uid="{00000000-0005-0000-0000-00003B3E0000}"/>
    <cellStyle name="20% - Accent1 3 11 4" xfId="16116" xr:uid="{00000000-0005-0000-0000-00003C3E0000}"/>
    <cellStyle name="20% - Accent1 3 11 4 2" xfId="16117" xr:uid="{00000000-0005-0000-0000-00003D3E0000}"/>
    <cellStyle name="20% - Accent1 3 11 4 2 2" xfId="16118" xr:uid="{00000000-0005-0000-0000-00003E3E0000}"/>
    <cellStyle name="20% - Accent1 3 11 4 2 2 2" xfId="16119" xr:uid="{00000000-0005-0000-0000-00003F3E0000}"/>
    <cellStyle name="20% - Accent1 3 11 4 2 3" xfId="16120" xr:uid="{00000000-0005-0000-0000-0000403E0000}"/>
    <cellStyle name="20% - Accent1 3 11 4 3" xfId="16121" xr:uid="{00000000-0005-0000-0000-0000413E0000}"/>
    <cellStyle name="20% - Accent1 3 11 4 3 2" xfId="16122" xr:uid="{00000000-0005-0000-0000-0000423E0000}"/>
    <cellStyle name="20% - Accent1 3 11 4 4" xfId="16123" xr:uid="{00000000-0005-0000-0000-0000433E0000}"/>
    <cellStyle name="20% - Accent1 3 11 5" xfId="16124" xr:uid="{00000000-0005-0000-0000-0000443E0000}"/>
    <cellStyle name="20% - Accent1 3 11 5 2" xfId="16125" xr:uid="{00000000-0005-0000-0000-0000453E0000}"/>
    <cellStyle name="20% - Accent1 3 11 5 2 2" xfId="16126" xr:uid="{00000000-0005-0000-0000-0000463E0000}"/>
    <cellStyle name="20% - Accent1 3 11 5 2 2 2" xfId="16127" xr:uid="{00000000-0005-0000-0000-0000473E0000}"/>
    <cellStyle name="20% - Accent1 3 11 5 2 3" xfId="16128" xr:uid="{00000000-0005-0000-0000-0000483E0000}"/>
    <cellStyle name="20% - Accent1 3 11 5 3" xfId="16129" xr:uid="{00000000-0005-0000-0000-0000493E0000}"/>
    <cellStyle name="20% - Accent1 3 11 5 3 2" xfId="16130" xr:uid="{00000000-0005-0000-0000-00004A3E0000}"/>
    <cellStyle name="20% - Accent1 3 11 5 4" xfId="16131" xr:uid="{00000000-0005-0000-0000-00004B3E0000}"/>
    <cellStyle name="20% - Accent1 3 11 6" xfId="16132" xr:uid="{00000000-0005-0000-0000-00004C3E0000}"/>
    <cellStyle name="20% - Accent1 3 11 6 2" xfId="16133" xr:uid="{00000000-0005-0000-0000-00004D3E0000}"/>
    <cellStyle name="20% - Accent1 3 11 6 2 2" xfId="16134" xr:uid="{00000000-0005-0000-0000-00004E3E0000}"/>
    <cellStyle name="20% - Accent1 3 11 6 2 2 2" xfId="16135" xr:uid="{00000000-0005-0000-0000-00004F3E0000}"/>
    <cellStyle name="20% - Accent1 3 11 6 2 3" xfId="16136" xr:uid="{00000000-0005-0000-0000-0000503E0000}"/>
    <cellStyle name="20% - Accent1 3 11 6 3" xfId="16137" xr:uid="{00000000-0005-0000-0000-0000513E0000}"/>
    <cellStyle name="20% - Accent1 3 11 6 3 2" xfId="16138" xr:uid="{00000000-0005-0000-0000-0000523E0000}"/>
    <cellStyle name="20% - Accent1 3 11 6 4" xfId="16139" xr:uid="{00000000-0005-0000-0000-0000533E0000}"/>
    <cellStyle name="20% - Accent1 3 11 7" xfId="16140" xr:uid="{00000000-0005-0000-0000-0000543E0000}"/>
    <cellStyle name="20% - Accent1 3 11 7 2" xfId="16141" xr:uid="{00000000-0005-0000-0000-0000553E0000}"/>
    <cellStyle name="20% - Accent1 3 11 7 2 2" xfId="16142" xr:uid="{00000000-0005-0000-0000-0000563E0000}"/>
    <cellStyle name="20% - Accent1 3 11 7 3" xfId="16143" xr:uid="{00000000-0005-0000-0000-0000573E0000}"/>
    <cellStyle name="20% - Accent1 3 11 8" xfId="16144" xr:uid="{00000000-0005-0000-0000-0000583E0000}"/>
    <cellStyle name="20% - Accent1 3 11 8 2" xfId="16145" xr:uid="{00000000-0005-0000-0000-0000593E0000}"/>
    <cellStyle name="20% - Accent1 3 11 8 2 2" xfId="16146" xr:uid="{00000000-0005-0000-0000-00005A3E0000}"/>
    <cellStyle name="20% - Accent1 3 11 8 3" xfId="16147" xr:uid="{00000000-0005-0000-0000-00005B3E0000}"/>
    <cellStyle name="20% - Accent1 3 11 9" xfId="16148" xr:uid="{00000000-0005-0000-0000-00005C3E0000}"/>
    <cellStyle name="20% - Accent1 3 11 9 2" xfId="16149" xr:uid="{00000000-0005-0000-0000-00005D3E0000}"/>
    <cellStyle name="20% - Accent1 3 12" xfId="16150" xr:uid="{00000000-0005-0000-0000-00005E3E0000}"/>
    <cellStyle name="20% - Accent1 3 12 2" xfId="16151" xr:uid="{00000000-0005-0000-0000-00005F3E0000}"/>
    <cellStyle name="20% - Accent1 3 12 2 2" xfId="16152" xr:uid="{00000000-0005-0000-0000-0000603E0000}"/>
    <cellStyle name="20% - Accent1 3 12 2 2 2" xfId="16153" xr:uid="{00000000-0005-0000-0000-0000613E0000}"/>
    <cellStyle name="20% - Accent1 3 12 2 2 2 2" xfId="16154" xr:uid="{00000000-0005-0000-0000-0000623E0000}"/>
    <cellStyle name="20% - Accent1 3 12 2 2 3" xfId="16155" xr:uid="{00000000-0005-0000-0000-0000633E0000}"/>
    <cellStyle name="20% - Accent1 3 12 2 3" xfId="16156" xr:uid="{00000000-0005-0000-0000-0000643E0000}"/>
    <cellStyle name="20% - Accent1 3 12 2 3 2" xfId="16157" xr:uid="{00000000-0005-0000-0000-0000653E0000}"/>
    <cellStyle name="20% - Accent1 3 12 2 4" xfId="16158" xr:uid="{00000000-0005-0000-0000-0000663E0000}"/>
    <cellStyle name="20% - Accent1 3 12 3" xfId="16159" xr:uid="{00000000-0005-0000-0000-0000673E0000}"/>
    <cellStyle name="20% - Accent1 3 12 3 2" xfId="16160" xr:uid="{00000000-0005-0000-0000-0000683E0000}"/>
    <cellStyle name="20% - Accent1 3 12 3 2 2" xfId="16161" xr:uid="{00000000-0005-0000-0000-0000693E0000}"/>
    <cellStyle name="20% - Accent1 3 12 3 2 2 2" xfId="16162" xr:uid="{00000000-0005-0000-0000-00006A3E0000}"/>
    <cellStyle name="20% - Accent1 3 12 3 2 3" xfId="16163" xr:uid="{00000000-0005-0000-0000-00006B3E0000}"/>
    <cellStyle name="20% - Accent1 3 12 3 3" xfId="16164" xr:uid="{00000000-0005-0000-0000-00006C3E0000}"/>
    <cellStyle name="20% - Accent1 3 12 3 3 2" xfId="16165" xr:uid="{00000000-0005-0000-0000-00006D3E0000}"/>
    <cellStyle name="20% - Accent1 3 12 3 4" xfId="16166" xr:uid="{00000000-0005-0000-0000-00006E3E0000}"/>
    <cellStyle name="20% - Accent1 3 12 4" xfId="16167" xr:uid="{00000000-0005-0000-0000-00006F3E0000}"/>
    <cellStyle name="20% - Accent1 3 12 4 2" xfId="16168" xr:uid="{00000000-0005-0000-0000-0000703E0000}"/>
    <cellStyle name="20% - Accent1 3 12 4 2 2" xfId="16169" xr:uid="{00000000-0005-0000-0000-0000713E0000}"/>
    <cellStyle name="20% - Accent1 3 12 4 2 2 2" xfId="16170" xr:uid="{00000000-0005-0000-0000-0000723E0000}"/>
    <cellStyle name="20% - Accent1 3 12 4 2 3" xfId="16171" xr:uid="{00000000-0005-0000-0000-0000733E0000}"/>
    <cellStyle name="20% - Accent1 3 12 4 3" xfId="16172" xr:uid="{00000000-0005-0000-0000-0000743E0000}"/>
    <cellStyle name="20% - Accent1 3 12 4 3 2" xfId="16173" xr:uid="{00000000-0005-0000-0000-0000753E0000}"/>
    <cellStyle name="20% - Accent1 3 12 4 4" xfId="16174" xr:uid="{00000000-0005-0000-0000-0000763E0000}"/>
    <cellStyle name="20% - Accent1 3 12 5" xfId="16175" xr:uid="{00000000-0005-0000-0000-0000773E0000}"/>
    <cellStyle name="20% - Accent1 3 12 5 2" xfId="16176" xr:uid="{00000000-0005-0000-0000-0000783E0000}"/>
    <cellStyle name="20% - Accent1 3 12 5 2 2" xfId="16177" xr:uid="{00000000-0005-0000-0000-0000793E0000}"/>
    <cellStyle name="20% - Accent1 3 12 5 3" xfId="16178" xr:uid="{00000000-0005-0000-0000-00007A3E0000}"/>
    <cellStyle name="20% - Accent1 3 12 6" xfId="16179" xr:uid="{00000000-0005-0000-0000-00007B3E0000}"/>
    <cellStyle name="20% - Accent1 3 12 6 2" xfId="16180" xr:uid="{00000000-0005-0000-0000-00007C3E0000}"/>
    <cellStyle name="20% - Accent1 3 12 6 2 2" xfId="16181" xr:uid="{00000000-0005-0000-0000-00007D3E0000}"/>
    <cellStyle name="20% - Accent1 3 12 6 3" xfId="16182" xr:uid="{00000000-0005-0000-0000-00007E3E0000}"/>
    <cellStyle name="20% - Accent1 3 12 7" xfId="16183" xr:uid="{00000000-0005-0000-0000-00007F3E0000}"/>
    <cellStyle name="20% - Accent1 3 12 7 2" xfId="16184" xr:uid="{00000000-0005-0000-0000-0000803E0000}"/>
    <cellStyle name="20% - Accent1 3 12 8" xfId="16185" xr:uid="{00000000-0005-0000-0000-0000813E0000}"/>
    <cellStyle name="20% - Accent1 3 12 8 2" xfId="16186" xr:uid="{00000000-0005-0000-0000-0000823E0000}"/>
    <cellStyle name="20% - Accent1 3 12 9" xfId="16187" xr:uid="{00000000-0005-0000-0000-0000833E0000}"/>
    <cellStyle name="20% - Accent1 3 13" xfId="16188" xr:uid="{00000000-0005-0000-0000-0000843E0000}"/>
    <cellStyle name="20% - Accent1 3 13 2" xfId="16189" xr:uid="{00000000-0005-0000-0000-0000853E0000}"/>
    <cellStyle name="20% - Accent1 3 13 2 2" xfId="16190" xr:uid="{00000000-0005-0000-0000-0000863E0000}"/>
    <cellStyle name="20% - Accent1 3 13 2 2 2" xfId="16191" xr:uid="{00000000-0005-0000-0000-0000873E0000}"/>
    <cellStyle name="20% - Accent1 3 13 2 2 2 2" xfId="16192" xr:uid="{00000000-0005-0000-0000-0000883E0000}"/>
    <cellStyle name="20% - Accent1 3 13 2 2 3" xfId="16193" xr:uid="{00000000-0005-0000-0000-0000893E0000}"/>
    <cellStyle name="20% - Accent1 3 13 2 3" xfId="16194" xr:uid="{00000000-0005-0000-0000-00008A3E0000}"/>
    <cellStyle name="20% - Accent1 3 13 2 3 2" xfId="16195" xr:uid="{00000000-0005-0000-0000-00008B3E0000}"/>
    <cellStyle name="20% - Accent1 3 13 2 4" xfId="16196" xr:uid="{00000000-0005-0000-0000-00008C3E0000}"/>
    <cellStyle name="20% - Accent1 3 13 3" xfId="16197" xr:uid="{00000000-0005-0000-0000-00008D3E0000}"/>
    <cellStyle name="20% - Accent1 3 13 3 2" xfId="16198" xr:uid="{00000000-0005-0000-0000-00008E3E0000}"/>
    <cellStyle name="20% - Accent1 3 13 3 2 2" xfId="16199" xr:uid="{00000000-0005-0000-0000-00008F3E0000}"/>
    <cellStyle name="20% - Accent1 3 13 3 2 2 2" xfId="16200" xr:uid="{00000000-0005-0000-0000-0000903E0000}"/>
    <cellStyle name="20% - Accent1 3 13 3 2 3" xfId="16201" xr:uid="{00000000-0005-0000-0000-0000913E0000}"/>
    <cellStyle name="20% - Accent1 3 13 3 3" xfId="16202" xr:uid="{00000000-0005-0000-0000-0000923E0000}"/>
    <cellStyle name="20% - Accent1 3 13 3 3 2" xfId="16203" xr:uid="{00000000-0005-0000-0000-0000933E0000}"/>
    <cellStyle name="20% - Accent1 3 13 3 4" xfId="16204" xr:uid="{00000000-0005-0000-0000-0000943E0000}"/>
    <cellStyle name="20% - Accent1 3 13 4" xfId="16205" xr:uid="{00000000-0005-0000-0000-0000953E0000}"/>
    <cellStyle name="20% - Accent1 3 13 4 2" xfId="16206" xr:uid="{00000000-0005-0000-0000-0000963E0000}"/>
    <cellStyle name="20% - Accent1 3 13 4 2 2" xfId="16207" xr:uid="{00000000-0005-0000-0000-0000973E0000}"/>
    <cellStyle name="20% - Accent1 3 13 4 2 2 2" xfId="16208" xr:uid="{00000000-0005-0000-0000-0000983E0000}"/>
    <cellStyle name="20% - Accent1 3 13 4 2 3" xfId="16209" xr:uid="{00000000-0005-0000-0000-0000993E0000}"/>
    <cellStyle name="20% - Accent1 3 13 4 3" xfId="16210" xr:uid="{00000000-0005-0000-0000-00009A3E0000}"/>
    <cellStyle name="20% - Accent1 3 13 4 3 2" xfId="16211" xr:uid="{00000000-0005-0000-0000-00009B3E0000}"/>
    <cellStyle name="20% - Accent1 3 13 4 4" xfId="16212" xr:uid="{00000000-0005-0000-0000-00009C3E0000}"/>
    <cellStyle name="20% - Accent1 3 13 5" xfId="16213" xr:uid="{00000000-0005-0000-0000-00009D3E0000}"/>
    <cellStyle name="20% - Accent1 3 13 5 2" xfId="16214" xr:uid="{00000000-0005-0000-0000-00009E3E0000}"/>
    <cellStyle name="20% - Accent1 3 13 5 2 2" xfId="16215" xr:uid="{00000000-0005-0000-0000-00009F3E0000}"/>
    <cellStyle name="20% - Accent1 3 13 5 3" xfId="16216" xr:uid="{00000000-0005-0000-0000-0000A03E0000}"/>
    <cellStyle name="20% - Accent1 3 13 6" xfId="16217" xr:uid="{00000000-0005-0000-0000-0000A13E0000}"/>
    <cellStyle name="20% - Accent1 3 13 6 2" xfId="16218" xr:uid="{00000000-0005-0000-0000-0000A23E0000}"/>
    <cellStyle name="20% - Accent1 3 13 6 2 2" xfId="16219" xr:uid="{00000000-0005-0000-0000-0000A33E0000}"/>
    <cellStyle name="20% - Accent1 3 13 6 3" xfId="16220" xr:uid="{00000000-0005-0000-0000-0000A43E0000}"/>
    <cellStyle name="20% - Accent1 3 13 7" xfId="16221" xr:uid="{00000000-0005-0000-0000-0000A53E0000}"/>
    <cellStyle name="20% - Accent1 3 13 7 2" xfId="16222" xr:uid="{00000000-0005-0000-0000-0000A63E0000}"/>
    <cellStyle name="20% - Accent1 3 13 8" xfId="16223" xr:uid="{00000000-0005-0000-0000-0000A73E0000}"/>
    <cellStyle name="20% - Accent1 3 13 8 2" xfId="16224" xr:uid="{00000000-0005-0000-0000-0000A83E0000}"/>
    <cellStyle name="20% - Accent1 3 13 9" xfId="16225" xr:uid="{00000000-0005-0000-0000-0000A93E0000}"/>
    <cellStyle name="20% - Accent1 3 14" xfId="16226" xr:uid="{00000000-0005-0000-0000-0000AA3E0000}"/>
    <cellStyle name="20% - Accent1 3 14 2" xfId="16227" xr:uid="{00000000-0005-0000-0000-0000AB3E0000}"/>
    <cellStyle name="20% - Accent1 3 14 2 2" xfId="16228" xr:uid="{00000000-0005-0000-0000-0000AC3E0000}"/>
    <cellStyle name="20% - Accent1 3 14 2 2 2" xfId="16229" xr:uid="{00000000-0005-0000-0000-0000AD3E0000}"/>
    <cellStyle name="20% - Accent1 3 14 2 3" xfId="16230" xr:uid="{00000000-0005-0000-0000-0000AE3E0000}"/>
    <cellStyle name="20% - Accent1 3 14 3" xfId="16231" xr:uid="{00000000-0005-0000-0000-0000AF3E0000}"/>
    <cellStyle name="20% - Accent1 3 14 3 2" xfId="16232" xr:uid="{00000000-0005-0000-0000-0000B03E0000}"/>
    <cellStyle name="20% - Accent1 3 14 4" xfId="16233" xr:uid="{00000000-0005-0000-0000-0000B13E0000}"/>
    <cellStyle name="20% - Accent1 3 15" xfId="16234" xr:uid="{00000000-0005-0000-0000-0000B23E0000}"/>
    <cellStyle name="20% - Accent1 3 15 2" xfId="16235" xr:uid="{00000000-0005-0000-0000-0000B33E0000}"/>
    <cellStyle name="20% - Accent1 3 15 2 2" xfId="16236" xr:uid="{00000000-0005-0000-0000-0000B43E0000}"/>
    <cellStyle name="20% - Accent1 3 15 2 2 2" xfId="16237" xr:uid="{00000000-0005-0000-0000-0000B53E0000}"/>
    <cellStyle name="20% - Accent1 3 15 2 3" xfId="16238" xr:uid="{00000000-0005-0000-0000-0000B63E0000}"/>
    <cellStyle name="20% - Accent1 3 15 3" xfId="16239" xr:uid="{00000000-0005-0000-0000-0000B73E0000}"/>
    <cellStyle name="20% - Accent1 3 15 3 2" xfId="16240" xr:uid="{00000000-0005-0000-0000-0000B83E0000}"/>
    <cellStyle name="20% - Accent1 3 15 4" xfId="16241" xr:uid="{00000000-0005-0000-0000-0000B93E0000}"/>
    <cellStyle name="20% - Accent1 3 16" xfId="16242" xr:uid="{00000000-0005-0000-0000-0000BA3E0000}"/>
    <cellStyle name="20% - Accent1 3 16 2" xfId="16243" xr:uid="{00000000-0005-0000-0000-0000BB3E0000}"/>
    <cellStyle name="20% - Accent1 3 16 2 2" xfId="16244" xr:uid="{00000000-0005-0000-0000-0000BC3E0000}"/>
    <cellStyle name="20% - Accent1 3 16 2 2 2" xfId="16245" xr:uid="{00000000-0005-0000-0000-0000BD3E0000}"/>
    <cellStyle name="20% - Accent1 3 16 2 3" xfId="16246" xr:uid="{00000000-0005-0000-0000-0000BE3E0000}"/>
    <cellStyle name="20% - Accent1 3 16 3" xfId="16247" xr:uid="{00000000-0005-0000-0000-0000BF3E0000}"/>
    <cellStyle name="20% - Accent1 3 16 3 2" xfId="16248" xr:uid="{00000000-0005-0000-0000-0000C03E0000}"/>
    <cellStyle name="20% - Accent1 3 16 4" xfId="16249" xr:uid="{00000000-0005-0000-0000-0000C13E0000}"/>
    <cellStyle name="20% - Accent1 3 17" xfId="16250" xr:uid="{00000000-0005-0000-0000-0000C23E0000}"/>
    <cellStyle name="20% - Accent1 3 17 2" xfId="16251" xr:uid="{00000000-0005-0000-0000-0000C33E0000}"/>
    <cellStyle name="20% - Accent1 3 17 2 2" xfId="16252" xr:uid="{00000000-0005-0000-0000-0000C43E0000}"/>
    <cellStyle name="20% - Accent1 3 17 3" xfId="16253" xr:uid="{00000000-0005-0000-0000-0000C53E0000}"/>
    <cellStyle name="20% - Accent1 3 18" xfId="16254" xr:uid="{00000000-0005-0000-0000-0000C63E0000}"/>
    <cellStyle name="20% - Accent1 3 18 2" xfId="16255" xr:uid="{00000000-0005-0000-0000-0000C73E0000}"/>
    <cellStyle name="20% - Accent1 3 18 2 2" xfId="16256" xr:uid="{00000000-0005-0000-0000-0000C83E0000}"/>
    <cellStyle name="20% - Accent1 3 18 3" xfId="16257" xr:uid="{00000000-0005-0000-0000-0000C93E0000}"/>
    <cellStyle name="20% - Accent1 3 19" xfId="16258" xr:uid="{00000000-0005-0000-0000-0000CA3E0000}"/>
    <cellStyle name="20% - Accent1 3 19 2" xfId="16259" xr:uid="{00000000-0005-0000-0000-0000CB3E0000}"/>
    <cellStyle name="20% - Accent1 3 2" xfId="16260" xr:uid="{00000000-0005-0000-0000-0000CC3E0000}"/>
    <cellStyle name="20% - Accent1 3 2 10" xfId="16261" xr:uid="{00000000-0005-0000-0000-0000CD3E0000}"/>
    <cellStyle name="20% - Accent1 3 2 10 10" xfId="16262" xr:uid="{00000000-0005-0000-0000-0000CE3E0000}"/>
    <cellStyle name="20% - Accent1 3 2 10 10 2" xfId="16263" xr:uid="{00000000-0005-0000-0000-0000CF3E0000}"/>
    <cellStyle name="20% - Accent1 3 2 10 11" xfId="16264" xr:uid="{00000000-0005-0000-0000-0000D03E0000}"/>
    <cellStyle name="20% - Accent1 3 2 10 2" xfId="16265" xr:uid="{00000000-0005-0000-0000-0000D13E0000}"/>
    <cellStyle name="20% - Accent1 3 2 10 2 2" xfId="16266" xr:uid="{00000000-0005-0000-0000-0000D23E0000}"/>
    <cellStyle name="20% - Accent1 3 2 10 2 2 2" xfId="16267" xr:uid="{00000000-0005-0000-0000-0000D33E0000}"/>
    <cellStyle name="20% - Accent1 3 2 10 2 2 2 2" xfId="16268" xr:uid="{00000000-0005-0000-0000-0000D43E0000}"/>
    <cellStyle name="20% - Accent1 3 2 10 2 2 2 2 2" xfId="16269" xr:uid="{00000000-0005-0000-0000-0000D53E0000}"/>
    <cellStyle name="20% - Accent1 3 2 10 2 2 2 3" xfId="16270" xr:uid="{00000000-0005-0000-0000-0000D63E0000}"/>
    <cellStyle name="20% - Accent1 3 2 10 2 2 3" xfId="16271" xr:uid="{00000000-0005-0000-0000-0000D73E0000}"/>
    <cellStyle name="20% - Accent1 3 2 10 2 2 3 2" xfId="16272" xr:uid="{00000000-0005-0000-0000-0000D83E0000}"/>
    <cellStyle name="20% - Accent1 3 2 10 2 2 4" xfId="16273" xr:uid="{00000000-0005-0000-0000-0000D93E0000}"/>
    <cellStyle name="20% - Accent1 3 2 10 2 3" xfId="16274" xr:uid="{00000000-0005-0000-0000-0000DA3E0000}"/>
    <cellStyle name="20% - Accent1 3 2 10 2 3 2" xfId="16275" xr:uid="{00000000-0005-0000-0000-0000DB3E0000}"/>
    <cellStyle name="20% - Accent1 3 2 10 2 3 2 2" xfId="16276" xr:uid="{00000000-0005-0000-0000-0000DC3E0000}"/>
    <cellStyle name="20% - Accent1 3 2 10 2 3 2 2 2" xfId="16277" xr:uid="{00000000-0005-0000-0000-0000DD3E0000}"/>
    <cellStyle name="20% - Accent1 3 2 10 2 3 2 3" xfId="16278" xr:uid="{00000000-0005-0000-0000-0000DE3E0000}"/>
    <cellStyle name="20% - Accent1 3 2 10 2 3 3" xfId="16279" xr:uid="{00000000-0005-0000-0000-0000DF3E0000}"/>
    <cellStyle name="20% - Accent1 3 2 10 2 3 3 2" xfId="16280" xr:uid="{00000000-0005-0000-0000-0000E03E0000}"/>
    <cellStyle name="20% - Accent1 3 2 10 2 3 4" xfId="16281" xr:uid="{00000000-0005-0000-0000-0000E13E0000}"/>
    <cellStyle name="20% - Accent1 3 2 10 2 4" xfId="16282" xr:uid="{00000000-0005-0000-0000-0000E23E0000}"/>
    <cellStyle name="20% - Accent1 3 2 10 2 4 2" xfId="16283" xr:uid="{00000000-0005-0000-0000-0000E33E0000}"/>
    <cellStyle name="20% - Accent1 3 2 10 2 4 2 2" xfId="16284" xr:uid="{00000000-0005-0000-0000-0000E43E0000}"/>
    <cellStyle name="20% - Accent1 3 2 10 2 4 2 2 2" xfId="16285" xr:uid="{00000000-0005-0000-0000-0000E53E0000}"/>
    <cellStyle name="20% - Accent1 3 2 10 2 4 2 3" xfId="16286" xr:uid="{00000000-0005-0000-0000-0000E63E0000}"/>
    <cellStyle name="20% - Accent1 3 2 10 2 4 3" xfId="16287" xr:uid="{00000000-0005-0000-0000-0000E73E0000}"/>
    <cellStyle name="20% - Accent1 3 2 10 2 4 3 2" xfId="16288" xr:uid="{00000000-0005-0000-0000-0000E83E0000}"/>
    <cellStyle name="20% - Accent1 3 2 10 2 4 4" xfId="16289" xr:uid="{00000000-0005-0000-0000-0000E93E0000}"/>
    <cellStyle name="20% - Accent1 3 2 10 2 5" xfId="16290" xr:uid="{00000000-0005-0000-0000-0000EA3E0000}"/>
    <cellStyle name="20% - Accent1 3 2 10 2 5 2" xfId="16291" xr:uid="{00000000-0005-0000-0000-0000EB3E0000}"/>
    <cellStyle name="20% - Accent1 3 2 10 2 5 2 2" xfId="16292" xr:uid="{00000000-0005-0000-0000-0000EC3E0000}"/>
    <cellStyle name="20% - Accent1 3 2 10 2 5 3" xfId="16293" xr:uid="{00000000-0005-0000-0000-0000ED3E0000}"/>
    <cellStyle name="20% - Accent1 3 2 10 2 6" xfId="16294" xr:uid="{00000000-0005-0000-0000-0000EE3E0000}"/>
    <cellStyle name="20% - Accent1 3 2 10 2 6 2" xfId="16295" xr:uid="{00000000-0005-0000-0000-0000EF3E0000}"/>
    <cellStyle name="20% - Accent1 3 2 10 2 6 2 2" xfId="16296" xr:uid="{00000000-0005-0000-0000-0000F03E0000}"/>
    <cellStyle name="20% - Accent1 3 2 10 2 6 3" xfId="16297" xr:uid="{00000000-0005-0000-0000-0000F13E0000}"/>
    <cellStyle name="20% - Accent1 3 2 10 2 7" xfId="16298" xr:uid="{00000000-0005-0000-0000-0000F23E0000}"/>
    <cellStyle name="20% - Accent1 3 2 10 2 7 2" xfId="16299" xr:uid="{00000000-0005-0000-0000-0000F33E0000}"/>
    <cellStyle name="20% - Accent1 3 2 10 2 8" xfId="16300" xr:uid="{00000000-0005-0000-0000-0000F43E0000}"/>
    <cellStyle name="20% - Accent1 3 2 10 2 8 2" xfId="16301" xr:uid="{00000000-0005-0000-0000-0000F53E0000}"/>
    <cellStyle name="20% - Accent1 3 2 10 2 9" xfId="16302" xr:uid="{00000000-0005-0000-0000-0000F63E0000}"/>
    <cellStyle name="20% - Accent1 3 2 10 3" xfId="16303" xr:uid="{00000000-0005-0000-0000-0000F73E0000}"/>
    <cellStyle name="20% - Accent1 3 2 10 3 2" xfId="16304" xr:uid="{00000000-0005-0000-0000-0000F83E0000}"/>
    <cellStyle name="20% - Accent1 3 2 10 3 2 2" xfId="16305" xr:uid="{00000000-0005-0000-0000-0000F93E0000}"/>
    <cellStyle name="20% - Accent1 3 2 10 3 2 2 2" xfId="16306" xr:uid="{00000000-0005-0000-0000-0000FA3E0000}"/>
    <cellStyle name="20% - Accent1 3 2 10 3 2 2 2 2" xfId="16307" xr:uid="{00000000-0005-0000-0000-0000FB3E0000}"/>
    <cellStyle name="20% - Accent1 3 2 10 3 2 2 3" xfId="16308" xr:uid="{00000000-0005-0000-0000-0000FC3E0000}"/>
    <cellStyle name="20% - Accent1 3 2 10 3 2 3" xfId="16309" xr:uid="{00000000-0005-0000-0000-0000FD3E0000}"/>
    <cellStyle name="20% - Accent1 3 2 10 3 2 3 2" xfId="16310" xr:uid="{00000000-0005-0000-0000-0000FE3E0000}"/>
    <cellStyle name="20% - Accent1 3 2 10 3 2 4" xfId="16311" xr:uid="{00000000-0005-0000-0000-0000FF3E0000}"/>
    <cellStyle name="20% - Accent1 3 2 10 3 3" xfId="16312" xr:uid="{00000000-0005-0000-0000-0000003F0000}"/>
    <cellStyle name="20% - Accent1 3 2 10 3 3 2" xfId="16313" xr:uid="{00000000-0005-0000-0000-0000013F0000}"/>
    <cellStyle name="20% - Accent1 3 2 10 3 3 2 2" xfId="16314" xr:uid="{00000000-0005-0000-0000-0000023F0000}"/>
    <cellStyle name="20% - Accent1 3 2 10 3 3 2 2 2" xfId="16315" xr:uid="{00000000-0005-0000-0000-0000033F0000}"/>
    <cellStyle name="20% - Accent1 3 2 10 3 3 2 3" xfId="16316" xr:uid="{00000000-0005-0000-0000-0000043F0000}"/>
    <cellStyle name="20% - Accent1 3 2 10 3 3 3" xfId="16317" xr:uid="{00000000-0005-0000-0000-0000053F0000}"/>
    <cellStyle name="20% - Accent1 3 2 10 3 3 3 2" xfId="16318" xr:uid="{00000000-0005-0000-0000-0000063F0000}"/>
    <cellStyle name="20% - Accent1 3 2 10 3 3 4" xfId="16319" xr:uid="{00000000-0005-0000-0000-0000073F0000}"/>
    <cellStyle name="20% - Accent1 3 2 10 3 4" xfId="16320" xr:uid="{00000000-0005-0000-0000-0000083F0000}"/>
    <cellStyle name="20% - Accent1 3 2 10 3 4 2" xfId="16321" xr:uid="{00000000-0005-0000-0000-0000093F0000}"/>
    <cellStyle name="20% - Accent1 3 2 10 3 4 2 2" xfId="16322" xr:uid="{00000000-0005-0000-0000-00000A3F0000}"/>
    <cellStyle name="20% - Accent1 3 2 10 3 4 2 2 2" xfId="16323" xr:uid="{00000000-0005-0000-0000-00000B3F0000}"/>
    <cellStyle name="20% - Accent1 3 2 10 3 4 2 3" xfId="16324" xr:uid="{00000000-0005-0000-0000-00000C3F0000}"/>
    <cellStyle name="20% - Accent1 3 2 10 3 4 3" xfId="16325" xr:uid="{00000000-0005-0000-0000-00000D3F0000}"/>
    <cellStyle name="20% - Accent1 3 2 10 3 4 3 2" xfId="16326" xr:uid="{00000000-0005-0000-0000-00000E3F0000}"/>
    <cellStyle name="20% - Accent1 3 2 10 3 4 4" xfId="16327" xr:uid="{00000000-0005-0000-0000-00000F3F0000}"/>
    <cellStyle name="20% - Accent1 3 2 10 3 5" xfId="16328" xr:uid="{00000000-0005-0000-0000-0000103F0000}"/>
    <cellStyle name="20% - Accent1 3 2 10 3 5 2" xfId="16329" xr:uid="{00000000-0005-0000-0000-0000113F0000}"/>
    <cellStyle name="20% - Accent1 3 2 10 3 5 2 2" xfId="16330" xr:uid="{00000000-0005-0000-0000-0000123F0000}"/>
    <cellStyle name="20% - Accent1 3 2 10 3 5 3" xfId="16331" xr:uid="{00000000-0005-0000-0000-0000133F0000}"/>
    <cellStyle name="20% - Accent1 3 2 10 3 6" xfId="16332" xr:uid="{00000000-0005-0000-0000-0000143F0000}"/>
    <cellStyle name="20% - Accent1 3 2 10 3 6 2" xfId="16333" xr:uid="{00000000-0005-0000-0000-0000153F0000}"/>
    <cellStyle name="20% - Accent1 3 2 10 3 6 2 2" xfId="16334" xr:uid="{00000000-0005-0000-0000-0000163F0000}"/>
    <cellStyle name="20% - Accent1 3 2 10 3 6 3" xfId="16335" xr:uid="{00000000-0005-0000-0000-0000173F0000}"/>
    <cellStyle name="20% - Accent1 3 2 10 3 7" xfId="16336" xr:uid="{00000000-0005-0000-0000-0000183F0000}"/>
    <cellStyle name="20% - Accent1 3 2 10 3 7 2" xfId="16337" xr:uid="{00000000-0005-0000-0000-0000193F0000}"/>
    <cellStyle name="20% - Accent1 3 2 10 3 8" xfId="16338" xr:uid="{00000000-0005-0000-0000-00001A3F0000}"/>
    <cellStyle name="20% - Accent1 3 2 10 3 8 2" xfId="16339" xr:uid="{00000000-0005-0000-0000-00001B3F0000}"/>
    <cellStyle name="20% - Accent1 3 2 10 3 9" xfId="16340" xr:uid="{00000000-0005-0000-0000-00001C3F0000}"/>
    <cellStyle name="20% - Accent1 3 2 10 4" xfId="16341" xr:uid="{00000000-0005-0000-0000-00001D3F0000}"/>
    <cellStyle name="20% - Accent1 3 2 10 4 2" xfId="16342" xr:uid="{00000000-0005-0000-0000-00001E3F0000}"/>
    <cellStyle name="20% - Accent1 3 2 10 4 2 2" xfId="16343" xr:uid="{00000000-0005-0000-0000-00001F3F0000}"/>
    <cellStyle name="20% - Accent1 3 2 10 4 2 2 2" xfId="16344" xr:uid="{00000000-0005-0000-0000-0000203F0000}"/>
    <cellStyle name="20% - Accent1 3 2 10 4 2 3" xfId="16345" xr:uid="{00000000-0005-0000-0000-0000213F0000}"/>
    <cellStyle name="20% - Accent1 3 2 10 4 3" xfId="16346" xr:uid="{00000000-0005-0000-0000-0000223F0000}"/>
    <cellStyle name="20% - Accent1 3 2 10 4 3 2" xfId="16347" xr:uid="{00000000-0005-0000-0000-0000233F0000}"/>
    <cellStyle name="20% - Accent1 3 2 10 4 4" xfId="16348" xr:uid="{00000000-0005-0000-0000-0000243F0000}"/>
    <cellStyle name="20% - Accent1 3 2 10 5" xfId="16349" xr:uid="{00000000-0005-0000-0000-0000253F0000}"/>
    <cellStyle name="20% - Accent1 3 2 10 5 2" xfId="16350" xr:uid="{00000000-0005-0000-0000-0000263F0000}"/>
    <cellStyle name="20% - Accent1 3 2 10 5 2 2" xfId="16351" xr:uid="{00000000-0005-0000-0000-0000273F0000}"/>
    <cellStyle name="20% - Accent1 3 2 10 5 2 2 2" xfId="16352" xr:uid="{00000000-0005-0000-0000-0000283F0000}"/>
    <cellStyle name="20% - Accent1 3 2 10 5 2 3" xfId="16353" xr:uid="{00000000-0005-0000-0000-0000293F0000}"/>
    <cellStyle name="20% - Accent1 3 2 10 5 3" xfId="16354" xr:uid="{00000000-0005-0000-0000-00002A3F0000}"/>
    <cellStyle name="20% - Accent1 3 2 10 5 3 2" xfId="16355" xr:uid="{00000000-0005-0000-0000-00002B3F0000}"/>
    <cellStyle name="20% - Accent1 3 2 10 5 4" xfId="16356" xr:uid="{00000000-0005-0000-0000-00002C3F0000}"/>
    <cellStyle name="20% - Accent1 3 2 10 6" xfId="16357" xr:uid="{00000000-0005-0000-0000-00002D3F0000}"/>
    <cellStyle name="20% - Accent1 3 2 10 6 2" xfId="16358" xr:uid="{00000000-0005-0000-0000-00002E3F0000}"/>
    <cellStyle name="20% - Accent1 3 2 10 6 2 2" xfId="16359" xr:uid="{00000000-0005-0000-0000-00002F3F0000}"/>
    <cellStyle name="20% - Accent1 3 2 10 6 2 2 2" xfId="16360" xr:uid="{00000000-0005-0000-0000-0000303F0000}"/>
    <cellStyle name="20% - Accent1 3 2 10 6 2 3" xfId="16361" xr:uid="{00000000-0005-0000-0000-0000313F0000}"/>
    <cellStyle name="20% - Accent1 3 2 10 6 3" xfId="16362" xr:uid="{00000000-0005-0000-0000-0000323F0000}"/>
    <cellStyle name="20% - Accent1 3 2 10 6 3 2" xfId="16363" xr:uid="{00000000-0005-0000-0000-0000333F0000}"/>
    <cellStyle name="20% - Accent1 3 2 10 6 4" xfId="16364" xr:uid="{00000000-0005-0000-0000-0000343F0000}"/>
    <cellStyle name="20% - Accent1 3 2 10 7" xfId="16365" xr:uid="{00000000-0005-0000-0000-0000353F0000}"/>
    <cellStyle name="20% - Accent1 3 2 10 7 2" xfId="16366" xr:uid="{00000000-0005-0000-0000-0000363F0000}"/>
    <cellStyle name="20% - Accent1 3 2 10 7 2 2" xfId="16367" xr:uid="{00000000-0005-0000-0000-0000373F0000}"/>
    <cellStyle name="20% - Accent1 3 2 10 7 3" xfId="16368" xr:uid="{00000000-0005-0000-0000-0000383F0000}"/>
    <cellStyle name="20% - Accent1 3 2 10 8" xfId="16369" xr:uid="{00000000-0005-0000-0000-0000393F0000}"/>
    <cellStyle name="20% - Accent1 3 2 10 8 2" xfId="16370" xr:uid="{00000000-0005-0000-0000-00003A3F0000}"/>
    <cellStyle name="20% - Accent1 3 2 10 8 2 2" xfId="16371" xr:uid="{00000000-0005-0000-0000-00003B3F0000}"/>
    <cellStyle name="20% - Accent1 3 2 10 8 3" xfId="16372" xr:uid="{00000000-0005-0000-0000-00003C3F0000}"/>
    <cellStyle name="20% - Accent1 3 2 10 9" xfId="16373" xr:uid="{00000000-0005-0000-0000-00003D3F0000}"/>
    <cellStyle name="20% - Accent1 3 2 10 9 2" xfId="16374" xr:uid="{00000000-0005-0000-0000-00003E3F0000}"/>
    <cellStyle name="20% - Accent1 3 2 11" xfId="16375" xr:uid="{00000000-0005-0000-0000-00003F3F0000}"/>
    <cellStyle name="20% - Accent1 3 2 11 2" xfId="16376" xr:uid="{00000000-0005-0000-0000-0000403F0000}"/>
    <cellStyle name="20% - Accent1 3 2 11 2 2" xfId="16377" xr:uid="{00000000-0005-0000-0000-0000413F0000}"/>
    <cellStyle name="20% - Accent1 3 2 11 2 2 2" xfId="16378" xr:uid="{00000000-0005-0000-0000-0000423F0000}"/>
    <cellStyle name="20% - Accent1 3 2 11 2 2 2 2" xfId="16379" xr:uid="{00000000-0005-0000-0000-0000433F0000}"/>
    <cellStyle name="20% - Accent1 3 2 11 2 2 3" xfId="16380" xr:uid="{00000000-0005-0000-0000-0000443F0000}"/>
    <cellStyle name="20% - Accent1 3 2 11 2 3" xfId="16381" xr:uid="{00000000-0005-0000-0000-0000453F0000}"/>
    <cellStyle name="20% - Accent1 3 2 11 2 3 2" xfId="16382" xr:uid="{00000000-0005-0000-0000-0000463F0000}"/>
    <cellStyle name="20% - Accent1 3 2 11 2 4" xfId="16383" xr:uid="{00000000-0005-0000-0000-0000473F0000}"/>
    <cellStyle name="20% - Accent1 3 2 11 3" xfId="16384" xr:uid="{00000000-0005-0000-0000-0000483F0000}"/>
    <cellStyle name="20% - Accent1 3 2 11 3 2" xfId="16385" xr:uid="{00000000-0005-0000-0000-0000493F0000}"/>
    <cellStyle name="20% - Accent1 3 2 11 3 2 2" xfId="16386" xr:uid="{00000000-0005-0000-0000-00004A3F0000}"/>
    <cellStyle name="20% - Accent1 3 2 11 3 2 2 2" xfId="16387" xr:uid="{00000000-0005-0000-0000-00004B3F0000}"/>
    <cellStyle name="20% - Accent1 3 2 11 3 2 3" xfId="16388" xr:uid="{00000000-0005-0000-0000-00004C3F0000}"/>
    <cellStyle name="20% - Accent1 3 2 11 3 3" xfId="16389" xr:uid="{00000000-0005-0000-0000-00004D3F0000}"/>
    <cellStyle name="20% - Accent1 3 2 11 3 3 2" xfId="16390" xr:uid="{00000000-0005-0000-0000-00004E3F0000}"/>
    <cellStyle name="20% - Accent1 3 2 11 3 4" xfId="16391" xr:uid="{00000000-0005-0000-0000-00004F3F0000}"/>
    <cellStyle name="20% - Accent1 3 2 11 4" xfId="16392" xr:uid="{00000000-0005-0000-0000-0000503F0000}"/>
    <cellStyle name="20% - Accent1 3 2 11 4 2" xfId="16393" xr:uid="{00000000-0005-0000-0000-0000513F0000}"/>
    <cellStyle name="20% - Accent1 3 2 11 4 2 2" xfId="16394" xr:uid="{00000000-0005-0000-0000-0000523F0000}"/>
    <cellStyle name="20% - Accent1 3 2 11 4 2 2 2" xfId="16395" xr:uid="{00000000-0005-0000-0000-0000533F0000}"/>
    <cellStyle name="20% - Accent1 3 2 11 4 2 3" xfId="16396" xr:uid="{00000000-0005-0000-0000-0000543F0000}"/>
    <cellStyle name="20% - Accent1 3 2 11 4 3" xfId="16397" xr:uid="{00000000-0005-0000-0000-0000553F0000}"/>
    <cellStyle name="20% - Accent1 3 2 11 4 3 2" xfId="16398" xr:uid="{00000000-0005-0000-0000-0000563F0000}"/>
    <cellStyle name="20% - Accent1 3 2 11 4 4" xfId="16399" xr:uid="{00000000-0005-0000-0000-0000573F0000}"/>
    <cellStyle name="20% - Accent1 3 2 11 5" xfId="16400" xr:uid="{00000000-0005-0000-0000-0000583F0000}"/>
    <cellStyle name="20% - Accent1 3 2 11 5 2" xfId="16401" xr:uid="{00000000-0005-0000-0000-0000593F0000}"/>
    <cellStyle name="20% - Accent1 3 2 11 5 2 2" xfId="16402" xr:uid="{00000000-0005-0000-0000-00005A3F0000}"/>
    <cellStyle name="20% - Accent1 3 2 11 5 3" xfId="16403" xr:uid="{00000000-0005-0000-0000-00005B3F0000}"/>
    <cellStyle name="20% - Accent1 3 2 11 6" xfId="16404" xr:uid="{00000000-0005-0000-0000-00005C3F0000}"/>
    <cellStyle name="20% - Accent1 3 2 11 6 2" xfId="16405" xr:uid="{00000000-0005-0000-0000-00005D3F0000}"/>
    <cellStyle name="20% - Accent1 3 2 11 6 2 2" xfId="16406" xr:uid="{00000000-0005-0000-0000-00005E3F0000}"/>
    <cellStyle name="20% - Accent1 3 2 11 6 3" xfId="16407" xr:uid="{00000000-0005-0000-0000-00005F3F0000}"/>
    <cellStyle name="20% - Accent1 3 2 11 7" xfId="16408" xr:uid="{00000000-0005-0000-0000-0000603F0000}"/>
    <cellStyle name="20% - Accent1 3 2 11 7 2" xfId="16409" xr:uid="{00000000-0005-0000-0000-0000613F0000}"/>
    <cellStyle name="20% - Accent1 3 2 11 8" xfId="16410" xr:uid="{00000000-0005-0000-0000-0000623F0000}"/>
    <cellStyle name="20% - Accent1 3 2 11 8 2" xfId="16411" xr:uid="{00000000-0005-0000-0000-0000633F0000}"/>
    <cellStyle name="20% - Accent1 3 2 11 9" xfId="16412" xr:uid="{00000000-0005-0000-0000-0000643F0000}"/>
    <cellStyle name="20% - Accent1 3 2 12" xfId="16413" xr:uid="{00000000-0005-0000-0000-0000653F0000}"/>
    <cellStyle name="20% - Accent1 3 2 12 2" xfId="16414" xr:uid="{00000000-0005-0000-0000-0000663F0000}"/>
    <cellStyle name="20% - Accent1 3 2 12 2 2" xfId="16415" xr:uid="{00000000-0005-0000-0000-0000673F0000}"/>
    <cellStyle name="20% - Accent1 3 2 12 2 2 2" xfId="16416" xr:uid="{00000000-0005-0000-0000-0000683F0000}"/>
    <cellStyle name="20% - Accent1 3 2 12 2 2 2 2" xfId="16417" xr:uid="{00000000-0005-0000-0000-0000693F0000}"/>
    <cellStyle name="20% - Accent1 3 2 12 2 2 3" xfId="16418" xr:uid="{00000000-0005-0000-0000-00006A3F0000}"/>
    <cellStyle name="20% - Accent1 3 2 12 2 3" xfId="16419" xr:uid="{00000000-0005-0000-0000-00006B3F0000}"/>
    <cellStyle name="20% - Accent1 3 2 12 2 3 2" xfId="16420" xr:uid="{00000000-0005-0000-0000-00006C3F0000}"/>
    <cellStyle name="20% - Accent1 3 2 12 2 4" xfId="16421" xr:uid="{00000000-0005-0000-0000-00006D3F0000}"/>
    <cellStyle name="20% - Accent1 3 2 12 3" xfId="16422" xr:uid="{00000000-0005-0000-0000-00006E3F0000}"/>
    <cellStyle name="20% - Accent1 3 2 12 3 2" xfId="16423" xr:uid="{00000000-0005-0000-0000-00006F3F0000}"/>
    <cellStyle name="20% - Accent1 3 2 12 3 2 2" xfId="16424" xr:uid="{00000000-0005-0000-0000-0000703F0000}"/>
    <cellStyle name="20% - Accent1 3 2 12 3 2 2 2" xfId="16425" xr:uid="{00000000-0005-0000-0000-0000713F0000}"/>
    <cellStyle name="20% - Accent1 3 2 12 3 2 3" xfId="16426" xr:uid="{00000000-0005-0000-0000-0000723F0000}"/>
    <cellStyle name="20% - Accent1 3 2 12 3 3" xfId="16427" xr:uid="{00000000-0005-0000-0000-0000733F0000}"/>
    <cellStyle name="20% - Accent1 3 2 12 3 3 2" xfId="16428" xr:uid="{00000000-0005-0000-0000-0000743F0000}"/>
    <cellStyle name="20% - Accent1 3 2 12 3 4" xfId="16429" xr:uid="{00000000-0005-0000-0000-0000753F0000}"/>
    <cellStyle name="20% - Accent1 3 2 12 4" xfId="16430" xr:uid="{00000000-0005-0000-0000-0000763F0000}"/>
    <cellStyle name="20% - Accent1 3 2 12 4 2" xfId="16431" xr:uid="{00000000-0005-0000-0000-0000773F0000}"/>
    <cellStyle name="20% - Accent1 3 2 12 4 2 2" xfId="16432" xr:uid="{00000000-0005-0000-0000-0000783F0000}"/>
    <cellStyle name="20% - Accent1 3 2 12 4 2 2 2" xfId="16433" xr:uid="{00000000-0005-0000-0000-0000793F0000}"/>
    <cellStyle name="20% - Accent1 3 2 12 4 2 3" xfId="16434" xr:uid="{00000000-0005-0000-0000-00007A3F0000}"/>
    <cellStyle name="20% - Accent1 3 2 12 4 3" xfId="16435" xr:uid="{00000000-0005-0000-0000-00007B3F0000}"/>
    <cellStyle name="20% - Accent1 3 2 12 4 3 2" xfId="16436" xr:uid="{00000000-0005-0000-0000-00007C3F0000}"/>
    <cellStyle name="20% - Accent1 3 2 12 4 4" xfId="16437" xr:uid="{00000000-0005-0000-0000-00007D3F0000}"/>
    <cellStyle name="20% - Accent1 3 2 12 5" xfId="16438" xr:uid="{00000000-0005-0000-0000-00007E3F0000}"/>
    <cellStyle name="20% - Accent1 3 2 12 5 2" xfId="16439" xr:uid="{00000000-0005-0000-0000-00007F3F0000}"/>
    <cellStyle name="20% - Accent1 3 2 12 5 2 2" xfId="16440" xr:uid="{00000000-0005-0000-0000-0000803F0000}"/>
    <cellStyle name="20% - Accent1 3 2 12 5 3" xfId="16441" xr:uid="{00000000-0005-0000-0000-0000813F0000}"/>
    <cellStyle name="20% - Accent1 3 2 12 6" xfId="16442" xr:uid="{00000000-0005-0000-0000-0000823F0000}"/>
    <cellStyle name="20% - Accent1 3 2 12 6 2" xfId="16443" xr:uid="{00000000-0005-0000-0000-0000833F0000}"/>
    <cellStyle name="20% - Accent1 3 2 12 6 2 2" xfId="16444" xr:uid="{00000000-0005-0000-0000-0000843F0000}"/>
    <cellStyle name="20% - Accent1 3 2 12 6 3" xfId="16445" xr:uid="{00000000-0005-0000-0000-0000853F0000}"/>
    <cellStyle name="20% - Accent1 3 2 12 7" xfId="16446" xr:uid="{00000000-0005-0000-0000-0000863F0000}"/>
    <cellStyle name="20% - Accent1 3 2 12 7 2" xfId="16447" xr:uid="{00000000-0005-0000-0000-0000873F0000}"/>
    <cellStyle name="20% - Accent1 3 2 12 8" xfId="16448" xr:uid="{00000000-0005-0000-0000-0000883F0000}"/>
    <cellStyle name="20% - Accent1 3 2 12 8 2" xfId="16449" xr:uid="{00000000-0005-0000-0000-0000893F0000}"/>
    <cellStyle name="20% - Accent1 3 2 12 9" xfId="16450" xr:uid="{00000000-0005-0000-0000-00008A3F0000}"/>
    <cellStyle name="20% - Accent1 3 2 13" xfId="16451" xr:uid="{00000000-0005-0000-0000-00008B3F0000}"/>
    <cellStyle name="20% - Accent1 3 2 13 2" xfId="16452" xr:uid="{00000000-0005-0000-0000-00008C3F0000}"/>
    <cellStyle name="20% - Accent1 3 2 13 2 2" xfId="16453" xr:uid="{00000000-0005-0000-0000-00008D3F0000}"/>
    <cellStyle name="20% - Accent1 3 2 13 2 2 2" xfId="16454" xr:uid="{00000000-0005-0000-0000-00008E3F0000}"/>
    <cellStyle name="20% - Accent1 3 2 13 2 3" xfId="16455" xr:uid="{00000000-0005-0000-0000-00008F3F0000}"/>
    <cellStyle name="20% - Accent1 3 2 13 3" xfId="16456" xr:uid="{00000000-0005-0000-0000-0000903F0000}"/>
    <cellStyle name="20% - Accent1 3 2 13 3 2" xfId="16457" xr:uid="{00000000-0005-0000-0000-0000913F0000}"/>
    <cellStyle name="20% - Accent1 3 2 13 4" xfId="16458" xr:uid="{00000000-0005-0000-0000-0000923F0000}"/>
    <cellStyle name="20% - Accent1 3 2 14" xfId="16459" xr:uid="{00000000-0005-0000-0000-0000933F0000}"/>
    <cellStyle name="20% - Accent1 3 2 14 2" xfId="16460" xr:uid="{00000000-0005-0000-0000-0000943F0000}"/>
    <cellStyle name="20% - Accent1 3 2 14 2 2" xfId="16461" xr:uid="{00000000-0005-0000-0000-0000953F0000}"/>
    <cellStyle name="20% - Accent1 3 2 14 2 2 2" xfId="16462" xr:uid="{00000000-0005-0000-0000-0000963F0000}"/>
    <cellStyle name="20% - Accent1 3 2 14 2 3" xfId="16463" xr:uid="{00000000-0005-0000-0000-0000973F0000}"/>
    <cellStyle name="20% - Accent1 3 2 14 3" xfId="16464" xr:uid="{00000000-0005-0000-0000-0000983F0000}"/>
    <cellStyle name="20% - Accent1 3 2 14 3 2" xfId="16465" xr:uid="{00000000-0005-0000-0000-0000993F0000}"/>
    <cellStyle name="20% - Accent1 3 2 14 4" xfId="16466" xr:uid="{00000000-0005-0000-0000-00009A3F0000}"/>
    <cellStyle name="20% - Accent1 3 2 15" xfId="16467" xr:uid="{00000000-0005-0000-0000-00009B3F0000}"/>
    <cellStyle name="20% - Accent1 3 2 15 2" xfId="16468" xr:uid="{00000000-0005-0000-0000-00009C3F0000}"/>
    <cellStyle name="20% - Accent1 3 2 15 2 2" xfId="16469" xr:uid="{00000000-0005-0000-0000-00009D3F0000}"/>
    <cellStyle name="20% - Accent1 3 2 15 2 2 2" xfId="16470" xr:uid="{00000000-0005-0000-0000-00009E3F0000}"/>
    <cellStyle name="20% - Accent1 3 2 15 2 3" xfId="16471" xr:uid="{00000000-0005-0000-0000-00009F3F0000}"/>
    <cellStyle name="20% - Accent1 3 2 15 3" xfId="16472" xr:uid="{00000000-0005-0000-0000-0000A03F0000}"/>
    <cellStyle name="20% - Accent1 3 2 15 3 2" xfId="16473" xr:uid="{00000000-0005-0000-0000-0000A13F0000}"/>
    <cellStyle name="20% - Accent1 3 2 15 4" xfId="16474" xr:uid="{00000000-0005-0000-0000-0000A23F0000}"/>
    <cellStyle name="20% - Accent1 3 2 16" xfId="16475" xr:uid="{00000000-0005-0000-0000-0000A33F0000}"/>
    <cellStyle name="20% - Accent1 3 2 16 2" xfId="16476" xr:uid="{00000000-0005-0000-0000-0000A43F0000}"/>
    <cellStyle name="20% - Accent1 3 2 16 2 2" xfId="16477" xr:uid="{00000000-0005-0000-0000-0000A53F0000}"/>
    <cellStyle name="20% - Accent1 3 2 16 3" xfId="16478" xr:uid="{00000000-0005-0000-0000-0000A63F0000}"/>
    <cellStyle name="20% - Accent1 3 2 17" xfId="16479" xr:uid="{00000000-0005-0000-0000-0000A73F0000}"/>
    <cellStyle name="20% - Accent1 3 2 17 2" xfId="16480" xr:uid="{00000000-0005-0000-0000-0000A83F0000}"/>
    <cellStyle name="20% - Accent1 3 2 17 2 2" xfId="16481" xr:uid="{00000000-0005-0000-0000-0000A93F0000}"/>
    <cellStyle name="20% - Accent1 3 2 17 3" xfId="16482" xr:uid="{00000000-0005-0000-0000-0000AA3F0000}"/>
    <cellStyle name="20% - Accent1 3 2 18" xfId="16483" xr:uid="{00000000-0005-0000-0000-0000AB3F0000}"/>
    <cellStyle name="20% - Accent1 3 2 18 2" xfId="16484" xr:uid="{00000000-0005-0000-0000-0000AC3F0000}"/>
    <cellStyle name="20% - Accent1 3 2 19" xfId="16485" xr:uid="{00000000-0005-0000-0000-0000AD3F0000}"/>
    <cellStyle name="20% - Accent1 3 2 19 2" xfId="16486" xr:uid="{00000000-0005-0000-0000-0000AE3F0000}"/>
    <cellStyle name="20% - Accent1 3 2 2" xfId="16487" xr:uid="{00000000-0005-0000-0000-0000AF3F0000}"/>
    <cellStyle name="20% - Accent1 3 2 2 10" xfId="16488" xr:uid="{00000000-0005-0000-0000-0000B03F0000}"/>
    <cellStyle name="20% - Accent1 3 2 2 10 2" xfId="16489" xr:uid="{00000000-0005-0000-0000-0000B13F0000}"/>
    <cellStyle name="20% - Accent1 3 2 2 10 2 2" xfId="16490" xr:uid="{00000000-0005-0000-0000-0000B23F0000}"/>
    <cellStyle name="20% - Accent1 3 2 2 10 2 2 2" xfId="16491" xr:uid="{00000000-0005-0000-0000-0000B33F0000}"/>
    <cellStyle name="20% - Accent1 3 2 2 10 2 3" xfId="16492" xr:uid="{00000000-0005-0000-0000-0000B43F0000}"/>
    <cellStyle name="20% - Accent1 3 2 2 10 3" xfId="16493" xr:uid="{00000000-0005-0000-0000-0000B53F0000}"/>
    <cellStyle name="20% - Accent1 3 2 2 10 3 2" xfId="16494" xr:uid="{00000000-0005-0000-0000-0000B63F0000}"/>
    <cellStyle name="20% - Accent1 3 2 2 10 4" xfId="16495" xr:uid="{00000000-0005-0000-0000-0000B73F0000}"/>
    <cellStyle name="20% - Accent1 3 2 2 11" xfId="16496" xr:uid="{00000000-0005-0000-0000-0000B83F0000}"/>
    <cellStyle name="20% - Accent1 3 2 2 11 2" xfId="16497" xr:uid="{00000000-0005-0000-0000-0000B93F0000}"/>
    <cellStyle name="20% - Accent1 3 2 2 11 2 2" xfId="16498" xr:uid="{00000000-0005-0000-0000-0000BA3F0000}"/>
    <cellStyle name="20% - Accent1 3 2 2 11 2 2 2" xfId="16499" xr:uid="{00000000-0005-0000-0000-0000BB3F0000}"/>
    <cellStyle name="20% - Accent1 3 2 2 11 2 3" xfId="16500" xr:uid="{00000000-0005-0000-0000-0000BC3F0000}"/>
    <cellStyle name="20% - Accent1 3 2 2 11 3" xfId="16501" xr:uid="{00000000-0005-0000-0000-0000BD3F0000}"/>
    <cellStyle name="20% - Accent1 3 2 2 11 3 2" xfId="16502" xr:uid="{00000000-0005-0000-0000-0000BE3F0000}"/>
    <cellStyle name="20% - Accent1 3 2 2 11 4" xfId="16503" xr:uid="{00000000-0005-0000-0000-0000BF3F0000}"/>
    <cellStyle name="20% - Accent1 3 2 2 12" xfId="16504" xr:uid="{00000000-0005-0000-0000-0000C03F0000}"/>
    <cellStyle name="20% - Accent1 3 2 2 12 2" xfId="16505" xr:uid="{00000000-0005-0000-0000-0000C13F0000}"/>
    <cellStyle name="20% - Accent1 3 2 2 12 2 2" xfId="16506" xr:uid="{00000000-0005-0000-0000-0000C23F0000}"/>
    <cellStyle name="20% - Accent1 3 2 2 12 3" xfId="16507" xr:uid="{00000000-0005-0000-0000-0000C33F0000}"/>
    <cellStyle name="20% - Accent1 3 2 2 13" xfId="16508" xr:uid="{00000000-0005-0000-0000-0000C43F0000}"/>
    <cellStyle name="20% - Accent1 3 2 2 13 2" xfId="16509" xr:uid="{00000000-0005-0000-0000-0000C53F0000}"/>
    <cellStyle name="20% - Accent1 3 2 2 13 2 2" xfId="16510" xr:uid="{00000000-0005-0000-0000-0000C63F0000}"/>
    <cellStyle name="20% - Accent1 3 2 2 13 3" xfId="16511" xr:uid="{00000000-0005-0000-0000-0000C73F0000}"/>
    <cellStyle name="20% - Accent1 3 2 2 14" xfId="16512" xr:uid="{00000000-0005-0000-0000-0000C83F0000}"/>
    <cellStyle name="20% - Accent1 3 2 2 14 2" xfId="16513" xr:uid="{00000000-0005-0000-0000-0000C93F0000}"/>
    <cellStyle name="20% - Accent1 3 2 2 15" xfId="16514" xr:uid="{00000000-0005-0000-0000-0000CA3F0000}"/>
    <cellStyle name="20% - Accent1 3 2 2 15 2" xfId="16515" xr:uid="{00000000-0005-0000-0000-0000CB3F0000}"/>
    <cellStyle name="20% - Accent1 3 2 2 16" xfId="16516" xr:uid="{00000000-0005-0000-0000-0000CC3F0000}"/>
    <cellStyle name="20% - Accent1 3 2 2 2" xfId="16517" xr:uid="{00000000-0005-0000-0000-0000CD3F0000}"/>
    <cellStyle name="20% - Accent1 3 2 2 2 10" xfId="16518" xr:uid="{00000000-0005-0000-0000-0000CE3F0000}"/>
    <cellStyle name="20% - Accent1 3 2 2 2 10 2" xfId="16519" xr:uid="{00000000-0005-0000-0000-0000CF3F0000}"/>
    <cellStyle name="20% - Accent1 3 2 2 2 10 2 2" xfId="16520" xr:uid="{00000000-0005-0000-0000-0000D03F0000}"/>
    <cellStyle name="20% - Accent1 3 2 2 2 10 2 2 2" xfId="16521" xr:uid="{00000000-0005-0000-0000-0000D13F0000}"/>
    <cellStyle name="20% - Accent1 3 2 2 2 10 2 3" xfId="16522" xr:uid="{00000000-0005-0000-0000-0000D23F0000}"/>
    <cellStyle name="20% - Accent1 3 2 2 2 10 3" xfId="16523" xr:uid="{00000000-0005-0000-0000-0000D33F0000}"/>
    <cellStyle name="20% - Accent1 3 2 2 2 10 3 2" xfId="16524" xr:uid="{00000000-0005-0000-0000-0000D43F0000}"/>
    <cellStyle name="20% - Accent1 3 2 2 2 10 4" xfId="16525" xr:uid="{00000000-0005-0000-0000-0000D53F0000}"/>
    <cellStyle name="20% - Accent1 3 2 2 2 11" xfId="16526" xr:uid="{00000000-0005-0000-0000-0000D63F0000}"/>
    <cellStyle name="20% - Accent1 3 2 2 2 11 2" xfId="16527" xr:uid="{00000000-0005-0000-0000-0000D73F0000}"/>
    <cellStyle name="20% - Accent1 3 2 2 2 11 2 2" xfId="16528" xr:uid="{00000000-0005-0000-0000-0000D83F0000}"/>
    <cellStyle name="20% - Accent1 3 2 2 2 11 3" xfId="16529" xr:uid="{00000000-0005-0000-0000-0000D93F0000}"/>
    <cellStyle name="20% - Accent1 3 2 2 2 12" xfId="16530" xr:uid="{00000000-0005-0000-0000-0000DA3F0000}"/>
    <cellStyle name="20% - Accent1 3 2 2 2 12 2" xfId="16531" xr:uid="{00000000-0005-0000-0000-0000DB3F0000}"/>
    <cellStyle name="20% - Accent1 3 2 2 2 12 2 2" xfId="16532" xr:uid="{00000000-0005-0000-0000-0000DC3F0000}"/>
    <cellStyle name="20% - Accent1 3 2 2 2 12 3" xfId="16533" xr:uid="{00000000-0005-0000-0000-0000DD3F0000}"/>
    <cellStyle name="20% - Accent1 3 2 2 2 13" xfId="16534" xr:uid="{00000000-0005-0000-0000-0000DE3F0000}"/>
    <cellStyle name="20% - Accent1 3 2 2 2 13 2" xfId="16535" xr:uid="{00000000-0005-0000-0000-0000DF3F0000}"/>
    <cellStyle name="20% - Accent1 3 2 2 2 14" xfId="16536" xr:uid="{00000000-0005-0000-0000-0000E03F0000}"/>
    <cellStyle name="20% - Accent1 3 2 2 2 14 2" xfId="16537" xr:uid="{00000000-0005-0000-0000-0000E13F0000}"/>
    <cellStyle name="20% - Accent1 3 2 2 2 15" xfId="16538" xr:uid="{00000000-0005-0000-0000-0000E23F0000}"/>
    <cellStyle name="20% - Accent1 3 2 2 2 2" xfId="16539" xr:uid="{00000000-0005-0000-0000-0000E33F0000}"/>
    <cellStyle name="20% - Accent1 3 2 2 2 2 10" xfId="16540" xr:uid="{00000000-0005-0000-0000-0000E43F0000}"/>
    <cellStyle name="20% - Accent1 3 2 2 2 2 10 2" xfId="16541" xr:uid="{00000000-0005-0000-0000-0000E53F0000}"/>
    <cellStyle name="20% - Accent1 3 2 2 2 2 10 2 2" xfId="16542" xr:uid="{00000000-0005-0000-0000-0000E63F0000}"/>
    <cellStyle name="20% - Accent1 3 2 2 2 2 10 3" xfId="16543" xr:uid="{00000000-0005-0000-0000-0000E73F0000}"/>
    <cellStyle name="20% - Accent1 3 2 2 2 2 11" xfId="16544" xr:uid="{00000000-0005-0000-0000-0000E83F0000}"/>
    <cellStyle name="20% - Accent1 3 2 2 2 2 11 2" xfId="16545" xr:uid="{00000000-0005-0000-0000-0000E93F0000}"/>
    <cellStyle name="20% - Accent1 3 2 2 2 2 11 2 2" xfId="16546" xr:uid="{00000000-0005-0000-0000-0000EA3F0000}"/>
    <cellStyle name="20% - Accent1 3 2 2 2 2 11 3" xfId="16547" xr:uid="{00000000-0005-0000-0000-0000EB3F0000}"/>
    <cellStyle name="20% - Accent1 3 2 2 2 2 12" xfId="16548" xr:uid="{00000000-0005-0000-0000-0000EC3F0000}"/>
    <cellStyle name="20% - Accent1 3 2 2 2 2 12 2" xfId="16549" xr:uid="{00000000-0005-0000-0000-0000ED3F0000}"/>
    <cellStyle name="20% - Accent1 3 2 2 2 2 13" xfId="16550" xr:uid="{00000000-0005-0000-0000-0000EE3F0000}"/>
    <cellStyle name="20% - Accent1 3 2 2 2 2 13 2" xfId="16551" xr:uid="{00000000-0005-0000-0000-0000EF3F0000}"/>
    <cellStyle name="20% - Accent1 3 2 2 2 2 14" xfId="16552" xr:uid="{00000000-0005-0000-0000-0000F03F0000}"/>
    <cellStyle name="20% - Accent1 3 2 2 2 2 2" xfId="16553" xr:uid="{00000000-0005-0000-0000-0000F13F0000}"/>
    <cellStyle name="20% - Accent1 3 2 2 2 2 2 10" xfId="16554" xr:uid="{00000000-0005-0000-0000-0000F23F0000}"/>
    <cellStyle name="20% - Accent1 3 2 2 2 2 2 10 2" xfId="16555" xr:uid="{00000000-0005-0000-0000-0000F33F0000}"/>
    <cellStyle name="20% - Accent1 3 2 2 2 2 2 11" xfId="16556" xr:uid="{00000000-0005-0000-0000-0000F43F0000}"/>
    <cellStyle name="20% - Accent1 3 2 2 2 2 2 2" xfId="16557" xr:uid="{00000000-0005-0000-0000-0000F53F0000}"/>
    <cellStyle name="20% - Accent1 3 2 2 2 2 2 2 2" xfId="16558" xr:uid="{00000000-0005-0000-0000-0000F63F0000}"/>
    <cellStyle name="20% - Accent1 3 2 2 2 2 2 2 2 2" xfId="16559" xr:uid="{00000000-0005-0000-0000-0000F73F0000}"/>
    <cellStyle name="20% - Accent1 3 2 2 2 2 2 2 2 2 2" xfId="16560" xr:uid="{00000000-0005-0000-0000-0000F83F0000}"/>
    <cellStyle name="20% - Accent1 3 2 2 2 2 2 2 2 2 2 2" xfId="16561" xr:uid="{00000000-0005-0000-0000-0000F93F0000}"/>
    <cellStyle name="20% - Accent1 3 2 2 2 2 2 2 2 2 3" xfId="16562" xr:uid="{00000000-0005-0000-0000-0000FA3F0000}"/>
    <cellStyle name="20% - Accent1 3 2 2 2 2 2 2 2 3" xfId="16563" xr:uid="{00000000-0005-0000-0000-0000FB3F0000}"/>
    <cellStyle name="20% - Accent1 3 2 2 2 2 2 2 2 3 2" xfId="16564" xr:uid="{00000000-0005-0000-0000-0000FC3F0000}"/>
    <cellStyle name="20% - Accent1 3 2 2 2 2 2 2 2 4" xfId="16565" xr:uid="{00000000-0005-0000-0000-0000FD3F0000}"/>
    <cellStyle name="20% - Accent1 3 2 2 2 2 2 2 3" xfId="16566" xr:uid="{00000000-0005-0000-0000-0000FE3F0000}"/>
    <cellStyle name="20% - Accent1 3 2 2 2 2 2 2 3 2" xfId="16567" xr:uid="{00000000-0005-0000-0000-0000FF3F0000}"/>
    <cellStyle name="20% - Accent1 3 2 2 2 2 2 2 3 2 2" xfId="16568" xr:uid="{00000000-0005-0000-0000-000000400000}"/>
    <cellStyle name="20% - Accent1 3 2 2 2 2 2 2 3 2 2 2" xfId="16569" xr:uid="{00000000-0005-0000-0000-000001400000}"/>
    <cellStyle name="20% - Accent1 3 2 2 2 2 2 2 3 2 3" xfId="16570" xr:uid="{00000000-0005-0000-0000-000002400000}"/>
    <cellStyle name="20% - Accent1 3 2 2 2 2 2 2 3 3" xfId="16571" xr:uid="{00000000-0005-0000-0000-000003400000}"/>
    <cellStyle name="20% - Accent1 3 2 2 2 2 2 2 3 3 2" xfId="16572" xr:uid="{00000000-0005-0000-0000-000004400000}"/>
    <cellStyle name="20% - Accent1 3 2 2 2 2 2 2 3 4" xfId="16573" xr:uid="{00000000-0005-0000-0000-000005400000}"/>
    <cellStyle name="20% - Accent1 3 2 2 2 2 2 2 4" xfId="16574" xr:uid="{00000000-0005-0000-0000-000006400000}"/>
    <cellStyle name="20% - Accent1 3 2 2 2 2 2 2 4 2" xfId="16575" xr:uid="{00000000-0005-0000-0000-000007400000}"/>
    <cellStyle name="20% - Accent1 3 2 2 2 2 2 2 4 2 2" xfId="16576" xr:uid="{00000000-0005-0000-0000-000008400000}"/>
    <cellStyle name="20% - Accent1 3 2 2 2 2 2 2 4 2 2 2" xfId="16577" xr:uid="{00000000-0005-0000-0000-000009400000}"/>
    <cellStyle name="20% - Accent1 3 2 2 2 2 2 2 4 2 3" xfId="16578" xr:uid="{00000000-0005-0000-0000-00000A400000}"/>
    <cellStyle name="20% - Accent1 3 2 2 2 2 2 2 4 3" xfId="16579" xr:uid="{00000000-0005-0000-0000-00000B400000}"/>
    <cellStyle name="20% - Accent1 3 2 2 2 2 2 2 4 3 2" xfId="16580" xr:uid="{00000000-0005-0000-0000-00000C400000}"/>
    <cellStyle name="20% - Accent1 3 2 2 2 2 2 2 4 4" xfId="16581" xr:uid="{00000000-0005-0000-0000-00000D400000}"/>
    <cellStyle name="20% - Accent1 3 2 2 2 2 2 2 5" xfId="16582" xr:uid="{00000000-0005-0000-0000-00000E400000}"/>
    <cellStyle name="20% - Accent1 3 2 2 2 2 2 2 5 2" xfId="16583" xr:uid="{00000000-0005-0000-0000-00000F400000}"/>
    <cellStyle name="20% - Accent1 3 2 2 2 2 2 2 5 2 2" xfId="16584" xr:uid="{00000000-0005-0000-0000-000010400000}"/>
    <cellStyle name="20% - Accent1 3 2 2 2 2 2 2 5 3" xfId="16585" xr:uid="{00000000-0005-0000-0000-000011400000}"/>
    <cellStyle name="20% - Accent1 3 2 2 2 2 2 2 6" xfId="16586" xr:uid="{00000000-0005-0000-0000-000012400000}"/>
    <cellStyle name="20% - Accent1 3 2 2 2 2 2 2 6 2" xfId="16587" xr:uid="{00000000-0005-0000-0000-000013400000}"/>
    <cellStyle name="20% - Accent1 3 2 2 2 2 2 2 6 2 2" xfId="16588" xr:uid="{00000000-0005-0000-0000-000014400000}"/>
    <cellStyle name="20% - Accent1 3 2 2 2 2 2 2 6 3" xfId="16589" xr:uid="{00000000-0005-0000-0000-000015400000}"/>
    <cellStyle name="20% - Accent1 3 2 2 2 2 2 2 7" xfId="16590" xr:uid="{00000000-0005-0000-0000-000016400000}"/>
    <cellStyle name="20% - Accent1 3 2 2 2 2 2 2 7 2" xfId="16591" xr:uid="{00000000-0005-0000-0000-000017400000}"/>
    <cellStyle name="20% - Accent1 3 2 2 2 2 2 2 8" xfId="16592" xr:uid="{00000000-0005-0000-0000-000018400000}"/>
    <cellStyle name="20% - Accent1 3 2 2 2 2 2 2 8 2" xfId="16593" xr:uid="{00000000-0005-0000-0000-000019400000}"/>
    <cellStyle name="20% - Accent1 3 2 2 2 2 2 2 9" xfId="16594" xr:uid="{00000000-0005-0000-0000-00001A400000}"/>
    <cellStyle name="20% - Accent1 3 2 2 2 2 2 3" xfId="16595" xr:uid="{00000000-0005-0000-0000-00001B400000}"/>
    <cellStyle name="20% - Accent1 3 2 2 2 2 2 3 2" xfId="16596" xr:uid="{00000000-0005-0000-0000-00001C400000}"/>
    <cellStyle name="20% - Accent1 3 2 2 2 2 2 3 2 2" xfId="16597" xr:uid="{00000000-0005-0000-0000-00001D400000}"/>
    <cellStyle name="20% - Accent1 3 2 2 2 2 2 3 2 2 2" xfId="16598" xr:uid="{00000000-0005-0000-0000-00001E400000}"/>
    <cellStyle name="20% - Accent1 3 2 2 2 2 2 3 2 2 2 2" xfId="16599" xr:uid="{00000000-0005-0000-0000-00001F400000}"/>
    <cellStyle name="20% - Accent1 3 2 2 2 2 2 3 2 2 3" xfId="16600" xr:uid="{00000000-0005-0000-0000-000020400000}"/>
    <cellStyle name="20% - Accent1 3 2 2 2 2 2 3 2 3" xfId="16601" xr:uid="{00000000-0005-0000-0000-000021400000}"/>
    <cellStyle name="20% - Accent1 3 2 2 2 2 2 3 2 3 2" xfId="16602" xr:uid="{00000000-0005-0000-0000-000022400000}"/>
    <cellStyle name="20% - Accent1 3 2 2 2 2 2 3 2 4" xfId="16603" xr:uid="{00000000-0005-0000-0000-000023400000}"/>
    <cellStyle name="20% - Accent1 3 2 2 2 2 2 3 3" xfId="16604" xr:uid="{00000000-0005-0000-0000-000024400000}"/>
    <cellStyle name="20% - Accent1 3 2 2 2 2 2 3 3 2" xfId="16605" xr:uid="{00000000-0005-0000-0000-000025400000}"/>
    <cellStyle name="20% - Accent1 3 2 2 2 2 2 3 3 2 2" xfId="16606" xr:uid="{00000000-0005-0000-0000-000026400000}"/>
    <cellStyle name="20% - Accent1 3 2 2 2 2 2 3 3 2 2 2" xfId="16607" xr:uid="{00000000-0005-0000-0000-000027400000}"/>
    <cellStyle name="20% - Accent1 3 2 2 2 2 2 3 3 2 3" xfId="16608" xr:uid="{00000000-0005-0000-0000-000028400000}"/>
    <cellStyle name="20% - Accent1 3 2 2 2 2 2 3 3 3" xfId="16609" xr:uid="{00000000-0005-0000-0000-000029400000}"/>
    <cellStyle name="20% - Accent1 3 2 2 2 2 2 3 3 3 2" xfId="16610" xr:uid="{00000000-0005-0000-0000-00002A400000}"/>
    <cellStyle name="20% - Accent1 3 2 2 2 2 2 3 3 4" xfId="16611" xr:uid="{00000000-0005-0000-0000-00002B400000}"/>
    <cellStyle name="20% - Accent1 3 2 2 2 2 2 3 4" xfId="16612" xr:uid="{00000000-0005-0000-0000-00002C400000}"/>
    <cellStyle name="20% - Accent1 3 2 2 2 2 2 3 4 2" xfId="16613" xr:uid="{00000000-0005-0000-0000-00002D400000}"/>
    <cellStyle name="20% - Accent1 3 2 2 2 2 2 3 4 2 2" xfId="16614" xr:uid="{00000000-0005-0000-0000-00002E400000}"/>
    <cellStyle name="20% - Accent1 3 2 2 2 2 2 3 4 2 2 2" xfId="16615" xr:uid="{00000000-0005-0000-0000-00002F400000}"/>
    <cellStyle name="20% - Accent1 3 2 2 2 2 2 3 4 2 3" xfId="16616" xr:uid="{00000000-0005-0000-0000-000030400000}"/>
    <cellStyle name="20% - Accent1 3 2 2 2 2 2 3 4 3" xfId="16617" xr:uid="{00000000-0005-0000-0000-000031400000}"/>
    <cellStyle name="20% - Accent1 3 2 2 2 2 2 3 4 3 2" xfId="16618" xr:uid="{00000000-0005-0000-0000-000032400000}"/>
    <cellStyle name="20% - Accent1 3 2 2 2 2 2 3 4 4" xfId="16619" xr:uid="{00000000-0005-0000-0000-000033400000}"/>
    <cellStyle name="20% - Accent1 3 2 2 2 2 2 3 5" xfId="16620" xr:uid="{00000000-0005-0000-0000-000034400000}"/>
    <cellStyle name="20% - Accent1 3 2 2 2 2 2 3 5 2" xfId="16621" xr:uid="{00000000-0005-0000-0000-000035400000}"/>
    <cellStyle name="20% - Accent1 3 2 2 2 2 2 3 5 2 2" xfId="16622" xr:uid="{00000000-0005-0000-0000-000036400000}"/>
    <cellStyle name="20% - Accent1 3 2 2 2 2 2 3 5 3" xfId="16623" xr:uid="{00000000-0005-0000-0000-000037400000}"/>
    <cellStyle name="20% - Accent1 3 2 2 2 2 2 3 6" xfId="16624" xr:uid="{00000000-0005-0000-0000-000038400000}"/>
    <cellStyle name="20% - Accent1 3 2 2 2 2 2 3 6 2" xfId="16625" xr:uid="{00000000-0005-0000-0000-000039400000}"/>
    <cellStyle name="20% - Accent1 3 2 2 2 2 2 3 6 2 2" xfId="16626" xr:uid="{00000000-0005-0000-0000-00003A400000}"/>
    <cellStyle name="20% - Accent1 3 2 2 2 2 2 3 6 3" xfId="16627" xr:uid="{00000000-0005-0000-0000-00003B400000}"/>
    <cellStyle name="20% - Accent1 3 2 2 2 2 2 3 7" xfId="16628" xr:uid="{00000000-0005-0000-0000-00003C400000}"/>
    <cellStyle name="20% - Accent1 3 2 2 2 2 2 3 7 2" xfId="16629" xr:uid="{00000000-0005-0000-0000-00003D400000}"/>
    <cellStyle name="20% - Accent1 3 2 2 2 2 2 3 8" xfId="16630" xr:uid="{00000000-0005-0000-0000-00003E400000}"/>
    <cellStyle name="20% - Accent1 3 2 2 2 2 2 3 8 2" xfId="16631" xr:uid="{00000000-0005-0000-0000-00003F400000}"/>
    <cellStyle name="20% - Accent1 3 2 2 2 2 2 3 9" xfId="16632" xr:uid="{00000000-0005-0000-0000-000040400000}"/>
    <cellStyle name="20% - Accent1 3 2 2 2 2 2 4" xfId="16633" xr:uid="{00000000-0005-0000-0000-000041400000}"/>
    <cellStyle name="20% - Accent1 3 2 2 2 2 2 4 2" xfId="16634" xr:uid="{00000000-0005-0000-0000-000042400000}"/>
    <cellStyle name="20% - Accent1 3 2 2 2 2 2 4 2 2" xfId="16635" xr:uid="{00000000-0005-0000-0000-000043400000}"/>
    <cellStyle name="20% - Accent1 3 2 2 2 2 2 4 2 2 2" xfId="16636" xr:uid="{00000000-0005-0000-0000-000044400000}"/>
    <cellStyle name="20% - Accent1 3 2 2 2 2 2 4 2 3" xfId="16637" xr:uid="{00000000-0005-0000-0000-000045400000}"/>
    <cellStyle name="20% - Accent1 3 2 2 2 2 2 4 3" xfId="16638" xr:uid="{00000000-0005-0000-0000-000046400000}"/>
    <cellStyle name="20% - Accent1 3 2 2 2 2 2 4 3 2" xfId="16639" xr:uid="{00000000-0005-0000-0000-000047400000}"/>
    <cellStyle name="20% - Accent1 3 2 2 2 2 2 4 4" xfId="16640" xr:uid="{00000000-0005-0000-0000-000048400000}"/>
    <cellStyle name="20% - Accent1 3 2 2 2 2 2 5" xfId="16641" xr:uid="{00000000-0005-0000-0000-000049400000}"/>
    <cellStyle name="20% - Accent1 3 2 2 2 2 2 5 2" xfId="16642" xr:uid="{00000000-0005-0000-0000-00004A400000}"/>
    <cellStyle name="20% - Accent1 3 2 2 2 2 2 5 2 2" xfId="16643" xr:uid="{00000000-0005-0000-0000-00004B400000}"/>
    <cellStyle name="20% - Accent1 3 2 2 2 2 2 5 2 2 2" xfId="16644" xr:uid="{00000000-0005-0000-0000-00004C400000}"/>
    <cellStyle name="20% - Accent1 3 2 2 2 2 2 5 2 3" xfId="16645" xr:uid="{00000000-0005-0000-0000-00004D400000}"/>
    <cellStyle name="20% - Accent1 3 2 2 2 2 2 5 3" xfId="16646" xr:uid="{00000000-0005-0000-0000-00004E400000}"/>
    <cellStyle name="20% - Accent1 3 2 2 2 2 2 5 3 2" xfId="16647" xr:uid="{00000000-0005-0000-0000-00004F400000}"/>
    <cellStyle name="20% - Accent1 3 2 2 2 2 2 5 4" xfId="16648" xr:uid="{00000000-0005-0000-0000-000050400000}"/>
    <cellStyle name="20% - Accent1 3 2 2 2 2 2 6" xfId="16649" xr:uid="{00000000-0005-0000-0000-000051400000}"/>
    <cellStyle name="20% - Accent1 3 2 2 2 2 2 6 2" xfId="16650" xr:uid="{00000000-0005-0000-0000-000052400000}"/>
    <cellStyle name="20% - Accent1 3 2 2 2 2 2 6 2 2" xfId="16651" xr:uid="{00000000-0005-0000-0000-000053400000}"/>
    <cellStyle name="20% - Accent1 3 2 2 2 2 2 6 2 2 2" xfId="16652" xr:uid="{00000000-0005-0000-0000-000054400000}"/>
    <cellStyle name="20% - Accent1 3 2 2 2 2 2 6 2 3" xfId="16653" xr:uid="{00000000-0005-0000-0000-000055400000}"/>
    <cellStyle name="20% - Accent1 3 2 2 2 2 2 6 3" xfId="16654" xr:uid="{00000000-0005-0000-0000-000056400000}"/>
    <cellStyle name="20% - Accent1 3 2 2 2 2 2 6 3 2" xfId="16655" xr:uid="{00000000-0005-0000-0000-000057400000}"/>
    <cellStyle name="20% - Accent1 3 2 2 2 2 2 6 4" xfId="16656" xr:uid="{00000000-0005-0000-0000-000058400000}"/>
    <cellStyle name="20% - Accent1 3 2 2 2 2 2 7" xfId="16657" xr:uid="{00000000-0005-0000-0000-000059400000}"/>
    <cellStyle name="20% - Accent1 3 2 2 2 2 2 7 2" xfId="16658" xr:uid="{00000000-0005-0000-0000-00005A400000}"/>
    <cellStyle name="20% - Accent1 3 2 2 2 2 2 7 2 2" xfId="16659" xr:uid="{00000000-0005-0000-0000-00005B400000}"/>
    <cellStyle name="20% - Accent1 3 2 2 2 2 2 7 3" xfId="16660" xr:uid="{00000000-0005-0000-0000-00005C400000}"/>
    <cellStyle name="20% - Accent1 3 2 2 2 2 2 8" xfId="16661" xr:uid="{00000000-0005-0000-0000-00005D400000}"/>
    <cellStyle name="20% - Accent1 3 2 2 2 2 2 8 2" xfId="16662" xr:uid="{00000000-0005-0000-0000-00005E400000}"/>
    <cellStyle name="20% - Accent1 3 2 2 2 2 2 8 2 2" xfId="16663" xr:uid="{00000000-0005-0000-0000-00005F400000}"/>
    <cellStyle name="20% - Accent1 3 2 2 2 2 2 8 3" xfId="16664" xr:uid="{00000000-0005-0000-0000-000060400000}"/>
    <cellStyle name="20% - Accent1 3 2 2 2 2 2 9" xfId="16665" xr:uid="{00000000-0005-0000-0000-000061400000}"/>
    <cellStyle name="20% - Accent1 3 2 2 2 2 2 9 2" xfId="16666" xr:uid="{00000000-0005-0000-0000-000062400000}"/>
    <cellStyle name="20% - Accent1 3 2 2 2 2 3" xfId="16667" xr:uid="{00000000-0005-0000-0000-000063400000}"/>
    <cellStyle name="20% - Accent1 3 2 2 2 2 3 10" xfId="16668" xr:uid="{00000000-0005-0000-0000-000064400000}"/>
    <cellStyle name="20% - Accent1 3 2 2 2 2 3 10 2" xfId="16669" xr:uid="{00000000-0005-0000-0000-000065400000}"/>
    <cellStyle name="20% - Accent1 3 2 2 2 2 3 11" xfId="16670" xr:uid="{00000000-0005-0000-0000-000066400000}"/>
    <cellStyle name="20% - Accent1 3 2 2 2 2 3 2" xfId="16671" xr:uid="{00000000-0005-0000-0000-000067400000}"/>
    <cellStyle name="20% - Accent1 3 2 2 2 2 3 2 2" xfId="16672" xr:uid="{00000000-0005-0000-0000-000068400000}"/>
    <cellStyle name="20% - Accent1 3 2 2 2 2 3 2 2 2" xfId="16673" xr:uid="{00000000-0005-0000-0000-000069400000}"/>
    <cellStyle name="20% - Accent1 3 2 2 2 2 3 2 2 2 2" xfId="16674" xr:uid="{00000000-0005-0000-0000-00006A400000}"/>
    <cellStyle name="20% - Accent1 3 2 2 2 2 3 2 2 2 2 2" xfId="16675" xr:uid="{00000000-0005-0000-0000-00006B400000}"/>
    <cellStyle name="20% - Accent1 3 2 2 2 2 3 2 2 2 3" xfId="16676" xr:uid="{00000000-0005-0000-0000-00006C400000}"/>
    <cellStyle name="20% - Accent1 3 2 2 2 2 3 2 2 3" xfId="16677" xr:uid="{00000000-0005-0000-0000-00006D400000}"/>
    <cellStyle name="20% - Accent1 3 2 2 2 2 3 2 2 3 2" xfId="16678" xr:uid="{00000000-0005-0000-0000-00006E400000}"/>
    <cellStyle name="20% - Accent1 3 2 2 2 2 3 2 2 4" xfId="16679" xr:uid="{00000000-0005-0000-0000-00006F400000}"/>
    <cellStyle name="20% - Accent1 3 2 2 2 2 3 2 3" xfId="16680" xr:uid="{00000000-0005-0000-0000-000070400000}"/>
    <cellStyle name="20% - Accent1 3 2 2 2 2 3 2 3 2" xfId="16681" xr:uid="{00000000-0005-0000-0000-000071400000}"/>
    <cellStyle name="20% - Accent1 3 2 2 2 2 3 2 3 2 2" xfId="16682" xr:uid="{00000000-0005-0000-0000-000072400000}"/>
    <cellStyle name="20% - Accent1 3 2 2 2 2 3 2 3 2 2 2" xfId="16683" xr:uid="{00000000-0005-0000-0000-000073400000}"/>
    <cellStyle name="20% - Accent1 3 2 2 2 2 3 2 3 2 3" xfId="16684" xr:uid="{00000000-0005-0000-0000-000074400000}"/>
    <cellStyle name="20% - Accent1 3 2 2 2 2 3 2 3 3" xfId="16685" xr:uid="{00000000-0005-0000-0000-000075400000}"/>
    <cellStyle name="20% - Accent1 3 2 2 2 2 3 2 3 3 2" xfId="16686" xr:uid="{00000000-0005-0000-0000-000076400000}"/>
    <cellStyle name="20% - Accent1 3 2 2 2 2 3 2 3 4" xfId="16687" xr:uid="{00000000-0005-0000-0000-000077400000}"/>
    <cellStyle name="20% - Accent1 3 2 2 2 2 3 2 4" xfId="16688" xr:uid="{00000000-0005-0000-0000-000078400000}"/>
    <cellStyle name="20% - Accent1 3 2 2 2 2 3 2 4 2" xfId="16689" xr:uid="{00000000-0005-0000-0000-000079400000}"/>
    <cellStyle name="20% - Accent1 3 2 2 2 2 3 2 4 2 2" xfId="16690" xr:uid="{00000000-0005-0000-0000-00007A400000}"/>
    <cellStyle name="20% - Accent1 3 2 2 2 2 3 2 4 2 2 2" xfId="16691" xr:uid="{00000000-0005-0000-0000-00007B400000}"/>
    <cellStyle name="20% - Accent1 3 2 2 2 2 3 2 4 2 3" xfId="16692" xr:uid="{00000000-0005-0000-0000-00007C400000}"/>
    <cellStyle name="20% - Accent1 3 2 2 2 2 3 2 4 3" xfId="16693" xr:uid="{00000000-0005-0000-0000-00007D400000}"/>
    <cellStyle name="20% - Accent1 3 2 2 2 2 3 2 4 3 2" xfId="16694" xr:uid="{00000000-0005-0000-0000-00007E400000}"/>
    <cellStyle name="20% - Accent1 3 2 2 2 2 3 2 4 4" xfId="16695" xr:uid="{00000000-0005-0000-0000-00007F400000}"/>
    <cellStyle name="20% - Accent1 3 2 2 2 2 3 2 5" xfId="16696" xr:uid="{00000000-0005-0000-0000-000080400000}"/>
    <cellStyle name="20% - Accent1 3 2 2 2 2 3 2 5 2" xfId="16697" xr:uid="{00000000-0005-0000-0000-000081400000}"/>
    <cellStyle name="20% - Accent1 3 2 2 2 2 3 2 5 2 2" xfId="16698" xr:uid="{00000000-0005-0000-0000-000082400000}"/>
    <cellStyle name="20% - Accent1 3 2 2 2 2 3 2 5 3" xfId="16699" xr:uid="{00000000-0005-0000-0000-000083400000}"/>
    <cellStyle name="20% - Accent1 3 2 2 2 2 3 2 6" xfId="16700" xr:uid="{00000000-0005-0000-0000-000084400000}"/>
    <cellStyle name="20% - Accent1 3 2 2 2 2 3 2 6 2" xfId="16701" xr:uid="{00000000-0005-0000-0000-000085400000}"/>
    <cellStyle name="20% - Accent1 3 2 2 2 2 3 2 6 2 2" xfId="16702" xr:uid="{00000000-0005-0000-0000-000086400000}"/>
    <cellStyle name="20% - Accent1 3 2 2 2 2 3 2 6 3" xfId="16703" xr:uid="{00000000-0005-0000-0000-000087400000}"/>
    <cellStyle name="20% - Accent1 3 2 2 2 2 3 2 7" xfId="16704" xr:uid="{00000000-0005-0000-0000-000088400000}"/>
    <cellStyle name="20% - Accent1 3 2 2 2 2 3 2 7 2" xfId="16705" xr:uid="{00000000-0005-0000-0000-000089400000}"/>
    <cellStyle name="20% - Accent1 3 2 2 2 2 3 2 8" xfId="16706" xr:uid="{00000000-0005-0000-0000-00008A400000}"/>
    <cellStyle name="20% - Accent1 3 2 2 2 2 3 2 8 2" xfId="16707" xr:uid="{00000000-0005-0000-0000-00008B400000}"/>
    <cellStyle name="20% - Accent1 3 2 2 2 2 3 2 9" xfId="16708" xr:uid="{00000000-0005-0000-0000-00008C400000}"/>
    <cellStyle name="20% - Accent1 3 2 2 2 2 3 3" xfId="16709" xr:uid="{00000000-0005-0000-0000-00008D400000}"/>
    <cellStyle name="20% - Accent1 3 2 2 2 2 3 3 2" xfId="16710" xr:uid="{00000000-0005-0000-0000-00008E400000}"/>
    <cellStyle name="20% - Accent1 3 2 2 2 2 3 3 2 2" xfId="16711" xr:uid="{00000000-0005-0000-0000-00008F400000}"/>
    <cellStyle name="20% - Accent1 3 2 2 2 2 3 3 2 2 2" xfId="16712" xr:uid="{00000000-0005-0000-0000-000090400000}"/>
    <cellStyle name="20% - Accent1 3 2 2 2 2 3 3 2 2 2 2" xfId="16713" xr:uid="{00000000-0005-0000-0000-000091400000}"/>
    <cellStyle name="20% - Accent1 3 2 2 2 2 3 3 2 2 3" xfId="16714" xr:uid="{00000000-0005-0000-0000-000092400000}"/>
    <cellStyle name="20% - Accent1 3 2 2 2 2 3 3 2 3" xfId="16715" xr:uid="{00000000-0005-0000-0000-000093400000}"/>
    <cellStyle name="20% - Accent1 3 2 2 2 2 3 3 2 3 2" xfId="16716" xr:uid="{00000000-0005-0000-0000-000094400000}"/>
    <cellStyle name="20% - Accent1 3 2 2 2 2 3 3 2 4" xfId="16717" xr:uid="{00000000-0005-0000-0000-000095400000}"/>
    <cellStyle name="20% - Accent1 3 2 2 2 2 3 3 3" xfId="16718" xr:uid="{00000000-0005-0000-0000-000096400000}"/>
    <cellStyle name="20% - Accent1 3 2 2 2 2 3 3 3 2" xfId="16719" xr:uid="{00000000-0005-0000-0000-000097400000}"/>
    <cellStyle name="20% - Accent1 3 2 2 2 2 3 3 3 2 2" xfId="16720" xr:uid="{00000000-0005-0000-0000-000098400000}"/>
    <cellStyle name="20% - Accent1 3 2 2 2 2 3 3 3 2 2 2" xfId="16721" xr:uid="{00000000-0005-0000-0000-000099400000}"/>
    <cellStyle name="20% - Accent1 3 2 2 2 2 3 3 3 2 3" xfId="16722" xr:uid="{00000000-0005-0000-0000-00009A400000}"/>
    <cellStyle name="20% - Accent1 3 2 2 2 2 3 3 3 3" xfId="16723" xr:uid="{00000000-0005-0000-0000-00009B400000}"/>
    <cellStyle name="20% - Accent1 3 2 2 2 2 3 3 3 3 2" xfId="16724" xr:uid="{00000000-0005-0000-0000-00009C400000}"/>
    <cellStyle name="20% - Accent1 3 2 2 2 2 3 3 3 4" xfId="16725" xr:uid="{00000000-0005-0000-0000-00009D400000}"/>
    <cellStyle name="20% - Accent1 3 2 2 2 2 3 3 4" xfId="16726" xr:uid="{00000000-0005-0000-0000-00009E400000}"/>
    <cellStyle name="20% - Accent1 3 2 2 2 2 3 3 4 2" xfId="16727" xr:uid="{00000000-0005-0000-0000-00009F400000}"/>
    <cellStyle name="20% - Accent1 3 2 2 2 2 3 3 4 2 2" xfId="16728" xr:uid="{00000000-0005-0000-0000-0000A0400000}"/>
    <cellStyle name="20% - Accent1 3 2 2 2 2 3 3 4 2 2 2" xfId="16729" xr:uid="{00000000-0005-0000-0000-0000A1400000}"/>
    <cellStyle name="20% - Accent1 3 2 2 2 2 3 3 4 2 3" xfId="16730" xr:uid="{00000000-0005-0000-0000-0000A2400000}"/>
    <cellStyle name="20% - Accent1 3 2 2 2 2 3 3 4 3" xfId="16731" xr:uid="{00000000-0005-0000-0000-0000A3400000}"/>
    <cellStyle name="20% - Accent1 3 2 2 2 2 3 3 4 3 2" xfId="16732" xr:uid="{00000000-0005-0000-0000-0000A4400000}"/>
    <cellStyle name="20% - Accent1 3 2 2 2 2 3 3 4 4" xfId="16733" xr:uid="{00000000-0005-0000-0000-0000A5400000}"/>
    <cellStyle name="20% - Accent1 3 2 2 2 2 3 3 5" xfId="16734" xr:uid="{00000000-0005-0000-0000-0000A6400000}"/>
    <cellStyle name="20% - Accent1 3 2 2 2 2 3 3 5 2" xfId="16735" xr:uid="{00000000-0005-0000-0000-0000A7400000}"/>
    <cellStyle name="20% - Accent1 3 2 2 2 2 3 3 5 2 2" xfId="16736" xr:uid="{00000000-0005-0000-0000-0000A8400000}"/>
    <cellStyle name="20% - Accent1 3 2 2 2 2 3 3 5 3" xfId="16737" xr:uid="{00000000-0005-0000-0000-0000A9400000}"/>
    <cellStyle name="20% - Accent1 3 2 2 2 2 3 3 6" xfId="16738" xr:uid="{00000000-0005-0000-0000-0000AA400000}"/>
    <cellStyle name="20% - Accent1 3 2 2 2 2 3 3 6 2" xfId="16739" xr:uid="{00000000-0005-0000-0000-0000AB400000}"/>
    <cellStyle name="20% - Accent1 3 2 2 2 2 3 3 6 2 2" xfId="16740" xr:uid="{00000000-0005-0000-0000-0000AC400000}"/>
    <cellStyle name="20% - Accent1 3 2 2 2 2 3 3 6 3" xfId="16741" xr:uid="{00000000-0005-0000-0000-0000AD400000}"/>
    <cellStyle name="20% - Accent1 3 2 2 2 2 3 3 7" xfId="16742" xr:uid="{00000000-0005-0000-0000-0000AE400000}"/>
    <cellStyle name="20% - Accent1 3 2 2 2 2 3 3 7 2" xfId="16743" xr:uid="{00000000-0005-0000-0000-0000AF400000}"/>
    <cellStyle name="20% - Accent1 3 2 2 2 2 3 3 8" xfId="16744" xr:uid="{00000000-0005-0000-0000-0000B0400000}"/>
    <cellStyle name="20% - Accent1 3 2 2 2 2 3 3 8 2" xfId="16745" xr:uid="{00000000-0005-0000-0000-0000B1400000}"/>
    <cellStyle name="20% - Accent1 3 2 2 2 2 3 3 9" xfId="16746" xr:uid="{00000000-0005-0000-0000-0000B2400000}"/>
    <cellStyle name="20% - Accent1 3 2 2 2 2 3 4" xfId="16747" xr:uid="{00000000-0005-0000-0000-0000B3400000}"/>
    <cellStyle name="20% - Accent1 3 2 2 2 2 3 4 2" xfId="16748" xr:uid="{00000000-0005-0000-0000-0000B4400000}"/>
    <cellStyle name="20% - Accent1 3 2 2 2 2 3 4 2 2" xfId="16749" xr:uid="{00000000-0005-0000-0000-0000B5400000}"/>
    <cellStyle name="20% - Accent1 3 2 2 2 2 3 4 2 2 2" xfId="16750" xr:uid="{00000000-0005-0000-0000-0000B6400000}"/>
    <cellStyle name="20% - Accent1 3 2 2 2 2 3 4 2 3" xfId="16751" xr:uid="{00000000-0005-0000-0000-0000B7400000}"/>
    <cellStyle name="20% - Accent1 3 2 2 2 2 3 4 3" xfId="16752" xr:uid="{00000000-0005-0000-0000-0000B8400000}"/>
    <cellStyle name="20% - Accent1 3 2 2 2 2 3 4 3 2" xfId="16753" xr:uid="{00000000-0005-0000-0000-0000B9400000}"/>
    <cellStyle name="20% - Accent1 3 2 2 2 2 3 4 4" xfId="16754" xr:uid="{00000000-0005-0000-0000-0000BA400000}"/>
    <cellStyle name="20% - Accent1 3 2 2 2 2 3 5" xfId="16755" xr:uid="{00000000-0005-0000-0000-0000BB400000}"/>
    <cellStyle name="20% - Accent1 3 2 2 2 2 3 5 2" xfId="16756" xr:uid="{00000000-0005-0000-0000-0000BC400000}"/>
    <cellStyle name="20% - Accent1 3 2 2 2 2 3 5 2 2" xfId="16757" xr:uid="{00000000-0005-0000-0000-0000BD400000}"/>
    <cellStyle name="20% - Accent1 3 2 2 2 2 3 5 2 2 2" xfId="16758" xr:uid="{00000000-0005-0000-0000-0000BE400000}"/>
    <cellStyle name="20% - Accent1 3 2 2 2 2 3 5 2 3" xfId="16759" xr:uid="{00000000-0005-0000-0000-0000BF400000}"/>
    <cellStyle name="20% - Accent1 3 2 2 2 2 3 5 3" xfId="16760" xr:uid="{00000000-0005-0000-0000-0000C0400000}"/>
    <cellStyle name="20% - Accent1 3 2 2 2 2 3 5 3 2" xfId="16761" xr:uid="{00000000-0005-0000-0000-0000C1400000}"/>
    <cellStyle name="20% - Accent1 3 2 2 2 2 3 5 4" xfId="16762" xr:uid="{00000000-0005-0000-0000-0000C2400000}"/>
    <cellStyle name="20% - Accent1 3 2 2 2 2 3 6" xfId="16763" xr:uid="{00000000-0005-0000-0000-0000C3400000}"/>
    <cellStyle name="20% - Accent1 3 2 2 2 2 3 6 2" xfId="16764" xr:uid="{00000000-0005-0000-0000-0000C4400000}"/>
    <cellStyle name="20% - Accent1 3 2 2 2 2 3 6 2 2" xfId="16765" xr:uid="{00000000-0005-0000-0000-0000C5400000}"/>
    <cellStyle name="20% - Accent1 3 2 2 2 2 3 6 2 2 2" xfId="16766" xr:uid="{00000000-0005-0000-0000-0000C6400000}"/>
    <cellStyle name="20% - Accent1 3 2 2 2 2 3 6 2 3" xfId="16767" xr:uid="{00000000-0005-0000-0000-0000C7400000}"/>
    <cellStyle name="20% - Accent1 3 2 2 2 2 3 6 3" xfId="16768" xr:uid="{00000000-0005-0000-0000-0000C8400000}"/>
    <cellStyle name="20% - Accent1 3 2 2 2 2 3 6 3 2" xfId="16769" xr:uid="{00000000-0005-0000-0000-0000C9400000}"/>
    <cellStyle name="20% - Accent1 3 2 2 2 2 3 6 4" xfId="16770" xr:uid="{00000000-0005-0000-0000-0000CA400000}"/>
    <cellStyle name="20% - Accent1 3 2 2 2 2 3 7" xfId="16771" xr:uid="{00000000-0005-0000-0000-0000CB400000}"/>
    <cellStyle name="20% - Accent1 3 2 2 2 2 3 7 2" xfId="16772" xr:uid="{00000000-0005-0000-0000-0000CC400000}"/>
    <cellStyle name="20% - Accent1 3 2 2 2 2 3 7 2 2" xfId="16773" xr:uid="{00000000-0005-0000-0000-0000CD400000}"/>
    <cellStyle name="20% - Accent1 3 2 2 2 2 3 7 3" xfId="16774" xr:uid="{00000000-0005-0000-0000-0000CE400000}"/>
    <cellStyle name="20% - Accent1 3 2 2 2 2 3 8" xfId="16775" xr:uid="{00000000-0005-0000-0000-0000CF400000}"/>
    <cellStyle name="20% - Accent1 3 2 2 2 2 3 8 2" xfId="16776" xr:uid="{00000000-0005-0000-0000-0000D0400000}"/>
    <cellStyle name="20% - Accent1 3 2 2 2 2 3 8 2 2" xfId="16777" xr:uid="{00000000-0005-0000-0000-0000D1400000}"/>
    <cellStyle name="20% - Accent1 3 2 2 2 2 3 8 3" xfId="16778" xr:uid="{00000000-0005-0000-0000-0000D2400000}"/>
    <cellStyle name="20% - Accent1 3 2 2 2 2 3 9" xfId="16779" xr:uid="{00000000-0005-0000-0000-0000D3400000}"/>
    <cellStyle name="20% - Accent1 3 2 2 2 2 3 9 2" xfId="16780" xr:uid="{00000000-0005-0000-0000-0000D4400000}"/>
    <cellStyle name="20% - Accent1 3 2 2 2 2 4" xfId="16781" xr:uid="{00000000-0005-0000-0000-0000D5400000}"/>
    <cellStyle name="20% - Accent1 3 2 2 2 2 4 10" xfId="16782" xr:uid="{00000000-0005-0000-0000-0000D6400000}"/>
    <cellStyle name="20% - Accent1 3 2 2 2 2 4 10 2" xfId="16783" xr:uid="{00000000-0005-0000-0000-0000D7400000}"/>
    <cellStyle name="20% - Accent1 3 2 2 2 2 4 11" xfId="16784" xr:uid="{00000000-0005-0000-0000-0000D8400000}"/>
    <cellStyle name="20% - Accent1 3 2 2 2 2 4 2" xfId="16785" xr:uid="{00000000-0005-0000-0000-0000D9400000}"/>
    <cellStyle name="20% - Accent1 3 2 2 2 2 4 2 2" xfId="16786" xr:uid="{00000000-0005-0000-0000-0000DA400000}"/>
    <cellStyle name="20% - Accent1 3 2 2 2 2 4 2 2 2" xfId="16787" xr:uid="{00000000-0005-0000-0000-0000DB400000}"/>
    <cellStyle name="20% - Accent1 3 2 2 2 2 4 2 2 2 2" xfId="16788" xr:uid="{00000000-0005-0000-0000-0000DC400000}"/>
    <cellStyle name="20% - Accent1 3 2 2 2 2 4 2 2 2 2 2" xfId="16789" xr:uid="{00000000-0005-0000-0000-0000DD400000}"/>
    <cellStyle name="20% - Accent1 3 2 2 2 2 4 2 2 2 3" xfId="16790" xr:uid="{00000000-0005-0000-0000-0000DE400000}"/>
    <cellStyle name="20% - Accent1 3 2 2 2 2 4 2 2 3" xfId="16791" xr:uid="{00000000-0005-0000-0000-0000DF400000}"/>
    <cellStyle name="20% - Accent1 3 2 2 2 2 4 2 2 3 2" xfId="16792" xr:uid="{00000000-0005-0000-0000-0000E0400000}"/>
    <cellStyle name="20% - Accent1 3 2 2 2 2 4 2 2 4" xfId="16793" xr:uid="{00000000-0005-0000-0000-0000E1400000}"/>
    <cellStyle name="20% - Accent1 3 2 2 2 2 4 2 3" xfId="16794" xr:uid="{00000000-0005-0000-0000-0000E2400000}"/>
    <cellStyle name="20% - Accent1 3 2 2 2 2 4 2 3 2" xfId="16795" xr:uid="{00000000-0005-0000-0000-0000E3400000}"/>
    <cellStyle name="20% - Accent1 3 2 2 2 2 4 2 3 2 2" xfId="16796" xr:uid="{00000000-0005-0000-0000-0000E4400000}"/>
    <cellStyle name="20% - Accent1 3 2 2 2 2 4 2 3 2 2 2" xfId="16797" xr:uid="{00000000-0005-0000-0000-0000E5400000}"/>
    <cellStyle name="20% - Accent1 3 2 2 2 2 4 2 3 2 3" xfId="16798" xr:uid="{00000000-0005-0000-0000-0000E6400000}"/>
    <cellStyle name="20% - Accent1 3 2 2 2 2 4 2 3 3" xfId="16799" xr:uid="{00000000-0005-0000-0000-0000E7400000}"/>
    <cellStyle name="20% - Accent1 3 2 2 2 2 4 2 3 3 2" xfId="16800" xr:uid="{00000000-0005-0000-0000-0000E8400000}"/>
    <cellStyle name="20% - Accent1 3 2 2 2 2 4 2 3 4" xfId="16801" xr:uid="{00000000-0005-0000-0000-0000E9400000}"/>
    <cellStyle name="20% - Accent1 3 2 2 2 2 4 2 4" xfId="16802" xr:uid="{00000000-0005-0000-0000-0000EA400000}"/>
    <cellStyle name="20% - Accent1 3 2 2 2 2 4 2 4 2" xfId="16803" xr:uid="{00000000-0005-0000-0000-0000EB400000}"/>
    <cellStyle name="20% - Accent1 3 2 2 2 2 4 2 4 2 2" xfId="16804" xr:uid="{00000000-0005-0000-0000-0000EC400000}"/>
    <cellStyle name="20% - Accent1 3 2 2 2 2 4 2 4 2 2 2" xfId="16805" xr:uid="{00000000-0005-0000-0000-0000ED400000}"/>
    <cellStyle name="20% - Accent1 3 2 2 2 2 4 2 4 2 3" xfId="16806" xr:uid="{00000000-0005-0000-0000-0000EE400000}"/>
    <cellStyle name="20% - Accent1 3 2 2 2 2 4 2 4 3" xfId="16807" xr:uid="{00000000-0005-0000-0000-0000EF400000}"/>
    <cellStyle name="20% - Accent1 3 2 2 2 2 4 2 4 3 2" xfId="16808" xr:uid="{00000000-0005-0000-0000-0000F0400000}"/>
    <cellStyle name="20% - Accent1 3 2 2 2 2 4 2 4 4" xfId="16809" xr:uid="{00000000-0005-0000-0000-0000F1400000}"/>
    <cellStyle name="20% - Accent1 3 2 2 2 2 4 2 5" xfId="16810" xr:uid="{00000000-0005-0000-0000-0000F2400000}"/>
    <cellStyle name="20% - Accent1 3 2 2 2 2 4 2 5 2" xfId="16811" xr:uid="{00000000-0005-0000-0000-0000F3400000}"/>
    <cellStyle name="20% - Accent1 3 2 2 2 2 4 2 5 2 2" xfId="16812" xr:uid="{00000000-0005-0000-0000-0000F4400000}"/>
    <cellStyle name="20% - Accent1 3 2 2 2 2 4 2 5 3" xfId="16813" xr:uid="{00000000-0005-0000-0000-0000F5400000}"/>
    <cellStyle name="20% - Accent1 3 2 2 2 2 4 2 6" xfId="16814" xr:uid="{00000000-0005-0000-0000-0000F6400000}"/>
    <cellStyle name="20% - Accent1 3 2 2 2 2 4 2 6 2" xfId="16815" xr:uid="{00000000-0005-0000-0000-0000F7400000}"/>
    <cellStyle name="20% - Accent1 3 2 2 2 2 4 2 6 2 2" xfId="16816" xr:uid="{00000000-0005-0000-0000-0000F8400000}"/>
    <cellStyle name="20% - Accent1 3 2 2 2 2 4 2 6 3" xfId="16817" xr:uid="{00000000-0005-0000-0000-0000F9400000}"/>
    <cellStyle name="20% - Accent1 3 2 2 2 2 4 2 7" xfId="16818" xr:uid="{00000000-0005-0000-0000-0000FA400000}"/>
    <cellStyle name="20% - Accent1 3 2 2 2 2 4 2 7 2" xfId="16819" xr:uid="{00000000-0005-0000-0000-0000FB400000}"/>
    <cellStyle name="20% - Accent1 3 2 2 2 2 4 2 8" xfId="16820" xr:uid="{00000000-0005-0000-0000-0000FC400000}"/>
    <cellStyle name="20% - Accent1 3 2 2 2 2 4 2 8 2" xfId="16821" xr:uid="{00000000-0005-0000-0000-0000FD400000}"/>
    <cellStyle name="20% - Accent1 3 2 2 2 2 4 2 9" xfId="16822" xr:uid="{00000000-0005-0000-0000-0000FE400000}"/>
    <cellStyle name="20% - Accent1 3 2 2 2 2 4 3" xfId="16823" xr:uid="{00000000-0005-0000-0000-0000FF400000}"/>
    <cellStyle name="20% - Accent1 3 2 2 2 2 4 3 2" xfId="16824" xr:uid="{00000000-0005-0000-0000-000000410000}"/>
    <cellStyle name="20% - Accent1 3 2 2 2 2 4 3 2 2" xfId="16825" xr:uid="{00000000-0005-0000-0000-000001410000}"/>
    <cellStyle name="20% - Accent1 3 2 2 2 2 4 3 2 2 2" xfId="16826" xr:uid="{00000000-0005-0000-0000-000002410000}"/>
    <cellStyle name="20% - Accent1 3 2 2 2 2 4 3 2 2 2 2" xfId="16827" xr:uid="{00000000-0005-0000-0000-000003410000}"/>
    <cellStyle name="20% - Accent1 3 2 2 2 2 4 3 2 2 3" xfId="16828" xr:uid="{00000000-0005-0000-0000-000004410000}"/>
    <cellStyle name="20% - Accent1 3 2 2 2 2 4 3 2 3" xfId="16829" xr:uid="{00000000-0005-0000-0000-000005410000}"/>
    <cellStyle name="20% - Accent1 3 2 2 2 2 4 3 2 3 2" xfId="16830" xr:uid="{00000000-0005-0000-0000-000006410000}"/>
    <cellStyle name="20% - Accent1 3 2 2 2 2 4 3 2 4" xfId="16831" xr:uid="{00000000-0005-0000-0000-000007410000}"/>
    <cellStyle name="20% - Accent1 3 2 2 2 2 4 3 3" xfId="16832" xr:uid="{00000000-0005-0000-0000-000008410000}"/>
    <cellStyle name="20% - Accent1 3 2 2 2 2 4 3 3 2" xfId="16833" xr:uid="{00000000-0005-0000-0000-000009410000}"/>
    <cellStyle name="20% - Accent1 3 2 2 2 2 4 3 3 2 2" xfId="16834" xr:uid="{00000000-0005-0000-0000-00000A410000}"/>
    <cellStyle name="20% - Accent1 3 2 2 2 2 4 3 3 2 2 2" xfId="16835" xr:uid="{00000000-0005-0000-0000-00000B410000}"/>
    <cellStyle name="20% - Accent1 3 2 2 2 2 4 3 3 2 3" xfId="16836" xr:uid="{00000000-0005-0000-0000-00000C410000}"/>
    <cellStyle name="20% - Accent1 3 2 2 2 2 4 3 3 3" xfId="16837" xr:uid="{00000000-0005-0000-0000-00000D410000}"/>
    <cellStyle name="20% - Accent1 3 2 2 2 2 4 3 3 3 2" xfId="16838" xr:uid="{00000000-0005-0000-0000-00000E410000}"/>
    <cellStyle name="20% - Accent1 3 2 2 2 2 4 3 3 4" xfId="16839" xr:uid="{00000000-0005-0000-0000-00000F410000}"/>
    <cellStyle name="20% - Accent1 3 2 2 2 2 4 3 4" xfId="16840" xr:uid="{00000000-0005-0000-0000-000010410000}"/>
    <cellStyle name="20% - Accent1 3 2 2 2 2 4 3 4 2" xfId="16841" xr:uid="{00000000-0005-0000-0000-000011410000}"/>
    <cellStyle name="20% - Accent1 3 2 2 2 2 4 3 4 2 2" xfId="16842" xr:uid="{00000000-0005-0000-0000-000012410000}"/>
    <cellStyle name="20% - Accent1 3 2 2 2 2 4 3 4 2 2 2" xfId="16843" xr:uid="{00000000-0005-0000-0000-000013410000}"/>
    <cellStyle name="20% - Accent1 3 2 2 2 2 4 3 4 2 3" xfId="16844" xr:uid="{00000000-0005-0000-0000-000014410000}"/>
    <cellStyle name="20% - Accent1 3 2 2 2 2 4 3 4 3" xfId="16845" xr:uid="{00000000-0005-0000-0000-000015410000}"/>
    <cellStyle name="20% - Accent1 3 2 2 2 2 4 3 4 3 2" xfId="16846" xr:uid="{00000000-0005-0000-0000-000016410000}"/>
    <cellStyle name="20% - Accent1 3 2 2 2 2 4 3 4 4" xfId="16847" xr:uid="{00000000-0005-0000-0000-000017410000}"/>
    <cellStyle name="20% - Accent1 3 2 2 2 2 4 3 5" xfId="16848" xr:uid="{00000000-0005-0000-0000-000018410000}"/>
    <cellStyle name="20% - Accent1 3 2 2 2 2 4 3 5 2" xfId="16849" xr:uid="{00000000-0005-0000-0000-000019410000}"/>
    <cellStyle name="20% - Accent1 3 2 2 2 2 4 3 5 2 2" xfId="16850" xr:uid="{00000000-0005-0000-0000-00001A410000}"/>
    <cellStyle name="20% - Accent1 3 2 2 2 2 4 3 5 3" xfId="16851" xr:uid="{00000000-0005-0000-0000-00001B410000}"/>
    <cellStyle name="20% - Accent1 3 2 2 2 2 4 3 6" xfId="16852" xr:uid="{00000000-0005-0000-0000-00001C410000}"/>
    <cellStyle name="20% - Accent1 3 2 2 2 2 4 3 6 2" xfId="16853" xr:uid="{00000000-0005-0000-0000-00001D410000}"/>
    <cellStyle name="20% - Accent1 3 2 2 2 2 4 3 6 2 2" xfId="16854" xr:uid="{00000000-0005-0000-0000-00001E410000}"/>
    <cellStyle name="20% - Accent1 3 2 2 2 2 4 3 6 3" xfId="16855" xr:uid="{00000000-0005-0000-0000-00001F410000}"/>
    <cellStyle name="20% - Accent1 3 2 2 2 2 4 3 7" xfId="16856" xr:uid="{00000000-0005-0000-0000-000020410000}"/>
    <cellStyle name="20% - Accent1 3 2 2 2 2 4 3 7 2" xfId="16857" xr:uid="{00000000-0005-0000-0000-000021410000}"/>
    <cellStyle name="20% - Accent1 3 2 2 2 2 4 3 8" xfId="16858" xr:uid="{00000000-0005-0000-0000-000022410000}"/>
    <cellStyle name="20% - Accent1 3 2 2 2 2 4 3 8 2" xfId="16859" xr:uid="{00000000-0005-0000-0000-000023410000}"/>
    <cellStyle name="20% - Accent1 3 2 2 2 2 4 3 9" xfId="16860" xr:uid="{00000000-0005-0000-0000-000024410000}"/>
    <cellStyle name="20% - Accent1 3 2 2 2 2 4 4" xfId="16861" xr:uid="{00000000-0005-0000-0000-000025410000}"/>
    <cellStyle name="20% - Accent1 3 2 2 2 2 4 4 2" xfId="16862" xr:uid="{00000000-0005-0000-0000-000026410000}"/>
    <cellStyle name="20% - Accent1 3 2 2 2 2 4 4 2 2" xfId="16863" xr:uid="{00000000-0005-0000-0000-000027410000}"/>
    <cellStyle name="20% - Accent1 3 2 2 2 2 4 4 2 2 2" xfId="16864" xr:uid="{00000000-0005-0000-0000-000028410000}"/>
    <cellStyle name="20% - Accent1 3 2 2 2 2 4 4 2 3" xfId="16865" xr:uid="{00000000-0005-0000-0000-000029410000}"/>
    <cellStyle name="20% - Accent1 3 2 2 2 2 4 4 3" xfId="16866" xr:uid="{00000000-0005-0000-0000-00002A410000}"/>
    <cellStyle name="20% - Accent1 3 2 2 2 2 4 4 3 2" xfId="16867" xr:uid="{00000000-0005-0000-0000-00002B410000}"/>
    <cellStyle name="20% - Accent1 3 2 2 2 2 4 4 4" xfId="16868" xr:uid="{00000000-0005-0000-0000-00002C410000}"/>
    <cellStyle name="20% - Accent1 3 2 2 2 2 4 5" xfId="16869" xr:uid="{00000000-0005-0000-0000-00002D410000}"/>
    <cellStyle name="20% - Accent1 3 2 2 2 2 4 5 2" xfId="16870" xr:uid="{00000000-0005-0000-0000-00002E410000}"/>
    <cellStyle name="20% - Accent1 3 2 2 2 2 4 5 2 2" xfId="16871" xr:uid="{00000000-0005-0000-0000-00002F410000}"/>
    <cellStyle name="20% - Accent1 3 2 2 2 2 4 5 2 2 2" xfId="16872" xr:uid="{00000000-0005-0000-0000-000030410000}"/>
    <cellStyle name="20% - Accent1 3 2 2 2 2 4 5 2 3" xfId="16873" xr:uid="{00000000-0005-0000-0000-000031410000}"/>
    <cellStyle name="20% - Accent1 3 2 2 2 2 4 5 3" xfId="16874" xr:uid="{00000000-0005-0000-0000-000032410000}"/>
    <cellStyle name="20% - Accent1 3 2 2 2 2 4 5 3 2" xfId="16875" xr:uid="{00000000-0005-0000-0000-000033410000}"/>
    <cellStyle name="20% - Accent1 3 2 2 2 2 4 5 4" xfId="16876" xr:uid="{00000000-0005-0000-0000-000034410000}"/>
    <cellStyle name="20% - Accent1 3 2 2 2 2 4 6" xfId="16877" xr:uid="{00000000-0005-0000-0000-000035410000}"/>
    <cellStyle name="20% - Accent1 3 2 2 2 2 4 6 2" xfId="16878" xr:uid="{00000000-0005-0000-0000-000036410000}"/>
    <cellStyle name="20% - Accent1 3 2 2 2 2 4 6 2 2" xfId="16879" xr:uid="{00000000-0005-0000-0000-000037410000}"/>
    <cellStyle name="20% - Accent1 3 2 2 2 2 4 6 2 2 2" xfId="16880" xr:uid="{00000000-0005-0000-0000-000038410000}"/>
    <cellStyle name="20% - Accent1 3 2 2 2 2 4 6 2 3" xfId="16881" xr:uid="{00000000-0005-0000-0000-000039410000}"/>
    <cellStyle name="20% - Accent1 3 2 2 2 2 4 6 3" xfId="16882" xr:uid="{00000000-0005-0000-0000-00003A410000}"/>
    <cellStyle name="20% - Accent1 3 2 2 2 2 4 6 3 2" xfId="16883" xr:uid="{00000000-0005-0000-0000-00003B410000}"/>
    <cellStyle name="20% - Accent1 3 2 2 2 2 4 6 4" xfId="16884" xr:uid="{00000000-0005-0000-0000-00003C410000}"/>
    <cellStyle name="20% - Accent1 3 2 2 2 2 4 7" xfId="16885" xr:uid="{00000000-0005-0000-0000-00003D410000}"/>
    <cellStyle name="20% - Accent1 3 2 2 2 2 4 7 2" xfId="16886" xr:uid="{00000000-0005-0000-0000-00003E410000}"/>
    <cellStyle name="20% - Accent1 3 2 2 2 2 4 7 2 2" xfId="16887" xr:uid="{00000000-0005-0000-0000-00003F410000}"/>
    <cellStyle name="20% - Accent1 3 2 2 2 2 4 7 3" xfId="16888" xr:uid="{00000000-0005-0000-0000-000040410000}"/>
    <cellStyle name="20% - Accent1 3 2 2 2 2 4 8" xfId="16889" xr:uid="{00000000-0005-0000-0000-000041410000}"/>
    <cellStyle name="20% - Accent1 3 2 2 2 2 4 8 2" xfId="16890" xr:uid="{00000000-0005-0000-0000-000042410000}"/>
    <cellStyle name="20% - Accent1 3 2 2 2 2 4 8 2 2" xfId="16891" xr:uid="{00000000-0005-0000-0000-000043410000}"/>
    <cellStyle name="20% - Accent1 3 2 2 2 2 4 8 3" xfId="16892" xr:uid="{00000000-0005-0000-0000-000044410000}"/>
    <cellStyle name="20% - Accent1 3 2 2 2 2 4 9" xfId="16893" xr:uid="{00000000-0005-0000-0000-000045410000}"/>
    <cellStyle name="20% - Accent1 3 2 2 2 2 4 9 2" xfId="16894" xr:uid="{00000000-0005-0000-0000-000046410000}"/>
    <cellStyle name="20% - Accent1 3 2 2 2 2 5" xfId="16895" xr:uid="{00000000-0005-0000-0000-000047410000}"/>
    <cellStyle name="20% - Accent1 3 2 2 2 2 5 2" xfId="16896" xr:uid="{00000000-0005-0000-0000-000048410000}"/>
    <cellStyle name="20% - Accent1 3 2 2 2 2 5 2 2" xfId="16897" xr:uid="{00000000-0005-0000-0000-000049410000}"/>
    <cellStyle name="20% - Accent1 3 2 2 2 2 5 2 2 2" xfId="16898" xr:uid="{00000000-0005-0000-0000-00004A410000}"/>
    <cellStyle name="20% - Accent1 3 2 2 2 2 5 2 2 2 2" xfId="16899" xr:uid="{00000000-0005-0000-0000-00004B410000}"/>
    <cellStyle name="20% - Accent1 3 2 2 2 2 5 2 2 3" xfId="16900" xr:uid="{00000000-0005-0000-0000-00004C410000}"/>
    <cellStyle name="20% - Accent1 3 2 2 2 2 5 2 3" xfId="16901" xr:uid="{00000000-0005-0000-0000-00004D410000}"/>
    <cellStyle name="20% - Accent1 3 2 2 2 2 5 2 3 2" xfId="16902" xr:uid="{00000000-0005-0000-0000-00004E410000}"/>
    <cellStyle name="20% - Accent1 3 2 2 2 2 5 2 4" xfId="16903" xr:uid="{00000000-0005-0000-0000-00004F410000}"/>
    <cellStyle name="20% - Accent1 3 2 2 2 2 5 3" xfId="16904" xr:uid="{00000000-0005-0000-0000-000050410000}"/>
    <cellStyle name="20% - Accent1 3 2 2 2 2 5 3 2" xfId="16905" xr:uid="{00000000-0005-0000-0000-000051410000}"/>
    <cellStyle name="20% - Accent1 3 2 2 2 2 5 3 2 2" xfId="16906" xr:uid="{00000000-0005-0000-0000-000052410000}"/>
    <cellStyle name="20% - Accent1 3 2 2 2 2 5 3 2 2 2" xfId="16907" xr:uid="{00000000-0005-0000-0000-000053410000}"/>
    <cellStyle name="20% - Accent1 3 2 2 2 2 5 3 2 3" xfId="16908" xr:uid="{00000000-0005-0000-0000-000054410000}"/>
    <cellStyle name="20% - Accent1 3 2 2 2 2 5 3 3" xfId="16909" xr:uid="{00000000-0005-0000-0000-000055410000}"/>
    <cellStyle name="20% - Accent1 3 2 2 2 2 5 3 3 2" xfId="16910" xr:uid="{00000000-0005-0000-0000-000056410000}"/>
    <cellStyle name="20% - Accent1 3 2 2 2 2 5 3 4" xfId="16911" xr:uid="{00000000-0005-0000-0000-000057410000}"/>
    <cellStyle name="20% - Accent1 3 2 2 2 2 5 4" xfId="16912" xr:uid="{00000000-0005-0000-0000-000058410000}"/>
    <cellStyle name="20% - Accent1 3 2 2 2 2 5 4 2" xfId="16913" xr:uid="{00000000-0005-0000-0000-000059410000}"/>
    <cellStyle name="20% - Accent1 3 2 2 2 2 5 4 2 2" xfId="16914" xr:uid="{00000000-0005-0000-0000-00005A410000}"/>
    <cellStyle name="20% - Accent1 3 2 2 2 2 5 4 2 2 2" xfId="16915" xr:uid="{00000000-0005-0000-0000-00005B410000}"/>
    <cellStyle name="20% - Accent1 3 2 2 2 2 5 4 2 3" xfId="16916" xr:uid="{00000000-0005-0000-0000-00005C410000}"/>
    <cellStyle name="20% - Accent1 3 2 2 2 2 5 4 3" xfId="16917" xr:uid="{00000000-0005-0000-0000-00005D410000}"/>
    <cellStyle name="20% - Accent1 3 2 2 2 2 5 4 3 2" xfId="16918" xr:uid="{00000000-0005-0000-0000-00005E410000}"/>
    <cellStyle name="20% - Accent1 3 2 2 2 2 5 4 4" xfId="16919" xr:uid="{00000000-0005-0000-0000-00005F410000}"/>
    <cellStyle name="20% - Accent1 3 2 2 2 2 5 5" xfId="16920" xr:uid="{00000000-0005-0000-0000-000060410000}"/>
    <cellStyle name="20% - Accent1 3 2 2 2 2 5 5 2" xfId="16921" xr:uid="{00000000-0005-0000-0000-000061410000}"/>
    <cellStyle name="20% - Accent1 3 2 2 2 2 5 5 2 2" xfId="16922" xr:uid="{00000000-0005-0000-0000-000062410000}"/>
    <cellStyle name="20% - Accent1 3 2 2 2 2 5 5 3" xfId="16923" xr:uid="{00000000-0005-0000-0000-000063410000}"/>
    <cellStyle name="20% - Accent1 3 2 2 2 2 5 6" xfId="16924" xr:uid="{00000000-0005-0000-0000-000064410000}"/>
    <cellStyle name="20% - Accent1 3 2 2 2 2 5 6 2" xfId="16925" xr:uid="{00000000-0005-0000-0000-000065410000}"/>
    <cellStyle name="20% - Accent1 3 2 2 2 2 5 6 2 2" xfId="16926" xr:uid="{00000000-0005-0000-0000-000066410000}"/>
    <cellStyle name="20% - Accent1 3 2 2 2 2 5 6 3" xfId="16927" xr:uid="{00000000-0005-0000-0000-000067410000}"/>
    <cellStyle name="20% - Accent1 3 2 2 2 2 5 7" xfId="16928" xr:uid="{00000000-0005-0000-0000-000068410000}"/>
    <cellStyle name="20% - Accent1 3 2 2 2 2 5 7 2" xfId="16929" xr:uid="{00000000-0005-0000-0000-000069410000}"/>
    <cellStyle name="20% - Accent1 3 2 2 2 2 5 8" xfId="16930" xr:uid="{00000000-0005-0000-0000-00006A410000}"/>
    <cellStyle name="20% - Accent1 3 2 2 2 2 5 8 2" xfId="16931" xr:uid="{00000000-0005-0000-0000-00006B410000}"/>
    <cellStyle name="20% - Accent1 3 2 2 2 2 5 9" xfId="16932" xr:uid="{00000000-0005-0000-0000-00006C410000}"/>
    <cellStyle name="20% - Accent1 3 2 2 2 2 6" xfId="16933" xr:uid="{00000000-0005-0000-0000-00006D410000}"/>
    <cellStyle name="20% - Accent1 3 2 2 2 2 6 2" xfId="16934" xr:uid="{00000000-0005-0000-0000-00006E410000}"/>
    <cellStyle name="20% - Accent1 3 2 2 2 2 6 2 2" xfId="16935" xr:uid="{00000000-0005-0000-0000-00006F410000}"/>
    <cellStyle name="20% - Accent1 3 2 2 2 2 6 2 2 2" xfId="16936" xr:uid="{00000000-0005-0000-0000-000070410000}"/>
    <cellStyle name="20% - Accent1 3 2 2 2 2 6 2 2 2 2" xfId="16937" xr:uid="{00000000-0005-0000-0000-000071410000}"/>
    <cellStyle name="20% - Accent1 3 2 2 2 2 6 2 2 3" xfId="16938" xr:uid="{00000000-0005-0000-0000-000072410000}"/>
    <cellStyle name="20% - Accent1 3 2 2 2 2 6 2 3" xfId="16939" xr:uid="{00000000-0005-0000-0000-000073410000}"/>
    <cellStyle name="20% - Accent1 3 2 2 2 2 6 2 3 2" xfId="16940" xr:uid="{00000000-0005-0000-0000-000074410000}"/>
    <cellStyle name="20% - Accent1 3 2 2 2 2 6 2 4" xfId="16941" xr:uid="{00000000-0005-0000-0000-000075410000}"/>
    <cellStyle name="20% - Accent1 3 2 2 2 2 6 3" xfId="16942" xr:uid="{00000000-0005-0000-0000-000076410000}"/>
    <cellStyle name="20% - Accent1 3 2 2 2 2 6 3 2" xfId="16943" xr:uid="{00000000-0005-0000-0000-000077410000}"/>
    <cellStyle name="20% - Accent1 3 2 2 2 2 6 3 2 2" xfId="16944" xr:uid="{00000000-0005-0000-0000-000078410000}"/>
    <cellStyle name="20% - Accent1 3 2 2 2 2 6 3 2 2 2" xfId="16945" xr:uid="{00000000-0005-0000-0000-000079410000}"/>
    <cellStyle name="20% - Accent1 3 2 2 2 2 6 3 2 3" xfId="16946" xr:uid="{00000000-0005-0000-0000-00007A410000}"/>
    <cellStyle name="20% - Accent1 3 2 2 2 2 6 3 3" xfId="16947" xr:uid="{00000000-0005-0000-0000-00007B410000}"/>
    <cellStyle name="20% - Accent1 3 2 2 2 2 6 3 3 2" xfId="16948" xr:uid="{00000000-0005-0000-0000-00007C410000}"/>
    <cellStyle name="20% - Accent1 3 2 2 2 2 6 3 4" xfId="16949" xr:uid="{00000000-0005-0000-0000-00007D410000}"/>
    <cellStyle name="20% - Accent1 3 2 2 2 2 6 4" xfId="16950" xr:uid="{00000000-0005-0000-0000-00007E410000}"/>
    <cellStyle name="20% - Accent1 3 2 2 2 2 6 4 2" xfId="16951" xr:uid="{00000000-0005-0000-0000-00007F410000}"/>
    <cellStyle name="20% - Accent1 3 2 2 2 2 6 4 2 2" xfId="16952" xr:uid="{00000000-0005-0000-0000-000080410000}"/>
    <cellStyle name="20% - Accent1 3 2 2 2 2 6 4 2 2 2" xfId="16953" xr:uid="{00000000-0005-0000-0000-000081410000}"/>
    <cellStyle name="20% - Accent1 3 2 2 2 2 6 4 2 3" xfId="16954" xr:uid="{00000000-0005-0000-0000-000082410000}"/>
    <cellStyle name="20% - Accent1 3 2 2 2 2 6 4 3" xfId="16955" xr:uid="{00000000-0005-0000-0000-000083410000}"/>
    <cellStyle name="20% - Accent1 3 2 2 2 2 6 4 3 2" xfId="16956" xr:uid="{00000000-0005-0000-0000-000084410000}"/>
    <cellStyle name="20% - Accent1 3 2 2 2 2 6 4 4" xfId="16957" xr:uid="{00000000-0005-0000-0000-000085410000}"/>
    <cellStyle name="20% - Accent1 3 2 2 2 2 6 5" xfId="16958" xr:uid="{00000000-0005-0000-0000-000086410000}"/>
    <cellStyle name="20% - Accent1 3 2 2 2 2 6 5 2" xfId="16959" xr:uid="{00000000-0005-0000-0000-000087410000}"/>
    <cellStyle name="20% - Accent1 3 2 2 2 2 6 5 2 2" xfId="16960" xr:uid="{00000000-0005-0000-0000-000088410000}"/>
    <cellStyle name="20% - Accent1 3 2 2 2 2 6 5 3" xfId="16961" xr:uid="{00000000-0005-0000-0000-000089410000}"/>
    <cellStyle name="20% - Accent1 3 2 2 2 2 6 6" xfId="16962" xr:uid="{00000000-0005-0000-0000-00008A410000}"/>
    <cellStyle name="20% - Accent1 3 2 2 2 2 6 6 2" xfId="16963" xr:uid="{00000000-0005-0000-0000-00008B410000}"/>
    <cellStyle name="20% - Accent1 3 2 2 2 2 6 6 2 2" xfId="16964" xr:uid="{00000000-0005-0000-0000-00008C410000}"/>
    <cellStyle name="20% - Accent1 3 2 2 2 2 6 6 3" xfId="16965" xr:uid="{00000000-0005-0000-0000-00008D410000}"/>
    <cellStyle name="20% - Accent1 3 2 2 2 2 6 7" xfId="16966" xr:uid="{00000000-0005-0000-0000-00008E410000}"/>
    <cellStyle name="20% - Accent1 3 2 2 2 2 6 7 2" xfId="16967" xr:uid="{00000000-0005-0000-0000-00008F410000}"/>
    <cellStyle name="20% - Accent1 3 2 2 2 2 6 8" xfId="16968" xr:uid="{00000000-0005-0000-0000-000090410000}"/>
    <cellStyle name="20% - Accent1 3 2 2 2 2 6 8 2" xfId="16969" xr:uid="{00000000-0005-0000-0000-000091410000}"/>
    <cellStyle name="20% - Accent1 3 2 2 2 2 6 9" xfId="16970" xr:uid="{00000000-0005-0000-0000-000092410000}"/>
    <cellStyle name="20% - Accent1 3 2 2 2 2 7" xfId="16971" xr:uid="{00000000-0005-0000-0000-000093410000}"/>
    <cellStyle name="20% - Accent1 3 2 2 2 2 7 2" xfId="16972" xr:uid="{00000000-0005-0000-0000-000094410000}"/>
    <cellStyle name="20% - Accent1 3 2 2 2 2 7 2 2" xfId="16973" xr:uid="{00000000-0005-0000-0000-000095410000}"/>
    <cellStyle name="20% - Accent1 3 2 2 2 2 7 2 2 2" xfId="16974" xr:uid="{00000000-0005-0000-0000-000096410000}"/>
    <cellStyle name="20% - Accent1 3 2 2 2 2 7 2 3" xfId="16975" xr:uid="{00000000-0005-0000-0000-000097410000}"/>
    <cellStyle name="20% - Accent1 3 2 2 2 2 7 3" xfId="16976" xr:uid="{00000000-0005-0000-0000-000098410000}"/>
    <cellStyle name="20% - Accent1 3 2 2 2 2 7 3 2" xfId="16977" xr:uid="{00000000-0005-0000-0000-000099410000}"/>
    <cellStyle name="20% - Accent1 3 2 2 2 2 7 4" xfId="16978" xr:uid="{00000000-0005-0000-0000-00009A410000}"/>
    <cellStyle name="20% - Accent1 3 2 2 2 2 8" xfId="16979" xr:uid="{00000000-0005-0000-0000-00009B410000}"/>
    <cellStyle name="20% - Accent1 3 2 2 2 2 8 2" xfId="16980" xr:uid="{00000000-0005-0000-0000-00009C410000}"/>
    <cellStyle name="20% - Accent1 3 2 2 2 2 8 2 2" xfId="16981" xr:uid="{00000000-0005-0000-0000-00009D410000}"/>
    <cellStyle name="20% - Accent1 3 2 2 2 2 8 2 2 2" xfId="16982" xr:uid="{00000000-0005-0000-0000-00009E410000}"/>
    <cellStyle name="20% - Accent1 3 2 2 2 2 8 2 3" xfId="16983" xr:uid="{00000000-0005-0000-0000-00009F410000}"/>
    <cellStyle name="20% - Accent1 3 2 2 2 2 8 3" xfId="16984" xr:uid="{00000000-0005-0000-0000-0000A0410000}"/>
    <cellStyle name="20% - Accent1 3 2 2 2 2 8 3 2" xfId="16985" xr:uid="{00000000-0005-0000-0000-0000A1410000}"/>
    <cellStyle name="20% - Accent1 3 2 2 2 2 8 4" xfId="16986" xr:uid="{00000000-0005-0000-0000-0000A2410000}"/>
    <cellStyle name="20% - Accent1 3 2 2 2 2 9" xfId="16987" xr:uid="{00000000-0005-0000-0000-0000A3410000}"/>
    <cellStyle name="20% - Accent1 3 2 2 2 2 9 2" xfId="16988" xr:uid="{00000000-0005-0000-0000-0000A4410000}"/>
    <cellStyle name="20% - Accent1 3 2 2 2 2 9 2 2" xfId="16989" xr:uid="{00000000-0005-0000-0000-0000A5410000}"/>
    <cellStyle name="20% - Accent1 3 2 2 2 2 9 2 2 2" xfId="16990" xr:uid="{00000000-0005-0000-0000-0000A6410000}"/>
    <cellStyle name="20% - Accent1 3 2 2 2 2 9 2 3" xfId="16991" xr:uid="{00000000-0005-0000-0000-0000A7410000}"/>
    <cellStyle name="20% - Accent1 3 2 2 2 2 9 3" xfId="16992" xr:uid="{00000000-0005-0000-0000-0000A8410000}"/>
    <cellStyle name="20% - Accent1 3 2 2 2 2 9 3 2" xfId="16993" xr:uid="{00000000-0005-0000-0000-0000A9410000}"/>
    <cellStyle name="20% - Accent1 3 2 2 2 2 9 4" xfId="16994" xr:uid="{00000000-0005-0000-0000-0000AA410000}"/>
    <cellStyle name="20% - Accent1 3 2 2 2 3" xfId="16995" xr:uid="{00000000-0005-0000-0000-0000AB410000}"/>
    <cellStyle name="20% - Accent1 3 2 2 2 3 10" xfId="16996" xr:uid="{00000000-0005-0000-0000-0000AC410000}"/>
    <cellStyle name="20% - Accent1 3 2 2 2 3 10 2" xfId="16997" xr:uid="{00000000-0005-0000-0000-0000AD410000}"/>
    <cellStyle name="20% - Accent1 3 2 2 2 3 11" xfId="16998" xr:uid="{00000000-0005-0000-0000-0000AE410000}"/>
    <cellStyle name="20% - Accent1 3 2 2 2 3 2" xfId="16999" xr:uid="{00000000-0005-0000-0000-0000AF410000}"/>
    <cellStyle name="20% - Accent1 3 2 2 2 3 2 2" xfId="17000" xr:uid="{00000000-0005-0000-0000-0000B0410000}"/>
    <cellStyle name="20% - Accent1 3 2 2 2 3 2 2 2" xfId="17001" xr:uid="{00000000-0005-0000-0000-0000B1410000}"/>
    <cellStyle name="20% - Accent1 3 2 2 2 3 2 2 2 2" xfId="17002" xr:uid="{00000000-0005-0000-0000-0000B2410000}"/>
    <cellStyle name="20% - Accent1 3 2 2 2 3 2 2 2 2 2" xfId="17003" xr:uid="{00000000-0005-0000-0000-0000B3410000}"/>
    <cellStyle name="20% - Accent1 3 2 2 2 3 2 2 2 3" xfId="17004" xr:uid="{00000000-0005-0000-0000-0000B4410000}"/>
    <cellStyle name="20% - Accent1 3 2 2 2 3 2 2 3" xfId="17005" xr:uid="{00000000-0005-0000-0000-0000B5410000}"/>
    <cellStyle name="20% - Accent1 3 2 2 2 3 2 2 3 2" xfId="17006" xr:uid="{00000000-0005-0000-0000-0000B6410000}"/>
    <cellStyle name="20% - Accent1 3 2 2 2 3 2 2 4" xfId="17007" xr:uid="{00000000-0005-0000-0000-0000B7410000}"/>
    <cellStyle name="20% - Accent1 3 2 2 2 3 2 3" xfId="17008" xr:uid="{00000000-0005-0000-0000-0000B8410000}"/>
    <cellStyle name="20% - Accent1 3 2 2 2 3 2 3 2" xfId="17009" xr:uid="{00000000-0005-0000-0000-0000B9410000}"/>
    <cellStyle name="20% - Accent1 3 2 2 2 3 2 3 2 2" xfId="17010" xr:uid="{00000000-0005-0000-0000-0000BA410000}"/>
    <cellStyle name="20% - Accent1 3 2 2 2 3 2 3 2 2 2" xfId="17011" xr:uid="{00000000-0005-0000-0000-0000BB410000}"/>
    <cellStyle name="20% - Accent1 3 2 2 2 3 2 3 2 3" xfId="17012" xr:uid="{00000000-0005-0000-0000-0000BC410000}"/>
    <cellStyle name="20% - Accent1 3 2 2 2 3 2 3 3" xfId="17013" xr:uid="{00000000-0005-0000-0000-0000BD410000}"/>
    <cellStyle name="20% - Accent1 3 2 2 2 3 2 3 3 2" xfId="17014" xr:uid="{00000000-0005-0000-0000-0000BE410000}"/>
    <cellStyle name="20% - Accent1 3 2 2 2 3 2 3 4" xfId="17015" xr:uid="{00000000-0005-0000-0000-0000BF410000}"/>
    <cellStyle name="20% - Accent1 3 2 2 2 3 2 4" xfId="17016" xr:uid="{00000000-0005-0000-0000-0000C0410000}"/>
    <cellStyle name="20% - Accent1 3 2 2 2 3 2 4 2" xfId="17017" xr:uid="{00000000-0005-0000-0000-0000C1410000}"/>
    <cellStyle name="20% - Accent1 3 2 2 2 3 2 4 2 2" xfId="17018" xr:uid="{00000000-0005-0000-0000-0000C2410000}"/>
    <cellStyle name="20% - Accent1 3 2 2 2 3 2 4 2 2 2" xfId="17019" xr:uid="{00000000-0005-0000-0000-0000C3410000}"/>
    <cellStyle name="20% - Accent1 3 2 2 2 3 2 4 2 3" xfId="17020" xr:uid="{00000000-0005-0000-0000-0000C4410000}"/>
    <cellStyle name="20% - Accent1 3 2 2 2 3 2 4 3" xfId="17021" xr:uid="{00000000-0005-0000-0000-0000C5410000}"/>
    <cellStyle name="20% - Accent1 3 2 2 2 3 2 4 3 2" xfId="17022" xr:uid="{00000000-0005-0000-0000-0000C6410000}"/>
    <cellStyle name="20% - Accent1 3 2 2 2 3 2 4 4" xfId="17023" xr:uid="{00000000-0005-0000-0000-0000C7410000}"/>
    <cellStyle name="20% - Accent1 3 2 2 2 3 2 5" xfId="17024" xr:uid="{00000000-0005-0000-0000-0000C8410000}"/>
    <cellStyle name="20% - Accent1 3 2 2 2 3 2 5 2" xfId="17025" xr:uid="{00000000-0005-0000-0000-0000C9410000}"/>
    <cellStyle name="20% - Accent1 3 2 2 2 3 2 5 2 2" xfId="17026" xr:uid="{00000000-0005-0000-0000-0000CA410000}"/>
    <cellStyle name="20% - Accent1 3 2 2 2 3 2 5 3" xfId="17027" xr:uid="{00000000-0005-0000-0000-0000CB410000}"/>
    <cellStyle name="20% - Accent1 3 2 2 2 3 2 6" xfId="17028" xr:uid="{00000000-0005-0000-0000-0000CC410000}"/>
    <cellStyle name="20% - Accent1 3 2 2 2 3 2 6 2" xfId="17029" xr:uid="{00000000-0005-0000-0000-0000CD410000}"/>
    <cellStyle name="20% - Accent1 3 2 2 2 3 2 6 2 2" xfId="17030" xr:uid="{00000000-0005-0000-0000-0000CE410000}"/>
    <cellStyle name="20% - Accent1 3 2 2 2 3 2 6 3" xfId="17031" xr:uid="{00000000-0005-0000-0000-0000CF410000}"/>
    <cellStyle name="20% - Accent1 3 2 2 2 3 2 7" xfId="17032" xr:uid="{00000000-0005-0000-0000-0000D0410000}"/>
    <cellStyle name="20% - Accent1 3 2 2 2 3 2 7 2" xfId="17033" xr:uid="{00000000-0005-0000-0000-0000D1410000}"/>
    <cellStyle name="20% - Accent1 3 2 2 2 3 2 8" xfId="17034" xr:uid="{00000000-0005-0000-0000-0000D2410000}"/>
    <cellStyle name="20% - Accent1 3 2 2 2 3 2 8 2" xfId="17035" xr:uid="{00000000-0005-0000-0000-0000D3410000}"/>
    <cellStyle name="20% - Accent1 3 2 2 2 3 2 9" xfId="17036" xr:uid="{00000000-0005-0000-0000-0000D4410000}"/>
    <cellStyle name="20% - Accent1 3 2 2 2 3 3" xfId="17037" xr:uid="{00000000-0005-0000-0000-0000D5410000}"/>
    <cellStyle name="20% - Accent1 3 2 2 2 3 3 2" xfId="17038" xr:uid="{00000000-0005-0000-0000-0000D6410000}"/>
    <cellStyle name="20% - Accent1 3 2 2 2 3 3 2 2" xfId="17039" xr:uid="{00000000-0005-0000-0000-0000D7410000}"/>
    <cellStyle name="20% - Accent1 3 2 2 2 3 3 2 2 2" xfId="17040" xr:uid="{00000000-0005-0000-0000-0000D8410000}"/>
    <cellStyle name="20% - Accent1 3 2 2 2 3 3 2 2 2 2" xfId="17041" xr:uid="{00000000-0005-0000-0000-0000D9410000}"/>
    <cellStyle name="20% - Accent1 3 2 2 2 3 3 2 2 3" xfId="17042" xr:uid="{00000000-0005-0000-0000-0000DA410000}"/>
    <cellStyle name="20% - Accent1 3 2 2 2 3 3 2 3" xfId="17043" xr:uid="{00000000-0005-0000-0000-0000DB410000}"/>
    <cellStyle name="20% - Accent1 3 2 2 2 3 3 2 3 2" xfId="17044" xr:uid="{00000000-0005-0000-0000-0000DC410000}"/>
    <cellStyle name="20% - Accent1 3 2 2 2 3 3 2 4" xfId="17045" xr:uid="{00000000-0005-0000-0000-0000DD410000}"/>
    <cellStyle name="20% - Accent1 3 2 2 2 3 3 3" xfId="17046" xr:uid="{00000000-0005-0000-0000-0000DE410000}"/>
    <cellStyle name="20% - Accent1 3 2 2 2 3 3 3 2" xfId="17047" xr:uid="{00000000-0005-0000-0000-0000DF410000}"/>
    <cellStyle name="20% - Accent1 3 2 2 2 3 3 3 2 2" xfId="17048" xr:uid="{00000000-0005-0000-0000-0000E0410000}"/>
    <cellStyle name="20% - Accent1 3 2 2 2 3 3 3 2 2 2" xfId="17049" xr:uid="{00000000-0005-0000-0000-0000E1410000}"/>
    <cellStyle name="20% - Accent1 3 2 2 2 3 3 3 2 3" xfId="17050" xr:uid="{00000000-0005-0000-0000-0000E2410000}"/>
    <cellStyle name="20% - Accent1 3 2 2 2 3 3 3 3" xfId="17051" xr:uid="{00000000-0005-0000-0000-0000E3410000}"/>
    <cellStyle name="20% - Accent1 3 2 2 2 3 3 3 3 2" xfId="17052" xr:uid="{00000000-0005-0000-0000-0000E4410000}"/>
    <cellStyle name="20% - Accent1 3 2 2 2 3 3 3 4" xfId="17053" xr:uid="{00000000-0005-0000-0000-0000E5410000}"/>
    <cellStyle name="20% - Accent1 3 2 2 2 3 3 4" xfId="17054" xr:uid="{00000000-0005-0000-0000-0000E6410000}"/>
    <cellStyle name="20% - Accent1 3 2 2 2 3 3 4 2" xfId="17055" xr:uid="{00000000-0005-0000-0000-0000E7410000}"/>
    <cellStyle name="20% - Accent1 3 2 2 2 3 3 4 2 2" xfId="17056" xr:uid="{00000000-0005-0000-0000-0000E8410000}"/>
    <cellStyle name="20% - Accent1 3 2 2 2 3 3 4 2 2 2" xfId="17057" xr:uid="{00000000-0005-0000-0000-0000E9410000}"/>
    <cellStyle name="20% - Accent1 3 2 2 2 3 3 4 2 3" xfId="17058" xr:uid="{00000000-0005-0000-0000-0000EA410000}"/>
    <cellStyle name="20% - Accent1 3 2 2 2 3 3 4 3" xfId="17059" xr:uid="{00000000-0005-0000-0000-0000EB410000}"/>
    <cellStyle name="20% - Accent1 3 2 2 2 3 3 4 3 2" xfId="17060" xr:uid="{00000000-0005-0000-0000-0000EC410000}"/>
    <cellStyle name="20% - Accent1 3 2 2 2 3 3 4 4" xfId="17061" xr:uid="{00000000-0005-0000-0000-0000ED410000}"/>
    <cellStyle name="20% - Accent1 3 2 2 2 3 3 5" xfId="17062" xr:uid="{00000000-0005-0000-0000-0000EE410000}"/>
    <cellStyle name="20% - Accent1 3 2 2 2 3 3 5 2" xfId="17063" xr:uid="{00000000-0005-0000-0000-0000EF410000}"/>
    <cellStyle name="20% - Accent1 3 2 2 2 3 3 5 2 2" xfId="17064" xr:uid="{00000000-0005-0000-0000-0000F0410000}"/>
    <cellStyle name="20% - Accent1 3 2 2 2 3 3 5 3" xfId="17065" xr:uid="{00000000-0005-0000-0000-0000F1410000}"/>
    <cellStyle name="20% - Accent1 3 2 2 2 3 3 6" xfId="17066" xr:uid="{00000000-0005-0000-0000-0000F2410000}"/>
    <cellStyle name="20% - Accent1 3 2 2 2 3 3 6 2" xfId="17067" xr:uid="{00000000-0005-0000-0000-0000F3410000}"/>
    <cellStyle name="20% - Accent1 3 2 2 2 3 3 6 2 2" xfId="17068" xr:uid="{00000000-0005-0000-0000-0000F4410000}"/>
    <cellStyle name="20% - Accent1 3 2 2 2 3 3 6 3" xfId="17069" xr:uid="{00000000-0005-0000-0000-0000F5410000}"/>
    <cellStyle name="20% - Accent1 3 2 2 2 3 3 7" xfId="17070" xr:uid="{00000000-0005-0000-0000-0000F6410000}"/>
    <cellStyle name="20% - Accent1 3 2 2 2 3 3 7 2" xfId="17071" xr:uid="{00000000-0005-0000-0000-0000F7410000}"/>
    <cellStyle name="20% - Accent1 3 2 2 2 3 3 8" xfId="17072" xr:uid="{00000000-0005-0000-0000-0000F8410000}"/>
    <cellStyle name="20% - Accent1 3 2 2 2 3 3 8 2" xfId="17073" xr:uid="{00000000-0005-0000-0000-0000F9410000}"/>
    <cellStyle name="20% - Accent1 3 2 2 2 3 3 9" xfId="17074" xr:uid="{00000000-0005-0000-0000-0000FA410000}"/>
    <cellStyle name="20% - Accent1 3 2 2 2 3 4" xfId="17075" xr:uid="{00000000-0005-0000-0000-0000FB410000}"/>
    <cellStyle name="20% - Accent1 3 2 2 2 3 4 2" xfId="17076" xr:uid="{00000000-0005-0000-0000-0000FC410000}"/>
    <cellStyle name="20% - Accent1 3 2 2 2 3 4 2 2" xfId="17077" xr:uid="{00000000-0005-0000-0000-0000FD410000}"/>
    <cellStyle name="20% - Accent1 3 2 2 2 3 4 2 2 2" xfId="17078" xr:uid="{00000000-0005-0000-0000-0000FE410000}"/>
    <cellStyle name="20% - Accent1 3 2 2 2 3 4 2 3" xfId="17079" xr:uid="{00000000-0005-0000-0000-0000FF410000}"/>
    <cellStyle name="20% - Accent1 3 2 2 2 3 4 3" xfId="17080" xr:uid="{00000000-0005-0000-0000-000000420000}"/>
    <cellStyle name="20% - Accent1 3 2 2 2 3 4 3 2" xfId="17081" xr:uid="{00000000-0005-0000-0000-000001420000}"/>
    <cellStyle name="20% - Accent1 3 2 2 2 3 4 4" xfId="17082" xr:uid="{00000000-0005-0000-0000-000002420000}"/>
    <cellStyle name="20% - Accent1 3 2 2 2 3 5" xfId="17083" xr:uid="{00000000-0005-0000-0000-000003420000}"/>
    <cellStyle name="20% - Accent1 3 2 2 2 3 5 2" xfId="17084" xr:uid="{00000000-0005-0000-0000-000004420000}"/>
    <cellStyle name="20% - Accent1 3 2 2 2 3 5 2 2" xfId="17085" xr:uid="{00000000-0005-0000-0000-000005420000}"/>
    <cellStyle name="20% - Accent1 3 2 2 2 3 5 2 2 2" xfId="17086" xr:uid="{00000000-0005-0000-0000-000006420000}"/>
    <cellStyle name="20% - Accent1 3 2 2 2 3 5 2 3" xfId="17087" xr:uid="{00000000-0005-0000-0000-000007420000}"/>
    <cellStyle name="20% - Accent1 3 2 2 2 3 5 3" xfId="17088" xr:uid="{00000000-0005-0000-0000-000008420000}"/>
    <cellStyle name="20% - Accent1 3 2 2 2 3 5 3 2" xfId="17089" xr:uid="{00000000-0005-0000-0000-000009420000}"/>
    <cellStyle name="20% - Accent1 3 2 2 2 3 5 4" xfId="17090" xr:uid="{00000000-0005-0000-0000-00000A420000}"/>
    <cellStyle name="20% - Accent1 3 2 2 2 3 6" xfId="17091" xr:uid="{00000000-0005-0000-0000-00000B420000}"/>
    <cellStyle name="20% - Accent1 3 2 2 2 3 6 2" xfId="17092" xr:uid="{00000000-0005-0000-0000-00000C420000}"/>
    <cellStyle name="20% - Accent1 3 2 2 2 3 6 2 2" xfId="17093" xr:uid="{00000000-0005-0000-0000-00000D420000}"/>
    <cellStyle name="20% - Accent1 3 2 2 2 3 6 2 2 2" xfId="17094" xr:uid="{00000000-0005-0000-0000-00000E420000}"/>
    <cellStyle name="20% - Accent1 3 2 2 2 3 6 2 3" xfId="17095" xr:uid="{00000000-0005-0000-0000-00000F420000}"/>
    <cellStyle name="20% - Accent1 3 2 2 2 3 6 3" xfId="17096" xr:uid="{00000000-0005-0000-0000-000010420000}"/>
    <cellStyle name="20% - Accent1 3 2 2 2 3 6 3 2" xfId="17097" xr:uid="{00000000-0005-0000-0000-000011420000}"/>
    <cellStyle name="20% - Accent1 3 2 2 2 3 6 4" xfId="17098" xr:uid="{00000000-0005-0000-0000-000012420000}"/>
    <cellStyle name="20% - Accent1 3 2 2 2 3 7" xfId="17099" xr:uid="{00000000-0005-0000-0000-000013420000}"/>
    <cellStyle name="20% - Accent1 3 2 2 2 3 7 2" xfId="17100" xr:uid="{00000000-0005-0000-0000-000014420000}"/>
    <cellStyle name="20% - Accent1 3 2 2 2 3 7 2 2" xfId="17101" xr:uid="{00000000-0005-0000-0000-000015420000}"/>
    <cellStyle name="20% - Accent1 3 2 2 2 3 7 3" xfId="17102" xr:uid="{00000000-0005-0000-0000-000016420000}"/>
    <cellStyle name="20% - Accent1 3 2 2 2 3 8" xfId="17103" xr:uid="{00000000-0005-0000-0000-000017420000}"/>
    <cellStyle name="20% - Accent1 3 2 2 2 3 8 2" xfId="17104" xr:uid="{00000000-0005-0000-0000-000018420000}"/>
    <cellStyle name="20% - Accent1 3 2 2 2 3 8 2 2" xfId="17105" xr:uid="{00000000-0005-0000-0000-000019420000}"/>
    <cellStyle name="20% - Accent1 3 2 2 2 3 8 3" xfId="17106" xr:uid="{00000000-0005-0000-0000-00001A420000}"/>
    <cellStyle name="20% - Accent1 3 2 2 2 3 9" xfId="17107" xr:uid="{00000000-0005-0000-0000-00001B420000}"/>
    <cellStyle name="20% - Accent1 3 2 2 2 3 9 2" xfId="17108" xr:uid="{00000000-0005-0000-0000-00001C420000}"/>
    <cellStyle name="20% - Accent1 3 2 2 2 4" xfId="17109" xr:uid="{00000000-0005-0000-0000-00001D420000}"/>
    <cellStyle name="20% - Accent1 3 2 2 2 4 10" xfId="17110" xr:uid="{00000000-0005-0000-0000-00001E420000}"/>
    <cellStyle name="20% - Accent1 3 2 2 2 4 10 2" xfId="17111" xr:uid="{00000000-0005-0000-0000-00001F420000}"/>
    <cellStyle name="20% - Accent1 3 2 2 2 4 11" xfId="17112" xr:uid="{00000000-0005-0000-0000-000020420000}"/>
    <cellStyle name="20% - Accent1 3 2 2 2 4 2" xfId="17113" xr:uid="{00000000-0005-0000-0000-000021420000}"/>
    <cellStyle name="20% - Accent1 3 2 2 2 4 2 2" xfId="17114" xr:uid="{00000000-0005-0000-0000-000022420000}"/>
    <cellStyle name="20% - Accent1 3 2 2 2 4 2 2 2" xfId="17115" xr:uid="{00000000-0005-0000-0000-000023420000}"/>
    <cellStyle name="20% - Accent1 3 2 2 2 4 2 2 2 2" xfId="17116" xr:uid="{00000000-0005-0000-0000-000024420000}"/>
    <cellStyle name="20% - Accent1 3 2 2 2 4 2 2 2 2 2" xfId="17117" xr:uid="{00000000-0005-0000-0000-000025420000}"/>
    <cellStyle name="20% - Accent1 3 2 2 2 4 2 2 2 3" xfId="17118" xr:uid="{00000000-0005-0000-0000-000026420000}"/>
    <cellStyle name="20% - Accent1 3 2 2 2 4 2 2 3" xfId="17119" xr:uid="{00000000-0005-0000-0000-000027420000}"/>
    <cellStyle name="20% - Accent1 3 2 2 2 4 2 2 3 2" xfId="17120" xr:uid="{00000000-0005-0000-0000-000028420000}"/>
    <cellStyle name="20% - Accent1 3 2 2 2 4 2 2 4" xfId="17121" xr:uid="{00000000-0005-0000-0000-000029420000}"/>
    <cellStyle name="20% - Accent1 3 2 2 2 4 2 3" xfId="17122" xr:uid="{00000000-0005-0000-0000-00002A420000}"/>
    <cellStyle name="20% - Accent1 3 2 2 2 4 2 3 2" xfId="17123" xr:uid="{00000000-0005-0000-0000-00002B420000}"/>
    <cellStyle name="20% - Accent1 3 2 2 2 4 2 3 2 2" xfId="17124" xr:uid="{00000000-0005-0000-0000-00002C420000}"/>
    <cellStyle name="20% - Accent1 3 2 2 2 4 2 3 2 2 2" xfId="17125" xr:uid="{00000000-0005-0000-0000-00002D420000}"/>
    <cellStyle name="20% - Accent1 3 2 2 2 4 2 3 2 3" xfId="17126" xr:uid="{00000000-0005-0000-0000-00002E420000}"/>
    <cellStyle name="20% - Accent1 3 2 2 2 4 2 3 3" xfId="17127" xr:uid="{00000000-0005-0000-0000-00002F420000}"/>
    <cellStyle name="20% - Accent1 3 2 2 2 4 2 3 3 2" xfId="17128" xr:uid="{00000000-0005-0000-0000-000030420000}"/>
    <cellStyle name="20% - Accent1 3 2 2 2 4 2 3 4" xfId="17129" xr:uid="{00000000-0005-0000-0000-000031420000}"/>
    <cellStyle name="20% - Accent1 3 2 2 2 4 2 4" xfId="17130" xr:uid="{00000000-0005-0000-0000-000032420000}"/>
    <cellStyle name="20% - Accent1 3 2 2 2 4 2 4 2" xfId="17131" xr:uid="{00000000-0005-0000-0000-000033420000}"/>
    <cellStyle name="20% - Accent1 3 2 2 2 4 2 4 2 2" xfId="17132" xr:uid="{00000000-0005-0000-0000-000034420000}"/>
    <cellStyle name="20% - Accent1 3 2 2 2 4 2 4 2 2 2" xfId="17133" xr:uid="{00000000-0005-0000-0000-000035420000}"/>
    <cellStyle name="20% - Accent1 3 2 2 2 4 2 4 2 3" xfId="17134" xr:uid="{00000000-0005-0000-0000-000036420000}"/>
    <cellStyle name="20% - Accent1 3 2 2 2 4 2 4 3" xfId="17135" xr:uid="{00000000-0005-0000-0000-000037420000}"/>
    <cellStyle name="20% - Accent1 3 2 2 2 4 2 4 3 2" xfId="17136" xr:uid="{00000000-0005-0000-0000-000038420000}"/>
    <cellStyle name="20% - Accent1 3 2 2 2 4 2 4 4" xfId="17137" xr:uid="{00000000-0005-0000-0000-000039420000}"/>
    <cellStyle name="20% - Accent1 3 2 2 2 4 2 5" xfId="17138" xr:uid="{00000000-0005-0000-0000-00003A420000}"/>
    <cellStyle name="20% - Accent1 3 2 2 2 4 2 5 2" xfId="17139" xr:uid="{00000000-0005-0000-0000-00003B420000}"/>
    <cellStyle name="20% - Accent1 3 2 2 2 4 2 5 2 2" xfId="17140" xr:uid="{00000000-0005-0000-0000-00003C420000}"/>
    <cellStyle name="20% - Accent1 3 2 2 2 4 2 5 3" xfId="17141" xr:uid="{00000000-0005-0000-0000-00003D420000}"/>
    <cellStyle name="20% - Accent1 3 2 2 2 4 2 6" xfId="17142" xr:uid="{00000000-0005-0000-0000-00003E420000}"/>
    <cellStyle name="20% - Accent1 3 2 2 2 4 2 6 2" xfId="17143" xr:uid="{00000000-0005-0000-0000-00003F420000}"/>
    <cellStyle name="20% - Accent1 3 2 2 2 4 2 6 2 2" xfId="17144" xr:uid="{00000000-0005-0000-0000-000040420000}"/>
    <cellStyle name="20% - Accent1 3 2 2 2 4 2 6 3" xfId="17145" xr:uid="{00000000-0005-0000-0000-000041420000}"/>
    <cellStyle name="20% - Accent1 3 2 2 2 4 2 7" xfId="17146" xr:uid="{00000000-0005-0000-0000-000042420000}"/>
    <cellStyle name="20% - Accent1 3 2 2 2 4 2 7 2" xfId="17147" xr:uid="{00000000-0005-0000-0000-000043420000}"/>
    <cellStyle name="20% - Accent1 3 2 2 2 4 2 8" xfId="17148" xr:uid="{00000000-0005-0000-0000-000044420000}"/>
    <cellStyle name="20% - Accent1 3 2 2 2 4 2 8 2" xfId="17149" xr:uid="{00000000-0005-0000-0000-000045420000}"/>
    <cellStyle name="20% - Accent1 3 2 2 2 4 2 9" xfId="17150" xr:uid="{00000000-0005-0000-0000-000046420000}"/>
    <cellStyle name="20% - Accent1 3 2 2 2 4 3" xfId="17151" xr:uid="{00000000-0005-0000-0000-000047420000}"/>
    <cellStyle name="20% - Accent1 3 2 2 2 4 3 2" xfId="17152" xr:uid="{00000000-0005-0000-0000-000048420000}"/>
    <cellStyle name="20% - Accent1 3 2 2 2 4 3 2 2" xfId="17153" xr:uid="{00000000-0005-0000-0000-000049420000}"/>
    <cellStyle name="20% - Accent1 3 2 2 2 4 3 2 2 2" xfId="17154" xr:uid="{00000000-0005-0000-0000-00004A420000}"/>
    <cellStyle name="20% - Accent1 3 2 2 2 4 3 2 2 2 2" xfId="17155" xr:uid="{00000000-0005-0000-0000-00004B420000}"/>
    <cellStyle name="20% - Accent1 3 2 2 2 4 3 2 2 3" xfId="17156" xr:uid="{00000000-0005-0000-0000-00004C420000}"/>
    <cellStyle name="20% - Accent1 3 2 2 2 4 3 2 3" xfId="17157" xr:uid="{00000000-0005-0000-0000-00004D420000}"/>
    <cellStyle name="20% - Accent1 3 2 2 2 4 3 2 3 2" xfId="17158" xr:uid="{00000000-0005-0000-0000-00004E420000}"/>
    <cellStyle name="20% - Accent1 3 2 2 2 4 3 2 4" xfId="17159" xr:uid="{00000000-0005-0000-0000-00004F420000}"/>
    <cellStyle name="20% - Accent1 3 2 2 2 4 3 3" xfId="17160" xr:uid="{00000000-0005-0000-0000-000050420000}"/>
    <cellStyle name="20% - Accent1 3 2 2 2 4 3 3 2" xfId="17161" xr:uid="{00000000-0005-0000-0000-000051420000}"/>
    <cellStyle name="20% - Accent1 3 2 2 2 4 3 3 2 2" xfId="17162" xr:uid="{00000000-0005-0000-0000-000052420000}"/>
    <cellStyle name="20% - Accent1 3 2 2 2 4 3 3 2 2 2" xfId="17163" xr:uid="{00000000-0005-0000-0000-000053420000}"/>
    <cellStyle name="20% - Accent1 3 2 2 2 4 3 3 2 3" xfId="17164" xr:uid="{00000000-0005-0000-0000-000054420000}"/>
    <cellStyle name="20% - Accent1 3 2 2 2 4 3 3 3" xfId="17165" xr:uid="{00000000-0005-0000-0000-000055420000}"/>
    <cellStyle name="20% - Accent1 3 2 2 2 4 3 3 3 2" xfId="17166" xr:uid="{00000000-0005-0000-0000-000056420000}"/>
    <cellStyle name="20% - Accent1 3 2 2 2 4 3 3 4" xfId="17167" xr:uid="{00000000-0005-0000-0000-000057420000}"/>
    <cellStyle name="20% - Accent1 3 2 2 2 4 3 4" xfId="17168" xr:uid="{00000000-0005-0000-0000-000058420000}"/>
    <cellStyle name="20% - Accent1 3 2 2 2 4 3 4 2" xfId="17169" xr:uid="{00000000-0005-0000-0000-000059420000}"/>
    <cellStyle name="20% - Accent1 3 2 2 2 4 3 4 2 2" xfId="17170" xr:uid="{00000000-0005-0000-0000-00005A420000}"/>
    <cellStyle name="20% - Accent1 3 2 2 2 4 3 4 2 2 2" xfId="17171" xr:uid="{00000000-0005-0000-0000-00005B420000}"/>
    <cellStyle name="20% - Accent1 3 2 2 2 4 3 4 2 3" xfId="17172" xr:uid="{00000000-0005-0000-0000-00005C420000}"/>
    <cellStyle name="20% - Accent1 3 2 2 2 4 3 4 3" xfId="17173" xr:uid="{00000000-0005-0000-0000-00005D420000}"/>
    <cellStyle name="20% - Accent1 3 2 2 2 4 3 4 3 2" xfId="17174" xr:uid="{00000000-0005-0000-0000-00005E420000}"/>
    <cellStyle name="20% - Accent1 3 2 2 2 4 3 4 4" xfId="17175" xr:uid="{00000000-0005-0000-0000-00005F420000}"/>
    <cellStyle name="20% - Accent1 3 2 2 2 4 3 5" xfId="17176" xr:uid="{00000000-0005-0000-0000-000060420000}"/>
    <cellStyle name="20% - Accent1 3 2 2 2 4 3 5 2" xfId="17177" xr:uid="{00000000-0005-0000-0000-000061420000}"/>
    <cellStyle name="20% - Accent1 3 2 2 2 4 3 5 2 2" xfId="17178" xr:uid="{00000000-0005-0000-0000-000062420000}"/>
    <cellStyle name="20% - Accent1 3 2 2 2 4 3 5 3" xfId="17179" xr:uid="{00000000-0005-0000-0000-000063420000}"/>
    <cellStyle name="20% - Accent1 3 2 2 2 4 3 6" xfId="17180" xr:uid="{00000000-0005-0000-0000-000064420000}"/>
    <cellStyle name="20% - Accent1 3 2 2 2 4 3 6 2" xfId="17181" xr:uid="{00000000-0005-0000-0000-000065420000}"/>
    <cellStyle name="20% - Accent1 3 2 2 2 4 3 6 2 2" xfId="17182" xr:uid="{00000000-0005-0000-0000-000066420000}"/>
    <cellStyle name="20% - Accent1 3 2 2 2 4 3 6 3" xfId="17183" xr:uid="{00000000-0005-0000-0000-000067420000}"/>
    <cellStyle name="20% - Accent1 3 2 2 2 4 3 7" xfId="17184" xr:uid="{00000000-0005-0000-0000-000068420000}"/>
    <cellStyle name="20% - Accent1 3 2 2 2 4 3 7 2" xfId="17185" xr:uid="{00000000-0005-0000-0000-000069420000}"/>
    <cellStyle name="20% - Accent1 3 2 2 2 4 3 8" xfId="17186" xr:uid="{00000000-0005-0000-0000-00006A420000}"/>
    <cellStyle name="20% - Accent1 3 2 2 2 4 3 8 2" xfId="17187" xr:uid="{00000000-0005-0000-0000-00006B420000}"/>
    <cellStyle name="20% - Accent1 3 2 2 2 4 3 9" xfId="17188" xr:uid="{00000000-0005-0000-0000-00006C420000}"/>
    <cellStyle name="20% - Accent1 3 2 2 2 4 4" xfId="17189" xr:uid="{00000000-0005-0000-0000-00006D420000}"/>
    <cellStyle name="20% - Accent1 3 2 2 2 4 4 2" xfId="17190" xr:uid="{00000000-0005-0000-0000-00006E420000}"/>
    <cellStyle name="20% - Accent1 3 2 2 2 4 4 2 2" xfId="17191" xr:uid="{00000000-0005-0000-0000-00006F420000}"/>
    <cellStyle name="20% - Accent1 3 2 2 2 4 4 2 2 2" xfId="17192" xr:uid="{00000000-0005-0000-0000-000070420000}"/>
    <cellStyle name="20% - Accent1 3 2 2 2 4 4 2 3" xfId="17193" xr:uid="{00000000-0005-0000-0000-000071420000}"/>
    <cellStyle name="20% - Accent1 3 2 2 2 4 4 3" xfId="17194" xr:uid="{00000000-0005-0000-0000-000072420000}"/>
    <cellStyle name="20% - Accent1 3 2 2 2 4 4 3 2" xfId="17195" xr:uid="{00000000-0005-0000-0000-000073420000}"/>
    <cellStyle name="20% - Accent1 3 2 2 2 4 4 4" xfId="17196" xr:uid="{00000000-0005-0000-0000-000074420000}"/>
    <cellStyle name="20% - Accent1 3 2 2 2 4 5" xfId="17197" xr:uid="{00000000-0005-0000-0000-000075420000}"/>
    <cellStyle name="20% - Accent1 3 2 2 2 4 5 2" xfId="17198" xr:uid="{00000000-0005-0000-0000-000076420000}"/>
    <cellStyle name="20% - Accent1 3 2 2 2 4 5 2 2" xfId="17199" xr:uid="{00000000-0005-0000-0000-000077420000}"/>
    <cellStyle name="20% - Accent1 3 2 2 2 4 5 2 2 2" xfId="17200" xr:uid="{00000000-0005-0000-0000-000078420000}"/>
    <cellStyle name="20% - Accent1 3 2 2 2 4 5 2 3" xfId="17201" xr:uid="{00000000-0005-0000-0000-000079420000}"/>
    <cellStyle name="20% - Accent1 3 2 2 2 4 5 3" xfId="17202" xr:uid="{00000000-0005-0000-0000-00007A420000}"/>
    <cellStyle name="20% - Accent1 3 2 2 2 4 5 3 2" xfId="17203" xr:uid="{00000000-0005-0000-0000-00007B420000}"/>
    <cellStyle name="20% - Accent1 3 2 2 2 4 5 4" xfId="17204" xr:uid="{00000000-0005-0000-0000-00007C420000}"/>
    <cellStyle name="20% - Accent1 3 2 2 2 4 6" xfId="17205" xr:uid="{00000000-0005-0000-0000-00007D420000}"/>
    <cellStyle name="20% - Accent1 3 2 2 2 4 6 2" xfId="17206" xr:uid="{00000000-0005-0000-0000-00007E420000}"/>
    <cellStyle name="20% - Accent1 3 2 2 2 4 6 2 2" xfId="17207" xr:uid="{00000000-0005-0000-0000-00007F420000}"/>
    <cellStyle name="20% - Accent1 3 2 2 2 4 6 2 2 2" xfId="17208" xr:uid="{00000000-0005-0000-0000-000080420000}"/>
    <cellStyle name="20% - Accent1 3 2 2 2 4 6 2 3" xfId="17209" xr:uid="{00000000-0005-0000-0000-000081420000}"/>
    <cellStyle name="20% - Accent1 3 2 2 2 4 6 3" xfId="17210" xr:uid="{00000000-0005-0000-0000-000082420000}"/>
    <cellStyle name="20% - Accent1 3 2 2 2 4 6 3 2" xfId="17211" xr:uid="{00000000-0005-0000-0000-000083420000}"/>
    <cellStyle name="20% - Accent1 3 2 2 2 4 6 4" xfId="17212" xr:uid="{00000000-0005-0000-0000-000084420000}"/>
    <cellStyle name="20% - Accent1 3 2 2 2 4 7" xfId="17213" xr:uid="{00000000-0005-0000-0000-000085420000}"/>
    <cellStyle name="20% - Accent1 3 2 2 2 4 7 2" xfId="17214" xr:uid="{00000000-0005-0000-0000-000086420000}"/>
    <cellStyle name="20% - Accent1 3 2 2 2 4 7 2 2" xfId="17215" xr:uid="{00000000-0005-0000-0000-000087420000}"/>
    <cellStyle name="20% - Accent1 3 2 2 2 4 7 3" xfId="17216" xr:uid="{00000000-0005-0000-0000-000088420000}"/>
    <cellStyle name="20% - Accent1 3 2 2 2 4 8" xfId="17217" xr:uid="{00000000-0005-0000-0000-000089420000}"/>
    <cellStyle name="20% - Accent1 3 2 2 2 4 8 2" xfId="17218" xr:uid="{00000000-0005-0000-0000-00008A420000}"/>
    <cellStyle name="20% - Accent1 3 2 2 2 4 8 2 2" xfId="17219" xr:uid="{00000000-0005-0000-0000-00008B420000}"/>
    <cellStyle name="20% - Accent1 3 2 2 2 4 8 3" xfId="17220" xr:uid="{00000000-0005-0000-0000-00008C420000}"/>
    <cellStyle name="20% - Accent1 3 2 2 2 4 9" xfId="17221" xr:uid="{00000000-0005-0000-0000-00008D420000}"/>
    <cellStyle name="20% - Accent1 3 2 2 2 4 9 2" xfId="17222" xr:uid="{00000000-0005-0000-0000-00008E420000}"/>
    <cellStyle name="20% - Accent1 3 2 2 2 5" xfId="17223" xr:uid="{00000000-0005-0000-0000-00008F420000}"/>
    <cellStyle name="20% - Accent1 3 2 2 2 5 10" xfId="17224" xr:uid="{00000000-0005-0000-0000-000090420000}"/>
    <cellStyle name="20% - Accent1 3 2 2 2 5 10 2" xfId="17225" xr:uid="{00000000-0005-0000-0000-000091420000}"/>
    <cellStyle name="20% - Accent1 3 2 2 2 5 11" xfId="17226" xr:uid="{00000000-0005-0000-0000-000092420000}"/>
    <cellStyle name="20% - Accent1 3 2 2 2 5 2" xfId="17227" xr:uid="{00000000-0005-0000-0000-000093420000}"/>
    <cellStyle name="20% - Accent1 3 2 2 2 5 2 2" xfId="17228" xr:uid="{00000000-0005-0000-0000-000094420000}"/>
    <cellStyle name="20% - Accent1 3 2 2 2 5 2 2 2" xfId="17229" xr:uid="{00000000-0005-0000-0000-000095420000}"/>
    <cellStyle name="20% - Accent1 3 2 2 2 5 2 2 2 2" xfId="17230" xr:uid="{00000000-0005-0000-0000-000096420000}"/>
    <cellStyle name="20% - Accent1 3 2 2 2 5 2 2 2 2 2" xfId="17231" xr:uid="{00000000-0005-0000-0000-000097420000}"/>
    <cellStyle name="20% - Accent1 3 2 2 2 5 2 2 2 3" xfId="17232" xr:uid="{00000000-0005-0000-0000-000098420000}"/>
    <cellStyle name="20% - Accent1 3 2 2 2 5 2 2 3" xfId="17233" xr:uid="{00000000-0005-0000-0000-000099420000}"/>
    <cellStyle name="20% - Accent1 3 2 2 2 5 2 2 3 2" xfId="17234" xr:uid="{00000000-0005-0000-0000-00009A420000}"/>
    <cellStyle name="20% - Accent1 3 2 2 2 5 2 2 4" xfId="17235" xr:uid="{00000000-0005-0000-0000-00009B420000}"/>
    <cellStyle name="20% - Accent1 3 2 2 2 5 2 3" xfId="17236" xr:uid="{00000000-0005-0000-0000-00009C420000}"/>
    <cellStyle name="20% - Accent1 3 2 2 2 5 2 3 2" xfId="17237" xr:uid="{00000000-0005-0000-0000-00009D420000}"/>
    <cellStyle name="20% - Accent1 3 2 2 2 5 2 3 2 2" xfId="17238" xr:uid="{00000000-0005-0000-0000-00009E420000}"/>
    <cellStyle name="20% - Accent1 3 2 2 2 5 2 3 2 2 2" xfId="17239" xr:uid="{00000000-0005-0000-0000-00009F420000}"/>
    <cellStyle name="20% - Accent1 3 2 2 2 5 2 3 2 3" xfId="17240" xr:uid="{00000000-0005-0000-0000-0000A0420000}"/>
    <cellStyle name="20% - Accent1 3 2 2 2 5 2 3 3" xfId="17241" xr:uid="{00000000-0005-0000-0000-0000A1420000}"/>
    <cellStyle name="20% - Accent1 3 2 2 2 5 2 3 3 2" xfId="17242" xr:uid="{00000000-0005-0000-0000-0000A2420000}"/>
    <cellStyle name="20% - Accent1 3 2 2 2 5 2 3 4" xfId="17243" xr:uid="{00000000-0005-0000-0000-0000A3420000}"/>
    <cellStyle name="20% - Accent1 3 2 2 2 5 2 4" xfId="17244" xr:uid="{00000000-0005-0000-0000-0000A4420000}"/>
    <cellStyle name="20% - Accent1 3 2 2 2 5 2 4 2" xfId="17245" xr:uid="{00000000-0005-0000-0000-0000A5420000}"/>
    <cellStyle name="20% - Accent1 3 2 2 2 5 2 4 2 2" xfId="17246" xr:uid="{00000000-0005-0000-0000-0000A6420000}"/>
    <cellStyle name="20% - Accent1 3 2 2 2 5 2 4 2 2 2" xfId="17247" xr:uid="{00000000-0005-0000-0000-0000A7420000}"/>
    <cellStyle name="20% - Accent1 3 2 2 2 5 2 4 2 3" xfId="17248" xr:uid="{00000000-0005-0000-0000-0000A8420000}"/>
    <cellStyle name="20% - Accent1 3 2 2 2 5 2 4 3" xfId="17249" xr:uid="{00000000-0005-0000-0000-0000A9420000}"/>
    <cellStyle name="20% - Accent1 3 2 2 2 5 2 4 3 2" xfId="17250" xr:uid="{00000000-0005-0000-0000-0000AA420000}"/>
    <cellStyle name="20% - Accent1 3 2 2 2 5 2 4 4" xfId="17251" xr:uid="{00000000-0005-0000-0000-0000AB420000}"/>
    <cellStyle name="20% - Accent1 3 2 2 2 5 2 5" xfId="17252" xr:uid="{00000000-0005-0000-0000-0000AC420000}"/>
    <cellStyle name="20% - Accent1 3 2 2 2 5 2 5 2" xfId="17253" xr:uid="{00000000-0005-0000-0000-0000AD420000}"/>
    <cellStyle name="20% - Accent1 3 2 2 2 5 2 5 2 2" xfId="17254" xr:uid="{00000000-0005-0000-0000-0000AE420000}"/>
    <cellStyle name="20% - Accent1 3 2 2 2 5 2 5 3" xfId="17255" xr:uid="{00000000-0005-0000-0000-0000AF420000}"/>
    <cellStyle name="20% - Accent1 3 2 2 2 5 2 6" xfId="17256" xr:uid="{00000000-0005-0000-0000-0000B0420000}"/>
    <cellStyle name="20% - Accent1 3 2 2 2 5 2 6 2" xfId="17257" xr:uid="{00000000-0005-0000-0000-0000B1420000}"/>
    <cellStyle name="20% - Accent1 3 2 2 2 5 2 6 2 2" xfId="17258" xr:uid="{00000000-0005-0000-0000-0000B2420000}"/>
    <cellStyle name="20% - Accent1 3 2 2 2 5 2 6 3" xfId="17259" xr:uid="{00000000-0005-0000-0000-0000B3420000}"/>
    <cellStyle name="20% - Accent1 3 2 2 2 5 2 7" xfId="17260" xr:uid="{00000000-0005-0000-0000-0000B4420000}"/>
    <cellStyle name="20% - Accent1 3 2 2 2 5 2 7 2" xfId="17261" xr:uid="{00000000-0005-0000-0000-0000B5420000}"/>
    <cellStyle name="20% - Accent1 3 2 2 2 5 2 8" xfId="17262" xr:uid="{00000000-0005-0000-0000-0000B6420000}"/>
    <cellStyle name="20% - Accent1 3 2 2 2 5 2 8 2" xfId="17263" xr:uid="{00000000-0005-0000-0000-0000B7420000}"/>
    <cellStyle name="20% - Accent1 3 2 2 2 5 2 9" xfId="17264" xr:uid="{00000000-0005-0000-0000-0000B8420000}"/>
    <cellStyle name="20% - Accent1 3 2 2 2 5 3" xfId="17265" xr:uid="{00000000-0005-0000-0000-0000B9420000}"/>
    <cellStyle name="20% - Accent1 3 2 2 2 5 3 2" xfId="17266" xr:uid="{00000000-0005-0000-0000-0000BA420000}"/>
    <cellStyle name="20% - Accent1 3 2 2 2 5 3 2 2" xfId="17267" xr:uid="{00000000-0005-0000-0000-0000BB420000}"/>
    <cellStyle name="20% - Accent1 3 2 2 2 5 3 2 2 2" xfId="17268" xr:uid="{00000000-0005-0000-0000-0000BC420000}"/>
    <cellStyle name="20% - Accent1 3 2 2 2 5 3 2 2 2 2" xfId="17269" xr:uid="{00000000-0005-0000-0000-0000BD420000}"/>
    <cellStyle name="20% - Accent1 3 2 2 2 5 3 2 2 3" xfId="17270" xr:uid="{00000000-0005-0000-0000-0000BE420000}"/>
    <cellStyle name="20% - Accent1 3 2 2 2 5 3 2 3" xfId="17271" xr:uid="{00000000-0005-0000-0000-0000BF420000}"/>
    <cellStyle name="20% - Accent1 3 2 2 2 5 3 2 3 2" xfId="17272" xr:uid="{00000000-0005-0000-0000-0000C0420000}"/>
    <cellStyle name="20% - Accent1 3 2 2 2 5 3 2 4" xfId="17273" xr:uid="{00000000-0005-0000-0000-0000C1420000}"/>
    <cellStyle name="20% - Accent1 3 2 2 2 5 3 3" xfId="17274" xr:uid="{00000000-0005-0000-0000-0000C2420000}"/>
    <cellStyle name="20% - Accent1 3 2 2 2 5 3 3 2" xfId="17275" xr:uid="{00000000-0005-0000-0000-0000C3420000}"/>
    <cellStyle name="20% - Accent1 3 2 2 2 5 3 3 2 2" xfId="17276" xr:uid="{00000000-0005-0000-0000-0000C4420000}"/>
    <cellStyle name="20% - Accent1 3 2 2 2 5 3 3 2 2 2" xfId="17277" xr:uid="{00000000-0005-0000-0000-0000C5420000}"/>
    <cellStyle name="20% - Accent1 3 2 2 2 5 3 3 2 3" xfId="17278" xr:uid="{00000000-0005-0000-0000-0000C6420000}"/>
    <cellStyle name="20% - Accent1 3 2 2 2 5 3 3 3" xfId="17279" xr:uid="{00000000-0005-0000-0000-0000C7420000}"/>
    <cellStyle name="20% - Accent1 3 2 2 2 5 3 3 3 2" xfId="17280" xr:uid="{00000000-0005-0000-0000-0000C8420000}"/>
    <cellStyle name="20% - Accent1 3 2 2 2 5 3 3 4" xfId="17281" xr:uid="{00000000-0005-0000-0000-0000C9420000}"/>
    <cellStyle name="20% - Accent1 3 2 2 2 5 3 4" xfId="17282" xr:uid="{00000000-0005-0000-0000-0000CA420000}"/>
    <cellStyle name="20% - Accent1 3 2 2 2 5 3 4 2" xfId="17283" xr:uid="{00000000-0005-0000-0000-0000CB420000}"/>
    <cellStyle name="20% - Accent1 3 2 2 2 5 3 4 2 2" xfId="17284" xr:uid="{00000000-0005-0000-0000-0000CC420000}"/>
    <cellStyle name="20% - Accent1 3 2 2 2 5 3 4 2 2 2" xfId="17285" xr:uid="{00000000-0005-0000-0000-0000CD420000}"/>
    <cellStyle name="20% - Accent1 3 2 2 2 5 3 4 2 3" xfId="17286" xr:uid="{00000000-0005-0000-0000-0000CE420000}"/>
    <cellStyle name="20% - Accent1 3 2 2 2 5 3 4 3" xfId="17287" xr:uid="{00000000-0005-0000-0000-0000CF420000}"/>
    <cellStyle name="20% - Accent1 3 2 2 2 5 3 4 3 2" xfId="17288" xr:uid="{00000000-0005-0000-0000-0000D0420000}"/>
    <cellStyle name="20% - Accent1 3 2 2 2 5 3 4 4" xfId="17289" xr:uid="{00000000-0005-0000-0000-0000D1420000}"/>
    <cellStyle name="20% - Accent1 3 2 2 2 5 3 5" xfId="17290" xr:uid="{00000000-0005-0000-0000-0000D2420000}"/>
    <cellStyle name="20% - Accent1 3 2 2 2 5 3 5 2" xfId="17291" xr:uid="{00000000-0005-0000-0000-0000D3420000}"/>
    <cellStyle name="20% - Accent1 3 2 2 2 5 3 5 2 2" xfId="17292" xr:uid="{00000000-0005-0000-0000-0000D4420000}"/>
    <cellStyle name="20% - Accent1 3 2 2 2 5 3 5 3" xfId="17293" xr:uid="{00000000-0005-0000-0000-0000D5420000}"/>
    <cellStyle name="20% - Accent1 3 2 2 2 5 3 6" xfId="17294" xr:uid="{00000000-0005-0000-0000-0000D6420000}"/>
    <cellStyle name="20% - Accent1 3 2 2 2 5 3 6 2" xfId="17295" xr:uid="{00000000-0005-0000-0000-0000D7420000}"/>
    <cellStyle name="20% - Accent1 3 2 2 2 5 3 6 2 2" xfId="17296" xr:uid="{00000000-0005-0000-0000-0000D8420000}"/>
    <cellStyle name="20% - Accent1 3 2 2 2 5 3 6 3" xfId="17297" xr:uid="{00000000-0005-0000-0000-0000D9420000}"/>
    <cellStyle name="20% - Accent1 3 2 2 2 5 3 7" xfId="17298" xr:uid="{00000000-0005-0000-0000-0000DA420000}"/>
    <cellStyle name="20% - Accent1 3 2 2 2 5 3 7 2" xfId="17299" xr:uid="{00000000-0005-0000-0000-0000DB420000}"/>
    <cellStyle name="20% - Accent1 3 2 2 2 5 3 8" xfId="17300" xr:uid="{00000000-0005-0000-0000-0000DC420000}"/>
    <cellStyle name="20% - Accent1 3 2 2 2 5 3 8 2" xfId="17301" xr:uid="{00000000-0005-0000-0000-0000DD420000}"/>
    <cellStyle name="20% - Accent1 3 2 2 2 5 3 9" xfId="17302" xr:uid="{00000000-0005-0000-0000-0000DE420000}"/>
    <cellStyle name="20% - Accent1 3 2 2 2 5 4" xfId="17303" xr:uid="{00000000-0005-0000-0000-0000DF420000}"/>
    <cellStyle name="20% - Accent1 3 2 2 2 5 4 2" xfId="17304" xr:uid="{00000000-0005-0000-0000-0000E0420000}"/>
    <cellStyle name="20% - Accent1 3 2 2 2 5 4 2 2" xfId="17305" xr:uid="{00000000-0005-0000-0000-0000E1420000}"/>
    <cellStyle name="20% - Accent1 3 2 2 2 5 4 2 2 2" xfId="17306" xr:uid="{00000000-0005-0000-0000-0000E2420000}"/>
    <cellStyle name="20% - Accent1 3 2 2 2 5 4 2 3" xfId="17307" xr:uid="{00000000-0005-0000-0000-0000E3420000}"/>
    <cellStyle name="20% - Accent1 3 2 2 2 5 4 3" xfId="17308" xr:uid="{00000000-0005-0000-0000-0000E4420000}"/>
    <cellStyle name="20% - Accent1 3 2 2 2 5 4 3 2" xfId="17309" xr:uid="{00000000-0005-0000-0000-0000E5420000}"/>
    <cellStyle name="20% - Accent1 3 2 2 2 5 4 4" xfId="17310" xr:uid="{00000000-0005-0000-0000-0000E6420000}"/>
    <cellStyle name="20% - Accent1 3 2 2 2 5 5" xfId="17311" xr:uid="{00000000-0005-0000-0000-0000E7420000}"/>
    <cellStyle name="20% - Accent1 3 2 2 2 5 5 2" xfId="17312" xr:uid="{00000000-0005-0000-0000-0000E8420000}"/>
    <cellStyle name="20% - Accent1 3 2 2 2 5 5 2 2" xfId="17313" xr:uid="{00000000-0005-0000-0000-0000E9420000}"/>
    <cellStyle name="20% - Accent1 3 2 2 2 5 5 2 2 2" xfId="17314" xr:uid="{00000000-0005-0000-0000-0000EA420000}"/>
    <cellStyle name="20% - Accent1 3 2 2 2 5 5 2 3" xfId="17315" xr:uid="{00000000-0005-0000-0000-0000EB420000}"/>
    <cellStyle name="20% - Accent1 3 2 2 2 5 5 3" xfId="17316" xr:uid="{00000000-0005-0000-0000-0000EC420000}"/>
    <cellStyle name="20% - Accent1 3 2 2 2 5 5 3 2" xfId="17317" xr:uid="{00000000-0005-0000-0000-0000ED420000}"/>
    <cellStyle name="20% - Accent1 3 2 2 2 5 5 4" xfId="17318" xr:uid="{00000000-0005-0000-0000-0000EE420000}"/>
    <cellStyle name="20% - Accent1 3 2 2 2 5 6" xfId="17319" xr:uid="{00000000-0005-0000-0000-0000EF420000}"/>
    <cellStyle name="20% - Accent1 3 2 2 2 5 6 2" xfId="17320" xr:uid="{00000000-0005-0000-0000-0000F0420000}"/>
    <cellStyle name="20% - Accent1 3 2 2 2 5 6 2 2" xfId="17321" xr:uid="{00000000-0005-0000-0000-0000F1420000}"/>
    <cellStyle name="20% - Accent1 3 2 2 2 5 6 2 2 2" xfId="17322" xr:uid="{00000000-0005-0000-0000-0000F2420000}"/>
    <cellStyle name="20% - Accent1 3 2 2 2 5 6 2 3" xfId="17323" xr:uid="{00000000-0005-0000-0000-0000F3420000}"/>
    <cellStyle name="20% - Accent1 3 2 2 2 5 6 3" xfId="17324" xr:uid="{00000000-0005-0000-0000-0000F4420000}"/>
    <cellStyle name="20% - Accent1 3 2 2 2 5 6 3 2" xfId="17325" xr:uid="{00000000-0005-0000-0000-0000F5420000}"/>
    <cellStyle name="20% - Accent1 3 2 2 2 5 6 4" xfId="17326" xr:uid="{00000000-0005-0000-0000-0000F6420000}"/>
    <cellStyle name="20% - Accent1 3 2 2 2 5 7" xfId="17327" xr:uid="{00000000-0005-0000-0000-0000F7420000}"/>
    <cellStyle name="20% - Accent1 3 2 2 2 5 7 2" xfId="17328" xr:uid="{00000000-0005-0000-0000-0000F8420000}"/>
    <cellStyle name="20% - Accent1 3 2 2 2 5 7 2 2" xfId="17329" xr:uid="{00000000-0005-0000-0000-0000F9420000}"/>
    <cellStyle name="20% - Accent1 3 2 2 2 5 7 3" xfId="17330" xr:uid="{00000000-0005-0000-0000-0000FA420000}"/>
    <cellStyle name="20% - Accent1 3 2 2 2 5 8" xfId="17331" xr:uid="{00000000-0005-0000-0000-0000FB420000}"/>
    <cellStyle name="20% - Accent1 3 2 2 2 5 8 2" xfId="17332" xr:uid="{00000000-0005-0000-0000-0000FC420000}"/>
    <cellStyle name="20% - Accent1 3 2 2 2 5 8 2 2" xfId="17333" xr:uid="{00000000-0005-0000-0000-0000FD420000}"/>
    <cellStyle name="20% - Accent1 3 2 2 2 5 8 3" xfId="17334" xr:uid="{00000000-0005-0000-0000-0000FE420000}"/>
    <cellStyle name="20% - Accent1 3 2 2 2 5 9" xfId="17335" xr:uid="{00000000-0005-0000-0000-0000FF420000}"/>
    <cellStyle name="20% - Accent1 3 2 2 2 5 9 2" xfId="17336" xr:uid="{00000000-0005-0000-0000-000000430000}"/>
    <cellStyle name="20% - Accent1 3 2 2 2 6" xfId="17337" xr:uid="{00000000-0005-0000-0000-000001430000}"/>
    <cellStyle name="20% - Accent1 3 2 2 2 6 2" xfId="17338" xr:uid="{00000000-0005-0000-0000-000002430000}"/>
    <cellStyle name="20% - Accent1 3 2 2 2 6 2 2" xfId="17339" xr:uid="{00000000-0005-0000-0000-000003430000}"/>
    <cellStyle name="20% - Accent1 3 2 2 2 6 2 2 2" xfId="17340" xr:uid="{00000000-0005-0000-0000-000004430000}"/>
    <cellStyle name="20% - Accent1 3 2 2 2 6 2 2 2 2" xfId="17341" xr:uid="{00000000-0005-0000-0000-000005430000}"/>
    <cellStyle name="20% - Accent1 3 2 2 2 6 2 2 3" xfId="17342" xr:uid="{00000000-0005-0000-0000-000006430000}"/>
    <cellStyle name="20% - Accent1 3 2 2 2 6 2 3" xfId="17343" xr:uid="{00000000-0005-0000-0000-000007430000}"/>
    <cellStyle name="20% - Accent1 3 2 2 2 6 2 3 2" xfId="17344" xr:uid="{00000000-0005-0000-0000-000008430000}"/>
    <cellStyle name="20% - Accent1 3 2 2 2 6 2 4" xfId="17345" xr:uid="{00000000-0005-0000-0000-000009430000}"/>
    <cellStyle name="20% - Accent1 3 2 2 2 6 3" xfId="17346" xr:uid="{00000000-0005-0000-0000-00000A430000}"/>
    <cellStyle name="20% - Accent1 3 2 2 2 6 3 2" xfId="17347" xr:uid="{00000000-0005-0000-0000-00000B430000}"/>
    <cellStyle name="20% - Accent1 3 2 2 2 6 3 2 2" xfId="17348" xr:uid="{00000000-0005-0000-0000-00000C430000}"/>
    <cellStyle name="20% - Accent1 3 2 2 2 6 3 2 2 2" xfId="17349" xr:uid="{00000000-0005-0000-0000-00000D430000}"/>
    <cellStyle name="20% - Accent1 3 2 2 2 6 3 2 3" xfId="17350" xr:uid="{00000000-0005-0000-0000-00000E430000}"/>
    <cellStyle name="20% - Accent1 3 2 2 2 6 3 3" xfId="17351" xr:uid="{00000000-0005-0000-0000-00000F430000}"/>
    <cellStyle name="20% - Accent1 3 2 2 2 6 3 3 2" xfId="17352" xr:uid="{00000000-0005-0000-0000-000010430000}"/>
    <cellStyle name="20% - Accent1 3 2 2 2 6 3 4" xfId="17353" xr:uid="{00000000-0005-0000-0000-000011430000}"/>
    <cellStyle name="20% - Accent1 3 2 2 2 6 4" xfId="17354" xr:uid="{00000000-0005-0000-0000-000012430000}"/>
    <cellStyle name="20% - Accent1 3 2 2 2 6 4 2" xfId="17355" xr:uid="{00000000-0005-0000-0000-000013430000}"/>
    <cellStyle name="20% - Accent1 3 2 2 2 6 4 2 2" xfId="17356" xr:uid="{00000000-0005-0000-0000-000014430000}"/>
    <cellStyle name="20% - Accent1 3 2 2 2 6 4 2 2 2" xfId="17357" xr:uid="{00000000-0005-0000-0000-000015430000}"/>
    <cellStyle name="20% - Accent1 3 2 2 2 6 4 2 3" xfId="17358" xr:uid="{00000000-0005-0000-0000-000016430000}"/>
    <cellStyle name="20% - Accent1 3 2 2 2 6 4 3" xfId="17359" xr:uid="{00000000-0005-0000-0000-000017430000}"/>
    <cellStyle name="20% - Accent1 3 2 2 2 6 4 3 2" xfId="17360" xr:uid="{00000000-0005-0000-0000-000018430000}"/>
    <cellStyle name="20% - Accent1 3 2 2 2 6 4 4" xfId="17361" xr:uid="{00000000-0005-0000-0000-000019430000}"/>
    <cellStyle name="20% - Accent1 3 2 2 2 6 5" xfId="17362" xr:uid="{00000000-0005-0000-0000-00001A430000}"/>
    <cellStyle name="20% - Accent1 3 2 2 2 6 5 2" xfId="17363" xr:uid="{00000000-0005-0000-0000-00001B430000}"/>
    <cellStyle name="20% - Accent1 3 2 2 2 6 5 2 2" xfId="17364" xr:uid="{00000000-0005-0000-0000-00001C430000}"/>
    <cellStyle name="20% - Accent1 3 2 2 2 6 5 3" xfId="17365" xr:uid="{00000000-0005-0000-0000-00001D430000}"/>
    <cellStyle name="20% - Accent1 3 2 2 2 6 6" xfId="17366" xr:uid="{00000000-0005-0000-0000-00001E430000}"/>
    <cellStyle name="20% - Accent1 3 2 2 2 6 6 2" xfId="17367" xr:uid="{00000000-0005-0000-0000-00001F430000}"/>
    <cellStyle name="20% - Accent1 3 2 2 2 6 6 2 2" xfId="17368" xr:uid="{00000000-0005-0000-0000-000020430000}"/>
    <cellStyle name="20% - Accent1 3 2 2 2 6 6 3" xfId="17369" xr:uid="{00000000-0005-0000-0000-000021430000}"/>
    <cellStyle name="20% - Accent1 3 2 2 2 6 7" xfId="17370" xr:uid="{00000000-0005-0000-0000-000022430000}"/>
    <cellStyle name="20% - Accent1 3 2 2 2 6 7 2" xfId="17371" xr:uid="{00000000-0005-0000-0000-000023430000}"/>
    <cellStyle name="20% - Accent1 3 2 2 2 6 8" xfId="17372" xr:uid="{00000000-0005-0000-0000-000024430000}"/>
    <cellStyle name="20% - Accent1 3 2 2 2 6 8 2" xfId="17373" xr:uid="{00000000-0005-0000-0000-000025430000}"/>
    <cellStyle name="20% - Accent1 3 2 2 2 6 9" xfId="17374" xr:uid="{00000000-0005-0000-0000-000026430000}"/>
    <cellStyle name="20% - Accent1 3 2 2 2 7" xfId="17375" xr:uid="{00000000-0005-0000-0000-000027430000}"/>
    <cellStyle name="20% - Accent1 3 2 2 2 7 2" xfId="17376" xr:uid="{00000000-0005-0000-0000-000028430000}"/>
    <cellStyle name="20% - Accent1 3 2 2 2 7 2 2" xfId="17377" xr:uid="{00000000-0005-0000-0000-000029430000}"/>
    <cellStyle name="20% - Accent1 3 2 2 2 7 2 2 2" xfId="17378" xr:uid="{00000000-0005-0000-0000-00002A430000}"/>
    <cellStyle name="20% - Accent1 3 2 2 2 7 2 2 2 2" xfId="17379" xr:uid="{00000000-0005-0000-0000-00002B430000}"/>
    <cellStyle name="20% - Accent1 3 2 2 2 7 2 2 3" xfId="17380" xr:uid="{00000000-0005-0000-0000-00002C430000}"/>
    <cellStyle name="20% - Accent1 3 2 2 2 7 2 3" xfId="17381" xr:uid="{00000000-0005-0000-0000-00002D430000}"/>
    <cellStyle name="20% - Accent1 3 2 2 2 7 2 3 2" xfId="17382" xr:uid="{00000000-0005-0000-0000-00002E430000}"/>
    <cellStyle name="20% - Accent1 3 2 2 2 7 2 4" xfId="17383" xr:uid="{00000000-0005-0000-0000-00002F430000}"/>
    <cellStyle name="20% - Accent1 3 2 2 2 7 3" xfId="17384" xr:uid="{00000000-0005-0000-0000-000030430000}"/>
    <cellStyle name="20% - Accent1 3 2 2 2 7 3 2" xfId="17385" xr:uid="{00000000-0005-0000-0000-000031430000}"/>
    <cellStyle name="20% - Accent1 3 2 2 2 7 3 2 2" xfId="17386" xr:uid="{00000000-0005-0000-0000-000032430000}"/>
    <cellStyle name="20% - Accent1 3 2 2 2 7 3 2 2 2" xfId="17387" xr:uid="{00000000-0005-0000-0000-000033430000}"/>
    <cellStyle name="20% - Accent1 3 2 2 2 7 3 2 3" xfId="17388" xr:uid="{00000000-0005-0000-0000-000034430000}"/>
    <cellStyle name="20% - Accent1 3 2 2 2 7 3 3" xfId="17389" xr:uid="{00000000-0005-0000-0000-000035430000}"/>
    <cellStyle name="20% - Accent1 3 2 2 2 7 3 3 2" xfId="17390" xr:uid="{00000000-0005-0000-0000-000036430000}"/>
    <cellStyle name="20% - Accent1 3 2 2 2 7 3 4" xfId="17391" xr:uid="{00000000-0005-0000-0000-000037430000}"/>
    <cellStyle name="20% - Accent1 3 2 2 2 7 4" xfId="17392" xr:uid="{00000000-0005-0000-0000-000038430000}"/>
    <cellStyle name="20% - Accent1 3 2 2 2 7 4 2" xfId="17393" xr:uid="{00000000-0005-0000-0000-000039430000}"/>
    <cellStyle name="20% - Accent1 3 2 2 2 7 4 2 2" xfId="17394" xr:uid="{00000000-0005-0000-0000-00003A430000}"/>
    <cellStyle name="20% - Accent1 3 2 2 2 7 4 2 2 2" xfId="17395" xr:uid="{00000000-0005-0000-0000-00003B430000}"/>
    <cellStyle name="20% - Accent1 3 2 2 2 7 4 2 3" xfId="17396" xr:uid="{00000000-0005-0000-0000-00003C430000}"/>
    <cellStyle name="20% - Accent1 3 2 2 2 7 4 3" xfId="17397" xr:uid="{00000000-0005-0000-0000-00003D430000}"/>
    <cellStyle name="20% - Accent1 3 2 2 2 7 4 3 2" xfId="17398" xr:uid="{00000000-0005-0000-0000-00003E430000}"/>
    <cellStyle name="20% - Accent1 3 2 2 2 7 4 4" xfId="17399" xr:uid="{00000000-0005-0000-0000-00003F430000}"/>
    <cellStyle name="20% - Accent1 3 2 2 2 7 5" xfId="17400" xr:uid="{00000000-0005-0000-0000-000040430000}"/>
    <cellStyle name="20% - Accent1 3 2 2 2 7 5 2" xfId="17401" xr:uid="{00000000-0005-0000-0000-000041430000}"/>
    <cellStyle name="20% - Accent1 3 2 2 2 7 5 2 2" xfId="17402" xr:uid="{00000000-0005-0000-0000-000042430000}"/>
    <cellStyle name="20% - Accent1 3 2 2 2 7 5 3" xfId="17403" xr:uid="{00000000-0005-0000-0000-000043430000}"/>
    <cellStyle name="20% - Accent1 3 2 2 2 7 6" xfId="17404" xr:uid="{00000000-0005-0000-0000-000044430000}"/>
    <cellStyle name="20% - Accent1 3 2 2 2 7 6 2" xfId="17405" xr:uid="{00000000-0005-0000-0000-000045430000}"/>
    <cellStyle name="20% - Accent1 3 2 2 2 7 6 2 2" xfId="17406" xr:uid="{00000000-0005-0000-0000-000046430000}"/>
    <cellStyle name="20% - Accent1 3 2 2 2 7 6 3" xfId="17407" xr:uid="{00000000-0005-0000-0000-000047430000}"/>
    <cellStyle name="20% - Accent1 3 2 2 2 7 7" xfId="17408" xr:uid="{00000000-0005-0000-0000-000048430000}"/>
    <cellStyle name="20% - Accent1 3 2 2 2 7 7 2" xfId="17409" xr:uid="{00000000-0005-0000-0000-000049430000}"/>
    <cellStyle name="20% - Accent1 3 2 2 2 7 8" xfId="17410" xr:uid="{00000000-0005-0000-0000-00004A430000}"/>
    <cellStyle name="20% - Accent1 3 2 2 2 7 8 2" xfId="17411" xr:uid="{00000000-0005-0000-0000-00004B430000}"/>
    <cellStyle name="20% - Accent1 3 2 2 2 7 9" xfId="17412" xr:uid="{00000000-0005-0000-0000-00004C430000}"/>
    <cellStyle name="20% - Accent1 3 2 2 2 8" xfId="17413" xr:uid="{00000000-0005-0000-0000-00004D430000}"/>
    <cellStyle name="20% - Accent1 3 2 2 2 8 2" xfId="17414" xr:uid="{00000000-0005-0000-0000-00004E430000}"/>
    <cellStyle name="20% - Accent1 3 2 2 2 8 2 2" xfId="17415" xr:uid="{00000000-0005-0000-0000-00004F430000}"/>
    <cellStyle name="20% - Accent1 3 2 2 2 8 2 2 2" xfId="17416" xr:uid="{00000000-0005-0000-0000-000050430000}"/>
    <cellStyle name="20% - Accent1 3 2 2 2 8 2 3" xfId="17417" xr:uid="{00000000-0005-0000-0000-000051430000}"/>
    <cellStyle name="20% - Accent1 3 2 2 2 8 3" xfId="17418" xr:uid="{00000000-0005-0000-0000-000052430000}"/>
    <cellStyle name="20% - Accent1 3 2 2 2 8 3 2" xfId="17419" xr:uid="{00000000-0005-0000-0000-000053430000}"/>
    <cellStyle name="20% - Accent1 3 2 2 2 8 4" xfId="17420" xr:uid="{00000000-0005-0000-0000-000054430000}"/>
    <cellStyle name="20% - Accent1 3 2 2 2 9" xfId="17421" xr:uid="{00000000-0005-0000-0000-000055430000}"/>
    <cellStyle name="20% - Accent1 3 2 2 2 9 2" xfId="17422" xr:uid="{00000000-0005-0000-0000-000056430000}"/>
    <cellStyle name="20% - Accent1 3 2 2 2 9 2 2" xfId="17423" xr:uid="{00000000-0005-0000-0000-000057430000}"/>
    <cellStyle name="20% - Accent1 3 2 2 2 9 2 2 2" xfId="17424" xr:uid="{00000000-0005-0000-0000-000058430000}"/>
    <cellStyle name="20% - Accent1 3 2 2 2 9 2 3" xfId="17425" xr:uid="{00000000-0005-0000-0000-000059430000}"/>
    <cellStyle name="20% - Accent1 3 2 2 2 9 3" xfId="17426" xr:uid="{00000000-0005-0000-0000-00005A430000}"/>
    <cellStyle name="20% - Accent1 3 2 2 2 9 3 2" xfId="17427" xr:uid="{00000000-0005-0000-0000-00005B430000}"/>
    <cellStyle name="20% - Accent1 3 2 2 2 9 4" xfId="17428" xr:uid="{00000000-0005-0000-0000-00005C430000}"/>
    <cellStyle name="20% - Accent1 3 2 2 3" xfId="17429" xr:uid="{00000000-0005-0000-0000-00005D430000}"/>
    <cellStyle name="20% - Accent1 3 2 2 3 10" xfId="17430" xr:uid="{00000000-0005-0000-0000-00005E430000}"/>
    <cellStyle name="20% - Accent1 3 2 2 3 10 2" xfId="17431" xr:uid="{00000000-0005-0000-0000-00005F430000}"/>
    <cellStyle name="20% - Accent1 3 2 2 3 10 2 2" xfId="17432" xr:uid="{00000000-0005-0000-0000-000060430000}"/>
    <cellStyle name="20% - Accent1 3 2 2 3 10 3" xfId="17433" xr:uid="{00000000-0005-0000-0000-000061430000}"/>
    <cellStyle name="20% - Accent1 3 2 2 3 11" xfId="17434" xr:uid="{00000000-0005-0000-0000-000062430000}"/>
    <cellStyle name="20% - Accent1 3 2 2 3 11 2" xfId="17435" xr:uid="{00000000-0005-0000-0000-000063430000}"/>
    <cellStyle name="20% - Accent1 3 2 2 3 11 2 2" xfId="17436" xr:uid="{00000000-0005-0000-0000-000064430000}"/>
    <cellStyle name="20% - Accent1 3 2 2 3 11 3" xfId="17437" xr:uid="{00000000-0005-0000-0000-000065430000}"/>
    <cellStyle name="20% - Accent1 3 2 2 3 12" xfId="17438" xr:uid="{00000000-0005-0000-0000-000066430000}"/>
    <cellStyle name="20% - Accent1 3 2 2 3 12 2" xfId="17439" xr:uid="{00000000-0005-0000-0000-000067430000}"/>
    <cellStyle name="20% - Accent1 3 2 2 3 13" xfId="17440" xr:uid="{00000000-0005-0000-0000-000068430000}"/>
    <cellStyle name="20% - Accent1 3 2 2 3 13 2" xfId="17441" xr:uid="{00000000-0005-0000-0000-000069430000}"/>
    <cellStyle name="20% - Accent1 3 2 2 3 14" xfId="17442" xr:uid="{00000000-0005-0000-0000-00006A430000}"/>
    <cellStyle name="20% - Accent1 3 2 2 3 2" xfId="17443" xr:uid="{00000000-0005-0000-0000-00006B430000}"/>
    <cellStyle name="20% - Accent1 3 2 2 3 2 10" xfId="17444" xr:uid="{00000000-0005-0000-0000-00006C430000}"/>
    <cellStyle name="20% - Accent1 3 2 2 3 2 10 2" xfId="17445" xr:uid="{00000000-0005-0000-0000-00006D430000}"/>
    <cellStyle name="20% - Accent1 3 2 2 3 2 11" xfId="17446" xr:uid="{00000000-0005-0000-0000-00006E430000}"/>
    <cellStyle name="20% - Accent1 3 2 2 3 2 2" xfId="17447" xr:uid="{00000000-0005-0000-0000-00006F430000}"/>
    <cellStyle name="20% - Accent1 3 2 2 3 2 2 2" xfId="17448" xr:uid="{00000000-0005-0000-0000-000070430000}"/>
    <cellStyle name="20% - Accent1 3 2 2 3 2 2 2 2" xfId="17449" xr:uid="{00000000-0005-0000-0000-000071430000}"/>
    <cellStyle name="20% - Accent1 3 2 2 3 2 2 2 2 2" xfId="17450" xr:uid="{00000000-0005-0000-0000-000072430000}"/>
    <cellStyle name="20% - Accent1 3 2 2 3 2 2 2 2 2 2" xfId="17451" xr:uid="{00000000-0005-0000-0000-000073430000}"/>
    <cellStyle name="20% - Accent1 3 2 2 3 2 2 2 2 3" xfId="17452" xr:uid="{00000000-0005-0000-0000-000074430000}"/>
    <cellStyle name="20% - Accent1 3 2 2 3 2 2 2 3" xfId="17453" xr:uid="{00000000-0005-0000-0000-000075430000}"/>
    <cellStyle name="20% - Accent1 3 2 2 3 2 2 2 3 2" xfId="17454" xr:uid="{00000000-0005-0000-0000-000076430000}"/>
    <cellStyle name="20% - Accent1 3 2 2 3 2 2 2 4" xfId="17455" xr:uid="{00000000-0005-0000-0000-000077430000}"/>
    <cellStyle name="20% - Accent1 3 2 2 3 2 2 3" xfId="17456" xr:uid="{00000000-0005-0000-0000-000078430000}"/>
    <cellStyle name="20% - Accent1 3 2 2 3 2 2 3 2" xfId="17457" xr:uid="{00000000-0005-0000-0000-000079430000}"/>
    <cellStyle name="20% - Accent1 3 2 2 3 2 2 3 2 2" xfId="17458" xr:uid="{00000000-0005-0000-0000-00007A430000}"/>
    <cellStyle name="20% - Accent1 3 2 2 3 2 2 3 2 2 2" xfId="17459" xr:uid="{00000000-0005-0000-0000-00007B430000}"/>
    <cellStyle name="20% - Accent1 3 2 2 3 2 2 3 2 3" xfId="17460" xr:uid="{00000000-0005-0000-0000-00007C430000}"/>
    <cellStyle name="20% - Accent1 3 2 2 3 2 2 3 3" xfId="17461" xr:uid="{00000000-0005-0000-0000-00007D430000}"/>
    <cellStyle name="20% - Accent1 3 2 2 3 2 2 3 3 2" xfId="17462" xr:uid="{00000000-0005-0000-0000-00007E430000}"/>
    <cellStyle name="20% - Accent1 3 2 2 3 2 2 3 4" xfId="17463" xr:uid="{00000000-0005-0000-0000-00007F430000}"/>
    <cellStyle name="20% - Accent1 3 2 2 3 2 2 4" xfId="17464" xr:uid="{00000000-0005-0000-0000-000080430000}"/>
    <cellStyle name="20% - Accent1 3 2 2 3 2 2 4 2" xfId="17465" xr:uid="{00000000-0005-0000-0000-000081430000}"/>
    <cellStyle name="20% - Accent1 3 2 2 3 2 2 4 2 2" xfId="17466" xr:uid="{00000000-0005-0000-0000-000082430000}"/>
    <cellStyle name="20% - Accent1 3 2 2 3 2 2 4 2 2 2" xfId="17467" xr:uid="{00000000-0005-0000-0000-000083430000}"/>
    <cellStyle name="20% - Accent1 3 2 2 3 2 2 4 2 3" xfId="17468" xr:uid="{00000000-0005-0000-0000-000084430000}"/>
    <cellStyle name="20% - Accent1 3 2 2 3 2 2 4 3" xfId="17469" xr:uid="{00000000-0005-0000-0000-000085430000}"/>
    <cellStyle name="20% - Accent1 3 2 2 3 2 2 4 3 2" xfId="17470" xr:uid="{00000000-0005-0000-0000-000086430000}"/>
    <cellStyle name="20% - Accent1 3 2 2 3 2 2 4 4" xfId="17471" xr:uid="{00000000-0005-0000-0000-000087430000}"/>
    <cellStyle name="20% - Accent1 3 2 2 3 2 2 5" xfId="17472" xr:uid="{00000000-0005-0000-0000-000088430000}"/>
    <cellStyle name="20% - Accent1 3 2 2 3 2 2 5 2" xfId="17473" xr:uid="{00000000-0005-0000-0000-000089430000}"/>
    <cellStyle name="20% - Accent1 3 2 2 3 2 2 5 2 2" xfId="17474" xr:uid="{00000000-0005-0000-0000-00008A430000}"/>
    <cellStyle name="20% - Accent1 3 2 2 3 2 2 5 3" xfId="17475" xr:uid="{00000000-0005-0000-0000-00008B430000}"/>
    <cellStyle name="20% - Accent1 3 2 2 3 2 2 6" xfId="17476" xr:uid="{00000000-0005-0000-0000-00008C430000}"/>
    <cellStyle name="20% - Accent1 3 2 2 3 2 2 6 2" xfId="17477" xr:uid="{00000000-0005-0000-0000-00008D430000}"/>
    <cellStyle name="20% - Accent1 3 2 2 3 2 2 6 2 2" xfId="17478" xr:uid="{00000000-0005-0000-0000-00008E430000}"/>
    <cellStyle name="20% - Accent1 3 2 2 3 2 2 6 3" xfId="17479" xr:uid="{00000000-0005-0000-0000-00008F430000}"/>
    <cellStyle name="20% - Accent1 3 2 2 3 2 2 7" xfId="17480" xr:uid="{00000000-0005-0000-0000-000090430000}"/>
    <cellStyle name="20% - Accent1 3 2 2 3 2 2 7 2" xfId="17481" xr:uid="{00000000-0005-0000-0000-000091430000}"/>
    <cellStyle name="20% - Accent1 3 2 2 3 2 2 8" xfId="17482" xr:uid="{00000000-0005-0000-0000-000092430000}"/>
    <cellStyle name="20% - Accent1 3 2 2 3 2 2 8 2" xfId="17483" xr:uid="{00000000-0005-0000-0000-000093430000}"/>
    <cellStyle name="20% - Accent1 3 2 2 3 2 2 9" xfId="17484" xr:uid="{00000000-0005-0000-0000-000094430000}"/>
    <cellStyle name="20% - Accent1 3 2 2 3 2 3" xfId="17485" xr:uid="{00000000-0005-0000-0000-000095430000}"/>
    <cellStyle name="20% - Accent1 3 2 2 3 2 3 2" xfId="17486" xr:uid="{00000000-0005-0000-0000-000096430000}"/>
    <cellStyle name="20% - Accent1 3 2 2 3 2 3 2 2" xfId="17487" xr:uid="{00000000-0005-0000-0000-000097430000}"/>
    <cellStyle name="20% - Accent1 3 2 2 3 2 3 2 2 2" xfId="17488" xr:uid="{00000000-0005-0000-0000-000098430000}"/>
    <cellStyle name="20% - Accent1 3 2 2 3 2 3 2 2 2 2" xfId="17489" xr:uid="{00000000-0005-0000-0000-000099430000}"/>
    <cellStyle name="20% - Accent1 3 2 2 3 2 3 2 2 3" xfId="17490" xr:uid="{00000000-0005-0000-0000-00009A430000}"/>
    <cellStyle name="20% - Accent1 3 2 2 3 2 3 2 3" xfId="17491" xr:uid="{00000000-0005-0000-0000-00009B430000}"/>
    <cellStyle name="20% - Accent1 3 2 2 3 2 3 2 3 2" xfId="17492" xr:uid="{00000000-0005-0000-0000-00009C430000}"/>
    <cellStyle name="20% - Accent1 3 2 2 3 2 3 2 4" xfId="17493" xr:uid="{00000000-0005-0000-0000-00009D430000}"/>
    <cellStyle name="20% - Accent1 3 2 2 3 2 3 3" xfId="17494" xr:uid="{00000000-0005-0000-0000-00009E430000}"/>
    <cellStyle name="20% - Accent1 3 2 2 3 2 3 3 2" xfId="17495" xr:uid="{00000000-0005-0000-0000-00009F430000}"/>
    <cellStyle name="20% - Accent1 3 2 2 3 2 3 3 2 2" xfId="17496" xr:uid="{00000000-0005-0000-0000-0000A0430000}"/>
    <cellStyle name="20% - Accent1 3 2 2 3 2 3 3 2 2 2" xfId="17497" xr:uid="{00000000-0005-0000-0000-0000A1430000}"/>
    <cellStyle name="20% - Accent1 3 2 2 3 2 3 3 2 3" xfId="17498" xr:uid="{00000000-0005-0000-0000-0000A2430000}"/>
    <cellStyle name="20% - Accent1 3 2 2 3 2 3 3 3" xfId="17499" xr:uid="{00000000-0005-0000-0000-0000A3430000}"/>
    <cellStyle name="20% - Accent1 3 2 2 3 2 3 3 3 2" xfId="17500" xr:uid="{00000000-0005-0000-0000-0000A4430000}"/>
    <cellStyle name="20% - Accent1 3 2 2 3 2 3 3 4" xfId="17501" xr:uid="{00000000-0005-0000-0000-0000A5430000}"/>
    <cellStyle name="20% - Accent1 3 2 2 3 2 3 4" xfId="17502" xr:uid="{00000000-0005-0000-0000-0000A6430000}"/>
    <cellStyle name="20% - Accent1 3 2 2 3 2 3 4 2" xfId="17503" xr:uid="{00000000-0005-0000-0000-0000A7430000}"/>
    <cellStyle name="20% - Accent1 3 2 2 3 2 3 4 2 2" xfId="17504" xr:uid="{00000000-0005-0000-0000-0000A8430000}"/>
    <cellStyle name="20% - Accent1 3 2 2 3 2 3 4 2 2 2" xfId="17505" xr:uid="{00000000-0005-0000-0000-0000A9430000}"/>
    <cellStyle name="20% - Accent1 3 2 2 3 2 3 4 2 3" xfId="17506" xr:uid="{00000000-0005-0000-0000-0000AA430000}"/>
    <cellStyle name="20% - Accent1 3 2 2 3 2 3 4 3" xfId="17507" xr:uid="{00000000-0005-0000-0000-0000AB430000}"/>
    <cellStyle name="20% - Accent1 3 2 2 3 2 3 4 3 2" xfId="17508" xr:uid="{00000000-0005-0000-0000-0000AC430000}"/>
    <cellStyle name="20% - Accent1 3 2 2 3 2 3 4 4" xfId="17509" xr:uid="{00000000-0005-0000-0000-0000AD430000}"/>
    <cellStyle name="20% - Accent1 3 2 2 3 2 3 5" xfId="17510" xr:uid="{00000000-0005-0000-0000-0000AE430000}"/>
    <cellStyle name="20% - Accent1 3 2 2 3 2 3 5 2" xfId="17511" xr:uid="{00000000-0005-0000-0000-0000AF430000}"/>
    <cellStyle name="20% - Accent1 3 2 2 3 2 3 5 2 2" xfId="17512" xr:uid="{00000000-0005-0000-0000-0000B0430000}"/>
    <cellStyle name="20% - Accent1 3 2 2 3 2 3 5 3" xfId="17513" xr:uid="{00000000-0005-0000-0000-0000B1430000}"/>
    <cellStyle name="20% - Accent1 3 2 2 3 2 3 6" xfId="17514" xr:uid="{00000000-0005-0000-0000-0000B2430000}"/>
    <cellStyle name="20% - Accent1 3 2 2 3 2 3 6 2" xfId="17515" xr:uid="{00000000-0005-0000-0000-0000B3430000}"/>
    <cellStyle name="20% - Accent1 3 2 2 3 2 3 6 2 2" xfId="17516" xr:uid="{00000000-0005-0000-0000-0000B4430000}"/>
    <cellStyle name="20% - Accent1 3 2 2 3 2 3 6 3" xfId="17517" xr:uid="{00000000-0005-0000-0000-0000B5430000}"/>
    <cellStyle name="20% - Accent1 3 2 2 3 2 3 7" xfId="17518" xr:uid="{00000000-0005-0000-0000-0000B6430000}"/>
    <cellStyle name="20% - Accent1 3 2 2 3 2 3 7 2" xfId="17519" xr:uid="{00000000-0005-0000-0000-0000B7430000}"/>
    <cellStyle name="20% - Accent1 3 2 2 3 2 3 8" xfId="17520" xr:uid="{00000000-0005-0000-0000-0000B8430000}"/>
    <cellStyle name="20% - Accent1 3 2 2 3 2 3 8 2" xfId="17521" xr:uid="{00000000-0005-0000-0000-0000B9430000}"/>
    <cellStyle name="20% - Accent1 3 2 2 3 2 3 9" xfId="17522" xr:uid="{00000000-0005-0000-0000-0000BA430000}"/>
    <cellStyle name="20% - Accent1 3 2 2 3 2 4" xfId="17523" xr:uid="{00000000-0005-0000-0000-0000BB430000}"/>
    <cellStyle name="20% - Accent1 3 2 2 3 2 4 2" xfId="17524" xr:uid="{00000000-0005-0000-0000-0000BC430000}"/>
    <cellStyle name="20% - Accent1 3 2 2 3 2 4 2 2" xfId="17525" xr:uid="{00000000-0005-0000-0000-0000BD430000}"/>
    <cellStyle name="20% - Accent1 3 2 2 3 2 4 2 2 2" xfId="17526" xr:uid="{00000000-0005-0000-0000-0000BE430000}"/>
    <cellStyle name="20% - Accent1 3 2 2 3 2 4 2 3" xfId="17527" xr:uid="{00000000-0005-0000-0000-0000BF430000}"/>
    <cellStyle name="20% - Accent1 3 2 2 3 2 4 3" xfId="17528" xr:uid="{00000000-0005-0000-0000-0000C0430000}"/>
    <cellStyle name="20% - Accent1 3 2 2 3 2 4 3 2" xfId="17529" xr:uid="{00000000-0005-0000-0000-0000C1430000}"/>
    <cellStyle name="20% - Accent1 3 2 2 3 2 4 4" xfId="17530" xr:uid="{00000000-0005-0000-0000-0000C2430000}"/>
    <cellStyle name="20% - Accent1 3 2 2 3 2 5" xfId="17531" xr:uid="{00000000-0005-0000-0000-0000C3430000}"/>
    <cellStyle name="20% - Accent1 3 2 2 3 2 5 2" xfId="17532" xr:uid="{00000000-0005-0000-0000-0000C4430000}"/>
    <cellStyle name="20% - Accent1 3 2 2 3 2 5 2 2" xfId="17533" xr:uid="{00000000-0005-0000-0000-0000C5430000}"/>
    <cellStyle name="20% - Accent1 3 2 2 3 2 5 2 2 2" xfId="17534" xr:uid="{00000000-0005-0000-0000-0000C6430000}"/>
    <cellStyle name="20% - Accent1 3 2 2 3 2 5 2 3" xfId="17535" xr:uid="{00000000-0005-0000-0000-0000C7430000}"/>
    <cellStyle name="20% - Accent1 3 2 2 3 2 5 3" xfId="17536" xr:uid="{00000000-0005-0000-0000-0000C8430000}"/>
    <cellStyle name="20% - Accent1 3 2 2 3 2 5 3 2" xfId="17537" xr:uid="{00000000-0005-0000-0000-0000C9430000}"/>
    <cellStyle name="20% - Accent1 3 2 2 3 2 5 4" xfId="17538" xr:uid="{00000000-0005-0000-0000-0000CA430000}"/>
    <cellStyle name="20% - Accent1 3 2 2 3 2 6" xfId="17539" xr:uid="{00000000-0005-0000-0000-0000CB430000}"/>
    <cellStyle name="20% - Accent1 3 2 2 3 2 6 2" xfId="17540" xr:uid="{00000000-0005-0000-0000-0000CC430000}"/>
    <cellStyle name="20% - Accent1 3 2 2 3 2 6 2 2" xfId="17541" xr:uid="{00000000-0005-0000-0000-0000CD430000}"/>
    <cellStyle name="20% - Accent1 3 2 2 3 2 6 2 2 2" xfId="17542" xr:uid="{00000000-0005-0000-0000-0000CE430000}"/>
    <cellStyle name="20% - Accent1 3 2 2 3 2 6 2 3" xfId="17543" xr:uid="{00000000-0005-0000-0000-0000CF430000}"/>
    <cellStyle name="20% - Accent1 3 2 2 3 2 6 3" xfId="17544" xr:uid="{00000000-0005-0000-0000-0000D0430000}"/>
    <cellStyle name="20% - Accent1 3 2 2 3 2 6 3 2" xfId="17545" xr:uid="{00000000-0005-0000-0000-0000D1430000}"/>
    <cellStyle name="20% - Accent1 3 2 2 3 2 6 4" xfId="17546" xr:uid="{00000000-0005-0000-0000-0000D2430000}"/>
    <cellStyle name="20% - Accent1 3 2 2 3 2 7" xfId="17547" xr:uid="{00000000-0005-0000-0000-0000D3430000}"/>
    <cellStyle name="20% - Accent1 3 2 2 3 2 7 2" xfId="17548" xr:uid="{00000000-0005-0000-0000-0000D4430000}"/>
    <cellStyle name="20% - Accent1 3 2 2 3 2 7 2 2" xfId="17549" xr:uid="{00000000-0005-0000-0000-0000D5430000}"/>
    <cellStyle name="20% - Accent1 3 2 2 3 2 7 3" xfId="17550" xr:uid="{00000000-0005-0000-0000-0000D6430000}"/>
    <cellStyle name="20% - Accent1 3 2 2 3 2 8" xfId="17551" xr:uid="{00000000-0005-0000-0000-0000D7430000}"/>
    <cellStyle name="20% - Accent1 3 2 2 3 2 8 2" xfId="17552" xr:uid="{00000000-0005-0000-0000-0000D8430000}"/>
    <cellStyle name="20% - Accent1 3 2 2 3 2 8 2 2" xfId="17553" xr:uid="{00000000-0005-0000-0000-0000D9430000}"/>
    <cellStyle name="20% - Accent1 3 2 2 3 2 8 3" xfId="17554" xr:uid="{00000000-0005-0000-0000-0000DA430000}"/>
    <cellStyle name="20% - Accent1 3 2 2 3 2 9" xfId="17555" xr:uid="{00000000-0005-0000-0000-0000DB430000}"/>
    <cellStyle name="20% - Accent1 3 2 2 3 2 9 2" xfId="17556" xr:uid="{00000000-0005-0000-0000-0000DC430000}"/>
    <cellStyle name="20% - Accent1 3 2 2 3 3" xfId="17557" xr:uid="{00000000-0005-0000-0000-0000DD430000}"/>
    <cellStyle name="20% - Accent1 3 2 2 3 3 10" xfId="17558" xr:uid="{00000000-0005-0000-0000-0000DE430000}"/>
    <cellStyle name="20% - Accent1 3 2 2 3 3 10 2" xfId="17559" xr:uid="{00000000-0005-0000-0000-0000DF430000}"/>
    <cellStyle name="20% - Accent1 3 2 2 3 3 11" xfId="17560" xr:uid="{00000000-0005-0000-0000-0000E0430000}"/>
    <cellStyle name="20% - Accent1 3 2 2 3 3 2" xfId="17561" xr:uid="{00000000-0005-0000-0000-0000E1430000}"/>
    <cellStyle name="20% - Accent1 3 2 2 3 3 2 2" xfId="17562" xr:uid="{00000000-0005-0000-0000-0000E2430000}"/>
    <cellStyle name="20% - Accent1 3 2 2 3 3 2 2 2" xfId="17563" xr:uid="{00000000-0005-0000-0000-0000E3430000}"/>
    <cellStyle name="20% - Accent1 3 2 2 3 3 2 2 2 2" xfId="17564" xr:uid="{00000000-0005-0000-0000-0000E4430000}"/>
    <cellStyle name="20% - Accent1 3 2 2 3 3 2 2 2 2 2" xfId="17565" xr:uid="{00000000-0005-0000-0000-0000E5430000}"/>
    <cellStyle name="20% - Accent1 3 2 2 3 3 2 2 2 3" xfId="17566" xr:uid="{00000000-0005-0000-0000-0000E6430000}"/>
    <cellStyle name="20% - Accent1 3 2 2 3 3 2 2 3" xfId="17567" xr:uid="{00000000-0005-0000-0000-0000E7430000}"/>
    <cellStyle name="20% - Accent1 3 2 2 3 3 2 2 3 2" xfId="17568" xr:uid="{00000000-0005-0000-0000-0000E8430000}"/>
    <cellStyle name="20% - Accent1 3 2 2 3 3 2 2 4" xfId="17569" xr:uid="{00000000-0005-0000-0000-0000E9430000}"/>
    <cellStyle name="20% - Accent1 3 2 2 3 3 2 3" xfId="17570" xr:uid="{00000000-0005-0000-0000-0000EA430000}"/>
    <cellStyle name="20% - Accent1 3 2 2 3 3 2 3 2" xfId="17571" xr:uid="{00000000-0005-0000-0000-0000EB430000}"/>
    <cellStyle name="20% - Accent1 3 2 2 3 3 2 3 2 2" xfId="17572" xr:uid="{00000000-0005-0000-0000-0000EC430000}"/>
    <cellStyle name="20% - Accent1 3 2 2 3 3 2 3 2 2 2" xfId="17573" xr:uid="{00000000-0005-0000-0000-0000ED430000}"/>
    <cellStyle name="20% - Accent1 3 2 2 3 3 2 3 2 3" xfId="17574" xr:uid="{00000000-0005-0000-0000-0000EE430000}"/>
    <cellStyle name="20% - Accent1 3 2 2 3 3 2 3 3" xfId="17575" xr:uid="{00000000-0005-0000-0000-0000EF430000}"/>
    <cellStyle name="20% - Accent1 3 2 2 3 3 2 3 3 2" xfId="17576" xr:uid="{00000000-0005-0000-0000-0000F0430000}"/>
    <cellStyle name="20% - Accent1 3 2 2 3 3 2 3 4" xfId="17577" xr:uid="{00000000-0005-0000-0000-0000F1430000}"/>
    <cellStyle name="20% - Accent1 3 2 2 3 3 2 4" xfId="17578" xr:uid="{00000000-0005-0000-0000-0000F2430000}"/>
    <cellStyle name="20% - Accent1 3 2 2 3 3 2 4 2" xfId="17579" xr:uid="{00000000-0005-0000-0000-0000F3430000}"/>
    <cellStyle name="20% - Accent1 3 2 2 3 3 2 4 2 2" xfId="17580" xr:uid="{00000000-0005-0000-0000-0000F4430000}"/>
    <cellStyle name="20% - Accent1 3 2 2 3 3 2 4 2 2 2" xfId="17581" xr:uid="{00000000-0005-0000-0000-0000F5430000}"/>
    <cellStyle name="20% - Accent1 3 2 2 3 3 2 4 2 3" xfId="17582" xr:uid="{00000000-0005-0000-0000-0000F6430000}"/>
    <cellStyle name="20% - Accent1 3 2 2 3 3 2 4 3" xfId="17583" xr:uid="{00000000-0005-0000-0000-0000F7430000}"/>
    <cellStyle name="20% - Accent1 3 2 2 3 3 2 4 3 2" xfId="17584" xr:uid="{00000000-0005-0000-0000-0000F8430000}"/>
    <cellStyle name="20% - Accent1 3 2 2 3 3 2 4 4" xfId="17585" xr:uid="{00000000-0005-0000-0000-0000F9430000}"/>
    <cellStyle name="20% - Accent1 3 2 2 3 3 2 5" xfId="17586" xr:uid="{00000000-0005-0000-0000-0000FA430000}"/>
    <cellStyle name="20% - Accent1 3 2 2 3 3 2 5 2" xfId="17587" xr:uid="{00000000-0005-0000-0000-0000FB430000}"/>
    <cellStyle name="20% - Accent1 3 2 2 3 3 2 5 2 2" xfId="17588" xr:uid="{00000000-0005-0000-0000-0000FC430000}"/>
    <cellStyle name="20% - Accent1 3 2 2 3 3 2 5 3" xfId="17589" xr:uid="{00000000-0005-0000-0000-0000FD430000}"/>
    <cellStyle name="20% - Accent1 3 2 2 3 3 2 6" xfId="17590" xr:uid="{00000000-0005-0000-0000-0000FE430000}"/>
    <cellStyle name="20% - Accent1 3 2 2 3 3 2 6 2" xfId="17591" xr:uid="{00000000-0005-0000-0000-0000FF430000}"/>
    <cellStyle name="20% - Accent1 3 2 2 3 3 2 6 2 2" xfId="17592" xr:uid="{00000000-0005-0000-0000-000000440000}"/>
    <cellStyle name="20% - Accent1 3 2 2 3 3 2 6 3" xfId="17593" xr:uid="{00000000-0005-0000-0000-000001440000}"/>
    <cellStyle name="20% - Accent1 3 2 2 3 3 2 7" xfId="17594" xr:uid="{00000000-0005-0000-0000-000002440000}"/>
    <cellStyle name="20% - Accent1 3 2 2 3 3 2 7 2" xfId="17595" xr:uid="{00000000-0005-0000-0000-000003440000}"/>
    <cellStyle name="20% - Accent1 3 2 2 3 3 2 8" xfId="17596" xr:uid="{00000000-0005-0000-0000-000004440000}"/>
    <cellStyle name="20% - Accent1 3 2 2 3 3 2 8 2" xfId="17597" xr:uid="{00000000-0005-0000-0000-000005440000}"/>
    <cellStyle name="20% - Accent1 3 2 2 3 3 2 9" xfId="17598" xr:uid="{00000000-0005-0000-0000-000006440000}"/>
    <cellStyle name="20% - Accent1 3 2 2 3 3 3" xfId="17599" xr:uid="{00000000-0005-0000-0000-000007440000}"/>
    <cellStyle name="20% - Accent1 3 2 2 3 3 3 2" xfId="17600" xr:uid="{00000000-0005-0000-0000-000008440000}"/>
    <cellStyle name="20% - Accent1 3 2 2 3 3 3 2 2" xfId="17601" xr:uid="{00000000-0005-0000-0000-000009440000}"/>
    <cellStyle name="20% - Accent1 3 2 2 3 3 3 2 2 2" xfId="17602" xr:uid="{00000000-0005-0000-0000-00000A440000}"/>
    <cellStyle name="20% - Accent1 3 2 2 3 3 3 2 2 2 2" xfId="17603" xr:uid="{00000000-0005-0000-0000-00000B440000}"/>
    <cellStyle name="20% - Accent1 3 2 2 3 3 3 2 2 3" xfId="17604" xr:uid="{00000000-0005-0000-0000-00000C440000}"/>
    <cellStyle name="20% - Accent1 3 2 2 3 3 3 2 3" xfId="17605" xr:uid="{00000000-0005-0000-0000-00000D440000}"/>
    <cellStyle name="20% - Accent1 3 2 2 3 3 3 2 3 2" xfId="17606" xr:uid="{00000000-0005-0000-0000-00000E440000}"/>
    <cellStyle name="20% - Accent1 3 2 2 3 3 3 2 4" xfId="17607" xr:uid="{00000000-0005-0000-0000-00000F440000}"/>
    <cellStyle name="20% - Accent1 3 2 2 3 3 3 3" xfId="17608" xr:uid="{00000000-0005-0000-0000-000010440000}"/>
    <cellStyle name="20% - Accent1 3 2 2 3 3 3 3 2" xfId="17609" xr:uid="{00000000-0005-0000-0000-000011440000}"/>
    <cellStyle name="20% - Accent1 3 2 2 3 3 3 3 2 2" xfId="17610" xr:uid="{00000000-0005-0000-0000-000012440000}"/>
    <cellStyle name="20% - Accent1 3 2 2 3 3 3 3 2 2 2" xfId="17611" xr:uid="{00000000-0005-0000-0000-000013440000}"/>
    <cellStyle name="20% - Accent1 3 2 2 3 3 3 3 2 3" xfId="17612" xr:uid="{00000000-0005-0000-0000-000014440000}"/>
    <cellStyle name="20% - Accent1 3 2 2 3 3 3 3 3" xfId="17613" xr:uid="{00000000-0005-0000-0000-000015440000}"/>
    <cellStyle name="20% - Accent1 3 2 2 3 3 3 3 3 2" xfId="17614" xr:uid="{00000000-0005-0000-0000-000016440000}"/>
    <cellStyle name="20% - Accent1 3 2 2 3 3 3 3 4" xfId="17615" xr:uid="{00000000-0005-0000-0000-000017440000}"/>
    <cellStyle name="20% - Accent1 3 2 2 3 3 3 4" xfId="17616" xr:uid="{00000000-0005-0000-0000-000018440000}"/>
    <cellStyle name="20% - Accent1 3 2 2 3 3 3 4 2" xfId="17617" xr:uid="{00000000-0005-0000-0000-000019440000}"/>
    <cellStyle name="20% - Accent1 3 2 2 3 3 3 4 2 2" xfId="17618" xr:uid="{00000000-0005-0000-0000-00001A440000}"/>
    <cellStyle name="20% - Accent1 3 2 2 3 3 3 4 2 2 2" xfId="17619" xr:uid="{00000000-0005-0000-0000-00001B440000}"/>
    <cellStyle name="20% - Accent1 3 2 2 3 3 3 4 2 3" xfId="17620" xr:uid="{00000000-0005-0000-0000-00001C440000}"/>
    <cellStyle name="20% - Accent1 3 2 2 3 3 3 4 3" xfId="17621" xr:uid="{00000000-0005-0000-0000-00001D440000}"/>
    <cellStyle name="20% - Accent1 3 2 2 3 3 3 4 3 2" xfId="17622" xr:uid="{00000000-0005-0000-0000-00001E440000}"/>
    <cellStyle name="20% - Accent1 3 2 2 3 3 3 4 4" xfId="17623" xr:uid="{00000000-0005-0000-0000-00001F440000}"/>
    <cellStyle name="20% - Accent1 3 2 2 3 3 3 5" xfId="17624" xr:uid="{00000000-0005-0000-0000-000020440000}"/>
    <cellStyle name="20% - Accent1 3 2 2 3 3 3 5 2" xfId="17625" xr:uid="{00000000-0005-0000-0000-000021440000}"/>
    <cellStyle name="20% - Accent1 3 2 2 3 3 3 5 2 2" xfId="17626" xr:uid="{00000000-0005-0000-0000-000022440000}"/>
    <cellStyle name="20% - Accent1 3 2 2 3 3 3 5 3" xfId="17627" xr:uid="{00000000-0005-0000-0000-000023440000}"/>
    <cellStyle name="20% - Accent1 3 2 2 3 3 3 6" xfId="17628" xr:uid="{00000000-0005-0000-0000-000024440000}"/>
    <cellStyle name="20% - Accent1 3 2 2 3 3 3 6 2" xfId="17629" xr:uid="{00000000-0005-0000-0000-000025440000}"/>
    <cellStyle name="20% - Accent1 3 2 2 3 3 3 6 2 2" xfId="17630" xr:uid="{00000000-0005-0000-0000-000026440000}"/>
    <cellStyle name="20% - Accent1 3 2 2 3 3 3 6 3" xfId="17631" xr:uid="{00000000-0005-0000-0000-000027440000}"/>
    <cellStyle name="20% - Accent1 3 2 2 3 3 3 7" xfId="17632" xr:uid="{00000000-0005-0000-0000-000028440000}"/>
    <cellStyle name="20% - Accent1 3 2 2 3 3 3 7 2" xfId="17633" xr:uid="{00000000-0005-0000-0000-000029440000}"/>
    <cellStyle name="20% - Accent1 3 2 2 3 3 3 8" xfId="17634" xr:uid="{00000000-0005-0000-0000-00002A440000}"/>
    <cellStyle name="20% - Accent1 3 2 2 3 3 3 8 2" xfId="17635" xr:uid="{00000000-0005-0000-0000-00002B440000}"/>
    <cellStyle name="20% - Accent1 3 2 2 3 3 3 9" xfId="17636" xr:uid="{00000000-0005-0000-0000-00002C440000}"/>
    <cellStyle name="20% - Accent1 3 2 2 3 3 4" xfId="17637" xr:uid="{00000000-0005-0000-0000-00002D440000}"/>
    <cellStyle name="20% - Accent1 3 2 2 3 3 4 2" xfId="17638" xr:uid="{00000000-0005-0000-0000-00002E440000}"/>
    <cellStyle name="20% - Accent1 3 2 2 3 3 4 2 2" xfId="17639" xr:uid="{00000000-0005-0000-0000-00002F440000}"/>
    <cellStyle name="20% - Accent1 3 2 2 3 3 4 2 2 2" xfId="17640" xr:uid="{00000000-0005-0000-0000-000030440000}"/>
    <cellStyle name="20% - Accent1 3 2 2 3 3 4 2 3" xfId="17641" xr:uid="{00000000-0005-0000-0000-000031440000}"/>
    <cellStyle name="20% - Accent1 3 2 2 3 3 4 3" xfId="17642" xr:uid="{00000000-0005-0000-0000-000032440000}"/>
    <cellStyle name="20% - Accent1 3 2 2 3 3 4 3 2" xfId="17643" xr:uid="{00000000-0005-0000-0000-000033440000}"/>
    <cellStyle name="20% - Accent1 3 2 2 3 3 4 4" xfId="17644" xr:uid="{00000000-0005-0000-0000-000034440000}"/>
    <cellStyle name="20% - Accent1 3 2 2 3 3 5" xfId="17645" xr:uid="{00000000-0005-0000-0000-000035440000}"/>
    <cellStyle name="20% - Accent1 3 2 2 3 3 5 2" xfId="17646" xr:uid="{00000000-0005-0000-0000-000036440000}"/>
    <cellStyle name="20% - Accent1 3 2 2 3 3 5 2 2" xfId="17647" xr:uid="{00000000-0005-0000-0000-000037440000}"/>
    <cellStyle name="20% - Accent1 3 2 2 3 3 5 2 2 2" xfId="17648" xr:uid="{00000000-0005-0000-0000-000038440000}"/>
    <cellStyle name="20% - Accent1 3 2 2 3 3 5 2 3" xfId="17649" xr:uid="{00000000-0005-0000-0000-000039440000}"/>
    <cellStyle name="20% - Accent1 3 2 2 3 3 5 3" xfId="17650" xr:uid="{00000000-0005-0000-0000-00003A440000}"/>
    <cellStyle name="20% - Accent1 3 2 2 3 3 5 3 2" xfId="17651" xr:uid="{00000000-0005-0000-0000-00003B440000}"/>
    <cellStyle name="20% - Accent1 3 2 2 3 3 5 4" xfId="17652" xr:uid="{00000000-0005-0000-0000-00003C440000}"/>
    <cellStyle name="20% - Accent1 3 2 2 3 3 6" xfId="17653" xr:uid="{00000000-0005-0000-0000-00003D440000}"/>
    <cellStyle name="20% - Accent1 3 2 2 3 3 6 2" xfId="17654" xr:uid="{00000000-0005-0000-0000-00003E440000}"/>
    <cellStyle name="20% - Accent1 3 2 2 3 3 6 2 2" xfId="17655" xr:uid="{00000000-0005-0000-0000-00003F440000}"/>
    <cellStyle name="20% - Accent1 3 2 2 3 3 6 2 2 2" xfId="17656" xr:uid="{00000000-0005-0000-0000-000040440000}"/>
    <cellStyle name="20% - Accent1 3 2 2 3 3 6 2 3" xfId="17657" xr:uid="{00000000-0005-0000-0000-000041440000}"/>
    <cellStyle name="20% - Accent1 3 2 2 3 3 6 3" xfId="17658" xr:uid="{00000000-0005-0000-0000-000042440000}"/>
    <cellStyle name="20% - Accent1 3 2 2 3 3 6 3 2" xfId="17659" xr:uid="{00000000-0005-0000-0000-000043440000}"/>
    <cellStyle name="20% - Accent1 3 2 2 3 3 6 4" xfId="17660" xr:uid="{00000000-0005-0000-0000-000044440000}"/>
    <cellStyle name="20% - Accent1 3 2 2 3 3 7" xfId="17661" xr:uid="{00000000-0005-0000-0000-000045440000}"/>
    <cellStyle name="20% - Accent1 3 2 2 3 3 7 2" xfId="17662" xr:uid="{00000000-0005-0000-0000-000046440000}"/>
    <cellStyle name="20% - Accent1 3 2 2 3 3 7 2 2" xfId="17663" xr:uid="{00000000-0005-0000-0000-000047440000}"/>
    <cellStyle name="20% - Accent1 3 2 2 3 3 7 3" xfId="17664" xr:uid="{00000000-0005-0000-0000-000048440000}"/>
    <cellStyle name="20% - Accent1 3 2 2 3 3 8" xfId="17665" xr:uid="{00000000-0005-0000-0000-000049440000}"/>
    <cellStyle name="20% - Accent1 3 2 2 3 3 8 2" xfId="17666" xr:uid="{00000000-0005-0000-0000-00004A440000}"/>
    <cellStyle name="20% - Accent1 3 2 2 3 3 8 2 2" xfId="17667" xr:uid="{00000000-0005-0000-0000-00004B440000}"/>
    <cellStyle name="20% - Accent1 3 2 2 3 3 8 3" xfId="17668" xr:uid="{00000000-0005-0000-0000-00004C440000}"/>
    <cellStyle name="20% - Accent1 3 2 2 3 3 9" xfId="17669" xr:uid="{00000000-0005-0000-0000-00004D440000}"/>
    <cellStyle name="20% - Accent1 3 2 2 3 3 9 2" xfId="17670" xr:uid="{00000000-0005-0000-0000-00004E440000}"/>
    <cellStyle name="20% - Accent1 3 2 2 3 4" xfId="17671" xr:uid="{00000000-0005-0000-0000-00004F440000}"/>
    <cellStyle name="20% - Accent1 3 2 2 3 4 10" xfId="17672" xr:uid="{00000000-0005-0000-0000-000050440000}"/>
    <cellStyle name="20% - Accent1 3 2 2 3 4 10 2" xfId="17673" xr:uid="{00000000-0005-0000-0000-000051440000}"/>
    <cellStyle name="20% - Accent1 3 2 2 3 4 11" xfId="17674" xr:uid="{00000000-0005-0000-0000-000052440000}"/>
    <cellStyle name="20% - Accent1 3 2 2 3 4 2" xfId="17675" xr:uid="{00000000-0005-0000-0000-000053440000}"/>
    <cellStyle name="20% - Accent1 3 2 2 3 4 2 2" xfId="17676" xr:uid="{00000000-0005-0000-0000-000054440000}"/>
    <cellStyle name="20% - Accent1 3 2 2 3 4 2 2 2" xfId="17677" xr:uid="{00000000-0005-0000-0000-000055440000}"/>
    <cellStyle name="20% - Accent1 3 2 2 3 4 2 2 2 2" xfId="17678" xr:uid="{00000000-0005-0000-0000-000056440000}"/>
    <cellStyle name="20% - Accent1 3 2 2 3 4 2 2 2 2 2" xfId="17679" xr:uid="{00000000-0005-0000-0000-000057440000}"/>
    <cellStyle name="20% - Accent1 3 2 2 3 4 2 2 2 3" xfId="17680" xr:uid="{00000000-0005-0000-0000-000058440000}"/>
    <cellStyle name="20% - Accent1 3 2 2 3 4 2 2 3" xfId="17681" xr:uid="{00000000-0005-0000-0000-000059440000}"/>
    <cellStyle name="20% - Accent1 3 2 2 3 4 2 2 3 2" xfId="17682" xr:uid="{00000000-0005-0000-0000-00005A440000}"/>
    <cellStyle name="20% - Accent1 3 2 2 3 4 2 2 4" xfId="17683" xr:uid="{00000000-0005-0000-0000-00005B440000}"/>
    <cellStyle name="20% - Accent1 3 2 2 3 4 2 3" xfId="17684" xr:uid="{00000000-0005-0000-0000-00005C440000}"/>
    <cellStyle name="20% - Accent1 3 2 2 3 4 2 3 2" xfId="17685" xr:uid="{00000000-0005-0000-0000-00005D440000}"/>
    <cellStyle name="20% - Accent1 3 2 2 3 4 2 3 2 2" xfId="17686" xr:uid="{00000000-0005-0000-0000-00005E440000}"/>
    <cellStyle name="20% - Accent1 3 2 2 3 4 2 3 2 2 2" xfId="17687" xr:uid="{00000000-0005-0000-0000-00005F440000}"/>
    <cellStyle name="20% - Accent1 3 2 2 3 4 2 3 2 3" xfId="17688" xr:uid="{00000000-0005-0000-0000-000060440000}"/>
    <cellStyle name="20% - Accent1 3 2 2 3 4 2 3 3" xfId="17689" xr:uid="{00000000-0005-0000-0000-000061440000}"/>
    <cellStyle name="20% - Accent1 3 2 2 3 4 2 3 3 2" xfId="17690" xr:uid="{00000000-0005-0000-0000-000062440000}"/>
    <cellStyle name="20% - Accent1 3 2 2 3 4 2 3 4" xfId="17691" xr:uid="{00000000-0005-0000-0000-000063440000}"/>
    <cellStyle name="20% - Accent1 3 2 2 3 4 2 4" xfId="17692" xr:uid="{00000000-0005-0000-0000-000064440000}"/>
    <cellStyle name="20% - Accent1 3 2 2 3 4 2 4 2" xfId="17693" xr:uid="{00000000-0005-0000-0000-000065440000}"/>
    <cellStyle name="20% - Accent1 3 2 2 3 4 2 4 2 2" xfId="17694" xr:uid="{00000000-0005-0000-0000-000066440000}"/>
    <cellStyle name="20% - Accent1 3 2 2 3 4 2 4 2 2 2" xfId="17695" xr:uid="{00000000-0005-0000-0000-000067440000}"/>
    <cellStyle name="20% - Accent1 3 2 2 3 4 2 4 2 3" xfId="17696" xr:uid="{00000000-0005-0000-0000-000068440000}"/>
    <cellStyle name="20% - Accent1 3 2 2 3 4 2 4 3" xfId="17697" xr:uid="{00000000-0005-0000-0000-000069440000}"/>
    <cellStyle name="20% - Accent1 3 2 2 3 4 2 4 3 2" xfId="17698" xr:uid="{00000000-0005-0000-0000-00006A440000}"/>
    <cellStyle name="20% - Accent1 3 2 2 3 4 2 4 4" xfId="17699" xr:uid="{00000000-0005-0000-0000-00006B440000}"/>
    <cellStyle name="20% - Accent1 3 2 2 3 4 2 5" xfId="17700" xr:uid="{00000000-0005-0000-0000-00006C440000}"/>
    <cellStyle name="20% - Accent1 3 2 2 3 4 2 5 2" xfId="17701" xr:uid="{00000000-0005-0000-0000-00006D440000}"/>
    <cellStyle name="20% - Accent1 3 2 2 3 4 2 5 2 2" xfId="17702" xr:uid="{00000000-0005-0000-0000-00006E440000}"/>
    <cellStyle name="20% - Accent1 3 2 2 3 4 2 5 3" xfId="17703" xr:uid="{00000000-0005-0000-0000-00006F440000}"/>
    <cellStyle name="20% - Accent1 3 2 2 3 4 2 6" xfId="17704" xr:uid="{00000000-0005-0000-0000-000070440000}"/>
    <cellStyle name="20% - Accent1 3 2 2 3 4 2 6 2" xfId="17705" xr:uid="{00000000-0005-0000-0000-000071440000}"/>
    <cellStyle name="20% - Accent1 3 2 2 3 4 2 6 2 2" xfId="17706" xr:uid="{00000000-0005-0000-0000-000072440000}"/>
    <cellStyle name="20% - Accent1 3 2 2 3 4 2 6 3" xfId="17707" xr:uid="{00000000-0005-0000-0000-000073440000}"/>
    <cellStyle name="20% - Accent1 3 2 2 3 4 2 7" xfId="17708" xr:uid="{00000000-0005-0000-0000-000074440000}"/>
    <cellStyle name="20% - Accent1 3 2 2 3 4 2 7 2" xfId="17709" xr:uid="{00000000-0005-0000-0000-000075440000}"/>
    <cellStyle name="20% - Accent1 3 2 2 3 4 2 8" xfId="17710" xr:uid="{00000000-0005-0000-0000-000076440000}"/>
    <cellStyle name="20% - Accent1 3 2 2 3 4 2 8 2" xfId="17711" xr:uid="{00000000-0005-0000-0000-000077440000}"/>
    <cellStyle name="20% - Accent1 3 2 2 3 4 2 9" xfId="17712" xr:uid="{00000000-0005-0000-0000-000078440000}"/>
    <cellStyle name="20% - Accent1 3 2 2 3 4 3" xfId="17713" xr:uid="{00000000-0005-0000-0000-000079440000}"/>
    <cellStyle name="20% - Accent1 3 2 2 3 4 3 2" xfId="17714" xr:uid="{00000000-0005-0000-0000-00007A440000}"/>
    <cellStyle name="20% - Accent1 3 2 2 3 4 3 2 2" xfId="17715" xr:uid="{00000000-0005-0000-0000-00007B440000}"/>
    <cellStyle name="20% - Accent1 3 2 2 3 4 3 2 2 2" xfId="17716" xr:uid="{00000000-0005-0000-0000-00007C440000}"/>
    <cellStyle name="20% - Accent1 3 2 2 3 4 3 2 2 2 2" xfId="17717" xr:uid="{00000000-0005-0000-0000-00007D440000}"/>
    <cellStyle name="20% - Accent1 3 2 2 3 4 3 2 2 3" xfId="17718" xr:uid="{00000000-0005-0000-0000-00007E440000}"/>
    <cellStyle name="20% - Accent1 3 2 2 3 4 3 2 3" xfId="17719" xr:uid="{00000000-0005-0000-0000-00007F440000}"/>
    <cellStyle name="20% - Accent1 3 2 2 3 4 3 2 3 2" xfId="17720" xr:uid="{00000000-0005-0000-0000-000080440000}"/>
    <cellStyle name="20% - Accent1 3 2 2 3 4 3 2 4" xfId="17721" xr:uid="{00000000-0005-0000-0000-000081440000}"/>
    <cellStyle name="20% - Accent1 3 2 2 3 4 3 3" xfId="17722" xr:uid="{00000000-0005-0000-0000-000082440000}"/>
    <cellStyle name="20% - Accent1 3 2 2 3 4 3 3 2" xfId="17723" xr:uid="{00000000-0005-0000-0000-000083440000}"/>
    <cellStyle name="20% - Accent1 3 2 2 3 4 3 3 2 2" xfId="17724" xr:uid="{00000000-0005-0000-0000-000084440000}"/>
    <cellStyle name="20% - Accent1 3 2 2 3 4 3 3 2 2 2" xfId="17725" xr:uid="{00000000-0005-0000-0000-000085440000}"/>
    <cellStyle name="20% - Accent1 3 2 2 3 4 3 3 2 3" xfId="17726" xr:uid="{00000000-0005-0000-0000-000086440000}"/>
    <cellStyle name="20% - Accent1 3 2 2 3 4 3 3 3" xfId="17727" xr:uid="{00000000-0005-0000-0000-000087440000}"/>
    <cellStyle name="20% - Accent1 3 2 2 3 4 3 3 3 2" xfId="17728" xr:uid="{00000000-0005-0000-0000-000088440000}"/>
    <cellStyle name="20% - Accent1 3 2 2 3 4 3 3 4" xfId="17729" xr:uid="{00000000-0005-0000-0000-000089440000}"/>
    <cellStyle name="20% - Accent1 3 2 2 3 4 3 4" xfId="17730" xr:uid="{00000000-0005-0000-0000-00008A440000}"/>
    <cellStyle name="20% - Accent1 3 2 2 3 4 3 4 2" xfId="17731" xr:uid="{00000000-0005-0000-0000-00008B440000}"/>
    <cellStyle name="20% - Accent1 3 2 2 3 4 3 4 2 2" xfId="17732" xr:uid="{00000000-0005-0000-0000-00008C440000}"/>
    <cellStyle name="20% - Accent1 3 2 2 3 4 3 4 2 2 2" xfId="17733" xr:uid="{00000000-0005-0000-0000-00008D440000}"/>
    <cellStyle name="20% - Accent1 3 2 2 3 4 3 4 2 3" xfId="17734" xr:uid="{00000000-0005-0000-0000-00008E440000}"/>
    <cellStyle name="20% - Accent1 3 2 2 3 4 3 4 3" xfId="17735" xr:uid="{00000000-0005-0000-0000-00008F440000}"/>
    <cellStyle name="20% - Accent1 3 2 2 3 4 3 4 3 2" xfId="17736" xr:uid="{00000000-0005-0000-0000-000090440000}"/>
    <cellStyle name="20% - Accent1 3 2 2 3 4 3 4 4" xfId="17737" xr:uid="{00000000-0005-0000-0000-000091440000}"/>
    <cellStyle name="20% - Accent1 3 2 2 3 4 3 5" xfId="17738" xr:uid="{00000000-0005-0000-0000-000092440000}"/>
    <cellStyle name="20% - Accent1 3 2 2 3 4 3 5 2" xfId="17739" xr:uid="{00000000-0005-0000-0000-000093440000}"/>
    <cellStyle name="20% - Accent1 3 2 2 3 4 3 5 2 2" xfId="17740" xr:uid="{00000000-0005-0000-0000-000094440000}"/>
    <cellStyle name="20% - Accent1 3 2 2 3 4 3 5 3" xfId="17741" xr:uid="{00000000-0005-0000-0000-000095440000}"/>
    <cellStyle name="20% - Accent1 3 2 2 3 4 3 6" xfId="17742" xr:uid="{00000000-0005-0000-0000-000096440000}"/>
    <cellStyle name="20% - Accent1 3 2 2 3 4 3 6 2" xfId="17743" xr:uid="{00000000-0005-0000-0000-000097440000}"/>
    <cellStyle name="20% - Accent1 3 2 2 3 4 3 6 2 2" xfId="17744" xr:uid="{00000000-0005-0000-0000-000098440000}"/>
    <cellStyle name="20% - Accent1 3 2 2 3 4 3 6 3" xfId="17745" xr:uid="{00000000-0005-0000-0000-000099440000}"/>
    <cellStyle name="20% - Accent1 3 2 2 3 4 3 7" xfId="17746" xr:uid="{00000000-0005-0000-0000-00009A440000}"/>
    <cellStyle name="20% - Accent1 3 2 2 3 4 3 7 2" xfId="17747" xr:uid="{00000000-0005-0000-0000-00009B440000}"/>
    <cellStyle name="20% - Accent1 3 2 2 3 4 3 8" xfId="17748" xr:uid="{00000000-0005-0000-0000-00009C440000}"/>
    <cellStyle name="20% - Accent1 3 2 2 3 4 3 8 2" xfId="17749" xr:uid="{00000000-0005-0000-0000-00009D440000}"/>
    <cellStyle name="20% - Accent1 3 2 2 3 4 3 9" xfId="17750" xr:uid="{00000000-0005-0000-0000-00009E440000}"/>
    <cellStyle name="20% - Accent1 3 2 2 3 4 4" xfId="17751" xr:uid="{00000000-0005-0000-0000-00009F440000}"/>
    <cellStyle name="20% - Accent1 3 2 2 3 4 4 2" xfId="17752" xr:uid="{00000000-0005-0000-0000-0000A0440000}"/>
    <cellStyle name="20% - Accent1 3 2 2 3 4 4 2 2" xfId="17753" xr:uid="{00000000-0005-0000-0000-0000A1440000}"/>
    <cellStyle name="20% - Accent1 3 2 2 3 4 4 2 2 2" xfId="17754" xr:uid="{00000000-0005-0000-0000-0000A2440000}"/>
    <cellStyle name="20% - Accent1 3 2 2 3 4 4 2 3" xfId="17755" xr:uid="{00000000-0005-0000-0000-0000A3440000}"/>
    <cellStyle name="20% - Accent1 3 2 2 3 4 4 3" xfId="17756" xr:uid="{00000000-0005-0000-0000-0000A4440000}"/>
    <cellStyle name="20% - Accent1 3 2 2 3 4 4 3 2" xfId="17757" xr:uid="{00000000-0005-0000-0000-0000A5440000}"/>
    <cellStyle name="20% - Accent1 3 2 2 3 4 4 4" xfId="17758" xr:uid="{00000000-0005-0000-0000-0000A6440000}"/>
    <cellStyle name="20% - Accent1 3 2 2 3 4 5" xfId="17759" xr:uid="{00000000-0005-0000-0000-0000A7440000}"/>
    <cellStyle name="20% - Accent1 3 2 2 3 4 5 2" xfId="17760" xr:uid="{00000000-0005-0000-0000-0000A8440000}"/>
    <cellStyle name="20% - Accent1 3 2 2 3 4 5 2 2" xfId="17761" xr:uid="{00000000-0005-0000-0000-0000A9440000}"/>
    <cellStyle name="20% - Accent1 3 2 2 3 4 5 2 2 2" xfId="17762" xr:uid="{00000000-0005-0000-0000-0000AA440000}"/>
    <cellStyle name="20% - Accent1 3 2 2 3 4 5 2 3" xfId="17763" xr:uid="{00000000-0005-0000-0000-0000AB440000}"/>
    <cellStyle name="20% - Accent1 3 2 2 3 4 5 3" xfId="17764" xr:uid="{00000000-0005-0000-0000-0000AC440000}"/>
    <cellStyle name="20% - Accent1 3 2 2 3 4 5 3 2" xfId="17765" xr:uid="{00000000-0005-0000-0000-0000AD440000}"/>
    <cellStyle name="20% - Accent1 3 2 2 3 4 5 4" xfId="17766" xr:uid="{00000000-0005-0000-0000-0000AE440000}"/>
    <cellStyle name="20% - Accent1 3 2 2 3 4 6" xfId="17767" xr:uid="{00000000-0005-0000-0000-0000AF440000}"/>
    <cellStyle name="20% - Accent1 3 2 2 3 4 6 2" xfId="17768" xr:uid="{00000000-0005-0000-0000-0000B0440000}"/>
    <cellStyle name="20% - Accent1 3 2 2 3 4 6 2 2" xfId="17769" xr:uid="{00000000-0005-0000-0000-0000B1440000}"/>
    <cellStyle name="20% - Accent1 3 2 2 3 4 6 2 2 2" xfId="17770" xr:uid="{00000000-0005-0000-0000-0000B2440000}"/>
    <cellStyle name="20% - Accent1 3 2 2 3 4 6 2 3" xfId="17771" xr:uid="{00000000-0005-0000-0000-0000B3440000}"/>
    <cellStyle name="20% - Accent1 3 2 2 3 4 6 3" xfId="17772" xr:uid="{00000000-0005-0000-0000-0000B4440000}"/>
    <cellStyle name="20% - Accent1 3 2 2 3 4 6 3 2" xfId="17773" xr:uid="{00000000-0005-0000-0000-0000B5440000}"/>
    <cellStyle name="20% - Accent1 3 2 2 3 4 6 4" xfId="17774" xr:uid="{00000000-0005-0000-0000-0000B6440000}"/>
    <cellStyle name="20% - Accent1 3 2 2 3 4 7" xfId="17775" xr:uid="{00000000-0005-0000-0000-0000B7440000}"/>
    <cellStyle name="20% - Accent1 3 2 2 3 4 7 2" xfId="17776" xr:uid="{00000000-0005-0000-0000-0000B8440000}"/>
    <cellStyle name="20% - Accent1 3 2 2 3 4 7 2 2" xfId="17777" xr:uid="{00000000-0005-0000-0000-0000B9440000}"/>
    <cellStyle name="20% - Accent1 3 2 2 3 4 7 3" xfId="17778" xr:uid="{00000000-0005-0000-0000-0000BA440000}"/>
    <cellStyle name="20% - Accent1 3 2 2 3 4 8" xfId="17779" xr:uid="{00000000-0005-0000-0000-0000BB440000}"/>
    <cellStyle name="20% - Accent1 3 2 2 3 4 8 2" xfId="17780" xr:uid="{00000000-0005-0000-0000-0000BC440000}"/>
    <cellStyle name="20% - Accent1 3 2 2 3 4 8 2 2" xfId="17781" xr:uid="{00000000-0005-0000-0000-0000BD440000}"/>
    <cellStyle name="20% - Accent1 3 2 2 3 4 8 3" xfId="17782" xr:uid="{00000000-0005-0000-0000-0000BE440000}"/>
    <cellStyle name="20% - Accent1 3 2 2 3 4 9" xfId="17783" xr:uid="{00000000-0005-0000-0000-0000BF440000}"/>
    <cellStyle name="20% - Accent1 3 2 2 3 4 9 2" xfId="17784" xr:uid="{00000000-0005-0000-0000-0000C0440000}"/>
    <cellStyle name="20% - Accent1 3 2 2 3 5" xfId="17785" xr:uid="{00000000-0005-0000-0000-0000C1440000}"/>
    <cellStyle name="20% - Accent1 3 2 2 3 5 2" xfId="17786" xr:uid="{00000000-0005-0000-0000-0000C2440000}"/>
    <cellStyle name="20% - Accent1 3 2 2 3 5 2 2" xfId="17787" xr:uid="{00000000-0005-0000-0000-0000C3440000}"/>
    <cellStyle name="20% - Accent1 3 2 2 3 5 2 2 2" xfId="17788" xr:uid="{00000000-0005-0000-0000-0000C4440000}"/>
    <cellStyle name="20% - Accent1 3 2 2 3 5 2 2 2 2" xfId="17789" xr:uid="{00000000-0005-0000-0000-0000C5440000}"/>
    <cellStyle name="20% - Accent1 3 2 2 3 5 2 2 3" xfId="17790" xr:uid="{00000000-0005-0000-0000-0000C6440000}"/>
    <cellStyle name="20% - Accent1 3 2 2 3 5 2 3" xfId="17791" xr:uid="{00000000-0005-0000-0000-0000C7440000}"/>
    <cellStyle name="20% - Accent1 3 2 2 3 5 2 3 2" xfId="17792" xr:uid="{00000000-0005-0000-0000-0000C8440000}"/>
    <cellStyle name="20% - Accent1 3 2 2 3 5 2 4" xfId="17793" xr:uid="{00000000-0005-0000-0000-0000C9440000}"/>
    <cellStyle name="20% - Accent1 3 2 2 3 5 3" xfId="17794" xr:uid="{00000000-0005-0000-0000-0000CA440000}"/>
    <cellStyle name="20% - Accent1 3 2 2 3 5 3 2" xfId="17795" xr:uid="{00000000-0005-0000-0000-0000CB440000}"/>
    <cellStyle name="20% - Accent1 3 2 2 3 5 3 2 2" xfId="17796" xr:uid="{00000000-0005-0000-0000-0000CC440000}"/>
    <cellStyle name="20% - Accent1 3 2 2 3 5 3 2 2 2" xfId="17797" xr:uid="{00000000-0005-0000-0000-0000CD440000}"/>
    <cellStyle name="20% - Accent1 3 2 2 3 5 3 2 3" xfId="17798" xr:uid="{00000000-0005-0000-0000-0000CE440000}"/>
    <cellStyle name="20% - Accent1 3 2 2 3 5 3 3" xfId="17799" xr:uid="{00000000-0005-0000-0000-0000CF440000}"/>
    <cellStyle name="20% - Accent1 3 2 2 3 5 3 3 2" xfId="17800" xr:uid="{00000000-0005-0000-0000-0000D0440000}"/>
    <cellStyle name="20% - Accent1 3 2 2 3 5 3 4" xfId="17801" xr:uid="{00000000-0005-0000-0000-0000D1440000}"/>
    <cellStyle name="20% - Accent1 3 2 2 3 5 4" xfId="17802" xr:uid="{00000000-0005-0000-0000-0000D2440000}"/>
    <cellStyle name="20% - Accent1 3 2 2 3 5 4 2" xfId="17803" xr:uid="{00000000-0005-0000-0000-0000D3440000}"/>
    <cellStyle name="20% - Accent1 3 2 2 3 5 4 2 2" xfId="17804" xr:uid="{00000000-0005-0000-0000-0000D4440000}"/>
    <cellStyle name="20% - Accent1 3 2 2 3 5 4 2 2 2" xfId="17805" xr:uid="{00000000-0005-0000-0000-0000D5440000}"/>
    <cellStyle name="20% - Accent1 3 2 2 3 5 4 2 3" xfId="17806" xr:uid="{00000000-0005-0000-0000-0000D6440000}"/>
    <cellStyle name="20% - Accent1 3 2 2 3 5 4 3" xfId="17807" xr:uid="{00000000-0005-0000-0000-0000D7440000}"/>
    <cellStyle name="20% - Accent1 3 2 2 3 5 4 3 2" xfId="17808" xr:uid="{00000000-0005-0000-0000-0000D8440000}"/>
    <cellStyle name="20% - Accent1 3 2 2 3 5 4 4" xfId="17809" xr:uid="{00000000-0005-0000-0000-0000D9440000}"/>
    <cellStyle name="20% - Accent1 3 2 2 3 5 5" xfId="17810" xr:uid="{00000000-0005-0000-0000-0000DA440000}"/>
    <cellStyle name="20% - Accent1 3 2 2 3 5 5 2" xfId="17811" xr:uid="{00000000-0005-0000-0000-0000DB440000}"/>
    <cellStyle name="20% - Accent1 3 2 2 3 5 5 2 2" xfId="17812" xr:uid="{00000000-0005-0000-0000-0000DC440000}"/>
    <cellStyle name="20% - Accent1 3 2 2 3 5 5 3" xfId="17813" xr:uid="{00000000-0005-0000-0000-0000DD440000}"/>
    <cellStyle name="20% - Accent1 3 2 2 3 5 6" xfId="17814" xr:uid="{00000000-0005-0000-0000-0000DE440000}"/>
    <cellStyle name="20% - Accent1 3 2 2 3 5 6 2" xfId="17815" xr:uid="{00000000-0005-0000-0000-0000DF440000}"/>
    <cellStyle name="20% - Accent1 3 2 2 3 5 6 2 2" xfId="17816" xr:uid="{00000000-0005-0000-0000-0000E0440000}"/>
    <cellStyle name="20% - Accent1 3 2 2 3 5 6 3" xfId="17817" xr:uid="{00000000-0005-0000-0000-0000E1440000}"/>
    <cellStyle name="20% - Accent1 3 2 2 3 5 7" xfId="17818" xr:uid="{00000000-0005-0000-0000-0000E2440000}"/>
    <cellStyle name="20% - Accent1 3 2 2 3 5 7 2" xfId="17819" xr:uid="{00000000-0005-0000-0000-0000E3440000}"/>
    <cellStyle name="20% - Accent1 3 2 2 3 5 8" xfId="17820" xr:uid="{00000000-0005-0000-0000-0000E4440000}"/>
    <cellStyle name="20% - Accent1 3 2 2 3 5 8 2" xfId="17821" xr:uid="{00000000-0005-0000-0000-0000E5440000}"/>
    <cellStyle name="20% - Accent1 3 2 2 3 5 9" xfId="17822" xr:uid="{00000000-0005-0000-0000-0000E6440000}"/>
    <cellStyle name="20% - Accent1 3 2 2 3 6" xfId="17823" xr:uid="{00000000-0005-0000-0000-0000E7440000}"/>
    <cellStyle name="20% - Accent1 3 2 2 3 6 2" xfId="17824" xr:uid="{00000000-0005-0000-0000-0000E8440000}"/>
    <cellStyle name="20% - Accent1 3 2 2 3 6 2 2" xfId="17825" xr:uid="{00000000-0005-0000-0000-0000E9440000}"/>
    <cellStyle name="20% - Accent1 3 2 2 3 6 2 2 2" xfId="17826" xr:uid="{00000000-0005-0000-0000-0000EA440000}"/>
    <cellStyle name="20% - Accent1 3 2 2 3 6 2 2 2 2" xfId="17827" xr:uid="{00000000-0005-0000-0000-0000EB440000}"/>
    <cellStyle name="20% - Accent1 3 2 2 3 6 2 2 3" xfId="17828" xr:uid="{00000000-0005-0000-0000-0000EC440000}"/>
    <cellStyle name="20% - Accent1 3 2 2 3 6 2 3" xfId="17829" xr:uid="{00000000-0005-0000-0000-0000ED440000}"/>
    <cellStyle name="20% - Accent1 3 2 2 3 6 2 3 2" xfId="17830" xr:uid="{00000000-0005-0000-0000-0000EE440000}"/>
    <cellStyle name="20% - Accent1 3 2 2 3 6 2 4" xfId="17831" xr:uid="{00000000-0005-0000-0000-0000EF440000}"/>
    <cellStyle name="20% - Accent1 3 2 2 3 6 3" xfId="17832" xr:uid="{00000000-0005-0000-0000-0000F0440000}"/>
    <cellStyle name="20% - Accent1 3 2 2 3 6 3 2" xfId="17833" xr:uid="{00000000-0005-0000-0000-0000F1440000}"/>
    <cellStyle name="20% - Accent1 3 2 2 3 6 3 2 2" xfId="17834" xr:uid="{00000000-0005-0000-0000-0000F2440000}"/>
    <cellStyle name="20% - Accent1 3 2 2 3 6 3 2 2 2" xfId="17835" xr:uid="{00000000-0005-0000-0000-0000F3440000}"/>
    <cellStyle name="20% - Accent1 3 2 2 3 6 3 2 3" xfId="17836" xr:uid="{00000000-0005-0000-0000-0000F4440000}"/>
    <cellStyle name="20% - Accent1 3 2 2 3 6 3 3" xfId="17837" xr:uid="{00000000-0005-0000-0000-0000F5440000}"/>
    <cellStyle name="20% - Accent1 3 2 2 3 6 3 3 2" xfId="17838" xr:uid="{00000000-0005-0000-0000-0000F6440000}"/>
    <cellStyle name="20% - Accent1 3 2 2 3 6 3 4" xfId="17839" xr:uid="{00000000-0005-0000-0000-0000F7440000}"/>
    <cellStyle name="20% - Accent1 3 2 2 3 6 4" xfId="17840" xr:uid="{00000000-0005-0000-0000-0000F8440000}"/>
    <cellStyle name="20% - Accent1 3 2 2 3 6 4 2" xfId="17841" xr:uid="{00000000-0005-0000-0000-0000F9440000}"/>
    <cellStyle name="20% - Accent1 3 2 2 3 6 4 2 2" xfId="17842" xr:uid="{00000000-0005-0000-0000-0000FA440000}"/>
    <cellStyle name="20% - Accent1 3 2 2 3 6 4 2 2 2" xfId="17843" xr:uid="{00000000-0005-0000-0000-0000FB440000}"/>
    <cellStyle name="20% - Accent1 3 2 2 3 6 4 2 3" xfId="17844" xr:uid="{00000000-0005-0000-0000-0000FC440000}"/>
    <cellStyle name="20% - Accent1 3 2 2 3 6 4 3" xfId="17845" xr:uid="{00000000-0005-0000-0000-0000FD440000}"/>
    <cellStyle name="20% - Accent1 3 2 2 3 6 4 3 2" xfId="17846" xr:uid="{00000000-0005-0000-0000-0000FE440000}"/>
    <cellStyle name="20% - Accent1 3 2 2 3 6 4 4" xfId="17847" xr:uid="{00000000-0005-0000-0000-0000FF440000}"/>
    <cellStyle name="20% - Accent1 3 2 2 3 6 5" xfId="17848" xr:uid="{00000000-0005-0000-0000-000000450000}"/>
    <cellStyle name="20% - Accent1 3 2 2 3 6 5 2" xfId="17849" xr:uid="{00000000-0005-0000-0000-000001450000}"/>
    <cellStyle name="20% - Accent1 3 2 2 3 6 5 2 2" xfId="17850" xr:uid="{00000000-0005-0000-0000-000002450000}"/>
    <cellStyle name="20% - Accent1 3 2 2 3 6 5 3" xfId="17851" xr:uid="{00000000-0005-0000-0000-000003450000}"/>
    <cellStyle name="20% - Accent1 3 2 2 3 6 6" xfId="17852" xr:uid="{00000000-0005-0000-0000-000004450000}"/>
    <cellStyle name="20% - Accent1 3 2 2 3 6 6 2" xfId="17853" xr:uid="{00000000-0005-0000-0000-000005450000}"/>
    <cellStyle name="20% - Accent1 3 2 2 3 6 6 2 2" xfId="17854" xr:uid="{00000000-0005-0000-0000-000006450000}"/>
    <cellStyle name="20% - Accent1 3 2 2 3 6 6 3" xfId="17855" xr:uid="{00000000-0005-0000-0000-000007450000}"/>
    <cellStyle name="20% - Accent1 3 2 2 3 6 7" xfId="17856" xr:uid="{00000000-0005-0000-0000-000008450000}"/>
    <cellStyle name="20% - Accent1 3 2 2 3 6 7 2" xfId="17857" xr:uid="{00000000-0005-0000-0000-000009450000}"/>
    <cellStyle name="20% - Accent1 3 2 2 3 6 8" xfId="17858" xr:uid="{00000000-0005-0000-0000-00000A450000}"/>
    <cellStyle name="20% - Accent1 3 2 2 3 6 8 2" xfId="17859" xr:uid="{00000000-0005-0000-0000-00000B450000}"/>
    <cellStyle name="20% - Accent1 3 2 2 3 6 9" xfId="17860" xr:uid="{00000000-0005-0000-0000-00000C450000}"/>
    <cellStyle name="20% - Accent1 3 2 2 3 7" xfId="17861" xr:uid="{00000000-0005-0000-0000-00000D450000}"/>
    <cellStyle name="20% - Accent1 3 2 2 3 7 2" xfId="17862" xr:uid="{00000000-0005-0000-0000-00000E450000}"/>
    <cellStyle name="20% - Accent1 3 2 2 3 7 2 2" xfId="17863" xr:uid="{00000000-0005-0000-0000-00000F450000}"/>
    <cellStyle name="20% - Accent1 3 2 2 3 7 2 2 2" xfId="17864" xr:uid="{00000000-0005-0000-0000-000010450000}"/>
    <cellStyle name="20% - Accent1 3 2 2 3 7 2 3" xfId="17865" xr:uid="{00000000-0005-0000-0000-000011450000}"/>
    <cellStyle name="20% - Accent1 3 2 2 3 7 3" xfId="17866" xr:uid="{00000000-0005-0000-0000-000012450000}"/>
    <cellStyle name="20% - Accent1 3 2 2 3 7 3 2" xfId="17867" xr:uid="{00000000-0005-0000-0000-000013450000}"/>
    <cellStyle name="20% - Accent1 3 2 2 3 7 4" xfId="17868" xr:uid="{00000000-0005-0000-0000-000014450000}"/>
    <cellStyle name="20% - Accent1 3 2 2 3 8" xfId="17869" xr:uid="{00000000-0005-0000-0000-000015450000}"/>
    <cellStyle name="20% - Accent1 3 2 2 3 8 2" xfId="17870" xr:uid="{00000000-0005-0000-0000-000016450000}"/>
    <cellStyle name="20% - Accent1 3 2 2 3 8 2 2" xfId="17871" xr:uid="{00000000-0005-0000-0000-000017450000}"/>
    <cellStyle name="20% - Accent1 3 2 2 3 8 2 2 2" xfId="17872" xr:uid="{00000000-0005-0000-0000-000018450000}"/>
    <cellStyle name="20% - Accent1 3 2 2 3 8 2 3" xfId="17873" xr:uid="{00000000-0005-0000-0000-000019450000}"/>
    <cellStyle name="20% - Accent1 3 2 2 3 8 3" xfId="17874" xr:uid="{00000000-0005-0000-0000-00001A450000}"/>
    <cellStyle name="20% - Accent1 3 2 2 3 8 3 2" xfId="17875" xr:uid="{00000000-0005-0000-0000-00001B450000}"/>
    <cellStyle name="20% - Accent1 3 2 2 3 8 4" xfId="17876" xr:uid="{00000000-0005-0000-0000-00001C450000}"/>
    <cellStyle name="20% - Accent1 3 2 2 3 9" xfId="17877" xr:uid="{00000000-0005-0000-0000-00001D450000}"/>
    <cellStyle name="20% - Accent1 3 2 2 3 9 2" xfId="17878" xr:uid="{00000000-0005-0000-0000-00001E450000}"/>
    <cellStyle name="20% - Accent1 3 2 2 3 9 2 2" xfId="17879" xr:uid="{00000000-0005-0000-0000-00001F450000}"/>
    <cellStyle name="20% - Accent1 3 2 2 3 9 2 2 2" xfId="17880" xr:uid="{00000000-0005-0000-0000-000020450000}"/>
    <cellStyle name="20% - Accent1 3 2 2 3 9 2 3" xfId="17881" xr:uid="{00000000-0005-0000-0000-000021450000}"/>
    <cellStyle name="20% - Accent1 3 2 2 3 9 3" xfId="17882" xr:uid="{00000000-0005-0000-0000-000022450000}"/>
    <cellStyle name="20% - Accent1 3 2 2 3 9 3 2" xfId="17883" xr:uid="{00000000-0005-0000-0000-000023450000}"/>
    <cellStyle name="20% - Accent1 3 2 2 3 9 4" xfId="17884" xr:uid="{00000000-0005-0000-0000-000024450000}"/>
    <cellStyle name="20% - Accent1 3 2 2 4" xfId="17885" xr:uid="{00000000-0005-0000-0000-000025450000}"/>
    <cellStyle name="20% - Accent1 3 2 2 4 10" xfId="17886" xr:uid="{00000000-0005-0000-0000-000026450000}"/>
    <cellStyle name="20% - Accent1 3 2 2 4 10 2" xfId="17887" xr:uid="{00000000-0005-0000-0000-000027450000}"/>
    <cellStyle name="20% - Accent1 3 2 2 4 11" xfId="17888" xr:uid="{00000000-0005-0000-0000-000028450000}"/>
    <cellStyle name="20% - Accent1 3 2 2 4 2" xfId="17889" xr:uid="{00000000-0005-0000-0000-000029450000}"/>
    <cellStyle name="20% - Accent1 3 2 2 4 2 2" xfId="17890" xr:uid="{00000000-0005-0000-0000-00002A450000}"/>
    <cellStyle name="20% - Accent1 3 2 2 4 2 2 2" xfId="17891" xr:uid="{00000000-0005-0000-0000-00002B450000}"/>
    <cellStyle name="20% - Accent1 3 2 2 4 2 2 2 2" xfId="17892" xr:uid="{00000000-0005-0000-0000-00002C450000}"/>
    <cellStyle name="20% - Accent1 3 2 2 4 2 2 2 2 2" xfId="17893" xr:uid="{00000000-0005-0000-0000-00002D450000}"/>
    <cellStyle name="20% - Accent1 3 2 2 4 2 2 2 3" xfId="17894" xr:uid="{00000000-0005-0000-0000-00002E450000}"/>
    <cellStyle name="20% - Accent1 3 2 2 4 2 2 3" xfId="17895" xr:uid="{00000000-0005-0000-0000-00002F450000}"/>
    <cellStyle name="20% - Accent1 3 2 2 4 2 2 3 2" xfId="17896" xr:uid="{00000000-0005-0000-0000-000030450000}"/>
    <cellStyle name="20% - Accent1 3 2 2 4 2 2 4" xfId="17897" xr:uid="{00000000-0005-0000-0000-000031450000}"/>
    <cellStyle name="20% - Accent1 3 2 2 4 2 3" xfId="17898" xr:uid="{00000000-0005-0000-0000-000032450000}"/>
    <cellStyle name="20% - Accent1 3 2 2 4 2 3 2" xfId="17899" xr:uid="{00000000-0005-0000-0000-000033450000}"/>
    <cellStyle name="20% - Accent1 3 2 2 4 2 3 2 2" xfId="17900" xr:uid="{00000000-0005-0000-0000-000034450000}"/>
    <cellStyle name="20% - Accent1 3 2 2 4 2 3 2 2 2" xfId="17901" xr:uid="{00000000-0005-0000-0000-000035450000}"/>
    <cellStyle name="20% - Accent1 3 2 2 4 2 3 2 3" xfId="17902" xr:uid="{00000000-0005-0000-0000-000036450000}"/>
    <cellStyle name="20% - Accent1 3 2 2 4 2 3 3" xfId="17903" xr:uid="{00000000-0005-0000-0000-000037450000}"/>
    <cellStyle name="20% - Accent1 3 2 2 4 2 3 3 2" xfId="17904" xr:uid="{00000000-0005-0000-0000-000038450000}"/>
    <cellStyle name="20% - Accent1 3 2 2 4 2 3 4" xfId="17905" xr:uid="{00000000-0005-0000-0000-000039450000}"/>
    <cellStyle name="20% - Accent1 3 2 2 4 2 4" xfId="17906" xr:uid="{00000000-0005-0000-0000-00003A450000}"/>
    <cellStyle name="20% - Accent1 3 2 2 4 2 4 2" xfId="17907" xr:uid="{00000000-0005-0000-0000-00003B450000}"/>
    <cellStyle name="20% - Accent1 3 2 2 4 2 4 2 2" xfId="17908" xr:uid="{00000000-0005-0000-0000-00003C450000}"/>
    <cellStyle name="20% - Accent1 3 2 2 4 2 4 2 2 2" xfId="17909" xr:uid="{00000000-0005-0000-0000-00003D450000}"/>
    <cellStyle name="20% - Accent1 3 2 2 4 2 4 2 3" xfId="17910" xr:uid="{00000000-0005-0000-0000-00003E450000}"/>
    <cellStyle name="20% - Accent1 3 2 2 4 2 4 3" xfId="17911" xr:uid="{00000000-0005-0000-0000-00003F450000}"/>
    <cellStyle name="20% - Accent1 3 2 2 4 2 4 3 2" xfId="17912" xr:uid="{00000000-0005-0000-0000-000040450000}"/>
    <cellStyle name="20% - Accent1 3 2 2 4 2 4 4" xfId="17913" xr:uid="{00000000-0005-0000-0000-000041450000}"/>
    <cellStyle name="20% - Accent1 3 2 2 4 2 5" xfId="17914" xr:uid="{00000000-0005-0000-0000-000042450000}"/>
    <cellStyle name="20% - Accent1 3 2 2 4 2 5 2" xfId="17915" xr:uid="{00000000-0005-0000-0000-000043450000}"/>
    <cellStyle name="20% - Accent1 3 2 2 4 2 5 2 2" xfId="17916" xr:uid="{00000000-0005-0000-0000-000044450000}"/>
    <cellStyle name="20% - Accent1 3 2 2 4 2 5 3" xfId="17917" xr:uid="{00000000-0005-0000-0000-000045450000}"/>
    <cellStyle name="20% - Accent1 3 2 2 4 2 6" xfId="17918" xr:uid="{00000000-0005-0000-0000-000046450000}"/>
    <cellStyle name="20% - Accent1 3 2 2 4 2 6 2" xfId="17919" xr:uid="{00000000-0005-0000-0000-000047450000}"/>
    <cellStyle name="20% - Accent1 3 2 2 4 2 6 2 2" xfId="17920" xr:uid="{00000000-0005-0000-0000-000048450000}"/>
    <cellStyle name="20% - Accent1 3 2 2 4 2 6 3" xfId="17921" xr:uid="{00000000-0005-0000-0000-000049450000}"/>
    <cellStyle name="20% - Accent1 3 2 2 4 2 7" xfId="17922" xr:uid="{00000000-0005-0000-0000-00004A450000}"/>
    <cellStyle name="20% - Accent1 3 2 2 4 2 7 2" xfId="17923" xr:uid="{00000000-0005-0000-0000-00004B450000}"/>
    <cellStyle name="20% - Accent1 3 2 2 4 2 8" xfId="17924" xr:uid="{00000000-0005-0000-0000-00004C450000}"/>
    <cellStyle name="20% - Accent1 3 2 2 4 2 8 2" xfId="17925" xr:uid="{00000000-0005-0000-0000-00004D450000}"/>
    <cellStyle name="20% - Accent1 3 2 2 4 2 9" xfId="17926" xr:uid="{00000000-0005-0000-0000-00004E450000}"/>
    <cellStyle name="20% - Accent1 3 2 2 4 3" xfId="17927" xr:uid="{00000000-0005-0000-0000-00004F450000}"/>
    <cellStyle name="20% - Accent1 3 2 2 4 3 2" xfId="17928" xr:uid="{00000000-0005-0000-0000-000050450000}"/>
    <cellStyle name="20% - Accent1 3 2 2 4 3 2 2" xfId="17929" xr:uid="{00000000-0005-0000-0000-000051450000}"/>
    <cellStyle name="20% - Accent1 3 2 2 4 3 2 2 2" xfId="17930" xr:uid="{00000000-0005-0000-0000-000052450000}"/>
    <cellStyle name="20% - Accent1 3 2 2 4 3 2 2 2 2" xfId="17931" xr:uid="{00000000-0005-0000-0000-000053450000}"/>
    <cellStyle name="20% - Accent1 3 2 2 4 3 2 2 3" xfId="17932" xr:uid="{00000000-0005-0000-0000-000054450000}"/>
    <cellStyle name="20% - Accent1 3 2 2 4 3 2 3" xfId="17933" xr:uid="{00000000-0005-0000-0000-000055450000}"/>
    <cellStyle name="20% - Accent1 3 2 2 4 3 2 3 2" xfId="17934" xr:uid="{00000000-0005-0000-0000-000056450000}"/>
    <cellStyle name="20% - Accent1 3 2 2 4 3 2 4" xfId="17935" xr:uid="{00000000-0005-0000-0000-000057450000}"/>
    <cellStyle name="20% - Accent1 3 2 2 4 3 3" xfId="17936" xr:uid="{00000000-0005-0000-0000-000058450000}"/>
    <cellStyle name="20% - Accent1 3 2 2 4 3 3 2" xfId="17937" xr:uid="{00000000-0005-0000-0000-000059450000}"/>
    <cellStyle name="20% - Accent1 3 2 2 4 3 3 2 2" xfId="17938" xr:uid="{00000000-0005-0000-0000-00005A450000}"/>
    <cellStyle name="20% - Accent1 3 2 2 4 3 3 2 2 2" xfId="17939" xr:uid="{00000000-0005-0000-0000-00005B450000}"/>
    <cellStyle name="20% - Accent1 3 2 2 4 3 3 2 3" xfId="17940" xr:uid="{00000000-0005-0000-0000-00005C450000}"/>
    <cellStyle name="20% - Accent1 3 2 2 4 3 3 3" xfId="17941" xr:uid="{00000000-0005-0000-0000-00005D450000}"/>
    <cellStyle name="20% - Accent1 3 2 2 4 3 3 3 2" xfId="17942" xr:uid="{00000000-0005-0000-0000-00005E450000}"/>
    <cellStyle name="20% - Accent1 3 2 2 4 3 3 4" xfId="17943" xr:uid="{00000000-0005-0000-0000-00005F450000}"/>
    <cellStyle name="20% - Accent1 3 2 2 4 3 4" xfId="17944" xr:uid="{00000000-0005-0000-0000-000060450000}"/>
    <cellStyle name="20% - Accent1 3 2 2 4 3 4 2" xfId="17945" xr:uid="{00000000-0005-0000-0000-000061450000}"/>
    <cellStyle name="20% - Accent1 3 2 2 4 3 4 2 2" xfId="17946" xr:uid="{00000000-0005-0000-0000-000062450000}"/>
    <cellStyle name="20% - Accent1 3 2 2 4 3 4 2 2 2" xfId="17947" xr:uid="{00000000-0005-0000-0000-000063450000}"/>
    <cellStyle name="20% - Accent1 3 2 2 4 3 4 2 3" xfId="17948" xr:uid="{00000000-0005-0000-0000-000064450000}"/>
    <cellStyle name="20% - Accent1 3 2 2 4 3 4 3" xfId="17949" xr:uid="{00000000-0005-0000-0000-000065450000}"/>
    <cellStyle name="20% - Accent1 3 2 2 4 3 4 3 2" xfId="17950" xr:uid="{00000000-0005-0000-0000-000066450000}"/>
    <cellStyle name="20% - Accent1 3 2 2 4 3 4 4" xfId="17951" xr:uid="{00000000-0005-0000-0000-000067450000}"/>
    <cellStyle name="20% - Accent1 3 2 2 4 3 5" xfId="17952" xr:uid="{00000000-0005-0000-0000-000068450000}"/>
    <cellStyle name="20% - Accent1 3 2 2 4 3 5 2" xfId="17953" xr:uid="{00000000-0005-0000-0000-000069450000}"/>
    <cellStyle name="20% - Accent1 3 2 2 4 3 5 2 2" xfId="17954" xr:uid="{00000000-0005-0000-0000-00006A450000}"/>
    <cellStyle name="20% - Accent1 3 2 2 4 3 5 3" xfId="17955" xr:uid="{00000000-0005-0000-0000-00006B450000}"/>
    <cellStyle name="20% - Accent1 3 2 2 4 3 6" xfId="17956" xr:uid="{00000000-0005-0000-0000-00006C450000}"/>
    <cellStyle name="20% - Accent1 3 2 2 4 3 6 2" xfId="17957" xr:uid="{00000000-0005-0000-0000-00006D450000}"/>
    <cellStyle name="20% - Accent1 3 2 2 4 3 6 2 2" xfId="17958" xr:uid="{00000000-0005-0000-0000-00006E450000}"/>
    <cellStyle name="20% - Accent1 3 2 2 4 3 6 3" xfId="17959" xr:uid="{00000000-0005-0000-0000-00006F450000}"/>
    <cellStyle name="20% - Accent1 3 2 2 4 3 7" xfId="17960" xr:uid="{00000000-0005-0000-0000-000070450000}"/>
    <cellStyle name="20% - Accent1 3 2 2 4 3 7 2" xfId="17961" xr:uid="{00000000-0005-0000-0000-000071450000}"/>
    <cellStyle name="20% - Accent1 3 2 2 4 3 8" xfId="17962" xr:uid="{00000000-0005-0000-0000-000072450000}"/>
    <cellStyle name="20% - Accent1 3 2 2 4 3 8 2" xfId="17963" xr:uid="{00000000-0005-0000-0000-000073450000}"/>
    <cellStyle name="20% - Accent1 3 2 2 4 3 9" xfId="17964" xr:uid="{00000000-0005-0000-0000-000074450000}"/>
    <cellStyle name="20% - Accent1 3 2 2 4 4" xfId="17965" xr:uid="{00000000-0005-0000-0000-000075450000}"/>
    <cellStyle name="20% - Accent1 3 2 2 4 4 2" xfId="17966" xr:uid="{00000000-0005-0000-0000-000076450000}"/>
    <cellStyle name="20% - Accent1 3 2 2 4 4 2 2" xfId="17967" xr:uid="{00000000-0005-0000-0000-000077450000}"/>
    <cellStyle name="20% - Accent1 3 2 2 4 4 2 2 2" xfId="17968" xr:uid="{00000000-0005-0000-0000-000078450000}"/>
    <cellStyle name="20% - Accent1 3 2 2 4 4 2 3" xfId="17969" xr:uid="{00000000-0005-0000-0000-000079450000}"/>
    <cellStyle name="20% - Accent1 3 2 2 4 4 3" xfId="17970" xr:uid="{00000000-0005-0000-0000-00007A450000}"/>
    <cellStyle name="20% - Accent1 3 2 2 4 4 3 2" xfId="17971" xr:uid="{00000000-0005-0000-0000-00007B450000}"/>
    <cellStyle name="20% - Accent1 3 2 2 4 4 4" xfId="17972" xr:uid="{00000000-0005-0000-0000-00007C450000}"/>
    <cellStyle name="20% - Accent1 3 2 2 4 5" xfId="17973" xr:uid="{00000000-0005-0000-0000-00007D450000}"/>
    <cellStyle name="20% - Accent1 3 2 2 4 5 2" xfId="17974" xr:uid="{00000000-0005-0000-0000-00007E450000}"/>
    <cellStyle name="20% - Accent1 3 2 2 4 5 2 2" xfId="17975" xr:uid="{00000000-0005-0000-0000-00007F450000}"/>
    <cellStyle name="20% - Accent1 3 2 2 4 5 2 2 2" xfId="17976" xr:uid="{00000000-0005-0000-0000-000080450000}"/>
    <cellStyle name="20% - Accent1 3 2 2 4 5 2 3" xfId="17977" xr:uid="{00000000-0005-0000-0000-000081450000}"/>
    <cellStyle name="20% - Accent1 3 2 2 4 5 3" xfId="17978" xr:uid="{00000000-0005-0000-0000-000082450000}"/>
    <cellStyle name="20% - Accent1 3 2 2 4 5 3 2" xfId="17979" xr:uid="{00000000-0005-0000-0000-000083450000}"/>
    <cellStyle name="20% - Accent1 3 2 2 4 5 4" xfId="17980" xr:uid="{00000000-0005-0000-0000-000084450000}"/>
    <cellStyle name="20% - Accent1 3 2 2 4 6" xfId="17981" xr:uid="{00000000-0005-0000-0000-000085450000}"/>
    <cellStyle name="20% - Accent1 3 2 2 4 6 2" xfId="17982" xr:uid="{00000000-0005-0000-0000-000086450000}"/>
    <cellStyle name="20% - Accent1 3 2 2 4 6 2 2" xfId="17983" xr:uid="{00000000-0005-0000-0000-000087450000}"/>
    <cellStyle name="20% - Accent1 3 2 2 4 6 2 2 2" xfId="17984" xr:uid="{00000000-0005-0000-0000-000088450000}"/>
    <cellStyle name="20% - Accent1 3 2 2 4 6 2 3" xfId="17985" xr:uid="{00000000-0005-0000-0000-000089450000}"/>
    <cellStyle name="20% - Accent1 3 2 2 4 6 3" xfId="17986" xr:uid="{00000000-0005-0000-0000-00008A450000}"/>
    <cellStyle name="20% - Accent1 3 2 2 4 6 3 2" xfId="17987" xr:uid="{00000000-0005-0000-0000-00008B450000}"/>
    <cellStyle name="20% - Accent1 3 2 2 4 6 4" xfId="17988" xr:uid="{00000000-0005-0000-0000-00008C450000}"/>
    <cellStyle name="20% - Accent1 3 2 2 4 7" xfId="17989" xr:uid="{00000000-0005-0000-0000-00008D450000}"/>
    <cellStyle name="20% - Accent1 3 2 2 4 7 2" xfId="17990" xr:uid="{00000000-0005-0000-0000-00008E450000}"/>
    <cellStyle name="20% - Accent1 3 2 2 4 7 2 2" xfId="17991" xr:uid="{00000000-0005-0000-0000-00008F450000}"/>
    <cellStyle name="20% - Accent1 3 2 2 4 7 3" xfId="17992" xr:uid="{00000000-0005-0000-0000-000090450000}"/>
    <cellStyle name="20% - Accent1 3 2 2 4 8" xfId="17993" xr:uid="{00000000-0005-0000-0000-000091450000}"/>
    <cellStyle name="20% - Accent1 3 2 2 4 8 2" xfId="17994" xr:uid="{00000000-0005-0000-0000-000092450000}"/>
    <cellStyle name="20% - Accent1 3 2 2 4 8 2 2" xfId="17995" xr:uid="{00000000-0005-0000-0000-000093450000}"/>
    <cellStyle name="20% - Accent1 3 2 2 4 8 3" xfId="17996" xr:uid="{00000000-0005-0000-0000-000094450000}"/>
    <cellStyle name="20% - Accent1 3 2 2 4 9" xfId="17997" xr:uid="{00000000-0005-0000-0000-000095450000}"/>
    <cellStyle name="20% - Accent1 3 2 2 4 9 2" xfId="17998" xr:uid="{00000000-0005-0000-0000-000096450000}"/>
    <cellStyle name="20% - Accent1 3 2 2 5" xfId="17999" xr:uid="{00000000-0005-0000-0000-000097450000}"/>
    <cellStyle name="20% - Accent1 3 2 2 5 10" xfId="18000" xr:uid="{00000000-0005-0000-0000-000098450000}"/>
    <cellStyle name="20% - Accent1 3 2 2 5 10 2" xfId="18001" xr:uid="{00000000-0005-0000-0000-000099450000}"/>
    <cellStyle name="20% - Accent1 3 2 2 5 11" xfId="18002" xr:uid="{00000000-0005-0000-0000-00009A450000}"/>
    <cellStyle name="20% - Accent1 3 2 2 5 2" xfId="18003" xr:uid="{00000000-0005-0000-0000-00009B450000}"/>
    <cellStyle name="20% - Accent1 3 2 2 5 2 2" xfId="18004" xr:uid="{00000000-0005-0000-0000-00009C450000}"/>
    <cellStyle name="20% - Accent1 3 2 2 5 2 2 2" xfId="18005" xr:uid="{00000000-0005-0000-0000-00009D450000}"/>
    <cellStyle name="20% - Accent1 3 2 2 5 2 2 2 2" xfId="18006" xr:uid="{00000000-0005-0000-0000-00009E450000}"/>
    <cellStyle name="20% - Accent1 3 2 2 5 2 2 2 2 2" xfId="18007" xr:uid="{00000000-0005-0000-0000-00009F450000}"/>
    <cellStyle name="20% - Accent1 3 2 2 5 2 2 2 3" xfId="18008" xr:uid="{00000000-0005-0000-0000-0000A0450000}"/>
    <cellStyle name="20% - Accent1 3 2 2 5 2 2 3" xfId="18009" xr:uid="{00000000-0005-0000-0000-0000A1450000}"/>
    <cellStyle name="20% - Accent1 3 2 2 5 2 2 3 2" xfId="18010" xr:uid="{00000000-0005-0000-0000-0000A2450000}"/>
    <cellStyle name="20% - Accent1 3 2 2 5 2 2 4" xfId="18011" xr:uid="{00000000-0005-0000-0000-0000A3450000}"/>
    <cellStyle name="20% - Accent1 3 2 2 5 2 3" xfId="18012" xr:uid="{00000000-0005-0000-0000-0000A4450000}"/>
    <cellStyle name="20% - Accent1 3 2 2 5 2 3 2" xfId="18013" xr:uid="{00000000-0005-0000-0000-0000A5450000}"/>
    <cellStyle name="20% - Accent1 3 2 2 5 2 3 2 2" xfId="18014" xr:uid="{00000000-0005-0000-0000-0000A6450000}"/>
    <cellStyle name="20% - Accent1 3 2 2 5 2 3 2 2 2" xfId="18015" xr:uid="{00000000-0005-0000-0000-0000A7450000}"/>
    <cellStyle name="20% - Accent1 3 2 2 5 2 3 2 3" xfId="18016" xr:uid="{00000000-0005-0000-0000-0000A8450000}"/>
    <cellStyle name="20% - Accent1 3 2 2 5 2 3 3" xfId="18017" xr:uid="{00000000-0005-0000-0000-0000A9450000}"/>
    <cellStyle name="20% - Accent1 3 2 2 5 2 3 3 2" xfId="18018" xr:uid="{00000000-0005-0000-0000-0000AA450000}"/>
    <cellStyle name="20% - Accent1 3 2 2 5 2 3 4" xfId="18019" xr:uid="{00000000-0005-0000-0000-0000AB450000}"/>
    <cellStyle name="20% - Accent1 3 2 2 5 2 4" xfId="18020" xr:uid="{00000000-0005-0000-0000-0000AC450000}"/>
    <cellStyle name="20% - Accent1 3 2 2 5 2 4 2" xfId="18021" xr:uid="{00000000-0005-0000-0000-0000AD450000}"/>
    <cellStyle name="20% - Accent1 3 2 2 5 2 4 2 2" xfId="18022" xr:uid="{00000000-0005-0000-0000-0000AE450000}"/>
    <cellStyle name="20% - Accent1 3 2 2 5 2 4 2 2 2" xfId="18023" xr:uid="{00000000-0005-0000-0000-0000AF450000}"/>
    <cellStyle name="20% - Accent1 3 2 2 5 2 4 2 3" xfId="18024" xr:uid="{00000000-0005-0000-0000-0000B0450000}"/>
    <cellStyle name="20% - Accent1 3 2 2 5 2 4 3" xfId="18025" xr:uid="{00000000-0005-0000-0000-0000B1450000}"/>
    <cellStyle name="20% - Accent1 3 2 2 5 2 4 3 2" xfId="18026" xr:uid="{00000000-0005-0000-0000-0000B2450000}"/>
    <cellStyle name="20% - Accent1 3 2 2 5 2 4 4" xfId="18027" xr:uid="{00000000-0005-0000-0000-0000B3450000}"/>
    <cellStyle name="20% - Accent1 3 2 2 5 2 5" xfId="18028" xr:uid="{00000000-0005-0000-0000-0000B4450000}"/>
    <cellStyle name="20% - Accent1 3 2 2 5 2 5 2" xfId="18029" xr:uid="{00000000-0005-0000-0000-0000B5450000}"/>
    <cellStyle name="20% - Accent1 3 2 2 5 2 5 2 2" xfId="18030" xr:uid="{00000000-0005-0000-0000-0000B6450000}"/>
    <cellStyle name="20% - Accent1 3 2 2 5 2 5 3" xfId="18031" xr:uid="{00000000-0005-0000-0000-0000B7450000}"/>
    <cellStyle name="20% - Accent1 3 2 2 5 2 6" xfId="18032" xr:uid="{00000000-0005-0000-0000-0000B8450000}"/>
    <cellStyle name="20% - Accent1 3 2 2 5 2 6 2" xfId="18033" xr:uid="{00000000-0005-0000-0000-0000B9450000}"/>
    <cellStyle name="20% - Accent1 3 2 2 5 2 6 2 2" xfId="18034" xr:uid="{00000000-0005-0000-0000-0000BA450000}"/>
    <cellStyle name="20% - Accent1 3 2 2 5 2 6 3" xfId="18035" xr:uid="{00000000-0005-0000-0000-0000BB450000}"/>
    <cellStyle name="20% - Accent1 3 2 2 5 2 7" xfId="18036" xr:uid="{00000000-0005-0000-0000-0000BC450000}"/>
    <cellStyle name="20% - Accent1 3 2 2 5 2 7 2" xfId="18037" xr:uid="{00000000-0005-0000-0000-0000BD450000}"/>
    <cellStyle name="20% - Accent1 3 2 2 5 2 8" xfId="18038" xr:uid="{00000000-0005-0000-0000-0000BE450000}"/>
    <cellStyle name="20% - Accent1 3 2 2 5 2 8 2" xfId="18039" xr:uid="{00000000-0005-0000-0000-0000BF450000}"/>
    <cellStyle name="20% - Accent1 3 2 2 5 2 9" xfId="18040" xr:uid="{00000000-0005-0000-0000-0000C0450000}"/>
    <cellStyle name="20% - Accent1 3 2 2 5 3" xfId="18041" xr:uid="{00000000-0005-0000-0000-0000C1450000}"/>
    <cellStyle name="20% - Accent1 3 2 2 5 3 2" xfId="18042" xr:uid="{00000000-0005-0000-0000-0000C2450000}"/>
    <cellStyle name="20% - Accent1 3 2 2 5 3 2 2" xfId="18043" xr:uid="{00000000-0005-0000-0000-0000C3450000}"/>
    <cellStyle name="20% - Accent1 3 2 2 5 3 2 2 2" xfId="18044" xr:uid="{00000000-0005-0000-0000-0000C4450000}"/>
    <cellStyle name="20% - Accent1 3 2 2 5 3 2 2 2 2" xfId="18045" xr:uid="{00000000-0005-0000-0000-0000C5450000}"/>
    <cellStyle name="20% - Accent1 3 2 2 5 3 2 2 3" xfId="18046" xr:uid="{00000000-0005-0000-0000-0000C6450000}"/>
    <cellStyle name="20% - Accent1 3 2 2 5 3 2 3" xfId="18047" xr:uid="{00000000-0005-0000-0000-0000C7450000}"/>
    <cellStyle name="20% - Accent1 3 2 2 5 3 2 3 2" xfId="18048" xr:uid="{00000000-0005-0000-0000-0000C8450000}"/>
    <cellStyle name="20% - Accent1 3 2 2 5 3 2 4" xfId="18049" xr:uid="{00000000-0005-0000-0000-0000C9450000}"/>
    <cellStyle name="20% - Accent1 3 2 2 5 3 3" xfId="18050" xr:uid="{00000000-0005-0000-0000-0000CA450000}"/>
    <cellStyle name="20% - Accent1 3 2 2 5 3 3 2" xfId="18051" xr:uid="{00000000-0005-0000-0000-0000CB450000}"/>
    <cellStyle name="20% - Accent1 3 2 2 5 3 3 2 2" xfId="18052" xr:uid="{00000000-0005-0000-0000-0000CC450000}"/>
    <cellStyle name="20% - Accent1 3 2 2 5 3 3 2 2 2" xfId="18053" xr:uid="{00000000-0005-0000-0000-0000CD450000}"/>
    <cellStyle name="20% - Accent1 3 2 2 5 3 3 2 3" xfId="18054" xr:uid="{00000000-0005-0000-0000-0000CE450000}"/>
    <cellStyle name="20% - Accent1 3 2 2 5 3 3 3" xfId="18055" xr:uid="{00000000-0005-0000-0000-0000CF450000}"/>
    <cellStyle name="20% - Accent1 3 2 2 5 3 3 3 2" xfId="18056" xr:uid="{00000000-0005-0000-0000-0000D0450000}"/>
    <cellStyle name="20% - Accent1 3 2 2 5 3 3 4" xfId="18057" xr:uid="{00000000-0005-0000-0000-0000D1450000}"/>
    <cellStyle name="20% - Accent1 3 2 2 5 3 4" xfId="18058" xr:uid="{00000000-0005-0000-0000-0000D2450000}"/>
    <cellStyle name="20% - Accent1 3 2 2 5 3 4 2" xfId="18059" xr:uid="{00000000-0005-0000-0000-0000D3450000}"/>
    <cellStyle name="20% - Accent1 3 2 2 5 3 4 2 2" xfId="18060" xr:uid="{00000000-0005-0000-0000-0000D4450000}"/>
    <cellStyle name="20% - Accent1 3 2 2 5 3 4 2 2 2" xfId="18061" xr:uid="{00000000-0005-0000-0000-0000D5450000}"/>
    <cellStyle name="20% - Accent1 3 2 2 5 3 4 2 3" xfId="18062" xr:uid="{00000000-0005-0000-0000-0000D6450000}"/>
    <cellStyle name="20% - Accent1 3 2 2 5 3 4 3" xfId="18063" xr:uid="{00000000-0005-0000-0000-0000D7450000}"/>
    <cellStyle name="20% - Accent1 3 2 2 5 3 4 3 2" xfId="18064" xr:uid="{00000000-0005-0000-0000-0000D8450000}"/>
    <cellStyle name="20% - Accent1 3 2 2 5 3 4 4" xfId="18065" xr:uid="{00000000-0005-0000-0000-0000D9450000}"/>
    <cellStyle name="20% - Accent1 3 2 2 5 3 5" xfId="18066" xr:uid="{00000000-0005-0000-0000-0000DA450000}"/>
    <cellStyle name="20% - Accent1 3 2 2 5 3 5 2" xfId="18067" xr:uid="{00000000-0005-0000-0000-0000DB450000}"/>
    <cellStyle name="20% - Accent1 3 2 2 5 3 5 2 2" xfId="18068" xr:uid="{00000000-0005-0000-0000-0000DC450000}"/>
    <cellStyle name="20% - Accent1 3 2 2 5 3 5 3" xfId="18069" xr:uid="{00000000-0005-0000-0000-0000DD450000}"/>
    <cellStyle name="20% - Accent1 3 2 2 5 3 6" xfId="18070" xr:uid="{00000000-0005-0000-0000-0000DE450000}"/>
    <cellStyle name="20% - Accent1 3 2 2 5 3 6 2" xfId="18071" xr:uid="{00000000-0005-0000-0000-0000DF450000}"/>
    <cellStyle name="20% - Accent1 3 2 2 5 3 6 2 2" xfId="18072" xr:uid="{00000000-0005-0000-0000-0000E0450000}"/>
    <cellStyle name="20% - Accent1 3 2 2 5 3 6 3" xfId="18073" xr:uid="{00000000-0005-0000-0000-0000E1450000}"/>
    <cellStyle name="20% - Accent1 3 2 2 5 3 7" xfId="18074" xr:uid="{00000000-0005-0000-0000-0000E2450000}"/>
    <cellStyle name="20% - Accent1 3 2 2 5 3 7 2" xfId="18075" xr:uid="{00000000-0005-0000-0000-0000E3450000}"/>
    <cellStyle name="20% - Accent1 3 2 2 5 3 8" xfId="18076" xr:uid="{00000000-0005-0000-0000-0000E4450000}"/>
    <cellStyle name="20% - Accent1 3 2 2 5 3 8 2" xfId="18077" xr:uid="{00000000-0005-0000-0000-0000E5450000}"/>
    <cellStyle name="20% - Accent1 3 2 2 5 3 9" xfId="18078" xr:uid="{00000000-0005-0000-0000-0000E6450000}"/>
    <cellStyle name="20% - Accent1 3 2 2 5 4" xfId="18079" xr:uid="{00000000-0005-0000-0000-0000E7450000}"/>
    <cellStyle name="20% - Accent1 3 2 2 5 4 2" xfId="18080" xr:uid="{00000000-0005-0000-0000-0000E8450000}"/>
    <cellStyle name="20% - Accent1 3 2 2 5 4 2 2" xfId="18081" xr:uid="{00000000-0005-0000-0000-0000E9450000}"/>
    <cellStyle name="20% - Accent1 3 2 2 5 4 2 2 2" xfId="18082" xr:uid="{00000000-0005-0000-0000-0000EA450000}"/>
    <cellStyle name="20% - Accent1 3 2 2 5 4 2 3" xfId="18083" xr:uid="{00000000-0005-0000-0000-0000EB450000}"/>
    <cellStyle name="20% - Accent1 3 2 2 5 4 3" xfId="18084" xr:uid="{00000000-0005-0000-0000-0000EC450000}"/>
    <cellStyle name="20% - Accent1 3 2 2 5 4 3 2" xfId="18085" xr:uid="{00000000-0005-0000-0000-0000ED450000}"/>
    <cellStyle name="20% - Accent1 3 2 2 5 4 4" xfId="18086" xr:uid="{00000000-0005-0000-0000-0000EE450000}"/>
    <cellStyle name="20% - Accent1 3 2 2 5 5" xfId="18087" xr:uid="{00000000-0005-0000-0000-0000EF450000}"/>
    <cellStyle name="20% - Accent1 3 2 2 5 5 2" xfId="18088" xr:uid="{00000000-0005-0000-0000-0000F0450000}"/>
    <cellStyle name="20% - Accent1 3 2 2 5 5 2 2" xfId="18089" xr:uid="{00000000-0005-0000-0000-0000F1450000}"/>
    <cellStyle name="20% - Accent1 3 2 2 5 5 2 2 2" xfId="18090" xr:uid="{00000000-0005-0000-0000-0000F2450000}"/>
    <cellStyle name="20% - Accent1 3 2 2 5 5 2 3" xfId="18091" xr:uid="{00000000-0005-0000-0000-0000F3450000}"/>
    <cellStyle name="20% - Accent1 3 2 2 5 5 3" xfId="18092" xr:uid="{00000000-0005-0000-0000-0000F4450000}"/>
    <cellStyle name="20% - Accent1 3 2 2 5 5 3 2" xfId="18093" xr:uid="{00000000-0005-0000-0000-0000F5450000}"/>
    <cellStyle name="20% - Accent1 3 2 2 5 5 4" xfId="18094" xr:uid="{00000000-0005-0000-0000-0000F6450000}"/>
    <cellStyle name="20% - Accent1 3 2 2 5 6" xfId="18095" xr:uid="{00000000-0005-0000-0000-0000F7450000}"/>
    <cellStyle name="20% - Accent1 3 2 2 5 6 2" xfId="18096" xr:uid="{00000000-0005-0000-0000-0000F8450000}"/>
    <cellStyle name="20% - Accent1 3 2 2 5 6 2 2" xfId="18097" xr:uid="{00000000-0005-0000-0000-0000F9450000}"/>
    <cellStyle name="20% - Accent1 3 2 2 5 6 2 2 2" xfId="18098" xr:uid="{00000000-0005-0000-0000-0000FA450000}"/>
    <cellStyle name="20% - Accent1 3 2 2 5 6 2 3" xfId="18099" xr:uid="{00000000-0005-0000-0000-0000FB450000}"/>
    <cellStyle name="20% - Accent1 3 2 2 5 6 3" xfId="18100" xr:uid="{00000000-0005-0000-0000-0000FC450000}"/>
    <cellStyle name="20% - Accent1 3 2 2 5 6 3 2" xfId="18101" xr:uid="{00000000-0005-0000-0000-0000FD450000}"/>
    <cellStyle name="20% - Accent1 3 2 2 5 6 4" xfId="18102" xr:uid="{00000000-0005-0000-0000-0000FE450000}"/>
    <cellStyle name="20% - Accent1 3 2 2 5 7" xfId="18103" xr:uid="{00000000-0005-0000-0000-0000FF450000}"/>
    <cellStyle name="20% - Accent1 3 2 2 5 7 2" xfId="18104" xr:uid="{00000000-0005-0000-0000-000000460000}"/>
    <cellStyle name="20% - Accent1 3 2 2 5 7 2 2" xfId="18105" xr:uid="{00000000-0005-0000-0000-000001460000}"/>
    <cellStyle name="20% - Accent1 3 2 2 5 7 3" xfId="18106" xr:uid="{00000000-0005-0000-0000-000002460000}"/>
    <cellStyle name="20% - Accent1 3 2 2 5 8" xfId="18107" xr:uid="{00000000-0005-0000-0000-000003460000}"/>
    <cellStyle name="20% - Accent1 3 2 2 5 8 2" xfId="18108" xr:uid="{00000000-0005-0000-0000-000004460000}"/>
    <cellStyle name="20% - Accent1 3 2 2 5 8 2 2" xfId="18109" xr:uid="{00000000-0005-0000-0000-000005460000}"/>
    <cellStyle name="20% - Accent1 3 2 2 5 8 3" xfId="18110" xr:uid="{00000000-0005-0000-0000-000006460000}"/>
    <cellStyle name="20% - Accent1 3 2 2 5 9" xfId="18111" xr:uid="{00000000-0005-0000-0000-000007460000}"/>
    <cellStyle name="20% - Accent1 3 2 2 5 9 2" xfId="18112" xr:uid="{00000000-0005-0000-0000-000008460000}"/>
    <cellStyle name="20% - Accent1 3 2 2 6" xfId="18113" xr:uid="{00000000-0005-0000-0000-000009460000}"/>
    <cellStyle name="20% - Accent1 3 2 2 6 10" xfId="18114" xr:uid="{00000000-0005-0000-0000-00000A460000}"/>
    <cellStyle name="20% - Accent1 3 2 2 6 10 2" xfId="18115" xr:uid="{00000000-0005-0000-0000-00000B460000}"/>
    <cellStyle name="20% - Accent1 3 2 2 6 11" xfId="18116" xr:uid="{00000000-0005-0000-0000-00000C460000}"/>
    <cellStyle name="20% - Accent1 3 2 2 6 2" xfId="18117" xr:uid="{00000000-0005-0000-0000-00000D460000}"/>
    <cellStyle name="20% - Accent1 3 2 2 6 2 2" xfId="18118" xr:uid="{00000000-0005-0000-0000-00000E460000}"/>
    <cellStyle name="20% - Accent1 3 2 2 6 2 2 2" xfId="18119" xr:uid="{00000000-0005-0000-0000-00000F460000}"/>
    <cellStyle name="20% - Accent1 3 2 2 6 2 2 2 2" xfId="18120" xr:uid="{00000000-0005-0000-0000-000010460000}"/>
    <cellStyle name="20% - Accent1 3 2 2 6 2 2 2 2 2" xfId="18121" xr:uid="{00000000-0005-0000-0000-000011460000}"/>
    <cellStyle name="20% - Accent1 3 2 2 6 2 2 2 3" xfId="18122" xr:uid="{00000000-0005-0000-0000-000012460000}"/>
    <cellStyle name="20% - Accent1 3 2 2 6 2 2 3" xfId="18123" xr:uid="{00000000-0005-0000-0000-000013460000}"/>
    <cellStyle name="20% - Accent1 3 2 2 6 2 2 3 2" xfId="18124" xr:uid="{00000000-0005-0000-0000-000014460000}"/>
    <cellStyle name="20% - Accent1 3 2 2 6 2 2 4" xfId="18125" xr:uid="{00000000-0005-0000-0000-000015460000}"/>
    <cellStyle name="20% - Accent1 3 2 2 6 2 3" xfId="18126" xr:uid="{00000000-0005-0000-0000-000016460000}"/>
    <cellStyle name="20% - Accent1 3 2 2 6 2 3 2" xfId="18127" xr:uid="{00000000-0005-0000-0000-000017460000}"/>
    <cellStyle name="20% - Accent1 3 2 2 6 2 3 2 2" xfId="18128" xr:uid="{00000000-0005-0000-0000-000018460000}"/>
    <cellStyle name="20% - Accent1 3 2 2 6 2 3 2 2 2" xfId="18129" xr:uid="{00000000-0005-0000-0000-000019460000}"/>
    <cellStyle name="20% - Accent1 3 2 2 6 2 3 2 3" xfId="18130" xr:uid="{00000000-0005-0000-0000-00001A460000}"/>
    <cellStyle name="20% - Accent1 3 2 2 6 2 3 3" xfId="18131" xr:uid="{00000000-0005-0000-0000-00001B460000}"/>
    <cellStyle name="20% - Accent1 3 2 2 6 2 3 3 2" xfId="18132" xr:uid="{00000000-0005-0000-0000-00001C460000}"/>
    <cellStyle name="20% - Accent1 3 2 2 6 2 3 4" xfId="18133" xr:uid="{00000000-0005-0000-0000-00001D460000}"/>
    <cellStyle name="20% - Accent1 3 2 2 6 2 4" xfId="18134" xr:uid="{00000000-0005-0000-0000-00001E460000}"/>
    <cellStyle name="20% - Accent1 3 2 2 6 2 4 2" xfId="18135" xr:uid="{00000000-0005-0000-0000-00001F460000}"/>
    <cellStyle name="20% - Accent1 3 2 2 6 2 4 2 2" xfId="18136" xr:uid="{00000000-0005-0000-0000-000020460000}"/>
    <cellStyle name="20% - Accent1 3 2 2 6 2 4 2 2 2" xfId="18137" xr:uid="{00000000-0005-0000-0000-000021460000}"/>
    <cellStyle name="20% - Accent1 3 2 2 6 2 4 2 3" xfId="18138" xr:uid="{00000000-0005-0000-0000-000022460000}"/>
    <cellStyle name="20% - Accent1 3 2 2 6 2 4 3" xfId="18139" xr:uid="{00000000-0005-0000-0000-000023460000}"/>
    <cellStyle name="20% - Accent1 3 2 2 6 2 4 3 2" xfId="18140" xr:uid="{00000000-0005-0000-0000-000024460000}"/>
    <cellStyle name="20% - Accent1 3 2 2 6 2 4 4" xfId="18141" xr:uid="{00000000-0005-0000-0000-000025460000}"/>
    <cellStyle name="20% - Accent1 3 2 2 6 2 5" xfId="18142" xr:uid="{00000000-0005-0000-0000-000026460000}"/>
    <cellStyle name="20% - Accent1 3 2 2 6 2 5 2" xfId="18143" xr:uid="{00000000-0005-0000-0000-000027460000}"/>
    <cellStyle name="20% - Accent1 3 2 2 6 2 5 2 2" xfId="18144" xr:uid="{00000000-0005-0000-0000-000028460000}"/>
    <cellStyle name="20% - Accent1 3 2 2 6 2 5 3" xfId="18145" xr:uid="{00000000-0005-0000-0000-000029460000}"/>
    <cellStyle name="20% - Accent1 3 2 2 6 2 6" xfId="18146" xr:uid="{00000000-0005-0000-0000-00002A460000}"/>
    <cellStyle name="20% - Accent1 3 2 2 6 2 6 2" xfId="18147" xr:uid="{00000000-0005-0000-0000-00002B460000}"/>
    <cellStyle name="20% - Accent1 3 2 2 6 2 6 2 2" xfId="18148" xr:uid="{00000000-0005-0000-0000-00002C460000}"/>
    <cellStyle name="20% - Accent1 3 2 2 6 2 6 3" xfId="18149" xr:uid="{00000000-0005-0000-0000-00002D460000}"/>
    <cellStyle name="20% - Accent1 3 2 2 6 2 7" xfId="18150" xr:uid="{00000000-0005-0000-0000-00002E460000}"/>
    <cellStyle name="20% - Accent1 3 2 2 6 2 7 2" xfId="18151" xr:uid="{00000000-0005-0000-0000-00002F460000}"/>
    <cellStyle name="20% - Accent1 3 2 2 6 2 8" xfId="18152" xr:uid="{00000000-0005-0000-0000-000030460000}"/>
    <cellStyle name="20% - Accent1 3 2 2 6 2 8 2" xfId="18153" xr:uid="{00000000-0005-0000-0000-000031460000}"/>
    <cellStyle name="20% - Accent1 3 2 2 6 2 9" xfId="18154" xr:uid="{00000000-0005-0000-0000-000032460000}"/>
    <cellStyle name="20% - Accent1 3 2 2 6 3" xfId="18155" xr:uid="{00000000-0005-0000-0000-000033460000}"/>
    <cellStyle name="20% - Accent1 3 2 2 6 3 2" xfId="18156" xr:uid="{00000000-0005-0000-0000-000034460000}"/>
    <cellStyle name="20% - Accent1 3 2 2 6 3 2 2" xfId="18157" xr:uid="{00000000-0005-0000-0000-000035460000}"/>
    <cellStyle name="20% - Accent1 3 2 2 6 3 2 2 2" xfId="18158" xr:uid="{00000000-0005-0000-0000-000036460000}"/>
    <cellStyle name="20% - Accent1 3 2 2 6 3 2 2 2 2" xfId="18159" xr:uid="{00000000-0005-0000-0000-000037460000}"/>
    <cellStyle name="20% - Accent1 3 2 2 6 3 2 2 3" xfId="18160" xr:uid="{00000000-0005-0000-0000-000038460000}"/>
    <cellStyle name="20% - Accent1 3 2 2 6 3 2 3" xfId="18161" xr:uid="{00000000-0005-0000-0000-000039460000}"/>
    <cellStyle name="20% - Accent1 3 2 2 6 3 2 3 2" xfId="18162" xr:uid="{00000000-0005-0000-0000-00003A460000}"/>
    <cellStyle name="20% - Accent1 3 2 2 6 3 2 4" xfId="18163" xr:uid="{00000000-0005-0000-0000-00003B460000}"/>
    <cellStyle name="20% - Accent1 3 2 2 6 3 3" xfId="18164" xr:uid="{00000000-0005-0000-0000-00003C460000}"/>
    <cellStyle name="20% - Accent1 3 2 2 6 3 3 2" xfId="18165" xr:uid="{00000000-0005-0000-0000-00003D460000}"/>
    <cellStyle name="20% - Accent1 3 2 2 6 3 3 2 2" xfId="18166" xr:uid="{00000000-0005-0000-0000-00003E460000}"/>
    <cellStyle name="20% - Accent1 3 2 2 6 3 3 2 2 2" xfId="18167" xr:uid="{00000000-0005-0000-0000-00003F460000}"/>
    <cellStyle name="20% - Accent1 3 2 2 6 3 3 2 3" xfId="18168" xr:uid="{00000000-0005-0000-0000-000040460000}"/>
    <cellStyle name="20% - Accent1 3 2 2 6 3 3 3" xfId="18169" xr:uid="{00000000-0005-0000-0000-000041460000}"/>
    <cellStyle name="20% - Accent1 3 2 2 6 3 3 3 2" xfId="18170" xr:uid="{00000000-0005-0000-0000-000042460000}"/>
    <cellStyle name="20% - Accent1 3 2 2 6 3 3 4" xfId="18171" xr:uid="{00000000-0005-0000-0000-000043460000}"/>
    <cellStyle name="20% - Accent1 3 2 2 6 3 4" xfId="18172" xr:uid="{00000000-0005-0000-0000-000044460000}"/>
    <cellStyle name="20% - Accent1 3 2 2 6 3 4 2" xfId="18173" xr:uid="{00000000-0005-0000-0000-000045460000}"/>
    <cellStyle name="20% - Accent1 3 2 2 6 3 4 2 2" xfId="18174" xr:uid="{00000000-0005-0000-0000-000046460000}"/>
    <cellStyle name="20% - Accent1 3 2 2 6 3 4 2 2 2" xfId="18175" xr:uid="{00000000-0005-0000-0000-000047460000}"/>
    <cellStyle name="20% - Accent1 3 2 2 6 3 4 2 3" xfId="18176" xr:uid="{00000000-0005-0000-0000-000048460000}"/>
    <cellStyle name="20% - Accent1 3 2 2 6 3 4 3" xfId="18177" xr:uid="{00000000-0005-0000-0000-000049460000}"/>
    <cellStyle name="20% - Accent1 3 2 2 6 3 4 3 2" xfId="18178" xr:uid="{00000000-0005-0000-0000-00004A460000}"/>
    <cellStyle name="20% - Accent1 3 2 2 6 3 4 4" xfId="18179" xr:uid="{00000000-0005-0000-0000-00004B460000}"/>
    <cellStyle name="20% - Accent1 3 2 2 6 3 5" xfId="18180" xr:uid="{00000000-0005-0000-0000-00004C460000}"/>
    <cellStyle name="20% - Accent1 3 2 2 6 3 5 2" xfId="18181" xr:uid="{00000000-0005-0000-0000-00004D460000}"/>
    <cellStyle name="20% - Accent1 3 2 2 6 3 5 2 2" xfId="18182" xr:uid="{00000000-0005-0000-0000-00004E460000}"/>
    <cellStyle name="20% - Accent1 3 2 2 6 3 5 3" xfId="18183" xr:uid="{00000000-0005-0000-0000-00004F460000}"/>
    <cellStyle name="20% - Accent1 3 2 2 6 3 6" xfId="18184" xr:uid="{00000000-0005-0000-0000-000050460000}"/>
    <cellStyle name="20% - Accent1 3 2 2 6 3 6 2" xfId="18185" xr:uid="{00000000-0005-0000-0000-000051460000}"/>
    <cellStyle name="20% - Accent1 3 2 2 6 3 6 2 2" xfId="18186" xr:uid="{00000000-0005-0000-0000-000052460000}"/>
    <cellStyle name="20% - Accent1 3 2 2 6 3 6 3" xfId="18187" xr:uid="{00000000-0005-0000-0000-000053460000}"/>
    <cellStyle name="20% - Accent1 3 2 2 6 3 7" xfId="18188" xr:uid="{00000000-0005-0000-0000-000054460000}"/>
    <cellStyle name="20% - Accent1 3 2 2 6 3 7 2" xfId="18189" xr:uid="{00000000-0005-0000-0000-000055460000}"/>
    <cellStyle name="20% - Accent1 3 2 2 6 3 8" xfId="18190" xr:uid="{00000000-0005-0000-0000-000056460000}"/>
    <cellStyle name="20% - Accent1 3 2 2 6 3 8 2" xfId="18191" xr:uid="{00000000-0005-0000-0000-000057460000}"/>
    <cellStyle name="20% - Accent1 3 2 2 6 3 9" xfId="18192" xr:uid="{00000000-0005-0000-0000-000058460000}"/>
    <cellStyle name="20% - Accent1 3 2 2 6 4" xfId="18193" xr:uid="{00000000-0005-0000-0000-000059460000}"/>
    <cellStyle name="20% - Accent1 3 2 2 6 4 2" xfId="18194" xr:uid="{00000000-0005-0000-0000-00005A460000}"/>
    <cellStyle name="20% - Accent1 3 2 2 6 4 2 2" xfId="18195" xr:uid="{00000000-0005-0000-0000-00005B460000}"/>
    <cellStyle name="20% - Accent1 3 2 2 6 4 2 2 2" xfId="18196" xr:uid="{00000000-0005-0000-0000-00005C460000}"/>
    <cellStyle name="20% - Accent1 3 2 2 6 4 2 3" xfId="18197" xr:uid="{00000000-0005-0000-0000-00005D460000}"/>
    <cellStyle name="20% - Accent1 3 2 2 6 4 3" xfId="18198" xr:uid="{00000000-0005-0000-0000-00005E460000}"/>
    <cellStyle name="20% - Accent1 3 2 2 6 4 3 2" xfId="18199" xr:uid="{00000000-0005-0000-0000-00005F460000}"/>
    <cellStyle name="20% - Accent1 3 2 2 6 4 4" xfId="18200" xr:uid="{00000000-0005-0000-0000-000060460000}"/>
    <cellStyle name="20% - Accent1 3 2 2 6 5" xfId="18201" xr:uid="{00000000-0005-0000-0000-000061460000}"/>
    <cellStyle name="20% - Accent1 3 2 2 6 5 2" xfId="18202" xr:uid="{00000000-0005-0000-0000-000062460000}"/>
    <cellStyle name="20% - Accent1 3 2 2 6 5 2 2" xfId="18203" xr:uid="{00000000-0005-0000-0000-000063460000}"/>
    <cellStyle name="20% - Accent1 3 2 2 6 5 2 2 2" xfId="18204" xr:uid="{00000000-0005-0000-0000-000064460000}"/>
    <cellStyle name="20% - Accent1 3 2 2 6 5 2 3" xfId="18205" xr:uid="{00000000-0005-0000-0000-000065460000}"/>
    <cellStyle name="20% - Accent1 3 2 2 6 5 3" xfId="18206" xr:uid="{00000000-0005-0000-0000-000066460000}"/>
    <cellStyle name="20% - Accent1 3 2 2 6 5 3 2" xfId="18207" xr:uid="{00000000-0005-0000-0000-000067460000}"/>
    <cellStyle name="20% - Accent1 3 2 2 6 5 4" xfId="18208" xr:uid="{00000000-0005-0000-0000-000068460000}"/>
    <cellStyle name="20% - Accent1 3 2 2 6 6" xfId="18209" xr:uid="{00000000-0005-0000-0000-000069460000}"/>
    <cellStyle name="20% - Accent1 3 2 2 6 6 2" xfId="18210" xr:uid="{00000000-0005-0000-0000-00006A460000}"/>
    <cellStyle name="20% - Accent1 3 2 2 6 6 2 2" xfId="18211" xr:uid="{00000000-0005-0000-0000-00006B460000}"/>
    <cellStyle name="20% - Accent1 3 2 2 6 6 2 2 2" xfId="18212" xr:uid="{00000000-0005-0000-0000-00006C460000}"/>
    <cellStyle name="20% - Accent1 3 2 2 6 6 2 3" xfId="18213" xr:uid="{00000000-0005-0000-0000-00006D460000}"/>
    <cellStyle name="20% - Accent1 3 2 2 6 6 3" xfId="18214" xr:uid="{00000000-0005-0000-0000-00006E460000}"/>
    <cellStyle name="20% - Accent1 3 2 2 6 6 3 2" xfId="18215" xr:uid="{00000000-0005-0000-0000-00006F460000}"/>
    <cellStyle name="20% - Accent1 3 2 2 6 6 4" xfId="18216" xr:uid="{00000000-0005-0000-0000-000070460000}"/>
    <cellStyle name="20% - Accent1 3 2 2 6 7" xfId="18217" xr:uid="{00000000-0005-0000-0000-000071460000}"/>
    <cellStyle name="20% - Accent1 3 2 2 6 7 2" xfId="18218" xr:uid="{00000000-0005-0000-0000-000072460000}"/>
    <cellStyle name="20% - Accent1 3 2 2 6 7 2 2" xfId="18219" xr:uid="{00000000-0005-0000-0000-000073460000}"/>
    <cellStyle name="20% - Accent1 3 2 2 6 7 3" xfId="18220" xr:uid="{00000000-0005-0000-0000-000074460000}"/>
    <cellStyle name="20% - Accent1 3 2 2 6 8" xfId="18221" xr:uid="{00000000-0005-0000-0000-000075460000}"/>
    <cellStyle name="20% - Accent1 3 2 2 6 8 2" xfId="18222" xr:uid="{00000000-0005-0000-0000-000076460000}"/>
    <cellStyle name="20% - Accent1 3 2 2 6 8 2 2" xfId="18223" xr:uid="{00000000-0005-0000-0000-000077460000}"/>
    <cellStyle name="20% - Accent1 3 2 2 6 8 3" xfId="18224" xr:uid="{00000000-0005-0000-0000-000078460000}"/>
    <cellStyle name="20% - Accent1 3 2 2 6 9" xfId="18225" xr:uid="{00000000-0005-0000-0000-000079460000}"/>
    <cellStyle name="20% - Accent1 3 2 2 6 9 2" xfId="18226" xr:uid="{00000000-0005-0000-0000-00007A460000}"/>
    <cellStyle name="20% - Accent1 3 2 2 7" xfId="18227" xr:uid="{00000000-0005-0000-0000-00007B460000}"/>
    <cellStyle name="20% - Accent1 3 2 2 7 2" xfId="18228" xr:uid="{00000000-0005-0000-0000-00007C460000}"/>
    <cellStyle name="20% - Accent1 3 2 2 7 2 2" xfId="18229" xr:uid="{00000000-0005-0000-0000-00007D460000}"/>
    <cellStyle name="20% - Accent1 3 2 2 7 2 2 2" xfId="18230" xr:uid="{00000000-0005-0000-0000-00007E460000}"/>
    <cellStyle name="20% - Accent1 3 2 2 7 2 2 2 2" xfId="18231" xr:uid="{00000000-0005-0000-0000-00007F460000}"/>
    <cellStyle name="20% - Accent1 3 2 2 7 2 2 3" xfId="18232" xr:uid="{00000000-0005-0000-0000-000080460000}"/>
    <cellStyle name="20% - Accent1 3 2 2 7 2 3" xfId="18233" xr:uid="{00000000-0005-0000-0000-000081460000}"/>
    <cellStyle name="20% - Accent1 3 2 2 7 2 3 2" xfId="18234" xr:uid="{00000000-0005-0000-0000-000082460000}"/>
    <cellStyle name="20% - Accent1 3 2 2 7 2 4" xfId="18235" xr:uid="{00000000-0005-0000-0000-000083460000}"/>
    <cellStyle name="20% - Accent1 3 2 2 7 3" xfId="18236" xr:uid="{00000000-0005-0000-0000-000084460000}"/>
    <cellStyle name="20% - Accent1 3 2 2 7 3 2" xfId="18237" xr:uid="{00000000-0005-0000-0000-000085460000}"/>
    <cellStyle name="20% - Accent1 3 2 2 7 3 2 2" xfId="18238" xr:uid="{00000000-0005-0000-0000-000086460000}"/>
    <cellStyle name="20% - Accent1 3 2 2 7 3 2 2 2" xfId="18239" xr:uid="{00000000-0005-0000-0000-000087460000}"/>
    <cellStyle name="20% - Accent1 3 2 2 7 3 2 3" xfId="18240" xr:uid="{00000000-0005-0000-0000-000088460000}"/>
    <cellStyle name="20% - Accent1 3 2 2 7 3 3" xfId="18241" xr:uid="{00000000-0005-0000-0000-000089460000}"/>
    <cellStyle name="20% - Accent1 3 2 2 7 3 3 2" xfId="18242" xr:uid="{00000000-0005-0000-0000-00008A460000}"/>
    <cellStyle name="20% - Accent1 3 2 2 7 3 4" xfId="18243" xr:uid="{00000000-0005-0000-0000-00008B460000}"/>
    <cellStyle name="20% - Accent1 3 2 2 7 4" xfId="18244" xr:uid="{00000000-0005-0000-0000-00008C460000}"/>
    <cellStyle name="20% - Accent1 3 2 2 7 4 2" xfId="18245" xr:uid="{00000000-0005-0000-0000-00008D460000}"/>
    <cellStyle name="20% - Accent1 3 2 2 7 4 2 2" xfId="18246" xr:uid="{00000000-0005-0000-0000-00008E460000}"/>
    <cellStyle name="20% - Accent1 3 2 2 7 4 2 2 2" xfId="18247" xr:uid="{00000000-0005-0000-0000-00008F460000}"/>
    <cellStyle name="20% - Accent1 3 2 2 7 4 2 3" xfId="18248" xr:uid="{00000000-0005-0000-0000-000090460000}"/>
    <cellStyle name="20% - Accent1 3 2 2 7 4 3" xfId="18249" xr:uid="{00000000-0005-0000-0000-000091460000}"/>
    <cellStyle name="20% - Accent1 3 2 2 7 4 3 2" xfId="18250" xr:uid="{00000000-0005-0000-0000-000092460000}"/>
    <cellStyle name="20% - Accent1 3 2 2 7 4 4" xfId="18251" xr:uid="{00000000-0005-0000-0000-000093460000}"/>
    <cellStyle name="20% - Accent1 3 2 2 7 5" xfId="18252" xr:uid="{00000000-0005-0000-0000-000094460000}"/>
    <cellStyle name="20% - Accent1 3 2 2 7 5 2" xfId="18253" xr:uid="{00000000-0005-0000-0000-000095460000}"/>
    <cellStyle name="20% - Accent1 3 2 2 7 5 2 2" xfId="18254" xr:uid="{00000000-0005-0000-0000-000096460000}"/>
    <cellStyle name="20% - Accent1 3 2 2 7 5 3" xfId="18255" xr:uid="{00000000-0005-0000-0000-000097460000}"/>
    <cellStyle name="20% - Accent1 3 2 2 7 6" xfId="18256" xr:uid="{00000000-0005-0000-0000-000098460000}"/>
    <cellStyle name="20% - Accent1 3 2 2 7 6 2" xfId="18257" xr:uid="{00000000-0005-0000-0000-000099460000}"/>
    <cellStyle name="20% - Accent1 3 2 2 7 6 2 2" xfId="18258" xr:uid="{00000000-0005-0000-0000-00009A460000}"/>
    <cellStyle name="20% - Accent1 3 2 2 7 6 3" xfId="18259" xr:uid="{00000000-0005-0000-0000-00009B460000}"/>
    <cellStyle name="20% - Accent1 3 2 2 7 7" xfId="18260" xr:uid="{00000000-0005-0000-0000-00009C460000}"/>
    <cellStyle name="20% - Accent1 3 2 2 7 7 2" xfId="18261" xr:uid="{00000000-0005-0000-0000-00009D460000}"/>
    <cellStyle name="20% - Accent1 3 2 2 7 8" xfId="18262" xr:uid="{00000000-0005-0000-0000-00009E460000}"/>
    <cellStyle name="20% - Accent1 3 2 2 7 8 2" xfId="18263" xr:uid="{00000000-0005-0000-0000-00009F460000}"/>
    <cellStyle name="20% - Accent1 3 2 2 7 9" xfId="18264" xr:uid="{00000000-0005-0000-0000-0000A0460000}"/>
    <cellStyle name="20% - Accent1 3 2 2 8" xfId="18265" xr:uid="{00000000-0005-0000-0000-0000A1460000}"/>
    <cellStyle name="20% - Accent1 3 2 2 8 2" xfId="18266" xr:uid="{00000000-0005-0000-0000-0000A2460000}"/>
    <cellStyle name="20% - Accent1 3 2 2 8 2 2" xfId="18267" xr:uid="{00000000-0005-0000-0000-0000A3460000}"/>
    <cellStyle name="20% - Accent1 3 2 2 8 2 2 2" xfId="18268" xr:uid="{00000000-0005-0000-0000-0000A4460000}"/>
    <cellStyle name="20% - Accent1 3 2 2 8 2 2 2 2" xfId="18269" xr:uid="{00000000-0005-0000-0000-0000A5460000}"/>
    <cellStyle name="20% - Accent1 3 2 2 8 2 2 3" xfId="18270" xr:uid="{00000000-0005-0000-0000-0000A6460000}"/>
    <cellStyle name="20% - Accent1 3 2 2 8 2 3" xfId="18271" xr:uid="{00000000-0005-0000-0000-0000A7460000}"/>
    <cellStyle name="20% - Accent1 3 2 2 8 2 3 2" xfId="18272" xr:uid="{00000000-0005-0000-0000-0000A8460000}"/>
    <cellStyle name="20% - Accent1 3 2 2 8 2 4" xfId="18273" xr:uid="{00000000-0005-0000-0000-0000A9460000}"/>
    <cellStyle name="20% - Accent1 3 2 2 8 3" xfId="18274" xr:uid="{00000000-0005-0000-0000-0000AA460000}"/>
    <cellStyle name="20% - Accent1 3 2 2 8 3 2" xfId="18275" xr:uid="{00000000-0005-0000-0000-0000AB460000}"/>
    <cellStyle name="20% - Accent1 3 2 2 8 3 2 2" xfId="18276" xr:uid="{00000000-0005-0000-0000-0000AC460000}"/>
    <cellStyle name="20% - Accent1 3 2 2 8 3 2 2 2" xfId="18277" xr:uid="{00000000-0005-0000-0000-0000AD460000}"/>
    <cellStyle name="20% - Accent1 3 2 2 8 3 2 3" xfId="18278" xr:uid="{00000000-0005-0000-0000-0000AE460000}"/>
    <cellStyle name="20% - Accent1 3 2 2 8 3 3" xfId="18279" xr:uid="{00000000-0005-0000-0000-0000AF460000}"/>
    <cellStyle name="20% - Accent1 3 2 2 8 3 3 2" xfId="18280" xr:uid="{00000000-0005-0000-0000-0000B0460000}"/>
    <cellStyle name="20% - Accent1 3 2 2 8 3 4" xfId="18281" xr:uid="{00000000-0005-0000-0000-0000B1460000}"/>
    <cellStyle name="20% - Accent1 3 2 2 8 4" xfId="18282" xr:uid="{00000000-0005-0000-0000-0000B2460000}"/>
    <cellStyle name="20% - Accent1 3 2 2 8 4 2" xfId="18283" xr:uid="{00000000-0005-0000-0000-0000B3460000}"/>
    <cellStyle name="20% - Accent1 3 2 2 8 4 2 2" xfId="18284" xr:uid="{00000000-0005-0000-0000-0000B4460000}"/>
    <cellStyle name="20% - Accent1 3 2 2 8 4 2 2 2" xfId="18285" xr:uid="{00000000-0005-0000-0000-0000B5460000}"/>
    <cellStyle name="20% - Accent1 3 2 2 8 4 2 3" xfId="18286" xr:uid="{00000000-0005-0000-0000-0000B6460000}"/>
    <cellStyle name="20% - Accent1 3 2 2 8 4 3" xfId="18287" xr:uid="{00000000-0005-0000-0000-0000B7460000}"/>
    <cellStyle name="20% - Accent1 3 2 2 8 4 3 2" xfId="18288" xr:uid="{00000000-0005-0000-0000-0000B8460000}"/>
    <cellStyle name="20% - Accent1 3 2 2 8 4 4" xfId="18289" xr:uid="{00000000-0005-0000-0000-0000B9460000}"/>
    <cellStyle name="20% - Accent1 3 2 2 8 5" xfId="18290" xr:uid="{00000000-0005-0000-0000-0000BA460000}"/>
    <cellStyle name="20% - Accent1 3 2 2 8 5 2" xfId="18291" xr:uid="{00000000-0005-0000-0000-0000BB460000}"/>
    <cellStyle name="20% - Accent1 3 2 2 8 5 2 2" xfId="18292" xr:uid="{00000000-0005-0000-0000-0000BC460000}"/>
    <cellStyle name="20% - Accent1 3 2 2 8 5 3" xfId="18293" xr:uid="{00000000-0005-0000-0000-0000BD460000}"/>
    <cellStyle name="20% - Accent1 3 2 2 8 6" xfId="18294" xr:uid="{00000000-0005-0000-0000-0000BE460000}"/>
    <cellStyle name="20% - Accent1 3 2 2 8 6 2" xfId="18295" xr:uid="{00000000-0005-0000-0000-0000BF460000}"/>
    <cellStyle name="20% - Accent1 3 2 2 8 6 2 2" xfId="18296" xr:uid="{00000000-0005-0000-0000-0000C0460000}"/>
    <cellStyle name="20% - Accent1 3 2 2 8 6 3" xfId="18297" xr:uid="{00000000-0005-0000-0000-0000C1460000}"/>
    <cellStyle name="20% - Accent1 3 2 2 8 7" xfId="18298" xr:uid="{00000000-0005-0000-0000-0000C2460000}"/>
    <cellStyle name="20% - Accent1 3 2 2 8 7 2" xfId="18299" xr:uid="{00000000-0005-0000-0000-0000C3460000}"/>
    <cellStyle name="20% - Accent1 3 2 2 8 8" xfId="18300" xr:uid="{00000000-0005-0000-0000-0000C4460000}"/>
    <cellStyle name="20% - Accent1 3 2 2 8 8 2" xfId="18301" xr:uid="{00000000-0005-0000-0000-0000C5460000}"/>
    <cellStyle name="20% - Accent1 3 2 2 8 9" xfId="18302" xr:uid="{00000000-0005-0000-0000-0000C6460000}"/>
    <cellStyle name="20% - Accent1 3 2 2 9" xfId="18303" xr:uid="{00000000-0005-0000-0000-0000C7460000}"/>
    <cellStyle name="20% - Accent1 3 2 2 9 2" xfId="18304" xr:uid="{00000000-0005-0000-0000-0000C8460000}"/>
    <cellStyle name="20% - Accent1 3 2 2 9 2 2" xfId="18305" xr:uid="{00000000-0005-0000-0000-0000C9460000}"/>
    <cellStyle name="20% - Accent1 3 2 2 9 2 2 2" xfId="18306" xr:uid="{00000000-0005-0000-0000-0000CA460000}"/>
    <cellStyle name="20% - Accent1 3 2 2 9 2 3" xfId="18307" xr:uid="{00000000-0005-0000-0000-0000CB460000}"/>
    <cellStyle name="20% - Accent1 3 2 2 9 3" xfId="18308" xr:uid="{00000000-0005-0000-0000-0000CC460000}"/>
    <cellStyle name="20% - Accent1 3 2 2 9 3 2" xfId="18309" xr:uid="{00000000-0005-0000-0000-0000CD460000}"/>
    <cellStyle name="20% - Accent1 3 2 2 9 4" xfId="18310" xr:uid="{00000000-0005-0000-0000-0000CE460000}"/>
    <cellStyle name="20% - Accent1 3 2 20" xfId="18311" xr:uid="{00000000-0005-0000-0000-0000CF460000}"/>
    <cellStyle name="20% - Accent1 3 2 3" xfId="18312" xr:uid="{00000000-0005-0000-0000-0000D0460000}"/>
    <cellStyle name="20% - Accent1 3 2 3 10" xfId="18313" xr:uid="{00000000-0005-0000-0000-0000D1460000}"/>
    <cellStyle name="20% - Accent1 3 2 3 10 2" xfId="18314" xr:uid="{00000000-0005-0000-0000-0000D2460000}"/>
    <cellStyle name="20% - Accent1 3 2 3 10 2 2" xfId="18315" xr:uid="{00000000-0005-0000-0000-0000D3460000}"/>
    <cellStyle name="20% - Accent1 3 2 3 10 2 2 2" xfId="18316" xr:uid="{00000000-0005-0000-0000-0000D4460000}"/>
    <cellStyle name="20% - Accent1 3 2 3 10 2 3" xfId="18317" xr:uid="{00000000-0005-0000-0000-0000D5460000}"/>
    <cellStyle name="20% - Accent1 3 2 3 10 3" xfId="18318" xr:uid="{00000000-0005-0000-0000-0000D6460000}"/>
    <cellStyle name="20% - Accent1 3 2 3 10 3 2" xfId="18319" xr:uid="{00000000-0005-0000-0000-0000D7460000}"/>
    <cellStyle name="20% - Accent1 3 2 3 10 4" xfId="18320" xr:uid="{00000000-0005-0000-0000-0000D8460000}"/>
    <cellStyle name="20% - Accent1 3 2 3 11" xfId="18321" xr:uid="{00000000-0005-0000-0000-0000D9460000}"/>
    <cellStyle name="20% - Accent1 3 2 3 11 2" xfId="18322" xr:uid="{00000000-0005-0000-0000-0000DA460000}"/>
    <cellStyle name="20% - Accent1 3 2 3 11 2 2" xfId="18323" xr:uid="{00000000-0005-0000-0000-0000DB460000}"/>
    <cellStyle name="20% - Accent1 3 2 3 11 2 2 2" xfId="18324" xr:uid="{00000000-0005-0000-0000-0000DC460000}"/>
    <cellStyle name="20% - Accent1 3 2 3 11 2 3" xfId="18325" xr:uid="{00000000-0005-0000-0000-0000DD460000}"/>
    <cellStyle name="20% - Accent1 3 2 3 11 3" xfId="18326" xr:uid="{00000000-0005-0000-0000-0000DE460000}"/>
    <cellStyle name="20% - Accent1 3 2 3 11 3 2" xfId="18327" xr:uid="{00000000-0005-0000-0000-0000DF460000}"/>
    <cellStyle name="20% - Accent1 3 2 3 11 4" xfId="18328" xr:uid="{00000000-0005-0000-0000-0000E0460000}"/>
    <cellStyle name="20% - Accent1 3 2 3 12" xfId="18329" xr:uid="{00000000-0005-0000-0000-0000E1460000}"/>
    <cellStyle name="20% - Accent1 3 2 3 12 2" xfId="18330" xr:uid="{00000000-0005-0000-0000-0000E2460000}"/>
    <cellStyle name="20% - Accent1 3 2 3 12 2 2" xfId="18331" xr:uid="{00000000-0005-0000-0000-0000E3460000}"/>
    <cellStyle name="20% - Accent1 3 2 3 12 3" xfId="18332" xr:uid="{00000000-0005-0000-0000-0000E4460000}"/>
    <cellStyle name="20% - Accent1 3 2 3 13" xfId="18333" xr:uid="{00000000-0005-0000-0000-0000E5460000}"/>
    <cellStyle name="20% - Accent1 3 2 3 13 2" xfId="18334" xr:uid="{00000000-0005-0000-0000-0000E6460000}"/>
    <cellStyle name="20% - Accent1 3 2 3 13 2 2" xfId="18335" xr:uid="{00000000-0005-0000-0000-0000E7460000}"/>
    <cellStyle name="20% - Accent1 3 2 3 13 3" xfId="18336" xr:uid="{00000000-0005-0000-0000-0000E8460000}"/>
    <cellStyle name="20% - Accent1 3 2 3 14" xfId="18337" xr:uid="{00000000-0005-0000-0000-0000E9460000}"/>
    <cellStyle name="20% - Accent1 3 2 3 14 2" xfId="18338" xr:uid="{00000000-0005-0000-0000-0000EA460000}"/>
    <cellStyle name="20% - Accent1 3 2 3 15" xfId="18339" xr:uid="{00000000-0005-0000-0000-0000EB460000}"/>
    <cellStyle name="20% - Accent1 3 2 3 15 2" xfId="18340" xr:uid="{00000000-0005-0000-0000-0000EC460000}"/>
    <cellStyle name="20% - Accent1 3 2 3 16" xfId="18341" xr:uid="{00000000-0005-0000-0000-0000ED460000}"/>
    <cellStyle name="20% - Accent1 3 2 3 2" xfId="18342" xr:uid="{00000000-0005-0000-0000-0000EE460000}"/>
    <cellStyle name="20% - Accent1 3 2 3 2 10" xfId="18343" xr:uid="{00000000-0005-0000-0000-0000EF460000}"/>
    <cellStyle name="20% - Accent1 3 2 3 2 10 2" xfId="18344" xr:uid="{00000000-0005-0000-0000-0000F0460000}"/>
    <cellStyle name="20% - Accent1 3 2 3 2 10 2 2" xfId="18345" xr:uid="{00000000-0005-0000-0000-0000F1460000}"/>
    <cellStyle name="20% - Accent1 3 2 3 2 10 2 2 2" xfId="18346" xr:uid="{00000000-0005-0000-0000-0000F2460000}"/>
    <cellStyle name="20% - Accent1 3 2 3 2 10 2 3" xfId="18347" xr:uid="{00000000-0005-0000-0000-0000F3460000}"/>
    <cellStyle name="20% - Accent1 3 2 3 2 10 3" xfId="18348" xr:uid="{00000000-0005-0000-0000-0000F4460000}"/>
    <cellStyle name="20% - Accent1 3 2 3 2 10 3 2" xfId="18349" xr:uid="{00000000-0005-0000-0000-0000F5460000}"/>
    <cellStyle name="20% - Accent1 3 2 3 2 10 4" xfId="18350" xr:uid="{00000000-0005-0000-0000-0000F6460000}"/>
    <cellStyle name="20% - Accent1 3 2 3 2 11" xfId="18351" xr:uid="{00000000-0005-0000-0000-0000F7460000}"/>
    <cellStyle name="20% - Accent1 3 2 3 2 11 2" xfId="18352" xr:uid="{00000000-0005-0000-0000-0000F8460000}"/>
    <cellStyle name="20% - Accent1 3 2 3 2 11 2 2" xfId="18353" xr:uid="{00000000-0005-0000-0000-0000F9460000}"/>
    <cellStyle name="20% - Accent1 3 2 3 2 11 3" xfId="18354" xr:uid="{00000000-0005-0000-0000-0000FA460000}"/>
    <cellStyle name="20% - Accent1 3 2 3 2 12" xfId="18355" xr:uid="{00000000-0005-0000-0000-0000FB460000}"/>
    <cellStyle name="20% - Accent1 3 2 3 2 12 2" xfId="18356" xr:uid="{00000000-0005-0000-0000-0000FC460000}"/>
    <cellStyle name="20% - Accent1 3 2 3 2 12 2 2" xfId="18357" xr:uid="{00000000-0005-0000-0000-0000FD460000}"/>
    <cellStyle name="20% - Accent1 3 2 3 2 12 3" xfId="18358" xr:uid="{00000000-0005-0000-0000-0000FE460000}"/>
    <cellStyle name="20% - Accent1 3 2 3 2 13" xfId="18359" xr:uid="{00000000-0005-0000-0000-0000FF460000}"/>
    <cellStyle name="20% - Accent1 3 2 3 2 13 2" xfId="18360" xr:uid="{00000000-0005-0000-0000-000000470000}"/>
    <cellStyle name="20% - Accent1 3 2 3 2 14" xfId="18361" xr:uid="{00000000-0005-0000-0000-000001470000}"/>
    <cellStyle name="20% - Accent1 3 2 3 2 14 2" xfId="18362" xr:uid="{00000000-0005-0000-0000-000002470000}"/>
    <cellStyle name="20% - Accent1 3 2 3 2 15" xfId="18363" xr:uid="{00000000-0005-0000-0000-000003470000}"/>
    <cellStyle name="20% - Accent1 3 2 3 2 2" xfId="18364" xr:uid="{00000000-0005-0000-0000-000004470000}"/>
    <cellStyle name="20% - Accent1 3 2 3 2 2 10" xfId="18365" xr:uid="{00000000-0005-0000-0000-000005470000}"/>
    <cellStyle name="20% - Accent1 3 2 3 2 2 10 2" xfId="18366" xr:uid="{00000000-0005-0000-0000-000006470000}"/>
    <cellStyle name="20% - Accent1 3 2 3 2 2 10 2 2" xfId="18367" xr:uid="{00000000-0005-0000-0000-000007470000}"/>
    <cellStyle name="20% - Accent1 3 2 3 2 2 10 3" xfId="18368" xr:uid="{00000000-0005-0000-0000-000008470000}"/>
    <cellStyle name="20% - Accent1 3 2 3 2 2 11" xfId="18369" xr:uid="{00000000-0005-0000-0000-000009470000}"/>
    <cellStyle name="20% - Accent1 3 2 3 2 2 11 2" xfId="18370" xr:uid="{00000000-0005-0000-0000-00000A470000}"/>
    <cellStyle name="20% - Accent1 3 2 3 2 2 11 2 2" xfId="18371" xr:uid="{00000000-0005-0000-0000-00000B470000}"/>
    <cellStyle name="20% - Accent1 3 2 3 2 2 11 3" xfId="18372" xr:uid="{00000000-0005-0000-0000-00000C470000}"/>
    <cellStyle name="20% - Accent1 3 2 3 2 2 12" xfId="18373" xr:uid="{00000000-0005-0000-0000-00000D470000}"/>
    <cellStyle name="20% - Accent1 3 2 3 2 2 12 2" xfId="18374" xr:uid="{00000000-0005-0000-0000-00000E470000}"/>
    <cellStyle name="20% - Accent1 3 2 3 2 2 13" xfId="18375" xr:uid="{00000000-0005-0000-0000-00000F470000}"/>
    <cellStyle name="20% - Accent1 3 2 3 2 2 13 2" xfId="18376" xr:uid="{00000000-0005-0000-0000-000010470000}"/>
    <cellStyle name="20% - Accent1 3 2 3 2 2 14" xfId="18377" xr:uid="{00000000-0005-0000-0000-000011470000}"/>
    <cellStyle name="20% - Accent1 3 2 3 2 2 2" xfId="18378" xr:uid="{00000000-0005-0000-0000-000012470000}"/>
    <cellStyle name="20% - Accent1 3 2 3 2 2 2 10" xfId="18379" xr:uid="{00000000-0005-0000-0000-000013470000}"/>
    <cellStyle name="20% - Accent1 3 2 3 2 2 2 10 2" xfId="18380" xr:uid="{00000000-0005-0000-0000-000014470000}"/>
    <cellStyle name="20% - Accent1 3 2 3 2 2 2 11" xfId="18381" xr:uid="{00000000-0005-0000-0000-000015470000}"/>
    <cellStyle name="20% - Accent1 3 2 3 2 2 2 2" xfId="18382" xr:uid="{00000000-0005-0000-0000-000016470000}"/>
    <cellStyle name="20% - Accent1 3 2 3 2 2 2 2 2" xfId="18383" xr:uid="{00000000-0005-0000-0000-000017470000}"/>
    <cellStyle name="20% - Accent1 3 2 3 2 2 2 2 2 2" xfId="18384" xr:uid="{00000000-0005-0000-0000-000018470000}"/>
    <cellStyle name="20% - Accent1 3 2 3 2 2 2 2 2 2 2" xfId="18385" xr:uid="{00000000-0005-0000-0000-000019470000}"/>
    <cellStyle name="20% - Accent1 3 2 3 2 2 2 2 2 2 2 2" xfId="18386" xr:uid="{00000000-0005-0000-0000-00001A470000}"/>
    <cellStyle name="20% - Accent1 3 2 3 2 2 2 2 2 2 3" xfId="18387" xr:uid="{00000000-0005-0000-0000-00001B470000}"/>
    <cellStyle name="20% - Accent1 3 2 3 2 2 2 2 2 3" xfId="18388" xr:uid="{00000000-0005-0000-0000-00001C470000}"/>
    <cellStyle name="20% - Accent1 3 2 3 2 2 2 2 2 3 2" xfId="18389" xr:uid="{00000000-0005-0000-0000-00001D470000}"/>
    <cellStyle name="20% - Accent1 3 2 3 2 2 2 2 2 4" xfId="18390" xr:uid="{00000000-0005-0000-0000-00001E470000}"/>
    <cellStyle name="20% - Accent1 3 2 3 2 2 2 2 3" xfId="18391" xr:uid="{00000000-0005-0000-0000-00001F470000}"/>
    <cellStyle name="20% - Accent1 3 2 3 2 2 2 2 3 2" xfId="18392" xr:uid="{00000000-0005-0000-0000-000020470000}"/>
    <cellStyle name="20% - Accent1 3 2 3 2 2 2 2 3 2 2" xfId="18393" xr:uid="{00000000-0005-0000-0000-000021470000}"/>
    <cellStyle name="20% - Accent1 3 2 3 2 2 2 2 3 2 2 2" xfId="18394" xr:uid="{00000000-0005-0000-0000-000022470000}"/>
    <cellStyle name="20% - Accent1 3 2 3 2 2 2 2 3 2 3" xfId="18395" xr:uid="{00000000-0005-0000-0000-000023470000}"/>
    <cellStyle name="20% - Accent1 3 2 3 2 2 2 2 3 3" xfId="18396" xr:uid="{00000000-0005-0000-0000-000024470000}"/>
    <cellStyle name="20% - Accent1 3 2 3 2 2 2 2 3 3 2" xfId="18397" xr:uid="{00000000-0005-0000-0000-000025470000}"/>
    <cellStyle name="20% - Accent1 3 2 3 2 2 2 2 3 4" xfId="18398" xr:uid="{00000000-0005-0000-0000-000026470000}"/>
    <cellStyle name="20% - Accent1 3 2 3 2 2 2 2 4" xfId="18399" xr:uid="{00000000-0005-0000-0000-000027470000}"/>
    <cellStyle name="20% - Accent1 3 2 3 2 2 2 2 4 2" xfId="18400" xr:uid="{00000000-0005-0000-0000-000028470000}"/>
    <cellStyle name="20% - Accent1 3 2 3 2 2 2 2 4 2 2" xfId="18401" xr:uid="{00000000-0005-0000-0000-000029470000}"/>
    <cellStyle name="20% - Accent1 3 2 3 2 2 2 2 4 2 2 2" xfId="18402" xr:uid="{00000000-0005-0000-0000-00002A470000}"/>
    <cellStyle name="20% - Accent1 3 2 3 2 2 2 2 4 2 3" xfId="18403" xr:uid="{00000000-0005-0000-0000-00002B470000}"/>
    <cellStyle name="20% - Accent1 3 2 3 2 2 2 2 4 3" xfId="18404" xr:uid="{00000000-0005-0000-0000-00002C470000}"/>
    <cellStyle name="20% - Accent1 3 2 3 2 2 2 2 4 3 2" xfId="18405" xr:uid="{00000000-0005-0000-0000-00002D470000}"/>
    <cellStyle name="20% - Accent1 3 2 3 2 2 2 2 4 4" xfId="18406" xr:uid="{00000000-0005-0000-0000-00002E470000}"/>
    <cellStyle name="20% - Accent1 3 2 3 2 2 2 2 5" xfId="18407" xr:uid="{00000000-0005-0000-0000-00002F470000}"/>
    <cellStyle name="20% - Accent1 3 2 3 2 2 2 2 5 2" xfId="18408" xr:uid="{00000000-0005-0000-0000-000030470000}"/>
    <cellStyle name="20% - Accent1 3 2 3 2 2 2 2 5 2 2" xfId="18409" xr:uid="{00000000-0005-0000-0000-000031470000}"/>
    <cellStyle name="20% - Accent1 3 2 3 2 2 2 2 5 3" xfId="18410" xr:uid="{00000000-0005-0000-0000-000032470000}"/>
    <cellStyle name="20% - Accent1 3 2 3 2 2 2 2 6" xfId="18411" xr:uid="{00000000-0005-0000-0000-000033470000}"/>
    <cellStyle name="20% - Accent1 3 2 3 2 2 2 2 6 2" xfId="18412" xr:uid="{00000000-0005-0000-0000-000034470000}"/>
    <cellStyle name="20% - Accent1 3 2 3 2 2 2 2 6 2 2" xfId="18413" xr:uid="{00000000-0005-0000-0000-000035470000}"/>
    <cellStyle name="20% - Accent1 3 2 3 2 2 2 2 6 3" xfId="18414" xr:uid="{00000000-0005-0000-0000-000036470000}"/>
    <cellStyle name="20% - Accent1 3 2 3 2 2 2 2 7" xfId="18415" xr:uid="{00000000-0005-0000-0000-000037470000}"/>
    <cellStyle name="20% - Accent1 3 2 3 2 2 2 2 7 2" xfId="18416" xr:uid="{00000000-0005-0000-0000-000038470000}"/>
    <cellStyle name="20% - Accent1 3 2 3 2 2 2 2 8" xfId="18417" xr:uid="{00000000-0005-0000-0000-000039470000}"/>
    <cellStyle name="20% - Accent1 3 2 3 2 2 2 2 8 2" xfId="18418" xr:uid="{00000000-0005-0000-0000-00003A470000}"/>
    <cellStyle name="20% - Accent1 3 2 3 2 2 2 2 9" xfId="18419" xr:uid="{00000000-0005-0000-0000-00003B470000}"/>
    <cellStyle name="20% - Accent1 3 2 3 2 2 2 3" xfId="18420" xr:uid="{00000000-0005-0000-0000-00003C470000}"/>
    <cellStyle name="20% - Accent1 3 2 3 2 2 2 3 2" xfId="18421" xr:uid="{00000000-0005-0000-0000-00003D470000}"/>
    <cellStyle name="20% - Accent1 3 2 3 2 2 2 3 2 2" xfId="18422" xr:uid="{00000000-0005-0000-0000-00003E470000}"/>
    <cellStyle name="20% - Accent1 3 2 3 2 2 2 3 2 2 2" xfId="18423" xr:uid="{00000000-0005-0000-0000-00003F470000}"/>
    <cellStyle name="20% - Accent1 3 2 3 2 2 2 3 2 2 2 2" xfId="18424" xr:uid="{00000000-0005-0000-0000-000040470000}"/>
    <cellStyle name="20% - Accent1 3 2 3 2 2 2 3 2 2 3" xfId="18425" xr:uid="{00000000-0005-0000-0000-000041470000}"/>
    <cellStyle name="20% - Accent1 3 2 3 2 2 2 3 2 3" xfId="18426" xr:uid="{00000000-0005-0000-0000-000042470000}"/>
    <cellStyle name="20% - Accent1 3 2 3 2 2 2 3 2 3 2" xfId="18427" xr:uid="{00000000-0005-0000-0000-000043470000}"/>
    <cellStyle name="20% - Accent1 3 2 3 2 2 2 3 2 4" xfId="18428" xr:uid="{00000000-0005-0000-0000-000044470000}"/>
    <cellStyle name="20% - Accent1 3 2 3 2 2 2 3 3" xfId="18429" xr:uid="{00000000-0005-0000-0000-000045470000}"/>
    <cellStyle name="20% - Accent1 3 2 3 2 2 2 3 3 2" xfId="18430" xr:uid="{00000000-0005-0000-0000-000046470000}"/>
    <cellStyle name="20% - Accent1 3 2 3 2 2 2 3 3 2 2" xfId="18431" xr:uid="{00000000-0005-0000-0000-000047470000}"/>
    <cellStyle name="20% - Accent1 3 2 3 2 2 2 3 3 2 2 2" xfId="18432" xr:uid="{00000000-0005-0000-0000-000048470000}"/>
    <cellStyle name="20% - Accent1 3 2 3 2 2 2 3 3 2 3" xfId="18433" xr:uid="{00000000-0005-0000-0000-000049470000}"/>
    <cellStyle name="20% - Accent1 3 2 3 2 2 2 3 3 3" xfId="18434" xr:uid="{00000000-0005-0000-0000-00004A470000}"/>
    <cellStyle name="20% - Accent1 3 2 3 2 2 2 3 3 3 2" xfId="18435" xr:uid="{00000000-0005-0000-0000-00004B470000}"/>
    <cellStyle name="20% - Accent1 3 2 3 2 2 2 3 3 4" xfId="18436" xr:uid="{00000000-0005-0000-0000-00004C470000}"/>
    <cellStyle name="20% - Accent1 3 2 3 2 2 2 3 4" xfId="18437" xr:uid="{00000000-0005-0000-0000-00004D470000}"/>
    <cellStyle name="20% - Accent1 3 2 3 2 2 2 3 4 2" xfId="18438" xr:uid="{00000000-0005-0000-0000-00004E470000}"/>
    <cellStyle name="20% - Accent1 3 2 3 2 2 2 3 4 2 2" xfId="18439" xr:uid="{00000000-0005-0000-0000-00004F470000}"/>
    <cellStyle name="20% - Accent1 3 2 3 2 2 2 3 4 2 2 2" xfId="18440" xr:uid="{00000000-0005-0000-0000-000050470000}"/>
    <cellStyle name="20% - Accent1 3 2 3 2 2 2 3 4 2 3" xfId="18441" xr:uid="{00000000-0005-0000-0000-000051470000}"/>
    <cellStyle name="20% - Accent1 3 2 3 2 2 2 3 4 3" xfId="18442" xr:uid="{00000000-0005-0000-0000-000052470000}"/>
    <cellStyle name="20% - Accent1 3 2 3 2 2 2 3 4 3 2" xfId="18443" xr:uid="{00000000-0005-0000-0000-000053470000}"/>
    <cellStyle name="20% - Accent1 3 2 3 2 2 2 3 4 4" xfId="18444" xr:uid="{00000000-0005-0000-0000-000054470000}"/>
    <cellStyle name="20% - Accent1 3 2 3 2 2 2 3 5" xfId="18445" xr:uid="{00000000-0005-0000-0000-000055470000}"/>
    <cellStyle name="20% - Accent1 3 2 3 2 2 2 3 5 2" xfId="18446" xr:uid="{00000000-0005-0000-0000-000056470000}"/>
    <cellStyle name="20% - Accent1 3 2 3 2 2 2 3 5 2 2" xfId="18447" xr:uid="{00000000-0005-0000-0000-000057470000}"/>
    <cellStyle name="20% - Accent1 3 2 3 2 2 2 3 5 3" xfId="18448" xr:uid="{00000000-0005-0000-0000-000058470000}"/>
    <cellStyle name="20% - Accent1 3 2 3 2 2 2 3 6" xfId="18449" xr:uid="{00000000-0005-0000-0000-000059470000}"/>
    <cellStyle name="20% - Accent1 3 2 3 2 2 2 3 6 2" xfId="18450" xr:uid="{00000000-0005-0000-0000-00005A470000}"/>
    <cellStyle name="20% - Accent1 3 2 3 2 2 2 3 6 2 2" xfId="18451" xr:uid="{00000000-0005-0000-0000-00005B470000}"/>
    <cellStyle name="20% - Accent1 3 2 3 2 2 2 3 6 3" xfId="18452" xr:uid="{00000000-0005-0000-0000-00005C470000}"/>
    <cellStyle name="20% - Accent1 3 2 3 2 2 2 3 7" xfId="18453" xr:uid="{00000000-0005-0000-0000-00005D470000}"/>
    <cellStyle name="20% - Accent1 3 2 3 2 2 2 3 7 2" xfId="18454" xr:uid="{00000000-0005-0000-0000-00005E470000}"/>
    <cellStyle name="20% - Accent1 3 2 3 2 2 2 3 8" xfId="18455" xr:uid="{00000000-0005-0000-0000-00005F470000}"/>
    <cellStyle name="20% - Accent1 3 2 3 2 2 2 3 8 2" xfId="18456" xr:uid="{00000000-0005-0000-0000-000060470000}"/>
    <cellStyle name="20% - Accent1 3 2 3 2 2 2 3 9" xfId="18457" xr:uid="{00000000-0005-0000-0000-000061470000}"/>
    <cellStyle name="20% - Accent1 3 2 3 2 2 2 4" xfId="18458" xr:uid="{00000000-0005-0000-0000-000062470000}"/>
    <cellStyle name="20% - Accent1 3 2 3 2 2 2 4 2" xfId="18459" xr:uid="{00000000-0005-0000-0000-000063470000}"/>
    <cellStyle name="20% - Accent1 3 2 3 2 2 2 4 2 2" xfId="18460" xr:uid="{00000000-0005-0000-0000-000064470000}"/>
    <cellStyle name="20% - Accent1 3 2 3 2 2 2 4 2 2 2" xfId="18461" xr:uid="{00000000-0005-0000-0000-000065470000}"/>
    <cellStyle name="20% - Accent1 3 2 3 2 2 2 4 2 3" xfId="18462" xr:uid="{00000000-0005-0000-0000-000066470000}"/>
    <cellStyle name="20% - Accent1 3 2 3 2 2 2 4 3" xfId="18463" xr:uid="{00000000-0005-0000-0000-000067470000}"/>
    <cellStyle name="20% - Accent1 3 2 3 2 2 2 4 3 2" xfId="18464" xr:uid="{00000000-0005-0000-0000-000068470000}"/>
    <cellStyle name="20% - Accent1 3 2 3 2 2 2 4 4" xfId="18465" xr:uid="{00000000-0005-0000-0000-000069470000}"/>
    <cellStyle name="20% - Accent1 3 2 3 2 2 2 5" xfId="18466" xr:uid="{00000000-0005-0000-0000-00006A470000}"/>
    <cellStyle name="20% - Accent1 3 2 3 2 2 2 5 2" xfId="18467" xr:uid="{00000000-0005-0000-0000-00006B470000}"/>
    <cellStyle name="20% - Accent1 3 2 3 2 2 2 5 2 2" xfId="18468" xr:uid="{00000000-0005-0000-0000-00006C470000}"/>
    <cellStyle name="20% - Accent1 3 2 3 2 2 2 5 2 2 2" xfId="18469" xr:uid="{00000000-0005-0000-0000-00006D470000}"/>
    <cellStyle name="20% - Accent1 3 2 3 2 2 2 5 2 3" xfId="18470" xr:uid="{00000000-0005-0000-0000-00006E470000}"/>
    <cellStyle name="20% - Accent1 3 2 3 2 2 2 5 3" xfId="18471" xr:uid="{00000000-0005-0000-0000-00006F470000}"/>
    <cellStyle name="20% - Accent1 3 2 3 2 2 2 5 3 2" xfId="18472" xr:uid="{00000000-0005-0000-0000-000070470000}"/>
    <cellStyle name="20% - Accent1 3 2 3 2 2 2 5 4" xfId="18473" xr:uid="{00000000-0005-0000-0000-000071470000}"/>
    <cellStyle name="20% - Accent1 3 2 3 2 2 2 6" xfId="18474" xr:uid="{00000000-0005-0000-0000-000072470000}"/>
    <cellStyle name="20% - Accent1 3 2 3 2 2 2 6 2" xfId="18475" xr:uid="{00000000-0005-0000-0000-000073470000}"/>
    <cellStyle name="20% - Accent1 3 2 3 2 2 2 6 2 2" xfId="18476" xr:uid="{00000000-0005-0000-0000-000074470000}"/>
    <cellStyle name="20% - Accent1 3 2 3 2 2 2 6 2 2 2" xfId="18477" xr:uid="{00000000-0005-0000-0000-000075470000}"/>
    <cellStyle name="20% - Accent1 3 2 3 2 2 2 6 2 3" xfId="18478" xr:uid="{00000000-0005-0000-0000-000076470000}"/>
    <cellStyle name="20% - Accent1 3 2 3 2 2 2 6 3" xfId="18479" xr:uid="{00000000-0005-0000-0000-000077470000}"/>
    <cellStyle name="20% - Accent1 3 2 3 2 2 2 6 3 2" xfId="18480" xr:uid="{00000000-0005-0000-0000-000078470000}"/>
    <cellStyle name="20% - Accent1 3 2 3 2 2 2 6 4" xfId="18481" xr:uid="{00000000-0005-0000-0000-000079470000}"/>
    <cellStyle name="20% - Accent1 3 2 3 2 2 2 7" xfId="18482" xr:uid="{00000000-0005-0000-0000-00007A470000}"/>
    <cellStyle name="20% - Accent1 3 2 3 2 2 2 7 2" xfId="18483" xr:uid="{00000000-0005-0000-0000-00007B470000}"/>
    <cellStyle name="20% - Accent1 3 2 3 2 2 2 7 2 2" xfId="18484" xr:uid="{00000000-0005-0000-0000-00007C470000}"/>
    <cellStyle name="20% - Accent1 3 2 3 2 2 2 7 3" xfId="18485" xr:uid="{00000000-0005-0000-0000-00007D470000}"/>
    <cellStyle name="20% - Accent1 3 2 3 2 2 2 8" xfId="18486" xr:uid="{00000000-0005-0000-0000-00007E470000}"/>
    <cellStyle name="20% - Accent1 3 2 3 2 2 2 8 2" xfId="18487" xr:uid="{00000000-0005-0000-0000-00007F470000}"/>
    <cellStyle name="20% - Accent1 3 2 3 2 2 2 8 2 2" xfId="18488" xr:uid="{00000000-0005-0000-0000-000080470000}"/>
    <cellStyle name="20% - Accent1 3 2 3 2 2 2 8 3" xfId="18489" xr:uid="{00000000-0005-0000-0000-000081470000}"/>
    <cellStyle name="20% - Accent1 3 2 3 2 2 2 9" xfId="18490" xr:uid="{00000000-0005-0000-0000-000082470000}"/>
    <cellStyle name="20% - Accent1 3 2 3 2 2 2 9 2" xfId="18491" xr:uid="{00000000-0005-0000-0000-000083470000}"/>
    <cellStyle name="20% - Accent1 3 2 3 2 2 3" xfId="18492" xr:uid="{00000000-0005-0000-0000-000084470000}"/>
    <cellStyle name="20% - Accent1 3 2 3 2 2 3 10" xfId="18493" xr:uid="{00000000-0005-0000-0000-000085470000}"/>
    <cellStyle name="20% - Accent1 3 2 3 2 2 3 10 2" xfId="18494" xr:uid="{00000000-0005-0000-0000-000086470000}"/>
    <cellStyle name="20% - Accent1 3 2 3 2 2 3 11" xfId="18495" xr:uid="{00000000-0005-0000-0000-000087470000}"/>
    <cellStyle name="20% - Accent1 3 2 3 2 2 3 2" xfId="18496" xr:uid="{00000000-0005-0000-0000-000088470000}"/>
    <cellStyle name="20% - Accent1 3 2 3 2 2 3 2 2" xfId="18497" xr:uid="{00000000-0005-0000-0000-000089470000}"/>
    <cellStyle name="20% - Accent1 3 2 3 2 2 3 2 2 2" xfId="18498" xr:uid="{00000000-0005-0000-0000-00008A470000}"/>
    <cellStyle name="20% - Accent1 3 2 3 2 2 3 2 2 2 2" xfId="18499" xr:uid="{00000000-0005-0000-0000-00008B470000}"/>
    <cellStyle name="20% - Accent1 3 2 3 2 2 3 2 2 2 2 2" xfId="18500" xr:uid="{00000000-0005-0000-0000-00008C470000}"/>
    <cellStyle name="20% - Accent1 3 2 3 2 2 3 2 2 2 3" xfId="18501" xr:uid="{00000000-0005-0000-0000-00008D470000}"/>
    <cellStyle name="20% - Accent1 3 2 3 2 2 3 2 2 3" xfId="18502" xr:uid="{00000000-0005-0000-0000-00008E470000}"/>
    <cellStyle name="20% - Accent1 3 2 3 2 2 3 2 2 3 2" xfId="18503" xr:uid="{00000000-0005-0000-0000-00008F470000}"/>
    <cellStyle name="20% - Accent1 3 2 3 2 2 3 2 2 4" xfId="18504" xr:uid="{00000000-0005-0000-0000-000090470000}"/>
    <cellStyle name="20% - Accent1 3 2 3 2 2 3 2 3" xfId="18505" xr:uid="{00000000-0005-0000-0000-000091470000}"/>
    <cellStyle name="20% - Accent1 3 2 3 2 2 3 2 3 2" xfId="18506" xr:uid="{00000000-0005-0000-0000-000092470000}"/>
    <cellStyle name="20% - Accent1 3 2 3 2 2 3 2 3 2 2" xfId="18507" xr:uid="{00000000-0005-0000-0000-000093470000}"/>
    <cellStyle name="20% - Accent1 3 2 3 2 2 3 2 3 2 2 2" xfId="18508" xr:uid="{00000000-0005-0000-0000-000094470000}"/>
    <cellStyle name="20% - Accent1 3 2 3 2 2 3 2 3 2 3" xfId="18509" xr:uid="{00000000-0005-0000-0000-000095470000}"/>
    <cellStyle name="20% - Accent1 3 2 3 2 2 3 2 3 3" xfId="18510" xr:uid="{00000000-0005-0000-0000-000096470000}"/>
    <cellStyle name="20% - Accent1 3 2 3 2 2 3 2 3 3 2" xfId="18511" xr:uid="{00000000-0005-0000-0000-000097470000}"/>
    <cellStyle name="20% - Accent1 3 2 3 2 2 3 2 3 4" xfId="18512" xr:uid="{00000000-0005-0000-0000-000098470000}"/>
    <cellStyle name="20% - Accent1 3 2 3 2 2 3 2 4" xfId="18513" xr:uid="{00000000-0005-0000-0000-000099470000}"/>
    <cellStyle name="20% - Accent1 3 2 3 2 2 3 2 4 2" xfId="18514" xr:uid="{00000000-0005-0000-0000-00009A470000}"/>
    <cellStyle name="20% - Accent1 3 2 3 2 2 3 2 4 2 2" xfId="18515" xr:uid="{00000000-0005-0000-0000-00009B470000}"/>
    <cellStyle name="20% - Accent1 3 2 3 2 2 3 2 4 2 2 2" xfId="18516" xr:uid="{00000000-0005-0000-0000-00009C470000}"/>
    <cellStyle name="20% - Accent1 3 2 3 2 2 3 2 4 2 3" xfId="18517" xr:uid="{00000000-0005-0000-0000-00009D470000}"/>
    <cellStyle name="20% - Accent1 3 2 3 2 2 3 2 4 3" xfId="18518" xr:uid="{00000000-0005-0000-0000-00009E470000}"/>
    <cellStyle name="20% - Accent1 3 2 3 2 2 3 2 4 3 2" xfId="18519" xr:uid="{00000000-0005-0000-0000-00009F470000}"/>
    <cellStyle name="20% - Accent1 3 2 3 2 2 3 2 4 4" xfId="18520" xr:uid="{00000000-0005-0000-0000-0000A0470000}"/>
    <cellStyle name="20% - Accent1 3 2 3 2 2 3 2 5" xfId="18521" xr:uid="{00000000-0005-0000-0000-0000A1470000}"/>
    <cellStyle name="20% - Accent1 3 2 3 2 2 3 2 5 2" xfId="18522" xr:uid="{00000000-0005-0000-0000-0000A2470000}"/>
    <cellStyle name="20% - Accent1 3 2 3 2 2 3 2 5 2 2" xfId="18523" xr:uid="{00000000-0005-0000-0000-0000A3470000}"/>
    <cellStyle name="20% - Accent1 3 2 3 2 2 3 2 5 3" xfId="18524" xr:uid="{00000000-0005-0000-0000-0000A4470000}"/>
    <cellStyle name="20% - Accent1 3 2 3 2 2 3 2 6" xfId="18525" xr:uid="{00000000-0005-0000-0000-0000A5470000}"/>
    <cellStyle name="20% - Accent1 3 2 3 2 2 3 2 6 2" xfId="18526" xr:uid="{00000000-0005-0000-0000-0000A6470000}"/>
    <cellStyle name="20% - Accent1 3 2 3 2 2 3 2 6 2 2" xfId="18527" xr:uid="{00000000-0005-0000-0000-0000A7470000}"/>
    <cellStyle name="20% - Accent1 3 2 3 2 2 3 2 6 3" xfId="18528" xr:uid="{00000000-0005-0000-0000-0000A8470000}"/>
    <cellStyle name="20% - Accent1 3 2 3 2 2 3 2 7" xfId="18529" xr:uid="{00000000-0005-0000-0000-0000A9470000}"/>
    <cellStyle name="20% - Accent1 3 2 3 2 2 3 2 7 2" xfId="18530" xr:uid="{00000000-0005-0000-0000-0000AA470000}"/>
    <cellStyle name="20% - Accent1 3 2 3 2 2 3 2 8" xfId="18531" xr:uid="{00000000-0005-0000-0000-0000AB470000}"/>
    <cellStyle name="20% - Accent1 3 2 3 2 2 3 2 8 2" xfId="18532" xr:uid="{00000000-0005-0000-0000-0000AC470000}"/>
    <cellStyle name="20% - Accent1 3 2 3 2 2 3 2 9" xfId="18533" xr:uid="{00000000-0005-0000-0000-0000AD470000}"/>
    <cellStyle name="20% - Accent1 3 2 3 2 2 3 3" xfId="18534" xr:uid="{00000000-0005-0000-0000-0000AE470000}"/>
    <cellStyle name="20% - Accent1 3 2 3 2 2 3 3 2" xfId="18535" xr:uid="{00000000-0005-0000-0000-0000AF470000}"/>
    <cellStyle name="20% - Accent1 3 2 3 2 2 3 3 2 2" xfId="18536" xr:uid="{00000000-0005-0000-0000-0000B0470000}"/>
    <cellStyle name="20% - Accent1 3 2 3 2 2 3 3 2 2 2" xfId="18537" xr:uid="{00000000-0005-0000-0000-0000B1470000}"/>
    <cellStyle name="20% - Accent1 3 2 3 2 2 3 3 2 2 2 2" xfId="18538" xr:uid="{00000000-0005-0000-0000-0000B2470000}"/>
    <cellStyle name="20% - Accent1 3 2 3 2 2 3 3 2 2 3" xfId="18539" xr:uid="{00000000-0005-0000-0000-0000B3470000}"/>
    <cellStyle name="20% - Accent1 3 2 3 2 2 3 3 2 3" xfId="18540" xr:uid="{00000000-0005-0000-0000-0000B4470000}"/>
    <cellStyle name="20% - Accent1 3 2 3 2 2 3 3 2 3 2" xfId="18541" xr:uid="{00000000-0005-0000-0000-0000B5470000}"/>
    <cellStyle name="20% - Accent1 3 2 3 2 2 3 3 2 4" xfId="18542" xr:uid="{00000000-0005-0000-0000-0000B6470000}"/>
    <cellStyle name="20% - Accent1 3 2 3 2 2 3 3 3" xfId="18543" xr:uid="{00000000-0005-0000-0000-0000B7470000}"/>
    <cellStyle name="20% - Accent1 3 2 3 2 2 3 3 3 2" xfId="18544" xr:uid="{00000000-0005-0000-0000-0000B8470000}"/>
    <cellStyle name="20% - Accent1 3 2 3 2 2 3 3 3 2 2" xfId="18545" xr:uid="{00000000-0005-0000-0000-0000B9470000}"/>
    <cellStyle name="20% - Accent1 3 2 3 2 2 3 3 3 2 2 2" xfId="18546" xr:uid="{00000000-0005-0000-0000-0000BA470000}"/>
    <cellStyle name="20% - Accent1 3 2 3 2 2 3 3 3 2 3" xfId="18547" xr:uid="{00000000-0005-0000-0000-0000BB470000}"/>
    <cellStyle name="20% - Accent1 3 2 3 2 2 3 3 3 3" xfId="18548" xr:uid="{00000000-0005-0000-0000-0000BC470000}"/>
    <cellStyle name="20% - Accent1 3 2 3 2 2 3 3 3 3 2" xfId="18549" xr:uid="{00000000-0005-0000-0000-0000BD470000}"/>
    <cellStyle name="20% - Accent1 3 2 3 2 2 3 3 3 4" xfId="18550" xr:uid="{00000000-0005-0000-0000-0000BE470000}"/>
    <cellStyle name="20% - Accent1 3 2 3 2 2 3 3 4" xfId="18551" xr:uid="{00000000-0005-0000-0000-0000BF470000}"/>
    <cellStyle name="20% - Accent1 3 2 3 2 2 3 3 4 2" xfId="18552" xr:uid="{00000000-0005-0000-0000-0000C0470000}"/>
    <cellStyle name="20% - Accent1 3 2 3 2 2 3 3 4 2 2" xfId="18553" xr:uid="{00000000-0005-0000-0000-0000C1470000}"/>
    <cellStyle name="20% - Accent1 3 2 3 2 2 3 3 4 2 2 2" xfId="18554" xr:uid="{00000000-0005-0000-0000-0000C2470000}"/>
    <cellStyle name="20% - Accent1 3 2 3 2 2 3 3 4 2 3" xfId="18555" xr:uid="{00000000-0005-0000-0000-0000C3470000}"/>
    <cellStyle name="20% - Accent1 3 2 3 2 2 3 3 4 3" xfId="18556" xr:uid="{00000000-0005-0000-0000-0000C4470000}"/>
    <cellStyle name="20% - Accent1 3 2 3 2 2 3 3 4 3 2" xfId="18557" xr:uid="{00000000-0005-0000-0000-0000C5470000}"/>
    <cellStyle name="20% - Accent1 3 2 3 2 2 3 3 4 4" xfId="18558" xr:uid="{00000000-0005-0000-0000-0000C6470000}"/>
    <cellStyle name="20% - Accent1 3 2 3 2 2 3 3 5" xfId="18559" xr:uid="{00000000-0005-0000-0000-0000C7470000}"/>
    <cellStyle name="20% - Accent1 3 2 3 2 2 3 3 5 2" xfId="18560" xr:uid="{00000000-0005-0000-0000-0000C8470000}"/>
    <cellStyle name="20% - Accent1 3 2 3 2 2 3 3 5 2 2" xfId="18561" xr:uid="{00000000-0005-0000-0000-0000C9470000}"/>
    <cellStyle name="20% - Accent1 3 2 3 2 2 3 3 5 3" xfId="18562" xr:uid="{00000000-0005-0000-0000-0000CA470000}"/>
    <cellStyle name="20% - Accent1 3 2 3 2 2 3 3 6" xfId="18563" xr:uid="{00000000-0005-0000-0000-0000CB470000}"/>
    <cellStyle name="20% - Accent1 3 2 3 2 2 3 3 6 2" xfId="18564" xr:uid="{00000000-0005-0000-0000-0000CC470000}"/>
    <cellStyle name="20% - Accent1 3 2 3 2 2 3 3 6 2 2" xfId="18565" xr:uid="{00000000-0005-0000-0000-0000CD470000}"/>
    <cellStyle name="20% - Accent1 3 2 3 2 2 3 3 6 3" xfId="18566" xr:uid="{00000000-0005-0000-0000-0000CE470000}"/>
    <cellStyle name="20% - Accent1 3 2 3 2 2 3 3 7" xfId="18567" xr:uid="{00000000-0005-0000-0000-0000CF470000}"/>
    <cellStyle name="20% - Accent1 3 2 3 2 2 3 3 7 2" xfId="18568" xr:uid="{00000000-0005-0000-0000-0000D0470000}"/>
    <cellStyle name="20% - Accent1 3 2 3 2 2 3 3 8" xfId="18569" xr:uid="{00000000-0005-0000-0000-0000D1470000}"/>
    <cellStyle name="20% - Accent1 3 2 3 2 2 3 3 8 2" xfId="18570" xr:uid="{00000000-0005-0000-0000-0000D2470000}"/>
    <cellStyle name="20% - Accent1 3 2 3 2 2 3 3 9" xfId="18571" xr:uid="{00000000-0005-0000-0000-0000D3470000}"/>
    <cellStyle name="20% - Accent1 3 2 3 2 2 3 4" xfId="18572" xr:uid="{00000000-0005-0000-0000-0000D4470000}"/>
    <cellStyle name="20% - Accent1 3 2 3 2 2 3 4 2" xfId="18573" xr:uid="{00000000-0005-0000-0000-0000D5470000}"/>
    <cellStyle name="20% - Accent1 3 2 3 2 2 3 4 2 2" xfId="18574" xr:uid="{00000000-0005-0000-0000-0000D6470000}"/>
    <cellStyle name="20% - Accent1 3 2 3 2 2 3 4 2 2 2" xfId="18575" xr:uid="{00000000-0005-0000-0000-0000D7470000}"/>
    <cellStyle name="20% - Accent1 3 2 3 2 2 3 4 2 3" xfId="18576" xr:uid="{00000000-0005-0000-0000-0000D8470000}"/>
    <cellStyle name="20% - Accent1 3 2 3 2 2 3 4 3" xfId="18577" xr:uid="{00000000-0005-0000-0000-0000D9470000}"/>
    <cellStyle name="20% - Accent1 3 2 3 2 2 3 4 3 2" xfId="18578" xr:uid="{00000000-0005-0000-0000-0000DA470000}"/>
    <cellStyle name="20% - Accent1 3 2 3 2 2 3 4 4" xfId="18579" xr:uid="{00000000-0005-0000-0000-0000DB470000}"/>
    <cellStyle name="20% - Accent1 3 2 3 2 2 3 5" xfId="18580" xr:uid="{00000000-0005-0000-0000-0000DC470000}"/>
    <cellStyle name="20% - Accent1 3 2 3 2 2 3 5 2" xfId="18581" xr:uid="{00000000-0005-0000-0000-0000DD470000}"/>
    <cellStyle name="20% - Accent1 3 2 3 2 2 3 5 2 2" xfId="18582" xr:uid="{00000000-0005-0000-0000-0000DE470000}"/>
    <cellStyle name="20% - Accent1 3 2 3 2 2 3 5 2 2 2" xfId="18583" xr:uid="{00000000-0005-0000-0000-0000DF470000}"/>
    <cellStyle name="20% - Accent1 3 2 3 2 2 3 5 2 3" xfId="18584" xr:uid="{00000000-0005-0000-0000-0000E0470000}"/>
    <cellStyle name="20% - Accent1 3 2 3 2 2 3 5 3" xfId="18585" xr:uid="{00000000-0005-0000-0000-0000E1470000}"/>
    <cellStyle name="20% - Accent1 3 2 3 2 2 3 5 3 2" xfId="18586" xr:uid="{00000000-0005-0000-0000-0000E2470000}"/>
    <cellStyle name="20% - Accent1 3 2 3 2 2 3 5 4" xfId="18587" xr:uid="{00000000-0005-0000-0000-0000E3470000}"/>
    <cellStyle name="20% - Accent1 3 2 3 2 2 3 6" xfId="18588" xr:uid="{00000000-0005-0000-0000-0000E4470000}"/>
    <cellStyle name="20% - Accent1 3 2 3 2 2 3 6 2" xfId="18589" xr:uid="{00000000-0005-0000-0000-0000E5470000}"/>
    <cellStyle name="20% - Accent1 3 2 3 2 2 3 6 2 2" xfId="18590" xr:uid="{00000000-0005-0000-0000-0000E6470000}"/>
    <cellStyle name="20% - Accent1 3 2 3 2 2 3 6 2 2 2" xfId="18591" xr:uid="{00000000-0005-0000-0000-0000E7470000}"/>
    <cellStyle name="20% - Accent1 3 2 3 2 2 3 6 2 3" xfId="18592" xr:uid="{00000000-0005-0000-0000-0000E8470000}"/>
    <cellStyle name="20% - Accent1 3 2 3 2 2 3 6 3" xfId="18593" xr:uid="{00000000-0005-0000-0000-0000E9470000}"/>
    <cellStyle name="20% - Accent1 3 2 3 2 2 3 6 3 2" xfId="18594" xr:uid="{00000000-0005-0000-0000-0000EA470000}"/>
    <cellStyle name="20% - Accent1 3 2 3 2 2 3 6 4" xfId="18595" xr:uid="{00000000-0005-0000-0000-0000EB470000}"/>
    <cellStyle name="20% - Accent1 3 2 3 2 2 3 7" xfId="18596" xr:uid="{00000000-0005-0000-0000-0000EC470000}"/>
    <cellStyle name="20% - Accent1 3 2 3 2 2 3 7 2" xfId="18597" xr:uid="{00000000-0005-0000-0000-0000ED470000}"/>
    <cellStyle name="20% - Accent1 3 2 3 2 2 3 7 2 2" xfId="18598" xr:uid="{00000000-0005-0000-0000-0000EE470000}"/>
    <cellStyle name="20% - Accent1 3 2 3 2 2 3 7 3" xfId="18599" xr:uid="{00000000-0005-0000-0000-0000EF470000}"/>
    <cellStyle name="20% - Accent1 3 2 3 2 2 3 8" xfId="18600" xr:uid="{00000000-0005-0000-0000-0000F0470000}"/>
    <cellStyle name="20% - Accent1 3 2 3 2 2 3 8 2" xfId="18601" xr:uid="{00000000-0005-0000-0000-0000F1470000}"/>
    <cellStyle name="20% - Accent1 3 2 3 2 2 3 8 2 2" xfId="18602" xr:uid="{00000000-0005-0000-0000-0000F2470000}"/>
    <cellStyle name="20% - Accent1 3 2 3 2 2 3 8 3" xfId="18603" xr:uid="{00000000-0005-0000-0000-0000F3470000}"/>
    <cellStyle name="20% - Accent1 3 2 3 2 2 3 9" xfId="18604" xr:uid="{00000000-0005-0000-0000-0000F4470000}"/>
    <cellStyle name="20% - Accent1 3 2 3 2 2 3 9 2" xfId="18605" xr:uid="{00000000-0005-0000-0000-0000F5470000}"/>
    <cellStyle name="20% - Accent1 3 2 3 2 2 4" xfId="18606" xr:uid="{00000000-0005-0000-0000-0000F6470000}"/>
    <cellStyle name="20% - Accent1 3 2 3 2 2 4 10" xfId="18607" xr:uid="{00000000-0005-0000-0000-0000F7470000}"/>
    <cellStyle name="20% - Accent1 3 2 3 2 2 4 10 2" xfId="18608" xr:uid="{00000000-0005-0000-0000-0000F8470000}"/>
    <cellStyle name="20% - Accent1 3 2 3 2 2 4 11" xfId="18609" xr:uid="{00000000-0005-0000-0000-0000F9470000}"/>
    <cellStyle name="20% - Accent1 3 2 3 2 2 4 2" xfId="18610" xr:uid="{00000000-0005-0000-0000-0000FA470000}"/>
    <cellStyle name="20% - Accent1 3 2 3 2 2 4 2 2" xfId="18611" xr:uid="{00000000-0005-0000-0000-0000FB470000}"/>
    <cellStyle name="20% - Accent1 3 2 3 2 2 4 2 2 2" xfId="18612" xr:uid="{00000000-0005-0000-0000-0000FC470000}"/>
    <cellStyle name="20% - Accent1 3 2 3 2 2 4 2 2 2 2" xfId="18613" xr:uid="{00000000-0005-0000-0000-0000FD470000}"/>
    <cellStyle name="20% - Accent1 3 2 3 2 2 4 2 2 2 2 2" xfId="18614" xr:uid="{00000000-0005-0000-0000-0000FE470000}"/>
    <cellStyle name="20% - Accent1 3 2 3 2 2 4 2 2 2 3" xfId="18615" xr:uid="{00000000-0005-0000-0000-0000FF470000}"/>
    <cellStyle name="20% - Accent1 3 2 3 2 2 4 2 2 3" xfId="18616" xr:uid="{00000000-0005-0000-0000-000000480000}"/>
    <cellStyle name="20% - Accent1 3 2 3 2 2 4 2 2 3 2" xfId="18617" xr:uid="{00000000-0005-0000-0000-000001480000}"/>
    <cellStyle name="20% - Accent1 3 2 3 2 2 4 2 2 4" xfId="18618" xr:uid="{00000000-0005-0000-0000-000002480000}"/>
    <cellStyle name="20% - Accent1 3 2 3 2 2 4 2 3" xfId="18619" xr:uid="{00000000-0005-0000-0000-000003480000}"/>
    <cellStyle name="20% - Accent1 3 2 3 2 2 4 2 3 2" xfId="18620" xr:uid="{00000000-0005-0000-0000-000004480000}"/>
    <cellStyle name="20% - Accent1 3 2 3 2 2 4 2 3 2 2" xfId="18621" xr:uid="{00000000-0005-0000-0000-000005480000}"/>
    <cellStyle name="20% - Accent1 3 2 3 2 2 4 2 3 2 2 2" xfId="18622" xr:uid="{00000000-0005-0000-0000-000006480000}"/>
    <cellStyle name="20% - Accent1 3 2 3 2 2 4 2 3 2 3" xfId="18623" xr:uid="{00000000-0005-0000-0000-000007480000}"/>
    <cellStyle name="20% - Accent1 3 2 3 2 2 4 2 3 3" xfId="18624" xr:uid="{00000000-0005-0000-0000-000008480000}"/>
    <cellStyle name="20% - Accent1 3 2 3 2 2 4 2 3 3 2" xfId="18625" xr:uid="{00000000-0005-0000-0000-000009480000}"/>
    <cellStyle name="20% - Accent1 3 2 3 2 2 4 2 3 4" xfId="18626" xr:uid="{00000000-0005-0000-0000-00000A480000}"/>
    <cellStyle name="20% - Accent1 3 2 3 2 2 4 2 4" xfId="18627" xr:uid="{00000000-0005-0000-0000-00000B480000}"/>
    <cellStyle name="20% - Accent1 3 2 3 2 2 4 2 4 2" xfId="18628" xr:uid="{00000000-0005-0000-0000-00000C480000}"/>
    <cellStyle name="20% - Accent1 3 2 3 2 2 4 2 4 2 2" xfId="18629" xr:uid="{00000000-0005-0000-0000-00000D480000}"/>
    <cellStyle name="20% - Accent1 3 2 3 2 2 4 2 4 2 2 2" xfId="18630" xr:uid="{00000000-0005-0000-0000-00000E480000}"/>
    <cellStyle name="20% - Accent1 3 2 3 2 2 4 2 4 2 3" xfId="18631" xr:uid="{00000000-0005-0000-0000-00000F480000}"/>
    <cellStyle name="20% - Accent1 3 2 3 2 2 4 2 4 3" xfId="18632" xr:uid="{00000000-0005-0000-0000-000010480000}"/>
    <cellStyle name="20% - Accent1 3 2 3 2 2 4 2 4 3 2" xfId="18633" xr:uid="{00000000-0005-0000-0000-000011480000}"/>
    <cellStyle name="20% - Accent1 3 2 3 2 2 4 2 4 4" xfId="18634" xr:uid="{00000000-0005-0000-0000-000012480000}"/>
    <cellStyle name="20% - Accent1 3 2 3 2 2 4 2 5" xfId="18635" xr:uid="{00000000-0005-0000-0000-000013480000}"/>
    <cellStyle name="20% - Accent1 3 2 3 2 2 4 2 5 2" xfId="18636" xr:uid="{00000000-0005-0000-0000-000014480000}"/>
    <cellStyle name="20% - Accent1 3 2 3 2 2 4 2 5 2 2" xfId="18637" xr:uid="{00000000-0005-0000-0000-000015480000}"/>
    <cellStyle name="20% - Accent1 3 2 3 2 2 4 2 5 3" xfId="18638" xr:uid="{00000000-0005-0000-0000-000016480000}"/>
    <cellStyle name="20% - Accent1 3 2 3 2 2 4 2 6" xfId="18639" xr:uid="{00000000-0005-0000-0000-000017480000}"/>
    <cellStyle name="20% - Accent1 3 2 3 2 2 4 2 6 2" xfId="18640" xr:uid="{00000000-0005-0000-0000-000018480000}"/>
    <cellStyle name="20% - Accent1 3 2 3 2 2 4 2 6 2 2" xfId="18641" xr:uid="{00000000-0005-0000-0000-000019480000}"/>
    <cellStyle name="20% - Accent1 3 2 3 2 2 4 2 6 3" xfId="18642" xr:uid="{00000000-0005-0000-0000-00001A480000}"/>
    <cellStyle name="20% - Accent1 3 2 3 2 2 4 2 7" xfId="18643" xr:uid="{00000000-0005-0000-0000-00001B480000}"/>
    <cellStyle name="20% - Accent1 3 2 3 2 2 4 2 7 2" xfId="18644" xr:uid="{00000000-0005-0000-0000-00001C480000}"/>
    <cellStyle name="20% - Accent1 3 2 3 2 2 4 2 8" xfId="18645" xr:uid="{00000000-0005-0000-0000-00001D480000}"/>
    <cellStyle name="20% - Accent1 3 2 3 2 2 4 2 8 2" xfId="18646" xr:uid="{00000000-0005-0000-0000-00001E480000}"/>
    <cellStyle name="20% - Accent1 3 2 3 2 2 4 2 9" xfId="18647" xr:uid="{00000000-0005-0000-0000-00001F480000}"/>
    <cellStyle name="20% - Accent1 3 2 3 2 2 4 3" xfId="18648" xr:uid="{00000000-0005-0000-0000-000020480000}"/>
    <cellStyle name="20% - Accent1 3 2 3 2 2 4 3 2" xfId="18649" xr:uid="{00000000-0005-0000-0000-000021480000}"/>
    <cellStyle name="20% - Accent1 3 2 3 2 2 4 3 2 2" xfId="18650" xr:uid="{00000000-0005-0000-0000-000022480000}"/>
    <cellStyle name="20% - Accent1 3 2 3 2 2 4 3 2 2 2" xfId="18651" xr:uid="{00000000-0005-0000-0000-000023480000}"/>
    <cellStyle name="20% - Accent1 3 2 3 2 2 4 3 2 2 2 2" xfId="18652" xr:uid="{00000000-0005-0000-0000-000024480000}"/>
    <cellStyle name="20% - Accent1 3 2 3 2 2 4 3 2 2 3" xfId="18653" xr:uid="{00000000-0005-0000-0000-000025480000}"/>
    <cellStyle name="20% - Accent1 3 2 3 2 2 4 3 2 3" xfId="18654" xr:uid="{00000000-0005-0000-0000-000026480000}"/>
    <cellStyle name="20% - Accent1 3 2 3 2 2 4 3 2 3 2" xfId="18655" xr:uid="{00000000-0005-0000-0000-000027480000}"/>
    <cellStyle name="20% - Accent1 3 2 3 2 2 4 3 2 4" xfId="18656" xr:uid="{00000000-0005-0000-0000-000028480000}"/>
    <cellStyle name="20% - Accent1 3 2 3 2 2 4 3 3" xfId="18657" xr:uid="{00000000-0005-0000-0000-000029480000}"/>
    <cellStyle name="20% - Accent1 3 2 3 2 2 4 3 3 2" xfId="18658" xr:uid="{00000000-0005-0000-0000-00002A480000}"/>
    <cellStyle name="20% - Accent1 3 2 3 2 2 4 3 3 2 2" xfId="18659" xr:uid="{00000000-0005-0000-0000-00002B480000}"/>
    <cellStyle name="20% - Accent1 3 2 3 2 2 4 3 3 2 2 2" xfId="18660" xr:uid="{00000000-0005-0000-0000-00002C480000}"/>
    <cellStyle name="20% - Accent1 3 2 3 2 2 4 3 3 2 3" xfId="18661" xr:uid="{00000000-0005-0000-0000-00002D480000}"/>
    <cellStyle name="20% - Accent1 3 2 3 2 2 4 3 3 3" xfId="18662" xr:uid="{00000000-0005-0000-0000-00002E480000}"/>
    <cellStyle name="20% - Accent1 3 2 3 2 2 4 3 3 3 2" xfId="18663" xr:uid="{00000000-0005-0000-0000-00002F480000}"/>
    <cellStyle name="20% - Accent1 3 2 3 2 2 4 3 3 4" xfId="18664" xr:uid="{00000000-0005-0000-0000-000030480000}"/>
    <cellStyle name="20% - Accent1 3 2 3 2 2 4 3 4" xfId="18665" xr:uid="{00000000-0005-0000-0000-000031480000}"/>
    <cellStyle name="20% - Accent1 3 2 3 2 2 4 3 4 2" xfId="18666" xr:uid="{00000000-0005-0000-0000-000032480000}"/>
    <cellStyle name="20% - Accent1 3 2 3 2 2 4 3 4 2 2" xfId="18667" xr:uid="{00000000-0005-0000-0000-000033480000}"/>
    <cellStyle name="20% - Accent1 3 2 3 2 2 4 3 4 2 2 2" xfId="18668" xr:uid="{00000000-0005-0000-0000-000034480000}"/>
    <cellStyle name="20% - Accent1 3 2 3 2 2 4 3 4 2 3" xfId="18669" xr:uid="{00000000-0005-0000-0000-000035480000}"/>
    <cellStyle name="20% - Accent1 3 2 3 2 2 4 3 4 3" xfId="18670" xr:uid="{00000000-0005-0000-0000-000036480000}"/>
    <cellStyle name="20% - Accent1 3 2 3 2 2 4 3 4 3 2" xfId="18671" xr:uid="{00000000-0005-0000-0000-000037480000}"/>
    <cellStyle name="20% - Accent1 3 2 3 2 2 4 3 4 4" xfId="18672" xr:uid="{00000000-0005-0000-0000-000038480000}"/>
    <cellStyle name="20% - Accent1 3 2 3 2 2 4 3 5" xfId="18673" xr:uid="{00000000-0005-0000-0000-000039480000}"/>
    <cellStyle name="20% - Accent1 3 2 3 2 2 4 3 5 2" xfId="18674" xr:uid="{00000000-0005-0000-0000-00003A480000}"/>
    <cellStyle name="20% - Accent1 3 2 3 2 2 4 3 5 2 2" xfId="18675" xr:uid="{00000000-0005-0000-0000-00003B480000}"/>
    <cellStyle name="20% - Accent1 3 2 3 2 2 4 3 5 3" xfId="18676" xr:uid="{00000000-0005-0000-0000-00003C480000}"/>
    <cellStyle name="20% - Accent1 3 2 3 2 2 4 3 6" xfId="18677" xr:uid="{00000000-0005-0000-0000-00003D480000}"/>
    <cellStyle name="20% - Accent1 3 2 3 2 2 4 3 6 2" xfId="18678" xr:uid="{00000000-0005-0000-0000-00003E480000}"/>
    <cellStyle name="20% - Accent1 3 2 3 2 2 4 3 6 2 2" xfId="18679" xr:uid="{00000000-0005-0000-0000-00003F480000}"/>
    <cellStyle name="20% - Accent1 3 2 3 2 2 4 3 6 3" xfId="18680" xr:uid="{00000000-0005-0000-0000-000040480000}"/>
    <cellStyle name="20% - Accent1 3 2 3 2 2 4 3 7" xfId="18681" xr:uid="{00000000-0005-0000-0000-000041480000}"/>
    <cellStyle name="20% - Accent1 3 2 3 2 2 4 3 7 2" xfId="18682" xr:uid="{00000000-0005-0000-0000-000042480000}"/>
    <cellStyle name="20% - Accent1 3 2 3 2 2 4 3 8" xfId="18683" xr:uid="{00000000-0005-0000-0000-000043480000}"/>
    <cellStyle name="20% - Accent1 3 2 3 2 2 4 3 8 2" xfId="18684" xr:uid="{00000000-0005-0000-0000-000044480000}"/>
    <cellStyle name="20% - Accent1 3 2 3 2 2 4 3 9" xfId="18685" xr:uid="{00000000-0005-0000-0000-000045480000}"/>
    <cellStyle name="20% - Accent1 3 2 3 2 2 4 4" xfId="18686" xr:uid="{00000000-0005-0000-0000-000046480000}"/>
    <cellStyle name="20% - Accent1 3 2 3 2 2 4 4 2" xfId="18687" xr:uid="{00000000-0005-0000-0000-000047480000}"/>
    <cellStyle name="20% - Accent1 3 2 3 2 2 4 4 2 2" xfId="18688" xr:uid="{00000000-0005-0000-0000-000048480000}"/>
    <cellStyle name="20% - Accent1 3 2 3 2 2 4 4 2 2 2" xfId="18689" xr:uid="{00000000-0005-0000-0000-000049480000}"/>
    <cellStyle name="20% - Accent1 3 2 3 2 2 4 4 2 3" xfId="18690" xr:uid="{00000000-0005-0000-0000-00004A480000}"/>
    <cellStyle name="20% - Accent1 3 2 3 2 2 4 4 3" xfId="18691" xr:uid="{00000000-0005-0000-0000-00004B480000}"/>
    <cellStyle name="20% - Accent1 3 2 3 2 2 4 4 3 2" xfId="18692" xr:uid="{00000000-0005-0000-0000-00004C480000}"/>
    <cellStyle name="20% - Accent1 3 2 3 2 2 4 4 4" xfId="18693" xr:uid="{00000000-0005-0000-0000-00004D480000}"/>
    <cellStyle name="20% - Accent1 3 2 3 2 2 4 5" xfId="18694" xr:uid="{00000000-0005-0000-0000-00004E480000}"/>
    <cellStyle name="20% - Accent1 3 2 3 2 2 4 5 2" xfId="18695" xr:uid="{00000000-0005-0000-0000-00004F480000}"/>
    <cellStyle name="20% - Accent1 3 2 3 2 2 4 5 2 2" xfId="18696" xr:uid="{00000000-0005-0000-0000-000050480000}"/>
    <cellStyle name="20% - Accent1 3 2 3 2 2 4 5 2 2 2" xfId="18697" xr:uid="{00000000-0005-0000-0000-000051480000}"/>
    <cellStyle name="20% - Accent1 3 2 3 2 2 4 5 2 3" xfId="18698" xr:uid="{00000000-0005-0000-0000-000052480000}"/>
    <cellStyle name="20% - Accent1 3 2 3 2 2 4 5 3" xfId="18699" xr:uid="{00000000-0005-0000-0000-000053480000}"/>
    <cellStyle name="20% - Accent1 3 2 3 2 2 4 5 3 2" xfId="18700" xr:uid="{00000000-0005-0000-0000-000054480000}"/>
    <cellStyle name="20% - Accent1 3 2 3 2 2 4 5 4" xfId="18701" xr:uid="{00000000-0005-0000-0000-000055480000}"/>
    <cellStyle name="20% - Accent1 3 2 3 2 2 4 6" xfId="18702" xr:uid="{00000000-0005-0000-0000-000056480000}"/>
    <cellStyle name="20% - Accent1 3 2 3 2 2 4 6 2" xfId="18703" xr:uid="{00000000-0005-0000-0000-000057480000}"/>
    <cellStyle name="20% - Accent1 3 2 3 2 2 4 6 2 2" xfId="18704" xr:uid="{00000000-0005-0000-0000-000058480000}"/>
    <cellStyle name="20% - Accent1 3 2 3 2 2 4 6 2 2 2" xfId="18705" xr:uid="{00000000-0005-0000-0000-000059480000}"/>
    <cellStyle name="20% - Accent1 3 2 3 2 2 4 6 2 3" xfId="18706" xr:uid="{00000000-0005-0000-0000-00005A480000}"/>
    <cellStyle name="20% - Accent1 3 2 3 2 2 4 6 3" xfId="18707" xr:uid="{00000000-0005-0000-0000-00005B480000}"/>
    <cellStyle name="20% - Accent1 3 2 3 2 2 4 6 3 2" xfId="18708" xr:uid="{00000000-0005-0000-0000-00005C480000}"/>
    <cellStyle name="20% - Accent1 3 2 3 2 2 4 6 4" xfId="18709" xr:uid="{00000000-0005-0000-0000-00005D480000}"/>
    <cellStyle name="20% - Accent1 3 2 3 2 2 4 7" xfId="18710" xr:uid="{00000000-0005-0000-0000-00005E480000}"/>
    <cellStyle name="20% - Accent1 3 2 3 2 2 4 7 2" xfId="18711" xr:uid="{00000000-0005-0000-0000-00005F480000}"/>
    <cellStyle name="20% - Accent1 3 2 3 2 2 4 7 2 2" xfId="18712" xr:uid="{00000000-0005-0000-0000-000060480000}"/>
    <cellStyle name="20% - Accent1 3 2 3 2 2 4 7 3" xfId="18713" xr:uid="{00000000-0005-0000-0000-000061480000}"/>
    <cellStyle name="20% - Accent1 3 2 3 2 2 4 8" xfId="18714" xr:uid="{00000000-0005-0000-0000-000062480000}"/>
    <cellStyle name="20% - Accent1 3 2 3 2 2 4 8 2" xfId="18715" xr:uid="{00000000-0005-0000-0000-000063480000}"/>
    <cellStyle name="20% - Accent1 3 2 3 2 2 4 8 2 2" xfId="18716" xr:uid="{00000000-0005-0000-0000-000064480000}"/>
    <cellStyle name="20% - Accent1 3 2 3 2 2 4 8 3" xfId="18717" xr:uid="{00000000-0005-0000-0000-000065480000}"/>
    <cellStyle name="20% - Accent1 3 2 3 2 2 4 9" xfId="18718" xr:uid="{00000000-0005-0000-0000-000066480000}"/>
    <cellStyle name="20% - Accent1 3 2 3 2 2 4 9 2" xfId="18719" xr:uid="{00000000-0005-0000-0000-000067480000}"/>
    <cellStyle name="20% - Accent1 3 2 3 2 2 5" xfId="18720" xr:uid="{00000000-0005-0000-0000-000068480000}"/>
    <cellStyle name="20% - Accent1 3 2 3 2 2 5 2" xfId="18721" xr:uid="{00000000-0005-0000-0000-000069480000}"/>
    <cellStyle name="20% - Accent1 3 2 3 2 2 5 2 2" xfId="18722" xr:uid="{00000000-0005-0000-0000-00006A480000}"/>
    <cellStyle name="20% - Accent1 3 2 3 2 2 5 2 2 2" xfId="18723" xr:uid="{00000000-0005-0000-0000-00006B480000}"/>
    <cellStyle name="20% - Accent1 3 2 3 2 2 5 2 2 2 2" xfId="18724" xr:uid="{00000000-0005-0000-0000-00006C480000}"/>
    <cellStyle name="20% - Accent1 3 2 3 2 2 5 2 2 3" xfId="18725" xr:uid="{00000000-0005-0000-0000-00006D480000}"/>
    <cellStyle name="20% - Accent1 3 2 3 2 2 5 2 3" xfId="18726" xr:uid="{00000000-0005-0000-0000-00006E480000}"/>
    <cellStyle name="20% - Accent1 3 2 3 2 2 5 2 3 2" xfId="18727" xr:uid="{00000000-0005-0000-0000-00006F480000}"/>
    <cellStyle name="20% - Accent1 3 2 3 2 2 5 2 4" xfId="18728" xr:uid="{00000000-0005-0000-0000-000070480000}"/>
    <cellStyle name="20% - Accent1 3 2 3 2 2 5 3" xfId="18729" xr:uid="{00000000-0005-0000-0000-000071480000}"/>
    <cellStyle name="20% - Accent1 3 2 3 2 2 5 3 2" xfId="18730" xr:uid="{00000000-0005-0000-0000-000072480000}"/>
    <cellStyle name="20% - Accent1 3 2 3 2 2 5 3 2 2" xfId="18731" xr:uid="{00000000-0005-0000-0000-000073480000}"/>
    <cellStyle name="20% - Accent1 3 2 3 2 2 5 3 2 2 2" xfId="18732" xr:uid="{00000000-0005-0000-0000-000074480000}"/>
    <cellStyle name="20% - Accent1 3 2 3 2 2 5 3 2 3" xfId="18733" xr:uid="{00000000-0005-0000-0000-000075480000}"/>
    <cellStyle name="20% - Accent1 3 2 3 2 2 5 3 3" xfId="18734" xr:uid="{00000000-0005-0000-0000-000076480000}"/>
    <cellStyle name="20% - Accent1 3 2 3 2 2 5 3 3 2" xfId="18735" xr:uid="{00000000-0005-0000-0000-000077480000}"/>
    <cellStyle name="20% - Accent1 3 2 3 2 2 5 3 4" xfId="18736" xr:uid="{00000000-0005-0000-0000-000078480000}"/>
    <cellStyle name="20% - Accent1 3 2 3 2 2 5 4" xfId="18737" xr:uid="{00000000-0005-0000-0000-000079480000}"/>
    <cellStyle name="20% - Accent1 3 2 3 2 2 5 4 2" xfId="18738" xr:uid="{00000000-0005-0000-0000-00007A480000}"/>
    <cellStyle name="20% - Accent1 3 2 3 2 2 5 4 2 2" xfId="18739" xr:uid="{00000000-0005-0000-0000-00007B480000}"/>
    <cellStyle name="20% - Accent1 3 2 3 2 2 5 4 2 2 2" xfId="18740" xr:uid="{00000000-0005-0000-0000-00007C480000}"/>
    <cellStyle name="20% - Accent1 3 2 3 2 2 5 4 2 3" xfId="18741" xr:uid="{00000000-0005-0000-0000-00007D480000}"/>
    <cellStyle name="20% - Accent1 3 2 3 2 2 5 4 3" xfId="18742" xr:uid="{00000000-0005-0000-0000-00007E480000}"/>
    <cellStyle name="20% - Accent1 3 2 3 2 2 5 4 3 2" xfId="18743" xr:uid="{00000000-0005-0000-0000-00007F480000}"/>
    <cellStyle name="20% - Accent1 3 2 3 2 2 5 4 4" xfId="18744" xr:uid="{00000000-0005-0000-0000-000080480000}"/>
    <cellStyle name="20% - Accent1 3 2 3 2 2 5 5" xfId="18745" xr:uid="{00000000-0005-0000-0000-000081480000}"/>
    <cellStyle name="20% - Accent1 3 2 3 2 2 5 5 2" xfId="18746" xr:uid="{00000000-0005-0000-0000-000082480000}"/>
    <cellStyle name="20% - Accent1 3 2 3 2 2 5 5 2 2" xfId="18747" xr:uid="{00000000-0005-0000-0000-000083480000}"/>
    <cellStyle name="20% - Accent1 3 2 3 2 2 5 5 3" xfId="18748" xr:uid="{00000000-0005-0000-0000-000084480000}"/>
    <cellStyle name="20% - Accent1 3 2 3 2 2 5 6" xfId="18749" xr:uid="{00000000-0005-0000-0000-000085480000}"/>
    <cellStyle name="20% - Accent1 3 2 3 2 2 5 6 2" xfId="18750" xr:uid="{00000000-0005-0000-0000-000086480000}"/>
    <cellStyle name="20% - Accent1 3 2 3 2 2 5 6 2 2" xfId="18751" xr:uid="{00000000-0005-0000-0000-000087480000}"/>
    <cellStyle name="20% - Accent1 3 2 3 2 2 5 6 3" xfId="18752" xr:uid="{00000000-0005-0000-0000-000088480000}"/>
    <cellStyle name="20% - Accent1 3 2 3 2 2 5 7" xfId="18753" xr:uid="{00000000-0005-0000-0000-000089480000}"/>
    <cellStyle name="20% - Accent1 3 2 3 2 2 5 7 2" xfId="18754" xr:uid="{00000000-0005-0000-0000-00008A480000}"/>
    <cellStyle name="20% - Accent1 3 2 3 2 2 5 8" xfId="18755" xr:uid="{00000000-0005-0000-0000-00008B480000}"/>
    <cellStyle name="20% - Accent1 3 2 3 2 2 5 8 2" xfId="18756" xr:uid="{00000000-0005-0000-0000-00008C480000}"/>
    <cellStyle name="20% - Accent1 3 2 3 2 2 5 9" xfId="18757" xr:uid="{00000000-0005-0000-0000-00008D480000}"/>
    <cellStyle name="20% - Accent1 3 2 3 2 2 6" xfId="18758" xr:uid="{00000000-0005-0000-0000-00008E480000}"/>
    <cellStyle name="20% - Accent1 3 2 3 2 2 6 2" xfId="18759" xr:uid="{00000000-0005-0000-0000-00008F480000}"/>
    <cellStyle name="20% - Accent1 3 2 3 2 2 6 2 2" xfId="18760" xr:uid="{00000000-0005-0000-0000-000090480000}"/>
    <cellStyle name="20% - Accent1 3 2 3 2 2 6 2 2 2" xfId="18761" xr:uid="{00000000-0005-0000-0000-000091480000}"/>
    <cellStyle name="20% - Accent1 3 2 3 2 2 6 2 2 2 2" xfId="18762" xr:uid="{00000000-0005-0000-0000-000092480000}"/>
    <cellStyle name="20% - Accent1 3 2 3 2 2 6 2 2 3" xfId="18763" xr:uid="{00000000-0005-0000-0000-000093480000}"/>
    <cellStyle name="20% - Accent1 3 2 3 2 2 6 2 3" xfId="18764" xr:uid="{00000000-0005-0000-0000-000094480000}"/>
    <cellStyle name="20% - Accent1 3 2 3 2 2 6 2 3 2" xfId="18765" xr:uid="{00000000-0005-0000-0000-000095480000}"/>
    <cellStyle name="20% - Accent1 3 2 3 2 2 6 2 4" xfId="18766" xr:uid="{00000000-0005-0000-0000-000096480000}"/>
    <cellStyle name="20% - Accent1 3 2 3 2 2 6 3" xfId="18767" xr:uid="{00000000-0005-0000-0000-000097480000}"/>
    <cellStyle name="20% - Accent1 3 2 3 2 2 6 3 2" xfId="18768" xr:uid="{00000000-0005-0000-0000-000098480000}"/>
    <cellStyle name="20% - Accent1 3 2 3 2 2 6 3 2 2" xfId="18769" xr:uid="{00000000-0005-0000-0000-000099480000}"/>
    <cellStyle name="20% - Accent1 3 2 3 2 2 6 3 2 2 2" xfId="18770" xr:uid="{00000000-0005-0000-0000-00009A480000}"/>
    <cellStyle name="20% - Accent1 3 2 3 2 2 6 3 2 3" xfId="18771" xr:uid="{00000000-0005-0000-0000-00009B480000}"/>
    <cellStyle name="20% - Accent1 3 2 3 2 2 6 3 3" xfId="18772" xr:uid="{00000000-0005-0000-0000-00009C480000}"/>
    <cellStyle name="20% - Accent1 3 2 3 2 2 6 3 3 2" xfId="18773" xr:uid="{00000000-0005-0000-0000-00009D480000}"/>
    <cellStyle name="20% - Accent1 3 2 3 2 2 6 3 4" xfId="18774" xr:uid="{00000000-0005-0000-0000-00009E480000}"/>
    <cellStyle name="20% - Accent1 3 2 3 2 2 6 4" xfId="18775" xr:uid="{00000000-0005-0000-0000-00009F480000}"/>
    <cellStyle name="20% - Accent1 3 2 3 2 2 6 4 2" xfId="18776" xr:uid="{00000000-0005-0000-0000-0000A0480000}"/>
    <cellStyle name="20% - Accent1 3 2 3 2 2 6 4 2 2" xfId="18777" xr:uid="{00000000-0005-0000-0000-0000A1480000}"/>
    <cellStyle name="20% - Accent1 3 2 3 2 2 6 4 2 2 2" xfId="18778" xr:uid="{00000000-0005-0000-0000-0000A2480000}"/>
    <cellStyle name="20% - Accent1 3 2 3 2 2 6 4 2 3" xfId="18779" xr:uid="{00000000-0005-0000-0000-0000A3480000}"/>
    <cellStyle name="20% - Accent1 3 2 3 2 2 6 4 3" xfId="18780" xr:uid="{00000000-0005-0000-0000-0000A4480000}"/>
    <cellStyle name="20% - Accent1 3 2 3 2 2 6 4 3 2" xfId="18781" xr:uid="{00000000-0005-0000-0000-0000A5480000}"/>
    <cellStyle name="20% - Accent1 3 2 3 2 2 6 4 4" xfId="18782" xr:uid="{00000000-0005-0000-0000-0000A6480000}"/>
    <cellStyle name="20% - Accent1 3 2 3 2 2 6 5" xfId="18783" xr:uid="{00000000-0005-0000-0000-0000A7480000}"/>
    <cellStyle name="20% - Accent1 3 2 3 2 2 6 5 2" xfId="18784" xr:uid="{00000000-0005-0000-0000-0000A8480000}"/>
    <cellStyle name="20% - Accent1 3 2 3 2 2 6 5 2 2" xfId="18785" xr:uid="{00000000-0005-0000-0000-0000A9480000}"/>
    <cellStyle name="20% - Accent1 3 2 3 2 2 6 5 3" xfId="18786" xr:uid="{00000000-0005-0000-0000-0000AA480000}"/>
    <cellStyle name="20% - Accent1 3 2 3 2 2 6 6" xfId="18787" xr:uid="{00000000-0005-0000-0000-0000AB480000}"/>
    <cellStyle name="20% - Accent1 3 2 3 2 2 6 6 2" xfId="18788" xr:uid="{00000000-0005-0000-0000-0000AC480000}"/>
    <cellStyle name="20% - Accent1 3 2 3 2 2 6 6 2 2" xfId="18789" xr:uid="{00000000-0005-0000-0000-0000AD480000}"/>
    <cellStyle name="20% - Accent1 3 2 3 2 2 6 6 3" xfId="18790" xr:uid="{00000000-0005-0000-0000-0000AE480000}"/>
    <cellStyle name="20% - Accent1 3 2 3 2 2 6 7" xfId="18791" xr:uid="{00000000-0005-0000-0000-0000AF480000}"/>
    <cellStyle name="20% - Accent1 3 2 3 2 2 6 7 2" xfId="18792" xr:uid="{00000000-0005-0000-0000-0000B0480000}"/>
    <cellStyle name="20% - Accent1 3 2 3 2 2 6 8" xfId="18793" xr:uid="{00000000-0005-0000-0000-0000B1480000}"/>
    <cellStyle name="20% - Accent1 3 2 3 2 2 6 8 2" xfId="18794" xr:uid="{00000000-0005-0000-0000-0000B2480000}"/>
    <cellStyle name="20% - Accent1 3 2 3 2 2 6 9" xfId="18795" xr:uid="{00000000-0005-0000-0000-0000B3480000}"/>
    <cellStyle name="20% - Accent1 3 2 3 2 2 7" xfId="18796" xr:uid="{00000000-0005-0000-0000-0000B4480000}"/>
    <cellStyle name="20% - Accent1 3 2 3 2 2 7 2" xfId="18797" xr:uid="{00000000-0005-0000-0000-0000B5480000}"/>
    <cellStyle name="20% - Accent1 3 2 3 2 2 7 2 2" xfId="18798" xr:uid="{00000000-0005-0000-0000-0000B6480000}"/>
    <cellStyle name="20% - Accent1 3 2 3 2 2 7 2 2 2" xfId="18799" xr:uid="{00000000-0005-0000-0000-0000B7480000}"/>
    <cellStyle name="20% - Accent1 3 2 3 2 2 7 2 3" xfId="18800" xr:uid="{00000000-0005-0000-0000-0000B8480000}"/>
    <cellStyle name="20% - Accent1 3 2 3 2 2 7 3" xfId="18801" xr:uid="{00000000-0005-0000-0000-0000B9480000}"/>
    <cellStyle name="20% - Accent1 3 2 3 2 2 7 3 2" xfId="18802" xr:uid="{00000000-0005-0000-0000-0000BA480000}"/>
    <cellStyle name="20% - Accent1 3 2 3 2 2 7 4" xfId="18803" xr:uid="{00000000-0005-0000-0000-0000BB480000}"/>
    <cellStyle name="20% - Accent1 3 2 3 2 2 8" xfId="18804" xr:uid="{00000000-0005-0000-0000-0000BC480000}"/>
    <cellStyle name="20% - Accent1 3 2 3 2 2 8 2" xfId="18805" xr:uid="{00000000-0005-0000-0000-0000BD480000}"/>
    <cellStyle name="20% - Accent1 3 2 3 2 2 8 2 2" xfId="18806" xr:uid="{00000000-0005-0000-0000-0000BE480000}"/>
    <cellStyle name="20% - Accent1 3 2 3 2 2 8 2 2 2" xfId="18807" xr:uid="{00000000-0005-0000-0000-0000BF480000}"/>
    <cellStyle name="20% - Accent1 3 2 3 2 2 8 2 3" xfId="18808" xr:uid="{00000000-0005-0000-0000-0000C0480000}"/>
    <cellStyle name="20% - Accent1 3 2 3 2 2 8 3" xfId="18809" xr:uid="{00000000-0005-0000-0000-0000C1480000}"/>
    <cellStyle name="20% - Accent1 3 2 3 2 2 8 3 2" xfId="18810" xr:uid="{00000000-0005-0000-0000-0000C2480000}"/>
    <cellStyle name="20% - Accent1 3 2 3 2 2 8 4" xfId="18811" xr:uid="{00000000-0005-0000-0000-0000C3480000}"/>
    <cellStyle name="20% - Accent1 3 2 3 2 2 9" xfId="18812" xr:uid="{00000000-0005-0000-0000-0000C4480000}"/>
    <cellStyle name="20% - Accent1 3 2 3 2 2 9 2" xfId="18813" xr:uid="{00000000-0005-0000-0000-0000C5480000}"/>
    <cellStyle name="20% - Accent1 3 2 3 2 2 9 2 2" xfId="18814" xr:uid="{00000000-0005-0000-0000-0000C6480000}"/>
    <cellStyle name="20% - Accent1 3 2 3 2 2 9 2 2 2" xfId="18815" xr:uid="{00000000-0005-0000-0000-0000C7480000}"/>
    <cellStyle name="20% - Accent1 3 2 3 2 2 9 2 3" xfId="18816" xr:uid="{00000000-0005-0000-0000-0000C8480000}"/>
    <cellStyle name="20% - Accent1 3 2 3 2 2 9 3" xfId="18817" xr:uid="{00000000-0005-0000-0000-0000C9480000}"/>
    <cellStyle name="20% - Accent1 3 2 3 2 2 9 3 2" xfId="18818" xr:uid="{00000000-0005-0000-0000-0000CA480000}"/>
    <cellStyle name="20% - Accent1 3 2 3 2 2 9 4" xfId="18819" xr:uid="{00000000-0005-0000-0000-0000CB480000}"/>
    <cellStyle name="20% - Accent1 3 2 3 2 3" xfId="18820" xr:uid="{00000000-0005-0000-0000-0000CC480000}"/>
    <cellStyle name="20% - Accent1 3 2 3 2 3 10" xfId="18821" xr:uid="{00000000-0005-0000-0000-0000CD480000}"/>
    <cellStyle name="20% - Accent1 3 2 3 2 3 10 2" xfId="18822" xr:uid="{00000000-0005-0000-0000-0000CE480000}"/>
    <cellStyle name="20% - Accent1 3 2 3 2 3 11" xfId="18823" xr:uid="{00000000-0005-0000-0000-0000CF480000}"/>
    <cellStyle name="20% - Accent1 3 2 3 2 3 2" xfId="18824" xr:uid="{00000000-0005-0000-0000-0000D0480000}"/>
    <cellStyle name="20% - Accent1 3 2 3 2 3 2 2" xfId="18825" xr:uid="{00000000-0005-0000-0000-0000D1480000}"/>
    <cellStyle name="20% - Accent1 3 2 3 2 3 2 2 2" xfId="18826" xr:uid="{00000000-0005-0000-0000-0000D2480000}"/>
    <cellStyle name="20% - Accent1 3 2 3 2 3 2 2 2 2" xfId="18827" xr:uid="{00000000-0005-0000-0000-0000D3480000}"/>
    <cellStyle name="20% - Accent1 3 2 3 2 3 2 2 2 2 2" xfId="18828" xr:uid="{00000000-0005-0000-0000-0000D4480000}"/>
    <cellStyle name="20% - Accent1 3 2 3 2 3 2 2 2 3" xfId="18829" xr:uid="{00000000-0005-0000-0000-0000D5480000}"/>
    <cellStyle name="20% - Accent1 3 2 3 2 3 2 2 3" xfId="18830" xr:uid="{00000000-0005-0000-0000-0000D6480000}"/>
    <cellStyle name="20% - Accent1 3 2 3 2 3 2 2 3 2" xfId="18831" xr:uid="{00000000-0005-0000-0000-0000D7480000}"/>
    <cellStyle name="20% - Accent1 3 2 3 2 3 2 2 4" xfId="18832" xr:uid="{00000000-0005-0000-0000-0000D8480000}"/>
    <cellStyle name="20% - Accent1 3 2 3 2 3 2 3" xfId="18833" xr:uid="{00000000-0005-0000-0000-0000D9480000}"/>
    <cellStyle name="20% - Accent1 3 2 3 2 3 2 3 2" xfId="18834" xr:uid="{00000000-0005-0000-0000-0000DA480000}"/>
    <cellStyle name="20% - Accent1 3 2 3 2 3 2 3 2 2" xfId="18835" xr:uid="{00000000-0005-0000-0000-0000DB480000}"/>
    <cellStyle name="20% - Accent1 3 2 3 2 3 2 3 2 2 2" xfId="18836" xr:uid="{00000000-0005-0000-0000-0000DC480000}"/>
    <cellStyle name="20% - Accent1 3 2 3 2 3 2 3 2 3" xfId="18837" xr:uid="{00000000-0005-0000-0000-0000DD480000}"/>
    <cellStyle name="20% - Accent1 3 2 3 2 3 2 3 3" xfId="18838" xr:uid="{00000000-0005-0000-0000-0000DE480000}"/>
    <cellStyle name="20% - Accent1 3 2 3 2 3 2 3 3 2" xfId="18839" xr:uid="{00000000-0005-0000-0000-0000DF480000}"/>
    <cellStyle name="20% - Accent1 3 2 3 2 3 2 3 4" xfId="18840" xr:uid="{00000000-0005-0000-0000-0000E0480000}"/>
    <cellStyle name="20% - Accent1 3 2 3 2 3 2 4" xfId="18841" xr:uid="{00000000-0005-0000-0000-0000E1480000}"/>
    <cellStyle name="20% - Accent1 3 2 3 2 3 2 4 2" xfId="18842" xr:uid="{00000000-0005-0000-0000-0000E2480000}"/>
    <cellStyle name="20% - Accent1 3 2 3 2 3 2 4 2 2" xfId="18843" xr:uid="{00000000-0005-0000-0000-0000E3480000}"/>
    <cellStyle name="20% - Accent1 3 2 3 2 3 2 4 2 2 2" xfId="18844" xr:uid="{00000000-0005-0000-0000-0000E4480000}"/>
    <cellStyle name="20% - Accent1 3 2 3 2 3 2 4 2 3" xfId="18845" xr:uid="{00000000-0005-0000-0000-0000E5480000}"/>
    <cellStyle name="20% - Accent1 3 2 3 2 3 2 4 3" xfId="18846" xr:uid="{00000000-0005-0000-0000-0000E6480000}"/>
    <cellStyle name="20% - Accent1 3 2 3 2 3 2 4 3 2" xfId="18847" xr:uid="{00000000-0005-0000-0000-0000E7480000}"/>
    <cellStyle name="20% - Accent1 3 2 3 2 3 2 4 4" xfId="18848" xr:uid="{00000000-0005-0000-0000-0000E8480000}"/>
    <cellStyle name="20% - Accent1 3 2 3 2 3 2 5" xfId="18849" xr:uid="{00000000-0005-0000-0000-0000E9480000}"/>
    <cellStyle name="20% - Accent1 3 2 3 2 3 2 5 2" xfId="18850" xr:uid="{00000000-0005-0000-0000-0000EA480000}"/>
    <cellStyle name="20% - Accent1 3 2 3 2 3 2 5 2 2" xfId="18851" xr:uid="{00000000-0005-0000-0000-0000EB480000}"/>
    <cellStyle name="20% - Accent1 3 2 3 2 3 2 5 3" xfId="18852" xr:uid="{00000000-0005-0000-0000-0000EC480000}"/>
    <cellStyle name="20% - Accent1 3 2 3 2 3 2 6" xfId="18853" xr:uid="{00000000-0005-0000-0000-0000ED480000}"/>
    <cellStyle name="20% - Accent1 3 2 3 2 3 2 6 2" xfId="18854" xr:uid="{00000000-0005-0000-0000-0000EE480000}"/>
    <cellStyle name="20% - Accent1 3 2 3 2 3 2 6 2 2" xfId="18855" xr:uid="{00000000-0005-0000-0000-0000EF480000}"/>
    <cellStyle name="20% - Accent1 3 2 3 2 3 2 6 3" xfId="18856" xr:uid="{00000000-0005-0000-0000-0000F0480000}"/>
    <cellStyle name="20% - Accent1 3 2 3 2 3 2 7" xfId="18857" xr:uid="{00000000-0005-0000-0000-0000F1480000}"/>
    <cellStyle name="20% - Accent1 3 2 3 2 3 2 7 2" xfId="18858" xr:uid="{00000000-0005-0000-0000-0000F2480000}"/>
    <cellStyle name="20% - Accent1 3 2 3 2 3 2 8" xfId="18859" xr:uid="{00000000-0005-0000-0000-0000F3480000}"/>
    <cellStyle name="20% - Accent1 3 2 3 2 3 2 8 2" xfId="18860" xr:uid="{00000000-0005-0000-0000-0000F4480000}"/>
    <cellStyle name="20% - Accent1 3 2 3 2 3 2 9" xfId="18861" xr:uid="{00000000-0005-0000-0000-0000F5480000}"/>
    <cellStyle name="20% - Accent1 3 2 3 2 3 3" xfId="18862" xr:uid="{00000000-0005-0000-0000-0000F6480000}"/>
    <cellStyle name="20% - Accent1 3 2 3 2 3 3 2" xfId="18863" xr:uid="{00000000-0005-0000-0000-0000F7480000}"/>
    <cellStyle name="20% - Accent1 3 2 3 2 3 3 2 2" xfId="18864" xr:uid="{00000000-0005-0000-0000-0000F8480000}"/>
    <cellStyle name="20% - Accent1 3 2 3 2 3 3 2 2 2" xfId="18865" xr:uid="{00000000-0005-0000-0000-0000F9480000}"/>
    <cellStyle name="20% - Accent1 3 2 3 2 3 3 2 2 2 2" xfId="18866" xr:uid="{00000000-0005-0000-0000-0000FA480000}"/>
    <cellStyle name="20% - Accent1 3 2 3 2 3 3 2 2 3" xfId="18867" xr:uid="{00000000-0005-0000-0000-0000FB480000}"/>
    <cellStyle name="20% - Accent1 3 2 3 2 3 3 2 3" xfId="18868" xr:uid="{00000000-0005-0000-0000-0000FC480000}"/>
    <cellStyle name="20% - Accent1 3 2 3 2 3 3 2 3 2" xfId="18869" xr:uid="{00000000-0005-0000-0000-0000FD480000}"/>
    <cellStyle name="20% - Accent1 3 2 3 2 3 3 2 4" xfId="18870" xr:uid="{00000000-0005-0000-0000-0000FE480000}"/>
    <cellStyle name="20% - Accent1 3 2 3 2 3 3 3" xfId="18871" xr:uid="{00000000-0005-0000-0000-0000FF480000}"/>
    <cellStyle name="20% - Accent1 3 2 3 2 3 3 3 2" xfId="18872" xr:uid="{00000000-0005-0000-0000-000000490000}"/>
    <cellStyle name="20% - Accent1 3 2 3 2 3 3 3 2 2" xfId="18873" xr:uid="{00000000-0005-0000-0000-000001490000}"/>
    <cellStyle name="20% - Accent1 3 2 3 2 3 3 3 2 2 2" xfId="18874" xr:uid="{00000000-0005-0000-0000-000002490000}"/>
    <cellStyle name="20% - Accent1 3 2 3 2 3 3 3 2 3" xfId="18875" xr:uid="{00000000-0005-0000-0000-000003490000}"/>
    <cellStyle name="20% - Accent1 3 2 3 2 3 3 3 3" xfId="18876" xr:uid="{00000000-0005-0000-0000-000004490000}"/>
    <cellStyle name="20% - Accent1 3 2 3 2 3 3 3 3 2" xfId="18877" xr:uid="{00000000-0005-0000-0000-000005490000}"/>
    <cellStyle name="20% - Accent1 3 2 3 2 3 3 3 4" xfId="18878" xr:uid="{00000000-0005-0000-0000-000006490000}"/>
    <cellStyle name="20% - Accent1 3 2 3 2 3 3 4" xfId="18879" xr:uid="{00000000-0005-0000-0000-000007490000}"/>
    <cellStyle name="20% - Accent1 3 2 3 2 3 3 4 2" xfId="18880" xr:uid="{00000000-0005-0000-0000-000008490000}"/>
    <cellStyle name="20% - Accent1 3 2 3 2 3 3 4 2 2" xfId="18881" xr:uid="{00000000-0005-0000-0000-000009490000}"/>
    <cellStyle name="20% - Accent1 3 2 3 2 3 3 4 2 2 2" xfId="18882" xr:uid="{00000000-0005-0000-0000-00000A490000}"/>
    <cellStyle name="20% - Accent1 3 2 3 2 3 3 4 2 3" xfId="18883" xr:uid="{00000000-0005-0000-0000-00000B490000}"/>
    <cellStyle name="20% - Accent1 3 2 3 2 3 3 4 3" xfId="18884" xr:uid="{00000000-0005-0000-0000-00000C490000}"/>
    <cellStyle name="20% - Accent1 3 2 3 2 3 3 4 3 2" xfId="18885" xr:uid="{00000000-0005-0000-0000-00000D490000}"/>
    <cellStyle name="20% - Accent1 3 2 3 2 3 3 4 4" xfId="18886" xr:uid="{00000000-0005-0000-0000-00000E490000}"/>
    <cellStyle name="20% - Accent1 3 2 3 2 3 3 5" xfId="18887" xr:uid="{00000000-0005-0000-0000-00000F490000}"/>
    <cellStyle name="20% - Accent1 3 2 3 2 3 3 5 2" xfId="18888" xr:uid="{00000000-0005-0000-0000-000010490000}"/>
    <cellStyle name="20% - Accent1 3 2 3 2 3 3 5 2 2" xfId="18889" xr:uid="{00000000-0005-0000-0000-000011490000}"/>
    <cellStyle name="20% - Accent1 3 2 3 2 3 3 5 3" xfId="18890" xr:uid="{00000000-0005-0000-0000-000012490000}"/>
    <cellStyle name="20% - Accent1 3 2 3 2 3 3 6" xfId="18891" xr:uid="{00000000-0005-0000-0000-000013490000}"/>
    <cellStyle name="20% - Accent1 3 2 3 2 3 3 6 2" xfId="18892" xr:uid="{00000000-0005-0000-0000-000014490000}"/>
    <cellStyle name="20% - Accent1 3 2 3 2 3 3 6 2 2" xfId="18893" xr:uid="{00000000-0005-0000-0000-000015490000}"/>
    <cellStyle name="20% - Accent1 3 2 3 2 3 3 6 3" xfId="18894" xr:uid="{00000000-0005-0000-0000-000016490000}"/>
    <cellStyle name="20% - Accent1 3 2 3 2 3 3 7" xfId="18895" xr:uid="{00000000-0005-0000-0000-000017490000}"/>
    <cellStyle name="20% - Accent1 3 2 3 2 3 3 7 2" xfId="18896" xr:uid="{00000000-0005-0000-0000-000018490000}"/>
    <cellStyle name="20% - Accent1 3 2 3 2 3 3 8" xfId="18897" xr:uid="{00000000-0005-0000-0000-000019490000}"/>
    <cellStyle name="20% - Accent1 3 2 3 2 3 3 8 2" xfId="18898" xr:uid="{00000000-0005-0000-0000-00001A490000}"/>
    <cellStyle name="20% - Accent1 3 2 3 2 3 3 9" xfId="18899" xr:uid="{00000000-0005-0000-0000-00001B490000}"/>
    <cellStyle name="20% - Accent1 3 2 3 2 3 4" xfId="18900" xr:uid="{00000000-0005-0000-0000-00001C490000}"/>
    <cellStyle name="20% - Accent1 3 2 3 2 3 4 2" xfId="18901" xr:uid="{00000000-0005-0000-0000-00001D490000}"/>
    <cellStyle name="20% - Accent1 3 2 3 2 3 4 2 2" xfId="18902" xr:uid="{00000000-0005-0000-0000-00001E490000}"/>
    <cellStyle name="20% - Accent1 3 2 3 2 3 4 2 2 2" xfId="18903" xr:uid="{00000000-0005-0000-0000-00001F490000}"/>
    <cellStyle name="20% - Accent1 3 2 3 2 3 4 2 3" xfId="18904" xr:uid="{00000000-0005-0000-0000-000020490000}"/>
    <cellStyle name="20% - Accent1 3 2 3 2 3 4 3" xfId="18905" xr:uid="{00000000-0005-0000-0000-000021490000}"/>
    <cellStyle name="20% - Accent1 3 2 3 2 3 4 3 2" xfId="18906" xr:uid="{00000000-0005-0000-0000-000022490000}"/>
    <cellStyle name="20% - Accent1 3 2 3 2 3 4 4" xfId="18907" xr:uid="{00000000-0005-0000-0000-000023490000}"/>
    <cellStyle name="20% - Accent1 3 2 3 2 3 5" xfId="18908" xr:uid="{00000000-0005-0000-0000-000024490000}"/>
    <cellStyle name="20% - Accent1 3 2 3 2 3 5 2" xfId="18909" xr:uid="{00000000-0005-0000-0000-000025490000}"/>
    <cellStyle name="20% - Accent1 3 2 3 2 3 5 2 2" xfId="18910" xr:uid="{00000000-0005-0000-0000-000026490000}"/>
    <cellStyle name="20% - Accent1 3 2 3 2 3 5 2 2 2" xfId="18911" xr:uid="{00000000-0005-0000-0000-000027490000}"/>
    <cellStyle name="20% - Accent1 3 2 3 2 3 5 2 3" xfId="18912" xr:uid="{00000000-0005-0000-0000-000028490000}"/>
    <cellStyle name="20% - Accent1 3 2 3 2 3 5 3" xfId="18913" xr:uid="{00000000-0005-0000-0000-000029490000}"/>
    <cellStyle name="20% - Accent1 3 2 3 2 3 5 3 2" xfId="18914" xr:uid="{00000000-0005-0000-0000-00002A490000}"/>
    <cellStyle name="20% - Accent1 3 2 3 2 3 5 4" xfId="18915" xr:uid="{00000000-0005-0000-0000-00002B490000}"/>
    <cellStyle name="20% - Accent1 3 2 3 2 3 6" xfId="18916" xr:uid="{00000000-0005-0000-0000-00002C490000}"/>
    <cellStyle name="20% - Accent1 3 2 3 2 3 6 2" xfId="18917" xr:uid="{00000000-0005-0000-0000-00002D490000}"/>
    <cellStyle name="20% - Accent1 3 2 3 2 3 6 2 2" xfId="18918" xr:uid="{00000000-0005-0000-0000-00002E490000}"/>
    <cellStyle name="20% - Accent1 3 2 3 2 3 6 2 2 2" xfId="18919" xr:uid="{00000000-0005-0000-0000-00002F490000}"/>
    <cellStyle name="20% - Accent1 3 2 3 2 3 6 2 3" xfId="18920" xr:uid="{00000000-0005-0000-0000-000030490000}"/>
    <cellStyle name="20% - Accent1 3 2 3 2 3 6 3" xfId="18921" xr:uid="{00000000-0005-0000-0000-000031490000}"/>
    <cellStyle name="20% - Accent1 3 2 3 2 3 6 3 2" xfId="18922" xr:uid="{00000000-0005-0000-0000-000032490000}"/>
    <cellStyle name="20% - Accent1 3 2 3 2 3 6 4" xfId="18923" xr:uid="{00000000-0005-0000-0000-000033490000}"/>
    <cellStyle name="20% - Accent1 3 2 3 2 3 7" xfId="18924" xr:uid="{00000000-0005-0000-0000-000034490000}"/>
    <cellStyle name="20% - Accent1 3 2 3 2 3 7 2" xfId="18925" xr:uid="{00000000-0005-0000-0000-000035490000}"/>
    <cellStyle name="20% - Accent1 3 2 3 2 3 7 2 2" xfId="18926" xr:uid="{00000000-0005-0000-0000-000036490000}"/>
    <cellStyle name="20% - Accent1 3 2 3 2 3 7 3" xfId="18927" xr:uid="{00000000-0005-0000-0000-000037490000}"/>
    <cellStyle name="20% - Accent1 3 2 3 2 3 8" xfId="18928" xr:uid="{00000000-0005-0000-0000-000038490000}"/>
    <cellStyle name="20% - Accent1 3 2 3 2 3 8 2" xfId="18929" xr:uid="{00000000-0005-0000-0000-000039490000}"/>
    <cellStyle name="20% - Accent1 3 2 3 2 3 8 2 2" xfId="18930" xr:uid="{00000000-0005-0000-0000-00003A490000}"/>
    <cellStyle name="20% - Accent1 3 2 3 2 3 8 3" xfId="18931" xr:uid="{00000000-0005-0000-0000-00003B490000}"/>
    <cellStyle name="20% - Accent1 3 2 3 2 3 9" xfId="18932" xr:uid="{00000000-0005-0000-0000-00003C490000}"/>
    <cellStyle name="20% - Accent1 3 2 3 2 3 9 2" xfId="18933" xr:uid="{00000000-0005-0000-0000-00003D490000}"/>
    <cellStyle name="20% - Accent1 3 2 3 2 4" xfId="18934" xr:uid="{00000000-0005-0000-0000-00003E490000}"/>
    <cellStyle name="20% - Accent1 3 2 3 2 4 10" xfId="18935" xr:uid="{00000000-0005-0000-0000-00003F490000}"/>
    <cellStyle name="20% - Accent1 3 2 3 2 4 10 2" xfId="18936" xr:uid="{00000000-0005-0000-0000-000040490000}"/>
    <cellStyle name="20% - Accent1 3 2 3 2 4 11" xfId="18937" xr:uid="{00000000-0005-0000-0000-000041490000}"/>
    <cellStyle name="20% - Accent1 3 2 3 2 4 2" xfId="18938" xr:uid="{00000000-0005-0000-0000-000042490000}"/>
    <cellStyle name="20% - Accent1 3 2 3 2 4 2 2" xfId="18939" xr:uid="{00000000-0005-0000-0000-000043490000}"/>
    <cellStyle name="20% - Accent1 3 2 3 2 4 2 2 2" xfId="18940" xr:uid="{00000000-0005-0000-0000-000044490000}"/>
    <cellStyle name="20% - Accent1 3 2 3 2 4 2 2 2 2" xfId="18941" xr:uid="{00000000-0005-0000-0000-000045490000}"/>
    <cellStyle name="20% - Accent1 3 2 3 2 4 2 2 2 2 2" xfId="18942" xr:uid="{00000000-0005-0000-0000-000046490000}"/>
    <cellStyle name="20% - Accent1 3 2 3 2 4 2 2 2 3" xfId="18943" xr:uid="{00000000-0005-0000-0000-000047490000}"/>
    <cellStyle name="20% - Accent1 3 2 3 2 4 2 2 3" xfId="18944" xr:uid="{00000000-0005-0000-0000-000048490000}"/>
    <cellStyle name="20% - Accent1 3 2 3 2 4 2 2 3 2" xfId="18945" xr:uid="{00000000-0005-0000-0000-000049490000}"/>
    <cellStyle name="20% - Accent1 3 2 3 2 4 2 2 4" xfId="18946" xr:uid="{00000000-0005-0000-0000-00004A490000}"/>
    <cellStyle name="20% - Accent1 3 2 3 2 4 2 3" xfId="18947" xr:uid="{00000000-0005-0000-0000-00004B490000}"/>
    <cellStyle name="20% - Accent1 3 2 3 2 4 2 3 2" xfId="18948" xr:uid="{00000000-0005-0000-0000-00004C490000}"/>
    <cellStyle name="20% - Accent1 3 2 3 2 4 2 3 2 2" xfId="18949" xr:uid="{00000000-0005-0000-0000-00004D490000}"/>
    <cellStyle name="20% - Accent1 3 2 3 2 4 2 3 2 2 2" xfId="18950" xr:uid="{00000000-0005-0000-0000-00004E490000}"/>
    <cellStyle name="20% - Accent1 3 2 3 2 4 2 3 2 3" xfId="18951" xr:uid="{00000000-0005-0000-0000-00004F490000}"/>
    <cellStyle name="20% - Accent1 3 2 3 2 4 2 3 3" xfId="18952" xr:uid="{00000000-0005-0000-0000-000050490000}"/>
    <cellStyle name="20% - Accent1 3 2 3 2 4 2 3 3 2" xfId="18953" xr:uid="{00000000-0005-0000-0000-000051490000}"/>
    <cellStyle name="20% - Accent1 3 2 3 2 4 2 3 4" xfId="18954" xr:uid="{00000000-0005-0000-0000-000052490000}"/>
    <cellStyle name="20% - Accent1 3 2 3 2 4 2 4" xfId="18955" xr:uid="{00000000-0005-0000-0000-000053490000}"/>
    <cellStyle name="20% - Accent1 3 2 3 2 4 2 4 2" xfId="18956" xr:uid="{00000000-0005-0000-0000-000054490000}"/>
    <cellStyle name="20% - Accent1 3 2 3 2 4 2 4 2 2" xfId="18957" xr:uid="{00000000-0005-0000-0000-000055490000}"/>
    <cellStyle name="20% - Accent1 3 2 3 2 4 2 4 2 2 2" xfId="18958" xr:uid="{00000000-0005-0000-0000-000056490000}"/>
    <cellStyle name="20% - Accent1 3 2 3 2 4 2 4 2 3" xfId="18959" xr:uid="{00000000-0005-0000-0000-000057490000}"/>
    <cellStyle name="20% - Accent1 3 2 3 2 4 2 4 3" xfId="18960" xr:uid="{00000000-0005-0000-0000-000058490000}"/>
    <cellStyle name="20% - Accent1 3 2 3 2 4 2 4 3 2" xfId="18961" xr:uid="{00000000-0005-0000-0000-000059490000}"/>
    <cellStyle name="20% - Accent1 3 2 3 2 4 2 4 4" xfId="18962" xr:uid="{00000000-0005-0000-0000-00005A490000}"/>
    <cellStyle name="20% - Accent1 3 2 3 2 4 2 5" xfId="18963" xr:uid="{00000000-0005-0000-0000-00005B490000}"/>
    <cellStyle name="20% - Accent1 3 2 3 2 4 2 5 2" xfId="18964" xr:uid="{00000000-0005-0000-0000-00005C490000}"/>
    <cellStyle name="20% - Accent1 3 2 3 2 4 2 5 2 2" xfId="18965" xr:uid="{00000000-0005-0000-0000-00005D490000}"/>
    <cellStyle name="20% - Accent1 3 2 3 2 4 2 5 3" xfId="18966" xr:uid="{00000000-0005-0000-0000-00005E490000}"/>
    <cellStyle name="20% - Accent1 3 2 3 2 4 2 6" xfId="18967" xr:uid="{00000000-0005-0000-0000-00005F490000}"/>
    <cellStyle name="20% - Accent1 3 2 3 2 4 2 6 2" xfId="18968" xr:uid="{00000000-0005-0000-0000-000060490000}"/>
    <cellStyle name="20% - Accent1 3 2 3 2 4 2 6 2 2" xfId="18969" xr:uid="{00000000-0005-0000-0000-000061490000}"/>
    <cellStyle name="20% - Accent1 3 2 3 2 4 2 6 3" xfId="18970" xr:uid="{00000000-0005-0000-0000-000062490000}"/>
    <cellStyle name="20% - Accent1 3 2 3 2 4 2 7" xfId="18971" xr:uid="{00000000-0005-0000-0000-000063490000}"/>
    <cellStyle name="20% - Accent1 3 2 3 2 4 2 7 2" xfId="18972" xr:uid="{00000000-0005-0000-0000-000064490000}"/>
    <cellStyle name="20% - Accent1 3 2 3 2 4 2 8" xfId="18973" xr:uid="{00000000-0005-0000-0000-000065490000}"/>
    <cellStyle name="20% - Accent1 3 2 3 2 4 2 8 2" xfId="18974" xr:uid="{00000000-0005-0000-0000-000066490000}"/>
    <cellStyle name="20% - Accent1 3 2 3 2 4 2 9" xfId="18975" xr:uid="{00000000-0005-0000-0000-000067490000}"/>
    <cellStyle name="20% - Accent1 3 2 3 2 4 3" xfId="18976" xr:uid="{00000000-0005-0000-0000-000068490000}"/>
    <cellStyle name="20% - Accent1 3 2 3 2 4 3 2" xfId="18977" xr:uid="{00000000-0005-0000-0000-000069490000}"/>
    <cellStyle name="20% - Accent1 3 2 3 2 4 3 2 2" xfId="18978" xr:uid="{00000000-0005-0000-0000-00006A490000}"/>
    <cellStyle name="20% - Accent1 3 2 3 2 4 3 2 2 2" xfId="18979" xr:uid="{00000000-0005-0000-0000-00006B490000}"/>
    <cellStyle name="20% - Accent1 3 2 3 2 4 3 2 2 2 2" xfId="18980" xr:uid="{00000000-0005-0000-0000-00006C490000}"/>
    <cellStyle name="20% - Accent1 3 2 3 2 4 3 2 2 3" xfId="18981" xr:uid="{00000000-0005-0000-0000-00006D490000}"/>
    <cellStyle name="20% - Accent1 3 2 3 2 4 3 2 3" xfId="18982" xr:uid="{00000000-0005-0000-0000-00006E490000}"/>
    <cellStyle name="20% - Accent1 3 2 3 2 4 3 2 3 2" xfId="18983" xr:uid="{00000000-0005-0000-0000-00006F490000}"/>
    <cellStyle name="20% - Accent1 3 2 3 2 4 3 2 4" xfId="18984" xr:uid="{00000000-0005-0000-0000-000070490000}"/>
    <cellStyle name="20% - Accent1 3 2 3 2 4 3 3" xfId="18985" xr:uid="{00000000-0005-0000-0000-000071490000}"/>
    <cellStyle name="20% - Accent1 3 2 3 2 4 3 3 2" xfId="18986" xr:uid="{00000000-0005-0000-0000-000072490000}"/>
    <cellStyle name="20% - Accent1 3 2 3 2 4 3 3 2 2" xfId="18987" xr:uid="{00000000-0005-0000-0000-000073490000}"/>
    <cellStyle name="20% - Accent1 3 2 3 2 4 3 3 2 2 2" xfId="18988" xr:uid="{00000000-0005-0000-0000-000074490000}"/>
    <cellStyle name="20% - Accent1 3 2 3 2 4 3 3 2 3" xfId="18989" xr:uid="{00000000-0005-0000-0000-000075490000}"/>
    <cellStyle name="20% - Accent1 3 2 3 2 4 3 3 3" xfId="18990" xr:uid="{00000000-0005-0000-0000-000076490000}"/>
    <cellStyle name="20% - Accent1 3 2 3 2 4 3 3 3 2" xfId="18991" xr:uid="{00000000-0005-0000-0000-000077490000}"/>
    <cellStyle name="20% - Accent1 3 2 3 2 4 3 3 4" xfId="18992" xr:uid="{00000000-0005-0000-0000-000078490000}"/>
    <cellStyle name="20% - Accent1 3 2 3 2 4 3 4" xfId="18993" xr:uid="{00000000-0005-0000-0000-000079490000}"/>
    <cellStyle name="20% - Accent1 3 2 3 2 4 3 4 2" xfId="18994" xr:uid="{00000000-0005-0000-0000-00007A490000}"/>
    <cellStyle name="20% - Accent1 3 2 3 2 4 3 4 2 2" xfId="18995" xr:uid="{00000000-0005-0000-0000-00007B490000}"/>
    <cellStyle name="20% - Accent1 3 2 3 2 4 3 4 2 2 2" xfId="18996" xr:uid="{00000000-0005-0000-0000-00007C490000}"/>
    <cellStyle name="20% - Accent1 3 2 3 2 4 3 4 2 3" xfId="18997" xr:uid="{00000000-0005-0000-0000-00007D490000}"/>
    <cellStyle name="20% - Accent1 3 2 3 2 4 3 4 3" xfId="18998" xr:uid="{00000000-0005-0000-0000-00007E490000}"/>
    <cellStyle name="20% - Accent1 3 2 3 2 4 3 4 3 2" xfId="18999" xr:uid="{00000000-0005-0000-0000-00007F490000}"/>
    <cellStyle name="20% - Accent1 3 2 3 2 4 3 4 4" xfId="19000" xr:uid="{00000000-0005-0000-0000-000080490000}"/>
    <cellStyle name="20% - Accent1 3 2 3 2 4 3 5" xfId="19001" xr:uid="{00000000-0005-0000-0000-000081490000}"/>
    <cellStyle name="20% - Accent1 3 2 3 2 4 3 5 2" xfId="19002" xr:uid="{00000000-0005-0000-0000-000082490000}"/>
    <cellStyle name="20% - Accent1 3 2 3 2 4 3 5 2 2" xfId="19003" xr:uid="{00000000-0005-0000-0000-000083490000}"/>
    <cellStyle name="20% - Accent1 3 2 3 2 4 3 5 3" xfId="19004" xr:uid="{00000000-0005-0000-0000-000084490000}"/>
    <cellStyle name="20% - Accent1 3 2 3 2 4 3 6" xfId="19005" xr:uid="{00000000-0005-0000-0000-000085490000}"/>
    <cellStyle name="20% - Accent1 3 2 3 2 4 3 6 2" xfId="19006" xr:uid="{00000000-0005-0000-0000-000086490000}"/>
    <cellStyle name="20% - Accent1 3 2 3 2 4 3 6 2 2" xfId="19007" xr:uid="{00000000-0005-0000-0000-000087490000}"/>
    <cellStyle name="20% - Accent1 3 2 3 2 4 3 6 3" xfId="19008" xr:uid="{00000000-0005-0000-0000-000088490000}"/>
    <cellStyle name="20% - Accent1 3 2 3 2 4 3 7" xfId="19009" xr:uid="{00000000-0005-0000-0000-000089490000}"/>
    <cellStyle name="20% - Accent1 3 2 3 2 4 3 7 2" xfId="19010" xr:uid="{00000000-0005-0000-0000-00008A490000}"/>
    <cellStyle name="20% - Accent1 3 2 3 2 4 3 8" xfId="19011" xr:uid="{00000000-0005-0000-0000-00008B490000}"/>
    <cellStyle name="20% - Accent1 3 2 3 2 4 3 8 2" xfId="19012" xr:uid="{00000000-0005-0000-0000-00008C490000}"/>
    <cellStyle name="20% - Accent1 3 2 3 2 4 3 9" xfId="19013" xr:uid="{00000000-0005-0000-0000-00008D490000}"/>
    <cellStyle name="20% - Accent1 3 2 3 2 4 4" xfId="19014" xr:uid="{00000000-0005-0000-0000-00008E490000}"/>
    <cellStyle name="20% - Accent1 3 2 3 2 4 4 2" xfId="19015" xr:uid="{00000000-0005-0000-0000-00008F490000}"/>
    <cellStyle name="20% - Accent1 3 2 3 2 4 4 2 2" xfId="19016" xr:uid="{00000000-0005-0000-0000-000090490000}"/>
    <cellStyle name="20% - Accent1 3 2 3 2 4 4 2 2 2" xfId="19017" xr:uid="{00000000-0005-0000-0000-000091490000}"/>
    <cellStyle name="20% - Accent1 3 2 3 2 4 4 2 3" xfId="19018" xr:uid="{00000000-0005-0000-0000-000092490000}"/>
    <cellStyle name="20% - Accent1 3 2 3 2 4 4 3" xfId="19019" xr:uid="{00000000-0005-0000-0000-000093490000}"/>
    <cellStyle name="20% - Accent1 3 2 3 2 4 4 3 2" xfId="19020" xr:uid="{00000000-0005-0000-0000-000094490000}"/>
    <cellStyle name="20% - Accent1 3 2 3 2 4 4 4" xfId="19021" xr:uid="{00000000-0005-0000-0000-000095490000}"/>
    <cellStyle name="20% - Accent1 3 2 3 2 4 5" xfId="19022" xr:uid="{00000000-0005-0000-0000-000096490000}"/>
    <cellStyle name="20% - Accent1 3 2 3 2 4 5 2" xfId="19023" xr:uid="{00000000-0005-0000-0000-000097490000}"/>
    <cellStyle name="20% - Accent1 3 2 3 2 4 5 2 2" xfId="19024" xr:uid="{00000000-0005-0000-0000-000098490000}"/>
    <cellStyle name="20% - Accent1 3 2 3 2 4 5 2 2 2" xfId="19025" xr:uid="{00000000-0005-0000-0000-000099490000}"/>
    <cellStyle name="20% - Accent1 3 2 3 2 4 5 2 3" xfId="19026" xr:uid="{00000000-0005-0000-0000-00009A490000}"/>
    <cellStyle name="20% - Accent1 3 2 3 2 4 5 3" xfId="19027" xr:uid="{00000000-0005-0000-0000-00009B490000}"/>
    <cellStyle name="20% - Accent1 3 2 3 2 4 5 3 2" xfId="19028" xr:uid="{00000000-0005-0000-0000-00009C490000}"/>
    <cellStyle name="20% - Accent1 3 2 3 2 4 5 4" xfId="19029" xr:uid="{00000000-0005-0000-0000-00009D490000}"/>
    <cellStyle name="20% - Accent1 3 2 3 2 4 6" xfId="19030" xr:uid="{00000000-0005-0000-0000-00009E490000}"/>
    <cellStyle name="20% - Accent1 3 2 3 2 4 6 2" xfId="19031" xr:uid="{00000000-0005-0000-0000-00009F490000}"/>
    <cellStyle name="20% - Accent1 3 2 3 2 4 6 2 2" xfId="19032" xr:uid="{00000000-0005-0000-0000-0000A0490000}"/>
    <cellStyle name="20% - Accent1 3 2 3 2 4 6 2 2 2" xfId="19033" xr:uid="{00000000-0005-0000-0000-0000A1490000}"/>
    <cellStyle name="20% - Accent1 3 2 3 2 4 6 2 3" xfId="19034" xr:uid="{00000000-0005-0000-0000-0000A2490000}"/>
    <cellStyle name="20% - Accent1 3 2 3 2 4 6 3" xfId="19035" xr:uid="{00000000-0005-0000-0000-0000A3490000}"/>
    <cellStyle name="20% - Accent1 3 2 3 2 4 6 3 2" xfId="19036" xr:uid="{00000000-0005-0000-0000-0000A4490000}"/>
    <cellStyle name="20% - Accent1 3 2 3 2 4 6 4" xfId="19037" xr:uid="{00000000-0005-0000-0000-0000A5490000}"/>
    <cellStyle name="20% - Accent1 3 2 3 2 4 7" xfId="19038" xr:uid="{00000000-0005-0000-0000-0000A6490000}"/>
    <cellStyle name="20% - Accent1 3 2 3 2 4 7 2" xfId="19039" xr:uid="{00000000-0005-0000-0000-0000A7490000}"/>
    <cellStyle name="20% - Accent1 3 2 3 2 4 7 2 2" xfId="19040" xr:uid="{00000000-0005-0000-0000-0000A8490000}"/>
    <cellStyle name="20% - Accent1 3 2 3 2 4 7 3" xfId="19041" xr:uid="{00000000-0005-0000-0000-0000A9490000}"/>
    <cellStyle name="20% - Accent1 3 2 3 2 4 8" xfId="19042" xr:uid="{00000000-0005-0000-0000-0000AA490000}"/>
    <cellStyle name="20% - Accent1 3 2 3 2 4 8 2" xfId="19043" xr:uid="{00000000-0005-0000-0000-0000AB490000}"/>
    <cellStyle name="20% - Accent1 3 2 3 2 4 8 2 2" xfId="19044" xr:uid="{00000000-0005-0000-0000-0000AC490000}"/>
    <cellStyle name="20% - Accent1 3 2 3 2 4 8 3" xfId="19045" xr:uid="{00000000-0005-0000-0000-0000AD490000}"/>
    <cellStyle name="20% - Accent1 3 2 3 2 4 9" xfId="19046" xr:uid="{00000000-0005-0000-0000-0000AE490000}"/>
    <cellStyle name="20% - Accent1 3 2 3 2 4 9 2" xfId="19047" xr:uid="{00000000-0005-0000-0000-0000AF490000}"/>
    <cellStyle name="20% - Accent1 3 2 3 2 5" xfId="19048" xr:uid="{00000000-0005-0000-0000-0000B0490000}"/>
    <cellStyle name="20% - Accent1 3 2 3 2 5 10" xfId="19049" xr:uid="{00000000-0005-0000-0000-0000B1490000}"/>
    <cellStyle name="20% - Accent1 3 2 3 2 5 10 2" xfId="19050" xr:uid="{00000000-0005-0000-0000-0000B2490000}"/>
    <cellStyle name="20% - Accent1 3 2 3 2 5 11" xfId="19051" xr:uid="{00000000-0005-0000-0000-0000B3490000}"/>
    <cellStyle name="20% - Accent1 3 2 3 2 5 2" xfId="19052" xr:uid="{00000000-0005-0000-0000-0000B4490000}"/>
    <cellStyle name="20% - Accent1 3 2 3 2 5 2 2" xfId="19053" xr:uid="{00000000-0005-0000-0000-0000B5490000}"/>
    <cellStyle name="20% - Accent1 3 2 3 2 5 2 2 2" xfId="19054" xr:uid="{00000000-0005-0000-0000-0000B6490000}"/>
    <cellStyle name="20% - Accent1 3 2 3 2 5 2 2 2 2" xfId="19055" xr:uid="{00000000-0005-0000-0000-0000B7490000}"/>
    <cellStyle name="20% - Accent1 3 2 3 2 5 2 2 2 2 2" xfId="19056" xr:uid="{00000000-0005-0000-0000-0000B8490000}"/>
    <cellStyle name="20% - Accent1 3 2 3 2 5 2 2 2 3" xfId="19057" xr:uid="{00000000-0005-0000-0000-0000B9490000}"/>
    <cellStyle name="20% - Accent1 3 2 3 2 5 2 2 3" xfId="19058" xr:uid="{00000000-0005-0000-0000-0000BA490000}"/>
    <cellStyle name="20% - Accent1 3 2 3 2 5 2 2 3 2" xfId="19059" xr:uid="{00000000-0005-0000-0000-0000BB490000}"/>
    <cellStyle name="20% - Accent1 3 2 3 2 5 2 2 4" xfId="19060" xr:uid="{00000000-0005-0000-0000-0000BC490000}"/>
    <cellStyle name="20% - Accent1 3 2 3 2 5 2 3" xfId="19061" xr:uid="{00000000-0005-0000-0000-0000BD490000}"/>
    <cellStyle name="20% - Accent1 3 2 3 2 5 2 3 2" xfId="19062" xr:uid="{00000000-0005-0000-0000-0000BE490000}"/>
    <cellStyle name="20% - Accent1 3 2 3 2 5 2 3 2 2" xfId="19063" xr:uid="{00000000-0005-0000-0000-0000BF490000}"/>
    <cellStyle name="20% - Accent1 3 2 3 2 5 2 3 2 2 2" xfId="19064" xr:uid="{00000000-0005-0000-0000-0000C0490000}"/>
    <cellStyle name="20% - Accent1 3 2 3 2 5 2 3 2 3" xfId="19065" xr:uid="{00000000-0005-0000-0000-0000C1490000}"/>
    <cellStyle name="20% - Accent1 3 2 3 2 5 2 3 3" xfId="19066" xr:uid="{00000000-0005-0000-0000-0000C2490000}"/>
    <cellStyle name="20% - Accent1 3 2 3 2 5 2 3 3 2" xfId="19067" xr:uid="{00000000-0005-0000-0000-0000C3490000}"/>
    <cellStyle name="20% - Accent1 3 2 3 2 5 2 3 4" xfId="19068" xr:uid="{00000000-0005-0000-0000-0000C4490000}"/>
    <cellStyle name="20% - Accent1 3 2 3 2 5 2 4" xfId="19069" xr:uid="{00000000-0005-0000-0000-0000C5490000}"/>
    <cellStyle name="20% - Accent1 3 2 3 2 5 2 4 2" xfId="19070" xr:uid="{00000000-0005-0000-0000-0000C6490000}"/>
    <cellStyle name="20% - Accent1 3 2 3 2 5 2 4 2 2" xfId="19071" xr:uid="{00000000-0005-0000-0000-0000C7490000}"/>
    <cellStyle name="20% - Accent1 3 2 3 2 5 2 4 2 2 2" xfId="19072" xr:uid="{00000000-0005-0000-0000-0000C8490000}"/>
    <cellStyle name="20% - Accent1 3 2 3 2 5 2 4 2 3" xfId="19073" xr:uid="{00000000-0005-0000-0000-0000C9490000}"/>
    <cellStyle name="20% - Accent1 3 2 3 2 5 2 4 3" xfId="19074" xr:uid="{00000000-0005-0000-0000-0000CA490000}"/>
    <cellStyle name="20% - Accent1 3 2 3 2 5 2 4 3 2" xfId="19075" xr:uid="{00000000-0005-0000-0000-0000CB490000}"/>
    <cellStyle name="20% - Accent1 3 2 3 2 5 2 4 4" xfId="19076" xr:uid="{00000000-0005-0000-0000-0000CC490000}"/>
    <cellStyle name="20% - Accent1 3 2 3 2 5 2 5" xfId="19077" xr:uid="{00000000-0005-0000-0000-0000CD490000}"/>
    <cellStyle name="20% - Accent1 3 2 3 2 5 2 5 2" xfId="19078" xr:uid="{00000000-0005-0000-0000-0000CE490000}"/>
    <cellStyle name="20% - Accent1 3 2 3 2 5 2 5 2 2" xfId="19079" xr:uid="{00000000-0005-0000-0000-0000CF490000}"/>
    <cellStyle name="20% - Accent1 3 2 3 2 5 2 5 3" xfId="19080" xr:uid="{00000000-0005-0000-0000-0000D0490000}"/>
    <cellStyle name="20% - Accent1 3 2 3 2 5 2 6" xfId="19081" xr:uid="{00000000-0005-0000-0000-0000D1490000}"/>
    <cellStyle name="20% - Accent1 3 2 3 2 5 2 6 2" xfId="19082" xr:uid="{00000000-0005-0000-0000-0000D2490000}"/>
    <cellStyle name="20% - Accent1 3 2 3 2 5 2 6 2 2" xfId="19083" xr:uid="{00000000-0005-0000-0000-0000D3490000}"/>
    <cellStyle name="20% - Accent1 3 2 3 2 5 2 6 3" xfId="19084" xr:uid="{00000000-0005-0000-0000-0000D4490000}"/>
    <cellStyle name="20% - Accent1 3 2 3 2 5 2 7" xfId="19085" xr:uid="{00000000-0005-0000-0000-0000D5490000}"/>
    <cellStyle name="20% - Accent1 3 2 3 2 5 2 7 2" xfId="19086" xr:uid="{00000000-0005-0000-0000-0000D6490000}"/>
    <cellStyle name="20% - Accent1 3 2 3 2 5 2 8" xfId="19087" xr:uid="{00000000-0005-0000-0000-0000D7490000}"/>
    <cellStyle name="20% - Accent1 3 2 3 2 5 2 8 2" xfId="19088" xr:uid="{00000000-0005-0000-0000-0000D8490000}"/>
    <cellStyle name="20% - Accent1 3 2 3 2 5 2 9" xfId="19089" xr:uid="{00000000-0005-0000-0000-0000D9490000}"/>
    <cellStyle name="20% - Accent1 3 2 3 2 5 3" xfId="19090" xr:uid="{00000000-0005-0000-0000-0000DA490000}"/>
    <cellStyle name="20% - Accent1 3 2 3 2 5 3 2" xfId="19091" xr:uid="{00000000-0005-0000-0000-0000DB490000}"/>
    <cellStyle name="20% - Accent1 3 2 3 2 5 3 2 2" xfId="19092" xr:uid="{00000000-0005-0000-0000-0000DC490000}"/>
    <cellStyle name="20% - Accent1 3 2 3 2 5 3 2 2 2" xfId="19093" xr:uid="{00000000-0005-0000-0000-0000DD490000}"/>
    <cellStyle name="20% - Accent1 3 2 3 2 5 3 2 2 2 2" xfId="19094" xr:uid="{00000000-0005-0000-0000-0000DE490000}"/>
    <cellStyle name="20% - Accent1 3 2 3 2 5 3 2 2 3" xfId="19095" xr:uid="{00000000-0005-0000-0000-0000DF490000}"/>
    <cellStyle name="20% - Accent1 3 2 3 2 5 3 2 3" xfId="19096" xr:uid="{00000000-0005-0000-0000-0000E0490000}"/>
    <cellStyle name="20% - Accent1 3 2 3 2 5 3 2 3 2" xfId="19097" xr:uid="{00000000-0005-0000-0000-0000E1490000}"/>
    <cellStyle name="20% - Accent1 3 2 3 2 5 3 2 4" xfId="19098" xr:uid="{00000000-0005-0000-0000-0000E2490000}"/>
    <cellStyle name="20% - Accent1 3 2 3 2 5 3 3" xfId="19099" xr:uid="{00000000-0005-0000-0000-0000E3490000}"/>
    <cellStyle name="20% - Accent1 3 2 3 2 5 3 3 2" xfId="19100" xr:uid="{00000000-0005-0000-0000-0000E4490000}"/>
    <cellStyle name="20% - Accent1 3 2 3 2 5 3 3 2 2" xfId="19101" xr:uid="{00000000-0005-0000-0000-0000E5490000}"/>
    <cellStyle name="20% - Accent1 3 2 3 2 5 3 3 2 2 2" xfId="19102" xr:uid="{00000000-0005-0000-0000-0000E6490000}"/>
    <cellStyle name="20% - Accent1 3 2 3 2 5 3 3 2 3" xfId="19103" xr:uid="{00000000-0005-0000-0000-0000E7490000}"/>
    <cellStyle name="20% - Accent1 3 2 3 2 5 3 3 3" xfId="19104" xr:uid="{00000000-0005-0000-0000-0000E8490000}"/>
    <cellStyle name="20% - Accent1 3 2 3 2 5 3 3 3 2" xfId="19105" xr:uid="{00000000-0005-0000-0000-0000E9490000}"/>
    <cellStyle name="20% - Accent1 3 2 3 2 5 3 3 4" xfId="19106" xr:uid="{00000000-0005-0000-0000-0000EA490000}"/>
    <cellStyle name="20% - Accent1 3 2 3 2 5 3 4" xfId="19107" xr:uid="{00000000-0005-0000-0000-0000EB490000}"/>
    <cellStyle name="20% - Accent1 3 2 3 2 5 3 4 2" xfId="19108" xr:uid="{00000000-0005-0000-0000-0000EC490000}"/>
    <cellStyle name="20% - Accent1 3 2 3 2 5 3 4 2 2" xfId="19109" xr:uid="{00000000-0005-0000-0000-0000ED490000}"/>
    <cellStyle name="20% - Accent1 3 2 3 2 5 3 4 2 2 2" xfId="19110" xr:uid="{00000000-0005-0000-0000-0000EE490000}"/>
    <cellStyle name="20% - Accent1 3 2 3 2 5 3 4 2 3" xfId="19111" xr:uid="{00000000-0005-0000-0000-0000EF490000}"/>
    <cellStyle name="20% - Accent1 3 2 3 2 5 3 4 3" xfId="19112" xr:uid="{00000000-0005-0000-0000-0000F0490000}"/>
    <cellStyle name="20% - Accent1 3 2 3 2 5 3 4 3 2" xfId="19113" xr:uid="{00000000-0005-0000-0000-0000F1490000}"/>
    <cellStyle name="20% - Accent1 3 2 3 2 5 3 4 4" xfId="19114" xr:uid="{00000000-0005-0000-0000-0000F2490000}"/>
    <cellStyle name="20% - Accent1 3 2 3 2 5 3 5" xfId="19115" xr:uid="{00000000-0005-0000-0000-0000F3490000}"/>
    <cellStyle name="20% - Accent1 3 2 3 2 5 3 5 2" xfId="19116" xr:uid="{00000000-0005-0000-0000-0000F4490000}"/>
    <cellStyle name="20% - Accent1 3 2 3 2 5 3 5 2 2" xfId="19117" xr:uid="{00000000-0005-0000-0000-0000F5490000}"/>
    <cellStyle name="20% - Accent1 3 2 3 2 5 3 5 3" xfId="19118" xr:uid="{00000000-0005-0000-0000-0000F6490000}"/>
    <cellStyle name="20% - Accent1 3 2 3 2 5 3 6" xfId="19119" xr:uid="{00000000-0005-0000-0000-0000F7490000}"/>
    <cellStyle name="20% - Accent1 3 2 3 2 5 3 6 2" xfId="19120" xr:uid="{00000000-0005-0000-0000-0000F8490000}"/>
    <cellStyle name="20% - Accent1 3 2 3 2 5 3 6 2 2" xfId="19121" xr:uid="{00000000-0005-0000-0000-0000F9490000}"/>
    <cellStyle name="20% - Accent1 3 2 3 2 5 3 6 3" xfId="19122" xr:uid="{00000000-0005-0000-0000-0000FA490000}"/>
    <cellStyle name="20% - Accent1 3 2 3 2 5 3 7" xfId="19123" xr:uid="{00000000-0005-0000-0000-0000FB490000}"/>
    <cellStyle name="20% - Accent1 3 2 3 2 5 3 7 2" xfId="19124" xr:uid="{00000000-0005-0000-0000-0000FC490000}"/>
    <cellStyle name="20% - Accent1 3 2 3 2 5 3 8" xfId="19125" xr:uid="{00000000-0005-0000-0000-0000FD490000}"/>
    <cellStyle name="20% - Accent1 3 2 3 2 5 3 8 2" xfId="19126" xr:uid="{00000000-0005-0000-0000-0000FE490000}"/>
    <cellStyle name="20% - Accent1 3 2 3 2 5 3 9" xfId="19127" xr:uid="{00000000-0005-0000-0000-0000FF490000}"/>
    <cellStyle name="20% - Accent1 3 2 3 2 5 4" xfId="19128" xr:uid="{00000000-0005-0000-0000-0000004A0000}"/>
    <cellStyle name="20% - Accent1 3 2 3 2 5 4 2" xfId="19129" xr:uid="{00000000-0005-0000-0000-0000014A0000}"/>
    <cellStyle name="20% - Accent1 3 2 3 2 5 4 2 2" xfId="19130" xr:uid="{00000000-0005-0000-0000-0000024A0000}"/>
    <cellStyle name="20% - Accent1 3 2 3 2 5 4 2 2 2" xfId="19131" xr:uid="{00000000-0005-0000-0000-0000034A0000}"/>
    <cellStyle name="20% - Accent1 3 2 3 2 5 4 2 3" xfId="19132" xr:uid="{00000000-0005-0000-0000-0000044A0000}"/>
    <cellStyle name="20% - Accent1 3 2 3 2 5 4 3" xfId="19133" xr:uid="{00000000-0005-0000-0000-0000054A0000}"/>
    <cellStyle name="20% - Accent1 3 2 3 2 5 4 3 2" xfId="19134" xr:uid="{00000000-0005-0000-0000-0000064A0000}"/>
    <cellStyle name="20% - Accent1 3 2 3 2 5 4 4" xfId="19135" xr:uid="{00000000-0005-0000-0000-0000074A0000}"/>
    <cellStyle name="20% - Accent1 3 2 3 2 5 5" xfId="19136" xr:uid="{00000000-0005-0000-0000-0000084A0000}"/>
    <cellStyle name="20% - Accent1 3 2 3 2 5 5 2" xfId="19137" xr:uid="{00000000-0005-0000-0000-0000094A0000}"/>
    <cellStyle name="20% - Accent1 3 2 3 2 5 5 2 2" xfId="19138" xr:uid="{00000000-0005-0000-0000-00000A4A0000}"/>
    <cellStyle name="20% - Accent1 3 2 3 2 5 5 2 2 2" xfId="19139" xr:uid="{00000000-0005-0000-0000-00000B4A0000}"/>
    <cellStyle name="20% - Accent1 3 2 3 2 5 5 2 3" xfId="19140" xr:uid="{00000000-0005-0000-0000-00000C4A0000}"/>
    <cellStyle name="20% - Accent1 3 2 3 2 5 5 3" xfId="19141" xr:uid="{00000000-0005-0000-0000-00000D4A0000}"/>
    <cellStyle name="20% - Accent1 3 2 3 2 5 5 3 2" xfId="19142" xr:uid="{00000000-0005-0000-0000-00000E4A0000}"/>
    <cellStyle name="20% - Accent1 3 2 3 2 5 5 4" xfId="19143" xr:uid="{00000000-0005-0000-0000-00000F4A0000}"/>
    <cellStyle name="20% - Accent1 3 2 3 2 5 6" xfId="19144" xr:uid="{00000000-0005-0000-0000-0000104A0000}"/>
    <cellStyle name="20% - Accent1 3 2 3 2 5 6 2" xfId="19145" xr:uid="{00000000-0005-0000-0000-0000114A0000}"/>
    <cellStyle name="20% - Accent1 3 2 3 2 5 6 2 2" xfId="19146" xr:uid="{00000000-0005-0000-0000-0000124A0000}"/>
    <cellStyle name="20% - Accent1 3 2 3 2 5 6 2 2 2" xfId="19147" xr:uid="{00000000-0005-0000-0000-0000134A0000}"/>
    <cellStyle name="20% - Accent1 3 2 3 2 5 6 2 3" xfId="19148" xr:uid="{00000000-0005-0000-0000-0000144A0000}"/>
    <cellStyle name="20% - Accent1 3 2 3 2 5 6 3" xfId="19149" xr:uid="{00000000-0005-0000-0000-0000154A0000}"/>
    <cellStyle name="20% - Accent1 3 2 3 2 5 6 3 2" xfId="19150" xr:uid="{00000000-0005-0000-0000-0000164A0000}"/>
    <cellStyle name="20% - Accent1 3 2 3 2 5 6 4" xfId="19151" xr:uid="{00000000-0005-0000-0000-0000174A0000}"/>
    <cellStyle name="20% - Accent1 3 2 3 2 5 7" xfId="19152" xr:uid="{00000000-0005-0000-0000-0000184A0000}"/>
    <cellStyle name="20% - Accent1 3 2 3 2 5 7 2" xfId="19153" xr:uid="{00000000-0005-0000-0000-0000194A0000}"/>
    <cellStyle name="20% - Accent1 3 2 3 2 5 7 2 2" xfId="19154" xr:uid="{00000000-0005-0000-0000-00001A4A0000}"/>
    <cellStyle name="20% - Accent1 3 2 3 2 5 7 3" xfId="19155" xr:uid="{00000000-0005-0000-0000-00001B4A0000}"/>
    <cellStyle name="20% - Accent1 3 2 3 2 5 8" xfId="19156" xr:uid="{00000000-0005-0000-0000-00001C4A0000}"/>
    <cellStyle name="20% - Accent1 3 2 3 2 5 8 2" xfId="19157" xr:uid="{00000000-0005-0000-0000-00001D4A0000}"/>
    <cellStyle name="20% - Accent1 3 2 3 2 5 8 2 2" xfId="19158" xr:uid="{00000000-0005-0000-0000-00001E4A0000}"/>
    <cellStyle name="20% - Accent1 3 2 3 2 5 8 3" xfId="19159" xr:uid="{00000000-0005-0000-0000-00001F4A0000}"/>
    <cellStyle name="20% - Accent1 3 2 3 2 5 9" xfId="19160" xr:uid="{00000000-0005-0000-0000-0000204A0000}"/>
    <cellStyle name="20% - Accent1 3 2 3 2 5 9 2" xfId="19161" xr:uid="{00000000-0005-0000-0000-0000214A0000}"/>
    <cellStyle name="20% - Accent1 3 2 3 2 6" xfId="19162" xr:uid="{00000000-0005-0000-0000-0000224A0000}"/>
    <cellStyle name="20% - Accent1 3 2 3 2 6 2" xfId="19163" xr:uid="{00000000-0005-0000-0000-0000234A0000}"/>
    <cellStyle name="20% - Accent1 3 2 3 2 6 2 2" xfId="19164" xr:uid="{00000000-0005-0000-0000-0000244A0000}"/>
    <cellStyle name="20% - Accent1 3 2 3 2 6 2 2 2" xfId="19165" xr:uid="{00000000-0005-0000-0000-0000254A0000}"/>
    <cellStyle name="20% - Accent1 3 2 3 2 6 2 2 2 2" xfId="19166" xr:uid="{00000000-0005-0000-0000-0000264A0000}"/>
    <cellStyle name="20% - Accent1 3 2 3 2 6 2 2 3" xfId="19167" xr:uid="{00000000-0005-0000-0000-0000274A0000}"/>
    <cellStyle name="20% - Accent1 3 2 3 2 6 2 3" xfId="19168" xr:uid="{00000000-0005-0000-0000-0000284A0000}"/>
    <cellStyle name="20% - Accent1 3 2 3 2 6 2 3 2" xfId="19169" xr:uid="{00000000-0005-0000-0000-0000294A0000}"/>
    <cellStyle name="20% - Accent1 3 2 3 2 6 2 4" xfId="19170" xr:uid="{00000000-0005-0000-0000-00002A4A0000}"/>
    <cellStyle name="20% - Accent1 3 2 3 2 6 3" xfId="19171" xr:uid="{00000000-0005-0000-0000-00002B4A0000}"/>
    <cellStyle name="20% - Accent1 3 2 3 2 6 3 2" xfId="19172" xr:uid="{00000000-0005-0000-0000-00002C4A0000}"/>
    <cellStyle name="20% - Accent1 3 2 3 2 6 3 2 2" xfId="19173" xr:uid="{00000000-0005-0000-0000-00002D4A0000}"/>
    <cellStyle name="20% - Accent1 3 2 3 2 6 3 2 2 2" xfId="19174" xr:uid="{00000000-0005-0000-0000-00002E4A0000}"/>
    <cellStyle name="20% - Accent1 3 2 3 2 6 3 2 3" xfId="19175" xr:uid="{00000000-0005-0000-0000-00002F4A0000}"/>
    <cellStyle name="20% - Accent1 3 2 3 2 6 3 3" xfId="19176" xr:uid="{00000000-0005-0000-0000-0000304A0000}"/>
    <cellStyle name="20% - Accent1 3 2 3 2 6 3 3 2" xfId="19177" xr:uid="{00000000-0005-0000-0000-0000314A0000}"/>
    <cellStyle name="20% - Accent1 3 2 3 2 6 3 4" xfId="19178" xr:uid="{00000000-0005-0000-0000-0000324A0000}"/>
    <cellStyle name="20% - Accent1 3 2 3 2 6 4" xfId="19179" xr:uid="{00000000-0005-0000-0000-0000334A0000}"/>
    <cellStyle name="20% - Accent1 3 2 3 2 6 4 2" xfId="19180" xr:uid="{00000000-0005-0000-0000-0000344A0000}"/>
    <cellStyle name="20% - Accent1 3 2 3 2 6 4 2 2" xfId="19181" xr:uid="{00000000-0005-0000-0000-0000354A0000}"/>
    <cellStyle name="20% - Accent1 3 2 3 2 6 4 2 2 2" xfId="19182" xr:uid="{00000000-0005-0000-0000-0000364A0000}"/>
    <cellStyle name="20% - Accent1 3 2 3 2 6 4 2 3" xfId="19183" xr:uid="{00000000-0005-0000-0000-0000374A0000}"/>
    <cellStyle name="20% - Accent1 3 2 3 2 6 4 3" xfId="19184" xr:uid="{00000000-0005-0000-0000-0000384A0000}"/>
    <cellStyle name="20% - Accent1 3 2 3 2 6 4 3 2" xfId="19185" xr:uid="{00000000-0005-0000-0000-0000394A0000}"/>
    <cellStyle name="20% - Accent1 3 2 3 2 6 4 4" xfId="19186" xr:uid="{00000000-0005-0000-0000-00003A4A0000}"/>
    <cellStyle name="20% - Accent1 3 2 3 2 6 5" xfId="19187" xr:uid="{00000000-0005-0000-0000-00003B4A0000}"/>
    <cellStyle name="20% - Accent1 3 2 3 2 6 5 2" xfId="19188" xr:uid="{00000000-0005-0000-0000-00003C4A0000}"/>
    <cellStyle name="20% - Accent1 3 2 3 2 6 5 2 2" xfId="19189" xr:uid="{00000000-0005-0000-0000-00003D4A0000}"/>
    <cellStyle name="20% - Accent1 3 2 3 2 6 5 3" xfId="19190" xr:uid="{00000000-0005-0000-0000-00003E4A0000}"/>
    <cellStyle name="20% - Accent1 3 2 3 2 6 6" xfId="19191" xr:uid="{00000000-0005-0000-0000-00003F4A0000}"/>
    <cellStyle name="20% - Accent1 3 2 3 2 6 6 2" xfId="19192" xr:uid="{00000000-0005-0000-0000-0000404A0000}"/>
    <cellStyle name="20% - Accent1 3 2 3 2 6 6 2 2" xfId="19193" xr:uid="{00000000-0005-0000-0000-0000414A0000}"/>
    <cellStyle name="20% - Accent1 3 2 3 2 6 6 3" xfId="19194" xr:uid="{00000000-0005-0000-0000-0000424A0000}"/>
    <cellStyle name="20% - Accent1 3 2 3 2 6 7" xfId="19195" xr:uid="{00000000-0005-0000-0000-0000434A0000}"/>
    <cellStyle name="20% - Accent1 3 2 3 2 6 7 2" xfId="19196" xr:uid="{00000000-0005-0000-0000-0000444A0000}"/>
    <cellStyle name="20% - Accent1 3 2 3 2 6 8" xfId="19197" xr:uid="{00000000-0005-0000-0000-0000454A0000}"/>
    <cellStyle name="20% - Accent1 3 2 3 2 6 8 2" xfId="19198" xr:uid="{00000000-0005-0000-0000-0000464A0000}"/>
    <cellStyle name="20% - Accent1 3 2 3 2 6 9" xfId="19199" xr:uid="{00000000-0005-0000-0000-0000474A0000}"/>
    <cellStyle name="20% - Accent1 3 2 3 2 7" xfId="19200" xr:uid="{00000000-0005-0000-0000-0000484A0000}"/>
    <cellStyle name="20% - Accent1 3 2 3 2 7 2" xfId="19201" xr:uid="{00000000-0005-0000-0000-0000494A0000}"/>
    <cellStyle name="20% - Accent1 3 2 3 2 7 2 2" xfId="19202" xr:uid="{00000000-0005-0000-0000-00004A4A0000}"/>
    <cellStyle name="20% - Accent1 3 2 3 2 7 2 2 2" xfId="19203" xr:uid="{00000000-0005-0000-0000-00004B4A0000}"/>
    <cellStyle name="20% - Accent1 3 2 3 2 7 2 2 2 2" xfId="19204" xr:uid="{00000000-0005-0000-0000-00004C4A0000}"/>
    <cellStyle name="20% - Accent1 3 2 3 2 7 2 2 3" xfId="19205" xr:uid="{00000000-0005-0000-0000-00004D4A0000}"/>
    <cellStyle name="20% - Accent1 3 2 3 2 7 2 3" xfId="19206" xr:uid="{00000000-0005-0000-0000-00004E4A0000}"/>
    <cellStyle name="20% - Accent1 3 2 3 2 7 2 3 2" xfId="19207" xr:uid="{00000000-0005-0000-0000-00004F4A0000}"/>
    <cellStyle name="20% - Accent1 3 2 3 2 7 2 4" xfId="19208" xr:uid="{00000000-0005-0000-0000-0000504A0000}"/>
    <cellStyle name="20% - Accent1 3 2 3 2 7 3" xfId="19209" xr:uid="{00000000-0005-0000-0000-0000514A0000}"/>
    <cellStyle name="20% - Accent1 3 2 3 2 7 3 2" xfId="19210" xr:uid="{00000000-0005-0000-0000-0000524A0000}"/>
    <cellStyle name="20% - Accent1 3 2 3 2 7 3 2 2" xfId="19211" xr:uid="{00000000-0005-0000-0000-0000534A0000}"/>
    <cellStyle name="20% - Accent1 3 2 3 2 7 3 2 2 2" xfId="19212" xr:uid="{00000000-0005-0000-0000-0000544A0000}"/>
    <cellStyle name="20% - Accent1 3 2 3 2 7 3 2 3" xfId="19213" xr:uid="{00000000-0005-0000-0000-0000554A0000}"/>
    <cellStyle name="20% - Accent1 3 2 3 2 7 3 3" xfId="19214" xr:uid="{00000000-0005-0000-0000-0000564A0000}"/>
    <cellStyle name="20% - Accent1 3 2 3 2 7 3 3 2" xfId="19215" xr:uid="{00000000-0005-0000-0000-0000574A0000}"/>
    <cellStyle name="20% - Accent1 3 2 3 2 7 3 4" xfId="19216" xr:uid="{00000000-0005-0000-0000-0000584A0000}"/>
    <cellStyle name="20% - Accent1 3 2 3 2 7 4" xfId="19217" xr:uid="{00000000-0005-0000-0000-0000594A0000}"/>
    <cellStyle name="20% - Accent1 3 2 3 2 7 4 2" xfId="19218" xr:uid="{00000000-0005-0000-0000-00005A4A0000}"/>
    <cellStyle name="20% - Accent1 3 2 3 2 7 4 2 2" xfId="19219" xr:uid="{00000000-0005-0000-0000-00005B4A0000}"/>
    <cellStyle name="20% - Accent1 3 2 3 2 7 4 2 2 2" xfId="19220" xr:uid="{00000000-0005-0000-0000-00005C4A0000}"/>
    <cellStyle name="20% - Accent1 3 2 3 2 7 4 2 3" xfId="19221" xr:uid="{00000000-0005-0000-0000-00005D4A0000}"/>
    <cellStyle name="20% - Accent1 3 2 3 2 7 4 3" xfId="19222" xr:uid="{00000000-0005-0000-0000-00005E4A0000}"/>
    <cellStyle name="20% - Accent1 3 2 3 2 7 4 3 2" xfId="19223" xr:uid="{00000000-0005-0000-0000-00005F4A0000}"/>
    <cellStyle name="20% - Accent1 3 2 3 2 7 4 4" xfId="19224" xr:uid="{00000000-0005-0000-0000-0000604A0000}"/>
    <cellStyle name="20% - Accent1 3 2 3 2 7 5" xfId="19225" xr:uid="{00000000-0005-0000-0000-0000614A0000}"/>
    <cellStyle name="20% - Accent1 3 2 3 2 7 5 2" xfId="19226" xr:uid="{00000000-0005-0000-0000-0000624A0000}"/>
    <cellStyle name="20% - Accent1 3 2 3 2 7 5 2 2" xfId="19227" xr:uid="{00000000-0005-0000-0000-0000634A0000}"/>
    <cellStyle name="20% - Accent1 3 2 3 2 7 5 3" xfId="19228" xr:uid="{00000000-0005-0000-0000-0000644A0000}"/>
    <cellStyle name="20% - Accent1 3 2 3 2 7 6" xfId="19229" xr:uid="{00000000-0005-0000-0000-0000654A0000}"/>
    <cellStyle name="20% - Accent1 3 2 3 2 7 6 2" xfId="19230" xr:uid="{00000000-0005-0000-0000-0000664A0000}"/>
    <cellStyle name="20% - Accent1 3 2 3 2 7 6 2 2" xfId="19231" xr:uid="{00000000-0005-0000-0000-0000674A0000}"/>
    <cellStyle name="20% - Accent1 3 2 3 2 7 6 3" xfId="19232" xr:uid="{00000000-0005-0000-0000-0000684A0000}"/>
    <cellStyle name="20% - Accent1 3 2 3 2 7 7" xfId="19233" xr:uid="{00000000-0005-0000-0000-0000694A0000}"/>
    <cellStyle name="20% - Accent1 3 2 3 2 7 7 2" xfId="19234" xr:uid="{00000000-0005-0000-0000-00006A4A0000}"/>
    <cellStyle name="20% - Accent1 3 2 3 2 7 8" xfId="19235" xr:uid="{00000000-0005-0000-0000-00006B4A0000}"/>
    <cellStyle name="20% - Accent1 3 2 3 2 7 8 2" xfId="19236" xr:uid="{00000000-0005-0000-0000-00006C4A0000}"/>
    <cellStyle name="20% - Accent1 3 2 3 2 7 9" xfId="19237" xr:uid="{00000000-0005-0000-0000-00006D4A0000}"/>
    <cellStyle name="20% - Accent1 3 2 3 2 8" xfId="19238" xr:uid="{00000000-0005-0000-0000-00006E4A0000}"/>
    <cellStyle name="20% - Accent1 3 2 3 2 8 2" xfId="19239" xr:uid="{00000000-0005-0000-0000-00006F4A0000}"/>
    <cellStyle name="20% - Accent1 3 2 3 2 8 2 2" xfId="19240" xr:uid="{00000000-0005-0000-0000-0000704A0000}"/>
    <cellStyle name="20% - Accent1 3 2 3 2 8 2 2 2" xfId="19241" xr:uid="{00000000-0005-0000-0000-0000714A0000}"/>
    <cellStyle name="20% - Accent1 3 2 3 2 8 2 3" xfId="19242" xr:uid="{00000000-0005-0000-0000-0000724A0000}"/>
    <cellStyle name="20% - Accent1 3 2 3 2 8 3" xfId="19243" xr:uid="{00000000-0005-0000-0000-0000734A0000}"/>
    <cellStyle name="20% - Accent1 3 2 3 2 8 3 2" xfId="19244" xr:uid="{00000000-0005-0000-0000-0000744A0000}"/>
    <cellStyle name="20% - Accent1 3 2 3 2 8 4" xfId="19245" xr:uid="{00000000-0005-0000-0000-0000754A0000}"/>
    <cellStyle name="20% - Accent1 3 2 3 2 9" xfId="19246" xr:uid="{00000000-0005-0000-0000-0000764A0000}"/>
    <cellStyle name="20% - Accent1 3 2 3 2 9 2" xfId="19247" xr:uid="{00000000-0005-0000-0000-0000774A0000}"/>
    <cellStyle name="20% - Accent1 3 2 3 2 9 2 2" xfId="19248" xr:uid="{00000000-0005-0000-0000-0000784A0000}"/>
    <cellStyle name="20% - Accent1 3 2 3 2 9 2 2 2" xfId="19249" xr:uid="{00000000-0005-0000-0000-0000794A0000}"/>
    <cellStyle name="20% - Accent1 3 2 3 2 9 2 3" xfId="19250" xr:uid="{00000000-0005-0000-0000-00007A4A0000}"/>
    <cellStyle name="20% - Accent1 3 2 3 2 9 3" xfId="19251" xr:uid="{00000000-0005-0000-0000-00007B4A0000}"/>
    <cellStyle name="20% - Accent1 3 2 3 2 9 3 2" xfId="19252" xr:uid="{00000000-0005-0000-0000-00007C4A0000}"/>
    <cellStyle name="20% - Accent1 3 2 3 2 9 4" xfId="19253" xr:uid="{00000000-0005-0000-0000-00007D4A0000}"/>
    <cellStyle name="20% - Accent1 3 2 3 3" xfId="19254" xr:uid="{00000000-0005-0000-0000-00007E4A0000}"/>
    <cellStyle name="20% - Accent1 3 2 3 3 10" xfId="19255" xr:uid="{00000000-0005-0000-0000-00007F4A0000}"/>
    <cellStyle name="20% - Accent1 3 2 3 3 10 2" xfId="19256" xr:uid="{00000000-0005-0000-0000-0000804A0000}"/>
    <cellStyle name="20% - Accent1 3 2 3 3 10 2 2" xfId="19257" xr:uid="{00000000-0005-0000-0000-0000814A0000}"/>
    <cellStyle name="20% - Accent1 3 2 3 3 10 3" xfId="19258" xr:uid="{00000000-0005-0000-0000-0000824A0000}"/>
    <cellStyle name="20% - Accent1 3 2 3 3 11" xfId="19259" xr:uid="{00000000-0005-0000-0000-0000834A0000}"/>
    <cellStyle name="20% - Accent1 3 2 3 3 11 2" xfId="19260" xr:uid="{00000000-0005-0000-0000-0000844A0000}"/>
    <cellStyle name="20% - Accent1 3 2 3 3 11 2 2" xfId="19261" xr:uid="{00000000-0005-0000-0000-0000854A0000}"/>
    <cellStyle name="20% - Accent1 3 2 3 3 11 3" xfId="19262" xr:uid="{00000000-0005-0000-0000-0000864A0000}"/>
    <cellStyle name="20% - Accent1 3 2 3 3 12" xfId="19263" xr:uid="{00000000-0005-0000-0000-0000874A0000}"/>
    <cellStyle name="20% - Accent1 3 2 3 3 12 2" xfId="19264" xr:uid="{00000000-0005-0000-0000-0000884A0000}"/>
    <cellStyle name="20% - Accent1 3 2 3 3 13" xfId="19265" xr:uid="{00000000-0005-0000-0000-0000894A0000}"/>
    <cellStyle name="20% - Accent1 3 2 3 3 13 2" xfId="19266" xr:uid="{00000000-0005-0000-0000-00008A4A0000}"/>
    <cellStyle name="20% - Accent1 3 2 3 3 14" xfId="19267" xr:uid="{00000000-0005-0000-0000-00008B4A0000}"/>
    <cellStyle name="20% - Accent1 3 2 3 3 2" xfId="19268" xr:uid="{00000000-0005-0000-0000-00008C4A0000}"/>
    <cellStyle name="20% - Accent1 3 2 3 3 2 10" xfId="19269" xr:uid="{00000000-0005-0000-0000-00008D4A0000}"/>
    <cellStyle name="20% - Accent1 3 2 3 3 2 10 2" xfId="19270" xr:uid="{00000000-0005-0000-0000-00008E4A0000}"/>
    <cellStyle name="20% - Accent1 3 2 3 3 2 11" xfId="19271" xr:uid="{00000000-0005-0000-0000-00008F4A0000}"/>
    <cellStyle name="20% - Accent1 3 2 3 3 2 2" xfId="19272" xr:uid="{00000000-0005-0000-0000-0000904A0000}"/>
    <cellStyle name="20% - Accent1 3 2 3 3 2 2 2" xfId="19273" xr:uid="{00000000-0005-0000-0000-0000914A0000}"/>
    <cellStyle name="20% - Accent1 3 2 3 3 2 2 2 2" xfId="19274" xr:uid="{00000000-0005-0000-0000-0000924A0000}"/>
    <cellStyle name="20% - Accent1 3 2 3 3 2 2 2 2 2" xfId="19275" xr:uid="{00000000-0005-0000-0000-0000934A0000}"/>
    <cellStyle name="20% - Accent1 3 2 3 3 2 2 2 2 2 2" xfId="19276" xr:uid="{00000000-0005-0000-0000-0000944A0000}"/>
    <cellStyle name="20% - Accent1 3 2 3 3 2 2 2 2 3" xfId="19277" xr:uid="{00000000-0005-0000-0000-0000954A0000}"/>
    <cellStyle name="20% - Accent1 3 2 3 3 2 2 2 3" xfId="19278" xr:uid="{00000000-0005-0000-0000-0000964A0000}"/>
    <cellStyle name="20% - Accent1 3 2 3 3 2 2 2 3 2" xfId="19279" xr:uid="{00000000-0005-0000-0000-0000974A0000}"/>
    <cellStyle name="20% - Accent1 3 2 3 3 2 2 2 4" xfId="19280" xr:uid="{00000000-0005-0000-0000-0000984A0000}"/>
    <cellStyle name="20% - Accent1 3 2 3 3 2 2 3" xfId="19281" xr:uid="{00000000-0005-0000-0000-0000994A0000}"/>
    <cellStyle name="20% - Accent1 3 2 3 3 2 2 3 2" xfId="19282" xr:uid="{00000000-0005-0000-0000-00009A4A0000}"/>
    <cellStyle name="20% - Accent1 3 2 3 3 2 2 3 2 2" xfId="19283" xr:uid="{00000000-0005-0000-0000-00009B4A0000}"/>
    <cellStyle name="20% - Accent1 3 2 3 3 2 2 3 2 2 2" xfId="19284" xr:uid="{00000000-0005-0000-0000-00009C4A0000}"/>
    <cellStyle name="20% - Accent1 3 2 3 3 2 2 3 2 3" xfId="19285" xr:uid="{00000000-0005-0000-0000-00009D4A0000}"/>
    <cellStyle name="20% - Accent1 3 2 3 3 2 2 3 3" xfId="19286" xr:uid="{00000000-0005-0000-0000-00009E4A0000}"/>
    <cellStyle name="20% - Accent1 3 2 3 3 2 2 3 3 2" xfId="19287" xr:uid="{00000000-0005-0000-0000-00009F4A0000}"/>
    <cellStyle name="20% - Accent1 3 2 3 3 2 2 3 4" xfId="19288" xr:uid="{00000000-0005-0000-0000-0000A04A0000}"/>
    <cellStyle name="20% - Accent1 3 2 3 3 2 2 4" xfId="19289" xr:uid="{00000000-0005-0000-0000-0000A14A0000}"/>
    <cellStyle name="20% - Accent1 3 2 3 3 2 2 4 2" xfId="19290" xr:uid="{00000000-0005-0000-0000-0000A24A0000}"/>
    <cellStyle name="20% - Accent1 3 2 3 3 2 2 4 2 2" xfId="19291" xr:uid="{00000000-0005-0000-0000-0000A34A0000}"/>
    <cellStyle name="20% - Accent1 3 2 3 3 2 2 4 2 2 2" xfId="19292" xr:uid="{00000000-0005-0000-0000-0000A44A0000}"/>
    <cellStyle name="20% - Accent1 3 2 3 3 2 2 4 2 3" xfId="19293" xr:uid="{00000000-0005-0000-0000-0000A54A0000}"/>
    <cellStyle name="20% - Accent1 3 2 3 3 2 2 4 3" xfId="19294" xr:uid="{00000000-0005-0000-0000-0000A64A0000}"/>
    <cellStyle name="20% - Accent1 3 2 3 3 2 2 4 3 2" xfId="19295" xr:uid="{00000000-0005-0000-0000-0000A74A0000}"/>
    <cellStyle name="20% - Accent1 3 2 3 3 2 2 4 4" xfId="19296" xr:uid="{00000000-0005-0000-0000-0000A84A0000}"/>
    <cellStyle name="20% - Accent1 3 2 3 3 2 2 5" xfId="19297" xr:uid="{00000000-0005-0000-0000-0000A94A0000}"/>
    <cellStyle name="20% - Accent1 3 2 3 3 2 2 5 2" xfId="19298" xr:uid="{00000000-0005-0000-0000-0000AA4A0000}"/>
    <cellStyle name="20% - Accent1 3 2 3 3 2 2 5 2 2" xfId="19299" xr:uid="{00000000-0005-0000-0000-0000AB4A0000}"/>
    <cellStyle name="20% - Accent1 3 2 3 3 2 2 5 3" xfId="19300" xr:uid="{00000000-0005-0000-0000-0000AC4A0000}"/>
    <cellStyle name="20% - Accent1 3 2 3 3 2 2 6" xfId="19301" xr:uid="{00000000-0005-0000-0000-0000AD4A0000}"/>
    <cellStyle name="20% - Accent1 3 2 3 3 2 2 6 2" xfId="19302" xr:uid="{00000000-0005-0000-0000-0000AE4A0000}"/>
    <cellStyle name="20% - Accent1 3 2 3 3 2 2 6 2 2" xfId="19303" xr:uid="{00000000-0005-0000-0000-0000AF4A0000}"/>
    <cellStyle name="20% - Accent1 3 2 3 3 2 2 6 3" xfId="19304" xr:uid="{00000000-0005-0000-0000-0000B04A0000}"/>
    <cellStyle name="20% - Accent1 3 2 3 3 2 2 7" xfId="19305" xr:uid="{00000000-0005-0000-0000-0000B14A0000}"/>
    <cellStyle name="20% - Accent1 3 2 3 3 2 2 7 2" xfId="19306" xr:uid="{00000000-0005-0000-0000-0000B24A0000}"/>
    <cellStyle name="20% - Accent1 3 2 3 3 2 2 8" xfId="19307" xr:uid="{00000000-0005-0000-0000-0000B34A0000}"/>
    <cellStyle name="20% - Accent1 3 2 3 3 2 2 8 2" xfId="19308" xr:uid="{00000000-0005-0000-0000-0000B44A0000}"/>
    <cellStyle name="20% - Accent1 3 2 3 3 2 2 9" xfId="19309" xr:uid="{00000000-0005-0000-0000-0000B54A0000}"/>
    <cellStyle name="20% - Accent1 3 2 3 3 2 3" xfId="19310" xr:uid="{00000000-0005-0000-0000-0000B64A0000}"/>
    <cellStyle name="20% - Accent1 3 2 3 3 2 3 2" xfId="19311" xr:uid="{00000000-0005-0000-0000-0000B74A0000}"/>
    <cellStyle name="20% - Accent1 3 2 3 3 2 3 2 2" xfId="19312" xr:uid="{00000000-0005-0000-0000-0000B84A0000}"/>
    <cellStyle name="20% - Accent1 3 2 3 3 2 3 2 2 2" xfId="19313" xr:uid="{00000000-0005-0000-0000-0000B94A0000}"/>
    <cellStyle name="20% - Accent1 3 2 3 3 2 3 2 2 2 2" xfId="19314" xr:uid="{00000000-0005-0000-0000-0000BA4A0000}"/>
    <cellStyle name="20% - Accent1 3 2 3 3 2 3 2 2 3" xfId="19315" xr:uid="{00000000-0005-0000-0000-0000BB4A0000}"/>
    <cellStyle name="20% - Accent1 3 2 3 3 2 3 2 3" xfId="19316" xr:uid="{00000000-0005-0000-0000-0000BC4A0000}"/>
    <cellStyle name="20% - Accent1 3 2 3 3 2 3 2 3 2" xfId="19317" xr:uid="{00000000-0005-0000-0000-0000BD4A0000}"/>
    <cellStyle name="20% - Accent1 3 2 3 3 2 3 2 4" xfId="19318" xr:uid="{00000000-0005-0000-0000-0000BE4A0000}"/>
    <cellStyle name="20% - Accent1 3 2 3 3 2 3 3" xfId="19319" xr:uid="{00000000-0005-0000-0000-0000BF4A0000}"/>
    <cellStyle name="20% - Accent1 3 2 3 3 2 3 3 2" xfId="19320" xr:uid="{00000000-0005-0000-0000-0000C04A0000}"/>
    <cellStyle name="20% - Accent1 3 2 3 3 2 3 3 2 2" xfId="19321" xr:uid="{00000000-0005-0000-0000-0000C14A0000}"/>
    <cellStyle name="20% - Accent1 3 2 3 3 2 3 3 2 2 2" xfId="19322" xr:uid="{00000000-0005-0000-0000-0000C24A0000}"/>
    <cellStyle name="20% - Accent1 3 2 3 3 2 3 3 2 3" xfId="19323" xr:uid="{00000000-0005-0000-0000-0000C34A0000}"/>
    <cellStyle name="20% - Accent1 3 2 3 3 2 3 3 3" xfId="19324" xr:uid="{00000000-0005-0000-0000-0000C44A0000}"/>
    <cellStyle name="20% - Accent1 3 2 3 3 2 3 3 3 2" xfId="19325" xr:uid="{00000000-0005-0000-0000-0000C54A0000}"/>
    <cellStyle name="20% - Accent1 3 2 3 3 2 3 3 4" xfId="19326" xr:uid="{00000000-0005-0000-0000-0000C64A0000}"/>
    <cellStyle name="20% - Accent1 3 2 3 3 2 3 4" xfId="19327" xr:uid="{00000000-0005-0000-0000-0000C74A0000}"/>
    <cellStyle name="20% - Accent1 3 2 3 3 2 3 4 2" xfId="19328" xr:uid="{00000000-0005-0000-0000-0000C84A0000}"/>
    <cellStyle name="20% - Accent1 3 2 3 3 2 3 4 2 2" xfId="19329" xr:uid="{00000000-0005-0000-0000-0000C94A0000}"/>
    <cellStyle name="20% - Accent1 3 2 3 3 2 3 4 2 2 2" xfId="19330" xr:uid="{00000000-0005-0000-0000-0000CA4A0000}"/>
    <cellStyle name="20% - Accent1 3 2 3 3 2 3 4 2 3" xfId="19331" xr:uid="{00000000-0005-0000-0000-0000CB4A0000}"/>
    <cellStyle name="20% - Accent1 3 2 3 3 2 3 4 3" xfId="19332" xr:uid="{00000000-0005-0000-0000-0000CC4A0000}"/>
    <cellStyle name="20% - Accent1 3 2 3 3 2 3 4 3 2" xfId="19333" xr:uid="{00000000-0005-0000-0000-0000CD4A0000}"/>
    <cellStyle name="20% - Accent1 3 2 3 3 2 3 4 4" xfId="19334" xr:uid="{00000000-0005-0000-0000-0000CE4A0000}"/>
    <cellStyle name="20% - Accent1 3 2 3 3 2 3 5" xfId="19335" xr:uid="{00000000-0005-0000-0000-0000CF4A0000}"/>
    <cellStyle name="20% - Accent1 3 2 3 3 2 3 5 2" xfId="19336" xr:uid="{00000000-0005-0000-0000-0000D04A0000}"/>
    <cellStyle name="20% - Accent1 3 2 3 3 2 3 5 2 2" xfId="19337" xr:uid="{00000000-0005-0000-0000-0000D14A0000}"/>
    <cellStyle name="20% - Accent1 3 2 3 3 2 3 5 3" xfId="19338" xr:uid="{00000000-0005-0000-0000-0000D24A0000}"/>
    <cellStyle name="20% - Accent1 3 2 3 3 2 3 6" xfId="19339" xr:uid="{00000000-0005-0000-0000-0000D34A0000}"/>
    <cellStyle name="20% - Accent1 3 2 3 3 2 3 6 2" xfId="19340" xr:uid="{00000000-0005-0000-0000-0000D44A0000}"/>
    <cellStyle name="20% - Accent1 3 2 3 3 2 3 6 2 2" xfId="19341" xr:uid="{00000000-0005-0000-0000-0000D54A0000}"/>
    <cellStyle name="20% - Accent1 3 2 3 3 2 3 6 3" xfId="19342" xr:uid="{00000000-0005-0000-0000-0000D64A0000}"/>
    <cellStyle name="20% - Accent1 3 2 3 3 2 3 7" xfId="19343" xr:uid="{00000000-0005-0000-0000-0000D74A0000}"/>
    <cellStyle name="20% - Accent1 3 2 3 3 2 3 7 2" xfId="19344" xr:uid="{00000000-0005-0000-0000-0000D84A0000}"/>
    <cellStyle name="20% - Accent1 3 2 3 3 2 3 8" xfId="19345" xr:uid="{00000000-0005-0000-0000-0000D94A0000}"/>
    <cellStyle name="20% - Accent1 3 2 3 3 2 3 8 2" xfId="19346" xr:uid="{00000000-0005-0000-0000-0000DA4A0000}"/>
    <cellStyle name="20% - Accent1 3 2 3 3 2 3 9" xfId="19347" xr:uid="{00000000-0005-0000-0000-0000DB4A0000}"/>
    <cellStyle name="20% - Accent1 3 2 3 3 2 4" xfId="19348" xr:uid="{00000000-0005-0000-0000-0000DC4A0000}"/>
    <cellStyle name="20% - Accent1 3 2 3 3 2 4 2" xfId="19349" xr:uid="{00000000-0005-0000-0000-0000DD4A0000}"/>
    <cellStyle name="20% - Accent1 3 2 3 3 2 4 2 2" xfId="19350" xr:uid="{00000000-0005-0000-0000-0000DE4A0000}"/>
    <cellStyle name="20% - Accent1 3 2 3 3 2 4 2 2 2" xfId="19351" xr:uid="{00000000-0005-0000-0000-0000DF4A0000}"/>
    <cellStyle name="20% - Accent1 3 2 3 3 2 4 2 3" xfId="19352" xr:uid="{00000000-0005-0000-0000-0000E04A0000}"/>
    <cellStyle name="20% - Accent1 3 2 3 3 2 4 3" xfId="19353" xr:uid="{00000000-0005-0000-0000-0000E14A0000}"/>
    <cellStyle name="20% - Accent1 3 2 3 3 2 4 3 2" xfId="19354" xr:uid="{00000000-0005-0000-0000-0000E24A0000}"/>
    <cellStyle name="20% - Accent1 3 2 3 3 2 4 4" xfId="19355" xr:uid="{00000000-0005-0000-0000-0000E34A0000}"/>
    <cellStyle name="20% - Accent1 3 2 3 3 2 5" xfId="19356" xr:uid="{00000000-0005-0000-0000-0000E44A0000}"/>
    <cellStyle name="20% - Accent1 3 2 3 3 2 5 2" xfId="19357" xr:uid="{00000000-0005-0000-0000-0000E54A0000}"/>
    <cellStyle name="20% - Accent1 3 2 3 3 2 5 2 2" xfId="19358" xr:uid="{00000000-0005-0000-0000-0000E64A0000}"/>
    <cellStyle name="20% - Accent1 3 2 3 3 2 5 2 2 2" xfId="19359" xr:uid="{00000000-0005-0000-0000-0000E74A0000}"/>
    <cellStyle name="20% - Accent1 3 2 3 3 2 5 2 3" xfId="19360" xr:uid="{00000000-0005-0000-0000-0000E84A0000}"/>
    <cellStyle name="20% - Accent1 3 2 3 3 2 5 3" xfId="19361" xr:uid="{00000000-0005-0000-0000-0000E94A0000}"/>
    <cellStyle name="20% - Accent1 3 2 3 3 2 5 3 2" xfId="19362" xr:uid="{00000000-0005-0000-0000-0000EA4A0000}"/>
    <cellStyle name="20% - Accent1 3 2 3 3 2 5 4" xfId="19363" xr:uid="{00000000-0005-0000-0000-0000EB4A0000}"/>
    <cellStyle name="20% - Accent1 3 2 3 3 2 6" xfId="19364" xr:uid="{00000000-0005-0000-0000-0000EC4A0000}"/>
    <cellStyle name="20% - Accent1 3 2 3 3 2 6 2" xfId="19365" xr:uid="{00000000-0005-0000-0000-0000ED4A0000}"/>
    <cellStyle name="20% - Accent1 3 2 3 3 2 6 2 2" xfId="19366" xr:uid="{00000000-0005-0000-0000-0000EE4A0000}"/>
    <cellStyle name="20% - Accent1 3 2 3 3 2 6 2 2 2" xfId="19367" xr:uid="{00000000-0005-0000-0000-0000EF4A0000}"/>
    <cellStyle name="20% - Accent1 3 2 3 3 2 6 2 3" xfId="19368" xr:uid="{00000000-0005-0000-0000-0000F04A0000}"/>
    <cellStyle name="20% - Accent1 3 2 3 3 2 6 3" xfId="19369" xr:uid="{00000000-0005-0000-0000-0000F14A0000}"/>
    <cellStyle name="20% - Accent1 3 2 3 3 2 6 3 2" xfId="19370" xr:uid="{00000000-0005-0000-0000-0000F24A0000}"/>
    <cellStyle name="20% - Accent1 3 2 3 3 2 6 4" xfId="19371" xr:uid="{00000000-0005-0000-0000-0000F34A0000}"/>
    <cellStyle name="20% - Accent1 3 2 3 3 2 7" xfId="19372" xr:uid="{00000000-0005-0000-0000-0000F44A0000}"/>
    <cellStyle name="20% - Accent1 3 2 3 3 2 7 2" xfId="19373" xr:uid="{00000000-0005-0000-0000-0000F54A0000}"/>
    <cellStyle name="20% - Accent1 3 2 3 3 2 7 2 2" xfId="19374" xr:uid="{00000000-0005-0000-0000-0000F64A0000}"/>
    <cellStyle name="20% - Accent1 3 2 3 3 2 7 3" xfId="19375" xr:uid="{00000000-0005-0000-0000-0000F74A0000}"/>
    <cellStyle name="20% - Accent1 3 2 3 3 2 8" xfId="19376" xr:uid="{00000000-0005-0000-0000-0000F84A0000}"/>
    <cellStyle name="20% - Accent1 3 2 3 3 2 8 2" xfId="19377" xr:uid="{00000000-0005-0000-0000-0000F94A0000}"/>
    <cellStyle name="20% - Accent1 3 2 3 3 2 8 2 2" xfId="19378" xr:uid="{00000000-0005-0000-0000-0000FA4A0000}"/>
    <cellStyle name="20% - Accent1 3 2 3 3 2 8 3" xfId="19379" xr:uid="{00000000-0005-0000-0000-0000FB4A0000}"/>
    <cellStyle name="20% - Accent1 3 2 3 3 2 9" xfId="19380" xr:uid="{00000000-0005-0000-0000-0000FC4A0000}"/>
    <cellStyle name="20% - Accent1 3 2 3 3 2 9 2" xfId="19381" xr:uid="{00000000-0005-0000-0000-0000FD4A0000}"/>
    <cellStyle name="20% - Accent1 3 2 3 3 3" xfId="19382" xr:uid="{00000000-0005-0000-0000-0000FE4A0000}"/>
    <cellStyle name="20% - Accent1 3 2 3 3 3 10" xfId="19383" xr:uid="{00000000-0005-0000-0000-0000FF4A0000}"/>
    <cellStyle name="20% - Accent1 3 2 3 3 3 10 2" xfId="19384" xr:uid="{00000000-0005-0000-0000-0000004B0000}"/>
    <cellStyle name="20% - Accent1 3 2 3 3 3 11" xfId="19385" xr:uid="{00000000-0005-0000-0000-0000014B0000}"/>
    <cellStyle name="20% - Accent1 3 2 3 3 3 2" xfId="19386" xr:uid="{00000000-0005-0000-0000-0000024B0000}"/>
    <cellStyle name="20% - Accent1 3 2 3 3 3 2 2" xfId="19387" xr:uid="{00000000-0005-0000-0000-0000034B0000}"/>
    <cellStyle name="20% - Accent1 3 2 3 3 3 2 2 2" xfId="19388" xr:uid="{00000000-0005-0000-0000-0000044B0000}"/>
    <cellStyle name="20% - Accent1 3 2 3 3 3 2 2 2 2" xfId="19389" xr:uid="{00000000-0005-0000-0000-0000054B0000}"/>
    <cellStyle name="20% - Accent1 3 2 3 3 3 2 2 2 2 2" xfId="19390" xr:uid="{00000000-0005-0000-0000-0000064B0000}"/>
    <cellStyle name="20% - Accent1 3 2 3 3 3 2 2 2 3" xfId="19391" xr:uid="{00000000-0005-0000-0000-0000074B0000}"/>
    <cellStyle name="20% - Accent1 3 2 3 3 3 2 2 3" xfId="19392" xr:uid="{00000000-0005-0000-0000-0000084B0000}"/>
    <cellStyle name="20% - Accent1 3 2 3 3 3 2 2 3 2" xfId="19393" xr:uid="{00000000-0005-0000-0000-0000094B0000}"/>
    <cellStyle name="20% - Accent1 3 2 3 3 3 2 2 4" xfId="19394" xr:uid="{00000000-0005-0000-0000-00000A4B0000}"/>
    <cellStyle name="20% - Accent1 3 2 3 3 3 2 3" xfId="19395" xr:uid="{00000000-0005-0000-0000-00000B4B0000}"/>
    <cellStyle name="20% - Accent1 3 2 3 3 3 2 3 2" xfId="19396" xr:uid="{00000000-0005-0000-0000-00000C4B0000}"/>
    <cellStyle name="20% - Accent1 3 2 3 3 3 2 3 2 2" xfId="19397" xr:uid="{00000000-0005-0000-0000-00000D4B0000}"/>
    <cellStyle name="20% - Accent1 3 2 3 3 3 2 3 2 2 2" xfId="19398" xr:uid="{00000000-0005-0000-0000-00000E4B0000}"/>
    <cellStyle name="20% - Accent1 3 2 3 3 3 2 3 2 3" xfId="19399" xr:uid="{00000000-0005-0000-0000-00000F4B0000}"/>
    <cellStyle name="20% - Accent1 3 2 3 3 3 2 3 3" xfId="19400" xr:uid="{00000000-0005-0000-0000-0000104B0000}"/>
    <cellStyle name="20% - Accent1 3 2 3 3 3 2 3 3 2" xfId="19401" xr:uid="{00000000-0005-0000-0000-0000114B0000}"/>
    <cellStyle name="20% - Accent1 3 2 3 3 3 2 3 4" xfId="19402" xr:uid="{00000000-0005-0000-0000-0000124B0000}"/>
    <cellStyle name="20% - Accent1 3 2 3 3 3 2 4" xfId="19403" xr:uid="{00000000-0005-0000-0000-0000134B0000}"/>
    <cellStyle name="20% - Accent1 3 2 3 3 3 2 4 2" xfId="19404" xr:uid="{00000000-0005-0000-0000-0000144B0000}"/>
    <cellStyle name="20% - Accent1 3 2 3 3 3 2 4 2 2" xfId="19405" xr:uid="{00000000-0005-0000-0000-0000154B0000}"/>
    <cellStyle name="20% - Accent1 3 2 3 3 3 2 4 2 2 2" xfId="19406" xr:uid="{00000000-0005-0000-0000-0000164B0000}"/>
    <cellStyle name="20% - Accent1 3 2 3 3 3 2 4 2 3" xfId="19407" xr:uid="{00000000-0005-0000-0000-0000174B0000}"/>
    <cellStyle name="20% - Accent1 3 2 3 3 3 2 4 3" xfId="19408" xr:uid="{00000000-0005-0000-0000-0000184B0000}"/>
    <cellStyle name="20% - Accent1 3 2 3 3 3 2 4 3 2" xfId="19409" xr:uid="{00000000-0005-0000-0000-0000194B0000}"/>
    <cellStyle name="20% - Accent1 3 2 3 3 3 2 4 4" xfId="19410" xr:uid="{00000000-0005-0000-0000-00001A4B0000}"/>
    <cellStyle name="20% - Accent1 3 2 3 3 3 2 5" xfId="19411" xr:uid="{00000000-0005-0000-0000-00001B4B0000}"/>
    <cellStyle name="20% - Accent1 3 2 3 3 3 2 5 2" xfId="19412" xr:uid="{00000000-0005-0000-0000-00001C4B0000}"/>
    <cellStyle name="20% - Accent1 3 2 3 3 3 2 5 2 2" xfId="19413" xr:uid="{00000000-0005-0000-0000-00001D4B0000}"/>
    <cellStyle name="20% - Accent1 3 2 3 3 3 2 5 3" xfId="19414" xr:uid="{00000000-0005-0000-0000-00001E4B0000}"/>
    <cellStyle name="20% - Accent1 3 2 3 3 3 2 6" xfId="19415" xr:uid="{00000000-0005-0000-0000-00001F4B0000}"/>
    <cellStyle name="20% - Accent1 3 2 3 3 3 2 6 2" xfId="19416" xr:uid="{00000000-0005-0000-0000-0000204B0000}"/>
    <cellStyle name="20% - Accent1 3 2 3 3 3 2 6 2 2" xfId="19417" xr:uid="{00000000-0005-0000-0000-0000214B0000}"/>
    <cellStyle name="20% - Accent1 3 2 3 3 3 2 6 3" xfId="19418" xr:uid="{00000000-0005-0000-0000-0000224B0000}"/>
    <cellStyle name="20% - Accent1 3 2 3 3 3 2 7" xfId="19419" xr:uid="{00000000-0005-0000-0000-0000234B0000}"/>
    <cellStyle name="20% - Accent1 3 2 3 3 3 2 7 2" xfId="19420" xr:uid="{00000000-0005-0000-0000-0000244B0000}"/>
    <cellStyle name="20% - Accent1 3 2 3 3 3 2 8" xfId="19421" xr:uid="{00000000-0005-0000-0000-0000254B0000}"/>
    <cellStyle name="20% - Accent1 3 2 3 3 3 2 8 2" xfId="19422" xr:uid="{00000000-0005-0000-0000-0000264B0000}"/>
    <cellStyle name="20% - Accent1 3 2 3 3 3 2 9" xfId="19423" xr:uid="{00000000-0005-0000-0000-0000274B0000}"/>
    <cellStyle name="20% - Accent1 3 2 3 3 3 3" xfId="19424" xr:uid="{00000000-0005-0000-0000-0000284B0000}"/>
    <cellStyle name="20% - Accent1 3 2 3 3 3 3 2" xfId="19425" xr:uid="{00000000-0005-0000-0000-0000294B0000}"/>
    <cellStyle name="20% - Accent1 3 2 3 3 3 3 2 2" xfId="19426" xr:uid="{00000000-0005-0000-0000-00002A4B0000}"/>
    <cellStyle name="20% - Accent1 3 2 3 3 3 3 2 2 2" xfId="19427" xr:uid="{00000000-0005-0000-0000-00002B4B0000}"/>
    <cellStyle name="20% - Accent1 3 2 3 3 3 3 2 2 2 2" xfId="19428" xr:uid="{00000000-0005-0000-0000-00002C4B0000}"/>
    <cellStyle name="20% - Accent1 3 2 3 3 3 3 2 2 3" xfId="19429" xr:uid="{00000000-0005-0000-0000-00002D4B0000}"/>
    <cellStyle name="20% - Accent1 3 2 3 3 3 3 2 3" xfId="19430" xr:uid="{00000000-0005-0000-0000-00002E4B0000}"/>
    <cellStyle name="20% - Accent1 3 2 3 3 3 3 2 3 2" xfId="19431" xr:uid="{00000000-0005-0000-0000-00002F4B0000}"/>
    <cellStyle name="20% - Accent1 3 2 3 3 3 3 2 4" xfId="19432" xr:uid="{00000000-0005-0000-0000-0000304B0000}"/>
    <cellStyle name="20% - Accent1 3 2 3 3 3 3 3" xfId="19433" xr:uid="{00000000-0005-0000-0000-0000314B0000}"/>
    <cellStyle name="20% - Accent1 3 2 3 3 3 3 3 2" xfId="19434" xr:uid="{00000000-0005-0000-0000-0000324B0000}"/>
    <cellStyle name="20% - Accent1 3 2 3 3 3 3 3 2 2" xfId="19435" xr:uid="{00000000-0005-0000-0000-0000334B0000}"/>
    <cellStyle name="20% - Accent1 3 2 3 3 3 3 3 2 2 2" xfId="19436" xr:uid="{00000000-0005-0000-0000-0000344B0000}"/>
    <cellStyle name="20% - Accent1 3 2 3 3 3 3 3 2 3" xfId="19437" xr:uid="{00000000-0005-0000-0000-0000354B0000}"/>
    <cellStyle name="20% - Accent1 3 2 3 3 3 3 3 3" xfId="19438" xr:uid="{00000000-0005-0000-0000-0000364B0000}"/>
    <cellStyle name="20% - Accent1 3 2 3 3 3 3 3 3 2" xfId="19439" xr:uid="{00000000-0005-0000-0000-0000374B0000}"/>
    <cellStyle name="20% - Accent1 3 2 3 3 3 3 3 4" xfId="19440" xr:uid="{00000000-0005-0000-0000-0000384B0000}"/>
    <cellStyle name="20% - Accent1 3 2 3 3 3 3 4" xfId="19441" xr:uid="{00000000-0005-0000-0000-0000394B0000}"/>
    <cellStyle name="20% - Accent1 3 2 3 3 3 3 4 2" xfId="19442" xr:uid="{00000000-0005-0000-0000-00003A4B0000}"/>
    <cellStyle name="20% - Accent1 3 2 3 3 3 3 4 2 2" xfId="19443" xr:uid="{00000000-0005-0000-0000-00003B4B0000}"/>
    <cellStyle name="20% - Accent1 3 2 3 3 3 3 4 2 2 2" xfId="19444" xr:uid="{00000000-0005-0000-0000-00003C4B0000}"/>
    <cellStyle name="20% - Accent1 3 2 3 3 3 3 4 2 3" xfId="19445" xr:uid="{00000000-0005-0000-0000-00003D4B0000}"/>
    <cellStyle name="20% - Accent1 3 2 3 3 3 3 4 3" xfId="19446" xr:uid="{00000000-0005-0000-0000-00003E4B0000}"/>
    <cellStyle name="20% - Accent1 3 2 3 3 3 3 4 3 2" xfId="19447" xr:uid="{00000000-0005-0000-0000-00003F4B0000}"/>
    <cellStyle name="20% - Accent1 3 2 3 3 3 3 4 4" xfId="19448" xr:uid="{00000000-0005-0000-0000-0000404B0000}"/>
    <cellStyle name="20% - Accent1 3 2 3 3 3 3 5" xfId="19449" xr:uid="{00000000-0005-0000-0000-0000414B0000}"/>
    <cellStyle name="20% - Accent1 3 2 3 3 3 3 5 2" xfId="19450" xr:uid="{00000000-0005-0000-0000-0000424B0000}"/>
    <cellStyle name="20% - Accent1 3 2 3 3 3 3 5 2 2" xfId="19451" xr:uid="{00000000-0005-0000-0000-0000434B0000}"/>
    <cellStyle name="20% - Accent1 3 2 3 3 3 3 5 3" xfId="19452" xr:uid="{00000000-0005-0000-0000-0000444B0000}"/>
    <cellStyle name="20% - Accent1 3 2 3 3 3 3 6" xfId="19453" xr:uid="{00000000-0005-0000-0000-0000454B0000}"/>
    <cellStyle name="20% - Accent1 3 2 3 3 3 3 6 2" xfId="19454" xr:uid="{00000000-0005-0000-0000-0000464B0000}"/>
    <cellStyle name="20% - Accent1 3 2 3 3 3 3 6 2 2" xfId="19455" xr:uid="{00000000-0005-0000-0000-0000474B0000}"/>
    <cellStyle name="20% - Accent1 3 2 3 3 3 3 6 3" xfId="19456" xr:uid="{00000000-0005-0000-0000-0000484B0000}"/>
    <cellStyle name="20% - Accent1 3 2 3 3 3 3 7" xfId="19457" xr:uid="{00000000-0005-0000-0000-0000494B0000}"/>
    <cellStyle name="20% - Accent1 3 2 3 3 3 3 7 2" xfId="19458" xr:uid="{00000000-0005-0000-0000-00004A4B0000}"/>
    <cellStyle name="20% - Accent1 3 2 3 3 3 3 8" xfId="19459" xr:uid="{00000000-0005-0000-0000-00004B4B0000}"/>
    <cellStyle name="20% - Accent1 3 2 3 3 3 3 8 2" xfId="19460" xr:uid="{00000000-0005-0000-0000-00004C4B0000}"/>
    <cellStyle name="20% - Accent1 3 2 3 3 3 3 9" xfId="19461" xr:uid="{00000000-0005-0000-0000-00004D4B0000}"/>
    <cellStyle name="20% - Accent1 3 2 3 3 3 4" xfId="19462" xr:uid="{00000000-0005-0000-0000-00004E4B0000}"/>
    <cellStyle name="20% - Accent1 3 2 3 3 3 4 2" xfId="19463" xr:uid="{00000000-0005-0000-0000-00004F4B0000}"/>
    <cellStyle name="20% - Accent1 3 2 3 3 3 4 2 2" xfId="19464" xr:uid="{00000000-0005-0000-0000-0000504B0000}"/>
    <cellStyle name="20% - Accent1 3 2 3 3 3 4 2 2 2" xfId="19465" xr:uid="{00000000-0005-0000-0000-0000514B0000}"/>
    <cellStyle name="20% - Accent1 3 2 3 3 3 4 2 3" xfId="19466" xr:uid="{00000000-0005-0000-0000-0000524B0000}"/>
    <cellStyle name="20% - Accent1 3 2 3 3 3 4 3" xfId="19467" xr:uid="{00000000-0005-0000-0000-0000534B0000}"/>
    <cellStyle name="20% - Accent1 3 2 3 3 3 4 3 2" xfId="19468" xr:uid="{00000000-0005-0000-0000-0000544B0000}"/>
    <cellStyle name="20% - Accent1 3 2 3 3 3 4 4" xfId="19469" xr:uid="{00000000-0005-0000-0000-0000554B0000}"/>
    <cellStyle name="20% - Accent1 3 2 3 3 3 5" xfId="19470" xr:uid="{00000000-0005-0000-0000-0000564B0000}"/>
    <cellStyle name="20% - Accent1 3 2 3 3 3 5 2" xfId="19471" xr:uid="{00000000-0005-0000-0000-0000574B0000}"/>
    <cellStyle name="20% - Accent1 3 2 3 3 3 5 2 2" xfId="19472" xr:uid="{00000000-0005-0000-0000-0000584B0000}"/>
    <cellStyle name="20% - Accent1 3 2 3 3 3 5 2 2 2" xfId="19473" xr:uid="{00000000-0005-0000-0000-0000594B0000}"/>
    <cellStyle name="20% - Accent1 3 2 3 3 3 5 2 3" xfId="19474" xr:uid="{00000000-0005-0000-0000-00005A4B0000}"/>
    <cellStyle name="20% - Accent1 3 2 3 3 3 5 3" xfId="19475" xr:uid="{00000000-0005-0000-0000-00005B4B0000}"/>
    <cellStyle name="20% - Accent1 3 2 3 3 3 5 3 2" xfId="19476" xr:uid="{00000000-0005-0000-0000-00005C4B0000}"/>
    <cellStyle name="20% - Accent1 3 2 3 3 3 5 4" xfId="19477" xr:uid="{00000000-0005-0000-0000-00005D4B0000}"/>
    <cellStyle name="20% - Accent1 3 2 3 3 3 6" xfId="19478" xr:uid="{00000000-0005-0000-0000-00005E4B0000}"/>
    <cellStyle name="20% - Accent1 3 2 3 3 3 6 2" xfId="19479" xr:uid="{00000000-0005-0000-0000-00005F4B0000}"/>
    <cellStyle name="20% - Accent1 3 2 3 3 3 6 2 2" xfId="19480" xr:uid="{00000000-0005-0000-0000-0000604B0000}"/>
    <cellStyle name="20% - Accent1 3 2 3 3 3 6 2 2 2" xfId="19481" xr:uid="{00000000-0005-0000-0000-0000614B0000}"/>
    <cellStyle name="20% - Accent1 3 2 3 3 3 6 2 3" xfId="19482" xr:uid="{00000000-0005-0000-0000-0000624B0000}"/>
    <cellStyle name="20% - Accent1 3 2 3 3 3 6 3" xfId="19483" xr:uid="{00000000-0005-0000-0000-0000634B0000}"/>
    <cellStyle name="20% - Accent1 3 2 3 3 3 6 3 2" xfId="19484" xr:uid="{00000000-0005-0000-0000-0000644B0000}"/>
    <cellStyle name="20% - Accent1 3 2 3 3 3 6 4" xfId="19485" xr:uid="{00000000-0005-0000-0000-0000654B0000}"/>
    <cellStyle name="20% - Accent1 3 2 3 3 3 7" xfId="19486" xr:uid="{00000000-0005-0000-0000-0000664B0000}"/>
    <cellStyle name="20% - Accent1 3 2 3 3 3 7 2" xfId="19487" xr:uid="{00000000-0005-0000-0000-0000674B0000}"/>
    <cellStyle name="20% - Accent1 3 2 3 3 3 7 2 2" xfId="19488" xr:uid="{00000000-0005-0000-0000-0000684B0000}"/>
    <cellStyle name="20% - Accent1 3 2 3 3 3 7 3" xfId="19489" xr:uid="{00000000-0005-0000-0000-0000694B0000}"/>
    <cellStyle name="20% - Accent1 3 2 3 3 3 8" xfId="19490" xr:uid="{00000000-0005-0000-0000-00006A4B0000}"/>
    <cellStyle name="20% - Accent1 3 2 3 3 3 8 2" xfId="19491" xr:uid="{00000000-0005-0000-0000-00006B4B0000}"/>
    <cellStyle name="20% - Accent1 3 2 3 3 3 8 2 2" xfId="19492" xr:uid="{00000000-0005-0000-0000-00006C4B0000}"/>
    <cellStyle name="20% - Accent1 3 2 3 3 3 8 3" xfId="19493" xr:uid="{00000000-0005-0000-0000-00006D4B0000}"/>
    <cellStyle name="20% - Accent1 3 2 3 3 3 9" xfId="19494" xr:uid="{00000000-0005-0000-0000-00006E4B0000}"/>
    <cellStyle name="20% - Accent1 3 2 3 3 3 9 2" xfId="19495" xr:uid="{00000000-0005-0000-0000-00006F4B0000}"/>
    <cellStyle name="20% - Accent1 3 2 3 3 4" xfId="19496" xr:uid="{00000000-0005-0000-0000-0000704B0000}"/>
    <cellStyle name="20% - Accent1 3 2 3 3 4 10" xfId="19497" xr:uid="{00000000-0005-0000-0000-0000714B0000}"/>
    <cellStyle name="20% - Accent1 3 2 3 3 4 10 2" xfId="19498" xr:uid="{00000000-0005-0000-0000-0000724B0000}"/>
    <cellStyle name="20% - Accent1 3 2 3 3 4 11" xfId="19499" xr:uid="{00000000-0005-0000-0000-0000734B0000}"/>
    <cellStyle name="20% - Accent1 3 2 3 3 4 2" xfId="19500" xr:uid="{00000000-0005-0000-0000-0000744B0000}"/>
    <cellStyle name="20% - Accent1 3 2 3 3 4 2 2" xfId="19501" xr:uid="{00000000-0005-0000-0000-0000754B0000}"/>
    <cellStyle name="20% - Accent1 3 2 3 3 4 2 2 2" xfId="19502" xr:uid="{00000000-0005-0000-0000-0000764B0000}"/>
    <cellStyle name="20% - Accent1 3 2 3 3 4 2 2 2 2" xfId="19503" xr:uid="{00000000-0005-0000-0000-0000774B0000}"/>
    <cellStyle name="20% - Accent1 3 2 3 3 4 2 2 2 2 2" xfId="19504" xr:uid="{00000000-0005-0000-0000-0000784B0000}"/>
    <cellStyle name="20% - Accent1 3 2 3 3 4 2 2 2 3" xfId="19505" xr:uid="{00000000-0005-0000-0000-0000794B0000}"/>
    <cellStyle name="20% - Accent1 3 2 3 3 4 2 2 3" xfId="19506" xr:uid="{00000000-0005-0000-0000-00007A4B0000}"/>
    <cellStyle name="20% - Accent1 3 2 3 3 4 2 2 3 2" xfId="19507" xr:uid="{00000000-0005-0000-0000-00007B4B0000}"/>
    <cellStyle name="20% - Accent1 3 2 3 3 4 2 2 4" xfId="19508" xr:uid="{00000000-0005-0000-0000-00007C4B0000}"/>
    <cellStyle name="20% - Accent1 3 2 3 3 4 2 3" xfId="19509" xr:uid="{00000000-0005-0000-0000-00007D4B0000}"/>
    <cellStyle name="20% - Accent1 3 2 3 3 4 2 3 2" xfId="19510" xr:uid="{00000000-0005-0000-0000-00007E4B0000}"/>
    <cellStyle name="20% - Accent1 3 2 3 3 4 2 3 2 2" xfId="19511" xr:uid="{00000000-0005-0000-0000-00007F4B0000}"/>
    <cellStyle name="20% - Accent1 3 2 3 3 4 2 3 2 2 2" xfId="19512" xr:uid="{00000000-0005-0000-0000-0000804B0000}"/>
    <cellStyle name="20% - Accent1 3 2 3 3 4 2 3 2 3" xfId="19513" xr:uid="{00000000-0005-0000-0000-0000814B0000}"/>
    <cellStyle name="20% - Accent1 3 2 3 3 4 2 3 3" xfId="19514" xr:uid="{00000000-0005-0000-0000-0000824B0000}"/>
    <cellStyle name="20% - Accent1 3 2 3 3 4 2 3 3 2" xfId="19515" xr:uid="{00000000-0005-0000-0000-0000834B0000}"/>
    <cellStyle name="20% - Accent1 3 2 3 3 4 2 3 4" xfId="19516" xr:uid="{00000000-0005-0000-0000-0000844B0000}"/>
    <cellStyle name="20% - Accent1 3 2 3 3 4 2 4" xfId="19517" xr:uid="{00000000-0005-0000-0000-0000854B0000}"/>
    <cellStyle name="20% - Accent1 3 2 3 3 4 2 4 2" xfId="19518" xr:uid="{00000000-0005-0000-0000-0000864B0000}"/>
    <cellStyle name="20% - Accent1 3 2 3 3 4 2 4 2 2" xfId="19519" xr:uid="{00000000-0005-0000-0000-0000874B0000}"/>
    <cellStyle name="20% - Accent1 3 2 3 3 4 2 4 2 2 2" xfId="19520" xr:uid="{00000000-0005-0000-0000-0000884B0000}"/>
    <cellStyle name="20% - Accent1 3 2 3 3 4 2 4 2 3" xfId="19521" xr:uid="{00000000-0005-0000-0000-0000894B0000}"/>
    <cellStyle name="20% - Accent1 3 2 3 3 4 2 4 3" xfId="19522" xr:uid="{00000000-0005-0000-0000-00008A4B0000}"/>
    <cellStyle name="20% - Accent1 3 2 3 3 4 2 4 3 2" xfId="19523" xr:uid="{00000000-0005-0000-0000-00008B4B0000}"/>
    <cellStyle name="20% - Accent1 3 2 3 3 4 2 4 4" xfId="19524" xr:uid="{00000000-0005-0000-0000-00008C4B0000}"/>
    <cellStyle name="20% - Accent1 3 2 3 3 4 2 5" xfId="19525" xr:uid="{00000000-0005-0000-0000-00008D4B0000}"/>
    <cellStyle name="20% - Accent1 3 2 3 3 4 2 5 2" xfId="19526" xr:uid="{00000000-0005-0000-0000-00008E4B0000}"/>
    <cellStyle name="20% - Accent1 3 2 3 3 4 2 5 2 2" xfId="19527" xr:uid="{00000000-0005-0000-0000-00008F4B0000}"/>
    <cellStyle name="20% - Accent1 3 2 3 3 4 2 5 3" xfId="19528" xr:uid="{00000000-0005-0000-0000-0000904B0000}"/>
    <cellStyle name="20% - Accent1 3 2 3 3 4 2 6" xfId="19529" xr:uid="{00000000-0005-0000-0000-0000914B0000}"/>
    <cellStyle name="20% - Accent1 3 2 3 3 4 2 6 2" xfId="19530" xr:uid="{00000000-0005-0000-0000-0000924B0000}"/>
    <cellStyle name="20% - Accent1 3 2 3 3 4 2 6 2 2" xfId="19531" xr:uid="{00000000-0005-0000-0000-0000934B0000}"/>
    <cellStyle name="20% - Accent1 3 2 3 3 4 2 6 3" xfId="19532" xr:uid="{00000000-0005-0000-0000-0000944B0000}"/>
    <cellStyle name="20% - Accent1 3 2 3 3 4 2 7" xfId="19533" xr:uid="{00000000-0005-0000-0000-0000954B0000}"/>
    <cellStyle name="20% - Accent1 3 2 3 3 4 2 7 2" xfId="19534" xr:uid="{00000000-0005-0000-0000-0000964B0000}"/>
    <cellStyle name="20% - Accent1 3 2 3 3 4 2 8" xfId="19535" xr:uid="{00000000-0005-0000-0000-0000974B0000}"/>
    <cellStyle name="20% - Accent1 3 2 3 3 4 2 8 2" xfId="19536" xr:uid="{00000000-0005-0000-0000-0000984B0000}"/>
    <cellStyle name="20% - Accent1 3 2 3 3 4 2 9" xfId="19537" xr:uid="{00000000-0005-0000-0000-0000994B0000}"/>
    <cellStyle name="20% - Accent1 3 2 3 3 4 3" xfId="19538" xr:uid="{00000000-0005-0000-0000-00009A4B0000}"/>
    <cellStyle name="20% - Accent1 3 2 3 3 4 3 2" xfId="19539" xr:uid="{00000000-0005-0000-0000-00009B4B0000}"/>
    <cellStyle name="20% - Accent1 3 2 3 3 4 3 2 2" xfId="19540" xr:uid="{00000000-0005-0000-0000-00009C4B0000}"/>
    <cellStyle name="20% - Accent1 3 2 3 3 4 3 2 2 2" xfId="19541" xr:uid="{00000000-0005-0000-0000-00009D4B0000}"/>
    <cellStyle name="20% - Accent1 3 2 3 3 4 3 2 2 2 2" xfId="19542" xr:uid="{00000000-0005-0000-0000-00009E4B0000}"/>
    <cellStyle name="20% - Accent1 3 2 3 3 4 3 2 2 3" xfId="19543" xr:uid="{00000000-0005-0000-0000-00009F4B0000}"/>
    <cellStyle name="20% - Accent1 3 2 3 3 4 3 2 3" xfId="19544" xr:uid="{00000000-0005-0000-0000-0000A04B0000}"/>
    <cellStyle name="20% - Accent1 3 2 3 3 4 3 2 3 2" xfId="19545" xr:uid="{00000000-0005-0000-0000-0000A14B0000}"/>
    <cellStyle name="20% - Accent1 3 2 3 3 4 3 2 4" xfId="19546" xr:uid="{00000000-0005-0000-0000-0000A24B0000}"/>
    <cellStyle name="20% - Accent1 3 2 3 3 4 3 3" xfId="19547" xr:uid="{00000000-0005-0000-0000-0000A34B0000}"/>
    <cellStyle name="20% - Accent1 3 2 3 3 4 3 3 2" xfId="19548" xr:uid="{00000000-0005-0000-0000-0000A44B0000}"/>
    <cellStyle name="20% - Accent1 3 2 3 3 4 3 3 2 2" xfId="19549" xr:uid="{00000000-0005-0000-0000-0000A54B0000}"/>
    <cellStyle name="20% - Accent1 3 2 3 3 4 3 3 2 2 2" xfId="19550" xr:uid="{00000000-0005-0000-0000-0000A64B0000}"/>
    <cellStyle name="20% - Accent1 3 2 3 3 4 3 3 2 3" xfId="19551" xr:uid="{00000000-0005-0000-0000-0000A74B0000}"/>
    <cellStyle name="20% - Accent1 3 2 3 3 4 3 3 3" xfId="19552" xr:uid="{00000000-0005-0000-0000-0000A84B0000}"/>
    <cellStyle name="20% - Accent1 3 2 3 3 4 3 3 3 2" xfId="19553" xr:uid="{00000000-0005-0000-0000-0000A94B0000}"/>
    <cellStyle name="20% - Accent1 3 2 3 3 4 3 3 4" xfId="19554" xr:uid="{00000000-0005-0000-0000-0000AA4B0000}"/>
    <cellStyle name="20% - Accent1 3 2 3 3 4 3 4" xfId="19555" xr:uid="{00000000-0005-0000-0000-0000AB4B0000}"/>
    <cellStyle name="20% - Accent1 3 2 3 3 4 3 4 2" xfId="19556" xr:uid="{00000000-0005-0000-0000-0000AC4B0000}"/>
    <cellStyle name="20% - Accent1 3 2 3 3 4 3 4 2 2" xfId="19557" xr:uid="{00000000-0005-0000-0000-0000AD4B0000}"/>
    <cellStyle name="20% - Accent1 3 2 3 3 4 3 4 2 2 2" xfId="19558" xr:uid="{00000000-0005-0000-0000-0000AE4B0000}"/>
    <cellStyle name="20% - Accent1 3 2 3 3 4 3 4 2 3" xfId="19559" xr:uid="{00000000-0005-0000-0000-0000AF4B0000}"/>
    <cellStyle name="20% - Accent1 3 2 3 3 4 3 4 3" xfId="19560" xr:uid="{00000000-0005-0000-0000-0000B04B0000}"/>
    <cellStyle name="20% - Accent1 3 2 3 3 4 3 4 3 2" xfId="19561" xr:uid="{00000000-0005-0000-0000-0000B14B0000}"/>
    <cellStyle name="20% - Accent1 3 2 3 3 4 3 4 4" xfId="19562" xr:uid="{00000000-0005-0000-0000-0000B24B0000}"/>
    <cellStyle name="20% - Accent1 3 2 3 3 4 3 5" xfId="19563" xr:uid="{00000000-0005-0000-0000-0000B34B0000}"/>
    <cellStyle name="20% - Accent1 3 2 3 3 4 3 5 2" xfId="19564" xr:uid="{00000000-0005-0000-0000-0000B44B0000}"/>
    <cellStyle name="20% - Accent1 3 2 3 3 4 3 5 2 2" xfId="19565" xr:uid="{00000000-0005-0000-0000-0000B54B0000}"/>
    <cellStyle name="20% - Accent1 3 2 3 3 4 3 5 3" xfId="19566" xr:uid="{00000000-0005-0000-0000-0000B64B0000}"/>
    <cellStyle name="20% - Accent1 3 2 3 3 4 3 6" xfId="19567" xr:uid="{00000000-0005-0000-0000-0000B74B0000}"/>
    <cellStyle name="20% - Accent1 3 2 3 3 4 3 6 2" xfId="19568" xr:uid="{00000000-0005-0000-0000-0000B84B0000}"/>
    <cellStyle name="20% - Accent1 3 2 3 3 4 3 6 2 2" xfId="19569" xr:uid="{00000000-0005-0000-0000-0000B94B0000}"/>
    <cellStyle name="20% - Accent1 3 2 3 3 4 3 6 3" xfId="19570" xr:uid="{00000000-0005-0000-0000-0000BA4B0000}"/>
    <cellStyle name="20% - Accent1 3 2 3 3 4 3 7" xfId="19571" xr:uid="{00000000-0005-0000-0000-0000BB4B0000}"/>
    <cellStyle name="20% - Accent1 3 2 3 3 4 3 7 2" xfId="19572" xr:uid="{00000000-0005-0000-0000-0000BC4B0000}"/>
    <cellStyle name="20% - Accent1 3 2 3 3 4 3 8" xfId="19573" xr:uid="{00000000-0005-0000-0000-0000BD4B0000}"/>
    <cellStyle name="20% - Accent1 3 2 3 3 4 3 8 2" xfId="19574" xr:uid="{00000000-0005-0000-0000-0000BE4B0000}"/>
    <cellStyle name="20% - Accent1 3 2 3 3 4 3 9" xfId="19575" xr:uid="{00000000-0005-0000-0000-0000BF4B0000}"/>
    <cellStyle name="20% - Accent1 3 2 3 3 4 4" xfId="19576" xr:uid="{00000000-0005-0000-0000-0000C04B0000}"/>
    <cellStyle name="20% - Accent1 3 2 3 3 4 4 2" xfId="19577" xr:uid="{00000000-0005-0000-0000-0000C14B0000}"/>
    <cellStyle name="20% - Accent1 3 2 3 3 4 4 2 2" xfId="19578" xr:uid="{00000000-0005-0000-0000-0000C24B0000}"/>
    <cellStyle name="20% - Accent1 3 2 3 3 4 4 2 2 2" xfId="19579" xr:uid="{00000000-0005-0000-0000-0000C34B0000}"/>
    <cellStyle name="20% - Accent1 3 2 3 3 4 4 2 3" xfId="19580" xr:uid="{00000000-0005-0000-0000-0000C44B0000}"/>
    <cellStyle name="20% - Accent1 3 2 3 3 4 4 3" xfId="19581" xr:uid="{00000000-0005-0000-0000-0000C54B0000}"/>
    <cellStyle name="20% - Accent1 3 2 3 3 4 4 3 2" xfId="19582" xr:uid="{00000000-0005-0000-0000-0000C64B0000}"/>
    <cellStyle name="20% - Accent1 3 2 3 3 4 4 4" xfId="19583" xr:uid="{00000000-0005-0000-0000-0000C74B0000}"/>
    <cellStyle name="20% - Accent1 3 2 3 3 4 5" xfId="19584" xr:uid="{00000000-0005-0000-0000-0000C84B0000}"/>
    <cellStyle name="20% - Accent1 3 2 3 3 4 5 2" xfId="19585" xr:uid="{00000000-0005-0000-0000-0000C94B0000}"/>
    <cellStyle name="20% - Accent1 3 2 3 3 4 5 2 2" xfId="19586" xr:uid="{00000000-0005-0000-0000-0000CA4B0000}"/>
    <cellStyle name="20% - Accent1 3 2 3 3 4 5 2 2 2" xfId="19587" xr:uid="{00000000-0005-0000-0000-0000CB4B0000}"/>
    <cellStyle name="20% - Accent1 3 2 3 3 4 5 2 3" xfId="19588" xr:uid="{00000000-0005-0000-0000-0000CC4B0000}"/>
    <cellStyle name="20% - Accent1 3 2 3 3 4 5 3" xfId="19589" xr:uid="{00000000-0005-0000-0000-0000CD4B0000}"/>
    <cellStyle name="20% - Accent1 3 2 3 3 4 5 3 2" xfId="19590" xr:uid="{00000000-0005-0000-0000-0000CE4B0000}"/>
    <cellStyle name="20% - Accent1 3 2 3 3 4 5 4" xfId="19591" xr:uid="{00000000-0005-0000-0000-0000CF4B0000}"/>
    <cellStyle name="20% - Accent1 3 2 3 3 4 6" xfId="19592" xr:uid="{00000000-0005-0000-0000-0000D04B0000}"/>
    <cellStyle name="20% - Accent1 3 2 3 3 4 6 2" xfId="19593" xr:uid="{00000000-0005-0000-0000-0000D14B0000}"/>
    <cellStyle name="20% - Accent1 3 2 3 3 4 6 2 2" xfId="19594" xr:uid="{00000000-0005-0000-0000-0000D24B0000}"/>
    <cellStyle name="20% - Accent1 3 2 3 3 4 6 2 2 2" xfId="19595" xr:uid="{00000000-0005-0000-0000-0000D34B0000}"/>
    <cellStyle name="20% - Accent1 3 2 3 3 4 6 2 3" xfId="19596" xr:uid="{00000000-0005-0000-0000-0000D44B0000}"/>
    <cellStyle name="20% - Accent1 3 2 3 3 4 6 3" xfId="19597" xr:uid="{00000000-0005-0000-0000-0000D54B0000}"/>
    <cellStyle name="20% - Accent1 3 2 3 3 4 6 3 2" xfId="19598" xr:uid="{00000000-0005-0000-0000-0000D64B0000}"/>
    <cellStyle name="20% - Accent1 3 2 3 3 4 6 4" xfId="19599" xr:uid="{00000000-0005-0000-0000-0000D74B0000}"/>
    <cellStyle name="20% - Accent1 3 2 3 3 4 7" xfId="19600" xr:uid="{00000000-0005-0000-0000-0000D84B0000}"/>
    <cellStyle name="20% - Accent1 3 2 3 3 4 7 2" xfId="19601" xr:uid="{00000000-0005-0000-0000-0000D94B0000}"/>
    <cellStyle name="20% - Accent1 3 2 3 3 4 7 2 2" xfId="19602" xr:uid="{00000000-0005-0000-0000-0000DA4B0000}"/>
    <cellStyle name="20% - Accent1 3 2 3 3 4 7 3" xfId="19603" xr:uid="{00000000-0005-0000-0000-0000DB4B0000}"/>
    <cellStyle name="20% - Accent1 3 2 3 3 4 8" xfId="19604" xr:uid="{00000000-0005-0000-0000-0000DC4B0000}"/>
    <cellStyle name="20% - Accent1 3 2 3 3 4 8 2" xfId="19605" xr:uid="{00000000-0005-0000-0000-0000DD4B0000}"/>
    <cellStyle name="20% - Accent1 3 2 3 3 4 8 2 2" xfId="19606" xr:uid="{00000000-0005-0000-0000-0000DE4B0000}"/>
    <cellStyle name="20% - Accent1 3 2 3 3 4 8 3" xfId="19607" xr:uid="{00000000-0005-0000-0000-0000DF4B0000}"/>
    <cellStyle name="20% - Accent1 3 2 3 3 4 9" xfId="19608" xr:uid="{00000000-0005-0000-0000-0000E04B0000}"/>
    <cellStyle name="20% - Accent1 3 2 3 3 4 9 2" xfId="19609" xr:uid="{00000000-0005-0000-0000-0000E14B0000}"/>
    <cellStyle name="20% - Accent1 3 2 3 3 5" xfId="19610" xr:uid="{00000000-0005-0000-0000-0000E24B0000}"/>
    <cellStyle name="20% - Accent1 3 2 3 3 5 2" xfId="19611" xr:uid="{00000000-0005-0000-0000-0000E34B0000}"/>
    <cellStyle name="20% - Accent1 3 2 3 3 5 2 2" xfId="19612" xr:uid="{00000000-0005-0000-0000-0000E44B0000}"/>
    <cellStyle name="20% - Accent1 3 2 3 3 5 2 2 2" xfId="19613" xr:uid="{00000000-0005-0000-0000-0000E54B0000}"/>
    <cellStyle name="20% - Accent1 3 2 3 3 5 2 2 2 2" xfId="19614" xr:uid="{00000000-0005-0000-0000-0000E64B0000}"/>
    <cellStyle name="20% - Accent1 3 2 3 3 5 2 2 3" xfId="19615" xr:uid="{00000000-0005-0000-0000-0000E74B0000}"/>
    <cellStyle name="20% - Accent1 3 2 3 3 5 2 3" xfId="19616" xr:uid="{00000000-0005-0000-0000-0000E84B0000}"/>
    <cellStyle name="20% - Accent1 3 2 3 3 5 2 3 2" xfId="19617" xr:uid="{00000000-0005-0000-0000-0000E94B0000}"/>
    <cellStyle name="20% - Accent1 3 2 3 3 5 2 4" xfId="19618" xr:uid="{00000000-0005-0000-0000-0000EA4B0000}"/>
    <cellStyle name="20% - Accent1 3 2 3 3 5 3" xfId="19619" xr:uid="{00000000-0005-0000-0000-0000EB4B0000}"/>
    <cellStyle name="20% - Accent1 3 2 3 3 5 3 2" xfId="19620" xr:uid="{00000000-0005-0000-0000-0000EC4B0000}"/>
    <cellStyle name="20% - Accent1 3 2 3 3 5 3 2 2" xfId="19621" xr:uid="{00000000-0005-0000-0000-0000ED4B0000}"/>
    <cellStyle name="20% - Accent1 3 2 3 3 5 3 2 2 2" xfId="19622" xr:uid="{00000000-0005-0000-0000-0000EE4B0000}"/>
    <cellStyle name="20% - Accent1 3 2 3 3 5 3 2 3" xfId="19623" xr:uid="{00000000-0005-0000-0000-0000EF4B0000}"/>
    <cellStyle name="20% - Accent1 3 2 3 3 5 3 3" xfId="19624" xr:uid="{00000000-0005-0000-0000-0000F04B0000}"/>
    <cellStyle name="20% - Accent1 3 2 3 3 5 3 3 2" xfId="19625" xr:uid="{00000000-0005-0000-0000-0000F14B0000}"/>
    <cellStyle name="20% - Accent1 3 2 3 3 5 3 4" xfId="19626" xr:uid="{00000000-0005-0000-0000-0000F24B0000}"/>
    <cellStyle name="20% - Accent1 3 2 3 3 5 4" xfId="19627" xr:uid="{00000000-0005-0000-0000-0000F34B0000}"/>
    <cellStyle name="20% - Accent1 3 2 3 3 5 4 2" xfId="19628" xr:uid="{00000000-0005-0000-0000-0000F44B0000}"/>
    <cellStyle name="20% - Accent1 3 2 3 3 5 4 2 2" xfId="19629" xr:uid="{00000000-0005-0000-0000-0000F54B0000}"/>
    <cellStyle name="20% - Accent1 3 2 3 3 5 4 2 2 2" xfId="19630" xr:uid="{00000000-0005-0000-0000-0000F64B0000}"/>
    <cellStyle name="20% - Accent1 3 2 3 3 5 4 2 3" xfId="19631" xr:uid="{00000000-0005-0000-0000-0000F74B0000}"/>
    <cellStyle name="20% - Accent1 3 2 3 3 5 4 3" xfId="19632" xr:uid="{00000000-0005-0000-0000-0000F84B0000}"/>
    <cellStyle name="20% - Accent1 3 2 3 3 5 4 3 2" xfId="19633" xr:uid="{00000000-0005-0000-0000-0000F94B0000}"/>
    <cellStyle name="20% - Accent1 3 2 3 3 5 4 4" xfId="19634" xr:uid="{00000000-0005-0000-0000-0000FA4B0000}"/>
    <cellStyle name="20% - Accent1 3 2 3 3 5 5" xfId="19635" xr:uid="{00000000-0005-0000-0000-0000FB4B0000}"/>
    <cellStyle name="20% - Accent1 3 2 3 3 5 5 2" xfId="19636" xr:uid="{00000000-0005-0000-0000-0000FC4B0000}"/>
    <cellStyle name="20% - Accent1 3 2 3 3 5 5 2 2" xfId="19637" xr:uid="{00000000-0005-0000-0000-0000FD4B0000}"/>
    <cellStyle name="20% - Accent1 3 2 3 3 5 5 3" xfId="19638" xr:uid="{00000000-0005-0000-0000-0000FE4B0000}"/>
    <cellStyle name="20% - Accent1 3 2 3 3 5 6" xfId="19639" xr:uid="{00000000-0005-0000-0000-0000FF4B0000}"/>
    <cellStyle name="20% - Accent1 3 2 3 3 5 6 2" xfId="19640" xr:uid="{00000000-0005-0000-0000-0000004C0000}"/>
    <cellStyle name="20% - Accent1 3 2 3 3 5 6 2 2" xfId="19641" xr:uid="{00000000-0005-0000-0000-0000014C0000}"/>
    <cellStyle name="20% - Accent1 3 2 3 3 5 6 3" xfId="19642" xr:uid="{00000000-0005-0000-0000-0000024C0000}"/>
    <cellStyle name="20% - Accent1 3 2 3 3 5 7" xfId="19643" xr:uid="{00000000-0005-0000-0000-0000034C0000}"/>
    <cellStyle name="20% - Accent1 3 2 3 3 5 7 2" xfId="19644" xr:uid="{00000000-0005-0000-0000-0000044C0000}"/>
    <cellStyle name="20% - Accent1 3 2 3 3 5 8" xfId="19645" xr:uid="{00000000-0005-0000-0000-0000054C0000}"/>
    <cellStyle name="20% - Accent1 3 2 3 3 5 8 2" xfId="19646" xr:uid="{00000000-0005-0000-0000-0000064C0000}"/>
    <cellStyle name="20% - Accent1 3 2 3 3 5 9" xfId="19647" xr:uid="{00000000-0005-0000-0000-0000074C0000}"/>
    <cellStyle name="20% - Accent1 3 2 3 3 6" xfId="19648" xr:uid="{00000000-0005-0000-0000-0000084C0000}"/>
    <cellStyle name="20% - Accent1 3 2 3 3 6 2" xfId="19649" xr:uid="{00000000-0005-0000-0000-0000094C0000}"/>
    <cellStyle name="20% - Accent1 3 2 3 3 6 2 2" xfId="19650" xr:uid="{00000000-0005-0000-0000-00000A4C0000}"/>
    <cellStyle name="20% - Accent1 3 2 3 3 6 2 2 2" xfId="19651" xr:uid="{00000000-0005-0000-0000-00000B4C0000}"/>
    <cellStyle name="20% - Accent1 3 2 3 3 6 2 2 2 2" xfId="19652" xr:uid="{00000000-0005-0000-0000-00000C4C0000}"/>
    <cellStyle name="20% - Accent1 3 2 3 3 6 2 2 3" xfId="19653" xr:uid="{00000000-0005-0000-0000-00000D4C0000}"/>
    <cellStyle name="20% - Accent1 3 2 3 3 6 2 3" xfId="19654" xr:uid="{00000000-0005-0000-0000-00000E4C0000}"/>
    <cellStyle name="20% - Accent1 3 2 3 3 6 2 3 2" xfId="19655" xr:uid="{00000000-0005-0000-0000-00000F4C0000}"/>
    <cellStyle name="20% - Accent1 3 2 3 3 6 2 4" xfId="19656" xr:uid="{00000000-0005-0000-0000-0000104C0000}"/>
    <cellStyle name="20% - Accent1 3 2 3 3 6 3" xfId="19657" xr:uid="{00000000-0005-0000-0000-0000114C0000}"/>
    <cellStyle name="20% - Accent1 3 2 3 3 6 3 2" xfId="19658" xr:uid="{00000000-0005-0000-0000-0000124C0000}"/>
    <cellStyle name="20% - Accent1 3 2 3 3 6 3 2 2" xfId="19659" xr:uid="{00000000-0005-0000-0000-0000134C0000}"/>
    <cellStyle name="20% - Accent1 3 2 3 3 6 3 2 2 2" xfId="19660" xr:uid="{00000000-0005-0000-0000-0000144C0000}"/>
    <cellStyle name="20% - Accent1 3 2 3 3 6 3 2 3" xfId="19661" xr:uid="{00000000-0005-0000-0000-0000154C0000}"/>
    <cellStyle name="20% - Accent1 3 2 3 3 6 3 3" xfId="19662" xr:uid="{00000000-0005-0000-0000-0000164C0000}"/>
    <cellStyle name="20% - Accent1 3 2 3 3 6 3 3 2" xfId="19663" xr:uid="{00000000-0005-0000-0000-0000174C0000}"/>
    <cellStyle name="20% - Accent1 3 2 3 3 6 3 4" xfId="19664" xr:uid="{00000000-0005-0000-0000-0000184C0000}"/>
    <cellStyle name="20% - Accent1 3 2 3 3 6 4" xfId="19665" xr:uid="{00000000-0005-0000-0000-0000194C0000}"/>
    <cellStyle name="20% - Accent1 3 2 3 3 6 4 2" xfId="19666" xr:uid="{00000000-0005-0000-0000-00001A4C0000}"/>
    <cellStyle name="20% - Accent1 3 2 3 3 6 4 2 2" xfId="19667" xr:uid="{00000000-0005-0000-0000-00001B4C0000}"/>
    <cellStyle name="20% - Accent1 3 2 3 3 6 4 2 2 2" xfId="19668" xr:uid="{00000000-0005-0000-0000-00001C4C0000}"/>
    <cellStyle name="20% - Accent1 3 2 3 3 6 4 2 3" xfId="19669" xr:uid="{00000000-0005-0000-0000-00001D4C0000}"/>
    <cellStyle name="20% - Accent1 3 2 3 3 6 4 3" xfId="19670" xr:uid="{00000000-0005-0000-0000-00001E4C0000}"/>
    <cellStyle name="20% - Accent1 3 2 3 3 6 4 3 2" xfId="19671" xr:uid="{00000000-0005-0000-0000-00001F4C0000}"/>
    <cellStyle name="20% - Accent1 3 2 3 3 6 4 4" xfId="19672" xr:uid="{00000000-0005-0000-0000-0000204C0000}"/>
    <cellStyle name="20% - Accent1 3 2 3 3 6 5" xfId="19673" xr:uid="{00000000-0005-0000-0000-0000214C0000}"/>
    <cellStyle name="20% - Accent1 3 2 3 3 6 5 2" xfId="19674" xr:uid="{00000000-0005-0000-0000-0000224C0000}"/>
    <cellStyle name="20% - Accent1 3 2 3 3 6 5 2 2" xfId="19675" xr:uid="{00000000-0005-0000-0000-0000234C0000}"/>
    <cellStyle name="20% - Accent1 3 2 3 3 6 5 3" xfId="19676" xr:uid="{00000000-0005-0000-0000-0000244C0000}"/>
    <cellStyle name="20% - Accent1 3 2 3 3 6 6" xfId="19677" xr:uid="{00000000-0005-0000-0000-0000254C0000}"/>
    <cellStyle name="20% - Accent1 3 2 3 3 6 6 2" xfId="19678" xr:uid="{00000000-0005-0000-0000-0000264C0000}"/>
    <cellStyle name="20% - Accent1 3 2 3 3 6 6 2 2" xfId="19679" xr:uid="{00000000-0005-0000-0000-0000274C0000}"/>
    <cellStyle name="20% - Accent1 3 2 3 3 6 6 3" xfId="19680" xr:uid="{00000000-0005-0000-0000-0000284C0000}"/>
    <cellStyle name="20% - Accent1 3 2 3 3 6 7" xfId="19681" xr:uid="{00000000-0005-0000-0000-0000294C0000}"/>
    <cellStyle name="20% - Accent1 3 2 3 3 6 7 2" xfId="19682" xr:uid="{00000000-0005-0000-0000-00002A4C0000}"/>
    <cellStyle name="20% - Accent1 3 2 3 3 6 8" xfId="19683" xr:uid="{00000000-0005-0000-0000-00002B4C0000}"/>
    <cellStyle name="20% - Accent1 3 2 3 3 6 8 2" xfId="19684" xr:uid="{00000000-0005-0000-0000-00002C4C0000}"/>
    <cellStyle name="20% - Accent1 3 2 3 3 6 9" xfId="19685" xr:uid="{00000000-0005-0000-0000-00002D4C0000}"/>
    <cellStyle name="20% - Accent1 3 2 3 3 7" xfId="19686" xr:uid="{00000000-0005-0000-0000-00002E4C0000}"/>
    <cellStyle name="20% - Accent1 3 2 3 3 7 2" xfId="19687" xr:uid="{00000000-0005-0000-0000-00002F4C0000}"/>
    <cellStyle name="20% - Accent1 3 2 3 3 7 2 2" xfId="19688" xr:uid="{00000000-0005-0000-0000-0000304C0000}"/>
    <cellStyle name="20% - Accent1 3 2 3 3 7 2 2 2" xfId="19689" xr:uid="{00000000-0005-0000-0000-0000314C0000}"/>
    <cellStyle name="20% - Accent1 3 2 3 3 7 2 3" xfId="19690" xr:uid="{00000000-0005-0000-0000-0000324C0000}"/>
    <cellStyle name="20% - Accent1 3 2 3 3 7 3" xfId="19691" xr:uid="{00000000-0005-0000-0000-0000334C0000}"/>
    <cellStyle name="20% - Accent1 3 2 3 3 7 3 2" xfId="19692" xr:uid="{00000000-0005-0000-0000-0000344C0000}"/>
    <cellStyle name="20% - Accent1 3 2 3 3 7 4" xfId="19693" xr:uid="{00000000-0005-0000-0000-0000354C0000}"/>
    <cellStyle name="20% - Accent1 3 2 3 3 8" xfId="19694" xr:uid="{00000000-0005-0000-0000-0000364C0000}"/>
    <cellStyle name="20% - Accent1 3 2 3 3 8 2" xfId="19695" xr:uid="{00000000-0005-0000-0000-0000374C0000}"/>
    <cellStyle name="20% - Accent1 3 2 3 3 8 2 2" xfId="19696" xr:uid="{00000000-0005-0000-0000-0000384C0000}"/>
    <cellStyle name="20% - Accent1 3 2 3 3 8 2 2 2" xfId="19697" xr:uid="{00000000-0005-0000-0000-0000394C0000}"/>
    <cellStyle name="20% - Accent1 3 2 3 3 8 2 3" xfId="19698" xr:uid="{00000000-0005-0000-0000-00003A4C0000}"/>
    <cellStyle name="20% - Accent1 3 2 3 3 8 3" xfId="19699" xr:uid="{00000000-0005-0000-0000-00003B4C0000}"/>
    <cellStyle name="20% - Accent1 3 2 3 3 8 3 2" xfId="19700" xr:uid="{00000000-0005-0000-0000-00003C4C0000}"/>
    <cellStyle name="20% - Accent1 3 2 3 3 8 4" xfId="19701" xr:uid="{00000000-0005-0000-0000-00003D4C0000}"/>
    <cellStyle name="20% - Accent1 3 2 3 3 9" xfId="19702" xr:uid="{00000000-0005-0000-0000-00003E4C0000}"/>
    <cellStyle name="20% - Accent1 3 2 3 3 9 2" xfId="19703" xr:uid="{00000000-0005-0000-0000-00003F4C0000}"/>
    <cellStyle name="20% - Accent1 3 2 3 3 9 2 2" xfId="19704" xr:uid="{00000000-0005-0000-0000-0000404C0000}"/>
    <cellStyle name="20% - Accent1 3 2 3 3 9 2 2 2" xfId="19705" xr:uid="{00000000-0005-0000-0000-0000414C0000}"/>
    <cellStyle name="20% - Accent1 3 2 3 3 9 2 3" xfId="19706" xr:uid="{00000000-0005-0000-0000-0000424C0000}"/>
    <cellStyle name="20% - Accent1 3 2 3 3 9 3" xfId="19707" xr:uid="{00000000-0005-0000-0000-0000434C0000}"/>
    <cellStyle name="20% - Accent1 3 2 3 3 9 3 2" xfId="19708" xr:uid="{00000000-0005-0000-0000-0000444C0000}"/>
    <cellStyle name="20% - Accent1 3 2 3 3 9 4" xfId="19709" xr:uid="{00000000-0005-0000-0000-0000454C0000}"/>
    <cellStyle name="20% - Accent1 3 2 3 4" xfId="19710" xr:uid="{00000000-0005-0000-0000-0000464C0000}"/>
    <cellStyle name="20% - Accent1 3 2 3 4 10" xfId="19711" xr:uid="{00000000-0005-0000-0000-0000474C0000}"/>
    <cellStyle name="20% - Accent1 3 2 3 4 10 2" xfId="19712" xr:uid="{00000000-0005-0000-0000-0000484C0000}"/>
    <cellStyle name="20% - Accent1 3 2 3 4 11" xfId="19713" xr:uid="{00000000-0005-0000-0000-0000494C0000}"/>
    <cellStyle name="20% - Accent1 3 2 3 4 2" xfId="19714" xr:uid="{00000000-0005-0000-0000-00004A4C0000}"/>
    <cellStyle name="20% - Accent1 3 2 3 4 2 2" xfId="19715" xr:uid="{00000000-0005-0000-0000-00004B4C0000}"/>
    <cellStyle name="20% - Accent1 3 2 3 4 2 2 2" xfId="19716" xr:uid="{00000000-0005-0000-0000-00004C4C0000}"/>
    <cellStyle name="20% - Accent1 3 2 3 4 2 2 2 2" xfId="19717" xr:uid="{00000000-0005-0000-0000-00004D4C0000}"/>
    <cellStyle name="20% - Accent1 3 2 3 4 2 2 2 2 2" xfId="19718" xr:uid="{00000000-0005-0000-0000-00004E4C0000}"/>
    <cellStyle name="20% - Accent1 3 2 3 4 2 2 2 3" xfId="19719" xr:uid="{00000000-0005-0000-0000-00004F4C0000}"/>
    <cellStyle name="20% - Accent1 3 2 3 4 2 2 3" xfId="19720" xr:uid="{00000000-0005-0000-0000-0000504C0000}"/>
    <cellStyle name="20% - Accent1 3 2 3 4 2 2 3 2" xfId="19721" xr:uid="{00000000-0005-0000-0000-0000514C0000}"/>
    <cellStyle name="20% - Accent1 3 2 3 4 2 2 4" xfId="19722" xr:uid="{00000000-0005-0000-0000-0000524C0000}"/>
    <cellStyle name="20% - Accent1 3 2 3 4 2 3" xfId="19723" xr:uid="{00000000-0005-0000-0000-0000534C0000}"/>
    <cellStyle name="20% - Accent1 3 2 3 4 2 3 2" xfId="19724" xr:uid="{00000000-0005-0000-0000-0000544C0000}"/>
    <cellStyle name="20% - Accent1 3 2 3 4 2 3 2 2" xfId="19725" xr:uid="{00000000-0005-0000-0000-0000554C0000}"/>
    <cellStyle name="20% - Accent1 3 2 3 4 2 3 2 2 2" xfId="19726" xr:uid="{00000000-0005-0000-0000-0000564C0000}"/>
    <cellStyle name="20% - Accent1 3 2 3 4 2 3 2 3" xfId="19727" xr:uid="{00000000-0005-0000-0000-0000574C0000}"/>
    <cellStyle name="20% - Accent1 3 2 3 4 2 3 3" xfId="19728" xr:uid="{00000000-0005-0000-0000-0000584C0000}"/>
    <cellStyle name="20% - Accent1 3 2 3 4 2 3 3 2" xfId="19729" xr:uid="{00000000-0005-0000-0000-0000594C0000}"/>
    <cellStyle name="20% - Accent1 3 2 3 4 2 3 4" xfId="19730" xr:uid="{00000000-0005-0000-0000-00005A4C0000}"/>
    <cellStyle name="20% - Accent1 3 2 3 4 2 4" xfId="19731" xr:uid="{00000000-0005-0000-0000-00005B4C0000}"/>
    <cellStyle name="20% - Accent1 3 2 3 4 2 4 2" xfId="19732" xr:uid="{00000000-0005-0000-0000-00005C4C0000}"/>
    <cellStyle name="20% - Accent1 3 2 3 4 2 4 2 2" xfId="19733" xr:uid="{00000000-0005-0000-0000-00005D4C0000}"/>
    <cellStyle name="20% - Accent1 3 2 3 4 2 4 2 2 2" xfId="19734" xr:uid="{00000000-0005-0000-0000-00005E4C0000}"/>
    <cellStyle name="20% - Accent1 3 2 3 4 2 4 2 3" xfId="19735" xr:uid="{00000000-0005-0000-0000-00005F4C0000}"/>
    <cellStyle name="20% - Accent1 3 2 3 4 2 4 3" xfId="19736" xr:uid="{00000000-0005-0000-0000-0000604C0000}"/>
    <cellStyle name="20% - Accent1 3 2 3 4 2 4 3 2" xfId="19737" xr:uid="{00000000-0005-0000-0000-0000614C0000}"/>
    <cellStyle name="20% - Accent1 3 2 3 4 2 4 4" xfId="19738" xr:uid="{00000000-0005-0000-0000-0000624C0000}"/>
    <cellStyle name="20% - Accent1 3 2 3 4 2 5" xfId="19739" xr:uid="{00000000-0005-0000-0000-0000634C0000}"/>
    <cellStyle name="20% - Accent1 3 2 3 4 2 5 2" xfId="19740" xr:uid="{00000000-0005-0000-0000-0000644C0000}"/>
    <cellStyle name="20% - Accent1 3 2 3 4 2 5 2 2" xfId="19741" xr:uid="{00000000-0005-0000-0000-0000654C0000}"/>
    <cellStyle name="20% - Accent1 3 2 3 4 2 5 3" xfId="19742" xr:uid="{00000000-0005-0000-0000-0000664C0000}"/>
    <cellStyle name="20% - Accent1 3 2 3 4 2 6" xfId="19743" xr:uid="{00000000-0005-0000-0000-0000674C0000}"/>
    <cellStyle name="20% - Accent1 3 2 3 4 2 6 2" xfId="19744" xr:uid="{00000000-0005-0000-0000-0000684C0000}"/>
    <cellStyle name="20% - Accent1 3 2 3 4 2 6 2 2" xfId="19745" xr:uid="{00000000-0005-0000-0000-0000694C0000}"/>
    <cellStyle name="20% - Accent1 3 2 3 4 2 6 3" xfId="19746" xr:uid="{00000000-0005-0000-0000-00006A4C0000}"/>
    <cellStyle name="20% - Accent1 3 2 3 4 2 7" xfId="19747" xr:uid="{00000000-0005-0000-0000-00006B4C0000}"/>
    <cellStyle name="20% - Accent1 3 2 3 4 2 7 2" xfId="19748" xr:uid="{00000000-0005-0000-0000-00006C4C0000}"/>
    <cellStyle name="20% - Accent1 3 2 3 4 2 8" xfId="19749" xr:uid="{00000000-0005-0000-0000-00006D4C0000}"/>
    <cellStyle name="20% - Accent1 3 2 3 4 2 8 2" xfId="19750" xr:uid="{00000000-0005-0000-0000-00006E4C0000}"/>
    <cellStyle name="20% - Accent1 3 2 3 4 2 9" xfId="19751" xr:uid="{00000000-0005-0000-0000-00006F4C0000}"/>
    <cellStyle name="20% - Accent1 3 2 3 4 3" xfId="19752" xr:uid="{00000000-0005-0000-0000-0000704C0000}"/>
    <cellStyle name="20% - Accent1 3 2 3 4 3 2" xfId="19753" xr:uid="{00000000-0005-0000-0000-0000714C0000}"/>
    <cellStyle name="20% - Accent1 3 2 3 4 3 2 2" xfId="19754" xr:uid="{00000000-0005-0000-0000-0000724C0000}"/>
    <cellStyle name="20% - Accent1 3 2 3 4 3 2 2 2" xfId="19755" xr:uid="{00000000-0005-0000-0000-0000734C0000}"/>
    <cellStyle name="20% - Accent1 3 2 3 4 3 2 2 2 2" xfId="19756" xr:uid="{00000000-0005-0000-0000-0000744C0000}"/>
    <cellStyle name="20% - Accent1 3 2 3 4 3 2 2 3" xfId="19757" xr:uid="{00000000-0005-0000-0000-0000754C0000}"/>
    <cellStyle name="20% - Accent1 3 2 3 4 3 2 3" xfId="19758" xr:uid="{00000000-0005-0000-0000-0000764C0000}"/>
    <cellStyle name="20% - Accent1 3 2 3 4 3 2 3 2" xfId="19759" xr:uid="{00000000-0005-0000-0000-0000774C0000}"/>
    <cellStyle name="20% - Accent1 3 2 3 4 3 2 4" xfId="19760" xr:uid="{00000000-0005-0000-0000-0000784C0000}"/>
    <cellStyle name="20% - Accent1 3 2 3 4 3 3" xfId="19761" xr:uid="{00000000-0005-0000-0000-0000794C0000}"/>
    <cellStyle name="20% - Accent1 3 2 3 4 3 3 2" xfId="19762" xr:uid="{00000000-0005-0000-0000-00007A4C0000}"/>
    <cellStyle name="20% - Accent1 3 2 3 4 3 3 2 2" xfId="19763" xr:uid="{00000000-0005-0000-0000-00007B4C0000}"/>
    <cellStyle name="20% - Accent1 3 2 3 4 3 3 2 2 2" xfId="19764" xr:uid="{00000000-0005-0000-0000-00007C4C0000}"/>
    <cellStyle name="20% - Accent1 3 2 3 4 3 3 2 3" xfId="19765" xr:uid="{00000000-0005-0000-0000-00007D4C0000}"/>
    <cellStyle name="20% - Accent1 3 2 3 4 3 3 3" xfId="19766" xr:uid="{00000000-0005-0000-0000-00007E4C0000}"/>
    <cellStyle name="20% - Accent1 3 2 3 4 3 3 3 2" xfId="19767" xr:uid="{00000000-0005-0000-0000-00007F4C0000}"/>
    <cellStyle name="20% - Accent1 3 2 3 4 3 3 4" xfId="19768" xr:uid="{00000000-0005-0000-0000-0000804C0000}"/>
    <cellStyle name="20% - Accent1 3 2 3 4 3 4" xfId="19769" xr:uid="{00000000-0005-0000-0000-0000814C0000}"/>
    <cellStyle name="20% - Accent1 3 2 3 4 3 4 2" xfId="19770" xr:uid="{00000000-0005-0000-0000-0000824C0000}"/>
    <cellStyle name="20% - Accent1 3 2 3 4 3 4 2 2" xfId="19771" xr:uid="{00000000-0005-0000-0000-0000834C0000}"/>
    <cellStyle name="20% - Accent1 3 2 3 4 3 4 2 2 2" xfId="19772" xr:uid="{00000000-0005-0000-0000-0000844C0000}"/>
    <cellStyle name="20% - Accent1 3 2 3 4 3 4 2 3" xfId="19773" xr:uid="{00000000-0005-0000-0000-0000854C0000}"/>
    <cellStyle name="20% - Accent1 3 2 3 4 3 4 3" xfId="19774" xr:uid="{00000000-0005-0000-0000-0000864C0000}"/>
    <cellStyle name="20% - Accent1 3 2 3 4 3 4 3 2" xfId="19775" xr:uid="{00000000-0005-0000-0000-0000874C0000}"/>
    <cellStyle name="20% - Accent1 3 2 3 4 3 4 4" xfId="19776" xr:uid="{00000000-0005-0000-0000-0000884C0000}"/>
    <cellStyle name="20% - Accent1 3 2 3 4 3 5" xfId="19777" xr:uid="{00000000-0005-0000-0000-0000894C0000}"/>
    <cellStyle name="20% - Accent1 3 2 3 4 3 5 2" xfId="19778" xr:uid="{00000000-0005-0000-0000-00008A4C0000}"/>
    <cellStyle name="20% - Accent1 3 2 3 4 3 5 2 2" xfId="19779" xr:uid="{00000000-0005-0000-0000-00008B4C0000}"/>
    <cellStyle name="20% - Accent1 3 2 3 4 3 5 3" xfId="19780" xr:uid="{00000000-0005-0000-0000-00008C4C0000}"/>
    <cellStyle name="20% - Accent1 3 2 3 4 3 6" xfId="19781" xr:uid="{00000000-0005-0000-0000-00008D4C0000}"/>
    <cellStyle name="20% - Accent1 3 2 3 4 3 6 2" xfId="19782" xr:uid="{00000000-0005-0000-0000-00008E4C0000}"/>
    <cellStyle name="20% - Accent1 3 2 3 4 3 6 2 2" xfId="19783" xr:uid="{00000000-0005-0000-0000-00008F4C0000}"/>
    <cellStyle name="20% - Accent1 3 2 3 4 3 6 3" xfId="19784" xr:uid="{00000000-0005-0000-0000-0000904C0000}"/>
    <cellStyle name="20% - Accent1 3 2 3 4 3 7" xfId="19785" xr:uid="{00000000-0005-0000-0000-0000914C0000}"/>
    <cellStyle name="20% - Accent1 3 2 3 4 3 7 2" xfId="19786" xr:uid="{00000000-0005-0000-0000-0000924C0000}"/>
    <cellStyle name="20% - Accent1 3 2 3 4 3 8" xfId="19787" xr:uid="{00000000-0005-0000-0000-0000934C0000}"/>
    <cellStyle name="20% - Accent1 3 2 3 4 3 8 2" xfId="19788" xr:uid="{00000000-0005-0000-0000-0000944C0000}"/>
    <cellStyle name="20% - Accent1 3 2 3 4 3 9" xfId="19789" xr:uid="{00000000-0005-0000-0000-0000954C0000}"/>
    <cellStyle name="20% - Accent1 3 2 3 4 4" xfId="19790" xr:uid="{00000000-0005-0000-0000-0000964C0000}"/>
    <cellStyle name="20% - Accent1 3 2 3 4 4 2" xfId="19791" xr:uid="{00000000-0005-0000-0000-0000974C0000}"/>
    <cellStyle name="20% - Accent1 3 2 3 4 4 2 2" xfId="19792" xr:uid="{00000000-0005-0000-0000-0000984C0000}"/>
    <cellStyle name="20% - Accent1 3 2 3 4 4 2 2 2" xfId="19793" xr:uid="{00000000-0005-0000-0000-0000994C0000}"/>
    <cellStyle name="20% - Accent1 3 2 3 4 4 2 3" xfId="19794" xr:uid="{00000000-0005-0000-0000-00009A4C0000}"/>
    <cellStyle name="20% - Accent1 3 2 3 4 4 3" xfId="19795" xr:uid="{00000000-0005-0000-0000-00009B4C0000}"/>
    <cellStyle name="20% - Accent1 3 2 3 4 4 3 2" xfId="19796" xr:uid="{00000000-0005-0000-0000-00009C4C0000}"/>
    <cellStyle name="20% - Accent1 3 2 3 4 4 4" xfId="19797" xr:uid="{00000000-0005-0000-0000-00009D4C0000}"/>
    <cellStyle name="20% - Accent1 3 2 3 4 5" xfId="19798" xr:uid="{00000000-0005-0000-0000-00009E4C0000}"/>
    <cellStyle name="20% - Accent1 3 2 3 4 5 2" xfId="19799" xr:uid="{00000000-0005-0000-0000-00009F4C0000}"/>
    <cellStyle name="20% - Accent1 3 2 3 4 5 2 2" xfId="19800" xr:uid="{00000000-0005-0000-0000-0000A04C0000}"/>
    <cellStyle name="20% - Accent1 3 2 3 4 5 2 2 2" xfId="19801" xr:uid="{00000000-0005-0000-0000-0000A14C0000}"/>
    <cellStyle name="20% - Accent1 3 2 3 4 5 2 3" xfId="19802" xr:uid="{00000000-0005-0000-0000-0000A24C0000}"/>
    <cellStyle name="20% - Accent1 3 2 3 4 5 3" xfId="19803" xr:uid="{00000000-0005-0000-0000-0000A34C0000}"/>
    <cellStyle name="20% - Accent1 3 2 3 4 5 3 2" xfId="19804" xr:uid="{00000000-0005-0000-0000-0000A44C0000}"/>
    <cellStyle name="20% - Accent1 3 2 3 4 5 4" xfId="19805" xr:uid="{00000000-0005-0000-0000-0000A54C0000}"/>
    <cellStyle name="20% - Accent1 3 2 3 4 6" xfId="19806" xr:uid="{00000000-0005-0000-0000-0000A64C0000}"/>
    <cellStyle name="20% - Accent1 3 2 3 4 6 2" xfId="19807" xr:uid="{00000000-0005-0000-0000-0000A74C0000}"/>
    <cellStyle name="20% - Accent1 3 2 3 4 6 2 2" xfId="19808" xr:uid="{00000000-0005-0000-0000-0000A84C0000}"/>
    <cellStyle name="20% - Accent1 3 2 3 4 6 2 2 2" xfId="19809" xr:uid="{00000000-0005-0000-0000-0000A94C0000}"/>
    <cellStyle name="20% - Accent1 3 2 3 4 6 2 3" xfId="19810" xr:uid="{00000000-0005-0000-0000-0000AA4C0000}"/>
    <cellStyle name="20% - Accent1 3 2 3 4 6 3" xfId="19811" xr:uid="{00000000-0005-0000-0000-0000AB4C0000}"/>
    <cellStyle name="20% - Accent1 3 2 3 4 6 3 2" xfId="19812" xr:uid="{00000000-0005-0000-0000-0000AC4C0000}"/>
    <cellStyle name="20% - Accent1 3 2 3 4 6 4" xfId="19813" xr:uid="{00000000-0005-0000-0000-0000AD4C0000}"/>
    <cellStyle name="20% - Accent1 3 2 3 4 7" xfId="19814" xr:uid="{00000000-0005-0000-0000-0000AE4C0000}"/>
    <cellStyle name="20% - Accent1 3 2 3 4 7 2" xfId="19815" xr:uid="{00000000-0005-0000-0000-0000AF4C0000}"/>
    <cellStyle name="20% - Accent1 3 2 3 4 7 2 2" xfId="19816" xr:uid="{00000000-0005-0000-0000-0000B04C0000}"/>
    <cellStyle name="20% - Accent1 3 2 3 4 7 3" xfId="19817" xr:uid="{00000000-0005-0000-0000-0000B14C0000}"/>
    <cellStyle name="20% - Accent1 3 2 3 4 8" xfId="19818" xr:uid="{00000000-0005-0000-0000-0000B24C0000}"/>
    <cellStyle name="20% - Accent1 3 2 3 4 8 2" xfId="19819" xr:uid="{00000000-0005-0000-0000-0000B34C0000}"/>
    <cellStyle name="20% - Accent1 3 2 3 4 8 2 2" xfId="19820" xr:uid="{00000000-0005-0000-0000-0000B44C0000}"/>
    <cellStyle name="20% - Accent1 3 2 3 4 8 3" xfId="19821" xr:uid="{00000000-0005-0000-0000-0000B54C0000}"/>
    <cellStyle name="20% - Accent1 3 2 3 4 9" xfId="19822" xr:uid="{00000000-0005-0000-0000-0000B64C0000}"/>
    <cellStyle name="20% - Accent1 3 2 3 4 9 2" xfId="19823" xr:uid="{00000000-0005-0000-0000-0000B74C0000}"/>
    <cellStyle name="20% - Accent1 3 2 3 5" xfId="19824" xr:uid="{00000000-0005-0000-0000-0000B84C0000}"/>
    <cellStyle name="20% - Accent1 3 2 3 5 10" xfId="19825" xr:uid="{00000000-0005-0000-0000-0000B94C0000}"/>
    <cellStyle name="20% - Accent1 3 2 3 5 10 2" xfId="19826" xr:uid="{00000000-0005-0000-0000-0000BA4C0000}"/>
    <cellStyle name="20% - Accent1 3 2 3 5 11" xfId="19827" xr:uid="{00000000-0005-0000-0000-0000BB4C0000}"/>
    <cellStyle name="20% - Accent1 3 2 3 5 2" xfId="19828" xr:uid="{00000000-0005-0000-0000-0000BC4C0000}"/>
    <cellStyle name="20% - Accent1 3 2 3 5 2 2" xfId="19829" xr:uid="{00000000-0005-0000-0000-0000BD4C0000}"/>
    <cellStyle name="20% - Accent1 3 2 3 5 2 2 2" xfId="19830" xr:uid="{00000000-0005-0000-0000-0000BE4C0000}"/>
    <cellStyle name="20% - Accent1 3 2 3 5 2 2 2 2" xfId="19831" xr:uid="{00000000-0005-0000-0000-0000BF4C0000}"/>
    <cellStyle name="20% - Accent1 3 2 3 5 2 2 2 2 2" xfId="19832" xr:uid="{00000000-0005-0000-0000-0000C04C0000}"/>
    <cellStyle name="20% - Accent1 3 2 3 5 2 2 2 3" xfId="19833" xr:uid="{00000000-0005-0000-0000-0000C14C0000}"/>
    <cellStyle name="20% - Accent1 3 2 3 5 2 2 3" xfId="19834" xr:uid="{00000000-0005-0000-0000-0000C24C0000}"/>
    <cellStyle name="20% - Accent1 3 2 3 5 2 2 3 2" xfId="19835" xr:uid="{00000000-0005-0000-0000-0000C34C0000}"/>
    <cellStyle name="20% - Accent1 3 2 3 5 2 2 4" xfId="19836" xr:uid="{00000000-0005-0000-0000-0000C44C0000}"/>
    <cellStyle name="20% - Accent1 3 2 3 5 2 3" xfId="19837" xr:uid="{00000000-0005-0000-0000-0000C54C0000}"/>
    <cellStyle name="20% - Accent1 3 2 3 5 2 3 2" xfId="19838" xr:uid="{00000000-0005-0000-0000-0000C64C0000}"/>
    <cellStyle name="20% - Accent1 3 2 3 5 2 3 2 2" xfId="19839" xr:uid="{00000000-0005-0000-0000-0000C74C0000}"/>
    <cellStyle name="20% - Accent1 3 2 3 5 2 3 2 2 2" xfId="19840" xr:uid="{00000000-0005-0000-0000-0000C84C0000}"/>
    <cellStyle name="20% - Accent1 3 2 3 5 2 3 2 3" xfId="19841" xr:uid="{00000000-0005-0000-0000-0000C94C0000}"/>
    <cellStyle name="20% - Accent1 3 2 3 5 2 3 3" xfId="19842" xr:uid="{00000000-0005-0000-0000-0000CA4C0000}"/>
    <cellStyle name="20% - Accent1 3 2 3 5 2 3 3 2" xfId="19843" xr:uid="{00000000-0005-0000-0000-0000CB4C0000}"/>
    <cellStyle name="20% - Accent1 3 2 3 5 2 3 4" xfId="19844" xr:uid="{00000000-0005-0000-0000-0000CC4C0000}"/>
    <cellStyle name="20% - Accent1 3 2 3 5 2 4" xfId="19845" xr:uid="{00000000-0005-0000-0000-0000CD4C0000}"/>
    <cellStyle name="20% - Accent1 3 2 3 5 2 4 2" xfId="19846" xr:uid="{00000000-0005-0000-0000-0000CE4C0000}"/>
    <cellStyle name="20% - Accent1 3 2 3 5 2 4 2 2" xfId="19847" xr:uid="{00000000-0005-0000-0000-0000CF4C0000}"/>
    <cellStyle name="20% - Accent1 3 2 3 5 2 4 2 2 2" xfId="19848" xr:uid="{00000000-0005-0000-0000-0000D04C0000}"/>
    <cellStyle name="20% - Accent1 3 2 3 5 2 4 2 3" xfId="19849" xr:uid="{00000000-0005-0000-0000-0000D14C0000}"/>
    <cellStyle name="20% - Accent1 3 2 3 5 2 4 3" xfId="19850" xr:uid="{00000000-0005-0000-0000-0000D24C0000}"/>
    <cellStyle name="20% - Accent1 3 2 3 5 2 4 3 2" xfId="19851" xr:uid="{00000000-0005-0000-0000-0000D34C0000}"/>
    <cellStyle name="20% - Accent1 3 2 3 5 2 4 4" xfId="19852" xr:uid="{00000000-0005-0000-0000-0000D44C0000}"/>
    <cellStyle name="20% - Accent1 3 2 3 5 2 5" xfId="19853" xr:uid="{00000000-0005-0000-0000-0000D54C0000}"/>
    <cellStyle name="20% - Accent1 3 2 3 5 2 5 2" xfId="19854" xr:uid="{00000000-0005-0000-0000-0000D64C0000}"/>
    <cellStyle name="20% - Accent1 3 2 3 5 2 5 2 2" xfId="19855" xr:uid="{00000000-0005-0000-0000-0000D74C0000}"/>
    <cellStyle name="20% - Accent1 3 2 3 5 2 5 3" xfId="19856" xr:uid="{00000000-0005-0000-0000-0000D84C0000}"/>
    <cellStyle name="20% - Accent1 3 2 3 5 2 6" xfId="19857" xr:uid="{00000000-0005-0000-0000-0000D94C0000}"/>
    <cellStyle name="20% - Accent1 3 2 3 5 2 6 2" xfId="19858" xr:uid="{00000000-0005-0000-0000-0000DA4C0000}"/>
    <cellStyle name="20% - Accent1 3 2 3 5 2 6 2 2" xfId="19859" xr:uid="{00000000-0005-0000-0000-0000DB4C0000}"/>
    <cellStyle name="20% - Accent1 3 2 3 5 2 6 3" xfId="19860" xr:uid="{00000000-0005-0000-0000-0000DC4C0000}"/>
    <cellStyle name="20% - Accent1 3 2 3 5 2 7" xfId="19861" xr:uid="{00000000-0005-0000-0000-0000DD4C0000}"/>
    <cellStyle name="20% - Accent1 3 2 3 5 2 7 2" xfId="19862" xr:uid="{00000000-0005-0000-0000-0000DE4C0000}"/>
    <cellStyle name="20% - Accent1 3 2 3 5 2 8" xfId="19863" xr:uid="{00000000-0005-0000-0000-0000DF4C0000}"/>
    <cellStyle name="20% - Accent1 3 2 3 5 2 8 2" xfId="19864" xr:uid="{00000000-0005-0000-0000-0000E04C0000}"/>
    <cellStyle name="20% - Accent1 3 2 3 5 2 9" xfId="19865" xr:uid="{00000000-0005-0000-0000-0000E14C0000}"/>
    <cellStyle name="20% - Accent1 3 2 3 5 3" xfId="19866" xr:uid="{00000000-0005-0000-0000-0000E24C0000}"/>
    <cellStyle name="20% - Accent1 3 2 3 5 3 2" xfId="19867" xr:uid="{00000000-0005-0000-0000-0000E34C0000}"/>
    <cellStyle name="20% - Accent1 3 2 3 5 3 2 2" xfId="19868" xr:uid="{00000000-0005-0000-0000-0000E44C0000}"/>
    <cellStyle name="20% - Accent1 3 2 3 5 3 2 2 2" xfId="19869" xr:uid="{00000000-0005-0000-0000-0000E54C0000}"/>
    <cellStyle name="20% - Accent1 3 2 3 5 3 2 2 2 2" xfId="19870" xr:uid="{00000000-0005-0000-0000-0000E64C0000}"/>
    <cellStyle name="20% - Accent1 3 2 3 5 3 2 2 3" xfId="19871" xr:uid="{00000000-0005-0000-0000-0000E74C0000}"/>
    <cellStyle name="20% - Accent1 3 2 3 5 3 2 3" xfId="19872" xr:uid="{00000000-0005-0000-0000-0000E84C0000}"/>
    <cellStyle name="20% - Accent1 3 2 3 5 3 2 3 2" xfId="19873" xr:uid="{00000000-0005-0000-0000-0000E94C0000}"/>
    <cellStyle name="20% - Accent1 3 2 3 5 3 2 4" xfId="19874" xr:uid="{00000000-0005-0000-0000-0000EA4C0000}"/>
    <cellStyle name="20% - Accent1 3 2 3 5 3 3" xfId="19875" xr:uid="{00000000-0005-0000-0000-0000EB4C0000}"/>
    <cellStyle name="20% - Accent1 3 2 3 5 3 3 2" xfId="19876" xr:uid="{00000000-0005-0000-0000-0000EC4C0000}"/>
    <cellStyle name="20% - Accent1 3 2 3 5 3 3 2 2" xfId="19877" xr:uid="{00000000-0005-0000-0000-0000ED4C0000}"/>
    <cellStyle name="20% - Accent1 3 2 3 5 3 3 2 2 2" xfId="19878" xr:uid="{00000000-0005-0000-0000-0000EE4C0000}"/>
    <cellStyle name="20% - Accent1 3 2 3 5 3 3 2 3" xfId="19879" xr:uid="{00000000-0005-0000-0000-0000EF4C0000}"/>
    <cellStyle name="20% - Accent1 3 2 3 5 3 3 3" xfId="19880" xr:uid="{00000000-0005-0000-0000-0000F04C0000}"/>
    <cellStyle name="20% - Accent1 3 2 3 5 3 3 3 2" xfId="19881" xr:uid="{00000000-0005-0000-0000-0000F14C0000}"/>
    <cellStyle name="20% - Accent1 3 2 3 5 3 3 4" xfId="19882" xr:uid="{00000000-0005-0000-0000-0000F24C0000}"/>
    <cellStyle name="20% - Accent1 3 2 3 5 3 4" xfId="19883" xr:uid="{00000000-0005-0000-0000-0000F34C0000}"/>
    <cellStyle name="20% - Accent1 3 2 3 5 3 4 2" xfId="19884" xr:uid="{00000000-0005-0000-0000-0000F44C0000}"/>
    <cellStyle name="20% - Accent1 3 2 3 5 3 4 2 2" xfId="19885" xr:uid="{00000000-0005-0000-0000-0000F54C0000}"/>
    <cellStyle name="20% - Accent1 3 2 3 5 3 4 2 2 2" xfId="19886" xr:uid="{00000000-0005-0000-0000-0000F64C0000}"/>
    <cellStyle name="20% - Accent1 3 2 3 5 3 4 2 3" xfId="19887" xr:uid="{00000000-0005-0000-0000-0000F74C0000}"/>
    <cellStyle name="20% - Accent1 3 2 3 5 3 4 3" xfId="19888" xr:uid="{00000000-0005-0000-0000-0000F84C0000}"/>
    <cellStyle name="20% - Accent1 3 2 3 5 3 4 3 2" xfId="19889" xr:uid="{00000000-0005-0000-0000-0000F94C0000}"/>
    <cellStyle name="20% - Accent1 3 2 3 5 3 4 4" xfId="19890" xr:uid="{00000000-0005-0000-0000-0000FA4C0000}"/>
    <cellStyle name="20% - Accent1 3 2 3 5 3 5" xfId="19891" xr:uid="{00000000-0005-0000-0000-0000FB4C0000}"/>
    <cellStyle name="20% - Accent1 3 2 3 5 3 5 2" xfId="19892" xr:uid="{00000000-0005-0000-0000-0000FC4C0000}"/>
    <cellStyle name="20% - Accent1 3 2 3 5 3 5 2 2" xfId="19893" xr:uid="{00000000-0005-0000-0000-0000FD4C0000}"/>
    <cellStyle name="20% - Accent1 3 2 3 5 3 5 3" xfId="19894" xr:uid="{00000000-0005-0000-0000-0000FE4C0000}"/>
    <cellStyle name="20% - Accent1 3 2 3 5 3 6" xfId="19895" xr:uid="{00000000-0005-0000-0000-0000FF4C0000}"/>
    <cellStyle name="20% - Accent1 3 2 3 5 3 6 2" xfId="19896" xr:uid="{00000000-0005-0000-0000-0000004D0000}"/>
    <cellStyle name="20% - Accent1 3 2 3 5 3 6 2 2" xfId="19897" xr:uid="{00000000-0005-0000-0000-0000014D0000}"/>
    <cellStyle name="20% - Accent1 3 2 3 5 3 6 3" xfId="19898" xr:uid="{00000000-0005-0000-0000-0000024D0000}"/>
    <cellStyle name="20% - Accent1 3 2 3 5 3 7" xfId="19899" xr:uid="{00000000-0005-0000-0000-0000034D0000}"/>
    <cellStyle name="20% - Accent1 3 2 3 5 3 7 2" xfId="19900" xr:uid="{00000000-0005-0000-0000-0000044D0000}"/>
    <cellStyle name="20% - Accent1 3 2 3 5 3 8" xfId="19901" xr:uid="{00000000-0005-0000-0000-0000054D0000}"/>
    <cellStyle name="20% - Accent1 3 2 3 5 3 8 2" xfId="19902" xr:uid="{00000000-0005-0000-0000-0000064D0000}"/>
    <cellStyle name="20% - Accent1 3 2 3 5 3 9" xfId="19903" xr:uid="{00000000-0005-0000-0000-0000074D0000}"/>
    <cellStyle name="20% - Accent1 3 2 3 5 4" xfId="19904" xr:uid="{00000000-0005-0000-0000-0000084D0000}"/>
    <cellStyle name="20% - Accent1 3 2 3 5 4 2" xfId="19905" xr:uid="{00000000-0005-0000-0000-0000094D0000}"/>
    <cellStyle name="20% - Accent1 3 2 3 5 4 2 2" xfId="19906" xr:uid="{00000000-0005-0000-0000-00000A4D0000}"/>
    <cellStyle name="20% - Accent1 3 2 3 5 4 2 2 2" xfId="19907" xr:uid="{00000000-0005-0000-0000-00000B4D0000}"/>
    <cellStyle name="20% - Accent1 3 2 3 5 4 2 3" xfId="19908" xr:uid="{00000000-0005-0000-0000-00000C4D0000}"/>
    <cellStyle name="20% - Accent1 3 2 3 5 4 3" xfId="19909" xr:uid="{00000000-0005-0000-0000-00000D4D0000}"/>
    <cellStyle name="20% - Accent1 3 2 3 5 4 3 2" xfId="19910" xr:uid="{00000000-0005-0000-0000-00000E4D0000}"/>
    <cellStyle name="20% - Accent1 3 2 3 5 4 4" xfId="19911" xr:uid="{00000000-0005-0000-0000-00000F4D0000}"/>
    <cellStyle name="20% - Accent1 3 2 3 5 5" xfId="19912" xr:uid="{00000000-0005-0000-0000-0000104D0000}"/>
    <cellStyle name="20% - Accent1 3 2 3 5 5 2" xfId="19913" xr:uid="{00000000-0005-0000-0000-0000114D0000}"/>
    <cellStyle name="20% - Accent1 3 2 3 5 5 2 2" xfId="19914" xr:uid="{00000000-0005-0000-0000-0000124D0000}"/>
    <cellStyle name="20% - Accent1 3 2 3 5 5 2 2 2" xfId="19915" xr:uid="{00000000-0005-0000-0000-0000134D0000}"/>
    <cellStyle name="20% - Accent1 3 2 3 5 5 2 3" xfId="19916" xr:uid="{00000000-0005-0000-0000-0000144D0000}"/>
    <cellStyle name="20% - Accent1 3 2 3 5 5 3" xfId="19917" xr:uid="{00000000-0005-0000-0000-0000154D0000}"/>
    <cellStyle name="20% - Accent1 3 2 3 5 5 3 2" xfId="19918" xr:uid="{00000000-0005-0000-0000-0000164D0000}"/>
    <cellStyle name="20% - Accent1 3 2 3 5 5 4" xfId="19919" xr:uid="{00000000-0005-0000-0000-0000174D0000}"/>
    <cellStyle name="20% - Accent1 3 2 3 5 6" xfId="19920" xr:uid="{00000000-0005-0000-0000-0000184D0000}"/>
    <cellStyle name="20% - Accent1 3 2 3 5 6 2" xfId="19921" xr:uid="{00000000-0005-0000-0000-0000194D0000}"/>
    <cellStyle name="20% - Accent1 3 2 3 5 6 2 2" xfId="19922" xr:uid="{00000000-0005-0000-0000-00001A4D0000}"/>
    <cellStyle name="20% - Accent1 3 2 3 5 6 2 2 2" xfId="19923" xr:uid="{00000000-0005-0000-0000-00001B4D0000}"/>
    <cellStyle name="20% - Accent1 3 2 3 5 6 2 3" xfId="19924" xr:uid="{00000000-0005-0000-0000-00001C4D0000}"/>
    <cellStyle name="20% - Accent1 3 2 3 5 6 3" xfId="19925" xr:uid="{00000000-0005-0000-0000-00001D4D0000}"/>
    <cellStyle name="20% - Accent1 3 2 3 5 6 3 2" xfId="19926" xr:uid="{00000000-0005-0000-0000-00001E4D0000}"/>
    <cellStyle name="20% - Accent1 3 2 3 5 6 4" xfId="19927" xr:uid="{00000000-0005-0000-0000-00001F4D0000}"/>
    <cellStyle name="20% - Accent1 3 2 3 5 7" xfId="19928" xr:uid="{00000000-0005-0000-0000-0000204D0000}"/>
    <cellStyle name="20% - Accent1 3 2 3 5 7 2" xfId="19929" xr:uid="{00000000-0005-0000-0000-0000214D0000}"/>
    <cellStyle name="20% - Accent1 3 2 3 5 7 2 2" xfId="19930" xr:uid="{00000000-0005-0000-0000-0000224D0000}"/>
    <cellStyle name="20% - Accent1 3 2 3 5 7 3" xfId="19931" xr:uid="{00000000-0005-0000-0000-0000234D0000}"/>
    <cellStyle name="20% - Accent1 3 2 3 5 8" xfId="19932" xr:uid="{00000000-0005-0000-0000-0000244D0000}"/>
    <cellStyle name="20% - Accent1 3 2 3 5 8 2" xfId="19933" xr:uid="{00000000-0005-0000-0000-0000254D0000}"/>
    <cellStyle name="20% - Accent1 3 2 3 5 8 2 2" xfId="19934" xr:uid="{00000000-0005-0000-0000-0000264D0000}"/>
    <cellStyle name="20% - Accent1 3 2 3 5 8 3" xfId="19935" xr:uid="{00000000-0005-0000-0000-0000274D0000}"/>
    <cellStyle name="20% - Accent1 3 2 3 5 9" xfId="19936" xr:uid="{00000000-0005-0000-0000-0000284D0000}"/>
    <cellStyle name="20% - Accent1 3 2 3 5 9 2" xfId="19937" xr:uid="{00000000-0005-0000-0000-0000294D0000}"/>
    <cellStyle name="20% - Accent1 3 2 3 6" xfId="19938" xr:uid="{00000000-0005-0000-0000-00002A4D0000}"/>
    <cellStyle name="20% - Accent1 3 2 3 6 10" xfId="19939" xr:uid="{00000000-0005-0000-0000-00002B4D0000}"/>
    <cellStyle name="20% - Accent1 3 2 3 6 10 2" xfId="19940" xr:uid="{00000000-0005-0000-0000-00002C4D0000}"/>
    <cellStyle name="20% - Accent1 3 2 3 6 11" xfId="19941" xr:uid="{00000000-0005-0000-0000-00002D4D0000}"/>
    <cellStyle name="20% - Accent1 3 2 3 6 2" xfId="19942" xr:uid="{00000000-0005-0000-0000-00002E4D0000}"/>
    <cellStyle name="20% - Accent1 3 2 3 6 2 2" xfId="19943" xr:uid="{00000000-0005-0000-0000-00002F4D0000}"/>
    <cellStyle name="20% - Accent1 3 2 3 6 2 2 2" xfId="19944" xr:uid="{00000000-0005-0000-0000-0000304D0000}"/>
    <cellStyle name="20% - Accent1 3 2 3 6 2 2 2 2" xfId="19945" xr:uid="{00000000-0005-0000-0000-0000314D0000}"/>
    <cellStyle name="20% - Accent1 3 2 3 6 2 2 2 2 2" xfId="19946" xr:uid="{00000000-0005-0000-0000-0000324D0000}"/>
    <cellStyle name="20% - Accent1 3 2 3 6 2 2 2 3" xfId="19947" xr:uid="{00000000-0005-0000-0000-0000334D0000}"/>
    <cellStyle name="20% - Accent1 3 2 3 6 2 2 3" xfId="19948" xr:uid="{00000000-0005-0000-0000-0000344D0000}"/>
    <cellStyle name="20% - Accent1 3 2 3 6 2 2 3 2" xfId="19949" xr:uid="{00000000-0005-0000-0000-0000354D0000}"/>
    <cellStyle name="20% - Accent1 3 2 3 6 2 2 4" xfId="19950" xr:uid="{00000000-0005-0000-0000-0000364D0000}"/>
    <cellStyle name="20% - Accent1 3 2 3 6 2 3" xfId="19951" xr:uid="{00000000-0005-0000-0000-0000374D0000}"/>
    <cellStyle name="20% - Accent1 3 2 3 6 2 3 2" xfId="19952" xr:uid="{00000000-0005-0000-0000-0000384D0000}"/>
    <cellStyle name="20% - Accent1 3 2 3 6 2 3 2 2" xfId="19953" xr:uid="{00000000-0005-0000-0000-0000394D0000}"/>
    <cellStyle name="20% - Accent1 3 2 3 6 2 3 2 2 2" xfId="19954" xr:uid="{00000000-0005-0000-0000-00003A4D0000}"/>
    <cellStyle name="20% - Accent1 3 2 3 6 2 3 2 3" xfId="19955" xr:uid="{00000000-0005-0000-0000-00003B4D0000}"/>
    <cellStyle name="20% - Accent1 3 2 3 6 2 3 3" xfId="19956" xr:uid="{00000000-0005-0000-0000-00003C4D0000}"/>
    <cellStyle name="20% - Accent1 3 2 3 6 2 3 3 2" xfId="19957" xr:uid="{00000000-0005-0000-0000-00003D4D0000}"/>
    <cellStyle name="20% - Accent1 3 2 3 6 2 3 4" xfId="19958" xr:uid="{00000000-0005-0000-0000-00003E4D0000}"/>
    <cellStyle name="20% - Accent1 3 2 3 6 2 4" xfId="19959" xr:uid="{00000000-0005-0000-0000-00003F4D0000}"/>
    <cellStyle name="20% - Accent1 3 2 3 6 2 4 2" xfId="19960" xr:uid="{00000000-0005-0000-0000-0000404D0000}"/>
    <cellStyle name="20% - Accent1 3 2 3 6 2 4 2 2" xfId="19961" xr:uid="{00000000-0005-0000-0000-0000414D0000}"/>
    <cellStyle name="20% - Accent1 3 2 3 6 2 4 2 2 2" xfId="19962" xr:uid="{00000000-0005-0000-0000-0000424D0000}"/>
    <cellStyle name="20% - Accent1 3 2 3 6 2 4 2 3" xfId="19963" xr:uid="{00000000-0005-0000-0000-0000434D0000}"/>
    <cellStyle name="20% - Accent1 3 2 3 6 2 4 3" xfId="19964" xr:uid="{00000000-0005-0000-0000-0000444D0000}"/>
    <cellStyle name="20% - Accent1 3 2 3 6 2 4 3 2" xfId="19965" xr:uid="{00000000-0005-0000-0000-0000454D0000}"/>
    <cellStyle name="20% - Accent1 3 2 3 6 2 4 4" xfId="19966" xr:uid="{00000000-0005-0000-0000-0000464D0000}"/>
    <cellStyle name="20% - Accent1 3 2 3 6 2 5" xfId="19967" xr:uid="{00000000-0005-0000-0000-0000474D0000}"/>
    <cellStyle name="20% - Accent1 3 2 3 6 2 5 2" xfId="19968" xr:uid="{00000000-0005-0000-0000-0000484D0000}"/>
    <cellStyle name="20% - Accent1 3 2 3 6 2 5 2 2" xfId="19969" xr:uid="{00000000-0005-0000-0000-0000494D0000}"/>
    <cellStyle name="20% - Accent1 3 2 3 6 2 5 3" xfId="19970" xr:uid="{00000000-0005-0000-0000-00004A4D0000}"/>
    <cellStyle name="20% - Accent1 3 2 3 6 2 6" xfId="19971" xr:uid="{00000000-0005-0000-0000-00004B4D0000}"/>
    <cellStyle name="20% - Accent1 3 2 3 6 2 6 2" xfId="19972" xr:uid="{00000000-0005-0000-0000-00004C4D0000}"/>
    <cellStyle name="20% - Accent1 3 2 3 6 2 6 2 2" xfId="19973" xr:uid="{00000000-0005-0000-0000-00004D4D0000}"/>
    <cellStyle name="20% - Accent1 3 2 3 6 2 6 3" xfId="19974" xr:uid="{00000000-0005-0000-0000-00004E4D0000}"/>
    <cellStyle name="20% - Accent1 3 2 3 6 2 7" xfId="19975" xr:uid="{00000000-0005-0000-0000-00004F4D0000}"/>
    <cellStyle name="20% - Accent1 3 2 3 6 2 7 2" xfId="19976" xr:uid="{00000000-0005-0000-0000-0000504D0000}"/>
    <cellStyle name="20% - Accent1 3 2 3 6 2 8" xfId="19977" xr:uid="{00000000-0005-0000-0000-0000514D0000}"/>
    <cellStyle name="20% - Accent1 3 2 3 6 2 8 2" xfId="19978" xr:uid="{00000000-0005-0000-0000-0000524D0000}"/>
    <cellStyle name="20% - Accent1 3 2 3 6 2 9" xfId="19979" xr:uid="{00000000-0005-0000-0000-0000534D0000}"/>
    <cellStyle name="20% - Accent1 3 2 3 6 3" xfId="19980" xr:uid="{00000000-0005-0000-0000-0000544D0000}"/>
    <cellStyle name="20% - Accent1 3 2 3 6 3 2" xfId="19981" xr:uid="{00000000-0005-0000-0000-0000554D0000}"/>
    <cellStyle name="20% - Accent1 3 2 3 6 3 2 2" xfId="19982" xr:uid="{00000000-0005-0000-0000-0000564D0000}"/>
    <cellStyle name="20% - Accent1 3 2 3 6 3 2 2 2" xfId="19983" xr:uid="{00000000-0005-0000-0000-0000574D0000}"/>
    <cellStyle name="20% - Accent1 3 2 3 6 3 2 2 2 2" xfId="19984" xr:uid="{00000000-0005-0000-0000-0000584D0000}"/>
    <cellStyle name="20% - Accent1 3 2 3 6 3 2 2 3" xfId="19985" xr:uid="{00000000-0005-0000-0000-0000594D0000}"/>
    <cellStyle name="20% - Accent1 3 2 3 6 3 2 3" xfId="19986" xr:uid="{00000000-0005-0000-0000-00005A4D0000}"/>
    <cellStyle name="20% - Accent1 3 2 3 6 3 2 3 2" xfId="19987" xr:uid="{00000000-0005-0000-0000-00005B4D0000}"/>
    <cellStyle name="20% - Accent1 3 2 3 6 3 2 4" xfId="19988" xr:uid="{00000000-0005-0000-0000-00005C4D0000}"/>
    <cellStyle name="20% - Accent1 3 2 3 6 3 3" xfId="19989" xr:uid="{00000000-0005-0000-0000-00005D4D0000}"/>
    <cellStyle name="20% - Accent1 3 2 3 6 3 3 2" xfId="19990" xr:uid="{00000000-0005-0000-0000-00005E4D0000}"/>
    <cellStyle name="20% - Accent1 3 2 3 6 3 3 2 2" xfId="19991" xr:uid="{00000000-0005-0000-0000-00005F4D0000}"/>
    <cellStyle name="20% - Accent1 3 2 3 6 3 3 2 2 2" xfId="19992" xr:uid="{00000000-0005-0000-0000-0000604D0000}"/>
    <cellStyle name="20% - Accent1 3 2 3 6 3 3 2 3" xfId="19993" xr:uid="{00000000-0005-0000-0000-0000614D0000}"/>
    <cellStyle name="20% - Accent1 3 2 3 6 3 3 3" xfId="19994" xr:uid="{00000000-0005-0000-0000-0000624D0000}"/>
    <cellStyle name="20% - Accent1 3 2 3 6 3 3 3 2" xfId="19995" xr:uid="{00000000-0005-0000-0000-0000634D0000}"/>
    <cellStyle name="20% - Accent1 3 2 3 6 3 3 4" xfId="19996" xr:uid="{00000000-0005-0000-0000-0000644D0000}"/>
    <cellStyle name="20% - Accent1 3 2 3 6 3 4" xfId="19997" xr:uid="{00000000-0005-0000-0000-0000654D0000}"/>
    <cellStyle name="20% - Accent1 3 2 3 6 3 4 2" xfId="19998" xr:uid="{00000000-0005-0000-0000-0000664D0000}"/>
    <cellStyle name="20% - Accent1 3 2 3 6 3 4 2 2" xfId="19999" xr:uid="{00000000-0005-0000-0000-0000674D0000}"/>
    <cellStyle name="20% - Accent1 3 2 3 6 3 4 2 2 2" xfId="20000" xr:uid="{00000000-0005-0000-0000-0000684D0000}"/>
    <cellStyle name="20% - Accent1 3 2 3 6 3 4 2 3" xfId="20001" xr:uid="{00000000-0005-0000-0000-0000694D0000}"/>
    <cellStyle name="20% - Accent1 3 2 3 6 3 4 3" xfId="20002" xr:uid="{00000000-0005-0000-0000-00006A4D0000}"/>
    <cellStyle name="20% - Accent1 3 2 3 6 3 4 3 2" xfId="20003" xr:uid="{00000000-0005-0000-0000-00006B4D0000}"/>
    <cellStyle name="20% - Accent1 3 2 3 6 3 4 4" xfId="20004" xr:uid="{00000000-0005-0000-0000-00006C4D0000}"/>
    <cellStyle name="20% - Accent1 3 2 3 6 3 5" xfId="20005" xr:uid="{00000000-0005-0000-0000-00006D4D0000}"/>
    <cellStyle name="20% - Accent1 3 2 3 6 3 5 2" xfId="20006" xr:uid="{00000000-0005-0000-0000-00006E4D0000}"/>
    <cellStyle name="20% - Accent1 3 2 3 6 3 5 2 2" xfId="20007" xr:uid="{00000000-0005-0000-0000-00006F4D0000}"/>
    <cellStyle name="20% - Accent1 3 2 3 6 3 5 3" xfId="20008" xr:uid="{00000000-0005-0000-0000-0000704D0000}"/>
    <cellStyle name="20% - Accent1 3 2 3 6 3 6" xfId="20009" xr:uid="{00000000-0005-0000-0000-0000714D0000}"/>
    <cellStyle name="20% - Accent1 3 2 3 6 3 6 2" xfId="20010" xr:uid="{00000000-0005-0000-0000-0000724D0000}"/>
    <cellStyle name="20% - Accent1 3 2 3 6 3 6 2 2" xfId="20011" xr:uid="{00000000-0005-0000-0000-0000734D0000}"/>
    <cellStyle name="20% - Accent1 3 2 3 6 3 6 3" xfId="20012" xr:uid="{00000000-0005-0000-0000-0000744D0000}"/>
    <cellStyle name="20% - Accent1 3 2 3 6 3 7" xfId="20013" xr:uid="{00000000-0005-0000-0000-0000754D0000}"/>
    <cellStyle name="20% - Accent1 3 2 3 6 3 7 2" xfId="20014" xr:uid="{00000000-0005-0000-0000-0000764D0000}"/>
    <cellStyle name="20% - Accent1 3 2 3 6 3 8" xfId="20015" xr:uid="{00000000-0005-0000-0000-0000774D0000}"/>
    <cellStyle name="20% - Accent1 3 2 3 6 3 8 2" xfId="20016" xr:uid="{00000000-0005-0000-0000-0000784D0000}"/>
    <cellStyle name="20% - Accent1 3 2 3 6 3 9" xfId="20017" xr:uid="{00000000-0005-0000-0000-0000794D0000}"/>
    <cellStyle name="20% - Accent1 3 2 3 6 4" xfId="20018" xr:uid="{00000000-0005-0000-0000-00007A4D0000}"/>
    <cellStyle name="20% - Accent1 3 2 3 6 4 2" xfId="20019" xr:uid="{00000000-0005-0000-0000-00007B4D0000}"/>
    <cellStyle name="20% - Accent1 3 2 3 6 4 2 2" xfId="20020" xr:uid="{00000000-0005-0000-0000-00007C4D0000}"/>
    <cellStyle name="20% - Accent1 3 2 3 6 4 2 2 2" xfId="20021" xr:uid="{00000000-0005-0000-0000-00007D4D0000}"/>
    <cellStyle name="20% - Accent1 3 2 3 6 4 2 3" xfId="20022" xr:uid="{00000000-0005-0000-0000-00007E4D0000}"/>
    <cellStyle name="20% - Accent1 3 2 3 6 4 3" xfId="20023" xr:uid="{00000000-0005-0000-0000-00007F4D0000}"/>
    <cellStyle name="20% - Accent1 3 2 3 6 4 3 2" xfId="20024" xr:uid="{00000000-0005-0000-0000-0000804D0000}"/>
    <cellStyle name="20% - Accent1 3 2 3 6 4 4" xfId="20025" xr:uid="{00000000-0005-0000-0000-0000814D0000}"/>
    <cellStyle name="20% - Accent1 3 2 3 6 5" xfId="20026" xr:uid="{00000000-0005-0000-0000-0000824D0000}"/>
    <cellStyle name="20% - Accent1 3 2 3 6 5 2" xfId="20027" xr:uid="{00000000-0005-0000-0000-0000834D0000}"/>
    <cellStyle name="20% - Accent1 3 2 3 6 5 2 2" xfId="20028" xr:uid="{00000000-0005-0000-0000-0000844D0000}"/>
    <cellStyle name="20% - Accent1 3 2 3 6 5 2 2 2" xfId="20029" xr:uid="{00000000-0005-0000-0000-0000854D0000}"/>
    <cellStyle name="20% - Accent1 3 2 3 6 5 2 3" xfId="20030" xr:uid="{00000000-0005-0000-0000-0000864D0000}"/>
    <cellStyle name="20% - Accent1 3 2 3 6 5 3" xfId="20031" xr:uid="{00000000-0005-0000-0000-0000874D0000}"/>
    <cellStyle name="20% - Accent1 3 2 3 6 5 3 2" xfId="20032" xr:uid="{00000000-0005-0000-0000-0000884D0000}"/>
    <cellStyle name="20% - Accent1 3 2 3 6 5 4" xfId="20033" xr:uid="{00000000-0005-0000-0000-0000894D0000}"/>
    <cellStyle name="20% - Accent1 3 2 3 6 6" xfId="20034" xr:uid="{00000000-0005-0000-0000-00008A4D0000}"/>
    <cellStyle name="20% - Accent1 3 2 3 6 6 2" xfId="20035" xr:uid="{00000000-0005-0000-0000-00008B4D0000}"/>
    <cellStyle name="20% - Accent1 3 2 3 6 6 2 2" xfId="20036" xr:uid="{00000000-0005-0000-0000-00008C4D0000}"/>
    <cellStyle name="20% - Accent1 3 2 3 6 6 2 2 2" xfId="20037" xr:uid="{00000000-0005-0000-0000-00008D4D0000}"/>
    <cellStyle name="20% - Accent1 3 2 3 6 6 2 3" xfId="20038" xr:uid="{00000000-0005-0000-0000-00008E4D0000}"/>
    <cellStyle name="20% - Accent1 3 2 3 6 6 3" xfId="20039" xr:uid="{00000000-0005-0000-0000-00008F4D0000}"/>
    <cellStyle name="20% - Accent1 3 2 3 6 6 3 2" xfId="20040" xr:uid="{00000000-0005-0000-0000-0000904D0000}"/>
    <cellStyle name="20% - Accent1 3 2 3 6 6 4" xfId="20041" xr:uid="{00000000-0005-0000-0000-0000914D0000}"/>
    <cellStyle name="20% - Accent1 3 2 3 6 7" xfId="20042" xr:uid="{00000000-0005-0000-0000-0000924D0000}"/>
    <cellStyle name="20% - Accent1 3 2 3 6 7 2" xfId="20043" xr:uid="{00000000-0005-0000-0000-0000934D0000}"/>
    <cellStyle name="20% - Accent1 3 2 3 6 7 2 2" xfId="20044" xr:uid="{00000000-0005-0000-0000-0000944D0000}"/>
    <cellStyle name="20% - Accent1 3 2 3 6 7 3" xfId="20045" xr:uid="{00000000-0005-0000-0000-0000954D0000}"/>
    <cellStyle name="20% - Accent1 3 2 3 6 8" xfId="20046" xr:uid="{00000000-0005-0000-0000-0000964D0000}"/>
    <cellStyle name="20% - Accent1 3 2 3 6 8 2" xfId="20047" xr:uid="{00000000-0005-0000-0000-0000974D0000}"/>
    <cellStyle name="20% - Accent1 3 2 3 6 8 2 2" xfId="20048" xr:uid="{00000000-0005-0000-0000-0000984D0000}"/>
    <cellStyle name="20% - Accent1 3 2 3 6 8 3" xfId="20049" xr:uid="{00000000-0005-0000-0000-0000994D0000}"/>
    <cellStyle name="20% - Accent1 3 2 3 6 9" xfId="20050" xr:uid="{00000000-0005-0000-0000-00009A4D0000}"/>
    <cellStyle name="20% - Accent1 3 2 3 6 9 2" xfId="20051" xr:uid="{00000000-0005-0000-0000-00009B4D0000}"/>
    <cellStyle name="20% - Accent1 3 2 3 7" xfId="20052" xr:uid="{00000000-0005-0000-0000-00009C4D0000}"/>
    <cellStyle name="20% - Accent1 3 2 3 7 2" xfId="20053" xr:uid="{00000000-0005-0000-0000-00009D4D0000}"/>
    <cellStyle name="20% - Accent1 3 2 3 7 2 2" xfId="20054" xr:uid="{00000000-0005-0000-0000-00009E4D0000}"/>
    <cellStyle name="20% - Accent1 3 2 3 7 2 2 2" xfId="20055" xr:uid="{00000000-0005-0000-0000-00009F4D0000}"/>
    <cellStyle name="20% - Accent1 3 2 3 7 2 2 2 2" xfId="20056" xr:uid="{00000000-0005-0000-0000-0000A04D0000}"/>
    <cellStyle name="20% - Accent1 3 2 3 7 2 2 3" xfId="20057" xr:uid="{00000000-0005-0000-0000-0000A14D0000}"/>
    <cellStyle name="20% - Accent1 3 2 3 7 2 3" xfId="20058" xr:uid="{00000000-0005-0000-0000-0000A24D0000}"/>
    <cellStyle name="20% - Accent1 3 2 3 7 2 3 2" xfId="20059" xr:uid="{00000000-0005-0000-0000-0000A34D0000}"/>
    <cellStyle name="20% - Accent1 3 2 3 7 2 4" xfId="20060" xr:uid="{00000000-0005-0000-0000-0000A44D0000}"/>
    <cellStyle name="20% - Accent1 3 2 3 7 3" xfId="20061" xr:uid="{00000000-0005-0000-0000-0000A54D0000}"/>
    <cellStyle name="20% - Accent1 3 2 3 7 3 2" xfId="20062" xr:uid="{00000000-0005-0000-0000-0000A64D0000}"/>
    <cellStyle name="20% - Accent1 3 2 3 7 3 2 2" xfId="20063" xr:uid="{00000000-0005-0000-0000-0000A74D0000}"/>
    <cellStyle name="20% - Accent1 3 2 3 7 3 2 2 2" xfId="20064" xr:uid="{00000000-0005-0000-0000-0000A84D0000}"/>
    <cellStyle name="20% - Accent1 3 2 3 7 3 2 3" xfId="20065" xr:uid="{00000000-0005-0000-0000-0000A94D0000}"/>
    <cellStyle name="20% - Accent1 3 2 3 7 3 3" xfId="20066" xr:uid="{00000000-0005-0000-0000-0000AA4D0000}"/>
    <cellStyle name="20% - Accent1 3 2 3 7 3 3 2" xfId="20067" xr:uid="{00000000-0005-0000-0000-0000AB4D0000}"/>
    <cellStyle name="20% - Accent1 3 2 3 7 3 4" xfId="20068" xr:uid="{00000000-0005-0000-0000-0000AC4D0000}"/>
    <cellStyle name="20% - Accent1 3 2 3 7 4" xfId="20069" xr:uid="{00000000-0005-0000-0000-0000AD4D0000}"/>
    <cellStyle name="20% - Accent1 3 2 3 7 4 2" xfId="20070" xr:uid="{00000000-0005-0000-0000-0000AE4D0000}"/>
    <cellStyle name="20% - Accent1 3 2 3 7 4 2 2" xfId="20071" xr:uid="{00000000-0005-0000-0000-0000AF4D0000}"/>
    <cellStyle name="20% - Accent1 3 2 3 7 4 2 2 2" xfId="20072" xr:uid="{00000000-0005-0000-0000-0000B04D0000}"/>
    <cellStyle name="20% - Accent1 3 2 3 7 4 2 3" xfId="20073" xr:uid="{00000000-0005-0000-0000-0000B14D0000}"/>
    <cellStyle name="20% - Accent1 3 2 3 7 4 3" xfId="20074" xr:uid="{00000000-0005-0000-0000-0000B24D0000}"/>
    <cellStyle name="20% - Accent1 3 2 3 7 4 3 2" xfId="20075" xr:uid="{00000000-0005-0000-0000-0000B34D0000}"/>
    <cellStyle name="20% - Accent1 3 2 3 7 4 4" xfId="20076" xr:uid="{00000000-0005-0000-0000-0000B44D0000}"/>
    <cellStyle name="20% - Accent1 3 2 3 7 5" xfId="20077" xr:uid="{00000000-0005-0000-0000-0000B54D0000}"/>
    <cellStyle name="20% - Accent1 3 2 3 7 5 2" xfId="20078" xr:uid="{00000000-0005-0000-0000-0000B64D0000}"/>
    <cellStyle name="20% - Accent1 3 2 3 7 5 2 2" xfId="20079" xr:uid="{00000000-0005-0000-0000-0000B74D0000}"/>
    <cellStyle name="20% - Accent1 3 2 3 7 5 3" xfId="20080" xr:uid="{00000000-0005-0000-0000-0000B84D0000}"/>
    <cellStyle name="20% - Accent1 3 2 3 7 6" xfId="20081" xr:uid="{00000000-0005-0000-0000-0000B94D0000}"/>
    <cellStyle name="20% - Accent1 3 2 3 7 6 2" xfId="20082" xr:uid="{00000000-0005-0000-0000-0000BA4D0000}"/>
    <cellStyle name="20% - Accent1 3 2 3 7 6 2 2" xfId="20083" xr:uid="{00000000-0005-0000-0000-0000BB4D0000}"/>
    <cellStyle name="20% - Accent1 3 2 3 7 6 3" xfId="20084" xr:uid="{00000000-0005-0000-0000-0000BC4D0000}"/>
    <cellStyle name="20% - Accent1 3 2 3 7 7" xfId="20085" xr:uid="{00000000-0005-0000-0000-0000BD4D0000}"/>
    <cellStyle name="20% - Accent1 3 2 3 7 7 2" xfId="20086" xr:uid="{00000000-0005-0000-0000-0000BE4D0000}"/>
    <cellStyle name="20% - Accent1 3 2 3 7 8" xfId="20087" xr:uid="{00000000-0005-0000-0000-0000BF4D0000}"/>
    <cellStyle name="20% - Accent1 3 2 3 7 8 2" xfId="20088" xr:uid="{00000000-0005-0000-0000-0000C04D0000}"/>
    <cellStyle name="20% - Accent1 3 2 3 7 9" xfId="20089" xr:uid="{00000000-0005-0000-0000-0000C14D0000}"/>
    <cellStyle name="20% - Accent1 3 2 3 8" xfId="20090" xr:uid="{00000000-0005-0000-0000-0000C24D0000}"/>
    <cellStyle name="20% - Accent1 3 2 3 8 2" xfId="20091" xr:uid="{00000000-0005-0000-0000-0000C34D0000}"/>
    <cellStyle name="20% - Accent1 3 2 3 8 2 2" xfId="20092" xr:uid="{00000000-0005-0000-0000-0000C44D0000}"/>
    <cellStyle name="20% - Accent1 3 2 3 8 2 2 2" xfId="20093" xr:uid="{00000000-0005-0000-0000-0000C54D0000}"/>
    <cellStyle name="20% - Accent1 3 2 3 8 2 2 2 2" xfId="20094" xr:uid="{00000000-0005-0000-0000-0000C64D0000}"/>
    <cellStyle name="20% - Accent1 3 2 3 8 2 2 3" xfId="20095" xr:uid="{00000000-0005-0000-0000-0000C74D0000}"/>
    <cellStyle name="20% - Accent1 3 2 3 8 2 3" xfId="20096" xr:uid="{00000000-0005-0000-0000-0000C84D0000}"/>
    <cellStyle name="20% - Accent1 3 2 3 8 2 3 2" xfId="20097" xr:uid="{00000000-0005-0000-0000-0000C94D0000}"/>
    <cellStyle name="20% - Accent1 3 2 3 8 2 4" xfId="20098" xr:uid="{00000000-0005-0000-0000-0000CA4D0000}"/>
    <cellStyle name="20% - Accent1 3 2 3 8 3" xfId="20099" xr:uid="{00000000-0005-0000-0000-0000CB4D0000}"/>
    <cellStyle name="20% - Accent1 3 2 3 8 3 2" xfId="20100" xr:uid="{00000000-0005-0000-0000-0000CC4D0000}"/>
    <cellStyle name="20% - Accent1 3 2 3 8 3 2 2" xfId="20101" xr:uid="{00000000-0005-0000-0000-0000CD4D0000}"/>
    <cellStyle name="20% - Accent1 3 2 3 8 3 2 2 2" xfId="20102" xr:uid="{00000000-0005-0000-0000-0000CE4D0000}"/>
    <cellStyle name="20% - Accent1 3 2 3 8 3 2 3" xfId="20103" xr:uid="{00000000-0005-0000-0000-0000CF4D0000}"/>
    <cellStyle name="20% - Accent1 3 2 3 8 3 3" xfId="20104" xr:uid="{00000000-0005-0000-0000-0000D04D0000}"/>
    <cellStyle name="20% - Accent1 3 2 3 8 3 3 2" xfId="20105" xr:uid="{00000000-0005-0000-0000-0000D14D0000}"/>
    <cellStyle name="20% - Accent1 3 2 3 8 3 4" xfId="20106" xr:uid="{00000000-0005-0000-0000-0000D24D0000}"/>
    <cellStyle name="20% - Accent1 3 2 3 8 4" xfId="20107" xr:uid="{00000000-0005-0000-0000-0000D34D0000}"/>
    <cellStyle name="20% - Accent1 3 2 3 8 4 2" xfId="20108" xr:uid="{00000000-0005-0000-0000-0000D44D0000}"/>
    <cellStyle name="20% - Accent1 3 2 3 8 4 2 2" xfId="20109" xr:uid="{00000000-0005-0000-0000-0000D54D0000}"/>
    <cellStyle name="20% - Accent1 3 2 3 8 4 2 2 2" xfId="20110" xr:uid="{00000000-0005-0000-0000-0000D64D0000}"/>
    <cellStyle name="20% - Accent1 3 2 3 8 4 2 3" xfId="20111" xr:uid="{00000000-0005-0000-0000-0000D74D0000}"/>
    <cellStyle name="20% - Accent1 3 2 3 8 4 3" xfId="20112" xr:uid="{00000000-0005-0000-0000-0000D84D0000}"/>
    <cellStyle name="20% - Accent1 3 2 3 8 4 3 2" xfId="20113" xr:uid="{00000000-0005-0000-0000-0000D94D0000}"/>
    <cellStyle name="20% - Accent1 3 2 3 8 4 4" xfId="20114" xr:uid="{00000000-0005-0000-0000-0000DA4D0000}"/>
    <cellStyle name="20% - Accent1 3 2 3 8 5" xfId="20115" xr:uid="{00000000-0005-0000-0000-0000DB4D0000}"/>
    <cellStyle name="20% - Accent1 3 2 3 8 5 2" xfId="20116" xr:uid="{00000000-0005-0000-0000-0000DC4D0000}"/>
    <cellStyle name="20% - Accent1 3 2 3 8 5 2 2" xfId="20117" xr:uid="{00000000-0005-0000-0000-0000DD4D0000}"/>
    <cellStyle name="20% - Accent1 3 2 3 8 5 3" xfId="20118" xr:uid="{00000000-0005-0000-0000-0000DE4D0000}"/>
    <cellStyle name="20% - Accent1 3 2 3 8 6" xfId="20119" xr:uid="{00000000-0005-0000-0000-0000DF4D0000}"/>
    <cellStyle name="20% - Accent1 3 2 3 8 6 2" xfId="20120" xr:uid="{00000000-0005-0000-0000-0000E04D0000}"/>
    <cellStyle name="20% - Accent1 3 2 3 8 6 2 2" xfId="20121" xr:uid="{00000000-0005-0000-0000-0000E14D0000}"/>
    <cellStyle name="20% - Accent1 3 2 3 8 6 3" xfId="20122" xr:uid="{00000000-0005-0000-0000-0000E24D0000}"/>
    <cellStyle name="20% - Accent1 3 2 3 8 7" xfId="20123" xr:uid="{00000000-0005-0000-0000-0000E34D0000}"/>
    <cellStyle name="20% - Accent1 3 2 3 8 7 2" xfId="20124" xr:uid="{00000000-0005-0000-0000-0000E44D0000}"/>
    <cellStyle name="20% - Accent1 3 2 3 8 8" xfId="20125" xr:uid="{00000000-0005-0000-0000-0000E54D0000}"/>
    <cellStyle name="20% - Accent1 3 2 3 8 8 2" xfId="20126" xr:uid="{00000000-0005-0000-0000-0000E64D0000}"/>
    <cellStyle name="20% - Accent1 3 2 3 8 9" xfId="20127" xr:uid="{00000000-0005-0000-0000-0000E74D0000}"/>
    <cellStyle name="20% - Accent1 3 2 3 9" xfId="20128" xr:uid="{00000000-0005-0000-0000-0000E84D0000}"/>
    <cellStyle name="20% - Accent1 3 2 3 9 2" xfId="20129" xr:uid="{00000000-0005-0000-0000-0000E94D0000}"/>
    <cellStyle name="20% - Accent1 3 2 3 9 2 2" xfId="20130" xr:uid="{00000000-0005-0000-0000-0000EA4D0000}"/>
    <cellStyle name="20% - Accent1 3 2 3 9 2 2 2" xfId="20131" xr:uid="{00000000-0005-0000-0000-0000EB4D0000}"/>
    <cellStyle name="20% - Accent1 3 2 3 9 2 3" xfId="20132" xr:uid="{00000000-0005-0000-0000-0000EC4D0000}"/>
    <cellStyle name="20% - Accent1 3 2 3 9 3" xfId="20133" xr:uid="{00000000-0005-0000-0000-0000ED4D0000}"/>
    <cellStyle name="20% - Accent1 3 2 3 9 3 2" xfId="20134" xr:uid="{00000000-0005-0000-0000-0000EE4D0000}"/>
    <cellStyle name="20% - Accent1 3 2 3 9 4" xfId="20135" xr:uid="{00000000-0005-0000-0000-0000EF4D0000}"/>
    <cellStyle name="20% - Accent1 3 2 4" xfId="20136" xr:uid="{00000000-0005-0000-0000-0000F04D0000}"/>
    <cellStyle name="20% - Accent1 3 2 4 10" xfId="20137" xr:uid="{00000000-0005-0000-0000-0000F14D0000}"/>
    <cellStyle name="20% - Accent1 3 2 4 10 2" xfId="20138" xr:uid="{00000000-0005-0000-0000-0000F24D0000}"/>
    <cellStyle name="20% - Accent1 3 2 4 10 2 2" xfId="20139" xr:uid="{00000000-0005-0000-0000-0000F34D0000}"/>
    <cellStyle name="20% - Accent1 3 2 4 10 2 2 2" xfId="20140" xr:uid="{00000000-0005-0000-0000-0000F44D0000}"/>
    <cellStyle name="20% - Accent1 3 2 4 10 2 3" xfId="20141" xr:uid="{00000000-0005-0000-0000-0000F54D0000}"/>
    <cellStyle name="20% - Accent1 3 2 4 10 3" xfId="20142" xr:uid="{00000000-0005-0000-0000-0000F64D0000}"/>
    <cellStyle name="20% - Accent1 3 2 4 10 3 2" xfId="20143" xr:uid="{00000000-0005-0000-0000-0000F74D0000}"/>
    <cellStyle name="20% - Accent1 3 2 4 10 4" xfId="20144" xr:uid="{00000000-0005-0000-0000-0000F84D0000}"/>
    <cellStyle name="20% - Accent1 3 2 4 11" xfId="20145" xr:uid="{00000000-0005-0000-0000-0000F94D0000}"/>
    <cellStyle name="20% - Accent1 3 2 4 11 2" xfId="20146" xr:uid="{00000000-0005-0000-0000-0000FA4D0000}"/>
    <cellStyle name="20% - Accent1 3 2 4 11 2 2" xfId="20147" xr:uid="{00000000-0005-0000-0000-0000FB4D0000}"/>
    <cellStyle name="20% - Accent1 3 2 4 11 2 2 2" xfId="20148" xr:uid="{00000000-0005-0000-0000-0000FC4D0000}"/>
    <cellStyle name="20% - Accent1 3 2 4 11 2 3" xfId="20149" xr:uid="{00000000-0005-0000-0000-0000FD4D0000}"/>
    <cellStyle name="20% - Accent1 3 2 4 11 3" xfId="20150" xr:uid="{00000000-0005-0000-0000-0000FE4D0000}"/>
    <cellStyle name="20% - Accent1 3 2 4 11 3 2" xfId="20151" xr:uid="{00000000-0005-0000-0000-0000FF4D0000}"/>
    <cellStyle name="20% - Accent1 3 2 4 11 4" xfId="20152" xr:uid="{00000000-0005-0000-0000-0000004E0000}"/>
    <cellStyle name="20% - Accent1 3 2 4 12" xfId="20153" xr:uid="{00000000-0005-0000-0000-0000014E0000}"/>
    <cellStyle name="20% - Accent1 3 2 4 12 2" xfId="20154" xr:uid="{00000000-0005-0000-0000-0000024E0000}"/>
    <cellStyle name="20% - Accent1 3 2 4 12 2 2" xfId="20155" xr:uid="{00000000-0005-0000-0000-0000034E0000}"/>
    <cellStyle name="20% - Accent1 3 2 4 12 3" xfId="20156" xr:uid="{00000000-0005-0000-0000-0000044E0000}"/>
    <cellStyle name="20% - Accent1 3 2 4 13" xfId="20157" xr:uid="{00000000-0005-0000-0000-0000054E0000}"/>
    <cellStyle name="20% - Accent1 3 2 4 13 2" xfId="20158" xr:uid="{00000000-0005-0000-0000-0000064E0000}"/>
    <cellStyle name="20% - Accent1 3 2 4 13 2 2" xfId="20159" xr:uid="{00000000-0005-0000-0000-0000074E0000}"/>
    <cellStyle name="20% - Accent1 3 2 4 13 3" xfId="20160" xr:uid="{00000000-0005-0000-0000-0000084E0000}"/>
    <cellStyle name="20% - Accent1 3 2 4 14" xfId="20161" xr:uid="{00000000-0005-0000-0000-0000094E0000}"/>
    <cellStyle name="20% - Accent1 3 2 4 14 2" xfId="20162" xr:uid="{00000000-0005-0000-0000-00000A4E0000}"/>
    <cellStyle name="20% - Accent1 3 2 4 15" xfId="20163" xr:uid="{00000000-0005-0000-0000-00000B4E0000}"/>
    <cellStyle name="20% - Accent1 3 2 4 15 2" xfId="20164" xr:uid="{00000000-0005-0000-0000-00000C4E0000}"/>
    <cellStyle name="20% - Accent1 3 2 4 16" xfId="20165" xr:uid="{00000000-0005-0000-0000-00000D4E0000}"/>
    <cellStyle name="20% - Accent1 3 2 4 2" xfId="20166" xr:uid="{00000000-0005-0000-0000-00000E4E0000}"/>
    <cellStyle name="20% - Accent1 3 2 4 2 10" xfId="20167" xr:uid="{00000000-0005-0000-0000-00000F4E0000}"/>
    <cellStyle name="20% - Accent1 3 2 4 2 10 2" xfId="20168" xr:uid="{00000000-0005-0000-0000-0000104E0000}"/>
    <cellStyle name="20% - Accent1 3 2 4 2 10 2 2" xfId="20169" xr:uid="{00000000-0005-0000-0000-0000114E0000}"/>
    <cellStyle name="20% - Accent1 3 2 4 2 10 2 2 2" xfId="20170" xr:uid="{00000000-0005-0000-0000-0000124E0000}"/>
    <cellStyle name="20% - Accent1 3 2 4 2 10 2 3" xfId="20171" xr:uid="{00000000-0005-0000-0000-0000134E0000}"/>
    <cellStyle name="20% - Accent1 3 2 4 2 10 3" xfId="20172" xr:uid="{00000000-0005-0000-0000-0000144E0000}"/>
    <cellStyle name="20% - Accent1 3 2 4 2 10 3 2" xfId="20173" xr:uid="{00000000-0005-0000-0000-0000154E0000}"/>
    <cellStyle name="20% - Accent1 3 2 4 2 10 4" xfId="20174" xr:uid="{00000000-0005-0000-0000-0000164E0000}"/>
    <cellStyle name="20% - Accent1 3 2 4 2 11" xfId="20175" xr:uid="{00000000-0005-0000-0000-0000174E0000}"/>
    <cellStyle name="20% - Accent1 3 2 4 2 11 2" xfId="20176" xr:uid="{00000000-0005-0000-0000-0000184E0000}"/>
    <cellStyle name="20% - Accent1 3 2 4 2 11 2 2" xfId="20177" xr:uid="{00000000-0005-0000-0000-0000194E0000}"/>
    <cellStyle name="20% - Accent1 3 2 4 2 11 3" xfId="20178" xr:uid="{00000000-0005-0000-0000-00001A4E0000}"/>
    <cellStyle name="20% - Accent1 3 2 4 2 12" xfId="20179" xr:uid="{00000000-0005-0000-0000-00001B4E0000}"/>
    <cellStyle name="20% - Accent1 3 2 4 2 12 2" xfId="20180" xr:uid="{00000000-0005-0000-0000-00001C4E0000}"/>
    <cellStyle name="20% - Accent1 3 2 4 2 12 2 2" xfId="20181" xr:uid="{00000000-0005-0000-0000-00001D4E0000}"/>
    <cellStyle name="20% - Accent1 3 2 4 2 12 3" xfId="20182" xr:uid="{00000000-0005-0000-0000-00001E4E0000}"/>
    <cellStyle name="20% - Accent1 3 2 4 2 13" xfId="20183" xr:uid="{00000000-0005-0000-0000-00001F4E0000}"/>
    <cellStyle name="20% - Accent1 3 2 4 2 13 2" xfId="20184" xr:uid="{00000000-0005-0000-0000-0000204E0000}"/>
    <cellStyle name="20% - Accent1 3 2 4 2 14" xfId="20185" xr:uid="{00000000-0005-0000-0000-0000214E0000}"/>
    <cellStyle name="20% - Accent1 3 2 4 2 14 2" xfId="20186" xr:uid="{00000000-0005-0000-0000-0000224E0000}"/>
    <cellStyle name="20% - Accent1 3 2 4 2 15" xfId="20187" xr:uid="{00000000-0005-0000-0000-0000234E0000}"/>
    <cellStyle name="20% - Accent1 3 2 4 2 2" xfId="20188" xr:uid="{00000000-0005-0000-0000-0000244E0000}"/>
    <cellStyle name="20% - Accent1 3 2 4 2 2 10" xfId="20189" xr:uid="{00000000-0005-0000-0000-0000254E0000}"/>
    <cellStyle name="20% - Accent1 3 2 4 2 2 10 2" xfId="20190" xr:uid="{00000000-0005-0000-0000-0000264E0000}"/>
    <cellStyle name="20% - Accent1 3 2 4 2 2 10 2 2" xfId="20191" xr:uid="{00000000-0005-0000-0000-0000274E0000}"/>
    <cellStyle name="20% - Accent1 3 2 4 2 2 10 3" xfId="20192" xr:uid="{00000000-0005-0000-0000-0000284E0000}"/>
    <cellStyle name="20% - Accent1 3 2 4 2 2 11" xfId="20193" xr:uid="{00000000-0005-0000-0000-0000294E0000}"/>
    <cellStyle name="20% - Accent1 3 2 4 2 2 11 2" xfId="20194" xr:uid="{00000000-0005-0000-0000-00002A4E0000}"/>
    <cellStyle name="20% - Accent1 3 2 4 2 2 11 2 2" xfId="20195" xr:uid="{00000000-0005-0000-0000-00002B4E0000}"/>
    <cellStyle name="20% - Accent1 3 2 4 2 2 11 3" xfId="20196" xr:uid="{00000000-0005-0000-0000-00002C4E0000}"/>
    <cellStyle name="20% - Accent1 3 2 4 2 2 12" xfId="20197" xr:uid="{00000000-0005-0000-0000-00002D4E0000}"/>
    <cellStyle name="20% - Accent1 3 2 4 2 2 12 2" xfId="20198" xr:uid="{00000000-0005-0000-0000-00002E4E0000}"/>
    <cellStyle name="20% - Accent1 3 2 4 2 2 13" xfId="20199" xr:uid="{00000000-0005-0000-0000-00002F4E0000}"/>
    <cellStyle name="20% - Accent1 3 2 4 2 2 13 2" xfId="20200" xr:uid="{00000000-0005-0000-0000-0000304E0000}"/>
    <cellStyle name="20% - Accent1 3 2 4 2 2 14" xfId="20201" xr:uid="{00000000-0005-0000-0000-0000314E0000}"/>
    <cellStyle name="20% - Accent1 3 2 4 2 2 2" xfId="20202" xr:uid="{00000000-0005-0000-0000-0000324E0000}"/>
    <cellStyle name="20% - Accent1 3 2 4 2 2 2 10" xfId="20203" xr:uid="{00000000-0005-0000-0000-0000334E0000}"/>
    <cellStyle name="20% - Accent1 3 2 4 2 2 2 10 2" xfId="20204" xr:uid="{00000000-0005-0000-0000-0000344E0000}"/>
    <cellStyle name="20% - Accent1 3 2 4 2 2 2 11" xfId="20205" xr:uid="{00000000-0005-0000-0000-0000354E0000}"/>
    <cellStyle name="20% - Accent1 3 2 4 2 2 2 2" xfId="20206" xr:uid="{00000000-0005-0000-0000-0000364E0000}"/>
    <cellStyle name="20% - Accent1 3 2 4 2 2 2 2 2" xfId="20207" xr:uid="{00000000-0005-0000-0000-0000374E0000}"/>
    <cellStyle name="20% - Accent1 3 2 4 2 2 2 2 2 2" xfId="20208" xr:uid="{00000000-0005-0000-0000-0000384E0000}"/>
    <cellStyle name="20% - Accent1 3 2 4 2 2 2 2 2 2 2" xfId="20209" xr:uid="{00000000-0005-0000-0000-0000394E0000}"/>
    <cellStyle name="20% - Accent1 3 2 4 2 2 2 2 2 2 2 2" xfId="20210" xr:uid="{00000000-0005-0000-0000-00003A4E0000}"/>
    <cellStyle name="20% - Accent1 3 2 4 2 2 2 2 2 2 3" xfId="20211" xr:uid="{00000000-0005-0000-0000-00003B4E0000}"/>
    <cellStyle name="20% - Accent1 3 2 4 2 2 2 2 2 3" xfId="20212" xr:uid="{00000000-0005-0000-0000-00003C4E0000}"/>
    <cellStyle name="20% - Accent1 3 2 4 2 2 2 2 2 3 2" xfId="20213" xr:uid="{00000000-0005-0000-0000-00003D4E0000}"/>
    <cellStyle name="20% - Accent1 3 2 4 2 2 2 2 2 4" xfId="20214" xr:uid="{00000000-0005-0000-0000-00003E4E0000}"/>
    <cellStyle name="20% - Accent1 3 2 4 2 2 2 2 3" xfId="20215" xr:uid="{00000000-0005-0000-0000-00003F4E0000}"/>
    <cellStyle name="20% - Accent1 3 2 4 2 2 2 2 3 2" xfId="20216" xr:uid="{00000000-0005-0000-0000-0000404E0000}"/>
    <cellStyle name="20% - Accent1 3 2 4 2 2 2 2 3 2 2" xfId="20217" xr:uid="{00000000-0005-0000-0000-0000414E0000}"/>
    <cellStyle name="20% - Accent1 3 2 4 2 2 2 2 3 2 2 2" xfId="20218" xr:uid="{00000000-0005-0000-0000-0000424E0000}"/>
    <cellStyle name="20% - Accent1 3 2 4 2 2 2 2 3 2 3" xfId="20219" xr:uid="{00000000-0005-0000-0000-0000434E0000}"/>
    <cellStyle name="20% - Accent1 3 2 4 2 2 2 2 3 3" xfId="20220" xr:uid="{00000000-0005-0000-0000-0000444E0000}"/>
    <cellStyle name="20% - Accent1 3 2 4 2 2 2 2 3 3 2" xfId="20221" xr:uid="{00000000-0005-0000-0000-0000454E0000}"/>
    <cellStyle name="20% - Accent1 3 2 4 2 2 2 2 3 4" xfId="20222" xr:uid="{00000000-0005-0000-0000-0000464E0000}"/>
    <cellStyle name="20% - Accent1 3 2 4 2 2 2 2 4" xfId="20223" xr:uid="{00000000-0005-0000-0000-0000474E0000}"/>
    <cellStyle name="20% - Accent1 3 2 4 2 2 2 2 4 2" xfId="20224" xr:uid="{00000000-0005-0000-0000-0000484E0000}"/>
    <cellStyle name="20% - Accent1 3 2 4 2 2 2 2 4 2 2" xfId="20225" xr:uid="{00000000-0005-0000-0000-0000494E0000}"/>
    <cellStyle name="20% - Accent1 3 2 4 2 2 2 2 4 2 2 2" xfId="20226" xr:uid="{00000000-0005-0000-0000-00004A4E0000}"/>
    <cellStyle name="20% - Accent1 3 2 4 2 2 2 2 4 2 3" xfId="20227" xr:uid="{00000000-0005-0000-0000-00004B4E0000}"/>
    <cellStyle name="20% - Accent1 3 2 4 2 2 2 2 4 3" xfId="20228" xr:uid="{00000000-0005-0000-0000-00004C4E0000}"/>
    <cellStyle name="20% - Accent1 3 2 4 2 2 2 2 4 3 2" xfId="20229" xr:uid="{00000000-0005-0000-0000-00004D4E0000}"/>
    <cellStyle name="20% - Accent1 3 2 4 2 2 2 2 4 4" xfId="20230" xr:uid="{00000000-0005-0000-0000-00004E4E0000}"/>
    <cellStyle name="20% - Accent1 3 2 4 2 2 2 2 5" xfId="20231" xr:uid="{00000000-0005-0000-0000-00004F4E0000}"/>
    <cellStyle name="20% - Accent1 3 2 4 2 2 2 2 5 2" xfId="20232" xr:uid="{00000000-0005-0000-0000-0000504E0000}"/>
    <cellStyle name="20% - Accent1 3 2 4 2 2 2 2 5 2 2" xfId="20233" xr:uid="{00000000-0005-0000-0000-0000514E0000}"/>
    <cellStyle name="20% - Accent1 3 2 4 2 2 2 2 5 3" xfId="20234" xr:uid="{00000000-0005-0000-0000-0000524E0000}"/>
    <cellStyle name="20% - Accent1 3 2 4 2 2 2 2 6" xfId="20235" xr:uid="{00000000-0005-0000-0000-0000534E0000}"/>
    <cellStyle name="20% - Accent1 3 2 4 2 2 2 2 6 2" xfId="20236" xr:uid="{00000000-0005-0000-0000-0000544E0000}"/>
    <cellStyle name="20% - Accent1 3 2 4 2 2 2 2 6 2 2" xfId="20237" xr:uid="{00000000-0005-0000-0000-0000554E0000}"/>
    <cellStyle name="20% - Accent1 3 2 4 2 2 2 2 6 3" xfId="20238" xr:uid="{00000000-0005-0000-0000-0000564E0000}"/>
    <cellStyle name="20% - Accent1 3 2 4 2 2 2 2 7" xfId="20239" xr:uid="{00000000-0005-0000-0000-0000574E0000}"/>
    <cellStyle name="20% - Accent1 3 2 4 2 2 2 2 7 2" xfId="20240" xr:uid="{00000000-0005-0000-0000-0000584E0000}"/>
    <cellStyle name="20% - Accent1 3 2 4 2 2 2 2 8" xfId="20241" xr:uid="{00000000-0005-0000-0000-0000594E0000}"/>
    <cellStyle name="20% - Accent1 3 2 4 2 2 2 2 8 2" xfId="20242" xr:uid="{00000000-0005-0000-0000-00005A4E0000}"/>
    <cellStyle name="20% - Accent1 3 2 4 2 2 2 2 9" xfId="20243" xr:uid="{00000000-0005-0000-0000-00005B4E0000}"/>
    <cellStyle name="20% - Accent1 3 2 4 2 2 2 3" xfId="20244" xr:uid="{00000000-0005-0000-0000-00005C4E0000}"/>
    <cellStyle name="20% - Accent1 3 2 4 2 2 2 3 2" xfId="20245" xr:uid="{00000000-0005-0000-0000-00005D4E0000}"/>
    <cellStyle name="20% - Accent1 3 2 4 2 2 2 3 2 2" xfId="20246" xr:uid="{00000000-0005-0000-0000-00005E4E0000}"/>
    <cellStyle name="20% - Accent1 3 2 4 2 2 2 3 2 2 2" xfId="20247" xr:uid="{00000000-0005-0000-0000-00005F4E0000}"/>
    <cellStyle name="20% - Accent1 3 2 4 2 2 2 3 2 2 2 2" xfId="20248" xr:uid="{00000000-0005-0000-0000-0000604E0000}"/>
    <cellStyle name="20% - Accent1 3 2 4 2 2 2 3 2 2 3" xfId="20249" xr:uid="{00000000-0005-0000-0000-0000614E0000}"/>
    <cellStyle name="20% - Accent1 3 2 4 2 2 2 3 2 3" xfId="20250" xr:uid="{00000000-0005-0000-0000-0000624E0000}"/>
    <cellStyle name="20% - Accent1 3 2 4 2 2 2 3 2 3 2" xfId="20251" xr:uid="{00000000-0005-0000-0000-0000634E0000}"/>
    <cellStyle name="20% - Accent1 3 2 4 2 2 2 3 2 4" xfId="20252" xr:uid="{00000000-0005-0000-0000-0000644E0000}"/>
    <cellStyle name="20% - Accent1 3 2 4 2 2 2 3 3" xfId="20253" xr:uid="{00000000-0005-0000-0000-0000654E0000}"/>
    <cellStyle name="20% - Accent1 3 2 4 2 2 2 3 3 2" xfId="20254" xr:uid="{00000000-0005-0000-0000-0000664E0000}"/>
    <cellStyle name="20% - Accent1 3 2 4 2 2 2 3 3 2 2" xfId="20255" xr:uid="{00000000-0005-0000-0000-0000674E0000}"/>
    <cellStyle name="20% - Accent1 3 2 4 2 2 2 3 3 2 2 2" xfId="20256" xr:uid="{00000000-0005-0000-0000-0000684E0000}"/>
    <cellStyle name="20% - Accent1 3 2 4 2 2 2 3 3 2 3" xfId="20257" xr:uid="{00000000-0005-0000-0000-0000694E0000}"/>
    <cellStyle name="20% - Accent1 3 2 4 2 2 2 3 3 3" xfId="20258" xr:uid="{00000000-0005-0000-0000-00006A4E0000}"/>
    <cellStyle name="20% - Accent1 3 2 4 2 2 2 3 3 3 2" xfId="20259" xr:uid="{00000000-0005-0000-0000-00006B4E0000}"/>
    <cellStyle name="20% - Accent1 3 2 4 2 2 2 3 3 4" xfId="20260" xr:uid="{00000000-0005-0000-0000-00006C4E0000}"/>
    <cellStyle name="20% - Accent1 3 2 4 2 2 2 3 4" xfId="20261" xr:uid="{00000000-0005-0000-0000-00006D4E0000}"/>
    <cellStyle name="20% - Accent1 3 2 4 2 2 2 3 4 2" xfId="20262" xr:uid="{00000000-0005-0000-0000-00006E4E0000}"/>
    <cellStyle name="20% - Accent1 3 2 4 2 2 2 3 4 2 2" xfId="20263" xr:uid="{00000000-0005-0000-0000-00006F4E0000}"/>
    <cellStyle name="20% - Accent1 3 2 4 2 2 2 3 4 2 2 2" xfId="20264" xr:uid="{00000000-0005-0000-0000-0000704E0000}"/>
    <cellStyle name="20% - Accent1 3 2 4 2 2 2 3 4 2 3" xfId="20265" xr:uid="{00000000-0005-0000-0000-0000714E0000}"/>
    <cellStyle name="20% - Accent1 3 2 4 2 2 2 3 4 3" xfId="20266" xr:uid="{00000000-0005-0000-0000-0000724E0000}"/>
    <cellStyle name="20% - Accent1 3 2 4 2 2 2 3 4 3 2" xfId="20267" xr:uid="{00000000-0005-0000-0000-0000734E0000}"/>
    <cellStyle name="20% - Accent1 3 2 4 2 2 2 3 4 4" xfId="20268" xr:uid="{00000000-0005-0000-0000-0000744E0000}"/>
    <cellStyle name="20% - Accent1 3 2 4 2 2 2 3 5" xfId="20269" xr:uid="{00000000-0005-0000-0000-0000754E0000}"/>
    <cellStyle name="20% - Accent1 3 2 4 2 2 2 3 5 2" xfId="20270" xr:uid="{00000000-0005-0000-0000-0000764E0000}"/>
    <cellStyle name="20% - Accent1 3 2 4 2 2 2 3 5 2 2" xfId="20271" xr:uid="{00000000-0005-0000-0000-0000774E0000}"/>
    <cellStyle name="20% - Accent1 3 2 4 2 2 2 3 5 3" xfId="20272" xr:uid="{00000000-0005-0000-0000-0000784E0000}"/>
    <cellStyle name="20% - Accent1 3 2 4 2 2 2 3 6" xfId="20273" xr:uid="{00000000-0005-0000-0000-0000794E0000}"/>
    <cellStyle name="20% - Accent1 3 2 4 2 2 2 3 6 2" xfId="20274" xr:uid="{00000000-0005-0000-0000-00007A4E0000}"/>
    <cellStyle name="20% - Accent1 3 2 4 2 2 2 3 6 2 2" xfId="20275" xr:uid="{00000000-0005-0000-0000-00007B4E0000}"/>
    <cellStyle name="20% - Accent1 3 2 4 2 2 2 3 6 3" xfId="20276" xr:uid="{00000000-0005-0000-0000-00007C4E0000}"/>
    <cellStyle name="20% - Accent1 3 2 4 2 2 2 3 7" xfId="20277" xr:uid="{00000000-0005-0000-0000-00007D4E0000}"/>
    <cellStyle name="20% - Accent1 3 2 4 2 2 2 3 7 2" xfId="20278" xr:uid="{00000000-0005-0000-0000-00007E4E0000}"/>
    <cellStyle name="20% - Accent1 3 2 4 2 2 2 3 8" xfId="20279" xr:uid="{00000000-0005-0000-0000-00007F4E0000}"/>
    <cellStyle name="20% - Accent1 3 2 4 2 2 2 3 8 2" xfId="20280" xr:uid="{00000000-0005-0000-0000-0000804E0000}"/>
    <cellStyle name="20% - Accent1 3 2 4 2 2 2 3 9" xfId="20281" xr:uid="{00000000-0005-0000-0000-0000814E0000}"/>
    <cellStyle name="20% - Accent1 3 2 4 2 2 2 4" xfId="20282" xr:uid="{00000000-0005-0000-0000-0000824E0000}"/>
    <cellStyle name="20% - Accent1 3 2 4 2 2 2 4 2" xfId="20283" xr:uid="{00000000-0005-0000-0000-0000834E0000}"/>
    <cellStyle name="20% - Accent1 3 2 4 2 2 2 4 2 2" xfId="20284" xr:uid="{00000000-0005-0000-0000-0000844E0000}"/>
    <cellStyle name="20% - Accent1 3 2 4 2 2 2 4 2 2 2" xfId="20285" xr:uid="{00000000-0005-0000-0000-0000854E0000}"/>
    <cellStyle name="20% - Accent1 3 2 4 2 2 2 4 2 3" xfId="20286" xr:uid="{00000000-0005-0000-0000-0000864E0000}"/>
    <cellStyle name="20% - Accent1 3 2 4 2 2 2 4 3" xfId="20287" xr:uid="{00000000-0005-0000-0000-0000874E0000}"/>
    <cellStyle name="20% - Accent1 3 2 4 2 2 2 4 3 2" xfId="20288" xr:uid="{00000000-0005-0000-0000-0000884E0000}"/>
    <cellStyle name="20% - Accent1 3 2 4 2 2 2 4 4" xfId="20289" xr:uid="{00000000-0005-0000-0000-0000894E0000}"/>
    <cellStyle name="20% - Accent1 3 2 4 2 2 2 5" xfId="20290" xr:uid="{00000000-0005-0000-0000-00008A4E0000}"/>
    <cellStyle name="20% - Accent1 3 2 4 2 2 2 5 2" xfId="20291" xr:uid="{00000000-0005-0000-0000-00008B4E0000}"/>
    <cellStyle name="20% - Accent1 3 2 4 2 2 2 5 2 2" xfId="20292" xr:uid="{00000000-0005-0000-0000-00008C4E0000}"/>
    <cellStyle name="20% - Accent1 3 2 4 2 2 2 5 2 2 2" xfId="20293" xr:uid="{00000000-0005-0000-0000-00008D4E0000}"/>
    <cellStyle name="20% - Accent1 3 2 4 2 2 2 5 2 3" xfId="20294" xr:uid="{00000000-0005-0000-0000-00008E4E0000}"/>
    <cellStyle name="20% - Accent1 3 2 4 2 2 2 5 3" xfId="20295" xr:uid="{00000000-0005-0000-0000-00008F4E0000}"/>
    <cellStyle name="20% - Accent1 3 2 4 2 2 2 5 3 2" xfId="20296" xr:uid="{00000000-0005-0000-0000-0000904E0000}"/>
    <cellStyle name="20% - Accent1 3 2 4 2 2 2 5 4" xfId="20297" xr:uid="{00000000-0005-0000-0000-0000914E0000}"/>
    <cellStyle name="20% - Accent1 3 2 4 2 2 2 6" xfId="20298" xr:uid="{00000000-0005-0000-0000-0000924E0000}"/>
    <cellStyle name="20% - Accent1 3 2 4 2 2 2 6 2" xfId="20299" xr:uid="{00000000-0005-0000-0000-0000934E0000}"/>
    <cellStyle name="20% - Accent1 3 2 4 2 2 2 6 2 2" xfId="20300" xr:uid="{00000000-0005-0000-0000-0000944E0000}"/>
    <cellStyle name="20% - Accent1 3 2 4 2 2 2 6 2 2 2" xfId="20301" xr:uid="{00000000-0005-0000-0000-0000954E0000}"/>
    <cellStyle name="20% - Accent1 3 2 4 2 2 2 6 2 3" xfId="20302" xr:uid="{00000000-0005-0000-0000-0000964E0000}"/>
    <cellStyle name="20% - Accent1 3 2 4 2 2 2 6 3" xfId="20303" xr:uid="{00000000-0005-0000-0000-0000974E0000}"/>
    <cellStyle name="20% - Accent1 3 2 4 2 2 2 6 3 2" xfId="20304" xr:uid="{00000000-0005-0000-0000-0000984E0000}"/>
    <cellStyle name="20% - Accent1 3 2 4 2 2 2 6 4" xfId="20305" xr:uid="{00000000-0005-0000-0000-0000994E0000}"/>
    <cellStyle name="20% - Accent1 3 2 4 2 2 2 7" xfId="20306" xr:uid="{00000000-0005-0000-0000-00009A4E0000}"/>
    <cellStyle name="20% - Accent1 3 2 4 2 2 2 7 2" xfId="20307" xr:uid="{00000000-0005-0000-0000-00009B4E0000}"/>
    <cellStyle name="20% - Accent1 3 2 4 2 2 2 7 2 2" xfId="20308" xr:uid="{00000000-0005-0000-0000-00009C4E0000}"/>
    <cellStyle name="20% - Accent1 3 2 4 2 2 2 7 3" xfId="20309" xr:uid="{00000000-0005-0000-0000-00009D4E0000}"/>
    <cellStyle name="20% - Accent1 3 2 4 2 2 2 8" xfId="20310" xr:uid="{00000000-0005-0000-0000-00009E4E0000}"/>
    <cellStyle name="20% - Accent1 3 2 4 2 2 2 8 2" xfId="20311" xr:uid="{00000000-0005-0000-0000-00009F4E0000}"/>
    <cellStyle name="20% - Accent1 3 2 4 2 2 2 8 2 2" xfId="20312" xr:uid="{00000000-0005-0000-0000-0000A04E0000}"/>
    <cellStyle name="20% - Accent1 3 2 4 2 2 2 8 3" xfId="20313" xr:uid="{00000000-0005-0000-0000-0000A14E0000}"/>
    <cellStyle name="20% - Accent1 3 2 4 2 2 2 9" xfId="20314" xr:uid="{00000000-0005-0000-0000-0000A24E0000}"/>
    <cellStyle name="20% - Accent1 3 2 4 2 2 2 9 2" xfId="20315" xr:uid="{00000000-0005-0000-0000-0000A34E0000}"/>
    <cellStyle name="20% - Accent1 3 2 4 2 2 3" xfId="20316" xr:uid="{00000000-0005-0000-0000-0000A44E0000}"/>
    <cellStyle name="20% - Accent1 3 2 4 2 2 3 10" xfId="20317" xr:uid="{00000000-0005-0000-0000-0000A54E0000}"/>
    <cellStyle name="20% - Accent1 3 2 4 2 2 3 10 2" xfId="20318" xr:uid="{00000000-0005-0000-0000-0000A64E0000}"/>
    <cellStyle name="20% - Accent1 3 2 4 2 2 3 11" xfId="20319" xr:uid="{00000000-0005-0000-0000-0000A74E0000}"/>
    <cellStyle name="20% - Accent1 3 2 4 2 2 3 2" xfId="20320" xr:uid="{00000000-0005-0000-0000-0000A84E0000}"/>
    <cellStyle name="20% - Accent1 3 2 4 2 2 3 2 2" xfId="20321" xr:uid="{00000000-0005-0000-0000-0000A94E0000}"/>
    <cellStyle name="20% - Accent1 3 2 4 2 2 3 2 2 2" xfId="20322" xr:uid="{00000000-0005-0000-0000-0000AA4E0000}"/>
    <cellStyle name="20% - Accent1 3 2 4 2 2 3 2 2 2 2" xfId="20323" xr:uid="{00000000-0005-0000-0000-0000AB4E0000}"/>
    <cellStyle name="20% - Accent1 3 2 4 2 2 3 2 2 2 2 2" xfId="20324" xr:uid="{00000000-0005-0000-0000-0000AC4E0000}"/>
    <cellStyle name="20% - Accent1 3 2 4 2 2 3 2 2 2 3" xfId="20325" xr:uid="{00000000-0005-0000-0000-0000AD4E0000}"/>
    <cellStyle name="20% - Accent1 3 2 4 2 2 3 2 2 3" xfId="20326" xr:uid="{00000000-0005-0000-0000-0000AE4E0000}"/>
    <cellStyle name="20% - Accent1 3 2 4 2 2 3 2 2 3 2" xfId="20327" xr:uid="{00000000-0005-0000-0000-0000AF4E0000}"/>
    <cellStyle name="20% - Accent1 3 2 4 2 2 3 2 2 4" xfId="20328" xr:uid="{00000000-0005-0000-0000-0000B04E0000}"/>
    <cellStyle name="20% - Accent1 3 2 4 2 2 3 2 3" xfId="20329" xr:uid="{00000000-0005-0000-0000-0000B14E0000}"/>
    <cellStyle name="20% - Accent1 3 2 4 2 2 3 2 3 2" xfId="20330" xr:uid="{00000000-0005-0000-0000-0000B24E0000}"/>
    <cellStyle name="20% - Accent1 3 2 4 2 2 3 2 3 2 2" xfId="20331" xr:uid="{00000000-0005-0000-0000-0000B34E0000}"/>
    <cellStyle name="20% - Accent1 3 2 4 2 2 3 2 3 2 2 2" xfId="20332" xr:uid="{00000000-0005-0000-0000-0000B44E0000}"/>
    <cellStyle name="20% - Accent1 3 2 4 2 2 3 2 3 2 3" xfId="20333" xr:uid="{00000000-0005-0000-0000-0000B54E0000}"/>
    <cellStyle name="20% - Accent1 3 2 4 2 2 3 2 3 3" xfId="20334" xr:uid="{00000000-0005-0000-0000-0000B64E0000}"/>
    <cellStyle name="20% - Accent1 3 2 4 2 2 3 2 3 3 2" xfId="20335" xr:uid="{00000000-0005-0000-0000-0000B74E0000}"/>
    <cellStyle name="20% - Accent1 3 2 4 2 2 3 2 3 4" xfId="20336" xr:uid="{00000000-0005-0000-0000-0000B84E0000}"/>
    <cellStyle name="20% - Accent1 3 2 4 2 2 3 2 4" xfId="20337" xr:uid="{00000000-0005-0000-0000-0000B94E0000}"/>
    <cellStyle name="20% - Accent1 3 2 4 2 2 3 2 4 2" xfId="20338" xr:uid="{00000000-0005-0000-0000-0000BA4E0000}"/>
    <cellStyle name="20% - Accent1 3 2 4 2 2 3 2 4 2 2" xfId="20339" xr:uid="{00000000-0005-0000-0000-0000BB4E0000}"/>
    <cellStyle name="20% - Accent1 3 2 4 2 2 3 2 4 2 2 2" xfId="20340" xr:uid="{00000000-0005-0000-0000-0000BC4E0000}"/>
    <cellStyle name="20% - Accent1 3 2 4 2 2 3 2 4 2 3" xfId="20341" xr:uid="{00000000-0005-0000-0000-0000BD4E0000}"/>
    <cellStyle name="20% - Accent1 3 2 4 2 2 3 2 4 3" xfId="20342" xr:uid="{00000000-0005-0000-0000-0000BE4E0000}"/>
    <cellStyle name="20% - Accent1 3 2 4 2 2 3 2 4 3 2" xfId="20343" xr:uid="{00000000-0005-0000-0000-0000BF4E0000}"/>
    <cellStyle name="20% - Accent1 3 2 4 2 2 3 2 4 4" xfId="20344" xr:uid="{00000000-0005-0000-0000-0000C04E0000}"/>
    <cellStyle name="20% - Accent1 3 2 4 2 2 3 2 5" xfId="20345" xr:uid="{00000000-0005-0000-0000-0000C14E0000}"/>
    <cellStyle name="20% - Accent1 3 2 4 2 2 3 2 5 2" xfId="20346" xr:uid="{00000000-0005-0000-0000-0000C24E0000}"/>
    <cellStyle name="20% - Accent1 3 2 4 2 2 3 2 5 2 2" xfId="20347" xr:uid="{00000000-0005-0000-0000-0000C34E0000}"/>
    <cellStyle name="20% - Accent1 3 2 4 2 2 3 2 5 3" xfId="20348" xr:uid="{00000000-0005-0000-0000-0000C44E0000}"/>
    <cellStyle name="20% - Accent1 3 2 4 2 2 3 2 6" xfId="20349" xr:uid="{00000000-0005-0000-0000-0000C54E0000}"/>
    <cellStyle name="20% - Accent1 3 2 4 2 2 3 2 6 2" xfId="20350" xr:uid="{00000000-0005-0000-0000-0000C64E0000}"/>
    <cellStyle name="20% - Accent1 3 2 4 2 2 3 2 6 2 2" xfId="20351" xr:uid="{00000000-0005-0000-0000-0000C74E0000}"/>
    <cellStyle name="20% - Accent1 3 2 4 2 2 3 2 6 3" xfId="20352" xr:uid="{00000000-0005-0000-0000-0000C84E0000}"/>
    <cellStyle name="20% - Accent1 3 2 4 2 2 3 2 7" xfId="20353" xr:uid="{00000000-0005-0000-0000-0000C94E0000}"/>
    <cellStyle name="20% - Accent1 3 2 4 2 2 3 2 7 2" xfId="20354" xr:uid="{00000000-0005-0000-0000-0000CA4E0000}"/>
    <cellStyle name="20% - Accent1 3 2 4 2 2 3 2 8" xfId="20355" xr:uid="{00000000-0005-0000-0000-0000CB4E0000}"/>
    <cellStyle name="20% - Accent1 3 2 4 2 2 3 2 8 2" xfId="20356" xr:uid="{00000000-0005-0000-0000-0000CC4E0000}"/>
    <cellStyle name="20% - Accent1 3 2 4 2 2 3 2 9" xfId="20357" xr:uid="{00000000-0005-0000-0000-0000CD4E0000}"/>
    <cellStyle name="20% - Accent1 3 2 4 2 2 3 3" xfId="20358" xr:uid="{00000000-0005-0000-0000-0000CE4E0000}"/>
    <cellStyle name="20% - Accent1 3 2 4 2 2 3 3 2" xfId="20359" xr:uid="{00000000-0005-0000-0000-0000CF4E0000}"/>
    <cellStyle name="20% - Accent1 3 2 4 2 2 3 3 2 2" xfId="20360" xr:uid="{00000000-0005-0000-0000-0000D04E0000}"/>
    <cellStyle name="20% - Accent1 3 2 4 2 2 3 3 2 2 2" xfId="20361" xr:uid="{00000000-0005-0000-0000-0000D14E0000}"/>
    <cellStyle name="20% - Accent1 3 2 4 2 2 3 3 2 2 2 2" xfId="20362" xr:uid="{00000000-0005-0000-0000-0000D24E0000}"/>
    <cellStyle name="20% - Accent1 3 2 4 2 2 3 3 2 2 3" xfId="20363" xr:uid="{00000000-0005-0000-0000-0000D34E0000}"/>
    <cellStyle name="20% - Accent1 3 2 4 2 2 3 3 2 3" xfId="20364" xr:uid="{00000000-0005-0000-0000-0000D44E0000}"/>
    <cellStyle name="20% - Accent1 3 2 4 2 2 3 3 2 3 2" xfId="20365" xr:uid="{00000000-0005-0000-0000-0000D54E0000}"/>
    <cellStyle name="20% - Accent1 3 2 4 2 2 3 3 2 4" xfId="20366" xr:uid="{00000000-0005-0000-0000-0000D64E0000}"/>
    <cellStyle name="20% - Accent1 3 2 4 2 2 3 3 3" xfId="20367" xr:uid="{00000000-0005-0000-0000-0000D74E0000}"/>
    <cellStyle name="20% - Accent1 3 2 4 2 2 3 3 3 2" xfId="20368" xr:uid="{00000000-0005-0000-0000-0000D84E0000}"/>
    <cellStyle name="20% - Accent1 3 2 4 2 2 3 3 3 2 2" xfId="20369" xr:uid="{00000000-0005-0000-0000-0000D94E0000}"/>
    <cellStyle name="20% - Accent1 3 2 4 2 2 3 3 3 2 2 2" xfId="20370" xr:uid="{00000000-0005-0000-0000-0000DA4E0000}"/>
    <cellStyle name="20% - Accent1 3 2 4 2 2 3 3 3 2 3" xfId="20371" xr:uid="{00000000-0005-0000-0000-0000DB4E0000}"/>
    <cellStyle name="20% - Accent1 3 2 4 2 2 3 3 3 3" xfId="20372" xr:uid="{00000000-0005-0000-0000-0000DC4E0000}"/>
    <cellStyle name="20% - Accent1 3 2 4 2 2 3 3 3 3 2" xfId="20373" xr:uid="{00000000-0005-0000-0000-0000DD4E0000}"/>
    <cellStyle name="20% - Accent1 3 2 4 2 2 3 3 3 4" xfId="20374" xr:uid="{00000000-0005-0000-0000-0000DE4E0000}"/>
    <cellStyle name="20% - Accent1 3 2 4 2 2 3 3 4" xfId="20375" xr:uid="{00000000-0005-0000-0000-0000DF4E0000}"/>
    <cellStyle name="20% - Accent1 3 2 4 2 2 3 3 4 2" xfId="20376" xr:uid="{00000000-0005-0000-0000-0000E04E0000}"/>
    <cellStyle name="20% - Accent1 3 2 4 2 2 3 3 4 2 2" xfId="20377" xr:uid="{00000000-0005-0000-0000-0000E14E0000}"/>
    <cellStyle name="20% - Accent1 3 2 4 2 2 3 3 4 2 2 2" xfId="20378" xr:uid="{00000000-0005-0000-0000-0000E24E0000}"/>
    <cellStyle name="20% - Accent1 3 2 4 2 2 3 3 4 2 3" xfId="20379" xr:uid="{00000000-0005-0000-0000-0000E34E0000}"/>
    <cellStyle name="20% - Accent1 3 2 4 2 2 3 3 4 3" xfId="20380" xr:uid="{00000000-0005-0000-0000-0000E44E0000}"/>
    <cellStyle name="20% - Accent1 3 2 4 2 2 3 3 4 3 2" xfId="20381" xr:uid="{00000000-0005-0000-0000-0000E54E0000}"/>
    <cellStyle name="20% - Accent1 3 2 4 2 2 3 3 4 4" xfId="20382" xr:uid="{00000000-0005-0000-0000-0000E64E0000}"/>
    <cellStyle name="20% - Accent1 3 2 4 2 2 3 3 5" xfId="20383" xr:uid="{00000000-0005-0000-0000-0000E74E0000}"/>
    <cellStyle name="20% - Accent1 3 2 4 2 2 3 3 5 2" xfId="20384" xr:uid="{00000000-0005-0000-0000-0000E84E0000}"/>
    <cellStyle name="20% - Accent1 3 2 4 2 2 3 3 5 2 2" xfId="20385" xr:uid="{00000000-0005-0000-0000-0000E94E0000}"/>
    <cellStyle name="20% - Accent1 3 2 4 2 2 3 3 5 3" xfId="20386" xr:uid="{00000000-0005-0000-0000-0000EA4E0000}"/>
    <cellStyle name="20% - Accent1 3 2 4 2 2 3 3 6" xfId="20387" xr:uid="{00000000-0005-0000-0000-0000EB4E0000}"/>
    <cellStyle name="20% - Accent1 3 2 4 2 2 3 3 6 2" xfId="20388" xr:uid="{00000000-0005-0000-0000-0000EC4E0000}"/>
    <cellStyle name="20% - Accent1 3 2 4 2 2 3 3 6 2 2" xfId="20389" xr:uid="{00000000-0005-0000-0000-0000ED4E0000}"/>
    <cellStyle name="20% - Accent1 3 2 4 2 2 3 3 6 3" xfId="20390" xr:uid="{00000000-0005-0000-0000-0000EE4E0000}"/>
    <cellStyle name="20% - Accent1 3 2 4 2 2 3 3 7" xfId="20391" xr:uid="{00000000-0005-0000-0000-0000EF4E0000}"/>
    <cellStyle name="20% - Accent1 3 2 4 2 2 3 3 7 2" xfId="20392" xr:uid="{00000000-0005-0000-0000-0000F04E0000}"/>
    <cellStyle name="20% - Accent1 3 2 4 2 2 3 3 8" xfId="20393" xr:uid="{00000000-0005-0000-0000-0000F14E0000}"/>
    <cellStyle name="20% - Accent1 3 2 4 2 2 3 3 8 2" xfId="20394" xr:uid="{00000000-0005-0000-0000-0000F24E0000}"/>
    <cellStyle name="20% - Accent1 3 2 4 2 2 3 3 9" xfId="20395" xr:uid="{00000000-0005-0000-0000-0000F34E0000}"/>
    <cellStyle name="20% - Accent1 3 2 4 2 2 3 4" xfId="20396" xr:uid="{00000000-0005-0000-0000-0000F44E0000}"/>
    <cellStyle name="20% - Accent1 3 2 4 2 2 3 4 2" xfId="20397" xr:uid="{00000000-0005-0000-0000-0000F54E0000}"/>
    <cellStyle name="20% - Accent1 3 2 4 2 2 3 4 2 2" xfId="20398" xr:uid="{00000000-0005-0000-0000-0000F64E0000}"/>
    <cellStyle name="20% - Accent1 3 2 4 2 2 3 4 2 2 2" xfId="20399" xr:uid="{00000000-0005-0000-0000-0000F74E0000}"/>
    <cellStyle name="20% - Accent1 3 2 4 2 2 3 4 2 3" xfId="20400" xr:uid="{00000000-0005-0000-0000-0000F84E0000}"/>
    <cellStyle name="20% - Accent1 3 2 4 2 2 3 4 3" xfId="20401" xr:uid="{00000000-0005-0000-0000-0000F94E0000}"/>
    <cellStyle name="20% - Accent1 3 2 4 2 2 3 4 3 2" xfId="20402" xr:uid="{00000000-0005-0000-0000-0000FA4E0000}"/>
    <cellStyle name="20% - Accent1 3 2 4 2 2 3 4 4" xfId="20403" xr:uid="{00000000-0005-0000-0000-0000FB4E0000}"/>
    <cellStyle name="20% - Accent1 3 2 4 2 2 3 5" xfId="20404" xr:uid="{00000000-0005-0000-0000-0000FC4E0000}"/>
    <cellStyle name="20% - Accent1 3 2 4 2 2 3 5 2" xfId="20405" xr:uid="{00000000-0005-0000-0000-0000FD4E0000}"/>
    <cellStyle name="20% - Accent1 3 2 4 2 2 3 5 2 2" xfId="20406" xr:uid="{00000000-0005-0000-0000-0000FE4E0000}"/>
    <cellStyle name="20% - Accent1 3 2 4 2 2 3 5 2 2 2" xfId="20407" xr:uid="{00000000-0005-0000-0000-0000FF4E0000}"/>
    <cellStyle name="20% - Accent1 3 2 4 2 2 3 5 2 3" xfId="20408" xr:uid="{00000000-0005-0000-0000-0000004F0000}"/>
    <cellStyle name="20% - Accent1 3 2 4 2 2 3 5 3" xfId="20409" xr:uid="{00000000-0005-0000-0000-0000014F0000}"/>
    <cellStyle name="20% - Accent1 3 2 4 2 2 3 5 3 2" xfId="20410" xr:uid="{00000000-0005-0000-0000-0000024F0000}"/>
    <cellStyle name="20% - Accent1 3 2 4 2 2 3 5 4" xfId="20411" xr:uid="{00000000-0005-0000-0000-0000034F0000}"/>
    <cellStyle name="20% - Accent1 3 2 4 2 2 3 6" xfId="20412" xr:uid="{00000000-0005-0000-0000-0000044F0000}"/>
    <cellStyle name="20% - Accent1 3 2 4 2 2 3 6 2" xfId="20413" xr:uid="{00000000-0005-0000-0000-0000054F0000}"/>
    <cellStyle name="20% - Accent1 3 2 4 2 2 3 6 2 2" xfId="20414" xr:uid="{00000000-0005-0000-0000-0000064F0000}"/>
    <cellStyle name="20% - Accent1 3 2 4 2 2 3 6 2 2 2" xfId="20415" xr:uid="{00000000-0005-0000-0000-0000074F0000}"/>
    <cellStyle name="20% - Accent1 3 2 4 2 2 3 6 2 3" xfId="20416" xr:uid="{00000000-0005-0000-0000-0000084F0000}"/>
    <cellStyle name="20% - Accent1 3 2 4 2 2 3 6 3" xfId="20417" xr:uid="{00000000-0005-0000-0000-0000094F0000}"/>
    <cellStyle name="20% - Accent1 3 2 4 2 2 3 6 3 2" xfId="20418" xr:uid="{00000000-0005-0000-0000-00000A4F0000}"/>
    <cellStyle name="20% - Accent1 3 2 4 2 2 3 6 4" xfId="20419" xr:uid="{00000000-0005-0000-0000-00000B4F0000}"/>
    <cellStyle name="20% - Accent1 3 2 4 2 2 3 7" xfId="20420" xr:uid="{00000000-0005-0000-0000-00000C4F0000}"/>
    <cellStyle name="20% - Accent1 3 2 4 2 2 3 7 2" xfId="20421" xr:uid="{00000000-0005-0000-0000-00000D4F0000}"/>
    <cellStyle name="20% - Accent1 3 2 4 2 2 3 7 2 2" xfId="20422" xr:uid="{00000000-0005-0000-0000-00000E4F0000}"/>
    <cellStyle name="20% - Accent1 3 2 4 2 2 3 7 3" xfId="20423" xr:uid="{00000000-0005-0000-0000-00000F4F0000}"/>
    <cellStyle name="20% - Accent1 3 2 4 2 2 3 8" xfId="20424" xr:uid="{00000000-0005-0000-0000-0000104F0000}"/>
    <cellStyle name="20% - Accent1 3 2 4 2 2 3 8 2" xfId="20425" xr:uid="{00000000-0005-0000-0000-0000114F0000}"/>
    <cellStyle name="20% - Accent1 3 2 4 2 2 3 8 2 2" xfId="20426" xr:uid="{00000000-0005-0000-0000-0000124F0000}"/>
    <cellStyle name="20% - Accent1 3 2 4 2 2 3 8 3" xfId="20427" xr:uid="{00000000-0005-0000-0000-0000134F0000}"/>
    <cellStyle name="20% - Accent1 3 2 4 2 2 3 9" xfId="20428" xr:uid="{00000000-0005-0000-0000-0000144F0000}"/>
    <cellStyle name="20% - Accent1 3 2 4 2 2 3 9 2" xfId="20429" xr:uid="{00000000-0005-0000-0000-0000154F0000}"/>
    <cellStyle name="20% - Accent1 3 2 4 2 2 4" xfId="20430" xr:uid="{00000000-0005-0000-0000-0000164F0000}"/>
    <cellStyle name="20% - Accent1 3 2 4 2 2 4 10" xfId="20431" xr:uid="{00000000-0005-0000-0000-0000174F0000}"/>
    <cellStyle name="20% - Accent1 3 2 4 2 2 4 10 2" xfId="20432" xr:uid="{00000000-0005-0000-0000-0000184F0000}"/>
    <cellStyle name="20% - Accent1 3 2 4 2 2 4 11" xfId="20433" xr:uid="{00000000-0005-0000-0000-0000194F0000}"/>
    <cellStyle name="20% - Accent1 3 2 4 2 2 4 2" xfId="20434" xr:uid="{00000000-0005-0000-0000-00001A4F0000}"/>
    <cellStyle name="20% - Accent1 3 2 4 2 2 4 2 2" xfId="20435" xr:uid="{00000000-0005-0000-0000-00001B4F0000}"/>
    <cellStyle name="20% - Accent1 3 2 4 2 2 4 2 2 2" xfId="20436" xr:uid="{00000000-0005-0000-0000-00001C4F0000}"/>
    <cellStyle name="20% - Accent1 3 2 4 2 2 4 2 2 2 2" xfId="20437" xr:uid="{00000000-0005-0000-0000-00001D4F0000}"/>
    <cellStyle name="20% - Accent1 3 2 4 2 2 4 2 2 2 2 2" xfId="20438" xr:uid="{00000000-0005-0000-0000-00001E4F0000}"/>
    <cellStyle name="20% - Accent1 3 2 4 2 2 4 2 2 2 3" xfId="20439" xr:uid="{00000000-0005-0000-0000-00001F4F0000}"/>
    <cellStyle name="20% - Accent1 3 2 4 2 2 4 2 2 3" xfId="20440" xr:uid="{00000000-0005-0000-0000-0000204F0000}"/>
    <cellStyle name="20% - Accent1 3 2 4 2 2 4 2 2 3 2" xfId="20441" xr:uid="{00000000-0005-0000-0000-0000214F0000}"/>
    <cellStyle name="20% - Accent1 3 2 4 2 2 4 2 2 4" xfId="20442" xr:uid="{00000000-0005-0000-0000-0000224F0000}"/>
    <cellStyle name="20% - Accent1 3 2 4 2 2 4 2 3" xfId="20443" xr:uid="{00000000-0005-0000-0000-0000234F0000}"/>
    <cellStyle name="20% - Accent1 3 2 4 2 2 4 2 3 2" xfId="20444" xr:uid="{00000000-0005-0000-0000-0000244F0000}"/>
    <cellStyle name="20% - Accent1 3 2 4 2 2 4 2 3 2 2" xfId="20445" xr:uid="{00000000-0005-0000-0000-0000254F0000}"/>
    <cellStyle name="20% - Accent1 3 2 4 2 2 4 2 3 2 2 2" xfId="20446" xr:uid="{00000000-0005-0000-0000-0000264F0000}"/>
    <cellStyle name="20% - Accent1 3 2 4 2 2 4 2 3 2 3" xfId="20447" xr:uid="{00000000-0005-0000-0000-0000274F0000}"/>
    <cellStyle name="20% - Accent1 3 2 4 2 2 4 2 3 3" xfId="20448" xr:uid="{00000000-0005-0000-0000-0000284F0000}"/>
    <cellStyle name="20% - Accent1 3 2 4 2 2 4 2 3 3 2" xfId="20449" xr:uid="{00000000-0005-0000-0000-0000294F0000}"/>
    <cellStyle name="20% - Accent1 3 2 4 2 2 4 2 3 4" xfId="20450" xr:uid="{00000000-0005-0000-0000-00002A4F0000}"/>
    <cellStyle name="20% - Accent1 3 2 4 2 2 4 2 4" xfId="20451" xr:uid="{00000000-0005-0000-0000-00002B4F0000}"/>
    <cellStyle name="20% - Accent1 3 2 4 2 2 4 2 4 2" xfId="20452" xr:uid="{00000000-0005-0000-0000-00002C4F0000}"/>
    <cellStyle name="20% - Accent1 3 2 4 2 2 4 2 4 2 2" xfId="20453" xr:uid="{00000000-0005-0000-0000-00002D4F0000}"/>
    <cellStyle name="20% - Accent1 3 2 4 2 2 4 2 4 2 2 2" xfId="20454" xr:uid="{00000000-0005-0000-0000-00002E4F0000}"/>
    <cellStyle name="20% - Accent1 3 2 4 2 2 4 2 4 2 3" xfId="20455" xr:uid="{00000000-0005-0000-0000-00002F4F0000}"/>
    <cellStyle name="20% - Accent1 3 2 4 2 2 4 2 4 3" xfId="20456" xr:uid="{00000000-0005-0000-0000-0000304F0000}"/>
    <cellStyle name="20% - Accent1 3 2 4 2 2 4 2 4 3 2" xfId="20457" xr:uid="{00000000-0005-0000-0000-0000314F0000}"/>
    <cellStyle name="20% - Accent1 3 2 4 2 2 4 2 4 4" xfId="20458" xr:uid="{00000000-0005-0000-0000-0000324F0000}"/>
    <cellStyle name="20% - Accent1 3 2 4 2 2 4 2 5" xfId="20459" xr:uid="{00000000-0005-0000-0000-0000334F0000}"/>
    <cellStyle name="20% - Accent1 3 2 4 2 2 4 2 5 2" xfId="20460" xr:uid="{00000000-0005-0000-0000-0000344F0000}"/>
    <cellStyle name="20% - Accent1 3 2 4 2 2 4 2 5 2 2" xfId="20461" xr:uid="{00000000-0005-0000-0000-0000354F0000}"/>
    <cellStyle name="20% - Accent1 3 2 4 2 2 4 2 5 3" xfId="20462" xr:uid="{00000000-0005-0000-0000-0000364F0000}"/>
    <cellStyle name="20% - Accent1 3 2 4 2 2 4 2 6" xfId="20463" xr:uid="{00000000-0005-0000-0000-0000374F0000}"/>
    <cellStyle name="20% - Accent1 3 2 4 2 2 4 2 6 2" xfId="20464" xr:uid="{00000000-0005-0000-0000-0000384F0000}"/>
    <cellStyle name="20% - Accent1 3 2 4 2 2 4 2 6 2 2" xfId="20465" xr:uid="{00000000-0005-0000-0000-0000394F0000}"/>
    <cellStyle name="20% - Accent1 3 2 4 2 2 4 2 6 3" xfId="20466" xr:uid="{00000000-0005-0000-0000-00003A4F0000}"/>
    <cellStyle name="20% - Accent1 3 2 4 2 2 4 2 7" xfId="20467" xr:uid="{00000000-0005-0000-0000-00003B4F0000}"/>
    <cellStyle name="20% - Accent1 3 2 4 2 2 4 2 7 2" xfId="20468" xr:uid="{00000000-0005-0000-0000-00003C4F0000}"/>
    <cellStyle name="20% - Accent1 3 2 4 2 2 4 2 8" xfId="20469" xr:uid="{00000000-0005-0000-0000-00003D4F0000}"/>
    <cellStyle name="20% - Accent1 3 2 4 2 2 4 2 8 2" xfId="20470" xr:uid="{00000000-0005-0000-0000-00003E4F0000}"/>
    <cellStyle name="20% - Accent1 3 2 4 2 2 4 2 9" xfId="20471" xr:uid="{00000000-0005-0000-0000-00003F4F0000}"/>
    <cellStyle name="20% - Accent1 3 2 4 2 2 4 3" xfId="20472" xr:uid="{00000000-0005-0000-0000-0000404F0000}"/>
    <cellStyle name="20% - Accent1 3 2 4 2 2 4 3 2" xfId="20473" xr:uid="{00000000-0005-0000-0000-0000414F0000}"/>
    <cellStyle name="20% - Accent1 3 2 4 2 2 4 3 2 2" xfId="20474" xr:uid="{00000000-0005-0000-0000-0000424F0000}"/>
    <cellStyle name="20% - Accent1 3 2 4 2 2 4 3 2 2 2" xfId="20475" xr:uid="{00000000-0005-0000-0000-0000434F0000}"/>
    <cellStyle name="20% - Accent1 3 2 4 2 2 4 3 2 2 2 2" xfId="20476" xr:uid="{00000000-0005-0000-0000-0000444F0000}"/>
    <cellStyle name="20% - Accent1 3 2 4 2 2 4 3 2 2 3" xfId="20477" xr:uid="{00000000-0005-0000-0000-0000454F0000}"/>
    <cellStyle name="20% - Accent1 3 2 4 2 2 4 3 2 3" xfId="20478" xr:uid="{00000000-0005-0000-0000-0000464F0000}"/>
    <cellStyle name="20% - Accent1 3 2 4 2 2 4 3 2 3 2" xfId="20479" xr:uid="{00000000-0005-0000-0000-0000474F0000}"/>
    <cellStyle name="20% - Accent1 3 2 4 2 2 4 3 2 4" xfId="20480" xr:uid="{00000000-0005-0000-0000-0000484F0000}"/>
    <cellStyle name="20% - Accent1 3 2 4 2 2 4 3 3" xfId="20481" xr:uid="{00000000-0005-0000-0000-0000494F0000}"/>
    <cellStyle name="20% - Accent1 3 2 4 2 2 4 3 3 2" xfId="20482" xr:uid="{00000000-0005-0000-0000-00004A4F0000}"/>
    <cellStyle name="20% - Accent1 3 2 4 2 2 4 3 3 2 2" xfId="20483" xr:uid="{00000000-0005-0000-0000-00004B4F0000}"/>
    <cellStyle name="20% - Accent1 3 2 4 2 2 4 3 3 2 2 2" xfId="20484" xr:uid="{00000000-0005-0000-0000-00004C4F0000}"/>
    <cellStyle name="20% - Accent1 3 2 4 2 2 4 3 3 2 3" xfId="20485" xr:uid="{00000000-0005-0000-0000-00004D4F0000}"/>
    <cellStyle name="20% - Accent1 3 2 4 2 2 4 3 3 3" xfId="20486" xr:uid="{00000000-0005-0000-0000-00004E4F0000}"/>
    <cellStyle name="20% - Accent1 3 2 4 2 2 4 3 3 3 2" xfId="20487" xr:uid="{00000000-0005-0000-0000-00004F4F0000}"/>
    <cellStyle name="20% - Accent1 3 2 4 2 2 4 3 3 4" xfId="20488" xr:uid="{00000000-0005-0000-0000-0000504F0000}"/>
    <cellStyle name="20% - Accent1 3 2 4 2 2 4 3 4" xfId="20489" xr:uid="{00000000-0005-0000-0000-0000514F0000}"/>
    <cellStyle name="20% - Accent1 3 2 4 2 2 4 3 4 2" xfId="20490" xr:uid="{00000000-0005-0000-0000-0000524F0000}"/>
    <cellStyle name="20% - Accent1 3 2 4 2 2 4 3 4 2 2" xfId="20491" xr:uid="{00000000-0005-0000-0000-0000534F0000}"/>
    <cellStyle name="20% - Accent1 3 2 4 2 2 4 3 4 2 2 2" xfId="20492" xr:uid="{00000000-0005-0000-0000-0000544F0000}"/>
    <cellStyle name="20% - Accent1 3 2 4 2 2 4 3 4 2 3" xfId="20493" xr:uid="{00000000-0005-0000-0000-0000554F0000}"/>
    <cellStyle name="20% - Accent1 3 2 4 2 2 4 3 4 3" xfId="20494" xr:uid="{00000000-0005-0000-0000-0000564F0000}"/>
    <cellStyle name="20% - Accent1 3 2 4 2 2 4 3 4 3 2" xfId="20495" xr:uid="{00000000-0005-0000-0000-0000574F0000}"/>
    <cellStyle name="20% - Accent1 3 2 4 2 2 4 3 4 4" xfId="20496" xr:uid="{00000000-0005-0000-0000-0000584F0000}"/>
    <cellStyle name="20% - Accent1 3 2 4 2 2 4 3 5" xfId="20497" xr:uid="{00000000-0005-0000-0000-0000594F0000}"/>
    <cellStyle name="20% - Accent1 3 2 4 2 2 4 3 5 2" xfId="20498" xr:uid="{00000000-0005-0000-0000-00005A4F0000}"/>
    <cellStyle name="20% - Accent1 3 2 4 2 2 4 3 5 2 2" xfId="20499" xr:uid="{00000000-0005-0000-0000-00005B4F0000}"/>
    <cellStyle name="20% - Accent1 3 2 4 2 2 4 3 5 3" xfId="20500" xr:uid="{00000000-0005-0000-0000-00005C4F0000}"/>
    <cellStyle name="20% - Accent1 3 2 4 2 2 4 3 6" xfId="20501" xr:uid="{00000000-0005-0000-0000-00005D4F0000}"/>
    <cellStyle name="20% - Accent1 3 2 4 2 2 4 3 6 2" xfId="20502" xr:uid="{00000000-0005-0000-0000-00005E4F0000}"/>
    <cellStyle name="20% - Accent1 3 2 4 2 2 4 3 6 2 2" xfId="20503" xr:uid="{00000000-0005-0000-0000-00005F4F0000}"/>
    <cellStyle name="20% - Accent1 3 2 4 2 2 4 3 6 3" xfId="20504" xr:uid="{00000000-0005-0000-0000-0000604F0000}"/>
    <cellStyle name="20% - Accent1 3 2 4 2 2 4 3 7" xfId="20505" xr:uid="{00000000-0005-0000-0000-0000614F0000}"/>
    <cellStyle name="20% - Accent1 3 2 4 2 2 4 3 7 2" xfId="20506" xr:uid="{00000000-0005-0000-0000-0000624F0000}"/>
    <cellStyle name="20% - Accent1 3 2 4 2 2 4 3 8" xfId="20507" xr:uid="{00000000-0005-0000-0000-0000634F0000}"/>
    <cellStyle name="20% - Accent1 3 2 4 2 2 4 3 8 2" xfId="20508" xr:uid="{00000000-0005-0000-0000-0000644F0000}"/>
    <cellStyle name="20% - Accent1 3 2 4 2 2 4 3 9" xfId="20509" xr:uid="{00000000-0005-0000-0000-0000654F0000}"/>
    <cellStyle name="20% - Accent1 3 2 4 2 2 4 4" xfId="20510" xr:uid="{00000000-0005-0000-0000-0000664F0000}"/>
    <cellStyle name="20% - Accent1 3 2 4 2 2 4 4 2" xfId="20511" xr:uid="{00000000-0005-0000-0000-0000674F0000}"/>
    <cellStyle name="20% - Accent1 3 2 4 2 2 4 4 2 2" xfId="20512" xr:uid="{00000000-0005-0000-0000-0000684F0000}"/>
    <cellStyle name="20% - Accent1 3 2 4 2 2 4 4 2 2 2" xfId="20513" xr:uid="{00000000-0005-0000-0000-0000694F0000}"/>
    <cellStyle name="20% - Accent1 3 2 4 2 2 4 4 2 3" xfId="20514" xr:uid="{00000000-0005-0000-0000-00006A4F0000}"/>
    <cellStyle name="20% - Accent1 3 2 4 2 2 4 4 3" xfId="20515" xr:uid="{00000000-0005-0000-0000-00006B4F0000}"/>
    <cellStyle name="20% - Accent1 3 2 4 2 2 4 4 3 2" xfId="20516" xr:uid="{00000000-0005-0000-0000-00006C4F0000}"/>
    <cellStyle name="20% - Accent1 3 2 4 2 2 4 4 4" xfId="20517" xr:uid="{00000000-0005-0000-0000-00006D4F0000}"/>
    <cellStyle name="20% - Accent1 3 2 4 2 2 4 5" xfId="20518" xr:uid="{00000000-0005-0000-0000-00006E4F0000}"/>
    <cellStyle name="20% - Accent1 3 2 4 2 2 4 5 2" xfId="20519" xr:uid="{00000000-0005-0000-0000-00006F4F0000}"/>
    <cellStyle name="20% - Accent1 3 2 4 2 2 4 5 2 2" xfId="20520" xr:uid="{00000000-0005-0000-0000-0000704F0000}"/>
    <cellStyle name="20% - Accent1 3 2 4 2 2 4 5 2 2 2" xfId="20521" xr:uid="{00000000-0005-0000-0000-0000714F0000}"/>
    <cellStyle name="20% - Accent1 3 2 4 2 2 4 5 2 3" xfId="20522" xr:uid="{00000000-0005-0000-0000-0000724F0000}"/>
    <cellStyle name="20% - Accent1 3 2 4 2 2 4 5 3" xfId="20523" xr:uid="{00000000-0005-0000-0000-0000734F0000}"/>
    <cellStyle name="20% - Accent1 3 2 4 2 2 4 5 3 2" xfId="20524" xr:uid="{00000000-0005-0000-0000-0000744F0000}"/>
    <cellStyle name="20% - Accent1 3 2 4 2 2 4 5 4" xfId="20525" xr:uid="{00000000-0005-0000-0000-0000754F0000}"/>
    <cellStyle name="20% - Accent1 3 2 4 2 2 4 6" xfId="20526" xr:uid="{00000000-0005-0000-0000-0000764F0000}"/>
    <cellStyle name="20% - Accent1 3 2 4 2 2 4 6 2" xfId="20527" xr:uid="{00000000-0005-0000-0000-0000774F0000}"/>
    <cellStyle name="20% - Accent1 3 2 4 2 2 4 6 2 2" xfId="20528" xr:uid="{00000000-0005-0000-0000-0000784F0000}"/>
    <cellStyle name="20% - Accent1 3 2 4 2 2 4 6 2 2 2" xfId="20529" xr:uid="{00000000-0005-0000-0000-0000794F0000}"/>
    <cellStyle name="20% - Accent1 3 2 4 2 2 4 6 2 3" xfId="20530" xr:uid="{00000000-0005-0000-0000-00007A4F0000}"/>
    <cellStyle name="20% - Accent1 3 2 4 2 2 4 6 3" xfId="20531" xr:uid="{00000000-0005-0000-0000-00007B4F0000}"/>
    <cellStyle name="20% - Accent1 3 2 4 2 2 4 6 3 2" xfId="20532" xr:uid="{00000000-0005-0000-0000-00007C4F0000}"/>
    <cellStyle name="20% - Accent1 3 2 4 2 2 4 6 4" xfId="20533" xr:uid="{00000000-0005-0000-0000-00007D4F0000}"/>
    <cellStyle name="20% - Accent1 3 2 4 2 2 4 7" xfId="20534" xr:uid="{00000000-0005-0000-0000-00007E4F0000}"/>
    <cellStyle name="20% - Accent1 3 2 4 2 2 4 7 2" xfId="20535" xr:uid="{00000000-0005-0000-0000-00007F4F0000}"/>
    <cellStyle name="20% - Accent1 3 2 4 2 2 4 7 2 2" xfId="20536" xr:uid="{00000000-0005-0000-0000-0000804F0000}"/>
    <cellStyle name="20% - Accent1 3 2 4 2 2 4 7 3" xfId="20537" xr:uid="{00000000-0005-0000-0000-0000814F0000}"/>
    <cellStyle name="20% - Accent1 3 2 4 2 2 4 8" xfId="20538" xr:uid="{00000000-0005-0000-0000-0000824F0000}"/>
    <cellStyle name="20% - Accent1 3 2 4 2 2 4 8 2" xfId="20539" xr:uid="{00000000-0005-0000-0000-0000834F0000}"/>
    <cellStyle name="20% - Accent1 3 2 4 2 2 4 8 2 2" xfId="20540" xr:uid="{00000000-0005-0000-0000-0000844F0000}"/>
    <cellStyle name="20% - Accent1 3 2 4 2 2 4 8 3" xfId="20541" xr:uid="{00000000-0005-0000-0000-0000854F0000}"/>
    <cellStyle name="20% - Accent1 3 2 4 2 2 4 9" xfId="20542" xr:uid="{00000000-0005-0000-0000-0000864F0000}"/>
    <cellStyle name="20% - Accent1 3 2 4 2 2 4 9 2" xfId="20543" xr:uid="{00000000-0005-0000-0000-0000874F0000}"/>
    <cellStyle name="20% - Accent1 3 2 4 2 2 5" xfId="20544" xr:uid="{00000000-0005-0000-0000-0000884F0000}"/>
    <cellStyle name="20% - Accent1 3 2 4 2 2 5 2" xfId="20545" xr:uid="{00000000-0005-0000-0000-0000894F0000}"/>
    <cellStyle name="20% - Accent1 3 2 4 2 2 5 2 2" xfId="20546" xr:uid="{00000000-0005-0000-0000-00008A4F0000}"/>
    <cellStyle name="20% - Accent1 3 2 4 2 2 5 2 2 2" xfId="20547" xr:uid="{00000000-0005-0000-0000-00008B4F0000}"/>
    <cellStyle name="20% - Accent1 3 2 4 2 2 5 2 2 2 2" xfId="20548" xr:uid="{00000000-0005-0000-0000-00008C4F0000}"/>
    <cellStyle name="20% - Accent1 3 2 4 2 2 5 2 2 3" xfId="20549" xr:uid="{00000000-0005-0000-0000-00008D4F0000}"/>
    <cellStyle name="20% - Accent1 3 2 4 2 2 5 2 3" xfId="20550" xr:uid="{00000000-0005-0000-0000-00008E4F0000}"/>
    <cellStyle name="20% - Accent1 3 2 4 2 2 5 2 3 2" xfId="20551" xr:uid="{00000000-0005-0000-0000-00008F4F0000}"/>
    <cellStyle name="20% - Accent1 3 2 4 2 2 5 2 4" xfId="20552" xr:uid="{00000000-0005-0000-0000-0000904F0000}"/>
    <cellStyle name="20% - Accent1 3 2 4 2 2 5 3" xfId="20553" xr:uid="{00000000-0005-0000-0000-0000914F0000}"/>
    <cellStyle name="20% - Accent1 3 2 4 2 2 5 3 2" xfId="20554" xr:uid="{00000000-0005-0000-0000-0000924F0000}"/>
    <cellStyle name="20% - Accent1 3 2 4 2 2 5 3 2 2" xfId="20555" xr:uid="{00000000-0005-0000-0000-0000934F0000}"/>
    <cellStyle name="20% - Accent1 3 2 4 2 2 5 3 2 2 2" xfId="20556" xr:uid="{00000000-0005-0000-0000-0000944F0000}"/>
    <cellStyle name="20% - Accent1 3 2 4 2 2 5 3 2 3" xfId="20557" xr:uid="{00000000-0005-0000-0000-0000954F0000}"/>
    <cellStyle name="20% - Accent1 3 2 4 2 2 5 3 3" xfId="20558" xr:uid="{00000000-0005-0000-0000-0000964F0000}"/>
    <cellStyle name="20% - Accent1 3 2 4 2 2 5 3 3 2" xfId="20559" xr:uid="{00000000-0005-0000-0000-0000974F0000}"/>
    <cellStyle name="20% - Accent1 3 2 4 2 2 5 3 4" xfId="20560" xr:uid="{00000000-0005-0000-0000-0000984F0000}"/>
    <cellStyle name="20% - Accent1 3 2 4 2 2 5 4" xfId="20561" xr:uid="{00000000-0005-0000-0000-0000994F0000}"/>
    <cellStyle name="20% - Accent1 3 2 4 2 2 5 4 2" xfId="20562" xr:uid="{00000000-0005-0000-0000-00009A4F0000}"/>
    <cellStyle name="20% - Accent1 3 2 4 2 2 5 4 2 2" xfId="20563" xr:uid="{00000000-0005-0000-0000-00009B4F0000}"/>
    <cellStyle name="20% - Accent1 3 2 4 2 2 5 4 2 2 2" xfId="20564" xr:uid="{00000000-0005-0000-0000-00009C4F0000}"/>
    <cellStyle name="20% - Accent1 3 2 4 2 2 5 4 2 3" xfId="20565" xr:uid="{00000000-0005-0000-0000-00009D4F0000}"/>
    <cellStyle name="20% - Accent1 3 2 4 2 2 5 4 3" xfId="20566" xr:uid="{00000000-0005-0000-0000-00009E4F0000}"/>
    <cellStyle name="20% - Accent1 3 2 4 2 2 5 4 3 2" xfId="20567" xr:uid="{00000000-0005-0000-0000-00009F4F0000}"/>
    <cellStyle name="20% - Accent1 3 2 4 2 2 5 4 4" xfId="20568" xr:uid="{00000000-0005-0000-0000-0000A04F0000}"/>
    <cellStyle name="20% - Accent1 3 2 4 2 2 5 5" xfId="20569" xr:uid="{00000000-0005-0000-0000-0000A14F0000}"/>
    <cellStyle name="20% - Accent1 3 2 4 2 2 5 5 2" xfId="20570" xr:uid="{00000000-0005-0000-0000-0000A24F0000}"/>
    <cellStyle name="20% - Accent1 3 2 4 2 2 5 5 2 2" xfId="20571" xr:uid="{00000000-0005-0000-0000-0000A34F0000}"/>
    <cellStyle name="20% - Accent1 3 2 4 2 2 5 5 3" xfId="20572" xr:uid="{00000000-0005-0000-0000-0000A44F0000}"/>
    <cellStyle name="20% - Accent1 3 2 4 2 2 5 6" xfId="20573" xr:uid="{00000000-0005-0000-0000-0000A54F0000}"/>
    <cellStyle name="20% - Accent1 3 2 4 2 2 5 6 2" xfId="20574" xr:uid="{00000000-0005-0000-0000-0000A64F0000}"/>
    <cellStyle name="20% - Accent1 3 2 4 2 2 5 6 2 2" xfId="20575" xr:uid="{00000000-0005-0000-0000-0000A74F0000}"/>
    <cellStyle name="20% - Accent1 3 2 4 2 2 5 6 3" xfId="20576" xr:uid="{00000000-0005-0000-0000-0000A84F0000}"/>
    <cellStyle name="20% - Accent1 3 2 4 2 2 5 7" xfId="20577" xr:uid="{00000000-0005-0000-0000-0000A94F0000}"/>
    <cellStyle name="20% - Accent1 3 2 4 2 2 5 7 2" xfId="20578" xr:uid="{00000000-0005-0000-0000-0000AA4F0000}"/>
    <cellStyle name="20% - Accent1 3 2 4 2 2 5 8" xfId="20579" xr:uid="{00000000-0005-0000-0000-0000AB4F0000}"/>
    <cellStyle name="20% - Accent1 3 2 4 2 2 5 8 2" xfId="20580" xr:uid="{00000000-0005-0000-0000-0000AC4F0000}"/>
    <cellStyle name="20% - Accent1 3 2 4 2 2 5 9" xfId="20581" xr:uid="{00000000-0005-0000-0000-0000AD4F0000}"/>
    <cellStyle name="20% - Accent1 3 2 4 2 2 6" xfId="20582" xr:uid="{00000000-0005-0000-0000-0000AE4F0000}"/>
    <cellStyle name="20% - Accent1 3 2 4 2 2 6 2" xfId="20583" xr:uid="{00000000-0005-0000-0000-0000AF4F0000}"/>
    <cellStyle name="20% - Accent1 3 2 4 2 2 6 2 2" xfId="20584" xr:uid="{00000000-0005-0000-0000-0000B04F0000}"/>
    <cellStyle name="20% - Accent1 3 2 4 2 2 6 2 2 2" xfId="20585" xr:uid="{00000000-0005-0000-0000-0000B14F0000}"/>
    <cellStyle name="20% - Accent1 3 2 4 2 2 6 2 2 2 2" xfId="20586" xr:uid="{00000000-0005-0000-0000-0000B24F0000}"/>
    <cellStyle name="20% - Accent1 3 2 4 2 2 6 2 2 3" xfId="20587" xr:uid="{00000000-0005-0000-0000-0000B34F0000}"/>
    <cellStyle name="20% - Accent1 3 2 4 2 2 6 2 3" xfId="20588" xr:uid="{00000000-0005-0000-0000-0000B44F0000}"/>
    <cellStyle name="20% - Accent1 3 2 4 2 2 6 2 3 2" xfId="20589" xr:uid="{00000000-0005-0000-0000-0000B54F0000}"/>
    <cellStyle name="20% - Accent1 3 2 4 2 2 6 2 4" xfId="20590" xr:uid="{00000000-0005-0000-0000-0000B64F0000}"/>
    <cellStyle name="20% - Accent1 3 2 4 2 2 6 3" xfId="20591" xr:uid="{00000000-0005-0000-0000-0000B74F0000}"/>
    <cellStyle name="20% - Accent1 3 2 4 2 2 6 3 2" xfId="20592" xr:uid="{00000000-0005-0000-0000-0000B84F0000}"/>
    <cellStyle name="20% - Accent1 3 2 4 2 2 6 3 2 2" xfId="20593" xr:uid="{00000000-0005-0000-0000-0000B94F0000}"/>
    <cellStyle name="20% - Accent1 3 2 4 2 2 6 3 2 2 2" xfId="20594" xr:uid="{00000000-0005-0000-0000-0000BA4F0000}"/>
    <cellStyle name="20% - Accent1 3 2 4 2 2 6 3 2 3" xfId="20595" xr:uid="{00000000-0005-0000-0000-0000BB4F0000}"/>
    <cellStyle name="20% - Accent1 3 2 4 2 2 6 3 3" xfId="20596" xr:uid="{00000000-0005-0000-0000-0000BC4F0000}"/>
    <cellStyle name="20% - Accent1 3 2 4 2 2 6 3 3 2" xfId="20597" xr:uid="{00000000-0005-0000-0000-0000BD4F0000}"/>
    <cellStyle name="20% - Accent1 3 2 4 2 2 6 3 4" xfId="20598" xr:uid="{00000000-0005-0000-0000-0000BE4F0000}"/>
    <cellStyle name="20% - Accent1 3 2 4 2 2 6 4" xfId="20599" xr:uid="{00000000-0005-0000-0000-0000BF4F0000}"/>
    <cellStyle name="20% - Accent1 3 2 4 2 2 6 4 2" xfId="20600" xr:uid="{00000000-0005-0000-0000-0000C04F0000}"/>
    <cellStyle name="20% - Accent1 3 2 4 2 2 6 4 2 2" xfId="20601" xr:uid="{00000000-0005-0000-0000-0000C14F0000}"/>
    <cellStyle name="20% - Accent1 3 2 4 2 2 6 4 2 2 2" xfId="20602" xr:uid="{00000000-0005-0000-0000-0000C24F0000}"/>
    <cellStyle name="20% - Accent1 3 2 4 2 2 6 4 2 3" xfId="20603" xr:uid="{00000000-0005-0000-0000-0000C34F0000}"/>
    <cellStyle name="20% - Accent1 3 2 4 2 2 6 4 3" xfId="20604" xr:uid="{00000000-0005-0000-0000-0000C44F0000}"/>
    <cellStyle name="20% - Accent1 3 2 4 2 2 6 4 3 2" xfId="20605" xr:uid="{00000000-0005-0000-0000-0000C54F0000}"/>
    <cellStyle name="20% - Accent1 3 2 4 2 2 6 4 4" xfId="20606" xr:uid="{00000000-0005-0000-0000-0000C64F0000}"/>
    <cellStyle name="20% - Accent1 3 2 4 2 2 6 5" xfId="20607" xr:uid="{00000000-0005-0000-0000-0000C74F0000}"/>
    <cellStyle name="20% - Accent1 3 2 4 2 2 6 5 2" xfId="20608" xr:uid="{00000000-0005-0000-0000-0000C84F0000}"/>
    <cellStyle name="20% - Accent1 3 2 4 2 2 6 5 2 2" xfId="20609" xr:uid="{00000000-0005-0000-0000-0000C94F0000}"/>
    <cellStyle name="20% - Accent1 3 2 4 2 2 6 5 3" xfId="20610" xr:uid="{00000000-0005-0000-0000-0000CA4F0000}"/>
    <cellStyle name="20% - Accent1 3 2 4 2 2 6 6" xfId="20611" xr:uid="{00000000-0005-0000-0000-0000CB4F0000}"/>
    <cellStyle name="20% - Accent1 3 2 4 2 2 6 6 2" xfId="20612" xr:uid="{00000000-0005-0000-0000-0000CC4F0000}"/>
    <cellStyle name="20% - Accent1 3 2 4 2 2 6 6 2 2" xfId="20613" xr:uid="{00000000-0005-0000-0000-0000CD4F0000}"/>
    <cellStyle name="20% - Accent1 3 2 4 2 2 6 6 3" xfId="20614" xr:uid="{00000000-0005-0000-0000-0000CE4F0000}"/>
    <cellStyle name="20% - Accent1 3 2 4 2 2 6 7" xfId="20615" xr:uid="{00000000-0005-0000-0000-0000CF4F0000}"/>
    <cellStyle name="20% - Accent1 3 2 4 2 2 6 7 2" xfId="20616" xr:uid="{00000000-0005-0000-0000-0000D04F0000}"/>
    <cellStyle name="20% - Accent1 3 2 4 2 2 6 8" xfId="20617" xr:uid="{00000000-0005-0000-0000-0000D14F0000}"/>
    <cellStyle name="20% - Accent1 3 2 4 2 2 6 8 2" xfId="20618" xr:uid="{00000000-0005-0000-0000-0000D24F0000}"/>
    <cellStyle name="20% - Accent1 3 2 4 2 2 6 9" xfId="20619" xr:uid="{00000000-0005-0000-0000-0000D34F0000}"/>
    <cellStyle name="20% - Accent1 3 2 4 2 2 7" xfId="20620" xr:uid="{00000000-0005-0000-0000-0000D44F0000}"/>
    <cellStyle name="20% - Accent1 3 2 4 2 2 7 2" xfId="20621" xr:uid="{00000000-0005-0000-0000-0000D54F0000}"/>
    <cellStyle name="20% - Accent1 3 2 4 2 2 7 2 2" xfId="20622" xr:uid="{00000000-0005-0000-0000-0000D64F0000}"/>
    <cellStyle name="20% - Accent1 3 2 4 2 2 7 2 2 2" xfId="20623" xr:uid="{00000000-0005-0000-0000-0000D74F0000}"/>
    <cellStyle name="20% - Accent1 3 2 4 2 2 7 2 3" xfId="20624" xr:uid="{00000000-0005-0000-0000-0000D84F0000}"/>
    <cellStyle name="20% - Accent1 3 2 4 2 2 7 3" xfId="20625" xr:uid="{00000000-0005-0000-0000-0000D94F0000}"/>
    <cellStyle name="20% - Accent1 3 2 4 2 2 7 3 2" xfId="20626" xr:uid="{00000000-0005-0000-0000-0000DA4F0000}"/>
    <cellStyle name="20% - Accent1 3 2 4 2 2 7 4" xfId="20627" xr:uid="{00000000-0005-0000-0000-0000DB4F0000}"/>
    <cellStyle name="20% - Accent1 3 2 4 2 2 8" xfId="20628" xr:uid="{00000000-0005-0000-0000-0000DC4F0000}"/>
    <cellStyle name="20% - Accent1 3 2 4 2 2 8 2" xfId="20629" xr:uid="{00000000-0005-0000-0000-0000DD4F0000}"/>
    <cellStyle name="20% - Accent1 3 2 4 2 2 8 2 2" xfId="20630" xr:uid="{00000000-0005-0000-0000-0000DE4F0000}"/>
    <cellStyle name="20% - Accent1 3 2 4 2 2 8 2 2 2" xfId="20631" xr:uid="{00000000-0005-0000-0000-0000DF4F0000}"/>
    <cellStyle name="20% - Accent1 3 2 4 2 2 8 2 3" xfId="20632" xr:uid="{00000000-0005-0000-0000-0000E04F0000}"/>
    <cellStyle name="20% - Accent1 3 2 4 2 2 8 3" xfId="20633" xr:uid="{00000000-0005-0000-0000-0000E14F0000}"/>
    <cellStyle name="20% - Accent1 3 2 4 2 2 8 3 2" xfId="20634" xr:uid="{00000000-0005-0000-0000-0000E24F0000}"/>
    <cellStyle name="20% - Accent1 3 2 4 2 2 8 4" xfId="20635" xr:uid="{00000000-0005-0000-0000-0000E34F0000}"/>
    <cellStyle name="20% - Accent1 3 2 4 2 2 9" xfId="20636" xr:uid="{00000000-0005-0000-0000-0000E44F0000}"/>
    <cellStyle name="20% - Accent1 3 2 4 2 2 9 2" xfId="20637" xr:uid="{00000000-0005-0000-0000-0000E54F0000}"/>
    <cellStyle name="20% - Accent1 3 2 4 2 2 9 2 2" xfId="20638" xr:uid="{00000000-0005-0000-0000-0000E64F0000}"/>
    <cellStyle name="20% - Accent1 3 2 4 2 2 9 2 2 2" xfId="20639" xr:uid="{00000000-0005-0000-0000-0000E74F0000}"/>
    <cellStyle name="20% - Accent1 3 2 4 2 2 9 2 3" xfId="20640" xr:uid="{00000000-0005-0000-0000-0000E84F0000}"/>
    <cellStyle name="20% - Accent1 3 2 4 2 2 9 3" xfId="20641" xr:uid="{00000000-0005-0000-0000-0000E94F0000}"/>
    <cellStyle name="20% - Accent1 3 2 4 2 2 9 3 2" xfId="20642" xr:uid="{00000000-0005-0000-0000-0000EA4F0000}"/>
    <cellStyle name="20% - Accent1 3 2 4 2 2 9 4" xfId="20643" xr:uid="{00000000-0005-0000-0000-0000EB4F0000}"/>
    <cellStyle name="20% - Accent1 3 2 4 2 3" xfId="20644" xr:uid="{00000000-0005-0000-0000-0000EC4F0000}"/>
    <cellStyle name="20% - Accent1 3 2 4 2 3 10" xfId="20645" xr:uid="{00000000-0005-0000-0000-0000ED4F0000}"/>
    <cellStyle name="20% - Accent1 3 2 4 2 3 10 2" xfId="20646" xr:uid="{00000000-0005-0000-0000-0000EE4F0000}"/>
    <cellStyle name="20% - Accent1 3 2 4 2 3 11" xfId="20647" xr:uid="{00000000-0005-0000-0000-0000EF4F0000}"/>
    <cellStyle name="20% - Accent1 3 2 4 2 3 2" xfId="20648" xr:uid="{00000000-0005-0000-0000-0000F04F0000}"/>
    <cellStyle name="20% - Accent1 3 2 4 2 3 2 2" xfId="20649" xr:uid="{00000000-0005-0000-0000-0000F14F0000}"/>
    <cellStyle name="20% - Accent1 3 2 4 2 3 2 2 2" xfId="20650" xr:uid="{00000000-0005-0000-0000-0000F24F0000}"/>
    <cellStyle name="20% - Accent1 3 2 4 2 3 2 2 2 2" xfId="20651" xr:uid="{00000000-0005-0000-0000-0000F34F0000}"/>
    <cellStyle name="20% - Accent1 3 2 4 2 3 2 2 2 2 2" xfId="20652" xr:uid="{00000000-0005-0000-0000-0000F44F0000}"/>
    <cellStyle name="20% - Accent1 3 2 4 2 3 2 2 2 3" xfId="20653" xr:uid="{00000000-0005-0000-0000-0000F54F0000}"/>
    <cellStyle name="20% - Accent1 3 2 4 2 3 2 2 3" xfId="20654" xr:uid="{00000000-0005-0000-0000-0000F64F0000}"/>
    <cellStyle name="20% - Accent1 3 2 4 2 3 2 2 3 2" xfId="20655" xr:uid="{00000000-0005-0000-0000-0000F74F0000}"/>
    <cellStyle name="20% - Accent1 3 2 4 2 3 2 2 4" xfId="20656" xr:uid="{00000000-0005-0000-0000-0000F84F0000}"/>
    <cellStyle name="20% - Accent1 3 2 4 2 3 2 3" xfId="20657" xr:uid="{00000000-0005-0000-0000-0000F94F0000}"/>
    <cellStyle name="20% - Accent1 3 2 4 2 3 2 3 2" xfId="20658" xr:uid="{00000000-0005-0000-0000-0000FA4F0000}"/>
    <cellStyle name="20% - Accent1 3 2 4 2 3 2 3 2 2" xfId="20659" xr:uid="{00000000-0005-0000-0000-0000FB4F0000}"/>
    <cellStyle name="20% - Accent1 3 2 4 2 3 2 3 2 2 2" xfId="20660" xr:uid="{00000000-0005-0000-0000-0000FC4F0000}"/>
    <cellStyle name="20% - Accent1 3 2 4 2 3 2 3 2 3" xfId="20661" xr:uid="{00000000-0005-0000-0000-0000FD4F0000}"/>
    <cellStyle name="20% - Accent1 3 2 4 2 3 2 3 3" xfId="20662" xr:uid="{00000000-0005-0000-0000-0000FE4F0000}"/>
    <cellStyle name="20% - Accent1 3 2 4 2 3 2 3 3 2" xfId="20663" xr:uid="{00000000-0005-0000-0000-0000FF4F0000}"/>
    <cellStyle name="20% - Accent1 3 2 4 2 3 2 3 4" xfId="20664" xr:uid="{00000000-0005-0000-0000-000000500000}"/>
    <cellStyle name="20% - Accent1 3 2 4 2 3 2 4" xfId="20665" xr:uid="{00000000-0005-0000-0000-000001500000}"/>
    <cellStyle name="20% - Accent1 3 2 4 2 3 2 4 2" xfId="20666" xr:uid="{00000000-0005-0000-0000-000002500000}"/>
    <cellStyle name="20% - Accent1 3 2 4 2 3 2 4 2 2" xfId="20667" xr:uid="{00000000-0005-0000-0000-000003500000}"/>
    <cellStyle name="20% - Accent1 3 2 4 2 3 2 4 2 2 2" xfId="20668" xr:uid="{00000000-0005-0000-0000-000004500000}"/>
    <cellStyle name="20% - Accent1 3 2 4 2 3 2 4 2 3" xfId="20669" xr:uid="{00000000-0005-0000-0000-000005500000}"/>
    <cellStyle name="20% - Accent1 3 2 4 2 3 2 4 3" xfId="20670" xr:uid="{00000000-0005-0000-0000-000006500000}"/>
    <cellStyle name="20% - Accent1 3 2 4 2 3 2 4 3 2" xfId="20671" xr:uid="{00000000-0005-0000-0000-000007500000}"/>
    <cellStyle name="20% - Accent1 3 2 4 2 3 2 4 4" xfId="20672" xr:uid="{00000000-0005-0000-0000-000008500000}"/>
    <cellStyle name="20% - Accent1 3 2 4 2 3 2 5" xfId="20673" xr:uid="{00000000-0005-0000-0000-000009500000}"/>
    <cellStyle name="20% - Accent1 3 2 4 2 3 2 5 2" xfId="20674" xr:uid="{00000000-0005-0000-0000-00000A500000}"/>
    <cellStyle name="20% - Accent1 3 2 4 2 3 2 5 2 2" xfId="20675" xr:uid="{00000000-0005-0000-0000-00000B500000}"/>
    <cellStyle name="20% - Accent1 3 2 4 2 3 2 5 3" xfId="20676" xr:uid="{00000000-0005-0000-0000-00000C500000}"/>
    <cellStyle name="20% - Accent1 3 2 4 2 3 2 6" xfId="20677" xr:uid="{00000000-0005-0000-0000-00000D500000}"/>
    <cellStyle name="20% - Accent1 3 2 4 2 3 2 6 2" xfId="20678" xr:uid="{00000000-0005-0000-0000-00000E500000}"/>
    <cellStyle name="20% - Accent1 3 2 4 2 3 2 6 2 2" xfId="20679" xr:uid="{00000000-0005-0000-0000-00000F500000}"/>
    <cellStyle name="20% - Accent1 3 2 4 2 3 2 6 3" xfId="20680" xr:uid="{00000000-0005-0000-0000-000010500000}"/>
    <cellStyle name="20% - Accent1 3 2 4 2 3 2 7" xfId="20681" xr:uid="{00000000-0005-0000-0000-000011500000}"/>
    <cellStyle name="20% - Accent1 3 2 4 2 3 2 7 2" xfId="20682" xr:uid="{00000000-0005-0000-0000-000012500000}"/>
    <cellStyle name="20% - Accent1 3 2 4 2 3 2 8" xfId="20683" xr:uid="{00000000-0005-0000-0000-000013500000}"/>
    <cellStyle name="20% - Accent1 3 2 4 2 3 2 8 2" xfId="20684" xr:uid="{00000000-0005-0000-0000-000014500000}"/>
    <cellStyle name="20% - Accent1 3 2 4 2 3 2 9" xfId="20685" xr:uid="{00000000-0005-0000-0000-000015500000}"/>
    <cellStyle name="20% - Accent1 3 2 4 2 3 3" xfId="20686" xr:uid="{00000000-0005-0000-0000-000016500000}"/>
    <cellStyle name="20% - Accent1 3 2 4 2 3 3 2" xfId="20687" xr:uid="{00000000-0005-0000-0000-000017500000}"/>
    <cellStyle name="20% - Accent1 3 2 4 2 3 3 2 2" xfId="20688" xr:uid="{00000000-0005-0000-0000-000018500000}"/>
    <cellStyle name="20% - Accent1 3 2 4 2 3 3 2 2 2" xfId="20689" xr:uid="{00000000-0005-0000-0000-000019500000}"/>
    <cellStyle name="20% - Accent1 3 2 4 2 3 3 2 2 2 2" xfId="20690" xr:uid="{00000000-0005-0000-0000-00001A500000}"/>
    <cellStyle name="20% - Accent1 3 2 4 2 3 3 2 2 3" xfId="20691" xr:uid="{00000000-0005-0000-0000-00001B500000}"/>
    <cellStyle name="20% - Accent1 3 2 4 2 3 3 2 3" xfId="20692" xr:uid="{00000000-0005-0000-0000-00001C500000}"/>
    <cellStyle name="20% - Accent1 3 2 4 2 3 3 2 3 2" xfId="20693" xr:uid="{00000000-0005-0000-0000-00001D500000}"/>
    <cellStyle name="20% - Accent1 3 2 4 2 3 3 2 4" xfId="20694" xr:uid="{00000000-0005-0000-0000-00001E500000}"/>
    <cellStyle name="20% - Accent1 3 2 4 2 3 3 3" xfId="20695" xr:uid="{00000000-0005-0000-0000-00001F500000}"/>
    <cellStyle name="20% - Accent1 3 2 4 2 3 3 3 2" xfId="20696" xr:uid="{00000000-0005-0000-0000-000020500000}"/>
    <cellStyle name="20% - Accent1 3 2 4 2 3 3 3 2 2" xfId="20697" xr:uid="{00000000-0005-0000-0000-000021500000}"/>
    <cellStyle name="20% - Accent1 3 2 4 2 3 3 3 2 2 2" xfId="20698" xr:uid="{00000000-0005-0000-0000-000022500000}"/>
    <cellStyle name="20% - Accent1 3 2 4 2 3 3 3 2 3" xfId="20699" xr:uid="{00000000-0005-0000-0000-000023500000}"/>
    <cellStyle name="20% - Accent1 3 2 4 2 3 3 3 3" xfId="20700" xr:uid="{00000000-0005-0000-0000-000024500000}"/>
    <cellStyle name="20% - Accent1 3 2 4 2 3 3 3 3 2" xfId="20701" xr:uid="{00000000-0005-0000-0000-000025500000}"/>
    <cellStyle name="20% - Accent1 3 2 4 2 3 3 3 4" xfId="20702" xr:uid="{00000000-0005-0000-0000-000026500000}"/>
    <cellStyle name="20% - Accent1 3 2 4 2 3 3 4" xfId="20703" xr:uid="{00000000-0005-0000-0000-000027500000}"/>
    <cellStyle name="20% - Accent1 3 2 4 2 3 3 4 2" xfId="20704" xr:uid="{00000000-0005-0000-0000-000028500000}"/>
    <cellStyle name="20% - Accent1 3 2 4 2 3 3 4 2 2" xfId="20705" xr:uid="{00000000-0005-0000-0000-000029500000}"/>
    <cellStyle name="20% - Accent1 3 2 4 2 3 3 4 2 2 2" xfId="20706" xr:uid="{00000000-0005-0000-0000-00002A500000}"/>
    <cellStyle name="20% - Accent1 3 2 4 2 3 3 4 2 3" xfId="20707" xr:uid="{00000000-0005-0000-0000-00002B500000}"/>
    <cellStyle name="20% - Accent1 3 2 4 2 3 3 4 3" xfId="20708" xr:uid="{00000000-0005-0000-0000-00002C500000}"/>
    <cellStyle name="20% - Accent1 3 2 4 2 3 3 4 3 2" xfId="20709" xr:uid="{00000000-0005-0000-0000-00002D500000}"/>
    <cellStyle name="20% - Accent1 3 2 4 2 3 3 4 4" xfId="20710" xr:uid="{00000000-0005-0000-0000-00002E500000}"/>
    <cellStyle name="20% - Accent1 3 2 4 2 3 3 5" xfId="20711" xr:uid="{00000000-0005-0000-0000-00002F500000}"/>
    <cellStyle name="20% - Accent1 3 2 4 2 3 3 5 2" xfId="20712" xr:uid="{00000000-0005-0000-0000-000030500000}"/>
    <cellStyle name="20% - Accent1 3 2 4 2 3 3 5 2 2" xfId="20713" xr:uid="{00000000-0005-0000-0000-000031500000}"/>
    <cellStyle name="20% - Accent1 3 2 4 2 3 3 5 3" xfId="20714" xr:uid="{00000000-0005-0000-0000-000032500000}"/>
    <cellStyle name="20% - Accent1 3 2 4 2 3 3 6" xfId="20715" xr:uid="{00000000-0005-0000-0000-000033500000}"/>
    <cellStyle name="20% - Accent1 3 2 4 2 3 3 6 2" xfId="20716" xr:uid="{00000000-0005-0000-0000-000034500000}"/>
    <cellStyle name="20% - Accent1 3 2 4 2 3 3 6 2 2" xfId="20717" xr:uid="{00000000-0005-0000-0000-000035500000}"/>
    <cellStyle name="20% - Accent1 3 2 4 2 3 3 6 3" xfId="20718" xr:uid="{00000000-0005-0000-0000-000036500000}"/>
    <cellStyle name="20% - Accent1 3 2 4 2 3 3 7" xfId="20719" xr:uid="{00000000-0005-0000-0000-000037500000}"/>
    <cellStyle name="20% - Accent1 3 2 4 2 3 3 7 2" xfId="20720" xr:uid="{00000000-0005-0000-0000-000038500000}"/>
    <cellStyle name="20% - Accent1 3 2 4 2 3 3 8" xfId="20721" xr:uid="{00000000-0005-0000-0000-000039500000}"/>
    <cellStyle name="20% - Accent1 3 2 4 2 3 3 8 2" xfId="20722" xr:uid="{00000000-0005-0000-0000-00003A500000}"/>
    <cellStyle name="20% - Accent1 3 2 4 2 3 3 9" xfId="20723" xr:uid="{00000000-0005-0000-0000-00003B500000}"/>
    <cellStyle name="20% - Accent1 3 2 4 2 3 4" xfId="20724" xr:uid="{00000000-0005-0000-0000-00003C500000}"/>
    <cellStyle name="20% - Accent1 3 2 4 2 3 4 2" xfId="20725" xr:uid="{00000000-0005-0000-0000-00003D500000}"/>
    <cellStyle name="20% - Accent1 3 2 4 2 3 4 2 2" xfId="20726" xr:uid="{00000000-0005-0000-0000-00003E500000}"/>
    <cellStyle name="20% - Accent1 3 2 4 2 3 4 2 2 2" xfId="20727" xr:uid="{00000000-0005-0000-0000-00003F500000}"/>
    <cellStyle name="20% - Accent1 3 2 4 2 3 4 2 3" xfId="20728" xr:uid="{00000000-0005-0000-0000-000040500000}"/>
    <cellStyle name="20% - Accent1 3 2 4 2 3 4 3" xfId="20729" xr:uid="{00000000-0005-0000-0000-000041500000}"/>
    <cellStyle name="20% - Accent1 3 2 4 2 3 4 3 2" xfId="20730" xr:uid="{00000000-0005-0000-0000-000042500000}"/>
    <cellStyle name="20% - Accent1 3 2 4 2 3 4 4" xfId="20731" xr:uid="{00000000-0005-0000-0000-000043500000}"/>
    <cellStyle name="20% - Accent1 3 2 4 2 3 5" xfId="20732" xr:uid="{00000000-0005-0000-0000-000044500000}"/>
    <cellStyle name="20% - Accent1 3 2 4 2 3 5 2" xfId="20733" xr:uid="{00000000-0005-0000-0000-000045500000}"/>
    <cellStyle name="20% - Accent1 3 2 4 2 3 5 2 2" xfId="20734" xr:uid="{00000000-0005-0000-0000-000046500000}"/>
    <cellStyle name="20% - Accent1 3 2 4 2 3 5 2 2 2" xfId="20735" xr:uid="{00000000-0005-0000-0000-000047500000}"/>
    <cellStyle name="20% - Accent1 3 2 4 2 3 5 2 3" xfId="20736" xr:uid="{00000000-0005-0000-0000-000048500000}"/>
    <cellStyle name="20% - Accent1 3 2 4 2 3 5 3" xfId="20737" xr:uid="{00000000-0005-0000-0000-000049500000}"/>
    <cellStyle name="20% - Accent1 3 2 4 2 3 5 3 2" xfId="20738" xr:uid="{00000000-0005-0000-0000-00004A500000}"/>
    <cellStyle name="20% - Accent1 3 2 4 2 3 5 4" xfId="20739" xr:uid="{00000000-0005-0000-0000-00004B500000}"/>
    <cellStyle name="20% - Accent1 3 2 4 2 3 6" xfId="20740" xr:uid="{00000000-0005-0000-0000-00004C500000}"/>
    <cellStyle name="20% - Accent1 3 2 4 2 3 6 2" xfId="20741" xr:uid="{00000000-0005-0000-0000-00004D500000}"/>
    <cellStyle name="20% - Accent1 3 2 4 2 3 6 2 2" xfId="20742" xr:uid="{00000000-0005-0000-0000-00004E500000}"/>
    <cellStyle name="20% - Accent1 3 2 4 2 3 6 2 2 2" xfId="20743" xr:uid="{00000000-0005-0000-0000-00004F500000}"/>
    <cellStyle name="20% - Accent1 3 2 4 2 3 6 2 3" xfId="20744" xr:uid="{00000000-0005-0000-0000-000050500000}"/>
    <cellStyle name="20% - Accent1 3 2 4 2 3 6 3" xfId="20745" xr:uid="{00000000-0005-0000-0000-000051500000}"/>
    <cellStyle name="20% - Accent1 3 2 4 2 3 6 3 2" xfId="20746" xr:uid="{00000000-0005-0000-0000-000052500000}"/>
    <cellStyle name="20% - Accent1 3 2 4 2 3 6 4" xfId="20747" xr:uid="{00000000-0005-0000-0000-000053500000}"/>
    <cellStyle name="20% - Accent1 3 2 4 2 3 7" xfId="20748" xr:uid="{00000000-0005-0000-0000-000054500000}"/>
    <cellStyle name="20% - Accent1 3 2 4 2 3 7 2" xfId="20749" xr:uid="{00000000-0005-0000-0000-000055500000}"/>
    <cellStyle name="20% - Accent1 3 2 4 2 3 7 2 2" xfId="20750" xr:uid="{00000000-0005-0000-0000-000056500000}"/>
    <cellStyle name="20% - Accent1 3 2 4 2 3 7 3" xfId="20751" xr:uid="{00000000-0005-0000-0000-000057500000}"/>
    <cellStyle name="20% - Accent1 3 2 4 2 3 8" xfId="20752" xr:uid="{00000000-0005-0000-0000-000058500000}"/>
    <cellStyle name="20% - Accent1 3 2 4 2 3 8 2" xfId="20753" xr:uid="{00000000-0005-0000-0000-000059500000}"/>
    <cellStyle name="20% - Accent1 3 2 4 2 3 8 2 2" xfId="20754" xr:uid="{00000000-0005-0000-0000-00005A500000}"/>
    <cellStyle name="20% - Accent1 3 2 4 2 3 8 3" xfId="20755" xr:uid="{00000000-0005-0000-0000-00005B500000}"/>
    <cellStyle name="20% - Accent1 3 2 4 2 3 9" xfId="20756" xr:uid="{00000000-0005-0000-0000-00005C500000}"/>
    <cellStyle name="20% - Accent1 3 2 4 2 3 9 2" xfId="20757" xr:uid="{00000000-0005-0000-0000-00005D500000}"/>
    <cellStyle name="20% - Accent1 3 2 4 2 4" xfId="20758" xr:uid="{00000000-0005-0000-0000-00005E500000}"/>
    <cellStyle name="20% - Accent1 3 2 4 2 4 10" xfId="20759" xr:uid="{00000000-0005-0000-0000-00005F500000}"/>
    <cellStyle name="20% - Accent1 3 2 4 2 4 10 2" xfId="20760" xr:uid="{00000000-0005-0000-0000-000060500000}"/>
    <cellStyle name="20% - Accent1 3 2 4 2 4 11" xfId="20761" xr:uid="{00000000-0005-0000-0000-000061500000}"/>
    <cellStyle name="20% - Accent1 3 2 4 2 4 2" xfId="20762" xr:uid="{00000000-0005-0000-0000-000062500000}"/>
    <cellStyle name="20% - Accent1 3 2 4 2 4 2 2" xfId="20763" xr:uid="{00000000-0005-0000-0000-000063500000}"/>
    <cellStyle name="20% - Accent1 3 2 4 2 4 2 2 2" xfId="20764" xr:uid="{00000000-0005-0000-0000-000064500000}"/>
    <cellStyle name="20% - Accent1 3 2 4 2 4 2 2 2 2" xfId="20765" xr:uid="{00000000-0005-0000-0000-000065500000}"/>
    <cellStyle name="20% - Accent1 3 2 4 2 4 2 2 2 2 2" xfId="20766" xr:uid="{00000000-0005-0000-0000-000066500000}"/>
    <cellStyle name="20% - Accent1 3 2 4 2 4 2 2 2 3" xfId="20767" xr:uid="{00000000-0005-0000-0000-000067500000}"/>
    <cellStyle name="20% - Accent1 3 2 4 2 4 2 2 3" xfId="20768" xr:uid="{00000000-0005-0000-0000-000068500000}"/>
    <cellStyle name="20% - Accent1 3 2 4 2 4 2 2 3 2" xfId="20769" xr:uid="{00000000-0005-0000-0000-000069500000}"/>
    <cellStyle name="20% - Accent1 3 2 4 2 4 2 2 4" xfId="20770" xr:uid="{00000000-0005-0000-0000-00006A500000}"/>
    <cellStyle name="20% - Accent1 3 2 4 2 4 2 3" xfId="20771" xr:uid="{00000000-0005-0000-0000-00006B500000}"/>
    <cellStyle name="20% - Accent1 3 2 4 2 4 2 3 2" xfId="20772" xr:uid="{00000000-0005-0000-0000-00006C500000}"/>
    <cellStyle name="20% - Accent1 3 2 4 2 4 2 3 2 2" xfId="20773" xr:uid="{00000000-0005-0000-0000-00006D500000}"/>
    <cellStyle name="20% - Accent1 3 2 4 2 4 2 3 2 2 2" xfId="20774" xr:uid="{00000000-0005-0000-0000-00006E500000}"/>
    <cellStyle name="20% - Accent1 3 2 4 2 4 2 3 2 3" xfId="20775" xr:uid="{00000000-0005-0000-0000-00006F500000}"/>
    <cellStyle name="20% - Accent1 3 2 4 2 4 2 3 3" xfId="20776" xr:uid="{00000000-0005-0000-0000-000070500000}"/>
    <cellStyle name="20% - Accent1 3 2 4 2 4 2 3 3 2" xfId="20777" xr:uid="{00000000-0005-0000-0000-000071500000}"/>
    <cellStyle name="20% - Accent1 3 2 4 2 4 2 3 4" xfId="20778" xr:uid="{00000000-0005-0000-0000-000072500000}"/>
    <cellStyle name="20% - Accent1 3 2 4 2 4 2 4" xfId="20779" xr:uid="{00000000-0005-0000-0000-000073500000}"/>
    <cellStyle name="20% - Accent1 3 2 4 2 4 2 4 2" xfId="20780" xr:uid="{00000000-0005-0000-0000-000074500000}"/>
    <cellStyle name="20% - Accent1 3 2 4 2 4 2 4 2 2" xfId="20781" xr:uid="{00000000-0005-0000-0000-000075500000}"/>
    <cellStyle name="20% - Accent1 3 2 4 2 4 2 4 2 2 2" xfId="20782" xr:uid="{00000000-0005-0000-0000-000076500000}"/>
    <cellStyle name="20% - Accent1 3 2 4 2 4 2 4 2 3" xfId="20783" xr:uid="{00000000-0005-0000-0000-000077500000}"/>
    <cellStyle name="20% - Accent1 3 2 4 2 4 2 4 3" xfId="20784" xr:uid="{00000000-0005-0000-0000-000078500000}"/>
    <cellStyle name="20% - Accent1 3 2 4 2 4 2 4 3 2" xfId="20785" xr:uid="{00000000-0005-0000-0000-000079500000}"/>
    <cellStyle name="20% - Accent1 3 2 4 2 4 2 4 4" xfId="20786" xr:uid="{00000000-0005-0000-0000-00007A500000}"/>
    <cellStyle name="20% - Accent1 3 2 4 2 4 2 5" xfId="20787" xr:uid="{00000000-0005-0000-0000-00007B500000}"/>
    <cellStyle name="20% - Accent1 3 2 4 2 4 2 5 2" xfId="20788" xr:uid="{00000000-0005-0000-0000-00007C500000}"/>
    <cellStyle name="20% - Accent1 3 2 4 2 4 2 5 2 2" xfId="20789" xr:uid="{00000000-0005-0000-0000-00007D500000}"/>
    <cellStyle name="20% - Accent1 3 2 4 2 4 2 5 3" xfId="20790" xr:uid="{00000000-0005-0000-0000-00007E500000}"/>
    <cellStyle name="20% - Accent1 3 2 4 2 4 2 6" xfId="20791" xr:uid="{00000000-0005-0000-0000-00007F500000}"/>
    <cellStyle name="20% - Accent1 3 2 4 2 4 2 6 2" xfId="20792" xr:uid="{00000000-0005-0000-0000-000080500000}"/>
    <cellStyle name="20% - Accent1 3 2 4 2 4 2 6 2 2" xfId="20793" xr:uid="{00000000-0005-0000-0000-000081500000}"/>
    <cellStyle name="20% - Accent1 3 2 4 2 4 2 6 3" xfId="20794" xr:uid="{00000000-0005-0000-0000-000082500000}"/>
    <cellStyle name="20% - Accent1 3 2 4 2 4 2 7" xfId="20795" xr:uid="{00000000-0005-0000-0000-000083500000}"/>
    <cellStyle name="20% - Accent1 3 2 4 2 4 2 7 2" xfId="20796" xr:uid="{00000000-0005-0000-0000-000084500000}"/>
    <cellStyle name="20% - Accent1 3 2 4 2 4 2 8" xfId="20797" xr:uid="{00000000-0005-0000-0000-000085500000}"/>
    <cellStyle name="20% - Accent1 3 2 4 2 4 2 8 2" xfId="20798" xr:uid="{00000000-0005-0000-0000-000086500000}"/>
    <cellStyle name="20% - Accent1 3 2 4 2 4 2 9" xfId="20799" xr:uid="{00000000-0005-0000-0000-000087500000}"/>
    <cellStyle name="20% - Accent1 3 2 4 2 4 3" xfId="20800" xr:uid="{00000000-0005-0000-0000-000088500000}"/>
    <cellStyle name="20% - Accent1 3 2 4 2 4 3 2" xfId="20801" xr:uid="{00000000-0005-0000-0000-000089500000}"/>
    <cellStyle name="20% - Accent1 3 2 4 2 4 3 2 2" xfId="20802" xr:uid="{00000000-0005-0000-0000-00008A500000}"/>
    <cellStyle name="20% - Accent1 3 2 4 2 4 3 2 2 2" xfId="20803" xr:uid="{00000000-0005-0000-0000-00008B500000}"/>
    <cellStyle name="20% - Accent1 3 2 4 2 4 3 2 2 2 2" xfId="20804" xr:uid="{00000000-0005-0000-0000-00008C500000}"/>
    <cellStyle name="20% - Accent1 3 2 4 2 4 3 2 2 3" xfId="20805" xr:uid="{00000000-0005-0000-0000-00008D500000}"/>
    <cellStyle name="20% - Accent1 3 2 4 2 4 3 2 3" xfId="20806" xr:uid="{00000000-0005-0000-0000-00008E500000}"/>
    <cellStyle name="20% - Accent1 3 2 4 2 4 3 2 3 2" xfId="20807" xr:uid="{00000000-0005-0000-0000-00008F500000}"/>
    <cellStyle name="20% - Accent1 3 2 4 2 4 3 2 4" xfId="20808" xr:uid="{00000000-0005-0000-0000-000090500000}"/>
    <cellStyle name="20% - Accent1 3 2 4 2 4 3 3" xfId="20809" xr:uid="{00000000-0005-0000-0000-000091500000}"/>
    <cellStyle name="20% - Accent1 3 2 4 2 4 3 3 2" xfId="20810" xr:uid="{00000000-0005-0000-0000-000092500000}"/>
    <cellStyle name="20% - Accent1 3 2 4 2 4 3 3 2 2" xfId="20811" xr:uid="{00000000-0005-0000-0000-000093500000}"/>
    <cellStyle name="20% - Accent1 3 2 4 2 4 3 3 2 2 2" xfId="20812" xr:uid="{00000000-0005-0000-0000-000094500000}"/>
    <cellStyle name="20% - Accent1 3 2 4 2 4 3 3 2 3" xfId="20813" xr:uid="{00000000-0005-0000-0000-000095500000}"/>
    <cellStyle name="20% - Accent1 3 2 4 2 4 3 3 3" xfId="20814" xr:uid="{00000000-0005-0000-0000-000096500000}"/>
    <cellStyle name="20% - Accent1 3 2 4 2 4 3 3 3 2" xfId="20815" xr:uid="{00000000-0005-0000-0000-000097500000}"/>
    <cellStyle name="20% - Accent1 3 2 4 2 4 3 3 4" xfId="20816" xr:uid="{00000000-0005-0000-0000-000098500000}"/>
    <cellStyle name="20% - Accent1 3 2 4 2 4 3 4" xfId="20817" xr:uid="{00000000-0005-0000-0000-000099500000}"/>
    <cellStyle name="20% - Accent1 3 2 4 2 4 3 4 2" xfId="20818" xr:uid="{00000000-0005-0000-0000-00009A500000}"/>
    <cellStyle name="20% - Accent1 3 2 4 2 4 3 4 2 2" xfId="20819" xr:uid="{00000000-0005-0000-0000-00009B500000}"/>
    <cellStyle name="20% - Accent1 3 2 4 2 4 3 4 2 2 2" xfId="20820" xr:uid="{00000000-0005-0000-0000-00009C500000}"/>
    <cellStyle name="20% - Accent1 3 2 4 2 4 3 4 2 3" xfId="20821" xr:uid="{00000000-0005-0000-0000-00009D500000}"/>
    <cellStyle name="20% - Accent1 3 2 4 2 4 3 4 3" xfId="20822" xr:uid="{00000000-0005-0000-0000-00009E500000}"/>
    <cellStyle name="20% - Accent1 3 2 4 2 4 3 4 3 2" xfId="20823" xr:uid="{00000000-0005-0000-0000-00009F500000}"/>
    <cellStyle name="20% - Accent1 3 2 4 2 4 3 4 4" xfId="20824" xr:uid="{00000000-0005-0000-0000-0000A0500000}"/>
    <cellStyle name="20% - Accent1 3 2 4 2 4 3 5" xfId="20825" xr:uid="{00000000-0005-0000-0000-0000A1500000}"/>
    <cellStyle name="20% - Accent1 3 2 4 2 4 3 5 2" xfId="20826" xr:uid="{00000000-0005-0000-0000-0000A2500000}"/>
    <cellStyle name="20% - Accent1 3 2 4 2 4 3 5 2 2" xfId="20827" xr:uid="{00000000-0005-0000-0000-0000A3500000}"/>
    <cellStyle name="20% - Accent1 3 2 4 2 4 3 5 3" xfId="20828" xr:uid="{00000000-0005-0000-0000-0000A4500000}"/>
    <cellStyle name="20% - Accent1 3 2 4 2 4 3 6" xfId="20829" xr:uid="{00000000-0005-0000-0000-0000A5500000}"/>
    <cellStyle name="20% - Accent1 3 2 4 2 4 3 6 2" xfId="20830" xr:uid="{00000000-0005-0000-0000-0000A6500000}"/>
    <cellStyle name="20% - Accent1 3 2 4 2 4 3 6 2 2" xfId="20831" xr:uid="{00000000-0005-0000-0000-0000A7500000}"/>
    <cellStyle name="20% - Accent1 3 2 4 2 4 3 6 3" xfId="20832" xr:uid="{00000000-0005-0000-0000-0000A8500000}"/>
    <cellStyle name="20% - Accent1 3 2 4 2 4 3 7" xfId="20833" xr:uid="{00000000-0005-0000-0000-0000A9500000}"/>
    <cellStyle name="20% - Accent1 3 2 4 2 4 3 7 2" xfId="20834" xr:uid="{00000000-0005-0000-0000-0000AA500000}"/>
    <cellStyle name="20% - Accent1 3 2 4 2 4 3 8" xfId="20835" xr:uid="{00000000-0005-0000-0000-0000AB500000}"/>
    <cellStyle name="20% - Accent1 3 2 4 2 4 3 8 2" xfId="20836" xr:uid="{00000000-0005-0000-0000-0000AC500000}"/>
    <cellStyle name="20% - Accent1 3 2 4 2 4 3 9" xfId="20837" xr:uid="{00000000-0005-0000-0000-0000AD500000}"/>
    <cellStyle name="20% - Accent1 3 2 4 2 4 4" xfId="20838" xr:uid="{00000000-0005-0000-0000-0000AE500000}"/>
    <cellStyle name="20% - Accent1 3 2 4 2 4 4 2" xfId="20839" xr:uid="{00000000-0005-0000-0000-0000AF500000}"/>
    <cellStyle name="20% - Accent1 3 2 4 2 4 4 2 2" xfId="20840" xr:uid="{00000000-0005-0000-0000-0000B0500000}"/>
    <cellStyle name="20% - Accent1 3 2 4 2 4 4 2 2 2" xfId="20841" xr:uid="{00000000-0005-0000-0000-0000B1500000}"/>
    <cellStyle name="20% - Accent1 3 2 4 2 4 4 2 3" xfId="20842" xr:uid="{00000000-0005-0000-0000-0000B2500000}"/>
    <cellStyle name="20% - Accent1 3 2 4 2 4 4 3" xfId="20843" xr:uid="{00000000-0005-0000-0000-0000B3500000}"/>
    <cellStyle name="20% - Accent1 3 2 4 2 4 4 3 2" xfId="20844" xr:uid="{00000000-0005-0000-0000-0000B4500000}"/>
    <cellStyle name="20% - Accent1 3 2 4 2 4 4 4" xfId="20845" xr:uid="{00000000-0005-0000-0000-0000B5500000}"/>
    <cellStyle name="20% - Accent1 3 2 4 2 4 5" xfId="20846" xr:uid="{00000000-0005-0000-0000-0000B6500000}"/>
    <cellStyle name="20% - Accent1 3 2 4 2 4 5 2" xfId="20847" xr:uid="{00000000-0005-0000-0000-0000B7500000}"/>
    <cellStyle name="20% - Accent1 3 2 4 2 4 5 2 2" xfId="20848" xr:uid="{00000000-0005-0000-0000-0000B8500000}"/>
    <cellStyle name="20% - Accent1 3 2 4 2 4 5 2 2 2" xfId="20849" xr:uid="{00000000-0005-0000-0000-0000B9500000}"/>
    <cellStyle name="20% - Accent1 3 2 4 2 4 5 2 3" xfId="20850" xr:uid="{00000000-0005-0000-0000-0000BA500000}"/>
    <cellStyle name="20% - Accent1 3 2 4 2 4 5 3" xfId="20851" xr:uid="{00000000-0005-0000-0000-0000BB500000}"/>
    <cellStyle name="20% - Accent1 3 2 4 2 4 5 3 2" xfId="20852" xr:uid="{00000000-0005-0000-0000-0000BC500000}"/>
    <cellStyle name="20% - Accent1 3 2 4 2 4 5 4" xfId="20853" xr:uid="{00000000-0005-0000-0000-0000BD500000}"/>
    <cellStyle name="20% - Accent1 3 2 4 2 4 6" xfId="20854" xr:uid="{00000000-0005-0000-0000-0000BE500000}"/>
    <cellStyle name="20% - Accent1 3 2 4 2 4 6 2" xfId="20855" xr:uid="{00000000-0005-0000-0000-0000BF500000}"/>
    <cellStyle name="20% - Accent1 3 2 4 2 4 6 2 2" xfId="20856" xr:uid="{00000000-0005-0000-0000-0000C0500000}"/>
    <cellStyle name="20% - Accent1 3 2 4 2 4 6 2 2 2" xfId="20857" xr:uid="{00000000-0005-0000-0000-0000C1500000}"/>
    <cellStyle name="20% - Accent1 3 2 4 2 4 6 2 3" xfId="20858" xr:uid="{00000000-0005-0000-0000-0000C2500000}"/>
    <cellStyle name="20% - Accent1 3 2 4 2 4 6 3" xfId="20859" xr:uid="{00000000-0005-0000-0000-0000C3500000}"/>
    <cellStyle name="20% - Accent1 3 2 4 2 4 6 3 2" xfId="20860" xr:uid="{00000000-0005-0000-0000-0000C4500000}"/>
    <cellStyle name="20% - Accent1 3 2 4 2 4 6 4" xfId="20861" xr:uid="{00000000-0005-0000-0000-0000C5500000}"/>
    <cellStyle name="20% - Accent1 3 2 4 2 4 7" xfId="20862" xr:uid="{00000000-0005-0000-0000-0000C6500000}"/>
    <cellStyle name="20% - Accent1 3 2 4 2 4 7 2" xfId="20863" xr:uid="{00000000-0005-0000-0000-0000C7500000}"/>
    <cellStyle name="20% - Accent1 3 2 4 2 4 7 2 2" xfId="20864" xr:uid="{00000000-0005-0000-0000-0000C8500000}"/>
    <cellStyle name="20% - Accent1 3 2 4 2 4 7 3" xfId="20865" xr:uid="{00000000-0005-0000-0000-0000C9500000}"/>
    <cellStyle name="20% - Accent1 3 2 4 2 4 8" xfId="20866" xr:uid="{00000000-0005-0000-0000-0000CA500000}"/>
    <cellStyle name="20% - Accent1 3 2 4 2 4 8 2" xfId="20867" xr:uid="{00000000-0005-0000-0000-0000CB500000}"/>
    <cellStyle name="20% - Accent1 3 2 4 2 4 8 2 2" xfId="20868" xr:uid="{00000000-0005-0000-0000-0000CC500000}"/>
    <cellStyle name="20% - Accent1 3 2 4 2 4 8 3" xfId="20869" xr:uid="{00000000-0005-0000-0000-0000CD500000}"/>
    <cellStyle name="20% - Accent1 3 2 4 2 4 9" xfId="20870" xr:uid="{00000000-0005-0000-0000-0000CE500000}"/>
    <cellStyle name="20% - Accent1 3 2 4 2 4 9 2" xfId="20871" xr:uid="{00000000-0005-0000-0000-0000CF500000}"/>
    <cellStyle name="20% - Accent1 3 2 4 2 5" xfId="20872" xr:uid="{00000000-0005-0000-0000-0000D0500000}"/>
    <cellStyle name="20% - Accent1 3 2 4 2 5 10" xfId="20873" xr:uid="{00000000-0005-0000-0000-0000D1500000}"/>
    <cellStyle name="20% - Accent1 3 2 4 2 5 10 2" xfId="20874" xr:uid="{00000000-0005-0000-0000-0000D2500000}"/>
    <cellStyle name="20% - Accent1 3 2 4 2 5 11" xfId="20875" xr:uid="{00000000-0005-0000-0000-0000D3500000}"/>
    <cellStyle name="20% - Accent1 3 2 4 2 5 2" xfId="20876" xr:uid="{00000000-0005-0000-0000-0000D4500000}"/>
    <cellStyle name="20% - Accent1 3 2 4 2 5 2 2" xfId="20877" xr:uid="{00000000-0005-0000-0000-0000D5500000}"/>
    <cellStyle name="20% - Accent1 3 2 4 2 5 2 2 2" xfId="20878" xr:uid="{00000000-0005-0000-0000-0000D6500000}"/>
    <cellStyle name="20% - Accent1 3 2 4 2 5 2 2 2 2" xfId="20879" xr:uid="{00000000-0005-0000-0000-0000D7500000}"/>
    <cellStyle name="20% - Accent1 3 2 4 2 5 2 2 2 2 2" xfId="20880" xr:uid="{00000000-0005-0000-0000-0000D8500000}"/>
    <cellStyle name="20% - Accent1 3 2 4 2 5 2 2 2 3" xfId="20881" xr:uid="{00000000-0005-0000-0000-0000D9500000}"/>
    <cellStyle name="20% - Accent1 3 2 4 2 5 2 2 3" xfId="20882" xr:uid="{00000000-0005-0000-0000-0000DA500000}"/>
    <cellStyle name="20% - Accent1 3 2 4 2 5 2 2 3 2" xfId="20883" xr:uid="{00000000-0005-0000-0000-0000DB500000}"/>
    <cellStyle name="20% - Accent1 3 2 4 2 5 2 2 4" xfId="20884" xr:uid="{00000000-0005-0000-0000-0000DC500000}"/>
    <cellStyle name="20% - Accent1 3 2 4 2 5 2 3" xfId="20885" xr:uid="{00000000-0005-0000-0000-0000DD500000}"/>
    <cellStyle name="20% - Accent1 3 2 4 2 5 2 3 2" xfId="20886" xr:uid="{00000000-0005-0000-0000-0000DE500000}"/>
    <cellStyle name="20% - Accent1 3 2 4 2 5 2 3 2 2" xfId="20887" xr:uid="{00000000-0005-0000-0000-0000DF500000}"/>
    <cellStyle name="20% - Accent1 3 2 4 2 5 2 3 2 2 2" xfId="20888" xr:uid="{00000000-0005-0000-0000-0000E0500000}"/>
    <cellStyle name="20% - Accent1 3 2 4 2 5 2 3 2 3" xfId="20889" xr:uid="{00000000-0005-0000-0000-0000E1500000}"/>
    <cellStyle name="20% - Accent1 3 2 4 2 5 2 3 3" xfId="20890" xr:uid="{00000000-0005-0000-0000-0000E2500000}"/>
    <cellStyle name="20% - Accent1 3 2 4 2 5 2 3 3 2" xfId="20891" xr:uid="{00000000-0005-0000-0000-0000E3500000}"/>
    <cellStyle name="20% - Accent1 3 2 4 2 5 2 3 4" xfId="20892" xr:uid="{00000000-0005-0000-0000-0000E4500000}"/>
    <cellStyle name="20% - Accent1 3 2 4 2 5 2 4" xfId="20893" xr:uid="{00000000-0005-0000-0000-0000E5500000}"/>
    <cellStyle name="20% - Accent1 3 2 4 2 5 2 4 2" xfId="20894" xr:uid="{00000000-0005-0000-0000-0000E6500000}"/>
    <cellStyle name="20% - Accent1 3 2 4 2 5 2 4 2 2" xfId="20895" xr:uid="{00000000-0005-0000-0000-0000E7500000}"/>
    <cellStyle name="20% - Accent1 3 2 4 2 5 2 4 2 2 2" xfId="20896" xr:uid="{00000000-0005-0000-0000-0000E8500000}"/>
    <cellStyle name="20% - Accent1 3 2 4 2 5 2 4 2 3" xfId="20897" xr:uid="{00000000-0005-0000-0000-0000E9500000}"/>
    <cellStyle name="20% - Accent1 3 2 4 2 5 2 4 3" xfId="20898" xr:uid="{00000000-0005-0000-0000-0000EA500000}"/>
    <cellStyle name="20% - Accent1 3 2 4 2 5 2 4 3 2" xfId="20899" xr:uid="{00000000-0005-0000-0000-0000EB500000}"/>
    <cellStyle name="20% - Accent1 3 2 4 2 5 2 4 4" xfId="20900" xr:uid="{00000000-0005-0000-0000-0000EC500000}"/>
    <cellStyle name="20% - Accent1 3 2 4 2 5 2 5" xfId="20901" xr:uid="{00000000-0005-0000-0000-0000ED500000}"/>
    <cellStyle name="20% - Accent1 3 2 4 2 5 2 5 2" xfId="20902" xr:uid="{00000000-0005-0000-0000-0000EE500000}"/>
    <cellStyle name="20% - Accent1 3 2 4 2 5 2 5 2 2" xfId="20903" xr:uid="{00000000-0005-0000-0000-0000EF500000}"/>
    <cellStyle name="20% - Accent1 3 2 4 2 5 2 5 3" xfId="20904" xr:uid="{00000000-0005-0000-0000-0000F0500000}"/>
    <cellStyle name="20% - Accent1 3 2 4 2 5 2 6" xfId="20905" xr:uid="{00000000-0005-0000-0000-0000F1500000}"/>
    <cellStyle name="20% - Accent1 3 2 4 2 5 2 6 2" xfId="20906" xr:uid="{00000000-0005-0000-0000-0000F2500000}"/>
    <cellStyle name="20% - Accent1 3 2 4 2 5 2 6 2 2" xfId="20907" xr:uid="{00000000-0005-0000-0000-0000F3500000}"/>
    <cellStyle name="20% - Accent1 3 2 4 2 5 2 6 3" xfId="20908" xr:uid="{00000000-0005-0000-0000-0000F4500000}"/>
    <cellStyle name="20% - Accent1 3 2 4 2 5 2 7" xfId="20909" xr:uid="{00000000-0005-0000-0000-0000F5500000}"/>
    <cellStyle name="20% - Accent1 3 2 4 2 5 2 7 2" xfId="20910" xr:uid="{00000000-0005-0000-0000-0000F6500000}"/>
    <cellStyle name="20% - Accent1 3 2 4 2 5 2 8" xfId="20911" xr:uid="{00000000-0005-0000-0000-0000F7500000}"/>
    <cellStyle name="20% - Accent1 3 2 4 2 5 2 8 2" xfId="20912" xr:uid="{00000000-0005-0000-0000-0000F8500000}"/>
    <cellStyle name="20% - Accent1 3 2 4 2 5 2 9" xfId="20913" xr:uid="{00000000-0005-0000-0000-0000F9500000}"/>
    <cellStyle name="20% - Accent1 3 2 4 2 5 3" xfId="20914" xr:uid="{00000000-0005-0000-0000-0000FA500000}"/>
    <cellStyle name="20% - Accent1 3 2 4 2 5 3 2" xfId="20915" xr:uid="{00000000-0005-0000-0000-0000FB500000}"/>
    <cellStyle name="20% - Accent1 3 2 4 2 5 3 2 2" xfId="20916" xr:uid="{00000000-0005-0000-0000-0000FC500000}"/>
    <cellStyle name="20% - Accent1 3 2 4 2 5 3 2 2 2" xfId="20917" xr:uid="{00000000-0005-0000-0000-0000FD500000}"/>
    <cellStyle name="20% - Accent1 3 2 4 2 5 3 2 2 2 2" xfId="20918" xr:uid="{00000000-0005-0000-0000-0000FE500000}"/>
    <cellStyle name="20% - Accent1 3 2 4 2 5 3 2 2 3" xfId="20919" xr:uid="{00000000-0005-0000-0000-0000FF500000}"/>
    <cellStyle name="20% - Accent1 3 2 4 2 5 3 2 3" xfId="20920" xr:uid="{00000000-0005-0000-0000-000000510000}"/>
    <cellStyle name="20% - Accent1 3 2 4 2 5 3 2 3 2" xfId="20921" xr:uid="{00000000-0005-0000-0000-000001510000}"/>
    <cellStyle name="20% - Accent1 3 2 4 2 5 3 2 4" xfId="20922" xr:uid="{00000000-0005-0000-0000-000002510000}"/>
    <cellStyle name="20% - Accent1 3 2 4 2 5 3 3" xfId="20923" xr:uid="{00000000-0005-0000-0000-000003510000}"/>
    <cellStyle name="20% - Accent1 3 2 4 2 5 3 3 2" xfId="20924" xr:uid="{00000000-0005-0000-0000-000004510000}"/>
    <cellStyle name="20% - Accent1 3 2 4 2 5 3 3 2 2" xfId="20925" xr:uid="{00000000-0005-0000-0000-000005510000}"/>
    <cellStyle name="20% - Accent1 3 2 4 2 5 3 3 2 2 2" xfId="20926" xr:uid="{00000000-0005-0000-0000-000006510000}"/>
    <cellStyle name="20% - Accent1 3 2 4 2 5 3 3 2 3" xfId="20927" xr:uid="{00000000-0005-0000-0000-000007510000}"/>
    <cellStyle name="20% - Accent1 3 2 4 2 5 3 3 3" xfId="20928" xr:uid="{00000000-0005-0000-0000-000008510000}"/>
    <cellStyle name="20% - Accent1 3 2 4 2 5 3 3 3 2" xfId="20929" xr:uid="{00000000-0005-0000-0000-000009510000}"/>
    <cellStyle name="20% - Accent1 3 2 4 2 5 3 3 4" xfId="20930" xr:uid="{00000000-0005-0000-0000-00000A510000}"/>
    <cellStyle name="20% - Accent1 3 2 4 2 5 3 4" xfId="20931" xr:uid="{00000000-0005-0000-0000-00000B510000}"/>
    <cellStyle name="20% - Accent1 3 2 4 2 5 3 4 2" xfId="20932" xr:uid="{00000000-0005-0000-0000-00000C510000}"/>
    <cellStyle name="20% - Accent1 3 2 4 2 5 3 4 2 2" xfId="20933" xr:uid="{00000000-0005-0000-0000-00000D510000}"/>
    <cellStyle name="20% - Accent1 3 2 4 2 5 3 4 2 2 2" xfId="20934" xr:uid="{00000000-0005-0000-0000-00000E510000}"/>
    <cellStyle name="20% - Accent1 3 2 4 2 5 3 4 2 3" xfId="20935" xr:uid="{00000000-0005-0000-0000-00000F510000}"/>
    <cellStyle name="20% - Accent1 3 2 4 2 5 3 4 3" xfId="20936" xr:uid="{00000000-0005-0000-0000-000010510000}"/>
    <cellStyle name="20% - Accent1 3 2 4 2 5 3 4 3 2" xfId="20937" xr:uid="{00000000-0005-0000-0000-000011510000}"/>
    <cellStyle name="20% - Accent1 3 2 4 2 5 3 4 4" xfId="20938" xr:uid="{00000000-0005-0000-0000-000012510000}"/>
    <cellStyle name="20% - Accent1 3 2 4 2 5 3 5" xfId="20939" xr:uid="{00000000-0005-0000-0000-000013510000}"/>
    <cellStyle name="20% - Accent1 3 2 4 2 5 3 5 2" xfId="20940" xr:uid="{00000000-0005-0000-0000-000014510000}"/>
    <cellStyle name="20% - Accent1 3 2 4 2 5 3 5 2 2" xfId="20941" xr:uid="{00000000-0005-0000-0000-000015510000}"/>
    <cellStyle name="20% - Accent1 3 2 4 2 5 3 5 3" xfId="20942" xr:uid="{00000000-0005-0000-0000-000016510000}"/>
    <cellStyle name="20% - Accent1 3 2 4 2 5 3 6" xfId="20943" xr:uid="{00000000-0005-0000-0000-000017510000}"/>
    <cellStyle name="20% - Accent1 3 2 4 2 5 3 6 2" xfId="20944" xr:uid="{00000000-0005-0000-0000-000018510000}"/>
    <cellStyle name="20% - Accent1 3 2 4 2 5 3 6 2 2" xfId="20945" xr:uid="{00000000-0005-0000-0000-000019510000}"/>
    <cellStyle name="20% - Accent1 3 2 4 2 5 3 6 3" xfId="20946" xr:uid="{00000000-0005-0000-0000-00001A510000}"/>
    <cellStyle name="20% - Accent1 3 2 4 2 5 3 7" xfId="20947" xr:uid="{00000000-0005-0000-0000-00001B510000}"/>
    <cellStyle name="20% - Accent1 3 2 4 2 5 3 7 2" xfId="20948" xr:uid="{00000000-0005-0000-0000-00001C510000}"/>
    <cellStyle name="20% - Accent1 3 2 4 2 5 3 8" xfId="20949" xr:uid="{00000000-0005-0000-0000-00001D510000}"/>
    <cellStyle name="20% - Accent1 3 2 4 2 5 3 8 2" xfId="20950" xr:uid="{00000000-0005-0000-0000-00001E510000}"/>
    <cellStyle name="20% - Accent1 3 2 4 2 5 3 9" xfId="20951" xr:uid="{00000000-0005-0000-0000-00001F510000}"/>
    <cellStyle name="20% - Accent1 3 2 4 2 5 4" xfId="20952" xr:uid="{00000000-0005-0000-0000-000020510000}"/>
    <cellStyle name="20% - Accent1 3 2 4 2 5 4 2" xfId="20953" xr:uid="{00000000-0005-0000-0000-000021510000}"/>
    <cellStyle name="20% - Accent1 3 2 4 2 5 4 2 2" xfId="20954" xr:uid="{00000000-0005-0000-0000-000022510000}"/>
    <cellStyle name="20% - Accent1 3 2 4 2 5 4 2 2 2" xfId="20955" xr:uid="{00000000-0005-0000-0000-000023510000}"/>
    <cellStyle name="20% - Accent1 3 2 4 2 5 4 2 3" xfId="20956" xr:uid="{00000000-0005-0000-0000-000024510000}"/>
    <cellStyle name="20% - Accent1 3 2 4 2 5 4 3" xfId="20957" xr:uid="{00000000-0005-0000-0000-000025510000}"/>
    <cellStyle name="20% - Accent1 3 2 4 2 5 4 3 2" xfId="20958" xr:uid="{00000000-0005-0000-0000-000026510000}"/>
    <cellStyle name="20% - Accent1 3 2 4 2 5 4 4" xfId="20959" xr:uid="{00000000-0005-0000-0000-000027510000}"/>
    <cellStyle name="20% - Accent1 3 2 4 2 5 5" xfId="20960" xr:uid="{00000000-0005-0000-0000-000028510000}"/>
    <cellStyle name="20% - Accent1 3 2 4 2 5 5 2" xfId="20961" xr:uid="{00000000-0005-0000-0000-000029510000}"/>
    <cellStyle name="20% - Accent1 3 2 4 2 5 5 2 2" xfId="20962" xr:uid="{00000000-0005-0000-0000-00002A510000}"/>
    <cellStyle name="20% - Accent1 3 2 4 2 5 5 2 2 2" xfId="20963" xr:uid="{00000000-0005-0000-0000-00002B510000}"/>
    <cellStyle name="20% - Accent1 3 2 4 2 5 5 2 3" xfId="20964" xr:uid="{00000000-0005-0000-0000-00002C510000}"/>
    <cellStyle name="20% - Accent1 3 2 4 2 5 5 3" xfId="20965" xr:uid="{00000000-0005-0000-0000-00002D510000}"/>
    <cellStyle name="20% - Accent1 3 2 4 2 5 5 3 2" xfId="20966" xr:uid="{00000000-0005-0000-0000-00002E510000}"/>
    <cellStyle name="20% - Accent1 3 2 4 2 5 5 4" xfId="20967" xr:uid="{00000000-0005-0000-0000-00002F510000}"/>
    <cellStyle name="20% - Accent1 3 2 4 2 5 6" xfId="20968" xr:uid="{00000000-0005-0000-0000-000030510000}"/>
    <cellStyle name="20% - Accent1 3 2 4 2 5 6 2" xfId="20969" xr:uid="{00000000-0005-0000-0000-000031510000}"/>
    <cellStyle name="20% - Accent1 3 2 4 2 5 6 2 2" xfId="20970" xr:uid="{00000000-0005-0000-0000-000032510000}"/>
    <cellStyle name="20% - Accent1 3 2 4 2 5 6 2 2 2" xfId="20971" xr:uid="{00000000-0005-0000-0000-000033510000}"/>
    <cellStyle name="20% - Accent1 3 2 4 2 5 6 2 3" xfId="20972" xr:uid="{00000000-0005-0000-0000-000034510000}"/>
    <cellStyle name="20% - Accent1 3 2 4 2 5 6 3" xfId="20973" xr:uid="{00000000-0005-0000-0000-000035510000}"/>
    <cellStyle name="20% - Accent1 3 2 4 2 5 6 3 2" xfId="20974" xr:uid="{00000000-0005-0000-0000-000036510000}"/>
    <cellStyle name="20% - Accent1 3 2 4 2 5 6 4" xfId="20975" xr:uid="{00000000-0005-0000-0000-000037510000}"/>
    <cellStyle name="20% - Accent1 3 2 4 2 5 7" xfId="20976" xr:uid="{00000000-0005-0000-0000-000038510000}"/>
    <cellStyle name="20% - Accent1 3 2 4 2 5 7 2" xfId="20977" xr:uid="{00000000-0005-0000-0000-000039510000}"/>
    <cellStyle name="20% - Accent1 3 2 4 2 5 7 2 2" xfId="20978" xr:uid="{00000000-0005-0000-0000-00003A510000}"/>
    <cellStyle name="20% - Accent1 3 2 4 2 5 7 3" xfId="20979" xr:uid="{00000000-0005-0000-0000-00003B510000}"/>
    <cellStyle name="20% - Accent1 3 2 4 2 5 8" xfId="20980" xr:uid="{00000000-0005-0000-0000-00003C510000}"/>
    <cellStyle name="20% - Accent1 3 2 4 2 5 8 2" xfId="20981" xr:uid="{00000000-0005-0000-0000-00003D510000}"/>
    <cellStyle name="20% - Accent1 3 2 4 2 5 8 2 2" xfId="20982" xr:uid="{00000000-0005-0000-0000-00003E510000}"/>
    <cellStyle name="20% - Accent1 3 2 4 2 5 8 3" xfId="20983" xr:uid="{00000000-0005-0000-0000-00003F510000}"/>
    <cellStyle name="20% - Accent1 3 2 4 2 5 9" xfId="20984" xr:uid="{00000000-0005-0000-0000-000040510000}"/>
    <cellStyle name="20% - Accent1 3 2 4 2 5 9 2" xfId="20985" xr:uid="{00000000-0005-0000-0000-000041510000}"/>
    <cellStyle name="20% - Accent1 3 2 4 2 6" xfId="20986" xr:uid="{00000000-0005-0000-0000-000042510000}"/>
    <cellStyle name="20% - Accent1 3 2 4 2 6 2" xfId="20987" xr:uid="{00000000-0005-0000-0000-000043510000}"/>
    <cellStyle name="20% - Accent1 3 2 4 2 6 2 2" xfId="20988" xr:uid="{00000000-0005-0000-0000-000044510000}"/>
    <cellStyle name="20% - Accent1 3 2 4 2 6 2 2 2" xfId="20989" xr:uid="{00000000-0005-0000-0000-000045510000}"/>
    <cellStyle name="20% - Accent1 3 2 4 2 6 2 2 2 2" xfId="20990" xr:uid="{00000000-0005-0000-0000-000046510000}"/>
    <cellStyle name="20% - Accent1 3 2 4 2 6 2 2 3" xfId="20991" xr:uid="{00000000-0005-0000-0000-000047510000}"/>
    <cellStyle name="20% - Accent1 3 2 4 2 6 2 3" xfId="20992" xr:uid="{00000000-0005-0000-0000-000048510000}"/>
    <cellStyle name="20% - Accent1 3 2 4 2 6 2 3 2" xfId="20993" xr:uid="{00000000-0005-0000-0000-000049510000}"/>
    <cellStyle name="20% - Accent1 3 2 4 2 6 2 4" xfId="20994" xr:uid="{00000000-0005-0000-0000-00004A510000}"/>
    <cellStyle name="20% - Accent1 3 2 4 2 6 3" xfId="20995" xr:uid="{00000000-0005-0000-0000-00004B510000}"/>
    <cellStyle name="20% - Accent1 3 2 4 2 6 3 2" xfId="20996" xr:uid="{00000000-0005-0000-0000-00004C510000}"/>
    <cellStyle name="20% - Accent1 3 2 4 2 6 3 2 2" xfId="20997" xr:uid="{00000000-0005-0000-0000-00004D510000}"/>
    <cellStyle name="20% - Accent1 3 2 4 2 6 3 2 2 2" xfId="20998" xr:uid="{00000000-0005-0000-0000-00004E510000}"/>
    <cellStyle name="20% - Accent1 3 2 4 2 6 3 2 3" xfId="20999" xr:uid="{00000000-0005-0000-0000-00004F510000}"/>
    <cellStyle name="20% - Accent1 3 2 4 2 6 3 3" xfId="21000" xr:uid="{00000000-0005-0000-0000-000050510000}"/>
    <cellStyle name="20% - Accent1 3 2 4 2 6 3 3 2" xfId="21001" xr:uid="{00000000-0005-0000-0000-000051510000}"/>
    <cellStyle name="20% - Accent1 3 2 4 2 6 3 4" xfId="21002" xr:uid="{00000000-0005-0000-0000-000052510000}"/>
    <cellStyle name="20% - Accent1 3 2 4 2 6 4" xfId="21003" xr:uid="{00000000-0005-0000-0000-000053510000}"/>
    <cellStyle name="20% - Accent1 3 2 4 2 6 4 2" xfId="21004" xr:uid="{00000000-0005-0000-0000-000054510000}"/>
    <cellStyle name="20% - Accent1 3 2 4 2 6 4 2 2" xfId="21005" xr:uid="{00000000-0005-0000-0000-000055510000}"/>
    <cellStyle name="20% - Accent1 3 2 4 2 6 4 2 2 2" xfId="21006" xr:uid="{00000000-0005-0000-0000-000056510000}"/>
    <cellStyle name="20% - Accent1 3 2 4 2 6 4 2 3" xfId="21007" xr:uid="{00000000-0005-0000-0000-000057510000}"/>
    <cellStyle name="20% - Accent1 3 2 4 2 6 4 3" xfId="21008" xr:uid="{00000000-0005-0000-0000-000058510000}"/>
    <cellStyle name="20% - Accent1 3 2 4 2 6 4 3 2" xfId="21009" xr:uid="{00000000-0005-0000-0000-000059510000}"/>
    <cellStyle name="20% - Accent1 3 2 4 2 6 4 4" xfId="21010" xr:uid="{00000000-0005-0000-0000-00005A510000}"/>
    <cellStyle name="20% - Accent1 3 2 4 2 6 5" xfId="21011" xr:uid="{00000000-0005-0000-0000-00005B510000}"/>
    <cellStyle name="20% - Accent1 3 2 4 2 6 5 2" xfId="21012" xr:uid="{00000000-0005-0000-0000-00005C510000}"/>
    <cellStyle name="20% - Accent1 3 2 4 2 6 5 2 2" xfId="21013" xr:uid="{00000000-0005-0000-0000-00005D510000}"/>
    <cellStyle name="20% - Accent1 3 2 4 2 6 5 3" xfId="21014" xr:uid="{00000000-0005-0000-0000-00005E510000}"/>
    <cellStyle name="20% - Accent1 3 2 4 2 6 6" xfId="21015" xr:uid="{00000000-0005-0000-0000-00005F510000}"/>
    <cellStyle name="20% - Accent1 3 2 4 2 6 6 2" xfId="21016" xr:uid="{00000000-0005-0000-0000-000060510000}"/>
    <cellStyle name="20% - Accent1 3 2 4 2 6 6 2 2" xfId="21017" xr:uid="{00000000-0005-0000-0000-000061510000}"/>
    <cellStyle name="20% - Accent1 3 2 4 2 6 6 3" xfId="21018" xr:uid="{00000000-0005-0000-0000-000062510000}"/>
    <cellStyle name="20% - Accent1 3 2 4 2 6 7" xfId="21019" xr:uid="{00000000-0005-0000-0000-000063510000}"/>
    <cellStyle name="20% - Accent1 3 2 4 2 6 7 2" xfId="21020" xr:uid="{00000000-0005-0000-0000-000064510000}"/>
    <cellStyle name="20% - Accent1 3 2 4 2 6 8" xfId="21021" xr:uid="{00000000-0005-0000-0000-000065510000}"/>
    <cellStyle name="20% - Accent1 3 2 4 2 6 8 2" xfId="21022" xr:uid="{00000000-0005-0000-0000-000066510000}"/>
    <cellStyle name="20% - Accent1 3 2 4 2 6 9" xfId="21023" xr:uid="{00000000-0005-0000-0000-000067510000}"/>
    <cellStyle name="20% - Accent1 3 2 4 2 7" xfId="21024" xr:uid="{00000000-0005-0000-0000-000068510000}"/>
    <cellStyle name="20% - Accent1 3 2 4 2 7 2" xfId="21025" xr:uid="{00000000-0005-0000-0000-000069510000}"/>
    <cellStyle name="20% - Accent1 3 2 4 2 7 2 2" xfId="21026" xr:uid="{00000000-0005-0000-0000-00006A510000}"/>
    <cellStyle name="20% - Accent1 3 2 4 2 7 2 2 2" xfId="21027" xr:uid="{00000000-0005-0000-0000-00006B510000}"/>
    <cellStyle name="20% - Accent1 3 2 4 2 7 2 2 2 2" xfId="21028" xr:uid="{00000000-0005-0000-0000-00006C510000}"/>
    <cellStyle name="20% - Accent1 3 2 4 2 7 2 2 3" xfId="21029" xr:uid="{00000000-0005-0000-0000-00006D510000}"/>
    <cellStyle name="20% - Accent1 3 2 4 2 7 2 3" xfId="21030" xr:uid="{00000000-0005-0000-0000-00006E510000}"/>
    <cellStyle name="20% - Accent1 3 2 4 2 7 2 3 2" xfId="21031" xr:uid="{00000000-0005-0000-0000-00006F510000}"/>
    <cellStyle name="20% - Accent1 3 2 4 2 7 2 4" xfId="21032" xr:uid="{00000000-0005-0000-0000-000070510000}"/>
    <cellStyle name="20% - Accent1 3 2 4 2 7 3" xfId="21033" xr:uid="{00000000-0005-0000-0000-000071510000}"/>
    <cellStyle name="20% - Accent1 3 2 4 2 7 3 2" xfId="21034" xr:uid="{00000000-0005-0000-0000-000072510000}"/>
    <cellStyle name="20% - Accent1 3 2 4 2 7 3 2 2" xfId="21035" xr:uid="{00000000-0005-0000-0000-000073510000}"/>
    <cellStyle name="20% - Accent1 3 2 4 2 7 3 2 2 2" xfId="21036" xr:uid="{00000000-0005-0000-0000-000074510000}"/>
    <cellStyle name="20% - Accent1 3 2 4 2 7 3 2 3" xfId="21037" xr:uid="{00000000-0005-0000-0000-000075510000}"/>
    <cellStyle name="20% - Accent1 3 2 4 2 7 3 3" xfId="21038" xr:uid="{00000000-0005-0000-0000-000076510000}"/>
    <cellStyle name="20% - Accent1 3 2 4 2 7 3 3 2" xfId="21039" xr:uid="{00000000-0005-0000-0000-000077510000}"/>
    <cellStyle name="20% - Accent1 3 2 4 2 7 3 4" xfId="21040" xr:uid="{00000000-0005-0000-0000-000078510000}"/>
    <cellStyle name="20% - Accent1 3 2 4 2 7 4" xfId="21041" xr:uid="{00000000-0005-0000-0000-000079510000}"/>
    <cellStyle name="20% - Accent1 3 2 4 2 7 4 2" xfId="21042" xr:uid="{00000000-0005-0000-0000-00007A510000}"/>
    <cellStyle name="20% - Accent1 3 2 4 2 7 4 2 2" xfId="21043" xr:uid="{00000000-0005-0000-0000-00007B510000}"/>
    <cellStyle name="20% - Accent1 3 2 4 2 7 4 2 2 2" xfId="21044" xr:uid="{00000000-0005-0000-0000-00007C510000}"/>
    <cellStyle name="20% - Accent1 3 2 4 2 7 4 2 3" xfId="21045" xr:uid="{00000000-0005-0000-0000-00007D510000}"/>
    <cellStyle name="20% - Accent1 3 2 4 2 7 4 3" xfId="21046" xr:uid="{00000000-0005-0000-0000-00007E510000}"/>
    <cellStyle name="20% - Accent1 3 2 4 2 7 4 3 2" xfId="21047" xr:uid="{00000000-0005-0000-0000-00007F510000}"/>
    <cellStyle name="20% - Accent1 3 2 4 2 7 4 4" xfId="21048" xr:uid="{00000000-0005-0000-0000-000080510000}"/>
    <cellStyle name="20% - Accent1 3 2 4 2 7 5" xfId="21049" xr:uid="{00000000-0005-0000-0000-000081510000}"/>
    <cellStyle name="20% - Accent1 3 2 4 2 7 5 2" xfId="21050" xr:uid="{00000000-0005-0000-0000-000082510000}"/>
    <cellStyle name="20% - Accent1 3 2 4 2 7 5 2 2" xfId="21051" xr:uid="{00000000-0005-0000-0000-000083510000}"/>
    <cellStyle name="20% - Accent1 3 2 4 2 7 5 3" xfId="21052" xr:uid="{00000000-0005-0000-0000-000084510000}"/>
    <cellStyle name="20% - Accent1 3 2 4 2 7 6" xfId="21053" xr:uid="{00000000-0005-0000-0000-000085510000}"/>
    <cellStyle name="20% - Accent1 3 2 4 2 7 6 2" xfId="21054" xr:uid="{00000000-0005-0000-0000-000086510000}"/>
    <cellStyle name="20% - Accent1 3 2 4 2 7 6 2 2" xfId="21055" xr:uid="{00000000-0005-0000-0000-000087510000}"/>
    <cellStyle name="20% - Accent1 3 2 4 2 7 6 3" xfId="21056" xr:uid="{00000000-0005-0000-0000-000088510000}"/>
    <cellStyle name="20% - Accent1 3 2 4 2 7 7" xfId="21057" xr:uid="{00000000-0005-0000-0000-000089510000}"/>
    <cellStyle name="20% - Accent1 3 2 4 2 7 7 2" xfId="21058" xr:uid="{00000000-0005-0000-0000-00008A510000}"/>
    <cellStyle name="20% - Accent1 3 2 4 2 7 8" xfId="21059" xr:uid="{00000000-0005-0000-0000-00008B510000}"/>
    <cellStyle name="20% - Accent1 3 2 4 2 7 8 2" xfId="21060" xr:uid="{00000000-0005-0000-0000-00008C510000}"/>
    <cellStyle name="20% - Accent1 3 2 4 2 7 9" xfId="21061" xr:uid="{00000000-0005-0000-0000-00008D510000}"/>
    <cellStyle name="20% - Accent1 3 2 4 2 8" xfId="21062" xr:uid="{00000000-0005-0000-0000-00008E510000}"/>
    <cellStyle name="20% - Accent1 3 2 4 2 8 2" xfId="21063" xr:uid="{00000000-0005-0000-0000-00008F510000}"/>
    <cellStyle name="20% - Accent1 3 2 4 2 8 2 2" xfId="21064" xr:uid="{00000000-0005-0000-0000-000090510000}"/>
    <cellStyle name="20% - Accent1 3 2 4 2 8 2 2 2" xfId="21065" xr:uid="{00000000-0005-0000-0000-000091510000}"/>
    <cellStyle name="20% - Accent1 3 2 4 2 8 2 3" xfId="21066" xr:uid="{00000000-0005-0000-0000-000092510000}"/>
    <cellStyle name="20% - Accent1 3 2 4 2 8 3" xfId="21067" xr:uid="{00000000-0005-0000-0000-000093510000}"/>
    <cellStyle name="20% - Accent1 3 2 4 2 8 3 2" xfId="21068" xr:uid="{00000000-0005-0000-0000-000094510000}"/>
    <cellStyle name="20% - Accent1 3 2 4 2 8 4" xfId="21069" xr:uid="{00000000-0005-0000-0000-000095510000}"/>
    <cellStyle name="20% - Accent1 3 2 4 2 9" xfId="21070" xr:uid="{00000000-0005-0000-0000-000096510000}"/>
    <cellStyle name="20% - Accent1 3 2 4 2 9 2" xfId="21071" xr:uid="{00000000-0005-0000-0000-000097510000}"/>
    <cellStyle name="20% - Accent1 3 2 4 2 9 2 2" xfId="21072" xr:uid="{00000000-0005-0000-0000-000098510000}"/>
    <cellStyle name="20% - Accent1 3 2 4 2 9 2 2 2" xfId="21073" xr:uid="{00000000-0005-0000-0000-000099510000}"/>
    <cellStyle name="20% - Accent1 3 2 4 2 9 2 3" xfId="21074" xr:uid="{00000000-0005-0000-0000-00009A510000}"/>
    <cellStyle name="20% - Accent1 3 2 4 2 9 3" xfId="21075" xr:uid="{00000000-0005-0000-0000-00009B510000}"/>
    <cellStyle name="20% - Accent1 3 2 4 2 9 3 2" xfId="21076" xr:uid="{00000000-0005-0000-0000-00009C510000}"/>
    <cellStyle name="20% - Accent1 3 2 4 2 9 4" xfId="21077" xr:uid="{00000000-0005-0000-0000-00009D510000}"/>
    <cellStyle name="20% - Accent1 3 2 4 3" xfId="21078" xr:uid="{00000000-0005-0000-0000-00009E510000}"/>
    <cellStyle name="20% - Accent1 3 2 4 3 10" xfId="21079" xr:uid="{00000000-0005-0000-0000-00009F510000}"/>
    <cellStyle name="20% - Accent1 3 2 4 3 10 2" xfId="21080" xr:uid="{00000000-0005-0000-0000-0000A0510000}"/>
    <cellStyle name="20% - Accent1 3 2 4 3 10 2 2" xfId="21081" xr:uid="{00000000-0005-0000-0000-0000A1510000}"/>
    <cellStyle name="20% - Accent1 3 2 4 3 10 3" xfId="21082" xr:uid="{00000000-0005-0000-0000-0000A2510000}"/>
    <cellStyle name="20% - Accent1 3 2 4 3 11" xfId="21083" xr:uid="{00000000-0005-0000-0000-0000A3510000}"/>
    <cellStyle name="20% - Accent1 3 2 4 3 11 2" xfId="21084" xr:uid="{00000000-0005-0000-0000-0000A4510000}"/>
    <cellStyle name="20% - Accent1 3 2 4 3 11 2 2" xfId="21085" xr:uid="{00000000-0005-0000-0000-0000A5510000}"/>
    <cellStyle name="20% - Accent1 3 2 4 3 11 3" xfId="21086" xr:uid="{00000000-0005-0000-0000-0000A6510000}"/>
    <cellStyle name="20% - Accent1 3 2 4 3 12" xfId="21087" xr:uid="{00000000-0005-0000-0000-0000A7510000}"/>
    <cellStyle name="20% - Accent1 3 2 4 3 12 2" xfId="21088" xr:uid="{00000000-0005-0000-0000-0000A8510000}"/>
    <cellStyle name="20% - Accent1 3 2 4 3 13" xfId="21089" xr:uid="{00000000-0005-0000-0000-0000A9510000}"/>
    <cellStyle name="20% - Accent1 3 2 4 3 13 2" xfId="21090" xr:uid="{00000000-0005-0000-0000-0000AA510000}"/>
    <cellStyle name="20% - Accent1 3 2 4 3 14" xfId="21091" xr:uid="{00000000-0005-0000-0000-0000AB510000}"/>
    <cellStyle name="20% - Accent1 3 2 4 3 2" xfId="21092" xr:uid="{00000000-0005-0000-0000-0000AC510000}"/>
    <cellStyle name="20% - Accent1 3 2 4 3 2 10" xfId="21093" xr:uid="{00000000-0005-0000-0000-0000AD510000}"/>
    <cellStyle name="20% - Accent1 3 2 4 3 2 10 2" xfId="21094" xr:uid="{00000000-0005-0000-0000-0000AE510000}"/>
    <cellStyle name="20% - Accent1 3 2 4 3 2 11" xfId="21095" xr:uid="{00000000-0005-0000-0000-0000AF510000}"/>
    <cellStyle name="20% - Accent1 3 2 4 3 2 2" xfId="21096" xr:uid="{00000000-0005-0000-0000-0000B0510000}"/>
    <cellStyle name="20% - Accent1 3 2 4 3 2 2 2" xfId="21097" xr:uid="{00000000-0005-0000-0000-0000B1510000}"/>
    <cellStyle name="20% - Accent1 3 2 4 3 2 2 2 2" xfId="21098" xr:uid="{00000000-0005-0000-0000-0000B2510000}"/>
    <cellStyle name="20% - Accent1 3 2 4 3 2 2 2 2 2" xfId="21099" xr:uid="{00000000-0005-0000-0000-0000B3510000}"/>
    <cellStyle name="20% - Accent1 3 2 4 3 2 2 2 2 2 2" xfId="21100" xr:uid="{00000000-0005-0000-0000-0000B4510000}"/>
    <cellStyle name="20% - Accent1 3 2 4 3 2 2 2 2 3" xfId="21101" xr:uid="{00000000-0005-0000-0000-0000B5510000}"/>
    <cellStyle name="20% - Accent1 3 2 4 3 2 2 2 3" xfId="21102" xr:uid="{00000000-0005-0000-0000-0000B6510000}"/>
    <cellStyle name="20% - Accent1 3 2 4 3 2 2 2 3 2" xfId="21103" xr:uid="{00000000-0005-0000-0000-0000B7510000}"/>
    <cellStyle name="20% - Accent1 3 2 4 3 2 2 2 4" xfId="21104" xr:uid="{00000000-0005-0000-0000-0000B8510000}"/>
    <cellStyle name="20% - Accent1 3 2 4 3 2 2 3" xfId="21105" xr:uid="{00000000-0005-0000-0000-0000B9510000}"/>
    <cellStyle name="20% - Accent1 3 2 4 3 2 2 3 2" xfId="21106" xr:uid="{00000000-0005-0000-0000-0000BA510000}"/>
    <cellStyle name="20% - Accent1 3 2 4 3 2 2 3 2 2" xfId="21107" xr:uid="{00000000-0005-0000-0000-0000BB510000}"/>
    <cellStyle name="20% - Accent1 3 2 4 3 2 2 3 2 2 2" xfId="21108" xr:uid="{00000000-0005-0000-0000-0000BC510000}"/>
    <cellStyle name="20% - Accent1 3 2 4 3 2 2 3 2 3" xfId="21109" xr:uid="{00000000-0005-0000-0000-0000BD510000}"/>
    <cellStyle name="20% - Accent1 3 2 4 3 2 2 3 3" xfId="21110" xr:uid="{00000000-0005-0000-0000-0000BE510000}"/>
    <cellStyle name="20% - Accent1 3 2 4 3 2 2 3 3 2" xfId="21111" xr:uid="{00000000-0005-0000-0000-0000BF510000}"/>
    <cellStyle name="20% - Accent1 3 2 4 3 2 2 3 4" xfId="21112" xr:uid="{00000000-0005-0000-0000-0000C0510000}"/>
    <cellStyle name="20% - Accent1 3 2 4 3 2 2 4" xfId="21113" xr:uid="{00000000-0005-0000-0000-0000C1510000}"/>
    <cellStyle name="20% - Accent1 3 2 4 3 2 2 4 2" xfId="21114" xr:uid="{00000000-0005-0000-0000-0000C2510000}"/>
    <cellStyle name="20% - Accent1 3 2 4 3 2 2 4 2 2" xfId="21115" xr:uid="{00000000-0005-0000-0000-0000C3510000}"/>
    <cellStyle name="20% - Accent1 3 2 4 3 2 2 4 2 2 2" xfId="21116" xr:uid="{00000000-0005-0000-0000-0000C4510000}"/>
    <cellStyle name="20% - Accent1 3 2 4 3 2 2 4 2 3" xfId="21117" xr:uid="{00000000-0005-0000-0000-0000C5510000}"/>
    <cellStyle name="20% - Accent1 3 2 4 3 2 2 4 3" xfId="21118" xr:uid="{00000000-0005-0000-0000-0000C6510000}"/>
    <cellStyle name="20% - Accent1 3 2 4 3 2 2 4 3 2" xfId="21119" xr:uid="{00000000-0005-0000-0000-0000C7510000}"/>
    <cellStyle name="20% - Accent1 3 2 4 3 2 2 4 4" xfId="21120" xr:uid="{00000000-0005-0000-0000-0000C8510000}"/>
    <cellStyle name="20% - Accent1 3 2 4 3 2 2 5" xfId="21121" xr:uid="{00000000-0005-0000-0000-0000C9510000}"/>
    <cellStyle name="20% - Accent1 3 2 4 3 2 2 5 2" xfId="21122" xr:uid="{00000000-0005-0000-0000-0000CA510000}"/>
    <cellStyle name="20% - Accent1 3 2 4 3 2 2 5 2 2" xfId="21123" xr:uid="{00000000-0005-0000-0000-0000CB510000}"/>
    <cellStyle name="20% - Accent1 3 2 4 3 2 2 5 3" xfId="21124" xr:uid="{00000000-0005-0000-0000-0000CC510000}"/>
    <cellStyle name="20% - Accent1 3 2 4 3 2 2 6" xfId="21125" xr:uid="{00000000-0005-0000-0000-0000CD510000}"/>
    <cellStyle name="20% - Accent1 3 2 4 3 2 2 6 2" xfId="21126" xr:uid="{00000000-0005-0000-0000-0000CE510000}"/>
    <cellStyle name="20% - Accent1 3 2 4 3 2 2 6 2 2" xfId="21127" xr:uid="{00000000-0005-0000-0000-0000CF510000}"/>
    <cellStyle name="20% - Accent1 3 2 4 3 2 2 6 3" xfId="21128" xr:uid="{00000000-0005-0000-0000-0000D0510000}"/>
    <cellStyle name="20% - Accent1 3 2 4 3 2 2 7" xfId="21129" xr:uid="{00000000-0005-0000-0000-0000D1510000}"/>
    <cellStyle name="20% - Accent1 3 2 4 3 2 2 7 2" xfId="21130" xr:uid="{00000000-0005-0000-0000-0000D2510000}"/>
    <cellStyle name="20% - Accent1 3 2 4 3 2 2 8" xfId="21131" xr:uid="{00000000-0005-0000-0000-0000D3510000}"/>
    <cellStyle name="20% - Accent1 3 2 4 3 2 2 8 2" xfId="21132" xr:uid="{00000000-0005-0000-0000-0000D4510000}"/>
    <cellStyle name="20% - Accent1 3 2 4 3 2 2 9" xfId="21133" xr:uid="{00000000-0005-0000-0000-0000D5510000}"/>
    <cellStyle name="20% - Accent1 3 2 4 3 2 3" xfId="21134" xr:uid="{00000000-0005-0000-0000-0000D6510000}"/>
    <cellStyle name="20% - Accent1 3 2 4 3 2 3 2" xfId="21135" xr:uid="{00000000-0005-0000-0000-0000D7510000}"/>
    <cellStyle name="20% - Accent1 3 2 4 3 2 3 2 2" xfId="21136" xr:uid="{00000000-0005-0000-0000-0000D8510000}"/>
    <cellStyle name="20% - Accent1 3 2 4 3 2 3 2 2 2" xfId="21137" xr:uid="{00000000-0005-0000-0000-0000D9510000}"/>
    <cellStyle name="20% - Accent1 3 2 4 3 2 3 2 2 2 2" xfId="21138" xr:uid="{00000000-0005-0000-0000-0000DA510000}"/>
    <cellStyle name="20% - Accent1 3 2 4 3 2 3 2 2 3" xfId="21139" xr:uid="{00000000-0005-0000-0000-0000DB510000}"/>
    <cellStyle name="20% - Accent1 3 2 4 3 2 3 2 3" xfId="21140" xr:uid="{00000000-0005-0000-0000-0000DC510000}"/>
    <cellStyle name="20% - Accent1 3 2 4 3 2 3 2 3 2" xfId="21141" xr:uid="{00000000-0005-0000-0000-0000DD510000}"/>
    <cellStyle name="20% - Accent1 3 2 4 3 2 3 2 4" xfId="21142" xr:uid="{00000000-0005-0000-0000-0000DE510000}"/>
    <cellStyle name="20% - Accent1 3 2 4 3 2 3 3" xfId="21143" xr:uid="{00000000-0005-0000-0000-0000DF510000}"/>
    <cellStyle name="20% - Accent1 3 2 4 3 2 3 3 2" xfId="21144" xr:uid="{00000000-0005-0000-0000-0000E0510000}"/>
    <cellStyle name="20% - Accent1 3 2 4 3 2 3 3 2 2" xfId="21145" xr:uid="{00000000-0005-0000-0000-0000E1510000}"/>
    <cellStyle name="20% - Accent1 3 2 4 3 2 3 3 2 2 2" xfId="21146" xr:uid="{00000000-0005-0000-0000-0000E2510000}"/>
    <cellStyle name="20% - Accent1 3 2 4 3 2 3 3 2 3" xfId="21147" xr:uid="{00000000-0005-0000-0000-0000E3510000}"/>
    <cellStyle name="20% - Accent1 3 2 4 3 2 3 3 3" xfId="21148" xr:uid="{00000000-0005-0000-0000-0000E4510000}"/>
    <cellStyle name="20% - Accent1 3 2 4 3 2 3 3 3 2" xfId="21149" xr:uid="{00000000-0005-0000-0000-0000E5510000}"/>
    <cellStyle name="20% - Accent1 3 2 4 3 2 3 3 4" xfId="21150" xr:uid="{00000000-0005-0000-0000-0000E6510000}"/>
    <cellStyle name="20% - Accent1 3 2 4 3 2 3 4" xfId="21151" xr:uid="{00000000-0005-0000-0000-0000E7510000}"/>
    <cellStyle name="20% - Accent1 3 2 4 3 2 3 4 2" xfId="21152" xr:uid="{00000000-0005-0000-0000-0000E8510000}"/>
    <cellStyle name="20% - Accent1 3 2 4 3 2 3 4 2 2" xfId="21153" xr:uid="{00000000-0005-0000-0000-0000E9510000}"/>
    <cellStyle name="20% - Accent1 3 2 4 3 2 3 4 2 2 2" xfId="21154" xr:uid="{00000000-0005-0000-0000-0000EA510000}"/>
    <cellStyle name="20% - Accent1 3 2 4 3 2 3 4 2 3" xfId="21155" xr:uid="{00000000-0005-0000-0000-0000EB510000}"/>
    <cellStyle name="20% - Accent1 3 2 4 3 2 3 4 3" xfId="21156" xr:uid="{00000000-0005-0000-0000-0000EC510000}"/>
    <cellStyle name="20% - Accent1 3 2 4 3 2 3 4 3 2" xfId="21157" xr:uid="{00000000-0005-0000-0000-0000ED510000}"/>
    <cellStyle name="20% - Accent1 3 2 4 3 2 3 4 4" xfId="21158" xr:uid="{00000000-0005-0000-0000-0000EE510000}"/>
    <cellStyle name="20% - Accent1 3 2 4 3 2 3 5" xfId="21159" xr:uid="{00000000-0005-0000-0000-0000EF510000}"/>
    <cellStyle name="20% - Accent1 3 2 4 3 2 3 5 2" xfId="21160" xr:uid="{00000000-0005-0000-0000-0000F0510000}"/>
    <cellStyle name="20% - Accent1 3 2 4 3 2 3 5 2 2" xfId="21161" xr:uid="{00000000-0005-0000-0000-0000F1510000}"/>
    <cellStyle name="20% - Accent1 3 2 4 3 2 3 5 3" xfId="21162" xr:uid="{00000000-0005-0000-0000-0000F2510000}"/>
    <cellStyle name="20% - Accent1 3 2 4 3 2 3 6" xfId="21163" xr:uid="{00000000-0005-0000-0000-0000F3510000}"/>
    <cellStyle name="20% - Accent1 3 2 4 3 2 3 6 2" xfId="21164" xr:uid="{00000000-0005-0000-0000-0000F4510000}"/>
    <cellStyle name="20% - Accent1 3 2 4 3 2 3 6 2 2" xfId="21165" xr:uid="{00000000-0005-0000-0000-0000F5510000}"/>
    <cellStyle name="20% - Accent1 3 2 4 3 2 3 6 3" xfId="21166" xr:uid="{00000000-0005-0000-0000-0000F6510000}"/>
    <cellStyle name="20% - Accent1 3 2 4 3 2 3 7" xfId="21167" xr:uid="{00000000-0005-0000-0000-0000F7510000}"/>
    <cellStyle name="20% - Accent1 3 2 4 3 2 3 7 2" xfId="21168" xr:uid="{00000000-0005-0000-0000-0000F8510000}"/>
    <cellStyle name="20% - Accent1 3 2 4 3 2 3 8" xfId="21169" xr:uid="{00000000-0005-0000-0000-0000F9510000}"/>
    <cellStyle name="20% - Accent1 3 2 4 3 2 3 8 2" xfId="21170" xr:uid="{00000000-0005-0000-0000-0000FA510000}"/>
    <cellStyle name="20% - Accent1 3 2 4 3 2 3 9" xfId="21171" xr:uid="{00000000-0005-0000-0000-0000FB510000}"/>
    <cellStyle name="20% - Accent1 3 2 4 3 2 4" xfId="21172" xr:uid="{00000000-0005-0000-0000-0000FC510000}"/>
    <cellStyle name="20% - Accent1 3 2 4 3 2 4 2" xfId="21173" xr:uid="{00000000-0005-0000-0000-0000FD510000}"/>
    <cellStyle name="20% - Accent1 3 2 4 3 2 4 2 2" xfId="21174" xr:uid="{00000000-0005-0000-0000-0000FE510000}"/>
    <cellStyle name="20% - Accent1 3 2 4 3 2 4 2 2 2" xfId="21175" xr:uid="{00000000-0005-0000-0000-0000FF510000}"/>
    <cellStyle name="20% - Accent1 3 2 4 3 2 4 2 3" xfId="21176" xr:uid="{00000000-0005-0000-0000-000000520000}"/>
    <cellStyle name="20% - Accent1 3 2 4 3 2 4 3" xfId="21177" xr:uid="{00000000-0005-0000-0000-000001520000}"/>
    <cellStyle name="20% - Accent1 3 2 4 3 2 4 3 2" xfId="21178" xr:uid="{00000000-0005-0000-0000-000002520000}"/>
    <cellStyle name="20% - Accent1 3 2 4 3 2 4 4" xfId="21179" xr:uid="{00000000-0005-0000-0000-000003520000}"/>
    <cellStyle name="20% - Accent1 3 2 4 3 2 5" xfId="21180" xr:uid="{00000000-0005-0000-0000-000004520000}"/>
    <cellStyle name="20% - Accent1 3 2 4 3 2 5 2" xfId="21181" xr:uid="{00000000-0005-0000-0000-000005520000}"/>
    <cellStyle name="20% - Accent1 3 2 4 3 2 5 2 2" xfId="21182" xr:uid="{00000000-0005-0000-0000-000006520000}"/>
    <cellStyle name="20% - Accent1 3 2 4 3 2 5 2 2 2" xfId="21183" xr:uid="{00000000-0005-0000-0000-000007520000}"/>
    <cellStyle name="20% - Accent1 3 2 4 3 2 5 2 3" xfId="21184" xr:uid="{00000000-0005-0000-0000-000008520000}"/>
    <cellStyle name="20% - Accent1 3 2 4 3 2 5 3" xfId="21185" xr:uid="{00000000-0005-0000-0000-000009520000}"/>
    <cellStyle name="20% - Accent1 3 2 4 3 2 5 3 2" xfId="21186" xr:uid="{00000000-0005-0000-0000-00000A520000}"/>
    <cellStyle name="20% - Accent1 3 2 4 3 2 5 4" xfId="21187" xr:uid="{00000000-0005-0000-0000-00000B520000}"/>
    <cellStyle name="20% - Accent1 3 2 4 3 2 6" xfId="21188" xr:uid="{00000000-0005-0000-0000-00000C520000}"/>
    <cellStyle name="20% - Accent1 3 2 4 3 2 6 2" xfId="21189" xr:uid="{00000000-0005-0000-0000-00000D520000}"/>
    <cellStyle name="20% - Accent1 3 2 4 3 2 6 2 2" xfId="21190" xr:uid="{00000000-0005-0000-0000-00000E520000}"/>
    <cellStyle name="20% - Accent1 3 2 4 3 2 6 2 2 2" xfId="21191" xr:uid="{00000000-0005-0000-0000-00000F520000}"/>
    <cellStyle name="20% - Accent1 3 2 4 3 2 6 2 3" xfId="21192" xr:uid="{00000000-0005-0000-0000-000010520000}"/>
    <cellStyle name="20% - Accent1 3 2 4 3 2 6 3" xfId="21193" xr:uid="{00000000-0005-0000-0000-000011520000}"/>
    <cellStyle name="20% - Accent1 3 2 4 3 2 6 3 2" xfId="21194" xr:uid="{00000000-0005-0000-0000-000012520000}"/>
    <cellStyle name="20% - Accent1 3 2 4 3 2 6 4" xfId="21195" xr:uid="{00000000-0005-0000-0000-000013520000}"/>
    <cellStyle name="20% - Accent1 3 2 4 3 2 7" xfId="21196" xr:uid="{00000000-0005-0000-0000-000014520000}"/>
    <cellStyle name="20% - Accent1 3 2 4 3 2 7 2" xfId="21197" xr:uid="{00000000-0005-0000-0000-000015520000}"/>
    <cellStyle name="20% - Accent1 3 2 4 3 2 7 2 2" xfId="21198" xr:uid="{00000000-0005-0000-0000-000016520000}"/>
    <cellStyle name="20% - Accent1 3 2 4 3 2 7 3" xfId="21199" xr:uid="{00000000-0005-0000-0000-000017520000}"/>
    <cellStyle name="20% - Accent1 3 2 4 3 2 8" xfId="21200" xr:uid="{00000000-0005-0000-0000-000018520000}"/>
    <cellStyle name="20% - Accent1 3 2 4 3 2 8 2" xfId="21201" xr:uid="{00000000-0005-0000-0000-000019520000}"/>
    <cellStyle name="20% - Accent1 3 2 4 3 2 8 2 2" xfId="21202" xr:uid="{00000000-0005-0000-0000-00001A520000}"/>
    <cellStyle name="20% - Accent1 3 2 4 3 2 8 3" xfId="21203" xr:uid="{00000000-0005-0000-0000-00001B520000}"/>
    <cellStyle name="20% - Accent1 3 2 4 3 2 9" xfId="21204" xr:uid="{00000000-0005-0000-0000-00001C520000}"/>
    <cellStyle name="20% - Accent1 3 2 4 3 2 9 2" xfId="21205" xr:uid="{00000000-0005-0000-0000-00001D520000}"/>
    <cellStyle name="20% - Accent1 3 2 4 3 3" xfId="21206" xr:uid="{00000000-0005-0000-0000-00001E520000}"/>
    <cellStyle name="20% - Accent1 3 2 4 3 3 10" xfId="21207" xr:uid="{00000000-0005-0000-0000-00001F520000}"/>
    <cellStyle name="20% - Accent1 3 2 4 3 3 10 2" xfId="21208" xr:uid="{00000000-0005-0000-0000-000020520000}"/>
    <cellStyle name="20% - Accent1 3 2 4 3 3 11" xfId="21209" xr:uid="{00000000-0005-0000-0000-000021520000}"/>
    <cellStyle name="20% - Accent1 3 2 4 3 3 2" xfId="21210" xr:uid="{00000000-0005-0000-0000-000022520000}"/>
    <cellStyle name="20% - Accent1 3 2 4 3 3 2 2" xfId="21211" xr:uid="{00000000-0005-0000-0000-000023520000}"/>
    <cellStyle name="20% - Accent1 3 2 4 3 3 2 2 2" xfId="21212" xr:uid="{00000000-0005-0000-0000-000024520000}"/>
    <cellStyle name="20% - Accent1 3 2 4 3 3 2 2 2 2" xfId="21213" xr:uid="{00000000-0005-0000-0000-000025520000}"/>
    <cellStyle name="20% - Accent1 3 2 4 3 3 2 2 2 2 2" xfId="21214" xr:uid="{00000000-0005-0000-0000-000026520000}"/>
    <cellStyle name="20% - Accent1 3 2 4 3 3 2 2 2 3" xfId="21215" xr:uid="{00000000-0005-0000-0000-000027520000}"/>
    <cellStyle name="20% - Accent1 3 2 4 3 3 2 2 3" xfId="21216" xr:uid="{00000000-0005-0000-0000-000028520000}"/>
    <cellStyle name="20% - Accent1 3 2 4 3 3 2 2 3 2" xfId="21217" xr:uid="{00000000-0005-0000-0000-000029520000}"/>
    <cellStyle name="20% - Accent1 3 2 4 3 3 2 2 4" xfId="21218" xr:uid="{00000000-0005-0000-0000-00002A520000}"/>
    <cellStyle name="20% - Accent1 3 2 4 3 3 2 3" xfId="21219" xr:uid="{00000000-0005-0000-0000-00002B520000}"/>
    <cellStyle name="20% - Accent1 3 2 4 3 3 2 3 2" xfId="21220" xr:uid="{00000000-0005-0000-0000-00002C520000}"/>
    <cellStyle name="20% - Accent1 3 2 4 3 3 2 3 2 2" xfId="21221" xr:uid="{00000000-0005-0000-0000-00002D520000}"/>
    <cellStyle name="20% - Accent1 3 2 4 3 3 2 3 2 2 2" xfId="21222" xr:uid="{00000000-0005-0000-0000-00002E520000}"/>
    <cellStyle name="20% - Accent1 3 2 4 3 3 2 3 2 3" xfId="21223" xr:uid="{00000000-0005-0000-0000-00002F520000}"/>
    <cellStyle name="20% - Accent1 3 2 4 3 3 2 3 3" xfId="21224" xr:uid="{00000000-0005-0000-0000-000030520000}"/>
    <cellStyle name="20% - Accent1 3 2 4 3 3 2 3 3 2" xfId="21225" xr:uid="{00000000-0005-0000-0000-000031520000}"/>
    <cellStyle name="20% - Accent1 3 2 4 3 3 2 3 4" xfId="21226" xr:uid="{00000000-0005-0000-0000-000032520000}"/>
    <cellStyle name="20% - Accent1 3 2 4 3 3 2 4" xfId="21227" xr:uid="{00000000-0005-0000-0000-000033520000}"/>
    <cellStyle name="20% - Accent1 3 2 4 3 3 2 4 2" xfId="21228" xr:uid="{00000000-0005-0000-0000-000034520000}"/>
    <cellStyle name="20% - Accent1 3 2 4 3 3 2 4 2 2" xfId="21229" xr:uid="{00000000-0005-0000-0000-000035520000}"/>
    <cellStyle name="20% - Accent1 3 2 4 3 3 2 4 2 2 2" xfId="21230" xr:uid="{00000000-0005-0000-0000-000036520000}"/>
    <cellStyle name="20% - Accent1 3 2 4 3 3 2 4 2 3" xfId="21231" xr:uid="{00000000-0005-0000-0000-000037520000}"/>
    <cellStyle name="20% - Accent1 3 2 4 3 3 2 4 3" xfId="21232" xr:uid="{00000000-0005-0000-0000-000038520000}"/>
    <cellStyle name="20% - Accent1 3 2 4 3 3 2 4 3 2" xfId="21233" xr:uid="{00000000-0005-0000-0000-000039520000}"/>
    <cellStyle name="20% - Accent1 3 2 4 3 3 2 4 4" xfId="21234" xr:uid="{00000000-0005-0000-0000-00003A520000}"/>
    <cellStyle name="20% - Accent1 3 2 4 3 3 2 5" xfId="21235" xr:uid="{00000000-0005-0000-0000-00003B520000}"/>
    <cellStyle name="20% - Accent1 3 2 4 3 3 2 5 2" xfId="21236" xr:uid="{00000000-0005-0000-0000-00003C520000}"/>
    <cellStyle name="20% - Accent1 3 2 4 3 3 2 5 2 2" xfId="21237" xr:uid="{00000000-0005-0000-0000-00003D520000}"/>
    <cellStyle name="20% - Accent1 3 2 4 3 3 2 5 3" xfId="21238" xr:uid="{00000000-0005-0000-0000-00003E520000}"/>
    <cellStyle name="20% - Accent1 3 2 4 3 3 2 6" xfId="21239" xr:uid="{00000000-0005-0000-0000-00003F520000}"/>
    <cellStyle name="20% - Accent1 3 2 4 3 3 2 6 2" xfId="21240" xr:uid="{00000000-0005-0000-0000-000040520000}"/>
    <cellStyle name="20% - Accent1 3 2 4 3 3 2 6 2 2" xfId="21241" xr:uid="{00000000-0005-0000-0000-000041520000}"/>
    <cellStyle name="20% - Accent1 3 2 4 3 3 2 6 3" xfId="21242" xr:uid="{00000000-0005-0000-0000-000042520000}"/>
    <cellStyle name="20% - Accent1 3 2 4 3 3 2 7" xfId="21243" xr:uid="{00000000-0005-0000-0000-000043520000}"/>
    <cellStyle name="20% - Accent1 3 2 4 3 3 2 7 2" xfId="21244" xr:uid="{00000000-0005-0000-0000-000044520000}"/>
    <cellStyle name="20% - Accent1 3 2 4 3 3 2 8" xfId="21245" xr:uid="{00000000-0005-0000-0000-000045520000}"/>
    <cellStyle name="20% - Accent1 3 2 4 3 3 2 8 2" xfId="21246" xr:uid="{00000000-0005-0000-0000-000046520000}"/>
    <cellStyle name="20% - Accent1 3 2 4 3 3 2 9" xfId="21247" xr:uid="{00000000-0005-0000-0000-000047520000}"/>
    <cellStyle name="20% - Accent1 3 2 4 3 3 3" xfId="21248" xr:uid="{00000000-0005-0000-0000-000048520000}"/>
    <cellStyle name="20% - Accent1 3 2 4 3 3 3 2" xfId="21249" xr:uid="{00000000-0005-0000-0000-000049520000}"/>
    <cellStyle name="20% - Accent1 3 2 4 3 3 3 2 2" xfId="21250" xr:uid="{00000000-0005-0000-0000-00004A520000}"/>
    <cellStyle name="20% - Accent1 3 2 4 3 3 3 2 2 2" xfId="21251" xr:uid="{00000000-0005-0000-0000-00004B520000}"/>
    <cellStyle name="20% - Accent1 3 2 4 3 3 3 2 2 2 2" xfId="21252" xr:uid="{00000000-0005-0000-0000-00004C520000}"/>
    <cellStyle name="20% - Accent1 3 2 4 3 3 3 2 2 3" xfId="21253" xr:uid="{00000000-0005-0000-0000-00004D520000}"/>
    <cellStyle name="20% - Accent1 3 2 4 3 3 3 2 3" xfId="21254" xr:uid="{00000000-0005-0000-0000-00004E520000}"/>
    <cellStyle name="20% - Accent1 3 2 4 3 3 3 2 3 2" xfId="21255" xr:uid="{00000000-0005-0000-0000-00004F520000}"/>
    <cellStyle name="20% - Accent1 3 2 4 3 3 3 2 4" xfId="21256" xr:uid="{00000000-0005-0000-0000-000050520000}"/>
    <cellStyle name="20% - Accent1 3 2 4 3 3 3 3" xfId="21257" xr:uid="{00000000-0005-0000-0000-000051520000}"/>
    <cellStyle name="20% - Accent1 3 2 4 3 3 3 3 2" xfId="21258" xr:uid="{00000000-0005-0000-0000-000052520000}"/>
    <cellStyle name="20% - Accent1 3 2 4 3 3 3 3 2 2" xfId="21259" xr:uid="{00000000-0005-0000-0000-000053520000}"/>
    <cellStyle name="20% - Accent1 3 2 4 3 3 3 3 2 2 2" xfId="21260" xr:uid="{00000000-0005-0000-0000-000054520000}"/>
    <cellStyle name="20% - Accent1 3 2 4 3 3 3 3 2 3" xfId="21261" xr:uid="{00000000-0005-0000-0000-000055520000}"/>
    <cellStyle name="20% - Accent1 3 2 4 3 3 3 3 3" xfId="21262" xr:uid="{00000000-0005-0000-0000-000056520000}"/>
    <cellStyle name="20% - Accent1 3 2 4 3 3 3 3 3 2" xfId="21263" xr:uid="{00000000-0005-0000-0000-000057520000}"/>
    <cellStyle name="20% - Accent1 3 2 4 3 3 3 3 4" xfId="21264" xr:uid="{00000000-0005-0000-0000-000058520000}"/>
    <cellStyle name="20% - Accent1 3 2 4 3 3 3 4" xfId="21265" xr:uid="{00000000-0005-0000-0000-000059520000}"/>
    <cellStyle name="20% - Accent1 3 2 4 3 3 3 4 2" xfId="21266" xr:uid="{00000000-0005-0000-0000-00005A520000}"/>
    <cellStyle name="20% - Accent1 3 2 4 3 3 3 4 2 2" xfId="21267" xr:uid="{00000000-0005-0000-0000-00005B520000}"/>
    <cellStyle name="20% - Accent1 3 2 4 3 3 3 4 2 2 2" xfId="21268" xr:uid="{00000000-0005-0000-0000-00005C520000}"/>
    <cellStyle name="20% - Accent1 3 2 4 3 3 3 4 2 3" xfId="21269" xr:uid="{00000000-0005-0000-0000-00005D520000}"/>
    <cellStyle name="20% - Accent1 3 2 4 3 3 3 4 3" xfId="21270" xr:uid="{00000000-0005-0000-0000-00005E520000}"/>
    <cellStyle name="20% - Accent1 3 2 4 3 3 3 4 3 2" xfId="21271" xr:uid="{00000000-0005-0000-0000-00005F520000}"/>
    <cellStyle name="20% - Accent1 3 2 4 3 3 3 4 4" xfId="21272" xr:uid="{00000000-0005-0000-0000-000060520000}"/>
    <cellStyle name="20% - Accent1 3 2 4 3 3 3 5" xfId="21273" xr:uid="{00000000-0005-0000-0000-000061520000}"/>
    <cellStyle name="20% - Accent1 3 2 4 3 3 3 5 2" xfId="21274" xr:uid="{00000000-0005-0000-0000-000062520000}"/>
    <cellStyle name="20% - Accent1 3 2 4 3 3 3 5 2 2" xfId="21275" xr:uid="{00000000-0005-0000-0000-000063520000}"/>
    <cellStyle name="20% - Accent1 3 2 4 3 3 3 5 3" xfId="21276" xr:uid="{00000000-0005-0000-0000-000064520000}"/>
    <cellStyle name="20% - Accent1 3 2 4 3 3 3 6" xfId="21277" xr:uid="{00000000-0005-0000-0000-000065520000}"/>
    <cellStyle name="20% - Accent1 3 2 4 3 3 3 6 2" xfId="21278" xr:uid="{00000000-0005-0000-0000-000066520000}"/>
    <cellStyle name="20% - Accent1 3 2 4 3 3 3 6 2 2" xfId="21279" xr:uid="{00000000-0005-0000-0000-000067520000}"/>
    <cellStyle name="20% - Accent1 3 2 4 3 3 3 6 3" xfId="21280" xr:uid="{00000000-0005-0000-0000-000068520000}"/>
    <cellStyle name="20% - Accent1 3 2 4 3 3 3 7" xfId="21281" xr:uid="{00000000-0005-0000-0000-000069520000}"/>
    <cellStyle name="20% - Accent1 3 2 4 3 3 3 7 2" xfId="21282" xr:uid="{00000000-0005-0000-0000-00006A520000}"/>
    <cellStyle name="20% - Accent1 3 2 4 3 3 3 8" xfId="21283" xr:uid="{00000000-0005-0000-0000-00006B520000}"/>
    <cellStyle name="20% - Accent1 3 2 4 3 3 3 8 2" xfId="21284" xr:uid="{00000000-0005-0000-0000-00006C520000}"/>
    <cellStyle name="20% - Accent1 3 2 4 3 3 3 9" xfId="21285" xr:uid="{00000000-0005-0000-0000-00006D520000}"/>
    <cellStyle name="20% - Accent1 3 2 4 3 3 4" xfId="21286" xr:uid="{00000000-0005-0000-0000-00006E520000}"/>
    <cellStyle name="20% - Accent1 3 2 4 3 3 4 2" xfId="21287" xr:uid="{00000000-0005-0000-0000-00006F520000}"/>
    <cellStyle name="20% - Accent1 3 2 4 3 3 4 2 2" xfId="21288" xr:uid="{00000000-0005-0000-0000-000070520000}"/>
    <cellStyle name="20% - Accent1 3 2 4 3 3 4 2 2 2" xfId="21289" xr:uid="{00000000-0005-0000-0000-000071520000}"/>
    <cellStyle name="20% - Accent1 3 2 4 3 3 4 2 3" xfId="21290" xr:uid="{00000000-0005-0000-0000-000072520000}"/>
    <cellStyle name="20% - Accent1 3 2 4 3 3 4 3" xfId="21291" xr:uid="{00000000-0005-0000-0000-000073520000}"/>
    <cellStyle name="20% - Accent1 3 2 4 3 3 4 3 2" xfId="21292" xr:uid="{00000000-0005-0000-0000-000074520000}"/>
    <cellStyle name="20% - Accent1 3 2 4 3 3 4 4" xfId="21293" xr:uid="{00000000-0005-0000-0000-000075520000}"/>
    <cellStyle name="20% - Accent1 3 2 4 3 3 5" xfId="21294" xr:uid="{00000000-0005-0000-0000-000076520000}"/>
    <cellStyle name="20% - Accent1 3 2 4 3 3 5 2" xfId="21295" xr:uid="{00000000-0005-0000-0000-000077520000}"/>
    <cellStyle name="20% - Accent1 3 2 4 3 3 5 2 2" xfId="21296" xr:uid="{00000000-0005-0000-0000-000078520000}"/>
    <cellStyle name="20% - Accent1 3 2 4 3 3 5 2 2 2" xfId="21297" xr:uid="{00000000-0005-0000-0000-000079520000}"/>
    <cellStyle name="20% - Accent1 3 2 4 3 3 5 2 3" xfId="21298" xr:uid="{00000000-0005-0000-0000-00007A520000}"/>
    <cellStyle name="20% - Accent1 3 2 4 3 3 5 3" xfId="21299" xr:uid="{00000000-0005-0000-0000-00007B520000}"/>
    <cellStyle name="20% - Accent1 3 2 4 3 3 5 3 2" xfId="21300" xr:uid="{00000000-0005-0000-0000-00007C520000}"/>
    <cellStyle name="20% - Accent1 3 2 4 3 3 5 4" xfId="21301" xr:uid="{00000000-0005-0000-0000-00007D520000}"/>
    <cellStyle name="20% - Accent1 3 2 4 3 3 6" xfId="21302" xr:uid="{00000000-0005-0000-0000-00007E520000}"/>
    <cellStyle name="20% - Accent1 3 2 4 3 3 6 2" xfId="21303" xr:uid="{00000000-0005-0000-0000-00007F520000}"/>
    <cellStyle name="20% - Accent1 3 2 4 3 3 6 2 2" xfId="21304" xr:uid="{00000000-0005-0000-0000-000080520000}"/>
    <cellStyle name="20% - Accent1 3 2 4 3 3 6 2 2 2" xfId="21305" xr:uid="{00000000-0005-0000-0000-000081520000}"/>
    <cellStyle name="20% - Accent1 3 2 4 3 3 6 2 3" xfId="21306" xr:uid="{00000000-0005-0000-0000-000082520000}"/>
    <cellStyle name="20% - Accent1 3 2 4 3 3 6 3" xfId="21307" xr:uid="{00000000-0005-0000-0000-000083520000}"/>
    <cellStyle name="20% - Accent1 3 2 4 3 3 6 3 2" xfId="21308" xr:uid="{00000000-0005-0000-0000-000084520000}"/>
    <cellStyle name="20% - Accent1 3 2 4 3 3 6 4" xfId="21309" xr:uid="{00000000-0005-0000-0000-000085520000}"/>
    <cellStyle name="20% - Accent1 3 2 4 3 3 7" xfId="21310" xr:uid="{00000000-0005-0000-0000-000086520000}"/>
    <cellStyle name="20% - Accent1 3 2 4 3 3 7 2" xfId="21311" xr:uid="{00000000-0005-0000-0000-000087520000}"/>
    <cellStyle name="20% - Accent1 3 2 4 3 3 7 2 2" xfId="21312" xr:uid="{00000000-0005-0000-0000-000088520000}"/>
    <cellStyle name="20% - Accent1 3 2 4 3 3 7 3" xfId="21313" xr:uid="{00000000-0005-0000-0000-000089520000}"/>
    <cellStyle name="20% - Accent1 3 2 4 3 3 8" xfId="21314" xr:uid="{00000000-0005-0000-0000-00008A520000}"/>
    <cellStyle name="20% - Accent1 3 2 4 3 3 8 2" xfId="21315" xr:uid="{00000000-0005-0000-0000-00008B520000}"/>
    <cellStyle name="20% - Accent1 3 2 4 3 3 8 2 2" xfId="21316" xr:uid="{00000000-0005-0000-0000-00008C520000}"/>
    <cellStyle name="20% - Accent1 3 2 4 3 3 8 3" xfId="21317" xr:uid="{00000000-0005-0000-0000-00008D520000}"/>
    <cellStyle name="20% - Accent1 3 2 4 3 3 9" xfId="21318" xr:uid="{00000000-0005-0000-0000-00008E520000}"/>
    <cellStyle name="20% - Accent1 3 2 4 3 3 9 2" xfId="21319" xr:uid="{00000000-0005-0000-0000-00008F520000}"/>
    <cellStyle name="20% - Accent1 3 2 4 3 4" xfId="21320" xr:uid="{00000000-0005-0000-0000-000090520000}"/>
    <cellStyle name="20% - Accent1 3 2 4 3 4 10" xfId="21321" xr:uid="{00000000-0005-0000-0000-000091520000}"/>
    <cellStyle name="20% - Accent1 3 2 4 3 4 10 2" xfId="21322" xr:uid="{00000000-0005-0000-0000-000092520000}"/>
    <cellStyle name="20% - Accent1 3 2 4 3 4 11" xfId="21323" xr:uid="{00000000-0005-0000-0000-000093520000}"/>
    <cellStyle name="20% - Accent1 3 2 4 3 4 2" xfId="21324" xr:uid="{00000000-0005-0000-0000-000094520000}"/>
    <cellStyle name="20% - Accent1 3 2 4 3 4 2 2" xfId="21325" xr:uid="{00000000-0005-0000-0000-000095520000}"/>
    <cellStyle name="20% - Accent1 3 2 4 3 4 2 2 2" xfId="21326" xr:uid="{00000000-0005-0000-0000-000096520000}"/>
    <cellStyle name="20% - Accent1 3 2 4 3 4 2 2 2 2" xfId="21327" xr:uid="{00000000-0005-0000-0000-000097520000}"/>
    <cellStyle name="20% - Accent1 3 2 4 3 4 2 2 2 2 2" xfId="21328" xr:uid="{00000000-0005-0000-0000-000098520000}"/>
    <cellStyle name="20% - Accent1 3 2 4 3 4 2 2 2 3" xfId="21329" xr:uid="{00000000-0005-0000-0000-000099520000}"/>
    <cellStyle name="20% - Accent1 3 2 4 3 4 2 2 3" xfId="21330" xr:uid="{00000000-0005-0000-0000-00009A520000}"/>
    <cellStyle name="20% - Accent1 3 2 4 3 4 2 2 3 2" xfId="21331" xr:uid="{00000000-0005-0000-0000-00009B520000}"/>
    <cellStyle name="20% - Accent1 3 2 4 3 4 2 2 4" xfId="21332" xr:uid="{00000000-0005-0000-0000-00009C520000}"/>
    <cellStyle name="20% - Accent1 3 2 4 3 4 2 3" xfId="21333" xr:uid="{00000000-0005-0000-0000-00009D520000}"/>
    <cellStyle name="20% - Accent1 3 2 4 3 4 2 3 2" xfId="21334" xr:uid="{00000000-0005-0000-0000-00009E520000}"/>
    <cellStyle name="20% - Accent1 3 2 4 3 4 2 3 2 2" xfId="21335" xr:uid="{00000000-0005-0000-0000-00009F520000}"/>
    <cellStyle name="20% - Accent1 3 2 4 3 4 2 3 2 2 2" xfId="21336" xr:uid="{00000000-0005-0000-0000-0000A0520000}"/>
    <cellStyle name="20% - Accent1 3 2 4 3 4 2 3 2 3" xfId="21337" xr:uid="{00000000-0005-0000-0000-0000A1520000}"/>
    <cellStyle name="20% - Accent1 3 2 4 3 4 2 3 3" xfId="21338" xr:uid="{00000000-0005-0000-0000-0000A2520000}"/>
    <cellStyle name="20% - Accent1 3 2 4 3 4 2 3 3 2" xfId="21339" xr:uid="{00000000-0005-0000-0000-0000A3520000}"/>
    <cellStyle name="20% - Accent1 3 2 4 3 4 2 3 4" xfId="21340" xr:uid="{00000000-0005-0000-0000-0000A4520000}"/>
    <cellStyle name="20% - Accent1 3 2 4 3 4 2 4" xfId="21341" xr:uid="{00000000-0005-0000-0000-0000A5520000}"/>
    <cellStyle name="20% - Accent1 3 2 4 3 4 2 4 2" xfId="21342" xr:uid="{00000000-0005-0000-0000-0000A6520000}"/>
    <cellStyle name="20% - Accent1 3 2 4 3 4 2 4 2 2" xfId="21343" xr:uid="{00000000-0005-0000-0000-0000A7520000}"/>
    <cellStyle name="20% - Accent1 3 2 4 3 4 2 4 2 2 2" xfId="21344" xr:uid="{00000000-0005-0000-0000-0000A8520000}"/>
    <cellStyle name="20% - Accent1 3 2 4 3 4 2 4 2 3" xfId="21345" xr:uid="{00000000-0005-0000-0000-0000A9520000}"/>
    <cellStyle name="20% - Accent1 3 2 4 3 4 2 4 3" xfId="21346" xr:uid="{00000000-0005-0000-0000-0000AA520000}"/>
    <cellStyle name="20% - Accent1 3 2 4 3 4 2 4 3 2" xfId="21347" xr:uid="{00000000-0005-0000-0000-0000AB520000}"/>
    <cellStyle name="20% - Accent1 3 2 4 3 4 2 4 4" xfId="21348" xr:uid="{00000000-0005-0000-0000-0000AC520000}"/>
    <cellStyle name="20% - Accent1 3 2 4 3 4 2 5" xfId="21349" xr:uid="{00000000-0005-0000-0000-0000AD520000}"/>
    <cellStyle name="20% - Accent1 3 2 4 3 4 2 5 2" xfId="21350" xr:uid="{00000000-0005-0000-0000-0000AE520000}"/>
    <cellStyle name="20% - Accent1 3 2 4 3 4 2 5 2 2" xfId="21351" xr:uid="{00000000-0005-0000-0000-0000AF520000}"/>
    <cellStyle name="20% - Accent1 3 2 4 3 4 2 5 3" xfId="21352" xr:uid="{00000000-0005-0000-0000-0000B0520000}"/>
    <cellStyle name="20% - Accent1 3 2 4 3 4 2 6" xfId="21353" xr:uid="{00000000-0005-0000-0000-0000B1520000}"/>
    <cellStyle name="20% - Accent1 3 2 4 3 4 2 6 2" xfId="21354" xr:uid="{00000000-0005-0000-0000-0000B2520000}"/>
    <cellStyle name="20% - Accent1 3 2 4 3 4 2 6 2 2" xfId="21355" xr:uid="{00000000-0005-0000-0000-0000B3520000}"/>
    <cellStyle name="20% - Accent1 3 2 4 3 4 2 6 3" xfId="21356" xr:uid="{00000000-0005-0000-0000-0000B4520000}"/>
    <cellStyle name="20% - Accent1 3 2 4 3 4 2 7" xfId="21357" xr:uid="{00000000-0005-0000-0000-0000B5520000}"/>
    <cellStyle name="20% - Accent1 3 2 4 3 4 2 7 2" xfId="21358" xr:uid="{00000000-0005-0000-0000-0000B6520000}"/>
    <cellStyle name="20% - Accent1 3 2 4 3 4 2 8" xfId="21359" xr:uid="{00000000-0005-0000-0000-0000B7520000}"/>
    <cellStyle name="20% - Accent1 3 2 4 3 4 2 8 2" xfId="21360" xr:uid="{00000000-0005-0000-0000-0000B8520000}"/>
    <cellStyle name="20% - Accent1 3 2 4 3 4 2 9" xfId="21361" xr:uid="{00000000-0005-0000-0000-0000B9520000}"/>
    <cellStyle name="20% - Accent1 3 2 4 3 4 3" xfId="21362" xr:uid="{00000000-0005-0000-0000-0000BA520000}"/>
    <cellStyle name="20% - Accent1 3 2 4 3 4 3 2" xfId="21363" xr:uid="{00000000-0005-0000-0000-0000BB520000}"/>
    <cellStyle name="20% - Accent1 3 2 4 3 4 3 2 2" xfId="21364" xr:uid="{00000000-0005-0000-0000-0000BC520000}"/>
    <cellStyle name="20% - Accent1 3 2 4 3 4 3 2 2 2" xfId="21365" xr:uid="{00000000-0005-0000-0000-0000BD520000}"/>
    <cellStyle name="20% - Accent1 3 2 4 3 4 3 2 2 2 2" xfId="21366" xr:uid="{00000000-0005-0000-0000-0000BE520000}"/>
    <cellStyle name="20% - Accent1 3 2 4 3 4 3 2 2 3" xfId="21367" xr:uid="{00000000-0005-0000-0000-0000BF520000}"/>
    <cellStyle name="20% - Accent1 3 2 4 3 4 3 2 3" xfId="21368" xr:uid="{00000000-0005-0000-0000-0000C0520000}"/>
    <cellStyle name="20% - Accent1 3 2 4 3 4 3 2 3 2" xfId="21369" xr:uid="{00000000-0005-0000-0000-0000C1520000}"/>
    <cellStyle name="20% - Accent1 3 2 4 3 4 3 2 4" xfId="21370" xr:uid="{00000000-0005-0000-0000-0000C2520000}"/>
    <cellStyle name="20% - Accent1 3 2 4 3 4 3 3" xfId="21371" xr:uid="{00000000-0005-0000-0000-0000C3520000}"/>
    <cellStyle name="20% - Accent1 3 2 4 3 4 3 3 2" xfId="21372" xr:uid="{00000000-0005-0000-0000-0000C4520000}"/>
    <cellStyle name="20% - Accent1 3 2 4 3 4 3 3 2 2" xfId="21373" xr:uid="{00000000-0005-0000-0000-0000C5520000}"/>
    <cellStyle name="20% - Accent1 3 2 4 3 4 3 3 2 2 2" xfId="21374" xr:uid="{00000000-0005-0000-0000-0000C6520000}"/>
    <cellStyle name="20% - Accent1 3 2 4 3 4 3 3 2 3" xfId="21375" xr:uid="{00000000-0005-0000-0000-0000C7520000}"/>
    <cellStyle name="20% - Accent1 3 2 4 3 4 3 3 3" xfId="21376" xr:uid="{00000000-0005-0000-0000-0000C8520000}"/>
    <cellStyle name="20% - Accent1 3 2 4 3 4 3 3 3 2" xfId="21377" xr:uid="{00000000-0005-0000-0000-0000C9520000}"/>
    <cellStyle name="20% - Accent1 3 2 4 3 4 3 3 4" xfId="21378" xr:uid="{00000000-0005-0000-0000-0000CA520000}"/>
    <cellStyle name="20% - Accent1 3 2 4 3 4 3 4" xfId="21379" xr:uid="{00000000-0005-0000-0000-0000CB520000}"/>
    <cellStyle name="20% - Accent1 3 2 4 3 4 3 4 2" xfId="21380" xr:uid="{00000000-0005-0000-0000-0000CC520000}"/>
    <cellStyle name="20% - Accent1 3 2 4 3 4 3 4 2 2" xfId="21381" xr:uid="{00000000-0005-0000-0000-0000CD520000}"/>
    <cellStyle name="20% - Accent1 3 2 4 3 4 3 4 2 2 2" xfId="21382" xr:uid="{00000000-0005-0000-0000-0000CE520000}"/>
    <cellStyle name="20% - Accent1 3 2 4 3 4 3 4 2 3" xfId="21383" xr:uid="{00000000-0005-0000-0000-0000CF520000}"/>
    <cellStyle name="20% - Accent1 3 2 4 3 4 3 4 3" xfId="21384" xr:uid="{00000000-0005-0000-0000-0000D0520000}"/>
    <cellStyle name="20% - Accent1 3 2 4 3 4 3 4 3 2" xfId="21385" xr:uid="{00000000-0005-0000-0000-0000D1520000}"/>
    <cellStyle name="20% - Accent1 3 2 4 3 4 3 4 4" xfId="21386" xr:uid="{00000000-0005-0000-0000-0000D2520000}"/>
    <cellStyle name="20% - Accent1 3 2 4 3 4 3 5" xfId="21387" xr:uid="{00000000-0005-0000-0000-0000D3520000}"/>
    <cellStyle name="20% - Accent1 3 2 4 3 4 3 5 2" xfId="21388" xr:uid="{00000000-0005-0000-0000-0000D4520000}"/>
    <cellStyle name="20% - Accent1 3 2 4 3 4 3 5 2 2" xfId="21389" xr:uid="{00000000-0005-0000-0000-0000D5520000}"/>
    <cellStyle name="20% - Accent1 3 2 4 3 4 3 5 3" xfId="21390" xr:uid="{00000000-0005-0000-0000-0000D6520000}"/>
    <cellStyle name="20% - Accent1 3 2 4 3 4 3 6" xfId="21391" xr:uid="{00000000-0005-0000-0000-0000D7520000}"/>
    <cellStyle name="20% - Accent1 3 2 4 3 4 3 6 2" xfId="21392" xr:uid="{00000000-0005-0000-0000-0000D8520000}"/>
    <cellStyle name="20% - Accent1 3 2 4 3 4 3 6 2 2" xfId="21393" xr:uid="{00000000-0005-0000-0000-0000D9520000}"/>
    <cellStyle name="20% - Accent1 3 2 4 3 4 3 6 3" xfId="21394" xr:uid="{00000000-0005-0000-0000-0000DA520000}"/>
    <cellStyle name="20% - Accent1 3 2 4 3 4 3 7" xfId="21395" xr:uid="{00000000-0005-0000-0000-0000DB520000}"/>
    <cellStyle name="20% - Accent1 3 2 4 3 4 3 7 2" xfId="21396" xr:uid="{00000000-0005-0000-0000-0000DC520000}"/>
    <cellStyle name="20% - Accent1 3 2 4 3 4 3 8" xfId="21397" xr:uid="{00000000-0005-0000-0000-0000DD520000}"/>
    <cellStyle name="20% - Accent1 3 2 4 3 4 3 8 2" xfId="21398" xr:uid="{00000000-0005-0000-0000-0000DE520000}"/>
    <cellStyle name="20% - Accent1 3 2 4 3 4 3 9" xfId="21399" xr:uid="{00000000-0005-0000-0000-0000DF520000}"/>
    <cellStyle name="20% - Accent1 3 2 4 3 4 4" xfId="21400" xr:uid="{00000000-0005-0000-0000-0000E0520000}"/>
    <cellStyle name="20% - Accent1 3 2 4 3 4 4 2" xfId="21401" xr:uid="{00000000-0005-0000-0000-0000E1520000}"/>
    <cellStyle name="20% - Accent1 3 2 4 3 4 4 2 2" xfId="21402" xr:uid="{00000000-0005-0000-0000-0000E2520000}"/>
    <cellStyle name="20% - Accent1 3 2 4 3 4 4 2 2 2" xfId="21403" xr:uid="{00000000-0005-0000-0000-0000E3520000}"/>
    <cellStyle name="20% - Accent1 3 2 4 3 4 4 2 3" xfId="21404" xr:uid="{00000000-0005-0000-0000-0000E4520000}"/>
    <cellStyle name="20% - Accent1 3 2 4 3 4 4 3" xfId="21405" xr:uid="{00000000-0005-0000-0000-0000E5520000}"/>
    <cellStyle name="20% - Accent1 3 2 4 3 4 4 3 2" xfId="21406" xr:uid="{00000000-0005-0000-0000-0000E6520000}"/>
    <cellStyle name="20% - Accent1 3 2 4 3 4 4 4" xfId="21407" xr:uid="{00000000-0005-0000-0000-0000E7520000}"/>
    <cellStyle name="20% - Accent1 3 2 4 3 4 5" xfId="21408" xr:uid="{00000000-0005-0000-0000-0000E8520000}"/>
    <cellStyle name="20% - Accent1 3 2 4 3 4 5 2" xfId="21409" xr:uid="{00000000-0005-0000-0000-0000E9520000}"/>
    <cellStyle name="20% - Accent1 3 2 4 3 4 5 2 2" xfId="21410" xr:uid="{00000000-0005-0000-0000-0000EA520000}"/>
    <cellStyle name="20% - Accent1 3 2 4 3 4 5 2 2 2" xfId="21411" xr:uid="{00000000-0005-0000-0000-0000EB520000}"/>
    <cellStyle name="20% - Accent1 3 2 4 3 4 5 2 3" xfId="21412" xr:uid="{00000000-0005-0000-0000-0000EC520000}"/>
    <cellStyle name="20% - Accent1 3 2 4 3 4 5 3" xfId="21413" xr:uid="{00000000-0005-0000-0000-0000ED520000}"/>
    <cellStyle name="20% - Accent1 3 2 4 3 4 5 3 2" xfId="21414" xr:uid="{00000000-0005-0000-0000-0000EE520000}"/>
    <cellStyle name="20% - Accent1 3 2 4 3 4 5 4" xfId="21415" xr:uid="{00000000-0005-0000-0000-0000EF520000}"/>
    <cellStyle name="20% - Accent1 3 2 4 3 4 6" xfId="21416" xr:uid="{00000000-0005-0000-0000-0000F0520000}"/>
    <cellStyle name="20% - Accent1 3 2 4 3 4 6 2" xfId="21417" xr:uid="{00000000-0005-0000-0000-0000F1520000}"/>
    <cellStyle name="20% - Accent1 3 2 4 3 4 6 2 2" xfId="21418" xr:uid="{00000000-0005-0000-0000-0000F2520000}"/>
    <cellStyle name="20% - Accent1 3 2 4 3 4 6 2 2 2" xfId="21419" xr:uid="{00000000-0005-0000-0000-0000F3520000}"/>
    <cellStyle name="20% - Accent1 3 2 4 3 4 6 2 3" xfId="21420" xr:uid="{00000000-0005-0000-0000-0000F4520000}"/>
    <cellStyle name="20% - Accent1 3 2 4 3 4 6 3" xfId="21421" xr:uid="{00000000-0005-0000-0000-0000F5520000}"/>
    <cellStyle name="20% - Accent1 3 2 4 3 4 6 3 2" xfId="21422" xr:uid="{00000000-0005-0000-0000-0000F6520000}"/>
    <cellStyle name="20% - Accent1 3 2 4 3 4 6 4" xfId="21423" xr:uid="{00000000-0005-0000-0000-0000F7520000}"/>
    <cellStyle name="20% - Accent1 3 2 4 3 4 7" xfId="21424" xr:uid="{00000000-0005-0000-0000-0000F8520000}"/>
    <cellStyle name="20% - Accent1 3 2 4 3 4 7 2" xfId="21425" xr:uid="{00000000-0005-0000-0000-0000F9520000}"/>
    <cellStyle name="20% - Accent1 3 2 4 3 4 7 2 2" xfId="21426" xr:uid="{00000000-0005-0000-0000-0000FA520000}"/>
    <cellStyle name="20% - Accent1 3 2 4 3 4 7 3" xfId="21427" xr:uid="{00000000-0005-0000-0000-0000FB520000}"/>
    <cellStyle name="20% - Accent1 3 2 4 3 4 8" xfId="21428" xr:uid="{00000000-0005-0000-0000-0000FC520000}"/>
    <cellStyle name="20% - Accent1 3 2 4 3 4 8 2" xfId="21429" xr:uid="{00000000-0005-0000-0000-0000FD520000}"/>
    <cellStyle name="20% - Accent1 3 2 4 3 4 8 2 2" xfId="21430" xr:uid="{00000000-0005-0000-0000-0000FE520000}"/>
    <cellStyle name="20% - Accent1 3 2 4 3 4 8 3" xfId="21431" xr:uid="{00000000-0005-0000-0000-0000FF520000}"/>
    <cellStyle name="20% - Accent1 3 2 4 3 4 9" xfId="21432" xr:uid="{00000000-0005-0000-0000-000000530000}"/>
    <cellStyle name="20% - Accent1 3 2 4 3 4 9 2" xfId="21433" xr:uid="{00000000-0005-0000-0000-000001530000}"/>
    <cellStyle name="20% - Accent1 3 2 4 3 5" xfId="21434" xr:uid="{00000000-0005-0000-0000-000002530000}"/>
    <cellStyle name="20% - Accent1 3 2 4 3 5 2" xfId="21435" xr:uid="{00000000-0005-0000-0000-000003530000}"/>
    <cellStyle name="20% - Accent1 3 2 4 3 5 2 2" xfId="21436" xr:uid="{00000000-0005-0000-0000-000004530000}"/>
    <cellStyle name="20% - Accent1 3 2 4 3 5 2 2 2" xfId="21437" xr:uid="{00000000-0005-0000-0000-000005530000}"/>
    <cellStyle name="20% - Accent1 3 2 4 3 5 2 2 2 2" xfId="21438" xr:uid="{00000000-0005-0000-0000-000006530000}"/>
    <cellStyle name="20% - Accent1 3 2 4 3 5 2 2 3" xfId="21439" xr:uid="{00000000-0005-0000-0000-000007530000}"/>
    <cellStyle name="20% - Accent1 3 2 4 3 5 2 3" xfId="21440" xr:uid="{00000000-0005-0000-0000-000008530000}"/>
    <cellStyle name="20% - Accent1 3 2 4 3 5 2 3 2" xfId="21441" xr:uid="{00000000-0005-0000-0000-000009530000}"/>
    <cellStyle name="20% - Accent1 3 2 4 3 5 2 4" xfId="21442" xr:uid="{00000000-0005-0000-0000-00000A530000}"/>
    <cellStyle name="20% - Accent1 3 2 4 3 5 3" xfId="21443" xr:uid="{00000000-0005-0000-0000-00000B530000}"/>
    <cellStyle name="20% - Accent1 3 2 4 3 5 3 2" xfId="21444" xr:uid="{00000000-0005-0000-0000-00000C530000}"/>
    <cellStyle name="20% - Accent1 3 2 4 3 5 3 2 2" xfId="21445" xr:uid="{00000000-0005-0000-0000-00000D530000}"/>
    <cellStyle name="20% - Accent1 3 2 4 3 5 3 2 2 2" xfId="21446" xr:uid="{00000000-0005-0000-0000-00000E530000}"/>
    <cellStyle name="20% - Accent1 3 2 4 3 5 3 2 3" xfId="21447" xr:uid="{00000000-0005-0000-0000-00000F530000}"/>
    <cellStyle name="20% - Accent1 3 2 4 3 5 3 3" xfId="21448" xr:uid="{00000000-0005-0000-0000-000010530000}"/>
    <cellStyle name="20% - Accent1 3 2 4 3 5 3 3 2" xfId="21449" xr:uid="{00000000-0005-0000-0000-000011530000}"/>
    <cellStyle name="20% - Accent1 3 2 4 3 5 3 4" xfId="21450" xr:uid="{00000000-0005-0000-0000-000012530000}"/>
    <cellStyle name="20% - Accent1 3 2 4 3 5 4" xfId="21451" xr:uid="{00000000-0005-0000-0000-000013530000}"/>
    <cellStyle name="20% - Accent1 3 2 4 3 5 4 2" xfId="21452" xr:uid="{00000000-0005-0000-0000-000014530000}"/>
    <cellStyle name="20% - Accent1 3 2 4 3 5 4 2 2" xfId="21453" xr:uid="{00000000-0005-0000-0000-000015530000}"/>
    <cellStyle name="20% - Accent1 3 2 4 3 5 4 2 2 2" xfId="21454" xr:uid="{00000000-0005-0000-0000-000016530000}"/>
    <cellStyle name="20% - Accent1 3 2 4 3 5 4 2 3" xfId="21455" xr:uid="{00000000-0005-0000-0000-000017530000}"/>
    <cellStyle name="20% - Accent1 3 2 4 3 5 4 3" xfId="21456" xr:uid="{00000000-0005-0000-0000-000018530000}"/>
    <cellStyle name="20% - Accent1 3 2 4 3 5 4 3 2" xfId="21457" xr:uid="{00000000-0005-0000-0000-000019530000}"/>
    <cellStyle name="20% - Accent1 3 2 4 3 5 4 4" xfId="21458" xr:uid="{00000000-0005-0000-0000-00001A530000}"/>
    <cellStyle name="20% - Accent1 3 2 4 3 5 5" xfId="21459" xr:uid="{00000000-0005-0000-0000-00001B530000}"/>
    <cellStyle name="20% - Accent1 3 2 4 3 5 5 2" xfId="21460" xr:uid="{00000000-0005-0000-0000-00001C530000}"/>
    <cellStyle name="20% - Accent1 3 2 4 3 5 5 2 2" xfId="21461" xr:uid="{00000000-0005-0000-0000-00001D530000}"/>
    <cellStyle name="20% - Accent1 3 2 4 3 5 5 3" xfId="21462" xr:uid="{00000000-0005-0000-0000-00001E530000}"/>
    <cellStyle name="20% - Accent1 3 2 4 3 5 6" xfId="21463" xr:uid="{00000000-0005-0000-0000-00001F530000}"/>
    <cellStyle name="20% - Accent1 3 2 4 3 5 6 2" xfId="21464" xr:uid="{00000000-0005-0000-0000-000020530000}"/>
    <cellStyle name="20% - Accent1 3 2 4 3 5 6 2 2" xfId="21465" xr:uid="{00000000-0005-0000-0000-000021530000}"/>
    <cellStyle name="20% - Accent1 3 2 4 3 5 6 3" xfId="21466" xr:uid="{00000000-0005-0000-0000-000022530000}"/>
    <cellStyle name="20% - Accent1 3 2 4 3 5 7" xfId="21467" xr:uid="{00000000-0005-0000-0000-000023530000}"/>
    <cellStyle name="20% - Accent1 3 2 4 3 5 7 2" xfId="21468" xr:uid="{00000000-0005-0000-0000-000024530000}"/>
    <cellStyle name="20% - Accent1 3 2 4 3 5 8" xfId="21469" xr:uid="{00000000-0005-0000-0000-000025530000}"/>
    <cellStyle name="20% - Accent1 3 2 4 3 5 8 2" xfId="21470" xr:uid="{00000000-0005-0000-0000-000026530000}"/>
    <cellStyle name="20% - Accent1 3 2 4 3 5 9" xfId="21471" xr:uid="{00000000-0005-0000-0000-000027530000}"/>
    <cellStyle name="20% - Accent1 3 2 4 3 6" xfId="21472" xr:uid="{00000000-0005-0000-0000-000028530000}"/>
    <cellStyle name="20% - Accent1 3 2 4 3 6 2" xfId="21473" xr:uid="{00000000-0005-0000-0000-000029530000}"/>
    <cellStyle name="20% - Accent1 3 2 4 3 6 2 2" xfId="21474" xr:uid="{00000000-0005-0000-0000-00002A530000}"/>
    <cellStyle name="20% - Accent1 3 2 4 3 6 2 2 2" xfId="21475" xr:uid="{00000000-0005-0000-0000-00002B530000}"/>
    <cellStyle name="20% - Accent1 3 2 4 3 6 2 2 2 2" xfId="21476" xr:uid="{00000000-0005-0000-0000-00002C530000}"/>
    <cellStyle name="20% - Accent1 3 2 4 3 6 2 2 3" xfId="21477" xr:uid="{00000000-0005-0000-0000-00002D530000}"/>
    <cellStyle name="20% - Accent1 3 2 4 3 6 2 3" xfId="21478" xr:uid="{00000000-0005-0000-0000-00002E530000}"/>
    <cellStyle name="20% - Accent1 3 2 4 3 6 2 3 2" xfId="21479" xr:uid="{00000000-0005-0000-0000-00002F530000}"/>
    <cellStyle name="20% - Accent1 3 2 4 3 6 2 4" xfId="21480" xr:uid="{00000000-0005-0000-0000-000030530000}"/>
    <cellStyle name="20% - Accent1 3 2 4 3 6 3" xfId="21481" xr:uid="{00000000-0005-0000-0000-000031530000}"/>
    <cellStyle name="20% - Accent1 3 2 4 3 6 3 2" xfId="21482" xr:uid="{00000000-0005-0000-0000-000032530000}"/>
    <cellStyle name="20% - Accent1 3 2 4 3 6 3 2 2" xfId="21483" xr:uid="{00000000-0005-0000-0000-000033530000}"/>
    <cellStyle name="20% - Accent1 3 2 4 3 6 3 2 2 2" xfId="21484" xr:uid="{00000000-0005-0000-0000-000034530000}"/>
    <cellStyle name="20% - Accent1 3 2 4 3 6 3 2 3" xfId="21485" xr:uid="{00000000-0005-0000-0000-000035530000}"/>
    <cellStyle name="20% - Accent1 3 2 4 3 6 3 3" xfId="21486" xr:uid="{00000000-0005-0000-0000-000036530000}"/>
    <cellStyle name="20% - Accent1 3 2 4 3 6 3 3 2" xfId="21487" xr:uid="{00000000-0005-0000-0000-000037530000}"/>
    <cellStyle name="20% - Accent1 3 2 4 3 6 3 4" xfId="21488" xr:uid="{00000000-0005-0000-0000-000038530000}"/>
    <cellStyle name="20% - Accent1 3 2 4 3 6 4" xfId="21489" xr:uid="{00000000-0005-0000-0000-000039530000}"/>
    <cellStyle name="20% - Accent1 3 2 4 3 6 4 2" xfId="21490" xr:uid="{00000000-0005-0000-0000-00003A530000}"/>
    <cellStyle name="20% - Accent1 3 2 4 3 6 4 2 2" xfId="21491" xr:uid="{00000000-0005-0000-0000-00003B530000}"/>
    <cellStyle name="20% - Accent1 3 2 4 3 6 4 2 2 2" xfId="21492" xr:uid="{00000000-0005-0000-0000-00003C530000}"/>
    <cellStyle name="20% - Accent1 3 2 4 3 6 4 2 3" xfId="21493" xr:uid="{00000000-0005-0000-0000-00003D530000}"/>
    <cellStyle name="20% - Accent1 3 2 4 3 6 4 3" xfId="21494" xr:uid="{00000000-0005-0000-0000-00003E530000}"/>
    <cellStyle name="20% - Accent1 3 2 4 3 6 4 3 2" xfId="21495" xr:uid="{00000000-0005-0000-0000-00003F530000}"/>
    <cellStyle name="20% - Accent1 3 2 4 3 6 4 4" xfId="21496" xr:uid="{00000000-0005-0000-0000-000040530000}"/>
    <cellStyle name="20% - Accent1 3 2 4 3 6 5" xfId="21497" xr:uid="{00000000-0005-0000-0000-000041530000}"/>
    <cellStyle name="20% - Accent1 3 2 4 3 6 5 2" xfId="21498" xr:uid="{00000000-0005-0000-0000-000042530000}"/>
    <cellStyle name="20% - Accent1 3 2 4 3 6 5 2 2" xfId="21499" xr:uid="{00000000-0005-0000-0000-000043530000}"/>
    <cellStyle name="20% - Accent1 3 2 4 3 6 5 3" xfId="21500" xr:uid="{00000000-0005-0000-0000-000044530000}"/>
    <cellStyle name="20% - Accent1 3 2 4 3 6 6" xfId="21501" xr:uid="{00000000-0005-0000-0000-000045530000}"/>
    <cellStyle name="20% - Accent1 3 2 4 3 6 6 2" xfId="21502" xr:uid="{00000000-0005-0000-0000-000046530000}"/>
    <cellStyle name="20% - Accent1 3 2 4 3 6 6 2 2" xfId="21503" xr:uid="{00000000-0005-0000-0000-000047530000}"/>
    <cellStyle name="20% - Accent1 3 2 4 3 6 6 3" xfId="21504" xr:uid="{00000000-0005-0000-0000-000048530000}"/>
    <cellStyle name="20% - Accent1 3 2 4 3 6 7" xfId="21505" xr:uid="{00000000-0005-0000-0000-000049530000}"/>
    <cellStyle name="20% - Accent1 3 2 4 3 6 7 2" xfId="21506" xr:uid="{00000000-0005-0000-0000-00004A530000}"/>
    <cellStyle name="20% - Accent1 3 2 4 3 6 8" xfId="21507" xr:uid="{00000000-0005-0000-0000-00004B530000}"/>
    <cellStyle name="20% - Accent1 3 2 4 3 6 8 2" xfId="21508" xr:uid="{00000000-0005-0000-0000-00004C530000}"/>
    <cellStyle name="20% - Accent1 3 2 4 3 6 9" xfId="21509" xr:uid="{00000000-0005-0000-0000-00004D530000}"/>
    <cellStyle name="20% - Accent1 3 2 4 3 7" xfId="21510" xr:uid="{00000000-0005-0000-0000-00004E530000}"/>
    <cellStyle name="20% - Accent1 3 2 4 3 7 2" xfId="21511" xr:uid="{00000000-0005-0000-0000-00004F530000}"/>
    <cellStyle name="20% - Accent1 3 2 4 3 7 2 2" xfId="21512" xr:uid="{00000000-0005-0000-0000-000050530000}"/>
    <cellStyle name="20% - Accent1 3 2 4 3 7 2 2 2" xfId="21513" xr:uid="{00000000-0005-0000-0000-000051530000}"/>
    <cellStyle name="20% - Accent1 3 2 4 3 7 2 3" xfId="21514" xr:uid="{00000000-0005-0000-0000-000052530000}"/>
    <cellStyle name="20% - Accent1 3 2 4 3 7 3" xfId="21515" xr:uid="{00000000-0005-0000-0000-000053530000}"/>
    <cellStyle name="20% - Accent1 3 2 4 3 7 3 2" xfId="21516" xr:uid="{00000000-0005-0000-0000-000054530000}"/>
    <cellStyle name="20% - Accent1 3 2 4 3 7 4" xfId="21517" xr:uid="{00000000-0005-0000-0000-000055530000}"/>
    <cellStyle name="20% - Accent1 3 2 4 3 8" xfId="21518" xr:uid="{00000000-0005-0000-0000-000056530000}"/>
    <cellStyle name="20% - Accent1 3 2 4 3 8 2" xfId="21519" xr:uid="{00000000-0005-0000-0000-000057530000}"/>
    <cellStyle name="20% - Accent1 3 2 4 3 8 2 2" xfId="21520" xr:uid="{00000000-0005-0000-0000-000058530000}"/>
    <cellStyle name="20% - Accent1 3 2 4 3 8 2 2 2" xfId="21521" xr:uid="{00000000-0005-0000-0000-000059530000}"/>
    <cellStyle name="20% - Accent1 3 2 4 3 8 2 3" xfId="21522" xr:uid="{00000000-0005-0000-0000-00005A530000}"/>
    <cellStyle name="20% - Accent1 3 2 4 3 8 3" xfId="21523" xr:uid="{00000000-0005-0000-0000-00005B530000}"/>
    <cellStyle name="20% - Accent1 3 2 4 3 8 3 2" xfId="21524" xr:uid="{00000000-0005-0000-0000-00005C530000}"/>
    <cellStyle name="20% - Accent1 3 2 4 3 8 4" xfId="21525" xr:uid="{00000000-0005-0000-0000-00005D530000}"/>
    <cellStyle name="20% - Accent1 3 2 4 3 9" xfId="21526" xr:uid="{00000000-0005-0000-0000-00005E530000}"/>
    <cellStyle name="20% - Accent1 3 2 4 3 9 2" xfId="21527" xr:uid="{00000000-0005-0000-0000-00005F530000}"/>
    <cellStyle name="20% - Accent1 3 2 4 3 9 2 2" xfId="21528" xr:uid="{00000000-0005-0000-0000-000060530000}"/>
    <cellStyle name="20% - Accent1 3 2 4 3 9 2 2 2" xfId="21529" xr:uid="{00000000-0005-0000-0000-000061530000}"/>
    <cellStyle name="20% - Accent1 3 2 4 3 9 2 3" xfId="21530" xr:uid="{00000000-0005-0000-0000-000062530000}"/>
    <cellStyle name="20% - Accent1 3 2 4 3 9 3" xfId="21531" xr:uid="{00000000-0005-0000-0000-000063530000}"/>
    <cellStyle name="20% - Accent1 3 2 4 3 9 3 2" xfId="21532" xr:uid="{00000000-0005-0000-0000-000064530000}"/>
    <cellStyle name="20% - Accent1 3 2 4 3 9 4" xfId="21533" xr:uid="{00000000-0005-0000-0000-000065530000}"/>
    <cellStyle name="20% - Accent1 3 2 4 4" xfId="21534" xr:uid="{00000000-0005-0000-0000-000066530000}"/>
    <cellStyle name="20% - Accent1 3 2 4 4 10" xfId="21535" xr:uid="{00000000-0005-0000-0000-000067530000}"/>
    <cellStyle name="20% - Accent1 3 2 4 4 10 2" xfId="21536" xr:uid="{00000000-0005-0000-0000-000068530000}"/>
    <cellStyle name="20% - Accent1 3 2 4 4 11" xfId="21537" xr:uid="{00000000-0005-0000-0000-000069530000}"/>
    <cellStyle name="20% - Accent1 3 2 4 4 2" xfId="21538" xr:uid="{00000000-0005-0000-0000-00006A530000}"/>
    <cellStyle name="20% - Accent1 3 2 4 4 2 2" xfId="21539" xr:uid="{00000000-0005-0000-0000-00006B530000}"/>
    <cellStyle name="20% - Accent1 3 2 4 4 2 2 2" xfId="21540" xr:uid="{00000000-0005-0000-0000-00006C530000}"/>
    <cellStyle name="20% - Accent1 3 2 4 4 2 2 2 2" xfId="21541" xr:uid="{00000000-0005-0000-0000-00006D530000}"/>
    <cellStyle name="20% - Accent1 3 2 4 4 2 2 2 2 2" xfId="21542" xr:uid="{00000000-0005-0000-0000-00006E530000}"/>
    <cellStyle name="20% - Accent1 3 2 4 4 2 2 2 3" xfId="21543" xr:uid="{00000000-0005-0000-0000-00006F530000}"/>
    <cellStyle name="20% - Accent1 3 2 4 4 2 2 3" xfId="21544" xr:uid="{00000000-0005-0000-0000-000070530000}"/>
    <cellStyle name="20% - Accent1 3 2 4 4 2 2 3 2" xfId="21545" xr:uid="{00000000-0005-0000-0000-000071530000}"/>
    <cellStyle name="20% - Accent1 3 2 4 4 2 2 4" xfId="21546" xr:uid="{00000000-0005-0000-0000-000072530000}"/>
    <cellStyle name="20% - Accent1 3 2 4 4 2 3" xfId="21547" xr:uid="{00000000-0005-0000-0000-000073530000}"/>
    <cellStyle name="20% - Accent1 3 2 4 4 2 3 2" xfId="21548" xr:uid="{00000000-0005-0000-0000-000074530000}"/>
    <cellStyle name="20% - Accent1 3 2 4 4 2 3 2 2" xfId="21549" xr:uid="{00000000-0005-0000-0000-000075530000}"/>
    <cellStyle name="20% - Accent1 3 2 4 4 2 3 2 2 2" xfId="21550" xr:uid="{00000000-0005-0000-0000-000076530000}"/>
    <cellStyle name="20% - Accent1 3 2 4 4 2 3 2 3" xfId="21551" xr:uid="{00000000-0005-0000-0000-000077530000}"/>
    <cellStyle name="20% - Accent1 3 2 4 4 2 3 3" xfId="21552" xr:uid="{00000000-0005-0000-0000-000078530000}"/>
    <cellStyle name="20% - Accent1 3 2 4 4 2 3 3 2" xfId="21553" xr:uid="{00000000-0005-0000-0000-000079530000}"/>
    <cellStyle name="20% - Accent1 3 2 4 4 2 3 4" xfId="21554" xr:uid="{00000000-0005-0000-0000-00007A530000}"/>
    <cellStyle name="20% - Accent1 3 2 4 4 2 4" xfId="21555" xr:uid="{00000000-0005-0000-0000-00007B530000}"/>
    <cellStyle name="20% - Accent1 3 2 4 4 2 4 2" xfId="21556" xr:uid="{00000000-0005-0000-0000-00007C530000}"/>
    <cellStyle name="20% - Accent1 3 2 4 4 2 4 2 2" xfId="21557" xr:uid="{00000000-0005-0000-0000-00007D530000}"/>
    <cellStyle name="20% - Accent1 3 2 4 4 2 4 2 2 2" xfId="21558" xr:uid="{00000000-0005-0000-0000-00007E530000}"/>
    <cellStyle name="20% - Accent1 3 2 4 4 2 4 2 3" xfId="21559" xr:uid="{00000000-0005-0000-0000-00007F530000}"/>
    <cellStyle name="20% - Accent1 3 2 4 4 2 4 3" xfId="21560" xr:uid="{00000000-0005-0000-0000-000080530000}"/>
    <cellStyle name="20% - Accent1 3 2 4 4 2 4 3 2" xfId="21561" xr:uid="{00000000-0005-0000-0000-000081530000}"/>
    <cellStyle name="20% - Accent1 3 2 4 4 2 4 4" xfId="21562" xr:uid="{00000000-0005-0000-0000-000082530000}"/>
    <cellStyle name="20% - Accent1 3 2 4 4 2 5" xfId="21563" xr:uid="{00000000-0005-0000-0000-000083530000}"/>
    <cellStyle name="20% - Accent1 3 2 4 4 2 5 2" xfId="21564" xr:uid="{00000000-0005-0000-0000-000084530000}"/>
    <cellStyle name="20% - Accent1 3 2 4 4 2 5 2 2" xfId="21565" xr:uid="{00000000-0005-0000-0000-000085530000}"/>
    <cellStyle name="20% - Accent1 3 2 4 4 2 5 3" xfId="21566" xr:uid="{00000000-0005-0000-0000-000086530000}"/>
    <cellStyle name="20% - Accent1 3 2 4 4 2 6" xfId="21567" xr:uid="{00000000-0005-0000-0000-000087530000}"/>
    <cellStyle name="20% - Accent1 3 2 4 4 2 6 2" xfId="21568" xr:uid="{00000000-0005-0000-0000-000088530000}"/>
    <cellStyle name="20% - Accent1 3 2 4 4 2 6 2 2" xfId="21569" xr:uid="{00000000-0005-0000-0000-000089530000}"/>
    <cellStyle name="20% - Accent1 3 2 4 4 2 6 3" xfId="21570" xr:uid="{00000000-0005-0000-0000-00008A530000}"/>
    <cellStyle name="20% - Accent1 3 2 4 4 2 7" xfId="21571" xr:uid="{00000000-0005-0000-0000-00008B530000}"/>
    <cellStyle name="20% - Accent1 3 2 4 4 2 7 2" xfId="21572" xr:uid="{00000000-0005-0000-0000-00008C530000}"/>
    <cellStyle name="20% - Accent1 3 2 4 4 2 8" xfId="21573" xr:uid="{00000000-0005-0000-0000-00008D530000}"/>
    <cellStyle name="20% - Accent1 3 2 4 4 2 8 2" xfId="21574" xr:uid="{00000000-0005-0000-0000-00008E530000}"/>
    <cellStyle name="20% - Accent1 3 2 4 4 2 9" xfId="21575" xr:uid="{00000000-0005-0000-0000-00008F530000}"/>
    <cellStyle name="20% - Accent1 3 2 4 4 3" xfId="21576" xr:uid="{00000000-0005-0000-0000-000090530000}"/>
    <cellStyle name="20% - Accent1 3 2 4 4 3 2" xfId="21577" xr:uid="{00000000-0005-0000-0000-000091530000}"/>
    <cellStyle name="20% - Accent1 3 2 4 4 3 2 2" xfId="21578" xr:uid="{00000000-0005-0000-0000-000092530000}"/>
    <cellStyle name="20% - Accent1 3 2 4 4 3 2 2 2" xfId="21579" xr:uid="{00000000-0005-0000-0000-000093530000}"/>
    <cellStyle name="20% - Accent1 3 2 4 4 3 2 2 2 2" xfId="21580" xr:uid="{00000000-0005-0000-0000-000094530000}"/>
    <cellStyle name="20% - Accent1 3 2 4 4 3 2 2 3" xfId="21581" xr:uid="{00000000-0005-0000-0000-000095530000}"/>
    <cellStyle name="20% - Accent1 3 2 4 4 3 2 3" xfId="21582" xr:uid="{00000000-0005-0000-0000-000096530000}"/>
    <cellStyle name="20% - Accent1 3 2 4 4 3 2 3 2" xfId="21583" xr:uid="{00000000-0005-0000-0000-000097530000}"/>
    <cellStyle name="20% - Accent1 3 2 4 4 3 2 4" xfId="21584" xr:uid="{00000000-0005-0000-0000-000098530000}"/>
    <cellStyle name="20% - Accent1 3 2 4 4 3 3" xfId="21585" xr:uid="{00000000-0005-0000-0000-000099530000}"/>
    <cellStyle name="20% - Accent1 3 2 4 4 3 3 2" xfId="21586" xr:uid="{00000000-0005-0000-0000-00009A530000}"/>
    <cellStyle name="20% - Accent1 3 2 4 4 3 3 2 2" xfId="21587" xr:uid="{00000000-0005-0000-0000-00009B530000}"/>
    <cellStyle name="20% - Accent1 3 2 4 4 3 3 2 2 2" xfId="21588" xr:uid="{00000000-0005-0000-0000-00009C530000}"/>
    <cellStyle name="20% - Accent1 3 2 4 4 3 3 2 3" xfId="21589" xr:uid="{00000000-0005-0000-0000-00009D530000}"/>
    <cellStyle name="20% - Accent1 3 2 4 4 3 3 3" xfId="21590" xr:uid="{00000000-0005-0000-0000-00009E530000}"/>
    <cellStyle name="20% - Accent1 3 2 4 4 3 3 3 2" xfId="21591" xr:uid="{00000000-0005-0000-0000-00009F530000}"/>
    <cellStyle name="20% - Accent1 3 2 4 4 3 3 4" xfId="21592" xr:uid="{00000000-0005-0000-0000-0000A0530000}"/>
    <cellStyle name="20% - Accent1 3 2 4 4 3 4" xfId="21593" xr:uid="{00000000-0005-0000-0000-0000A1530000}"/>
    <cellStyle name="20% - Accent1 3 2 4 4 3 4 2" xfId="21594" xr:uid="{00000000-0005-0000-0000-0000A2530000}"/>
    <cellStyle name="20% - Accent1 3 2 4 4 3 4 2 2" xfId="21595" xr:uid="{00000000-0005-0000-0000-0000A3530000}"/>
    <cellStyle name="20% - Accent1 3 2 4 4 3 4 2 2 2" xfId="21596" xr:uid="{00000000-0005-0000-0000-0000A4530000}"/>
    <cellStyle name="20% - Accent1 3 2 4 4 3 4 2 3" xfId="21597" xr:uid="{00000000-0005-0000-0000-0000A5530000}"/>
    <cellStyle name="20% - Accent1 3 2 4 4 3 4 3" xfId="21598" xr:uid="{00000000-0005-0000-0000-0000A6530000}"/>
    <cellStyle name="20% - Accent1 3 2 4 4 3 4 3 2" xfId="21599" xr:uid="{00000000-0005-0000-0000-0000A7530000}"/>
    <cellStyle name="20% - Accent1 3 2 4 4 3 4 4" xfId="21600" xr:uid="{00000000-0005-0000-0000-0000A8530000}"/>
    <cellStyle name="20% - Accent1 3 2 4 4 3 5" xfId="21601" xr:uid="{00000000-0005-0000-0000-0000A9530000}"/>
    <cellStyle name="20% - Accent1 3 2 4 4 3 5 2" xfId="21602" xr:uid="{00000000-0005-0000-0000-0000AA530000}"/>
    <cellStyle name="20% - Accent1 3 2 4 4 3 5 2 2" xfId="21603" xr:uid="{00000000-0005-0000-0000-0000AB530000}"/>
    <cellStyle name="20% - Accent1 3 2 4 4 3 5 3" xfId="21604" xr:uid="{00000000-0005-0000-0000-0000AC530000}"/>
    <cellStyle name="20% - Accent1 3 2 4 4 3 6" xfId="21605" xr:uid="{00000000-0005-0000-0000-0000AD530000}"/>
    <cellStyle name="20% - Accent1 3 2 4 4 3 6 2" xfId="21606" xr:uid="{00000000-0005-0000-0000-0000AE530000}"/>
    <cellStyle name="20% - Accent1 3 2 4 4 3 6 2 2" xfId="21607" xr:uid="{00000000-0005-0000-0000-0000AF530000}"/>
    <cellStyle name="20% - Accent1 3 2 4 4 3 6 3" xfId="21608" xr:uid="{00000000-0005-0000-0000-0000B0530000}"/>
    <cellStyle name="20% - Accent1 3 2 4 4 3 7" xfId="21609" xr:uid="{00000000-0005-0000-0000-0000B1530000}"/>
    <cellStyle name="20% - Accent1 3 2 4 4 3 7 2" xfId="21610" xr:uid="{00000000-0005-0000-0000-0000B2530000}"/>
    <cellStyle name="20% - Accent1 3 2 4 4 3 8" xfId="21611" xr:uid="{00000000-0005-0000-0000-0000B3530000}"/>
    <cellStyle name="20% - Accent1 3 2 4 4 3 8 2" xfId="21612" xr:uid="{00000000-0005-0000-0000-0000B4530000}"/>
    <cellStyle name="20% - Accent1 3 2 4 4 3 9" xfId="21613" xr:uid="{00000000-0005-0000-0000-0000B5530000}"/>
    <cellStyle name="20% - Accent1 3 2 4 4 4" xfId="21614" xr:uid="{00000000-0005-0000-0000-0000B6530000}"/>
    <cellStyle name="20% - Accent1 3 2 4 4 4 2" xfId="21615" xr:uid="{00000000-0005-0000-0000-0000B7530000}"/>
    <cellStyle name="20% - Accent1 3 2 4 4 4 2 2" xfId="21616" xr:uid="{00000000-0005-0000-0000-0000B8530000}"/>
    <cellStyle name="20% - Accent1 3 2 4 4 4 2 2 2" xfId="21617" xr:uid="{00000000-0005-0000-0000-0000B9530000}"/>
    <cellStyle name="20% - Accent1 3 2 4 4 4 2 3" xfId="21618" xr:uid="{00000000-0005-0000-0000-0000BA530000}"/>
    <cellStyle name="20% - Accent1 3 2 4 4 4 3" xfId="21619" xr:uid="{00000000-0005-0000-0000-0000BB530000}"/>
    <cellStyle name="20% - Accent1 3 2 4 4 4 3 2" xfId="21620" xr:uid="{00000000-0005-0000-0000-0000BC530000}"/>
    <cellStyle name="20% - Accent1 3 2 4 4 4 4" xfId="21621" xr:uid="{00000000-0005-0000-0000-0000BD530000}"/>
    <cellStyle name="20% - Accent1 3 2 4 4 5" xfId="21622" xr:uid="{00000000-0005-0000-0000-0000BE530000}"/>
    <cellStyle name="20% - Accent1 3 2 4 4 5 2" xfId="21623" xr:uid="{00000000-0005-0000-0000-0000BF530000}"/>
    <cellStyle name="20% - Accent1 3 2 4 4 5 2 2" xfId="21624" xr:uid="{00000000-0005-0000-0000-0000C0530000}"/>
    <cellStyle name="20% - Accent1 3 2 4 4 5 2 2 2" xfId="21625" xr:uid="{00000000-0005-0000-0000-0000C1530000}"/>
    <cellStyle name="20% - Accent1 3 2 4 4 5 2 3" xfId="21626" xr:uid="{00000000-0005-0000-0000-0000C2530000}"/>
    <cellStyle name="20% - Accent1 3 2 4 4 5 3" xfId="21627" xr:uid="{00000000-0005-0000-0000-0000C3530000}"/>
    <cellStyle name="20% - Accent1 3 2 4 4 5 3 2" xfId="21628" xr:uid="{00000000-0005-0000-0000-0000C4530000}"/>
    <cellStyle name="20% - Accent1 3 2 4 4 5 4" xfId="21629" xr:uid="{00000000-0005-0000-0000-0000C5530000}"/>
    <cellStyle name="20% - Accent1 3 2 4 4 6" xfId="21630" xr:uid="{00000000-0005-0000-0000-0000C6530000}"/>
    <cellStyle name="20% - Accent1 3 2 4 4 6 2" xfId="21631" xr:uid="{00000000-0005-0000-0000-0000C7530000}"/>
    <cellStyle name="20% - Accent1 3 2 4 4 6 2 2" xfId="21632" xr:uid="{00000000-0005-0000-0000-0000C8530000}"/>
    <cellStyle name="20% - Accent1 3 2 4 4 6 2 2 2" xfId="21633" xr:uid="{00000000-0005-0000-0000-0000C9530000}"/>
    <cellStyle name="20% - Accent1 3 2 4 4 6 2 3" xfId="21634" xr:uid="{00000000-0005-0000-0000-0000CA530000}"/>
    <cellStyle name="20% - Accent1 3 2 4 4 6 3" xfId="21635" xr:uid="{00000000-0005-0000-0000-0000CB530000}"/>
    <cellStyle name="20% - Accent1 3 2 4 4 6 3 2" xfId="21636" xr:uid="{00000000-0005-0000-0000-0000CC530000}"/>
    <cellStyle name="20% - Accent1 3 2 4 4 6 4" xfId="21637" xr:uid="{00000000-0005-0000-0000-0000CD530000}"/>
    <cellStyle name="20% - Accent1 3 2 4 4 7" xfId="21638" xr:uid="{00000000-0005-0000-0000-0000CE530000}"/>
    <cellStyle name="20% - Accent1 3 2 4 4 7 2" xfId="21639" xr:uid="{00000000-0005-0000-0000-0000CF530000}"/>
    <cellStyle name="20% - Accent1 3 2 4 4 7 2 2" xfId="21640" xr:uid="{00000000-0005-0000-0000-0000D0530000}"/>
    <cellStyle name="20% - Accent1 3 2 4 4 7 3" xfId="21641" xr:uid="{00000000-0005-0000-0000-0000D1530000}"/>
    <cellStyle name="20% - Accent1 3 2 4 4 8" xfId="21642" xr:uid="{00000000-0005-0000-0000-0000D2530000}"/>
    <cellStyle name="20% - Accent1 3 2 4 4 8 2" xfId="21643" xr:uid="{00000000-0005-0000-0000-0000D3530000}"/>
    <cellStyle name="20% - Accent1 3 2 4 4 8 2 2" xfId="21644" xr:uid="{00000000-0005-0000-0000-0000D4530000}"/>
    <cellStyle name="20% - Accent1 3 2 4 4 8 3" xfId="21645" xr:uid="{00000000-0005-0000-0000-0000D5530000}"/>
    <cellStyle name="20% - Accent1 3 2 4 4 9" xfId="21646" xr:uid="{00000000-0005-0000-0000-0000D6530000}"/>
    <cellStyle name="20% - Accent1 3 2 4 4 9 2" xfId="21647" xr:uid="{00000000-0005-0000-0000-0000D7530000}"/>
    <cellStyle name="20% - Accent1 3 2 4 5" xfId="21648" xr:uid="{00000000-0005-0000-0000-0000D8530000}"/>
    <cellStyle name="20% - Accent1 3 2 4 5 10" xfId="21649" xr:uid="{00000000-0005-0000-0000-0000D9530000}"/>
    <cellStyle name="20% - Accent1 3 2 4 5 10 2" xfId="21650" xr:uid="{00000000-0005-0000-0000-0000DA530000}"/>
    <cellStyle name="20% - Accent1 3 2 4 5 11" xfId="21651" xr:uid="{00000000-0005-0000-0000-0000DB530000}"/>
    <cellStyle name="20% - Accent1 3 2 4 5 2" xfId="21652" xr:uid="{00000000-0005-0000-0000-0000DC530000}"/>
    <cellStyle name="20% - Accent1 3 2 4 5 2 2" xfId="21653" xr:uid="{00000000-0005-0000-0000-0000DD530000}"/>
    <cellStyle name="20% - Accent1 3 2 4 5 2 2 2" xfId="21654" xr:uid="{00000000-0005-0000-0000-0000DE530000}"/>
    <cellStyle name="20% - Accent1 3 2 4 5 2 2 2 2" xfId="21655" xr:uid="{00000000-0005-0000-0000-0000DF530000}"/>
    <cellStyle name="20% - Accent1 3 2 4 5 2 2 2 2 2" xfId="21656" xr:uid="{00000000-0005-0000-0000-0000E0530000}"/>
    <cellStyle name="20% - Accent1 3 2 4 5 2 2 2 3" xfId="21657" xr:uid="{00000000-0005-0000-0000-0000E1530000}"/>
    <cellStyle name="20% - Accent1 3 2 4 5 2 2 3" xfId="21658" xr:uid="{00000000-0005-0000-0000-0000E2530000}"/>
    <cellStyle name="20% - Accent1 3 2 4 5 2 2 3 2" xfId="21659" xr:uid="{00000000-0005-0000-0000-0000E3530000}"/>
    <cellStyle name="20% - Accent1 3 2 4 5 2 2 4" xfId="21660" xr:uid="{00000000-0005-0000-0000-0000E4530000}"/>
    <cellStyle name="20% - Accent1 3 2 4 5 2 3" xfId="21661" xr:uid="{00000000-0005-0000-0000-0000E5530000}"/>
    <cellStyle name="20% - Accent1 3 2 4 5 2 3 2" xfId="21662" xr:uid="{00000000-0005-0000-0000-0000E6530000}"/>
    <cellStyle name="20% - Accent1 3 2 4 5 2 3 2 2" xfId="21663" xr:uid="{00000000-0005-0000-0000-0000E7530000}"/>
    <cellStyle name="20% - Accent1 3 2 4 5 2 3 2 2 2" xfId="21664" xr:uid="{00000000-0005-0000-0000-0000E8530000}"/>
    <cellStyle name="20% - Accent1 3 2 4 5 2 3 2 3" xfId="21665" xr:uid="{00000000-0005-0000-0000-0000E9530000}"/>
    <cellStyle name="20% - Accent1 3 2 4 5 2 3 3" xfId="21666" xr:uid="{00000000-0005-0000-0000-0000EA530000}"/>
    <cellStyle name="20% - Accent1 3 2 4 5 2 3 3 2" xfId="21667" xr:uid="{00000000-0005-0000-0000-0000EB530000}"/>
    <cellStyle name="20% - Accent1 3 2 4 5 2 3 4" xfId="21668" xr:uid="{00000000-0005-0000-0000-0000EC530000}"/>
    <cellStyle name="20% - Accent1 3 2 4 5 2 4" xfId="21669" xr:uid="{00000000-0005-0000-0000-0000ED530000}"/>
    <cellStyle name="20% - Accent1 3 2 4 5 2 4 2" xfId="21670" xr:uid="{00000000-0005-0000-0000-0000EE530000}"/>
    <cellStyle name="20% - Accent1 3 2 4 5 2 4 2 2" xfId="21671" xr:uid="{00000000-0005-0000-0000-0000EF530000}"/>
    <cellStyle name="20% - Accent1 3 2 4 5 2 4 2 2 2" xfId="21672" xr:uid="{00000000-0005-0000-0000-0000F0530000}"/>
    <cellStyle name="20% - Accent1 3 2 4 5 2 4 2 3" xfId="21673" xr:uid="{00000000-0005-0000-0000-0000F1530000}"/>
    <cellStyle name="20% - Accent1 3 2 4 5 2 4 3" xfId="21674" xr:uid="{00000000-0005-0000-0000-0000F2530000}"/>
    <cellStyle name="20% - Accent1 3 2 4 5 2 4 3 2" xfId="21675" xr:uid="{00000000-0005-0000-0000-0000F3530000}"/>
    <cellStyle name="20% - Accent1 3 2 4 5 2 4 4" xfId="21676" xr:uid="{00000000-0005-0000-0000-0000F4530000}"/>
    <cellStyle name="20% - Accent1 3 2 4 5 2 5" xfId="21677" xr:uid="{00000000-0005-0000-0000-0000F5530000}"/>
    <cellStyle name="20% - Accent1 3 2 4 5 2 5 2" xfId="21678" xr:uid="{00000000-0005-0000-0000-0000F6530000}"/>
    <cellStyle name="20% - Accent1 3 2 4 5 2 5 2 2" xfId="21679" xr:uid="{00000000-0005-0000-0000-0000F7530000}"/>
    <cellStyle name="20% - Accent1 3 2 4 5 2 5 3" xfId="21680" xr:uid="{00000000-0005-0000-0000-0000F8530000}"/>
    <cellStyle name="20% - Accent1 3 2 4 5 2 6" xfId="21681" xr:uid="{00000000-0005-0000-0000-0000F9530000}"/>
    <cellStyle name="20% - Accent1 3 2 4 5 2 6 2" xfId="21682" xr:uid="{00000000-0005-0000-0000-0000FA530000}"/>
    <cellStyle name="20% - Accent1 3 2 4 5 2 6 2 2" xfId="21683" xr:uid="{00000000-0005-0000-0000-0000FB530000}"/>
    <cellStyle name="20% - Accent1 3 2 4 5 2 6 3" xfId="21684" xr:uid="{00000000-0005-0000-0000-0000FC530000}"/>
    <cellStyle name="20% - Accent1 3 2 4 5 2 7" xfId="21685" xr:uid="{00000000-0005-0000-0000-0000FD530000}"/>
    <cellStyle name="20% - Accent1 3 2 4 5 2 7 2" xfId="21686" xr:uid="{00000000-0005-0000-0000-0000FE530000}"/>
    <cellStyle name="20% - Accent1 3 2 4 5 2 8" xfId="21687" xr:uid="{00000000-0005-0000-0000-0000FF530000}"/>
    <cellStyle name="20% - Accent1 3 2 4 5 2 8 2" xfId="21688" xr:uid="{00000000-0005-0000-0000-000000540000}"/>
    <cellStyle name="20% - Accent1 3 2 4 5 2 9" xfId="21689" xr:uid="{00000000-0005-0000-0000-000001540000}"/>
    <cellStyle name="20% - Accent1 3 2 4 5 3" xfId="21690" xr:uid="{00000000-0005-0000-0000-000002540000}"/>
    <cellStyle name="20% - Accent1 3 2 4 5 3 2" xfId="21691" xr:uid="{00000000-0005-0000-0000-000003540000}"/>
    <cellStyle name="20% - Accent1 3 2 4 5 3 2 2" xfId="21692" xr:uid="{00000000-0005-0000-0000-000004540000}"/>
    <cellStyle name="20% - Accent1 3 2 4 5 3 2 2 2" xfId="21693" xr:uid="{00000000-0005-0000-0000-000005540000}"/>
    <cellStyle name="20% - Accent1 3 2 4 5 3 2 2 2 2" xfId="21694" xr:uid="{00000000-0005-0000-0000-000006540000}"/>
    <cellStyle name="20% - Accent1 3 2 4 5 3 2 2 3" xfId="21695" xr:uid="{00000000-0005-0000-0000-000007540000}"/>
    <cellStyle name="20% - Accent1 3 2 4 5 3 2 3" xfId="21696" xr:uid="{00000000-0005-0000-0000-000008540000}"/>
    <cellStyle name="20% - Accent1 3 2 4 5 3 2 3 2" xfId="21697" xr:uid="{00000000-0005-0000-0000-000009540000}"/>
    <cellStyle name="20% - Accent1 3 2 4 5 3 2 4" xfId="21698" xr:uid="{00000000-0005-0000-0000-00000A540000}"/>
    <cellStyle name="20% - Accent1 3 2 4 5 3 3" xfId="21699" xr:uid="{00000000-0005-0000-0000-00000B540000}"/>
    <cellStyle name="20% - Accent1 3 2 4 5 3 3 2" xfId="21700" xr:uid="{00000000-0005-0000-0000-00000C540000}"/>
    <cellStyle name="20% - Accent1 3 2 4 5 3 3 2 2" xfId="21701" xr:uid="{00000000-0005-0000-0000-00000D540000}"/>
    <cellStyle name="20% - Accent1 3 2 4 5 3 3 2 2 2" xfId="21702" xr:uid="{00000000-0005-0000-0000-00000E540000}"/>
    <cellStyle name="20% - Accent1 3 2 4 5 3 3 2 3" xfId="21703" xr:uid="{00000000-0005-0000-0000-00000F540000}"/>
    <cellStyle name="20% - Accent1 3 2 4 5 3 3 3" xfId="21704" xr:uid="{00000000-0005-0000-0000-000010540000}"/>
    <cellStyle name="20% - Accent1 3 2 4 5 3 3 3 2" xfId="21705" xr:uid="{00000000-0005-0000-0000-000011540000}"/>
    <cellStyle name="20% - Accent1 3 2 4 5 3 3 4" xfId="21706" xr:uid="{00000000-0005-0000-0000-000012540000}"/>
    <cellStyle name="20% - Accent1 3 2 4 5 3 4" xfId="21707" xr:uid="{00000000-0005-0000-0000-000013540000}"/>
    <cellStyle name="20% - Accent1 3 2 4 5 3 4 2" xfId="21708" xr:uid="{00000000-0005-0000-0000-000014540000}"/>
    <cellStyle name="20% - Accent1 3 2 4 5 3 4 2 2" xfId="21709" xr:uid="{00000000-0005-0000-0000-000015540000}"/>
    <cellStyle name="20% - Accent1 3 2 4 5 3 4 2 2 2" xfId="21710" xr:uid="{00000000-0005-0000-0000-000016540000}"/>
    <cellStyle name="20% - Accent1 3 2 4 5 3 4 2 3" xfId="21711" xr:uid="{00000000-0005-0000-0000-000017540000}"/>
    <cellStyle name="20% - Accent1 3 2 4 5 3 4 3" xfId="21712" xr:uid="{00000000-0005-0000-0000-000018540000}"/>
    <cellStyle name="20% - Accent1 3 2 4 5 3 4 3 2" xfId="21713" xr:uid="{00000000-0005-0000-0000-000019540000}"/>
    <cellStyle name="20% - Accent1 3 2 4 5 3 4 4" xfId="21714" xr:uid="{00000000-0005-0000-0000-00001A540000}"/>
    <cellStyle name="20% - Accent1 3 2 4 5 3 5" xfId="21715" xr:uid="{00000000-0005-0000-0000-00001B540000}"/>
    <cellStyle name="20% - Accent1 3 2 4 5 3 5 2" xfId="21716" xr:uid="{00000000-0005-0000-0000-00001C540000}"/>
    <cellStyle name="20% - Accent1 3 2 4 5 3 5 2 2" xfId="21717" xr:uid="{00000000-0005-0000-0000-00001D540000}"/>
    <cellStyle name="20% - Accent1 3 2 4 5 3 5 3" xfId="21718" xr:uid="{00000000-0005-0000-0000-00001E540000}"/>
    <cellStyle name="20% - Accent1 3 2 4 5 3 6" xfId="21719" xr:uid="{00000000-0005-0000-0000-00001F540000}"/>
    <cellStyle name="20% - Accent1 3 2 4 5 3 6 2" xfId="21720" xr:uid="{00000000-0005-0000-0000-000020540000}"/>
    <cellStyle name="20% - Accent1 3 2 4 5 3 6 2 2" xfId="21721" xr:uid="{00000000-0005-0000-0000-000021540000}"/>
    <cellStyle name="20% - Accent1 3 2 4 5 3 6 3" xfId="21722" xr:uid="{00000000-0005-0000-0000-000022540000}"/>
    <cellStyle name="20% - Accent1 3 2 4 5 3 7" xfId="21723" xr:uid="{00000000-0005-0000-0000-000023540000}"/>
    <cellStyle name="20% - Accent1 3 2 4 5 3 7 2" xfId="21724" xr:uid="{00000000-0005-0000-0000-000024540000}"/>
    <cellStyle name="20% - Accent1 3 2 4 5 3 8" xfId="21725" xr:uid="{00000000-0005-0000-0000-000025540000}"/>
    <cellStyle name="20% - Accent1 3 2 4 5 3 8 2" xfId="21726" xr:uid="{00000000-0005-0000-0000-000026540000}"/>
    <cellStyle name="20% - Accent1 3 2 4 5 3 9" xfId="21727" xr:uid="{00000000-0005-0000-0000-000027540000}"/>
    <cellStyle name="20% - Accent1 3 2 4 5 4" xfId="21728" xr:uid="{00000000-0005-0000-0000-000028540000}"/>
    <cellStyle name="20% - Accent1 3 2 4 5 4 2" xfId="21729" xr:uid="{00000000-0005-0000-0000-000029540000}"/>
    <cellStyle name="20% - Accent1 3 2 4 5 4 2 2" xfId="21730" xr:uid="{00000000-0005-0000-0000-00002A540000}"/>
    <cellStyle name="20% - Accent1 3 2 4 5 4 2 2 2" xfId="21731" xr:uid="{00000000-0005-0000-0000-00002B540000}"/>
    <cellStyle name="20% - Accent1 3 2 4 5 4 2 3" xfId="21732" xr:uid="{00000000-0005-0000-0000-00002C540000}"/>
    <cellStyle name="20% - Accent1 3 2 4 5 4 3" xfId="21733" xr:uid="{00000000-0005-0000-0000-00002D540000}"/>
    <cellStyle name="20% - Accent1 3 2 4 5 4 3 2" xfId="21734" xr:uid="{00000000-0005-0000-0000-00002E540000}"/>
    <cellStyle name="20% - Accent1 3 2 4 5 4 4" xfId="21735" xr:uid="{00000000-0005-0000-0000-00002F540000}"/>
    <cellStyle name="20% - Accent1 3 2 4 5 5" xfId="21736" xr:uid="{00000000-0005-0000-0000-000030540000}"/>
    <cellStyle name="20% - Accent1 3 2 4 5 5 2" xfId="21737" xr:uid="{00000000-0005-0000-0000-000031540000}"/>
    <cellStyle name="20% - Accent1 3 2 4 5 5 2 2" xfId="21738" xr:uid="{00000000-0005-0000-0000-000032540000}"/>
    <cellStyle name="20% - Accent1 3 2 4 5 5 2 2 2" xfId="21739" xr:uid="{00000000-0005-0000-0000-000033540000}"/>
    <cellStyle name="20% - Accent1 3 2 4 5 5 2 3" xfId="21740" xr:uid="{00000000-0005-0000-0000-000034540000}"/>
    <cellStyle name="20% - Accent1 3 2 4 5 5 3" xfId="21741" xr:uid="{00000000-0005-0000-0000-000035540000}"/>
    <cellStyle name="20% - Accent1 3 2 4 5 5 3 2" xfId="21742" xr:uid="{00000000-0005-0000-0000-000036540000}"/>
    <cellStyle name="20% - Accent1 3 2 4 5 5 4" xfId="21743" xr:uid="{00000000-0005-0000-0000-000037540000}"/>
    <cellStyle name="20% - Accent1 3 2 4 5 6" xfId="21744" xr:uid="{00000000-0005-0000-0000-000038540000}"/>
    <cellStyle name="20% - Accent1 3 2 4 5 6 2" xfId="21745" xr:uid="{00000000-0005-0000-0000-000039540000}"/>
    <cellStyle name="20% - Accent1 3 2 4 5 6 2 2" xfId="21746" xr:uid="{00000000-0005-0000-0000-00003A540000}"/>
    <cellStyle name="20% - Accent1 3 2 4 5 6 2 2 2" xfId="21747" xr:uid="{00000000-0005-0000-0000-00003B540000}"/>
    <cellStyle name="20% - Accent1 3 2 4 5 6 2 3" xfId="21748" xr:uid="{00000000-0005-0000-0000-00003C540000}"/>
    <cellStyle name="20% - Accent1 3 2 4 5 6 3" xfId="21749" xr:uid="{00000000-0005-0000-0000-00003D540000}"/>
    <cellStyle name="20% - Accent1 3 2 4 5 6 3 2" xfId="21750" xr:uid="{00000000-0005-0000-0000-00003E540000}"/>
    <cellStyle name="20% - Accent1 3 2 4 5 6 4" xfId="21751" xr:uid="{00000000-0005-0000-0000-00003F540000}"/>
    <cellStyle name="20% - Accent1 3 2 4 5 7" xfId="21752" xr:uid="{00000000-0005-0000-0000-000040540000}"/>
    <cellStyle name="20% - Accent1 3 2 4 5 7 2" xfId="21753" xr:uid="{00000000-0005-0000-0000-000041540000}"/>
    <cellStyle name="20% - Accent1 3 2 4 5 7 2 2" xfId="21754" xr:uid="{00000000-0005-0000-0000-000042540000}"/>
    <cellStyle name="20% - Accent1 3 2 4 5 7 3" xfId="21755" xr:uid="{00000000-0005-0000-0000-000043540000}"/>
    <cellStyle name="20% - Accent1 3 2 4 5 8" xfId="21756" xr:uid="{00000000-0005-0000-0000-000044540000}"/>
    <cellStyle name="20% - Accent1 3 2 4 5 8 2" xfId="21757" xr:uid="{00000000-0005-0000-0000-000045540000}"/>
    <cellStyle name="20% - Accent1 3 2 4 5 8 2 2" xfId="21758" xr:uid="{00000000-0005-0000-0000-000046540000}"/>
    <cellStyle name="20% - Accent1 3 2 4 5 8 3" xfId="21759" xr:uid="{00000000-0005-0000-0000-000047540000}"/>
    <cellStyle name="20% - Accent1 3 2 4 5 9" xfId="21760" xr:uid="{00000000-0005-0000-0000-000048540000}"/>
    <cellStyle name="20% - Accent1 3 2 4 5 9 2" xfId="21761" xr:uid="{00000000-0005-0000-0000-000049540000}"/>
    <cellStyle name="20% - Accent1 3 2 4 6" xfId="21762" xr:uid="{00000000-0005-0000-0000-00004A540000}"/>
    <cellStyle name="20% - Accent1 3 2 4 6 10" xfId="21763" xr:uid="{00000000-0005-0000-0000-00004B540000}"/>
    <cellStyle name="20% - Accent1 3 2 4 6 10 2" xfId="21764" xr:uid="{00000000-0005-0000-0000-00004C540000}"/>
    <cellStyle name="20% - Accent1 3 2 4 6 11" xfId="21765" xr:uid="{00000000-0005-0000-0000-00004D540000}"/>
    <cellStyle name="20% - Accent1 3 2 4 6 2" xfId="21766" xr:uid="{00000000-0005-0000-0000-00004E540000}"/>
    <cellStyle name="20% - Accent1 3 2 4 6 2 2" xfId="21767" xr:uid="{00000000-0005-0000-0000-00004F540000}"/>
    <cellStyle name="20% - Accent1 3 2 4 6 2 2 2" xfId="21768" xr:uid="{00000000-0005-0000-0000-000050540000}"/>
    <cellStyle name="20% - Accent1 3 2 4 6 2 2 2 2" xfId="21769" xr:uid="{00000000-0005-0000-0000-000051540000}"/>
    <cellStyle name="20% - Accent1 3 2 4 6 2 2 2 2 2" xfId="21770" xr:uid="{00000000-0005-0000-0000-000052540000}"/>
    <cellStyle name="20% - Accent1 3 2 4 6 2 2 2 3" xfId="21771" xr:uid="{00000000-0005-0000-0000-000053540000}"/>
    <cellStyle name="20% - Accent1 3 2 4 6 2 2 3" xfId="21772" xr:uid="{00000000-0005-0000-0000-000054540000}"/>
    <cellStyle name="20% - Accent1 3 2 4 6 2 2 3 2" xfId="21773" xr:uid="{00000000-0005-0000-0000-000055540000}"/>
    <cellStyle name="20% - Accent1 3 2 4 6 2 2 4" xfId="21774" xr:uid="{00000000-0005-0000-0000-000056540000}"/>
    <cellStyle name="20% - Accent1 3 2 4 6 2 3" xfId="21775" xr:uid="{00000000-0005-0000-0000-000057540000}"/>
    <cellStyle name="20% - Accent1 3 2 4 6 2 3 2" xfId="21776" xr:uid="{00000000-0005-0000-0000-000058540000}"/>
    <cellStyle name="20% - Accent1 3 2 4 6 2 3 2 2" xfId="21777" xr:uid="{00000000-0005-0000-0000-000059540000}"/>
    <cellStyle name="20% - Accent1 3 2 4 6 2 3 2 2 2" xfId="21778" xr:uid="{00000000-0005-0000-0000-00005A540000}"/>
    <cellStyle name="20% - Accent1 3 2 4 6 2 3 2 3" xfId="21779" xr:uid="{00000000-0005-0000-0000-00005B540000}"/>
    <cellStyle name="20% - Accent1 3 2 4 6 2 3 3" xfId="21780" xr:uid="{00000000-0005-0000-0000-00005C540000}"/>
    <cellStyle name="20% - Accent1 3 2 4 6 2 3 3 2" xfId="21781" xr:uid="{00000000-0005-0000-0000-00005D540000}"/>
    <cellStyle name="20% - Accent1 3 2 4 6 2 3 4" xfId="21782" xr:uid="{00000000-0005-0000-0000-00005E540000}"/>
    <cellStyle name="20% - Accent1 3 2 4 6 2 4" xfId="21783" xr:uid="{00000000-0005-0000-0000-00005F540000}"/>
    <cellStyle name="20% - Accent1 3 2 4 6 2 4 2" xfId="21784" xr:uid="{00000000-0005-0000-0000-000060540000}"/>
    <cellStyle name="20% - Accent1 3 2 4 6 2 4 2 2" xfId="21785" xr:uid="{00000000-0005-0000-0000-000061540000}"/>
    <cellStyle name="20% - Accent1 3 2 4 6 2 4 2 2 2" xfId="21786" xr:uid="{00000000-0005-0000-0000-000062540000}"/>
    <cellStyle name="20% - Accent1 3 2 4 6 2 4 2 3" xfId="21787" xr:uid="{00000000-0005-0000-0000-000063540000}"/>
    <cellStyle name="20% - Accent1 3 2 4 6 2 4 3" xfId="21788" xr:uid="{00000000-0005-0000-0000-000064540000}"/>
    <cellStyle name="20% - Accent1 3 2 4 6 2 4 3 2" xfId="21789" xr:uid="{00000000-0005-0000-0000-000065540000}"/>
    <cellStyle name="20% - Accent1 3 2 4 6 2 4 4" xfId="21790" xr:uid="{00000000-0005-0000-0000-000066540000}"/>
    <cellStyle name="20% - Accent1 3 2 4 6 2 5" xfId="21791" xr:uid="{00000000-0005-0000-0000-000067540000}"/>
    <cellStyle name="20% - Accent1 3 2 4 6 2 5 2" xfId="21792" xr:uid="{00000000-0005-0000-0000-000068540000}"/>
    <cellStyle name="20% - Accent1 3 2 4 6 2 5 2 2" xfId="21793" xr:uid="{00000000-0005-0000-0000-000069540000}"/>
    <cellStyle name="20% - Accent1 3 2 4 6 2 5 3" xfId="21794" xr:uid="{00000000-0005-0000-0000-00006A540000}"/>
    <cellStyle name="20% - Accent1 3 2 4 6 2 6" xfId="21795" xr:uid="{00000000-0005-0000-0000-00006B540000}"/>
    <cellStyle name="20% - Accent1 3 2 4 6 2 6 2" xfId="21796" xr:uid="{00000000-0005-0000-0000-00006C540000}"/>
    <cellStyle name="20% - Accent1 3 2 4 6 2 6 2 2" xfId="21797" xr:uid="{00000000-0005-0000-0000-00006D540000}"/>
    <cellStyle name="20% - Accent1 3 2 4 6 2 6 3" xfId="21798" xr:uid="{00000000-0005-0000-0000-00006E540000}"/>
    <cellStyle name="20% - Accent1 3 2 4 6 2 7" xfId="21799" xr:uid="{00000000-0005-0000-0000-00006F540000}"/>
    <cellStyle name="20% - Accent1 3 2 4 6 2 7 2" xfId="21800" xr:uid="{00000000-0005-0000-0000-000070540000}"/>
    <cellStyle name="20% - Accent1 3 2 4 6 2 8" xfId="21801" xr:uid="{00000000-0005-0000-0000-000071540000}"/>
    <cellStyle name="20% - Accent1 3 2 4 6 2 8 2" xfId="21802" xr:uid="{00000000-0005-0000-0000-000072540000}"/>
    <cellStyle name="20% - Accent1 3 2 4 6 2 9" xfId="21803" xr:uid="{00000000-0005-0000-0000-000073540000}"/>
    <cellStyle name="20% - Accent1 3 2 4 6 3" xfId="21804" xr:uid="{00000000-0005-0000-0000-000074540000}"/>
    <cellStyle name="20% - Accent1 3 2 4 6 3 2" xfId="21805" xr:uid="{00000000-0005-0000-0000-000075540000}"/>
    <cellStyle name="20% - Accent1 3 2 4 6 3 2 2" xfId="21806" xr:uid="{00000000-0005-0000-0000-000076540000}"/>
    <cellStyle name="20% - Accent1 3 2 4 6 3 2 2 2" xfId="21807" xr:uid="{00000000-0005-0000-0000-000077540000}"/>
    <cellStyle name="20% - Accent1 3 2 4 6 3 2 2 2 2" xfId="21808" xr:uid="{00000000-0005-0000-0000-000078540000}"/>
    <cellStyle name="20% - Accent1 3 2 4 6 3 2 2 3" xfId="21809" xr:uid="{00000000-0005-0000-0000-000079540000}"/>
    <cellStyle name="20% - Accent1 3 2 4 6 3 2 3" xfId="21810" xr:uid="{00000000-0005-0000-0000-00007A540000}"/>
    <cellStyle name="20% - Accent1 3 2 4 6 3 2 3 2" xfId="21811" xr:uid="{00000000-0005-0000-0000-00007B540000}"/>
    <cellStyle name="20% - Accent1 3 2 4 6 3 2 4" xfId="21812" xr:uid="{00000000-0005-0000-0000-00007C540000}"/>
    <cellStyle name="20% - Accent1 3 2 4 6 3 3" xfId="21813" xr:uid="{00000000-0005-0000-0000-00007D540000}"/>
    <cellStyle name="20% - Accent1 3 2 4 6 3 3 2" xfId="21814" xr:uid="{00000000-0005-0000-0000-00007E540000}"/>
    <cellStyle name="20% - Accent1 3 2 4 6 3 3 2 2" xfId="21815" xr:uid="{00000000-0005-0000-0000-00007F540000}"/>
    <cellStyle name="20% - Accent1 3 2 4 6 3 3 2 2 2" xfId="21816" xr:uid="{00000000-0005-0000-0000-000080540000}"/>
    <cellStyle name="20% - Accent1 3 2 4 6 3 3 2 3" xfId="21817" xr:uid="{00000000-0005-0000-0000-000081540000}"/>
    <cellStyle name="20% - Accent1 3 2 4 6 3 3 3" xfId="21818" xr:uid="{00000000-0005-0000-0000-000082540000}"/>
    <cellStyle name="20% - Accent1 3 2 4 6 3 3 3 2" xfId="21819" xr:uid="{00000000-0005-0000-0000-000083540000}"/>
    <cellStyle name="20% - Accent1 3 2 4 6 3 3 4" xfId="21820" xr:uid="{00000000-0005-0000-0000-000084540000}"/>
    <cellStyle name="20% - Accent1 3 2 4 6 3 4" xfId="21821" xr:uid="{00000000-0005-0000-0000-000085540000}"/>
    <cellStyle name="20% - Accent1 3 2 4 6 3 4 2" xfId="21822" xr:uid="{00000000-0005-0000-0000-000086540000}"/>
    <cellStyle name="20% - Accent1 3 2 4 6 3 4 2 2" xfId="21823" xr:uid="{00000000-0005-0000-0000-000087540000}"/>
    <cellStyle name="20% - Accent1 3 2 4 6 3 4 2 2 2" xfId="21824" xr:uid="{00000000-0005-0000-0000-000088540000}"/>
    <cellStyle name="20% - Accent1 3 2 4 6 3 4 2 3" xfId="21825" xr:uid="{00000000-0005-0000-0000-000089540000}"/>
    <cellStyle name="20% - Accent1 3 2 4 6 3 4 3" xfId="21826" xr:uid="{00000000-0005-0000-0000-00008A540000}"/>
    <cellStyle name="20% - Accent1 3 2 4 6 3 4 3 2" xfId="21827" xr:uid="{00000000-0005-0000-0000-00008B540000}"/>
    <cellStyle name="20% - Accent1 3 2 4 6 3 4 4" xfId="21828" xr:uid="{00000000-0005-0000-0000-00008C540000}"/>
    <cellStyle name="20% - Accent1 3 2 4 6 3 5" xfId="21829" xr:uid="{00000000-0005-0000-0000-00008D540000}"/>
    <cellStyle name="20% - Accent1 3 2 4 6 3 5 2" xfId="21830" xr:uid="{00000000-0005-0000-0000-00008E540000}"/>
    <cellStyle name="20% - Accent1 3 2 4 6 3 5 2 2" xfId="21831" xr:uid="{00000000-0005-0000-0000-00008F540000}"/>
    <cellStyle name="20% - Accent1 3 2 4 6 3 5 3" xfId="21832" xr:uid="{00000000-0005-0000-0000-000090540000}"/>
    <cellStyle name="20% - Accent1 3 2 4 6 3 6" xfId="21833" xr:uid="{00000000-0005-0000-0000-000091540000}"/>
    <cellStyle name="20% - Accent1 3 2 4 6 3 6 2" xfId="21834" xr:uid="{00000000-0005-0000-0000-000092540000}"/>
    <cellStyle name="20% - Accent1 3 2 4 6 3 6 2 2" xfId="21835" xr:uid="{00000000-0005-0000-0000-000093540000}"/>
    <cellStyle name="20% - Accent1 3 2 4 6 3 6 3" xfId="21836" xr:uid="{00000000-0005-0000-0000-000094540000}"/>
    <cellStyle name="20% - Accent1 3 2 4 6 3 7" xfId="21837" xr:uid="{00000000-0005-0000-0000-000095540000}"/>
    <cellStyle name="20% - Accent1 3 2 4 6 3 7 2" xfId="21838" xr:uid="{00000000-0005-0000-0000-000096540000}"/>
    <cellStyle name="20% - Accent1 3 2 4 6 3 8" xfId="21839" xr:uid="{00000000-0005-0000-0000-000097540000}"/>
    <cellStyle name="20% - Accent1 3 2 4 6 3 8 2" xfId="21840" xr:uid="{00000000-0005-0000-0000-000098540000}"/>
    <cellStyle name="20% - Accent1 3 2 4 6 3 9" xfId="21841" xr:uid="{00000000-0005-0000-0000-000099540000}"/>
    <cellStyle name="20% - Accent1 3 2 4 6 4" xfId="21842" xr:uid="{00000000-0005-0000-0000-00009A540000}"/>
    <cellStyle name="20% - Accent1 3 2 4 6 4 2" xfId="21843" xr:uid="{00000000-0005-0000-0000-00009B540000}"/>
    <cellStyle name="20% - Accent1 3 2 4 6 4 2 2" xfId="21844" xr:uid="{00000000-0005-0000-0000-00009C540000}"/>
    <cellStyle name="20% - Accent1 3 2 4 6 4 2 2 2" xfId="21845" xr:uid="{00000000-0005-0000-0000-00009D540000}"/>
    <cellStyle name="20% - Accent1 3 2 4 6 4 2 3" xfId="21846" xr:uid="{00000000-0005-0000-0000-00009E540000}"/>
    <cellStyle name="20% - Accent1 3 2 4 6 4 3" xfId="21847" xr:uid="{00000000-0005-0000-0000-00009F540000}"/>
    <cellStyle name="20% - Accent1 3 2 4 6 4 3 2" xfId="21848" xr:uid="{00000000-0005-0000-0000-0000A0540000}"/>
    <cellStyle name="20% - Accent1 3 2 4 6 4 4" xfId="21849" xr:uid="{00000000-0005-0000-0000-0000A1540000}"/>
    <cellStyle name="20% - Accent1 3 2 4 6 5" xfId="21850" xr:uid="{00000000-0005-0000-0000-0000A2540000}"/>
    <cellStyle name="20% - Accent1 3 2 4 6 5 2" xfId="21851" xr:uid="{00000000-0005-0000-0000-0000A3540000}"/>
    <cellStyle name="20% - Accent1 3 2 4 6 5 2 2" xfId="21852" xr:uid="{00000000-0005-0000-0000-0000A4540000}"/>
    <cellStyle name="20% - Accent1 3 2 4 6 5 2 2 2" xfId="21853" xr:uid="{00000000-0005-0000-0000-0000A5540000}"/>
    <cellStyle name="20% - Accent1 3 2 4 6 5 2 3" xfId="21854" xr:uid="{00000000-0005-0000-0000-0000A6540000}"/>
    <cellStyle name="20% - Accent1 3 2 4 6 5 3" xfId="21855" xr:uid="{00000000-0005-0000-0000-0000A7540000}"/>
    <cellStyle name="20% - Accent1 3 2 4 6 5 3 2" xfId="21856" xr:uid="{00000000-0005-0000-0000-0000A8540000}"/>
    <cellStyle name="20% - Accent1 3 2 4 6 5 4" xfId="21857" xr:uid="{00000000-0005-0000-0000-0000A9540000}"/>
    <cellStyle name="20% - Accent1 3 2 4 6 6" xfId="21858" xr:uid="{00000000-0005-0000-0000-0000AA540000}"/>
    <cellStyle name="20% - Accent1 3 2 4 6 6 2" xfId="21859" xr:uid="{00000000-0005-0000-0000-0000AB540000}"/>
    <cellStyle name="20% - Accent1 3 2 4 6 6 2 2" xfId="21860" xr:uid="{00000000-0005-0000-0000-0000AC540000}"/>
    <cellStyle name="20% - Accent1 3 2 4 6 6 2 2 2" xfId="21861" xr:uid="{00000000-0005-0000-0000-0000AD540000}"/>
    <cellStyle name="20% - Accent1 3 2 4 6 6 2 3" xfId="21862" xr:uid="{00000000-0005-0000-0000-0000AE540000}"/>
    <cellStyle name="20% - Accent1 3 2 4 6 6 3" xfId="21863" xr:uid="{00000000-0005-0000-0000-0000AF540000}"/>
    <cellStyle name="20% - Accent1 3 2 4 6 6 3 2" xfId="21864" xr:uid="{00000000-0005-0000-0000-0000B0540000}"/>
    <cellStyle name="20% - Accent1 3 2 4 6 6 4" xfId="21865" xr:uid="{00000000-0005-0000-0000-0000B1540000}"/>
    <cellStyle name="20% - Accent1 3 2 4 6 7" xfId="21866" xr:uid="{00000000-0005-0000-0000-0000B2540000}"/>
    <cellStyle name="20% - Accent1 3 2 4 6 7 2" xfId="21867" xr:uid="{00000000-0005-0000-0000-0000B3540000}"/>
    <cellStyle name="20% - Accent1 3 2 4 6 7 2 2" xfId="21868" xr:uid="{00000000-0005-0000-0000-0000B4540000}"/>
    <cellStyle name="20% - Accent1 3 2 4 6 7 3" xfId="21869" xr:uid="{00000000-0005-0000-0000-0000B5540000}"/>
    <cellStyle name="20% - Accent1 3 2 4 6 8" xfId="21870" xr:uid="{00000000-0005-0000-0000-0000B6540000}"/>
    <cellStyle name="20% - Accent1 3 2 4 6 8 2" xfId="21871" xr:uid="{00000000-0005-0000-0000-0000B7540000}"/>
    <cellStyle name="20% - Accent1 3 2 4 6 8 2 2" xfId="21872" xr:uid="{00000000-0005-0000-0000-0000B8540000}"/>
    <cellStyle name="20% - Accent1 3 2 4 6 8 3" xfId="21873" xr:uid="{00000000-0005-0000-0000-0000B9540000}"/>
    <cellStyle name="20% - Accent1 3 2 4 6 9" xfId="21874" xr:uid="{00000000-0005-0000-0000-0000BA540000}"/>
    <cellStyle name="20% - Accent1 3 2 4 6 9 2" xfId="21875" xr:uid="{00000000-0005-0000-0000-0000BB540000}"/>
    <cellStyle name="20% - Accent1 3 2 4 7" xfId="21876" xr:uid="{00000000-0005-0000-0000-0000BC540000}"/>
    <cellStyle name="20% - Accent1 3 2 4 7 2" xfId="21877" xr:uid="{00000000-0005-0000-0000-0000BD540000}"/>
    <cellStyle name="20% - Accent1 3 2 4 7 2 2" xfId="21878" xr:uid="{00000000-0005-0000-0000-0000BE540000}"/>
    <cellStyle name="20% - Accent1 3 2 4 7 2 2 2" xfId="21879" xr:uid="{00000000-0005-0000-0000-0000BF540000}"/>
    <cellStyle name="20% - Accent1 3 2 4 7 2 2 2 2" xfId="21880" xr:uid="{00000000-0005-0000-0000-0000C0540000}"/>
    <cellStyle name="20% - Accent1 3 2 4 7 2 2 3" xfId="21881" xr:uid="{00000000-0005-0000-0000-0000C1540000}"/>
    <cellStyle name="20% - Accent1 3 2 4 7 2 3" xfId="21882" xr:uid="{00000000-0005-0000-0000-0000C2540000}"/>
    <cellStyle name="20% - Accent1 3 2 4 7 2 3 2" xfId="21883" xr:uid="{00000000-0005-0000-0000-0000C3540000}"/>
    <cellStyle name="20% - Accent1 3 2 4 7 2 4" xfId="21884" xr:uid="{00000000-0005-0000-0000-0000C4540000}"/>
    <cellStyle name="20% - Accent1 3 2 4 7 3" xfId="21885" xr:uid="{00000000-0005-0000-0000-0000C5540000}"/>
    <cellStyle name="20% - Accent1 3 2 4 7 3 2" xfId="21886" xr:uid="{00000000-0005-0000-0000-0000C6540000}"/>
    <cellStyle name="20% - Accent1 3 2 4 7 3 2 2" xfId="21887" xr:uid="{00000000-0005-0000-0000-0000C7540000}"/>
    <cellStyle name="20% - Accent1 3 2 4 7 3 2 2 2" xfId="21888" xr:uid="{00000000-0005-0000-0000-0000C8540000}"/>
    <cellStyle name="20% - Accent1 3 2 4 7 3 2 3" xfId="21889" xr:uid="{00000000-0005-0000-0000-0000C9540000}"/>
    <cellStyle name="20% - Accent1 3 2 4 7 3 3" xfId="21890" xr:uid="{00000000-0005-0000-0000-0000CA540000}"/>
    <cellStyle name="20% - Accent1 3 2 4 7 3 3 2" xfId="21891" xr:uid="{00000000-0005-0000-0000-0000CB540000}"/>
    <cellStyle name="20% - Accent1 3 2 4 7 3 4" xfId="21892" xr:uid="{00000000-0005-0000-0000-0000CC540000}"/>
    <cellStyle name="20% - Accent1 3 2 4 7 4" xfId="21893" xr:uid="{00000000-0005-0000-0000-0000CD540000}"/>
    <cellStyle name="20% - Accent1 3 2 4 7 4 2" xfId="21894" xr:uid="{00000000-0005-0000-0000-0000CE540000}"/>
    <cellStyle name="20% - Accent1 3 2 4 7 4 2 2" xfId="21895" xr:uid="{00000000-0005-0000-0000-0000CF540000}"/>
    <cellStyle name="20% - Accent1 3 2 4 7 4 2 2 2" xfId="21896" xr:uid="{00000000-0005-0000-0000-0000D0540000}"/>
    <cellStyle name="20% - Accent1 3 2 4 7 4 2 3" xfId="21897" xr:uid="{00000000-0005-0000-0000-0000D1540000}"/>
    <cellStyle name="20% - Accent1 3 2 4 7 4 3" xfId="21898" xr:uid="{00000000-0005-0000-0000-0000D2540000}"/>
    <cellStyle name="20% - Accent1 3 2 4 7 4 3 2" xfId="21899" xr:uid="{00000000-0005-0000-0000-0000D3540000}"/>
    <cellStyle name="20% - Accent1 3 2 4 7 4 4" xfId="21900" xr:uid="{00000000-0005-0000-0000-0000D4540000}"/>
    <cellStyle name="20% - Accent1 3 2 4 7 5" xfId="21901" xr:uid="{00000000-0005-0000-0000-0000D5540000}"/>
    <cellStyle name="20% - Accent1 3 2 4 7 5 2" xfId="21902" xr:uid="{00000000-0005-0000-0000-0000D6540000}"/>
    <cellStyle name="20% - Accent1 3 2 4 7 5 2 2" xfId="21903" xr:uid="{00000000-0005-0000-0000-0000D7540000}"/>
    <cellStyle name="20% - Accent1 3 2 4 7 5 3" xfId="21904" xr:uid="{00000000-0005-0000-0000-0000D8540000}"/>
    <cellStyle name="20% - Accent1 3 2 4 7 6" xfId="21905" xr:uid="{00000000-0005-0000-0000-0000D9540000}"/>
    <cellStyle name="20% - Accent1 3 2 4 7 6 2" xfId="21906" xr:uid="{00000000-0005-0000-0000-0000DA540000}"/>
    <cellStyle name="20% - Accent1 3 2 4 7 6 2 2" xfId="21907" xr:uid="{00000000-0005-0000-0000-0000DB540000}"/>
    <cellStyle name="20% - Accent1 3 2 4 7 6 3" xfId="21908" xr:uid="{00000000-0005-0000-0000-0000DC540000}"/>
    <cellStyle name="20% - Accent1 3 2 4 7 7" xfId="21909" xr:uid="{00000000-0005-0000-0000-0000DD540000}"/>
    <cellStyle name="20% - Accent1 3 2 4 7 7 2" xfId="21910" xr:uid="{00000000-0005-0000-0000-0000DE540000}"/>
    <cellStyle name="20% - Accent1 3 2 4 7 8" xfId="21911" xr:uid="{00000000-0005-0000-0000-0000DF540000}"/>
    <cellStyle name="20% - Accent1 3 2 4 7 8 2" xfId="21912" xr:uid="{00000000-0005-0000-0000-0000E0540000}"/>
    <cellStyle name="20% - Accent1 3 2 4 7 9" xfId="21913" xr:uid="{00000000-0005-0000-0000-0000E1540000}"/>
    <cellStyle name="20% - Accent1 3 2 4 8" xfId="21914" xr:uid="{00000000-0005-0000-0000-0000E2540000}"/>
    <cellStyle name="20% - Accent1 3 2 4 8 2" xfId="21915" xr:uid="{00000000-0005-0000-0000-0000E3540000}"/>
    <cellStyle name="20% - Accent1 3 2 4 8 2 2" xfId="21916" xr:uid="{00000000-0005-0000-0000-0000E4540000}"/>
    <cellStyle name="20% - Accent1 3 2 4 8 2 2 2" xfId="21917" xr:uid="{00000000-0005-0000-0000-0000E5540000}"/>
    <cellStyle name="20% - Accent1 3 2 4 8 2 2 2 2" xfId="21918" xr:uid="{00000000-0005-0000-0000-0000E6540000}"/>
    <cellStyle name="20% - Accent1 3 2 4 8 2 2 3" xfId="21919" xr:uid="{00000000-0005-0000-0000-0000E7540000}"/>
    <cellStyle name="20% - Accent1 3 2 4 8 2 3" xfId="21920" xr:uid="{00000000-0005-0000-0000-0000E8540000}"/>
    <cellStyle name="20% - Accent1 3 2 4 8 2 3 2" xfId="21921" xr:uid="{00000000-0005-0000-0000-0000E9540000}"/>
    <cellStyle name="20% - Accent1 3 2 4 8 2 4" xfId="21922" xr:uid="{00000000-0005-0000-0000-0000EA540000}"/>
    <cellStyle name="20% - Accent1 3 2 4 8 3" xfId="21923" xr:uid="{00000000-0005-0000-0000-0000EB540000}"/>
    <cellStyle name="20% - Accent1 3 2 4 8 3 2" xfId="21924" xr:uid="{00000000-0005-0000-0000-0000EC540000}"/>
    <cellStyle name="20% - Accent1 3 2 4 8 3 2 2" xfId="21925" xr:uid="{00000000-0005-0000-0000-0000ED540000}"/>
    <cellStyle name="20% - Accent1 3 2 4 8 3 2 2 2" xfId="21926" xr:uid="{00000000-0005-0000-0000-0000EE540000}"/>
    <cellStyle name="20% - Accent1 3 2 4 8 3 2 3" xfId="21927" xr:uid="{00000000-0005-0000-0000-0000EF540000}"/>
    <cellStyle name="20% - Accent1 3 2 4 8 3 3" xfId="21928" xr:uid="{00000000-0005-0000-0000-0000F0540000}"/>
    <cellStyle name="20% - Accent1 3 2 4 8 3 3 2" xfId="21929" xr:uid="{00000000-0005-0000-0000-0000F1540000}"/>
    <cellStyle name="20% - Accent1 3 2 4 8 3 4" xfId="21930" xr:uid="{00000000-0005-0000-0000-0000F2540000}"/>
    <cellStyle name="20% - Accent1 3 2 4 8 4" xfId="21931" xr:uid="{00000000-0005-0000-0000-0000F3540000}"/>
    <cellStyle name="20% - Accent1 3 2 4 8 4 2" xfId="21932" xr:uid="{00000000-0005-0000-0000-0000F4540000}"/>
    <cellStyle name="20% - Accent1 3 2 4 8 4 2 2" xfId="21933" xr:uid="{00000000-0005-0000-0000-0000F5540000}"/>
    <cellStyle name="20% - Accent1 3 2 4 8 4 2 2 2" xfId="21934" xr:uid="{00000000-0005-0000-0000-0000F6540000}"/>
    <cellStyle name="20% - Accent1 3 2 4 8 4 2 3" xfId="21935" xr:uid="{00000000-0005-0000-0000-0000F7540000}"/>
    <cellStyle name="20% - Accent1 3 2 4 8 4 3" xfId="21936" xr:uid="{00000000-0005-0000-0000-0000F8540000}"/>
    <cellStyle name="20% - Accent1 3 2 4 8 4 3 2" xfId="21937" xr:uid="{00000000-0005-0000-0000-0000F9540000}"/>
    <cellStyle name="20% - Accent1 3 2 4 8 4 4" xfId="21938" xr:uid="{00000000-0005-0000-0000-0000FA540000}"/>
    <cellStyle name="20% - Accent1 3 2 4 8 5" xfId="21939" xr:uid="{00000000-0005-0000-0000-0000FB540000}"/>
    <cellStyle name="20% - Accent1 3 2 4 8 5 2" xfId="21940" xr:uid="{00000000-0005-0000-0000-0000FC540000}"/>
    <cellStyle name="20% - Accent1 3 2 4 8 5 2 2" xfId="21941" xr:uid="{00000000-0005-0000-0000-0000FD540000}"/>
    <cellStyle name="20% - Accent1 3 2 4 8 5 3" xfId="21942" xr:uid="{00000000-0005-0000-0000-0000FE540000}"/>
    <cellStyle name="20% - Accent1 3 2 4 8 6" xfId="21943" xr:uid="{00000000-0005-0000-0000-0000FF540000}"/>
    <cellStyle name="20% - Accent1 3 2 4 8 6 2" xfId="21944" xr:uid="{00000000-0005-0000-0000-000000550000}"/>
    <cellStyle name="20% - Accent1 3 2 4 8 6 2 2" xfId="21945" xr:uid="{00000000-0005-0000-0000-000001550000}"/>
    <cellStyle name="20% - Accent1 3 2 4 8 6 3" xfId="21946" xr:uid="{00000000-0005-0000-0000-000002550000}"/>
    <cellStyle name="20% - Accent1 3 2 4 8 7" xfId="21947" xr:uid="{00000000-0005-0000-0000-000003550000}"/>
    <cellStyle name="20% - Accent1 3 2 4 8 7 2" xfId="21948" xr:uid="{00000000-0005-0000-0000-000004550000}"/>
    <cellStyle name="20% - Accent1 3 2 4 8 8" xfId="21949" xr:uid="{00000000-0005-0000-0000-000005550000}"/>
    <cellStyle name="20% - Accent1 3 2 4 8 8 2" xfId="21950" xr:uid="{00000000-0005-0000-0000-000006550000}"/>
    <cellStyle name="20% - Accent1 3 2 4 8 9" xfId="21951" xr:uid="{00000000-0005-0000-0000-000007550000}"/>
    <cellStyle name="20% - Accent1 3 2 4 9" xfId="21952" xr:uid="{00000000-0005-0000-0000-000008550000}"/>
    <cellStyle name="20% - Accent1 3 2 4 9 2" xfId="21953" xr:uid="{00000000-0005-0000-0000-000009550000}"/>
    <cellStyle name="20% - Accent1 3 2 4 9 2 2" xfId="21954" xr:uid="{00000000-0005-0000-0000-00000A550000}"/>
    <cellStyle name="20% - Accent1 3 2 4 9 2 2 2" xfId="21955" xr:uid="{00000000-0005-0000-0000-00000B550000}"/>
    <cellStyle name="20% - Accent1 3 2 4 9 2 3" xfId="21956" xr:uid="{00000000-0005-0000-0000-00000C550000}"/>
    <cellStyle name="20% - Accent1 3 2 4 9 3" xfId="21957" xr:uid="{00000000-0005-0000-0000-00000D550000}"/>
    <cellStyle name="20% - Accent1 3 2 4 9 3 2" xfId="21958" xr:uid="{00000000-0005-0000-0000-00000E550000}"/>
    <cellStyle name="20% - Accent1 3 2 4 9 4" xfId="21959" xr:uid="{00000000-0005-0000-0000-00000F550000}"/>
    <cellStyle name="20% - Accent1 3 2 5" xfId="21960" xr:uid="{00000000-0005-0000-0000-000010550000}"/>
    <cellStyle name="20% - Accent1 3 2 5 10" xfId="21961" xr:uid="{00000000-0005-0000-0000-000011550000}"/>
    <cellStyle name="20% - Accent1 3 2 5 10 2" xfId="21962" xr:uid="{00000000-0005-0000-0000-000012550000}"/>
    <cellStyle name="20% - Accent1 3 2 5 10 2 2" xfId="21963" xr:uid="{00000000-0005-0000-0000-000013550000}"/>
    <cellStyle name="20% - Accent1 3 2 5 10 2 2 2" xfId="21964" xr:uid="{00000000-0005-0000-0000-000014550000}"/>
    <cellStyle name="20% - Accent1 3 2 5 10 2 3" xfId="21965" xr:uid="{00000000-0005-0000-0000-000015550000}"/>
    <cellStyle name="20% - Accent1 3 2 5 10 3" xfId="21966" xr:uid="{00000000-0005-0000-0000-000016550000}"/>
    <cellStyle name="20% - Accent1 3 2 5 10 3 2" xfId="21967" xr:uid="{00000000-0005-0000-0000-000017550000}"/>
    <cellStyle name="20% - Accent1 3 2 5 10 4" xfId="21968" xr:uid="{00000000-0005-0000-0000-000018550000}"/>
    <cellStyle name="20% - Accent1 3 2 5 11" xfId="21969" xr:uid="{00000000-0005-0000-0000-000019550000}"/>
    <cellStyle name="20% - Accent1 3 2 5 11 2" xfId="21970" xr:uid="{00000000-0005-0000-0000-00001A550000}"/>
    <cellStyle name="20% - Accent1 3 2 5 11 2 2" xfId="21971" xr:uid="{00000000-0005-0000-0000-00001B550000}"/>
    <cellStyle name="20% - Accent1 3 2 5 11 3" xfId="21972" xr:uid="{00000000-0005-0000-0000-00001C550000}"/>
    <cellStyle name="20% - Accent1 3 2 5 12" xfId="21973" xr:uid="{00000000-0005-0000-0000-00001D550000}"/>
    <cellStyle name="20% - Accent1 3 2 5 12 2" xfId="21974" xr:uid="{00000000-0005-0000-0000-00001E550000}"/>
    <cellStyle name="20% - Accent1 3 2 5 12 2 2" xfId="21975" xr:uid="{00000000-0005-0000-0000-00001F550000}"/>
    <cellStyle name="20% - Accent1 3 2 5 12 3" xfId="21976" xr:uid="{00000000-0005-0000-0000-000020550000}"/>
    <cellStyle name="20% - Accent1 3 2 5 13" xfId="21977" xr:uid="{00000000-0005-0000-0000-000021550000}"/>
    <cellStyle name="20% - Accent1 3 2 5 13 2" xfId="21978" xr:uid="{00000000-0005-0000-0000-000022550000}"/>
    <cellStyle name="20% - Accent1 3 2 5 14" xfId="21979" xr:uid="{00000000-0005-0000-0000-000023550000}"/>
    <cellStyle name="20% - Accent1 3 2 5 14 2" xfId="21980" xr:uid="{00000000-0005-0000-0000-000024550000}"/>
    <cellStyle name="20% - Accent1 3 2 5 15" xfId="21981" xr:uid="{00000000-0005-0000-0000-000025550000}"/>
    <cellStyle name="20% - Accent1 3 2 5 2" xfId="21982" xr:uid="{00000000-0005-0000-0000-000026550000}"/>
    <cellStyle name="20% - Accent1 3 2 5 2 10" xfId="21983" xr:uid="{00000000-0005-0000-0000-000027550000}"/>
    <cellStyle name="20% - Accent1 3 2 5 2 10 2" xfId="21984" xr:uid="{00000000-0005-0000-0000-000028550000}"/>
    <cellStyle name="20% - Accent1 3 2 5 2 10 2 2" xfId="21985" xr:uid="{00000000-0005-0000-0000-000029550000}"/>
    <cellStyle name="20% - Accent1 3 2 5 2 10 3" xfId="21986" xr:uid="{00000000-0005-0000-0000-00002A550000}"/>
    <cellStyle name="20% - Accent1 3 2 5 2 11" xfId="21987" xr:uid="{00000000-0005-0000-0000-00002B550000}"/>
    <cellStyle name="20% - Accent1 3 2 5 2 11 2" xfId="21988" xr:uid="{00000000-0005-0000-0000-00002C550000}"/>
    <cellStyle name="20% - Accent1 3 2 5 2 11 2 2" xfId="21989" xr:uid="{00000000-0005-0000-0000-00002D550000}"/>
    <cellStyle name="20% - Accent1 3 2 5 2 11 3" xfId="21990" xr:uid="{00000000-0005-0000-0000-00002E550000}"/>
    <cellStyle name="20% - Accent1 3 2 5 2 12" xfId="21991" xr:uid="{00000000-0005-0000-0000-00002F550000}"/>
    <cellStyle name="20% - Accent1 3 2 5 2 12 2" xfId="21992" xr:uid="{00000000-0005-0000-0000-000030550000}"/>
    <cellStyle name="20% - Accent1 3 2 5 2 13" xfId="21993" xr:uid="{00000000-0005-0000-0000-000031550000}"/>
    <cellStyle name="20% - Accent1 3 2 5 2 13 2" xfId="21994" xr:uid="{00000000-0005-0000-0000-000032550000}"/>
    <cellStyle name="20% - Accent1 3 2 5 2 14" xfId="21995" xr:uid="{00000000-0005-0000-0000-000033550000}"/>
    <cellStyle name="20% - Accent1 3 2 5 2 2" xfId="21996" xr:uid="{00000000-0005-0000-0000-000034550000}"/>
    <cellStyle name="20% - Accent1 3 2 5 2 2 10" xfId="21997" xr:uid="{00000000-0005-0000-0000-000035550000}"/>
    <cellStyle name="20% - Accent1 3 2 5 2 2 10 2" xfId="21998" xr:uid="{00000000-0005-0000-0000-000036550000}"/>
    <cellStyle name="20% - Accent1 3 2 5 2 2 11" xfId="21999" xr:uid="{00000000-0005-0000-0000-000037550000}"/>
    <cellStyle name="20% - Accent1 3 2 5 2 2 2" xfId="22000" xr:uid="{00000000-0005-0000-0000-000038550000}"/>
    <cellStyle name="20% - Accent1 3 2 5 2 2 2 2" xfId="22001" xr:uid="{00000000-0005-0000-0000-000039550000}"/>
    <cellStyle name="20% - Accent1 3 2 5 2 2 2 2 2" xfId="22002" xr:uid="{00000000-0005-0000-0000-00003A550000}"/>
    <cellStyle name="20% - Accent1 3 2 5 2 2 2 2 2 2" xfId="22003" xr:uid="{00000000-0005-0000-0000-00003B550000}"/>
    <cellStyle name="20% - Accent1 3 2 5 2 2 2 2 2 2 2" xfId="22004" xr:uid="{00000000-0005-0000-0000-00003C550000}"/>
    <cellStyle name="20% - Accent1 3 2 5 2 2 2 2 2 3" xfId="22005" xr:uid="{00000000-0005-0000-0000-00003D550000}"/>
    <cellStyle name="20% - Accent1 3 2 5 2 2 2 2 3" xfId="22006" xr:uid="{00000000-0005-0000-0000-00003E550000}"/>
    <cellStyle name="20% - Accent1 3 2 5 2 2 2 2 3 2" xfId="22007" xr:uid="{00000000-0005-0000-0000-00003F550000}"/>
    <cellStyle name="20% - Accent1 3 2 5 2 2 2 2 4" xfId="22008" xr:uid="{00000000-0005-0000-0000-000040550000}"/>
    <cellStyle name="20% - Accent1 3 2 5 2 2 2 3" xfId="22009" xr:uid="{00000000-0005-0000-0000-000041550000}"/>
    <cellStyle name="20% - Accent1 3 2 5 2 2 2 3 2" xfId="22010" xr:uid="{00000000-0005-0000-0000-000042550000}"/>
    <cellStyle name="20% - Accent1 3 2 5 2 2 2 3 2 2" xfId="22011" xr:uid="{00000000-0005-0000-0000-000043550000}"/>
    <cellStyle name="20% - Accent1 3 2 5 2 2 2 3 2 2 2" xfId="22012" xr:uid="{00000000-0005-0000-0000-000044550000}"/>
    <cellStyle name="20% - Accent1 3 2 5 2 2 2 3 2 3" xfId="22013" xr:uid="{00000000-0005-0000-0000-000045550000}"/>
    <cellStyle name="20% - Accent1 3 2 5 2 2 2 3 3" xfId="22014" xr:uid="{00000000-0005-0000-0000-000046550000}"/>
    <cellStyle name="20% - Accent1 3 2 5 2 2 2 3 3 2" xfId="22015" xr:uid="{00000000-0005-0000-0000-000047550000}"/>
    <cellStyle name="20% - Accent1 3 2 5 2 2 2 3 4" xfId="22016" xr:uid="{00000000-0005-0000-0000-000048550000}"/>
    <cellStyle name="20% - Accent1 3 2 5 2 2 2 4" xfId="22017" xr:uid="{00000000-0005-0000-0000-000049550000}"/>
    <cellStyle name="20% - Accent1 3 2 5 2 2 2 4 2" xfId="22018" xr:uid="{00000000-0005-0000-0000-00004A550000}"/>
    <cellStyle name="20% - Accent1 3 2 5 2 2 2 4 2 2" xfId="22019" xr:uid="{00000000-0005-0000-0000-00004B550000}"/>
    <cellStyle name="20% - Accent1 3 2 5 2 2 2 4 2 2 2" xfId="22020" xr:uid="{00000000-0005-0000-0000-00004C550000}"/>
    <cellStyle name="20% - Accent1 3 2 5 2 2 2 4 2 3" xfId="22021" xr:uid="{00000000-0005-0000-0000-00004D550000}"/>
    <cellStyle name="20% - Accent1 3 2 5 2 2 2 4 3" xfId="22022" xr:uid="{00000000-0005-0000-0000-00004E550000}"/>
    <cellStyle name="20% - Accent1 3 2 5 2 2 2 4 3 2" xfId="22023" xr:uid="{00000000-0005-0000-0000-00004F550000}"/>
    <cellStyle name="20% - Accent1 3 2 5 2 2 2 4 4" xfId="22024" xr:uid="{00000000-0005-0000-0000-000050550000}"/>
    <cellStyle name="20% - Accent1 3 2 5 2 2 2 5" xfId="22025" xr:uid="{00000000-0005-0000-0000-000051550000}"/>
    <cellStyle name="20% - Accent1 3 2 5 2 2 2 5 2" xfId="22026" xr:uid="{00000000-0005-0000-0000-000052550000}"/>
    <cellStyle name="20% - Accent1 3 2 5 2 2 2 5 2 2" xfId="22027" xr:uid="{00000000-0005-0000-0000-000053550000}"/>
    <cellStyle name="20% - Accent1 3 2 5 2 2 2 5 3" xfId="22028" xr:uid="{00000000-0005-0000-0000-000054550000}"/>
    <cellStyle name="20% - Accent1 3 2 5 2 2 2 6" xfId="22029" xr:uid="{00000000-0005-0000-0000-000055550000}"/>
    <cellStyle name="20% - Accent1 3 2 5 2 2 2 6 2" xfId="22030" xr:uid="{00000000-0005-0000-0000-000056550000}"/>
    <cellStyle name="20% - Accent1 3 2 5 2 2 2 6 2 2" xfId="22031" xr:uid="{00000000-0005-0000-0000-000057550000}"/>
    <cellStyle name="20% - Accent1 3 2 5 2 2 2 6 3" xfId="22032" xr:uid="{00000000-0005-0000-0000-000058550000}"/>
    <cellStyle name="20% - Accent1 3 2 5 2 2 2 7" xfId="22033" xr:uid="{00000000-0005-0000-0000-000059550000}"/>
    <cellStyle name="20% - Accent1 3 2 5 2 2 2 7 2" xfId="22034" xr:uid="{00000000-0005-0000-0000-00005A550000}"/>
    <cellStyle name="20% - Accent1 3 2 5 2 2 2 8" xfId="22035" xr:uid="{00000000-0005-0000-0000-00005B550000}"/>
    <cellStyle name="20% - Accent1 3 2 5 2 2 2 8 2" xfId="22036" xr:uid="{00000000-0005-0000-0000-00005C550000}"/>
    <cellStyle name="20% - Accent1 3 2 5 2 2 2 9" xfId="22037" xr:uid="{00000000-0005-0000-0000-00005D550000}"/>
    <cellStyle name="20% - Accent1 3 2 5 2 2 3" xfId="22038" xr:uid="{00000000-0005-0000-0000-00005E550000}"/>
    <cellStyle name="20% - Accent1 3 2 5 2 2 3 2" xfId="22039" xr:uid="{00000000-0005-0000-0000-00005F550000}"/>
    <cellStyle name="20% - Accent1 3 2 5 2 2 3 2 2" xfId="22040" xr:uid="{00000000-0005-0000-0000-000060550000}"/>
    <cellStyle name="20% - Accent1 3 2 5 2 2 3 2 2 2" xfId="22041" xr:uid="{00000000-0005-0000-0000-000061550000}"/>
    <cellStyle name="20% - Accent1 3 2 5 2 2 3 2 2 2 2" xfId="22042" xr:uid="{00000000-0005-0000-0000-000062550000}"/>
    <cellStyle name="20% - Accent1 3 2 5 2 2 3 2 2 3" xfId="22043" xr:uid="{00000000-0005-0000-0000-000063550000}"/>
    <cellStyle name="20% - Accent1 3 2 5 2 2 3 2 3" xfId="22044" xr:uid="{00000000-0005-0000-0000-000064550000}"/>
    <cellStyle name="20% - Accent1 3 2 5 2 2 3 2 3 2" xfId="22045" xr:uid="{00000000-0005-0000-0000-000065550000}"/>
    <cellStyle name="20% - Accent1 3 2 5 2 2 3 2 4" xfId="22046" xr:uid="{00000000-0005-0000-0000-000066550000}"/>
    <cellStyle name="20% - Accent1 3 2 5 2 2 3 3" xfId="22047" xr:uid="{00000000-0005-0000-0000-000067550000}"/>
    <cellStyle name="20% - Accent1 3 2 5 2 2 3 3 2" xfId="22048" xr:uid="{00000000-0005-0000-0000-000068550000}"/>
    <cellStyle name="20% - Accent1 3 2 5 2 2 3 3 2 2" xfId="22049" xr:uid="{00000000-0005-0000-0000-000069550000}"/>
    <cellStyle name="20% - Accent1 3 2 5 2 2 3 3 2 2 2" xfId="22050" xr:uid="{00000000-0005-0000-0000-00006A550000}"/>
    <cellStyle name="20% - Accent1 3 2 5 2 2 3 3 2 3" xfId="22051" xr:uid="{00000000-0005-0000-0000-00006B550000}"/>
    <cellStyle name="20% - Accent1 3 2 5 2 2 3 3 3" xfId="22052" xr:uid="{00000000-0005-0000-0000-00006C550000}"/>
    <cellStyle name="20% - Accent1 3 2 5 2 2 3 3 3 2" xfId="22053" xr:uid="{00000000-0005-0000-0000-00006D550000}"/>
    <cellStyle name="20% - Accent1 3 2 5 2 2 3 3 4" xfId="22054" xr:uid="{00000000-0005-0000-0000-00006E550000}"/>
    <cellStyle name="20% - Accent1 3 2 5 2 2 3 4" xfId="22055" xr:uid="{00000000-0005-0000-0000-00006F550000}"/>
    <cellStyle name="20% - Accent1 3 2 5 2 2 3 4 2" xfId="22056" xr:uid="{00000000-0005-0000-0000-000070550000}"/>
    <cellStyle name="20% - Accent1 3 2 5 2 2 3 4 2 2" xfId="22057" xr:uid="{00000000-0005-0000-0000-000071550000}"/>
    <cellStyle name="20% - Accent1 3 2 5 2 2 3 4 2 2 2" xfId="22058" xr:uid="{00000000-0005-0000-0000-000072550000}"/>
    <cellStyle name="20% - Accent1 3 2 5 2 2 3 4 2 3" xfId="22059" xr:uid="{00000000-0005-0000-0000-000073550000}"/>
    <cellStyle name="20% - Accent1 3 2 5 2 2 3 4 3" xfId="22060" xr:uid="{00000000-0005-0000-0000-000074550000}"/>
    <cellStyle name="20% - Accent1 3 2 5 2 2 3 4 3 2" xfId="22061" xr:uid="{00000000-0005-0000-0000-000075550000}"/>
    <cellStyle name="20% - Accent1 3 2 5 2 2 3 4 4" xfId="22062" xr:uid="{00000000-0005-0000-0000-000076550000}"/>
    <cellStyle name="20% - Accent1 3 2 5 2 2 3 5" xfId="22063" xr:uid="{00000000-0005-0000-0000-000077550000}"/>
    <cellStyle name="20% - Accent1 3 2 5 2 2 3 5 2" xfId="22064" xr:uid="{00000000-0005-0000-0000-000078550000}"/>
    <cellStyle name="20% - Accent1 3 2 5 2 2 3 5 2 2" xfId="22065" xr:uid="{00000000-0005-0000-0000-000079550000}"/>
    <cellStyle name="20% - Accent1 3 2 5 2 2 3 5 3" xfId="22066" xr:uid="{00000000-0005-0000-0000-00007A550000}"/>
    <cellStyle name="20% - Accent1 3 2 5 2 2 3 6" xfId="22067" xr:uid="{00000000-0005-0000-0000-00007B550000}"/>
    <cellStyle name="20% - Accent1 3 2 5 2 2 3 6 2" xfId="22068" xr:uid="{00000000-0005-0000-0000-00007C550000}"/>
    <cellStyle name="20% - Accent1 3 2 5 2 2 3 6 2 2" xfId="22069" xr:uid="{00000000-0005-0000-0000-00007D550000}"/>
    <cellStyle name="20% - Accent1 3 2 5 2 2 3 6 3" xfId="22070" xr:uid="{00000000-0005-0000-0000-00007E550000}"/>
    <cellStyle name="20% - Accent1 3 2 5 2 2 3 7" xfId="22071" xr:uid="{00000000-0005-0000-0000-00007F550000}"/>
    <cellStyle name="20% - Accent1 3 2 5 2 2 3 7 2" xfId="22072" xr:uid="{00000000-0005-0000-0000-000080550000}"/>
    <cellStyle name="20% - Accent1 3 2 5 2 2 3 8" xfId="22073" xr:uid="{00000000-0005-0000-0000-000081550000}"/>
    <cellStyle name="20% - Accent1 3 2 5 2 2 3 8 2" xfId="22074" xr:uid="{00000000-0005-0000-0000-000082550000}"/>
    <cellStyle name="20% - Accent1 3 2 5 2 2 3 9" xfId="22075" xr:uid="{00000000-0005-0000-0000-000083550000}"/>
    <cellStyle name="20% - Accent1 3 2 5 2 2 4" xfId="22076" xr:uid="{00000000-0005-0000-0000-000084550000}"/>
    <cellStyle name="20% - Accent1 3 2 5 2 2 4 2" xfId="22077" xr:uid="{00000000-0005-0000-0000-000085550000}"/>
    <cellStyle name="20% - Accent1 3 2 5 2 2 4 2 2" xfId="22078" xr:uid="{00000000-0005-0000-0000-000086550000}"/>
    <cellStyle name="20% - Accent1 3 2 5 2 2 4 2 2 2" xfId="22079" xr:uid="{00000000-0005-0000-0000-000087550000}"/>
    <cellStyle name="20% - Accent1 3 2 5 2 2 4 2 3" xfId="22080" xr:uid="{00000000-0005-0000-0000-000088550000}"/>
    <cellStyle name="20% - Accent1 3 2 5 2 2 4 3" xfId="22081" xr:uid="{00000000-0005-0000-0000-000089550000}"/>
    <cellStyle name="20% - Accent1 3 2 5 2 2 4 3 2" xfId="22082" xr:uid="{00000000-0005-0000-0000-00008A550000}"/>
    <cellStyle name="20% - Accent1 3 2 5 2 2 4 4" xfId="22083" xr:uid="{00000000-0005-0000-0000-00008B550000}"/>
    <cellStyle name="20% - Accent1 3 2 5 2 2 5" xfId="22084" xr:uid="{00000000-0005-0000-0000-00008C550000}"/>
    <cellStyle name="20% - Accent1 3 2 5 2 2 5 2" xfId="22085" xr:uid="{00000000-0005-0000-0000-00008D550000}"/>
    <cellStyle name="20% - Accent1 3 2 5 2 2 5 2 2" xfId="22086" xr:uid="{00000000-0005-0000-0000-00008E550000}"/>
    <cellStyle name="20% - Accent1 3 2 5 2 2 5 2 2 2" xfId="22087" xr:uid="{00000000-0005-0000-0000-00008F550000}"/>
    <cellStyle name="20% - Accent1 3 2 5 2 2 5 2 3" xfId="22088" xr:uid="{00000000-0005-0000-0000-000090550000}"/>
    <cellStyle name="20% - Accent1 3 2 5 2 2 5 3" xfId="22089" xr:uid="{00000000-0005-0000-0000-000091550000}"/>
    <cellStyle name="20% - Accent1 3 2 5 2 2 5 3 2" xfId="22090" xr:uid="{00000000-0005-0000-0000-000092550000}"/>
    <cellStyle name="20% - Accent1 3 2 5 2 2 5 4" xfId="22091" xr:uid="{00000000-0005-0000-0000-000093550000}"/>
    <cellStyle name="20% - Accent1 3 2 5 2 2 6" xfId="22092" xr:uid="{00000000-0005-0000-0000-000094550000}"/>
    <cellStyle name="20% - Accent1 3 2 5 2 2 6 2" xfId="22093" xr:uid="{00000000-0005-0000-0000-000095550000}"/>
    <cellStyle name="20% - Accent1 3 2 5 2 2 6 2 2" xfId="22094" xr:uid="{00000000-0005-0000-0000-000096550000}"/>
    <cellStyle name="20% - Accent1 3 2 5 2 2 6 2 2 2" xfId="22095" xr:uid="{00000000-0005-0000-0000-000097550000}"/>
    <cellStyle name="20% - Accent1 3 2 5 2 2 6 2 3" xfId="22096" xr:uid="{00000000-0005-0000-0000-000098550000}"/>
    <cellStyle name="20% - Accent1 3 2 5 2 2 6 3" xfId="22097" xr:uid="{00000000-0005-0000-0000-000099550000}"/>
    <cellStyle name="20% - Accent1 3 2 5 2 2 6 3 2" xfId="22098" xr:uid="{00000000-0005-0000-0000-00009A550000}"/>
    <cellStyle name="20% - Accent1 3 2 5 2 2 6 4" xfId="22099" xr:uid="{00000000-0005-0000-0000-00009B550000}"/>
    <cellStyle name="20% - Accent1 3 2 5 2 2 7" xfId="22100" xr:uid="{00000000-0005-0000-0000-00009C550000}"/>
    <cellStyle name="20% - Accent1 3 2 5 2 2 7 2" xfId="22101" xr:uid="{00000000-0005-0000-0000-00009D550000}"/>
    <cellStyle name="20% - Accent1 3 2 5 2 2 7 2 2" xfId="22102" xr:uid="{00000000-0005-0000-0000-00009E550000}"/>
    <cellStyle name="20% - Accent1 3 2 5 2 2 7 3" xfId="22103" xr:uid="{00000000-0005-0000-0000-00009F550000}"/>
    <cellStyle name="20% - Accent1 3 2 5 2 2 8" xfId="22104" xr:uid="{00000000-0005-0000-0000-0000A0550000}"/>
    <cellStyle name="20% - Accent1 3 2 5 2 2 8 2" xfId="22105" xr:uid="{00000000-0005-0000-0000-0000A1550000}"/>
    <cellStyle name="20% - Accent1 3 2 5 2 2 8 2 2" xfId="22106" xr:uid="{00000000-0005-0000-0000-0000A2550000}"/>
    <cellStyle name="20% - Accent1 3 2 5 2 2 8 3" xfId="22107" xr:uid="{00000000-0005-0000-0000-0000A3550000}"/>
    <cellStyle name="20% - Accent1 3 2 5 2 2 9" xfId="22108" xr:uid="{00000000-0005-0000-0000-0000A4550000}"/>
    <cellStyle name="20% - Accent1 3 2 5 2 2 9 2" xfId="22109" xr:uid="{00000000-0005-0000-0000-0000A5550000}"/>
    <cellStyle name="20% - Accent1 3 2 5 2 3" xfId="22110" xr:uid="{00000000-0005-0000-0000-0000A6550000}"/>
    <cellStyle name="20% - Accent1 3 2 5 2 3 10" xfId="22111" xr:uid="{00000000-0005-0000-0000-0000A7550000}"/>
    <cellStyle name="20% - Accent1 3 2 5 2 3 10 2" xfId="22112" xr:uid="{00000000-0005-0000-0000-0000A8550000}"/>
    <cellStyle name="20% - Accent1 3 2 5 2 3 11" xfId="22113" xr:uid="{00000000-0005-0000-0000-0000A9550000}"/>
    <cellStyle name="20% - Accent1 3 2 5 2 3 2" xfId="22114" xr:uid="{00000000-0005-0000-0000-0000AA550000}"/>
    <cellStyle name="20% - Accent1 3 2 5 2 3 2 2" xfId="22115" xr:uid="{00000000-0005-0000-0000-0000AB550000}"/>
    <cellStyle name="20% - Accent1 3 2 5 2 3 2 2 2" xfId="22116" xr:uid="{00000000-0005-0000-0000-0000AC550000}"/>
    <cellStyle name="20% - Accent1 3 2 5 2 3 2 2 2 2" xfId="22117" xr:uid="{00000000-0005-0000-0000-0000AD550000}"/>
    <cellStyle name="20% - Accent1 3 2 5 2 3 2 2 2 2 2" xfId="22118" xr:uid="{00000000-0005-0000-0000-0000AE550000}"/>
    <cellStyle name="20% - Accent1 3 2 5 2 3 2 2 2 3" xfId="22119" xr:uid="{00000000-0005-0000-0000-0000AF550000}"/>
    <cellStyle name="20% - Accent1 3 2 5 2 3 2 2 3" xfId="22120" xr:uid="{00000000-0005-0000-0000-0000B0550000}"/>
    <cellStyle name="20% - Accent1 3 2 5 2 3 2 2 3 2" xfId="22121" xr:uid="{00000000-0005-0000-0000-0000B1550000}"/>
    <cellStyle name="20% - Accent1 3 2 5 2 3 2 2 4" xfId="22122" xr:uid="{00000000-0005-0000-0000-0000B2550000}"/>
    <cellStyle name="20% - Accent1 3 2 5 2 3 2 3" xfId="22123" xr:uid="{00000000-0005-0000-0000-0000B3550000}"/>
    <cellStyle name="20% - Accent1 3 2 5 2 3 2 3 2" xfId="22124" xr:uid="{00000000-0005-0000-0000-0000B4550000}"/>
    <cellStyle name="20% - Accent1 3 2 5 2 3 2 3 2 2" xfId="22125" xr:uid="{00000000-0005-0000-0000-0000B5550000}"/>
    <cellStyle name="20% - Accent1 3 2 5 2 3 2 3 2 2 2" xfId="22126" xr:uid="{00000000-0005-0000-0000-0000B6550000}"/>
    <cellStyle name="20% - Accent1 3 2 5 2 3 2 3 2 3" xfId="22127" xr:uid="{00000000-0005-0000-0000-0000B7550000}"/>
    <cellStyle name="20% - Accent1 3 2 5 2 3 2 3 3" xfId="22128" xr:uid="{00000000-0005-0000-0000-0000B8550000}"/>
    <cellStyle name="20% - Accent1 3 2 5 2 3 2 3 3 2" xfId="22129" xr:uid="{00000000-0005-0000-0000-0000B9550000}"/>
    <cellStyle name="20% - Accent1 3 2 5 2 3 2 3 4" xfId="22130" xr:uid="{00000000-0005-0000-0000-0000BA550000}"/>
    <cellStyle name="20% - Accent1 3 2 5 2 3 2 4" xfId="22131" xr:uid="{00000000-0005-0000-0000-0000BB550000}"/>
    <cellStyle name="20% - Accent1 3 2 5 2 3 2 4 2" xfId="22132" xr:uid="{00000000-0005-0000-0000-0000BC550000}"/>
    <cellStyle name="20% - Accent1 3 2 5 2 3 2 4 2 2" xfId="22133" xr:uid="{00000000-0005-0000-0000-0000BD550000}"/>
    <cellStyle name="20% - Accent1 3 2 5 2 3 2 4 2 2 2" xfId="22134" xr:uid="{00000000-0005-0000-0000-0000BE550000}"/>
    <cellStyle name="20% - Accent1 3 2 5 2 3 2 4 2 3" xfId="22135" xr:uid="{00000000-0005-0000-0000-0000BF550000}"/>
    <cellStyle name="20% - Accent1 3 2 5 2 3 2 4 3" xfId="22136" xr:uid="{00000000-0005-0000-0000-0000C0550000}"/>
    <cellStyle name="20% - Accent1 3 2 5 2 3 2 4 3 2" xfId="22137" xr:uid="{00000000-0005-0000-0000-0000C1550000}"/>
    <cellStyle name="20% - Accent1 3 2 5 2 3 2 4 4" xfId="22138" xr:uid="{00000000-0005-0000-0000-0000C2550000}"/>
    <cellStyle name="20% - Accent1 3 2 5 2 3 2 5" xfId="22139" xr:uid="{00000000-0005-0000-0000-0000C3550000}"/>
    <cellStyle name="20% - Accent1 3 2 5 2 3 2 5 2" xfId="22140" xr:uid="{00000000-0005-0000-0000-0000C4550000}"/>
    <cellStyle name="20% - Accent1 3 2 5 2 3 2 5 2 2" xfId="22141" xr:uid="{00000000-0005-0000-0000-0000C5550000}"/>
    <cellStyle name="20% - Accent1 3 2 5 2 3 2 5 3" xfId="22142" xr:uid="{00000000-0005-0000-0000-0000C6550000}"/>
    <cellStyle name="20% - Accent1 3 2 5 2 3 2 6" xfId="22143" xr:uid="{00000000-0005-0000-0000-0000C7550000}"/>
    <cellStyle name="20% - Accent1 3 2 5 2 3 2 6 2" xfId="22144" xr:uid="{00000000-0005-0000-0000-0000C8550000}"/>
    <cellStyle name="20% - Accent1 3 2 5 2 3 2 6 2 2" xfId="22145" xr:uid="{00000000-0005-0000-0000-0000C9550000}"/>
    <cellStyle name="20% - Accent1 3 2 5 2 3 2 6 3" xfId="22146" xr:uid="{00000000-0005-0000-0000-0000CA550000}"/>
    <cellStyle name="20% - Accent1 3 2 5 2 3 2 7" xfId="22147" xr:uid="{00000000-0005-0000-0000-0000CB550000}"/>
    <cellStyle name="20% - Accent1 3 2 5 2 3 2 7 2" xfId="22148" xr:uid="{00000000-0005-0000-0000-0000CC550000}"/>
    <cellStyle name="20% - Accent1 3 2 5 2 3 2 8" xfId="22149" xr:uid="{00000000-0005-0000-0000-0000CD550000}"/>
    <cellStyle name="20% - Accent1 3 2 5 2 3 2 8 2" xfId="22150" xr:uid="{00000000-0005-0000-0000-0000CE550000}"/>
    <cellStyle name="20% - Accent1 3 2 5 2 3 2 9" xfId="22151" xr:uid="{00000000-0005-0000-0000-0000CF550000}"/>
    <cellStyle name="20% - Accent1 3 2 5 2 3 3" xfId="22152" xr:uid="{00000000-0005-0000-0000-0000D0550000}"/>
    <cellStyle name="20% - Accent1 3 2 5 2 3 3 2" xfId="22153" xr:uid="{00000000-0005-0000-0000-0000D1550000}"/>
    <cellStyle name="20% - Accent1 3 2 5 2 3 3 2 2" xfId="22154" xr:uid="{00000000-0005-0000-0000-0000D2550000}"/>
    <cellStyle name="20% - Accent1 3 2 5 2 3 3 2 2 2" xfId="22155" xr:uid="{00000000-0005-0000-0000-0000D3550000}"/>
    <cellStyle name="20% - Accent1 3 2 5 2 3 3 2 2 2 2" xfId="22156" xr:uid="{00000000-0005-0000-0000-0000D4550000}"/>
    <cellStyle name="20% - Accent1 3 2 5 2 3 3 2 2 3" xfId="22157" xr:uid="{00000000-0005-0000-0000-0000D5550000}"/>
    <cellStyle name="20% - Accent1 3 2 5 2 3 3 2 3" xfId="22158" xr:uid="{00000000-0005-0000-0000-0000D6550000}"/>
    <cellStyle name="20% - Accent1 3 2 5 2 3 3 2 3 2" xfId="22159" xr:uid="{00000000-0005-0000-0000-0000D7550000}"/>
    <cellStyle name="20% - Accent1 3 2 5 2 3 3 2 4" xfId="22160" xr:uid="{00000000-0005-0000-0000-0000D8550000}"/>
    <cellStyle name="20% - Accent1 3 2 5 2 3 3 3" xfId="22161" xr:uid="{00000000-0005-0000-0000-0000D9550000}"/>
    <cellStyle name="20% - Accent1 3 2 5 2 3 3 3 2" xfId="22162" xr:uid="{00000000-0005-0000-0000-0000DA550000}"/>
    <cellStyle name="20% - Accent1 3 2 5 2 3 3 3 2 2" xfId="22163" xr:uid="{00000000-0005-0000-0000-0000DB550000}"/>
    <cellStyle name="20% - Accent1 3 2 5 2 3 3 3 2 2 2" xfId="22164" xr:uid="{00000000-0005-0000-0000-0000DC550000}"/>
    <cellStyle name="20% - Accent1 3 2 5 2 3 3 3 2 3" xfId="22165" xr:uid="{00000000-0005-0000-0000-0000DD550000}"/>
    <cellStyle name="20% - Accent1 3 2 5 2 3 3 3 3" xfId="22166" xr:uid="{00000000-0005-0000-0000-0000DE550000}"/>
    <cellStyle name="20% - Accent1 3 2 5 2 3 3 3 3 2" xfId="22167" xr:uid="{00000000-0005-0000-0000-0000DF550000}"/>
    <cellStyle name="20% - Accent1 3 2 5 2 3 3 3 4" xfId="22168" xr:uid="{00000000-0005-0000-0000-0000E0550000}"/>
    <cellStyle name="20% - Accent1 3 2 5 2 3 3 4" xfId="22169" xr:uid="{00000000-0005-0000-0000-0000E1550000}"/>
    <cellStyle name="20% - Accent1 3 2 5 2 3 3 4 2" xfId="22170" xr:uid="{00000000-0005-0000-0000-0000E2550000}"/>
    <cellStyle name="20% - Accent1 3 2 5 2 3 3 4 2 2" xfId="22171" xr:uid="{00000000-0005-0000-0000-0000E3550000}"/>
    <cellStyle name="20% - Accent1 3 2 5 2 3 3 4 2 2 2" xfId="22172" xr:uid="{00000000-0005-0000-0000-0000E4550000}"/>
    <cellStyle name="20% - Accent1 3 2 5 2 3 3 4 2 3" xfId="22173" xr:uid="{00000000-0005-0000-0000-0000E5550000}"/>
    <cellStyle name="20% - Accent1 3 2 5 2 3 3 4 3" xfId="22174" xr:uid="{00000000-0005-0000-0000-0000E6550000}"/>
    <cellStyle name="20% - Accent1 3 2 5 2 3 3 4 3 2" xfId="22175" xr:uid="{00000000-0005-0000-0000-0000E7550000}"/>
    <cellStyle name="20% - Accent1 3 2 5 2 3 3 4 4" xfId="22176" xr:uid="{00000000-0005-0000-0000-0000E8550000}"/>
    <cellStyle name="20% - Accent1 3 2 5 2 3 3 5" xfId="22177" xr:uid="{00000000-0005-0000-0000-0000E9550000}"/>
    <cellStyle name="20% - Accent1 3 2 5 2 3 3 5 2" xfId="22178" xr:uid="{00000000-0005-0000-0000-0000EA550000}"/>
    <cellStyle name="20% - Accent1 3 2 5 2 3 3 5 2 2" xfId="22179" xr:uid="{00000000-0005-0000-0000-0000EB550000}"/>
    <cellStyle name="20% - Accent1 3 2 5 2 3 3 5 3" xfId="22180" xr:uid="{00000000-0005-0000-0000-0000EC550000}"/>
    <cellStyle name="20% - Accent1 3 2 5 2 3 3 6" xfId="22181" xr:uid="{00000000-0005-0000-0000-0000ED550000}"/>
    <cellStyle name="20% - Accent1 3 2 5 2 3 3 6 2" xfId="22182" xr:uid="{00000000-0005-0000-0000-0000EE550000}"/>
    <cellStyle name="20% - Accent1 3 2 5 2 3 3 6 2 2" xfId="22183" xr:uid="{00000000-0005-0000-0000-0000EF550000}"/>
    <cellStyle name="20% - Accent1 3 2 5 2 3 3 6 3" xfId="22184" xr:uid="{00000000-0005-0000-0000-0000F0550000}"/>
    <cellStyle name="20% - Accent1 3 2 5 2 3 3 7" xfId="22185" xr:uid="{00000000-0005-0000-0000-0000F1550000}"/>
    <cellStyle name="20% - Accent1 3 2 5 2 3 3 7 2" xfId="22186" xr:uid="{00000000-0005-0000-0000-0000F2550000}"/>
    <cellStyle name="20% - Accent1 3 2 5 2 3 3 8" xfId="22187" xr:uid="{00000000-0005-0000-0000-0000F3550000}"/>
    <cellStyle name="20% - Accent1 3 2 5 2 3 3 8 2" xfId="22188" xr:uid="{00000000-0005-0000-0000-0000F4550000}"/>
    <cellStyle name="20% - Accent1 3 2 5 2 3 3 9" xfId="22189" xr:uid="{00000000-0005-0000-0000-0000F5550000}"/>
    <cellStyle name="20% - Accent1 3 2 5 2 3 4" xfId="22190" xr:uid="{00000000-0005-0000-0000-0000F6550000}"/>
    <cellStyle name="20% - Accent1 3 2 5 2 3 4 2" xfId="22191" xr:uid="{00000000-0005-0000-0000-0000F7550000}"/>
    <cellStyle name="20% - Accent1 3 2 5 2 3 4 2 2" xfId="22192" xr:uid="{00000000-0005-0000-0000-0000F8550000}"/>
    <cellStyle name="20% - Accent1 3 2 5 2 3 4 2 2 2" xfId="22193" xr:uid="{00000000-0005-0000-0000-0000F9550000}"/>
    <cellStyle name="20% - Accent1 3 2 5 2 3 4 2 3" xfId="22194" xr:uid="{00000000-0005-0000-0000-0000FA550000}"/>
    <cellStyle name="20% - Accent1 3 2 5 2 3 4 3" xfId="22195" xr:uid="{00000000-0005-0000-0000-0000FB550000}"/>
    <cellStyle name="20% - Accent1 3 2 5 2 3 4 3 2" xfId="22196" xr:uid="{00000000-0005-0000-0000-0000FC550000}"/>
    <cellStyle name="20% - Accent1 3 2 5 2 3 4 4" xfId="22197" xr:uid="{00000000-0005-0000-0000-0000FD550000}"/>
    <cellStyle name="20% - Accent1 3 2 5 2 3 5" xfId="22198" xr:uid="{00000000-0005-0000-0000-0000FE550000}"/>
    <cellStyle name="20% - Accent1 3 2 5 2 3 5 2" xfId="22199" xr:uid="{00000000-0005-0000-0000-0000FF550000}"/>
    <cellStyle name="20% - Accent1 3 2 5 2 3 5 2 2" xfId="22200" xr:uid="{00000000-0005-0000-0000-000000560000}"/>
    <cellStyle name="20% - Accent1 3 2 5 2 3 5 2 2 2" xfId="22201" xr:uid="{00000000-0005-0000-0000-000001560000}"/>
    <cellStyle name="20% - Accent1 3 2 5 2 3 5 2 3" xfId="22202" xr:uid="{00000000-0005-0000-0000-000002560000}"/>
    <cellStyle name="20% - Accent1 3 2 5 2 3 5 3" xfId="22203" xr:uid="{00000000-0005-0000-0000-000003560000}"/>
    <cellStyle name="20% - Accent1 3 2 5 2 3 5 3 2" xfId="22204" xr:uid="{00000000-0005-0000-0000-000004560000}"/>
    <cellStyle name="20% - Accent1 3 2 5 2 3 5 4" xfId="22205" xr:uid="{00000000-0005-0000-0000-000005560000}"/>
    <cellStyle name="20% - Accent1 3 2 5 2 3 6" xfId="22206" xr:uid="{00000000-0005-0000-0000-000006560000}"/>
    <cellStyle name="20% - Accent1 3 2 5 2 3 6 2" xfId="22207" xr:uid="{00000000-0005-0000-0000-000007560000}"/>
    <cellStyle name="20% - Accent1 3 2 5 2 3 6 2 2" xfId="22208" xr:uid="{00000000-0005-0000-0000-000008560000}"/>
    <cellStyle name="20% - Accent1 3 2 5 2 3 6 2 2 2" xfId="22209" xr:uid="{00000000-0005-0000-0000-000009560000}"/>
    <cellStyle name="20% - Accent1 3 2 5 2 3 6 2 3" xfId="22210" xr:uid="{00000000-0005-0000-0000-00000A560000}"/>
    <cellStyle name="20% - Accent1 3 2 5 2 3 6 3" xfId="22211" xr:uid="{00000000-0005-0000-0000-00000B560000}"/>
    <cellStyle name="20% - Accent1 3 2 5 2 3 6 3 2" xfId="22212" xr:uid="{00000000-0005-0000-0000-00000C560000}"/>
    <cellStyle name="20% - Accent1 3 2 5 2 3 6 4" xfId="22213" xr:uid="{00000000-0005-0000-0000-00000D560000}"/>
    <cellStyle name="20% - Accent1 3 2 5 2 3 7" xfId="22214" xr:uid="{00000000-0005-0000-0000-00000E560000}"/>
    <cellStyle name="20% - Accent1 3 2 5 2 3 7 2" xfId="22215" xr:uid="{00000000-0005-0000-0000-00000F560000}"/>
    <cellStyle name="20% - Accent1 3 2 5 2 3 7 2 2" xfId="22216" xr:uid="{00000000-0005-0000-0000-000010560000}"/>
    <cellStyle name="20% - Accent1 3 2 5 2 3 7 3" xfId="22217" xr:uid="{00000000-0005-0000-0000-000011560000}"/>
    <cellStyle name="20% - Accent1 3 2 5 2 3 8" xfId="22218" xr:uid="{00000000-0005-0000-0000-000012560000}"/>
    <cellStyle name="20% - Accent1 3 2 5 2 3 8 2" xfId="22219" xr:uid="{00000000-0005-0000-0000-000013560000}"/>
    <cellStyle name="20% - Accent1 3 2 5 2 3 8 2 2" xfId="22220" xr:uid="{00000000-0005-0000-0000-000014560000}"/>
    <cellStyle name="20% - Accent1 3 2 5 2 3 8 3" xfId="22221" xr:uid="{00000000-0005-0000-0000-000015560000}"/>
    <cellStyle name="20% - Accent1 3 2 5 2 3 9" xfId="22222" xr:uid="{00000000-0005-0000-0000-000016560000}"/>
    <cellStyle name="20% - Accent1 3 2 5 2 3 9 2" xfId="22223" xr:uid="{00000000-0005-0000-0000-000017560000}"/>
    <cellStyle name="20% - Accent1 3 2 5 2 4" xfId="22224" xr:uid="{00000000-0005-0000-0000-000018560000}"/>
    <cellStyle name="20% - Accent1 3 2 5 2 4 10" xfId="22225" xr:uid="{00000000-0005-0000-0000-000019560000}"/>
    <cellStyle name="20% - Accent1 3 2 5 2 4 10 2" xfId="22226" xr:uid="{00000000-0005-0000-0000-00001A560000}"/>
    <cellStyle name="20% - Accent1 3 2 5 2 4 11" xfId="22227" xr:uid="{00000000-0005-0000-0000-00001B560000}"/>
    <cellStyle name="20% - Accent1 3 2 5 2 4 2" xfId="22228" xr:uid="{00000000-0005-0000-0000-00001C560000}"/>
    <cellStyle name="20% - Accent1 3 2 5 2 4 2 2" xfId="22229" xr:uid="{00000000-0005-0000-0000-00001D560000}"/>
    <cellStyle name="20% - Accent1 3 2 5 2 4 2 2 2" xfId="22230" xr:uid="{00000000-0005-0000-0000-00001E560000}"/>
    <cellStyle name="20% - Accent1 3 2 5 2 4 2 2 2 2" xfId="22231" xr:uid="{00000000-0005-0000-0000-00001F560000}"/>
    <cellStyle name="20% - Accent1 3 2 5 2 4 2 2 2 2 2" xfId="22232" xr:uid="{00000000-0005-0000-0000-000020560000}"/>
    <cellStyle name="20% - Accent1 3 2 5 2 4 2 2 2 3" xfId="22233" xr:uid="{00000000-0005-0000-0000-000021560000}"/>
    <cellStyle name="20% - Accent1 3 2 5 2 4 2 2 3" xfId="22234" xr:uid="{00000000-0005-0000-0000-000022560000}"/>
    <cellStyle name="20% - Accent1 3 2 5 2 4 2 2 3 2" xfId="22235" xr:uid="{00000000-0005-0000-0000-000023560000}"/>
    <cellStyle name="20% - Accent1 3 2 5 2 4 2 2 4" xfId="22236" xr:uid="{00000000-0005-0000-0000-000024560000}"/>
    <cellStyle name="20% - Accent1 3 2 5 2 4 2 3" xfId="22237" xr:uid="{00000000-0005-0000-0000-000025560000}"/>
    <cellStyle name="20% - Accent1 3 2 5 2 4 2 3 2" xfId="22238" xr:uid="{00000000-0005-0000-0000-000026560000}"/>
    <cellStyle name="20% - Accent1 3 2 5 2 4 2 3 2 2" xfId="22239" xr:uid="{00000000-0005-0000-0000-000027560000}"/>
    <cellStyle name="20% - Accent1 3 2 5 2 4 2 3 2 2 2" xfId="22240" xr:uid="{00000000-0005-0000-0000-000028560000}"/>
    <cellStyle name="20% - Accent1 3 2 5 2 4 2 3 2 3" xfId="22241" xr:uid="{00000000-0005-0000-0000-000029560000}"/>
    <cellStyle name="20% - Accent1 3 2 5 2 4 2 3 3" xfId="22242" xr:uid="{00000000-0005-0000-0000-00002A560000}"/>
    <cellStyle name="20% - Accent1 3 2 5 2 4 2 3 3 2" xfId="22243" xr:uid="{00000000-0005-0000-0000-00002B560000}"/>
    <cellStyle name="20% - Accent1 3 2 5 2 4 2 3 4" xfId="22244" xr:uid="{00000000-0005-0000-0000-00002C560000}"/>
    <cellStyle name="20% - Accent1 3 2 5 2 4 2 4" xfId="22245" xr:uid="{00000000-0005-0000-0000-00002D560000}"/>
    <cellStyle name="20% - Accent1 3 2 5 2 4 2 4 2" xfId="22246" xr:uid="{00000000-0005-0000-0000-00002E560000}"/>
    <cellStyle name="20% - Accent1 3 2 5 2 4 2 4 2 2" xfId="22247" xr:uid="{00000000-0005-0000-0000-00002F560000}"/>
    <cellStyle name="20% - Accent1 3 2 5 2 4 2 4 2 2 2" xfId="22248" xr:uid="{00000000-0005-0000-0000-000030560000}"/>
    <cellStyle name="20% - Accent1 3 2 5 2 4 2 4 2 3" xfId="22249" xr:uid="{00000000-0005-0000-0000-000031560000}"/>
    <cellStyle name="20% - Accent1 3 2 5 2 4 2 4 3" xfId="22250" xr:uid="{00000000-0005-0000-0000-000032560000}"/>
    <cellStyle name="20% - Accent1 3 2 5 2 4 2 4 3 2" xfId="22251" xr:uid="{00000000-0005-0000-0000-000033560000}"/>
    <cellStyle name="20% - Accent1 3 2 5 2 4 2 4 4" xfId="22252" xr:uid="{00000000-0005-0000-0000-000034560000}"/>
    <cellStyle name="20% - Accent1 3 2 5 2 4 2 5" xfId="22253" xr:uid="{00000000-0005-0000-0000-000035560000}"/>
    <cellStyle name="20% - Accent1 3 2 5 2 4 2 5 2" xfId="22254" xr:uid="{00000000-0005-0000-0000-000036560000}"/>
    <cellStyle name="20% - Accent1 3 2 5 2 4 2 5 2 2" xfId="22255" xr:uid="{00000000-0005-0000-0000-000037560000}"/>
    <cellStyle name="20% - Accent1 3 2 5 2 4 2 5 3" xfId="22256" xr:uid="{00000000-0005-0000-0000-000038560000}"/>
    <cellStyle name="20% - Accent1 3 2 5 2 4 2 6" xfId="22257" xr:uid="{00000000-0005-0000-0000-000039560000}"/>
    <cellStyle name="20% - Accent1 3 2 5 2 4 2 6 2" xfId="22258" xr:uid="{00000000-0005-0000-0000-00003A560000}"/>
    <cellStyle name="20% - Accent1 3 2 5 2 4 2 6 2 2" xfId="22259" xr:uid="{00000000-0005-0000-0000-00003B560000}"/>
    <cellStyle name="20% - Accent1 3 2 5 2 4 2 6 3" xfId="22260" xr:uid="{00000000-0005-0000-0000-00003C560000}"/>
    <cellStyle name="20% - Accent1 3 2 5 2 4 2 7" xfId="22261" xr:uid="{00000000-0005-0000-0000-00003D560000}"/>
    <cellStyle name="20% - Accent1 3 2 5 2 4 2 7 2" xfId="22262" xr:uid="{00000000-0005-0000-0000-00003E560000}"/>
    <cellStyle name="20% - Accent1 3 2 5 2 4 2 8" xfId="22263" xr:uid="{00000000-0005-0000-0000-00003F560000}"/>
    <cellStyle name="20% - Accent1 3 2 5 2 4 2 8 2" xfId="22264" xr:uid="{00000000-0005-0000-0000-000040560000}"/>
    <cellStyle name="20% - Accent1 3 2 5 2 4 2 9" xfId="22265" xr:uid="{00000000-0005-0000-0000-000041560000}"/>
    <cellStyle name="20% - Accent1 3 2 5 2 4 3" xfId="22266" xr:uid="{00000000-0005-0000-0000-000042560000}"/>
    <cellStyle name="20% - Accent1 3 2 5 2 4 3 2" xfId="22267" xr:uid="{00000000-0005-0000-0000-000043560000}"/>
    <cellStyle name="20% - Accent1 3 2 5 2 4 3 2 2" xfId="22268" xr:uid="{00000000-0005-0000-0000-000044560000}"/>
    <cellStyle name="20% - Accent1 3 2 5 2 4 3 2 2 2" xfId="22269" xr:uid="{00000000-0005-0000-0000-000045560000}"/>
    <cellStyle name="20% - Accent1 3 2 5 2 4 3 2 2 2 2" xfId="22270" xr:uid="{00000000-0005-0000-0000-000046560000}"/>
    <cellStyle name="20% - Accent1 3 2 5 2 4 3 2 2 3" xfId="22271" xr:uid="{00000000-0005-0000-0000-000047560000}"/>
    <cellStyle name="20% - Accent1 3 2 5 2 4 3 2 3" xfId="22272" xr:uid="{00000000-0005-0000-0000-000048560000}"/>
    <cellStyle name="20% - Accent1 3 2 5 2 4 3 2 3 2" xfId="22273" xr:uid="{00000000-0005-0000-0000-000049560000}"/>
    <cellStyle name="20% - Accent1 3 2 5 2 4 3 2 4" xfId="22274" xr:uid="{00000000-0005-0000-0000-00004A560000}"/>
    <cellStyle name="20% - Accent1 3 2 5 2 4 3 3" xfId="22275" xr:uid="{00000000-0005-0000-0000-00004B560000}"/>
    <cellStyle name="20% - Accent1 3 2 5 2 4 3 3 2" xfId="22276" xr:uid="{00000000-0005-0000-0000-00004C560000}"/>
    <cellStyle name="20% - Accent1 3 2 5 2 4 3 3 2 2" xfId="22277" xr:uid="{00000000-0005-0000-0000-00004D560000}"/>
    <cellStyle name="20% - Accent1 3 2 5 2 4 3 3 2 2 2" xfId="22278" xr:uid="{00000000-0005-0000-0000-00004E560000}"/>
    <cellStyle name="20% - Accent1 3 2 5 2 4 3 3 2 3" xfId="22279" xr:uid="{00000000-0005-0000-0000-00004F560000}"/>
    <cellStyle name="20% - Accent1 3 2 5 2 4 3 3 3" xfId="22280" xr:uid="{00000000-0005-0000-0000-000050560000}"/>
    <cellStyle name="20% - Accent1 3 2 5 2 4 3 3 3 2" xfId="22281" xr:uid="{00000000-0005-0000-0000-000051560000}"/>
    <cellStyle name="20% - Accent1 3 2 5 2 4 3 3 4" xfId="22282" xr:uid="{00000000-0005-0000-0000-000052560000}"/>
    <cellStyle name="20% - Accent1 3 2 5 2 4 3 4" xfId="22283" xr:uid="{00000000-0005-0000-0000-000053560000}"/>
    <cellStyle name="20% - Accent1 3 2 5 2 4 3 4 2" xfId="22284" xr:uid="{00000000-0005-0000-0000-000054560000}"/>
    <cellStyle name="20% - Accent1 3 2 5 2 4 3 4 2 2" xfId="22285" xr:uid="{00000000-0005-0000-0000-000055560000}"/>
    <cellStyle name="20% - Accent1 3 2 5 2 4 3 4 2 2 2" xfId="22286" xr:uid="{00000000-0005-0000-0000-000056560000}"/>
    <cellStyle name="20% - Accent1 3 2 5 2 4 3 4 2 3" xfId="22287" xr:uid="{00000000-0005-0000-0000-000057560000}"/>
    <cellStyle name="20% - Accent1 3 2 5 2 4 3 4 3" xfId="22288" xr:uid="{00000000-0005-0000-0000-000058560000}"/>
    <cellStyle name="20% - Accent1 3 2 5 2 4 3 4 3 2" xfId="22289" xr:uid="{00000000-0005-0000-0000-000059560000}"/>
    <cellStyle name="20% - Accent1 3 2 5 2 4 3 4 4" xfId="22290" xr:uid="{00000000-0005-0000-0000-00005A560000}"/>
    <cellStyle name="20% - Accent1 3 2 5 2 4 3 5" xfId="22291" xr:uid="{00000000-0005-0000-0000-00005B560000}"/>
    <cellStyle name="20% - Accent1 3 2 5 2 4 3 5 2" xfId="22292" xr:uid="{00000000-0005-0000-0000-00005C560000}"/>
    <cellStyle name="20% - Accent1 3 2 5 2 4 3 5 2 2" xfId="22293" xr:uid="{00000000-0005-0000-0000-00005D560000}"/>
    <cellStyle name="20% - Accent1 3 2 5 2 4 3 5 3" xfId="22294" xr:uid="{00000000-0005-0000-0000-00005E560000}"/>
    <cellStyle name="20% - Accent1 3 2 5 2 4 3 6" xfId="22295" xr:uid="{00000000-0005-0000-0000-00005F560000}"/>
    <cellStyle name="20% - Accent1 3 2 5 2 4 3 6 2" xfId="22296" xr:uid="{00000000-0005-0000-0000-000060560000}"/>
    <cellStyle name="20% - Accent1 3 2 5 2 4 3 6 2 2" xfId="22297" xr:uid="{00000000-0005-0000-0000-000061560000}"/>
    <cellStyle name="20% - Accent1 3 2 5 2 4 3 6 3" xfId="22298" xr:uid="{00000000-0005-0000-0000-000062560000}"/>
    <cellStyle name="20% - Accent1 3 2 5 2 4 3 7" xfId="22299" xr:uid="{00000000-0005-0000-0000-000063560000}"/>
    <cellStyle name="20% - Accent1 3 2 5 2 4 3 7 2" xfId="22300" xr:uid="{00000000-0005-0000-0000-000064560000}"/>
    <cellStyle name="20% - Accent1 3 2 5 2 4 3 8" xfId="22301" xr:uid="{00000000-0005-0000-0000-000065560000}"/>
    <cellStyle name="20% - Accent1 3 2 5 2 4 3 8 2" xfId="22302" xr:uid="{00000000-0005-0000-0000-000066560000}"/>
    <cellStyle name="20% - Accent1 3 2 5 2 4 3 9" xfId="22303" xr:uid="{00000000-0005-0000-0000-000067560000}"/>
    <cellStyle name="20% - Accent1 3 2 5 2 4 4" xfId="22304" xr:uid="{00000000-0005-0000-0000-000068560000}"/>
    <cellStyle name="20% - Accent1 3 2 5 2 4 4 2" xfId="22305" xr:uid="{00000000-0005-0000-0000-000069560000}"/>
    <cellStyle name="20% - Accent1 3 2 5 2 4 4 2 2" xfId="22306" xr:uid="{00000000-0005-0000-0000-00006A560000}"/>
    <cellStyle name="20% - Accent1 3 2 5 2 4 4 2 2 2" xfId="22307" xr:uid="{00000000-0005-0000-0000-00006B560000}"/>
    <cellStyle name="20% - Accent1 3 2 5 2 4 4 2 3" xfId="22308" xr:uid="{00000000-0005-0000-0000-00006C560000}"/>
    <cellStyle name="20% - Accent1 3 2 5 2 4 4 3" xfId="22309" xr:uid="{00000000-0005-0000-0000-00006D560000}"/>
    <cellStyle name="20% - Accent1 3 2 5 2 4 4 3 2" xfId="22310" xr:uid="{00000000-0005-0000-0000-00006E560000}"/>
    <cellStyle name="20% - Accent1 3 2 5 2 4 4 4" xfId="22311" xr:uid="{00000000-0005-0000-0000-00006F560000}"/>
    <cellStyle name="20% - Accent1 3 2 5 2 4 5" xfId="22312" xr:uid="{00000000-0005-0000-0000-000070560000}"/>
    <cellStyle name="20% - Accent1 3 2 5 2 4 5 2" xfId="22313" xr:uid="{00000000-0005-0000-0000-000071560000}"/>
    <cellStyle name="20% - Accent1 3 2 5 2 4 5 2 2" xfId="22314" xr:uid="{00000000-0005-0000-0000-000072560000}"/>
    <cellStyle name="20% - Accent1 3 2 5 2 4 5 2 2 2" xfId="22315" xr:uid="{00000000-0005-0000-0000-000073560000}"/>
    <cellStyle name="20% - Accent1 3 2 5 2 4 5 2 3" xfId="22316" xr:uid="{00000000-0005-0000-0000-000074560000}"/>
    <cellStyle name="20% - Accent1 3 2 5 2 4 5 3" xfId="22317" xr:uid="{00000000-0005-0000-0000-000075560000}"/>
    <cellStyle name="20% - Accent1 3 2 5 2 4 5 3 2" xfId="22318" xr:uid="{00000000-0005-0000-0000-000076560000}"/>
    <cellStyle name="20% - Accent1 3 2 5 2 4 5 4" xfId="22319" xr:uid="{00000000-0005-0000-0000-000077560000}"/>
    <cellStyle name="20% - Accent1 3 2 5 2 4 6" xfId="22320" xr:uid="{00000000-0005-0000-0000-000078560000}"/>
    <cellStyle name="20% - Accent1 3 2 5 2 4 6 2" xfId="22321" xr:uid="{00000000-0005-0000-0000-000079560000}"/>
    <cellStyle name="20% - Accent1 3 2 5 2 4 6 2 2" xfId="22322" xr:uid="{00000000-0005-0000-0000-00007A560000}"/>
    <cellStyle name="20% - Accent1 3 2 5 2 4 6 2 2 2" xfId="22323" xr:uid="{00000000-0005-0000-0000-00007B560000}"/>
    <cellStyle name="20% - Accent1 3 2 5 2 4 6 2 3" xfId="22324" xr:uid="{00000000-0005-0000-0000-00007C560000}"/>
    <cellStyle name="20% - Accent1 3 2 5 2 4 6 3" xfId="22325" xr:uid="{00000000-0005-0000-0000-00007D560000}"/>
    <cellStyle name="20% - Accent1 3 2 5 2 4 6 3 2" xfId="22326" xr:uid="{00000000-0005-0000-0000-00007E560000}"/>
    <cellStyle name="20% - Accent1 3 2 5 2 4 6 4" xfId="22327" xr:uid="{00000000-0005-0000-0000-00007F560000}"/>
    <cellStyle name="20% - Accent1 3 2 5 2 4 7" xfId="22328" xr:uid="{00000000-0005-0000-0000-000080560000}"/>
    <cellStyle name="20% - Accent1 3 2 5 2 4 7 2" xfId="22329" xr:uid="{00000000-0005-0000-0000-000081560000}"/>
    <cellStyle name="20% - Accent1 3 2 5 2 4 7 2 2" xfId="22330" xr:uid="{00000000-0005-0000-0000-000082560000}"/>
    <cellStyle name="20% - Accent1 3 2 5 2 4 7 3" xfId="22331" xr:uid="{00000000-0005-0000-0000-000083560000}"/>
    <cellStyle name="20% - Accent1 3 2 5 2 4 8" xfId="22332" xr:uid="{00000000-0005-0000-0000-000084560000}"/>
    <cellStyle name="20% - Accent1 3 2 5 2 4 8 2" xfId="22333" xr:uid="{00000000-0005-0000-0000-000085560000}"/>
    <cellStyle name="20% - Accent1 3 2 5 2 4 8 2 2" xfId="22334" xr:uid="{00000000-0005-0000-0000-000086560000}"/>
    <cellStyle name="20% - Accent1 3 2 5 2 4 8 3" xfId="22335" xr:uid="{00000000-0005-0000-0000-000087560000}"/>
    <cellStyle name="20% - Accent1 3 2 5 2 4 9" xfId="22336" xr:uid="{00000000-0005-0000-0000-000088560000}"/>
    <cellStyle name="20% - Accent1 3 2 5 2 4 9 2" xfId="22337" xr:uid="{00000000-0005-0000-0000-000089560000}"/>
    <cellStyle name="20% - Accent1 3 2 5 2 5" xfId="22338" xr:uid="{00000000-0005-0000-0000-00008A560000}"/>
    <cellStyle name="20% - Accent1 3 2 5 2 5 2" xfId="22339" xr:uid="{00000000-0005-0000-0000-00008B560000}"/>
    <cellStyle name="20% - Accent1 3 2 5 2 5 2 2" xfId="22340" xr:uid="{00000000-0005-0000-0000-00008C560000}"/>
    <cellStyle name="20% - Accent1 3 2 5 2 5 2 2 2" xfId="22341" xr:uid="{00000000-0005-0000-0000-00008D560000}"/>
    <cellStyle name="20% - Accent1 3 2 5 2 5 2 2 2 2" xfId="22342" xr:uid="{00000000-0005-0000-0000-00008E560000}"/>
    <cellStyle name="20% - Accent1 3 2 5 2 5 2 2 3" xfId="22343" xr:uid="{00000000-0005-0000-0000-00008F560000}"/>
    <cellStyle name="20% - Accent1 3 2 5 2 5 2 3" xfId="22344" xr:uid="{00000000-0005-0000-0000-000090560000}"/>
    <cellStyle name="20% - Accent1 3 2 5 2 5 2 3 2" xfId="22345" xr:uid="{00000000-0005-0000-0000-000091560000}"/>
    <cellStyle name="20% - Accent1 3 2 5 2 5 2 4" xfId="22346" xr:uid="{00000000-0005-0000-0000-000092560000}"/>
    <cellStyle name="20% - Accent1 3 2 5 2 5 3" xfId="22347" xr:uid="{00000000-0005-0000-0000-000093560000}"/>
    <cellStyle name="20% - Accent1 3 2 5 2 5 3 2" xfId="22348" xr:uid="{00000000-0005-0000-0000-000094560000}"/>
    <cellStyle name="20% - Accent1 3 2 5 2 5 3 2 2" xfId="22349" xr:uid="{00000000-0005-0000-0000-000095560000}"/>
    <cellStyle name="20% - Accent1 3 2 5 2 5 3 2 2 2" xfId="22350" xr:uid="{00000000-0005-0000-0000-000096560000}"/>
    <cellStyle name="20% - Accent1 3 2 5 2 5 3 2 3" xfId="22351" xr:uid="{00000000-0005-0000-0000-000097560000}"/>
    <cellStyle name="20% - Accent1 3 2 5 2 5 3 3" xfId="22352" xr:uid="{00000000-0005-0000-0000-000098560000}"/>
    <cellStyle name="20% - Accent1 3 2 5 2 5 3 3 2" xfId="22353" xr:uid="{00000000-0005-0000-0000-000099560000}"/>
    <cellStyle name="20% - Accent1 3 2 5 2 5 3 4" xfId="22354" xr:uid="{00000000-0005-0000-0000-00009A560000}"/>
    <cellStyle name="20% - Accent1 3 2 5 2 5 4" xfId="22355" xr:uid="{00000000-0005-0000-0000-00009B560000}"/>
    <cellStyle name="20% - Accent1 3 2 5 2 5 4 2" xfId="22356" xr:uid="{00000000-0005-0000-0000-00009C560000}"/>
    <cellStyle name="20% - Accent1 3 2 5 2 5 4 2 2" xfId="22357" xr:uid="{00000000-0005-0000-0000-00009D560000}"/>
    <cellStyle name="20% - Accent1 3 2 5 2 5 4 2 2 2" xfId="22358" xr:uid="{00000000-0005-0000-0000-00009E560000}"/>
    <cellStyle name="20% - Accent1 3 2 5 2 5 4 2 3" xfId="22359" xr:uid="{00000000-0005-0000-0000-00009F560000}"/>
    <cellStyle name="20% - Accent1 3 2 5 2 5 4 3" xfId="22360" xr:uid="{00000000-0005-0000-0000-0000A0560000}"/>
    <cellStyle name="20% - Accent1 3 2 5 2 5 4 3 2" xfId="22361" xr:uid="{00000000-0005-0000-0000-0000A1560000}"/>
    <cellStyle name="20% - Accent1 3 2 5 2 5 4 4" xfId="22362" xr:uid="{00000000-0005-0000-0000-0000A2560000}"/>
    <cellStyle name="20% - Accent1 3 2 5 2 5 5" xfId="22363" xr:uid="{00000000-0005-0000-0000-0000A3560000}"/>
    <cellStyle name="20% - Accent1 3 2 5 2 5 5 2" xfId="22364" xr:uid="{00000000-0005-0000-0000-0000A4560000}"/>
    <cellStyle name="20% - Accent1 3 2 5 2 5 5 2 2" xfId="22365" xr:uid="{00000000-0005-0000-0000-0000A5560000}"/>
    <cellStyle name="20% - Accent1 3 2 5 2 5 5 3" xfId="22366" xr:uid="{00000000-0005-0000-0000-0000A6560000}"/>
    <cellStyle name="20% - Accent1 3 2 5 2 5 6" xfId="22367" xr:uid="{00000000-0005-0000-0000-0000A7560000}"/>
    <cellStyle name="20% - Accent1 3 2 5 2 5 6 2" xfId="22368" xr:uid="{00000000-0005-0000-0000-0000A8560000}"/>
    <cellStyle name="20% - Accent1 3 2 5 2 5 6 2 2" xfId="22369" xr:uid="{00000000-0005-0000-0000-0000A9560000}"/>
    <cellStyle name="20% - Accent1 3 2 5 2 5 6 3" xfId="22370" xr:uid="{00000000-0005-0000-0000-0000AA560000}"/>
    <cellStyle name="20% - Accent1 3 2 5 2 5 7" xfId="22371" xr:uid="{00000000-0005-0000-0000-0000AB560000}"/>
    <cellStyle name="20% - Accent1 3 2 5 2 5 7 2" xfId="22372" xr:uid="{00000000-0005-0000-0000-0000AC560000}"/>
    <cellStyle name="20% - Accent1 3 2 5 2 5 8" xfId="22373" xr:uid="{00000000-0005-0000-0000-0000AD560000}"/>
    <cellStyle name="20% - Accent1 3 2 5 2 5 8 2" xfId="22374" xr:uid="{00000000-0005-0000-0000-0000AE560000}"/>
    <cellStyle name="20% - Accent1 3 2 5 2 5 9" xfId="22375" xr:uid="{00000000-0005-0000-0000-0000AF560000}"/>
    <cellStyle name="20% - Accent1 3 2 5 2 6" xfId="22376" xr:uid="{00000000-0005-0000-0000-0000B0560000}"/>
    <cellStyle name="20% - Accent1 3 2 5 2 6 2" xfId="22377" xr:uid="{00000000-0005-0000-0000-0000B1560000}"/>
    <cellStyle name="20% - Accent1 3 2 5 2 6 2 2" xfId="22378" xr:uid="{00000000-0005-0000-0000-0000B2560000}"/>
    <cellStyle name="20% - Accent1 3 2 5 2 6 2 2 2" xfId="22379" xr:uid="{00000000-0005-0000-0000-0000B3560000}"/>
    <cellStyle name="20% - Accent1 3 2 5 2 6 2 2 2 2" xfId="22380" xr:uid="{00000000-0005-0000-0000-0000B4560000}"/>
    <cellStyle name="20% - Accent1 3 2 5 2 6 2 2 3" xfId="22381" xr:uid="{00000000-0005-0000-0000-0000B5560000}"/>
    <cellStyle name="20% - Accent1 3 2 5 2 6 2 3" xfId="22382" xr:uid="{00000000-0005-0000-0000-0000B6560000}"/>
    <cellStyle name="20% - Accent1 3 2 5 2 6 2 3 2" xfId="22383" xr:uid="{00000000-0005-0000-0000-0000B7560000}"/>
    <cellStyle name="20% - Accent1 3 2 5 2 6 2 4" xfId="22384" xr:uid="{00000000-0005-0000-0000-0000B8560000}"/>
    <cellStyle name="20% - Accent1 3 2 5 2 6 3" xfId="22385" xr:uid="{00000000-0005-0000-0000-0000B9560000}"/>
    <cellStyle name="20% - Accent1 3 2 5 2 6 3 2" xfId="22386" xr:uid="{00000000-0005-0000-0000-0000BA560000}"/>
    <cellStyle name="20% - Accent1 3 2 5 2 6 3 2 2" xfId="22387" xr:uid="{00000000-0005-0000-0000-0000BB560000}"/>
    <cellStyle name="20% - Accent1 3 2 5 2 6 3 2 2 2" xfId="22388" xr:uid="{00000000-0005-0000-0000-0000BC560000}"/>
    <cellStyle name="20% - Accent1 3 2 5 2 6 3 2 3" xfId="22389" xr:uid="{00000000-0005-0000-0000-0000BD560000}"/>
    <cellStyle name="20% - Accent1 3 2 5 2 6 3 3" xfId="22390" xr:uid="{00000000-0005-0000-0000-0000BE560000}"/>
    <cellStyle name="20% - Accent1 3 2 5 2 6 3 3 2" xfId="22391" xr:uid="{00000000-0005-0000-0000-0000BF560000}"/>
    <cellStyle name="20% - Accent1 3 2 5 2 6 3 4" xfId="22392" xr:uid="{00000000-0005-0000-0000-0000C0560000}"/>
    <cellStyle name="20% - Accent1 3 2 5 2 6 4" xfId="22393" xr:uid="{00000000-0005-0000-0000-0000C1560000}"/>
    <cellStyle name="20% - Accent1 3 2 5 2 6 4 2" xfId="22394" xr:uid="{00000000-0005-0000-0000-0000C2560000}"/>
    <cellStyle name="20% - Accent1 3 2 5 2 6 4 2 2" xfId="22395" xr:uid="{00000000-0005-0000-0000-0000C3560000}"/>
    <cellStyle name="20% - Accent1 3 2 5 2 6 4 2 2 2" xfId="22396" xr:uid="{00000000-0005-0000-0000-0000C4560000}"/>
    <cellStyle name="20% - Accent1 3 2 5 2 6 4 2 3" xfId="22397" xr:uid="{00000000-0005-0000-0000-0000C5560000}"/>
    <cellStyle name="20% - Accent1 3 2 5 2 6 4 3" xfId="22398" xr:uid="{00000000-0005-0000-0000-0000C6560000}"/>
    <cellStyle name="20% - Accent1 3 2 5 2 6 4 3 2" xfId="22399" xr:uid="{00000000-0005-0000-0000-0000C7560000}"/>
    <cellStyle name="20% - Accent1 3 2 5 2 6 4 4" xfId="22400" xr:uid="{00000000-0005-0000-0000-0000C8560000}"/>
    <cellStyle name="20% - Accent1 3 2 5 2 6 5" xfId="22401" xr:uid="{00000000-0005-0000-0000-0000C9560000}"/>
    <cellStyle name="20% - Accent1 3 2 5 2 6 5 2" xfId="22402" xr:uid="{00000000-0005-0000-0000-0000CA560000}"/>
    <cellStyle name="20% - Accent1 3 2 5 2 6 5 2 2" xfId="22403" xr:uid="{00000000-0005-0000-0000-0000CB560000}"/>
    <cellStyle name="20% - Accent1 3 2 5 2 6 5 3" xfId="22404" xr:uid="{00000000-0005-0000-0000-0000CC560000}"/>
    <cellStyle name="20% - Accent1 3 2 5 2 6 6" xfId="22405" xr:uid="{00000000-0005-0000-0000-0000CD560000}"/>
    <cellStyle name="20% - Accent1 3 2 5 2 6 6 2" xfId="22406" xr:uid="{00000000-0005-0000-0000-0000CE560000}"/>
    <cellStyle name="20% - Accent1 3 2 5 2 6 6 2 2" xfId="22407" xr:uid="{00000000-0005-0000-0000-0000CF560000}"/>
    <cellStyle name="20% - Accent1 3 2 5 2 6 6 3" xfId="22408" xr:uid="{00000000-0005-0000-0000-0000D0560000}"/>
    <cellStyle name="20% - Accent1 3 2 5 2 6 7" xfId="22409" xr:uid="{00000000-0005-0000-0000-0000D1560000}"/>
    <cellStyle name="20% - Accent1 3 2 5 2 6 7 2" xfId="22410" xr:uid="{00000000-0005-0000-0000-0000D2560000}"/>
    <cellStyle name="20% - Accent1 3 2 5 2 6 8" xfId="22411" xr:uid="{00000000-0005-0000-0000-0000D3560000}"/>
    <cellStyle name="20% - Accent1 3 2 5 2 6 8 2" xfId="22412" xr:uid="{00000000-0005-0000-0000-0000D4560000}"/>
    <cellStyle name="20% - Accent1 3 2 5 2 6 9" xfId="22413" xr:uid="{00000000-0005-0000-0000-0000D5560000}"/>
    <cellStyle name="20% - Accent1 3 2 5 2 7" xfId="22414" xr:uid="{00000000-0005-0000-0000-0000D6560000}"/>
    <cellStyle name="20% - Accent1 3 2 5 2 7 2" xfId="22415" xr:uid="{00000000-0005-0000-0000-0000D7560000}"/>
    <cellStyle name="20% - Accent1 3 2 5 2 7 2 2" xfId="22416" xr:uid="{00000000-0005-0000-0000-0000D8560000}"/>
    <cellStyle name="20% - Accent1 3 2 5 2 7 2 2 2" xfId="22417" xr:uid="{00000000-0005-0000-0000-0000D9560000}"/>
    <cellStyle name="20% - Accent1 3 2 5 2 7 2 3" xfId="22418" xr:uid="{00000000-0005-0000-0000-0000DA560000}"/>
    <cellStyle name="20% - Accent1 3 2 5 2 7 3" xfId="22419" xr:uid="{00000000-0005-0000-0000-0000DB560000}"/>
    <cellStyle name="20% - Accent1 3 2 5 2 7 3 2" xfId="22420" xr:uid="{00000000-0005-0000-0000-0000DC560000}"/>
    <cellStyle name="20% - Accent1 3 2 5 2 7 4" xfId="22421" xr:uid="{00000000-0005-0000-0000-0000DD560000}"/>
    <cellStyle name="20% - Accent1 3 2 5 2 8" xfId="22422" xr:uid="{00000000-0005-0000-0000-0000DE560000}"/>
    <cellStyle name="20% - Accent1 3 2 5 2 8 2" xfId="22423" xr:uid="{00000000-0005-0000-0000-0000DF560000}"/>
    <cellStyle name="20% - Accent1 3 2 5 2 8 2 2" xfId="22424" xr:uid="{00000000-0005-0000-0000-0000E0560000}"/>
    <cellStyle name="20% - Accent1 3 2 5 2 8 2 2 2" xfId="22425" xr:uid="{00000000-0005-0000-0000-0000E1560000}"/>
    <cellStyle name="20% - Accent1 3 2 5 2 8 2 3" xfId="22426" xr:uid="{00000000-0005-0000-0000-0000E2560000}"/>
    <cellStyle name="20% - Accent1 3 2 5 2 8 3" xfId="22427" xr:uid="{00000000-0005-0000-0000-0000E3560000}"/>
    <cellStyle name="20% - Accent1 3 2 5 2 8 3 2" xfId="22428" xr:uid="{00000000-0005-0000-0000-0000E4560000}"/>
    <cellStyle name="20% - Accent1 3 2 5 2 8 4" xfId="22429" xr:uid="{00000000-0005-0000-0000-0000E5560000}"/>
    <cellStyle name="20% - Accent1 3 2 5 2 9" xfId="22430" xr:uid="{00000000-0005-0000-0000-0000E6560000}"/>
    <cellStyle name="20% - Accent1 3 2 5 2 9 2" xfId="22431" xr:uid="{00000000-0005-0000-0000-0000E7560000}"/>
    <cellStyle name="20% - Accent1 3 2 5 2 9 2 2" xfId="22432" xr:uid="{00000000-0005-0000-0000-0000E8560000}"/>
    <cellStyle name="20% - Accent1 3 2 5 2 9 2 2 2" xfId="22433" xr:uid="{00000000-0005-0000-0000-0000E9560000}"/>
    <cellStyle name="20% - Accent1 3 2 5 2 9 2 3" xfId="22434" xr:uid="{00000000-0005-0000-0000-0000EA560000}"/>
    <cellStyle name="20% - Accent1 3 2 5 2 9 3" xfId="22435" xr:uid="{00000000-0005-0000-0000-0000EB560000}"/>
    <cellStyle name="20% - Accent1 3 2 5 2 9 3 2" xfId="22436" xr:uid="{00000000-0005-0000-0000-0000EC560000}"/>
    <cellStyle name="20% - Accent1 3 2 5 2 9 4" xfId="22437" xr:uid="{00000000-0005-0000-0000-0000ED560000}"/>
    <cellStyle name="20% - Accent1 3 2 5 3" xfId="22438" xr:uid="{00000000-0005-0000-0000-0000EE560000}"/>
    <cellStyle name="20% - Accent1 3 2 5 3 10" xfId="22439" xr:uid="{00000000-0005-0000-0000-0000EF560000}"/>
    <cellStyle name="20% - Accent1 3 2 5 3 10 2" xfId="22440" xr:uid="{00000000-0005-0000-0000-0000F0560000}"/>
    <cellStyle name="20% - Accent1 3 2 5 3 11" xfId="22441" xr:uid="{00000000-0005-0000-0000-0000F1560000}"/>
    <cellStyle name="20% - Accent1 3 2 5 3 2" xfId="22442" xr:uid="{00000000-0005-0000-0000-0000F2560000}"/>
    <cellStyle name="20% - Accent1 3 2 5 3 2 2" xfId="22443" xr:uid="{00000000-0005-0000-0000-0000F3560000}"/>
    <cellStyle name="20% - Accent1 3 2 5 3 2 2 2" xfId="22444" xr:uid="{00000000-0005-0000-0000-0000F4560000}"/>
    <cellStyle name="20% - Accent1 3 2 5 3 2 2 2 2" xfId="22445" xr:uid="{00000000-0005-0000-0000-0000F5560000}"/>
    <cellStyle name="20% - Accent1 3 2 5 3 2 2 2 2 2" xfId="22446" xr:uid="{00000000-0005-0000-0000-0000F6560000}"/>
    <cellStyle name="20% - Accent1 3 2 5 3 2 2 2 3" xfId="22447" xr:uid="{00000000-0005-0000-0000-0000F7560000}"/>
    <cellStyle name="20% - Accent1 3 2 5 3 2 2 3" xfId="22448" xr:uid="{00000000-0005-0000-0000-0000F8560000}"/>
    <cellStyle name="20% - Accent1 3 2 5 3 2 2 3 2" xfId="22449" xr:uid="{00000000-0005-0000-0000-0000F9560000}"/>
    <cellStyle name="20% - Accent1 3 2 5 3 2 2 4" xfId="22450" xr:uid="{00000000-0005-0000-0000-0000FA560000}"/>
    <cellStyle name="20% - Accent1 3 2 5 3 2 3" xfId="22451" xr:uid="{00000000-0005-0000-0000-0000FB560000}"/>
    <cellStyle name="20% - Accent1 3 2 5 3 2 3 2" xfId="22452" xr:uid="{00000000-0005-0000-0000-0000FC560000}"/>
    <cellStyle name="20% - Accent1 3 2 5 3 2 3 2 2" xfId="22453" xr:uid="{00000000-0005-0000-0000-0000FD560000}"/>
    <cellStyle name="20% - Accent1 3 2 5 3 2 3 2 2 2" xfId="22454" xr:uid="{00000000-0005-0000-0000-0000FE560000}"/>
    <cellStyle name="20% - Accent1 3 2 5 3 2 3 2 3" xfId="22455" xr:uid="{00000000-0005-0000-0000-0000FF560000}"/>
    <cellStyle name="20% - Accent1 3 2 5 3 2 3 3" xfId="22456" xr:uid="{00000000-0005-0000-0000-000000570000}"/>
    <cellStyle name="20% - Accent1 3 2 5 3 2 3 3 2" xfId="22457" xr:uid="{00000000-0005-0000-0000-000001570000}"/>
    <cellStyle name="20% - Accent1 3 2 5 3 2 3 4" xfId="22458" xr:uid="{00000000-0005-0000-0000-000002570000}"/>
    <cellStyle name="20% - Accent1 3 2 5 3 2 4" xfId="22459" xr:uid="{00000000-0005-0000-0000-000003570000}"/>
    <cellStyle name="20% - Accent1 3 2 5 3 2 4 2" xfId="22460" xr:uid="{00000000-0005-0000-0000-000004570000}"/>
    <cellStyle name="20% - Accent1 3 2 5 3 2 4 2 2" xfId="22461" xr:uid="{00000000-0005-0000-0000-000005570000}"/>
    <cellStyle name="20% - Accent1 3 2 5 3 2 4 2 2 2" xfId="22462" xr:uid="{00000000-0005-0000-0000-000006570000}"/>
    <cellStyle name="20% - Accent1 3 2 5 3 2 4 2 3" xfId="22463" xr:uid="{00000000-0005-0000-0000-000007570000}"/>
    <cellStyle name="20% - Accent1 3 2 5 3 2 4 3" xfId="22464" xr:uid="{00000000-0005-0000-0000-000008570000}"/>
    <cellStyle name="20% - Accent1 3 2 5 3 2 4 3 2" xfId="22465" xr:uid="{00000000-0005-0000-0000-000009570000}"/>
    <cellStyle name="20% - Accent1 3 2 5 3 2 4 4" xfId="22466" xr:uid="{00000000-0005-0000-0000-00000A570000}"/>
    <cellStyle name="20% - Accent1 3 2 5 3 2 5" xfId="22467" xr:uid="{00000000-0005-0000-0000-00000B570000}"/>
    <cellStyle name="20% - Accent1 3 2 5 3 2 5 2" xfId="22468" xr:uid="{00000000-0005-0000-0000-00000C570000}"/>
    <cellStyle name="20% - Accent1 3 2 5 3 2 5 2 2" xfId="22469" xr:uid="{00000000-0005-0000-0000-00000D570000}"/>
    <cellStyle name="20% - Accent1 3 2 5 3 2 5 3" xfId="22470" xr:uid="{00000000-0005-0000-0000-00000E570000}"/>
    <cellStyle name="20% - Accent1 3 2 5 3 2 6" xfId="22471" xr:uid="{00000000-0005-0000-0000-00000F570000}"/>
    <cellStyle name="20% - Accent1 3 2 5 3 2 6 2" xfId="22472" xr:uid="{00000000-0005-0000-0000-000010570000}"/>
    <cellStyle name="20% - Accent1 3 2 5 3 2 6 2 2" xfId="22473" xr:uid="{00000000-0005-0000-0000-000011570000}"/>
    <cellStyle name="20% - Accent1 3 2 5 3 2 6 3" xfId="22474" xr:uid="{00000000-0005-0000-0000-000012570000}"/>
    <cellStyle name="20% - Accent1 3 2 5 3 2 7" xfId="22475" xr:uid="{00000000-0005-0000-0000-000013570000}"/>
    <cellStyle name="20% - Accent1 3 2 5 3 2 7 2" xfId="22476" xr:uid="{00000000-0005-0000-0000-000014570000}"/>
    <cellStyle name="20% - Accent1 3 2 5 3 2 8" xfId="22477" xr:uid="{00000000-0005-0000-0000-000015570000}"/>
    <cellStyle name="20% - Accent1 3 2 5 3 2 8 2" xfId="22478" xr:uid="{00000000-0005-0000-0000-000016570000}"/>
    <cellStyle name="20% - Accent1 3 2 5 3 2 9" xfId="22479" xr:uid="{00000000-0005-0000-0000-000017570000}"/>
    <cellStyle name="20% - Accent1 3 2 5 3 3" xfId="22480" xr:uid="{00000000-0005-0000-0000-000018570000}"/>
    <cellStyle name="20% - Accent1 3 2 5 3 3 2" xfId="22481" xr:uid="{00000000-0005-0000-0000-000019570000}"/>
    <cellStyle name="20% - Accent1 3 2 5 3 3 2 2" xfId="22482" xr:uid="{00000000-0005-0000-0000-00001A570000}"/>
    <cellStyle name="20% - Accent1 3 2 5 3 3 2 2 2" xfId="22483" xr:uid="{00000000-0005-0000-0000-00001B570000}"/>
    <cellStyle name="20% - Accent1 3 2 5 3 3 2 2 2 2" xfId="22484" xr:uid="{00000000-0005-0000-0000-00001C570000}"/>
    <cellStyle name="20% - Accent1 3 2 5 3 3 2 2 3" xfId="22485" xr:uid="{00000000-0005-0000-0000-00001D570000}"/>
    <cellStyle name="20% - Accent1 3 2 5 3 3 2 3" xfId="22486" xr:uid="{00000000-0005-0000-0000-00001E570000}"/>
    <cellStyle name="20% - Accent1 3 2 5 3 3 2 3 2" xfId="22487" xr:uid="{00000000-0005-0000-0000-00001F570000}"/>
    <cellStyle name="20% - Accent1 3 2 5 3 3 2 4" xfId="22488" xr:uid="{00000000-0005-0000-0000-000020570000}"/>
    <cellStyle name="20% - Accent1 3 2 5 3 3 3" xfId="22489" xr:uid="{00000000-0005-0000-0000-000021570000}"/>
    <cellStyle name="20% - Accent1 3 2 5 3 3 3 2" xfId="22490" xr:uid="{00000000-0005-0000-0000-000022570000}"/>
    <cellStyle name="20% - Accent1 3 2 5 3 3 3 2 2" xfId="22491" xr:uid="{00000000-0005-0000-0000-000023570000}"/>
    <cellStyle name="20% - Accent1 3 2 5 3 3 3 2 2 2" xfId="22492" xr:uid="{00000000-0005-0000-0000-000024570000}"/>
    <cellStyle name="20% - Accent1 3 2 5 3 3 3 2 3" xfId="22493" xr:uid="{00000000-0005-0000-0000-000025570000}"/>
    <cellStyle name="20% - Accent1 3 2 5 3 3 3 3" xfId="22494" xr:uid="{00000000-0005-0000-0000-000026570000}"/>
    <cellStyle name="20% - Accent1 3 2 5 3 3 3 3 2" xfId="22495" xr:uid="{00000000-0005-0000-0000-000027570000}"/>
    <cellStyle name="20% - Accent1 3 2 5 3 3 3 4" xfId="22496" xr:uid="{00000000-0005-0000-0000-000028570000}"/>
    <cellStyle name="20% - Accent1 3 2 5 3 3 4" xfId="22497" xr:uid="{00000000-0005-0000-0000-000029570000}"/>
    <cellStyle name="20% - Accent1 3 2 5 3 3 4 2" xfId="22498" xr:uid="{00000000-0005-0000-0000-00002A570000}"/>
    <cellStyle name="20% - Accent1 3 2 5 3 3 4 2 2" xfId="22499" xr:uid="{00000000-0005-0000-0000-00002B570000}"/>
    <cellStyle name="20% - Accent1 3 2 5 3 3 4 2 2 2" xfId="22500" xr:uid="{00000000-0005-0000-0000-00002C570000}"/>
    <cellStyle name="20% - Accent1 3 2 5 3 3 4 2 3" xfId="22501" xr:uid="{00000000-0005-0000-0000-00002D570000}"/>
    <cellStyle name="20% - Accent1 3 2 5 3 3 4 3" xfId="22502" xr:uid="{00000000-0005-0000-0000-00002E570000}"/>
    <cellStyle name="20% - Accent1 3 2 5 3 3 4 3 2" xfId="22503" xr:uid="{00000000-0005-0000-0000-00002F570000}"/>
    <cellStyle name="20% - Accent1 3 2 5 3 3 4 4" xfId="22504" xr:uid="{00000000-0005-0000-0000-000030570000}"/>
    <cellStyle name="20% - Accent1 3 2 5 3 3 5" xfId="22505" xr:uid="{00000000-0005-0000-0000-000031570000}"/>
    <cellStyle name="20% - Accent1 3 2 5 3 3 5 2" xfId="22506" xr:uid="{00000000-0005-0000-0000-000032570000}"/>
    <cellStyle name="20% - Accent1 3 2 5 3 3 5 2 2" xfId="22507" xr:uid="{00000000-0005-0000-0000-000033570000}"/>
    <cellStyle name="20% - Accent1 3 2 5 3 3 5 3" xfId="22508" xr:uid="{00000000-0005-0000-0000-000034570000}"/>
    <cellStyle name="20% - Accent1 3 2 5 3 3 6" xfId="22509" xr:uid="{00000000-0005-0000-0000-000035570000}"/>
    <cellStyle name="20% - Accent1 3 2 5 3 3 6 2" xfId="22510" xr:uid="{00000000-0005-0000-0000-000036570000}"/>
    <cellStyle name="20% - Accent1 3 2 5 3 3 6 2 2" xfId="22511" xr:uid="{00000000-0005-0000-0000-000037570000}"/>
    <cellStyle name="20% - Accent1 3 2 5 3 3 6 3" xfId="22512" xr:uid="{00000000-0005-0000-0000-000038570000}"/>
    <cellStyle name="20% - Accent1 3 2 5 3 3 7" xfId="22513" xr:uid="{00000000-0005-0000-0000-000039570000}"/>
    <cellStyle name="20% - Accent1 3 2 5 3 3 7 2" xfId="22514" xr:uid="{00000000-0005-0000-0000-00003A570000}"/>
    <cellStyle name="20% - Accent1 3 2 5 3 3 8" xfId="22515" xr:uid="{00000000-0005-0000-0000-00003B570000}"/>
    <cellStyle name="20% - Accent1 3 2 5 3 3 8 2" xfId="22516" xr:uid="{00000000-0005-0000-0000-00003C570000}"/>
    <cellStyle name="20% - Accent1 3 2 5 3 3 9" xfId="22517" xr:uid="{00000000-0005-0000-0000-00003D570000}"/>
    <cellStyle name="20% - Accent1 3 2 5 3 4" xfId="22518" xr:uid="{00000000-0005-0000-0000-00003E570000}"/>
    <cellStyle name="20% - Accent1 3 2 5 3 4 2" xfId="22519" xr:uid="{00000000-0005-0000-0000-00003F570000}"/>
    <cellStyle name="20% - Accent1 3 2 5 3 4 2 2" xfId="22520" xr:uid="{00000000-0005-0000-0000-000040570000}"/>
    <cellStyle name="20% - Accent1 3 2 5 3 4 2 2 2" xfId="22521" xr:uid="{00000000-0005-0000-0000-000041570000}"/>
    <cellStyle name="20% - Accent1 3 2 5 3 4 2 3" xfId="22522" xr:uid="{00000000-0005-0000-0000-000042570000}"/>
    <cellStyle name="20% - Accent1 3 2 5 3 4 3" xfId="22523" xr:uid="{00000000-0005-0000-0000-000043570000}"/>
    <cellStyle name="20% - Accent1 3 2 5 3 4 3 2" xfId="22524" xr:uid="{00000000-0005-0000-0000-000044570000}"/>
    <cellStyle name="20% - Accent1 3 2 5 3 4 4" xfId="22525" xr:uid="{00000000-0005-0000-0000-000045570000}"/>
    <cellStyle name="20% - Accent1 3 2 5 3 5" xfId="22526" xr:uid="{00000000-0005-0000-0000-000046570000}"/>
    <cellStyle name="20% - Accent1 3 2 5 3 5 2" xfId="22527" xr:uid="{00000000-0005-0000-0000-000047570000}"/>
    <cellStyle name="20% - Accent1 3 2 5 3 5 2 2" xfId="22528" xr:uid="{00000000-0005-0000-0000-000048570000}"/>
    <cellStyle name="20% - Accent1 3 2 5 3 5 2 2 2" xfId="22529" xr:uid="{00000000-0005-0000-0000-000049570000}"/>
    <cellStyle name="20% - Accent1 3 2 5 3 5 2 3" xfId="22530" xr:uid="{00000000-0005-0000-0000-00004A570000}"/>
    <cellStyle name="20% - Accent1 3 2 5 3 5 3" xfId="22531" xr:uid="{00000000-0005-0000-0000-00004B570000}"/>
    <cellStyle name="20% - Accent1 3 2 5 3 5 3 2" xfId="22532" xr:uid="{00000000-0005-0000-0000-00004C570000}"/>
    <cellStyle name="20% - Accent1 3 2 5 3 5 4" xfId="22533" xr:uid="{00000000-0005-0000-0000-00004D570000}"/>
    <cellStyle name="20% - Accent1 3 2 5 3 6" xfId="22534" xr:uid="{00000000-0005-0000-0000-00004E570000}"/>
    <cellStyle name="20% - Accent1 3 2 5 3 6 2" xfId="22535" xr:uid="{00000000-0005-0000-0000-00004F570000}"/>
    <cellStyle name="20% - Accent1 3 2 5 3 6 2 2" xfId="22536" xr:uid="{00000000-0005-0000-0000-000050570000}"/>
    <cellStyle name="20% - Accent1 3 2 5 3 6 2 2 2" xfId="22537" xr:uid="{00000000-0005-0000-0000-000051570000}"/>
    <cellStyle name="20% - Accent1 3 2 5 3 6 2 3" xfId="22538" xr:uid="{00000000-0005-0000-0000-000052570000}"/>
    <cellStyle name="20% - Accent1 3 2 5 3 6 3" xfId="22539" xr:uid="{00000000-0005-0000-0000-000053570000}"/>
    <cellStyle name="20% - Accent1 3 2 5 3 6 3 2" xfId="22540" xr:uid="{00000000-0005-0000-0000-000054570000}"/>
    <cellStyle name="20% - Accent1 3 2 5 3 6 4" xfId="22541" xr:uid="{00000000-0005-0000-0000-000055570000}"/>
    <cellStyle name="20% - Accent1 3 2 5 3 7" xfId="22542" xr:uid="{00000000-0005-0000-0000-000056570000}"/>
    <cellStyle name="20% - Accent1 3 2 5 3 7 2" xfId="22543" xr:uid="{00000000-0005-0000-0000-000057570000}"/>
    <cellStyle name="20% - Accent1 3 2 5 3 7 2 2" xfId="22544" xr:uid="{00000000-0005-0000-0000-000058570000}"/>
    <cellStyle name="20% - Accent1 3 2 5 3 7 3" xfId="22545" xr:uid="{00000000-0005-0000-0000-000059570000}"/>
    <cellStyle name="20% - Accent1 3 2 5 3 8" xfId="22546" xr:uid="{00000000-0005-0000-0000-00005A570000}"/>
    <cellStyle name="20% - Accent1 3 2 5 3 8 2" xfId="22547" xr:uid="{00000000-0005-0000-0000-00005B570000}"/>
    <cellStyle name="20% - Accent1 3 2 5 3 8 2 2" xfId="22548" xr:uid="{00000000-0005-0000-0000-00005C570000}"/>
    <cellStyle name="20% - Accent1 3 2 5 3 8 3" xfId="22549" xr:uid="{00000000-0005-0000-0000-00005D570000}"/>
    <cellStyle name="20% - Accent1 3 2 5 3 9" xfId="22550" xr:uid="{00000000-0005-0000-0000-00005E570000}"/>
    <cellStyle name="20% - Accent1 3 2 5 3 9 2" xfId="22551" xr:uid="{00000000-0005-0000-0000-00005F570000}"/>
    <cellStyle name="20% - Accent1 3 2 5 4" xfId="22552" xr:uid="{00000000-0005-0000-0000-000060570000}"/>
    <cellStyle name="20% - Accent1 3 2 5 4 10" xfId="22553" xr:uid="{00000000-0005-0000-0000-000061570000}"/>
    <cellStyle name="20% - Accent1 3 2 5 4 10 2" xfId="22554" xr:uid="{00000000-0005-0000-0000-000062570000}"/>
    <cellStyle name="20% - Accent1 3 2 5 4 11" xfId="22555" xr:uid="{00000000-0005-0000-0000-000063570000}"/>
    <cellStyle name="20% - Accent1 3 2 5 4 2" xfId="22556" xr:uid="{00000000-0005-0000-0000-000064570000}"/>
    <cellStyle name="20% - Accent1 3 2 5 4 2 2" xfId="22557" xr:uid="{00000000-0005-0000-0000-000065570000}"/>
    <cellStyle name="20% - Accent1 3 2 5 4 2 2 2" xfId="22558" xr:uid="{00000000-0005-0000-0000-000066570000}"/>
    <cellStyle name="20% - Accent1 3 2 5 4 2 2 2 2" xfId="22559" xr:uid="{00000000-0005-0000-0000-000067570000}"/>
    <cellStyle name="20% - Accent1 3 2 5 4 2 2 2 2 2" xfId="22560" xr:uid="{00000000-0005-0000-0000-000068570000}"/>
    <cellStyle name="20% - Accent1 3 2 5 4 2 2 2 3" xfId="22561" xr:uid="{00000000-0005-0000-0000-000069570000}"/>
    <cellStyle name="20% - Accent1 3 2 5 4 2 2 3" xfId="22562" xr:uid="{00000000-0005-0000-0000-00006A570000}"/>
    <cellStyle name="20% - Accent1 3 2 5 4 2 2 3 2" xfId="22563" xr:uid="{00000000-0005-0000-0000-00006B570000}"/>
    <cellStyle name="20% - Accent1 3 2 5 4 2 2 4" xfId="22564" xr:uid="{00000000-0005-0000-0000-00006C570000}"/>
    <cellStyle name="20% - Accent1 3 2 5 4 2 3" xfId="22565" xr:uid="{00000000-0005-0000-0000-00006D570000}"/>
    <cellStyle name="20% - Accent1 3 2 5 4 2 3 2" xfId="22566" xr:uid="{00000000-0005-0000-0000-00006E570000}"/>
    <cellStyle name="20% - Accent1 3 2 5 4 2 3 2 2" xfId="22567" xr:uid="{00000000-0005-0000-0000-00006F570000}"/>
    <cellStyle name="20% - Accent1 3 2 5 4 2 3 2 2 2" xfId="22568" xr:uid="{00000000-0005-0000-0000-000070570000}"/>
    <cellStyle name="20% - Accent1 3 2 5 4 2 3 2 3" xfId="22569" xr:uid="{00000000-0005-0000-0000-000071570000}"/>
    <cellStyle name="20% - Accent1 3 2 5 4 2 3 3" xfId="22570" xr:uid="{00000000-0005-0000-0000-000072570000}"/>
    <cellStyle name="20% - Accent1 3 2 5 4 2 3 3 2" xfId="22571" xr:uid="{00000000-0005-0000-0000-000073570000}"/>
    <cellStyle name="20% - Accent1 3 2 5 4 2 3 4" xfId="22572" xr:uid="{00000000-0005-0000-0000-000074570000}"/>
    <cellStyle name="20% - Accent1 3 2 5 4 2 4" xfId="22573" xr:uid="{00000000-0005-0000-0000-000075570000}"/>
    <cellStyle name="20% - Accent1 3 2 5 4 2 4 2" xfId="22574" xr:uid="{00000000-0005-0000-0000-000076570000}"/>
    <cellStyle name="20% - Accent1 3 2 5 4 2 4 2 2" xfId="22575" xr:uid="{00000000-0005-0000-0000-000077570000}"/>
    <cellStyle name="20% - Accent1 3 2 5 4 2 4 2 2 2" xfId="22576" xr:uid="{00000000-0005-0000-0000-000078570000}"/>
    <cellStyle name="20% - Accent1 3 2 5 4 2 4 2 3" xfId="22577" xr:uid="{00000000-0005-0000-0000-000079570000}"/>
    <cellStyle name="20% - Accent1 3 2 5 4 2 4 3" xfId="22578" xr:uid="{00000000-0005-0000-0000-00007A570000}"/>
    <cellStyle name="20% - Accent1 3 2 5 4 2 4 3 2" xfId="22579" xr:uid="{00000000-0005-0000-0000-00007B570000}"/>
    <cellStyle name="20% - Accent1 3 2 5 4 2 4 4" xfId="22580" xr:uid="{00000000-0005-0000-0000-00007C570000}"/>
    <cellStyle name="20% - Accent1 3 2 5 4 2 5" xfId="22581" xr:uid="{00000000-0005-0000-0000-00007D570000}"/>
    <cellStyle name="20% - Accent1 3 2 5 4 2 5 2" xfId="22582" xr:uid="{00000000-0005-0000-0000-00007E570000}"/>
    <cellStyle name="20% - Accent1 3 2 5 4 2 5 2 2" xfId="22583" xr:uid="{00000000-0005-0000-0000-00007F570000}"/>
    <cellStyle name="20% - Accent1 3 2 5 4 2 5 3" xfId="22584" xr:uid="{00000000-0005-0000-0000-000080570000}"/>
    <cellStyle name="20% - Accent1 3 2 5 4 2 6" xfId="22585" xr:uid="{00000000-0005-0000-0000-000081570000}"/>
    <cellStyle name="20% - Accent1 3 2 5 4 2 6 2" xfId="22586" xr:uid="{00000000-0005-0000-0000-000082570000}"/>
    <cellStyle name="20% - Accent1 3 2 5 4 2 6 2 2" xfId="22587" xr:uid="{00000000-0005-0000-0000-000083570000}"/>
    <cellStyle name="20% - Accent1 3 2 5 4 2 6 3" xfId="22588" xr:uid="{00000000-0005-0000-0000-000084570000}"/>
    <cellStyle name="20% - Accent1 3 2 5 4 2 7" xfId="22589" xr:uid="{00000000-0005-0000-0000-000085570000}"/>
    <cellStyle name="20% - Accent1 3 2 5 4 2 7 2" xfId="22590" xr:uid="{00000000-0005-0000-0000-000086570000}"/>
    <cellStyle name="20% - Accent1 3 2 5 4 2 8" xfId="22591" xr:uid="{00000000-0005-0000-0000-000087570000}"/>
    <cellStyle name="20% - Accent1 3 2 5 4 2 8 2" xfId="22592" xr:uid="{00000000-0005-0000-0000-000088570000}"/>
    <cellStyle name="20% - Accent1 3 2 5 4 2 9" xfId="22593" xr:uid="{00000000-0005-0000-0000-000089570000}"/>
    <cellStyle name="20% - Accent1 3 2 5 4 3" xfId="22594" xr:uid="{00000000-0005-0000-0000-00008A570000}"/>
    <cellStyle name="20% - Accent1 3 2 5 4 3 2" xfId="22595" xr:uid="{00000000-0005-0000-0000-00008B570000}"/>
    <cellStyle name="20% - Accent1 3 2 5 4 3 2 2" xfId="22596" xr:uid="{00000000-0005-0000-0000-00008C570000}"/>
    <cellStyle name="20% - Accent1 3 2 5 4 3 2 2 2" xfId="22597" xr:uid="{00000000-0005-0000-0000-00008D570000}"/>
    <cellStyle name="20% - Accent1 3 2 5 4 3 2 2 2 2" xfId="22598" xr:uid="{00000000-0005-0000-0000-00008E570000}"/>
    <cellStyle name="20% - Accent1 3 2 5 4 3 2 2 3" xfId="22599" xr:uid="{00000000-0005-0000-0000-00008F570000}"/>
    <cellStyle name="20% - Accent1 3 2 5 4 3 2 3" xfId="22600" xr:uid="{00000000-0005-0000-0000-000090570000}"/>
    <cellStyle name="20% - Accent1 3 2 5 4 3 2 3 2" xfId="22601" xr:uid="{00000000-0005-0000-0000-000091570000}"/>
    <cellStyle name="20% - Accent1 3 2 5 4 3 2 4" xfId="22602" xr:uid="{00000000-0005-0000-0000-000092570000}"/>
    <cellStyle name="20% - Accent1 3 2 5 4 3 3" xfId="22603" xr:uid="{00000000-0005-0000-0000-000093570000}"/>
    <cellStyle name="20% - Accent1 3 2 5 4 3 3 2" xfId="22604" xr:uid="{00000000-0005-0000-0000-000094570000}"/>
    <cellStyle name="20% - Accent1 3 2 5 4 3 3 2 2" xfId="22605" xr:uid="{00000000-0005-0000-0000-000095570000}"/>
    <cellStyle name="20% - Accent1 3 2 5 4 3 3 2 2 2" xfId="22606" xr:uid="{00000000-0005-0000-0000-000096570000}"/>
    <cellStyle name="20% - Accent1 3 2 5 4 3 3 2 3" xfId="22607" xr:uid="{00000000-0005-0000-0000-000097570000}"/>
    <cellStyle name="20% - Accent1 3 2 5 4 3 3 3" xfId="22608" xr:uid="{00000000-0005-0000-0000-000098570000}"/>
    <cellStyle name="20% - Accent1 3 2 5 4 3 3 3 2" xfId="22609" xr:uid="{00000000-0005-0000-0000-000099570000}"/>
    <cellStyle name="20% - Accent1 3 2 5 4 3 3 4" xfId="22610" xr:uid="{00000000-0005-0000-0000-00009A570000}"/>
    <cellStyle name="20% - Accent1 3 2 5 4 3 4" xfId="22611" xr:uid="{00000000-0005-0000-0000-00009B570000}"/>
    <cellStyle name="20% - Accent1 3 2 5 4 3 4 2" xfId="22612" xr:uid="{00000000-0005-0000-0000-00009C570000}"/>
    <cellStyle name="20% - Accent1 3 2 5 4 3 4 2 2" xfId="22613" xr:uid="{00000000-0005-0000-0000-00009D570000}"/>
    <cellStyle name="20% - Accent1 3 2 5 4 3 4 2 2 2" xfId="22614" xr:uid="{00000000-0005-0000-0000-00009E570000}"/>
    <cellStyle name="20% - Accent1 3 2 5 4 3 4 2 3" xfId="22615" xr:uid="{00000000-0005-0000-0000-00009F570000}"/>
    <cellStyle name="20% - Accent1 3 2 5 4 3 4 3" xfId="22616" xr:uid="{00000000-0005-0000-0000-0000A0570000}"/>
    <cellStyle name="20% - Accent1 3 2 5 4 3 4 3 2" xfId="22617" xr:uid="{00000000-0005-0000-0000-0000A1570000}"/>
    <cellStyle name="20% - Accent1 3 2 5 4 3 4 4" xfId="22618" xr:uid="{00000000-0005-0000-0000-0000A2570000}"/>
    <cellStyle name="20% - Accent1 3 2 5 4 3 5" xfId="22619" xr:uid="{00000000-0005-0000-0000-0000A3570000}"/>
    <cellStyle name="20% - Accent1 3 2 5 4 3 5 2" xfId="22620" xr:uid="{00000000-0005-0000-0000-0000A4570000}"/>
    <cellStyle name="20% - Accent1 3 2 5 4 3 5 2 2" xfId="22621" xr:uid="{00000000-0005-0000-0000-0000A5570000}"/>
    <cellStyle name="20% - Accent1 3 2 5 4 3 5 3" xfId="22622" xr:uid="{00000000-0005-0000-0000-0000A6570000}"/>
    <cellStyle name="20% - Accent1 3 2 5 4 3 6" xfId="22623" xr:uid="{00000000-0005-0000-0000-0000A7570000}"/>
    <cellStyle name="20% - Accent1 3 2 5 4 3 6 2" xfId="22624" xr:uid="{00000000-0005-0000-0000-0000A8570000}"/>
    <cellStyle name="20% - Accent1 3 2 5 4 3 6 2 2" xfId="22625" xr:uid="{00000000-0005-0000-0000-0000A9570000}"/>
    <cellStyle name="20% - Accent1 3 2 5 4 3 6 3" xfId="22626" xr:uid="{00000000-0005-0000-0000-0000AA570000}"/>
    <cellStyle name="20% - Accent1 3 2 5 4 3 7" xfId="22627" xr:uid="{00000000-0005-0000-0000-0000AB570000}"/>
    <cellStyle name="20% - Accent1 3 2 5 4 3 7 2" xfId="22628" xr:uid="{00000000-0005-0000-0000-0000AC570000}"/>
    <cellStyle name="20% - Accent1 3 2 5 4 3 8" xfId="22629" xr:uid="{00000000-0005-0000-0000-0000AD570000}"/>
    <cellStyle name="20% - Accent1 3 2 5 4 3 8 2" xfId="22630" xr:uid="{00000000-0005-0000-0000-0000AE570000}"/>
    <cellStyle name="20% - Accent1 3 2 5 4 3 9" xfId="22631" xr:uid="{00000000-0005-0000-0000-0000AF570000}"/>
    <cellStyle name="20% - Accent1 3 2 5 4 4" xfId="22632" xr:uid="{00000000-0005-0000-0000-0000B0570000}"/>
    <cellStyle name="20% - Accent1 3 2 5 4 4 2" xfId="22633" xr:uid="{00000000-0005-0000-0000-0000B1570000}"/>
    <cellStyle name="20% - Accent1 3 2 5 4 4 2 2" xfId="22634" xr:uid="{00000000-0005-0000-0000-0000B2570000}"/>
    <cellStyle name="20% - Accent1 3 2 5 4 4 2 2 2" xfId="22635" xr:uid="{00000000-0005-0000-0000-0000B3570000}"/>
    <cellStyle name="20% - Accent1 3 2 5 4 4 2 3" xfId="22636" xr:uid="{00000000-0005-0000-0000-0000B4570000}"/>
    <cellStyle name="20% - Accent1 3 2 5 4 4 3" xfId="22637" xr:uid="{00000000-0005-0000-0000-0000B5570000}"/>
    <cellStyle name="20% - Accent1 3 2 5 4 4 3 2" xfId="22638" xr:uid="{00000000-0005-0000-0000-0000B6570000}"/>
    <cellStyle name="20% - Accent1 3 2 5 4 4 4" xfId="22639" xr:uid="{00000000-0005-0000-0000-0000B7570000}"/>
    <cellStyle name="20% - Accent1 3 2 5 4 5" xfId="22640" xr:uid="{00000000-0005-0000-0000-0000B8570000}"/>
    <cellStyle name="20% - Accent1 3 2 5 4 5 2" xfId="22641" xr:uid="{00000000-0005-0000-0000-0000B9570000}"/>
    <cellStyle name="20% - Accent1 3 2 5 4 5 2 2" xfId="22642" xr:uid="{00000000-0005-0000-0000-0000BA570000}"/>
    <cellStyle name="20% - Accent1 3 2 5 4 5 2 2 2" xfId="22643" xr:uid="{00000000-0005-0000-0000-0000BB570000}"/>
    <cellStyle name="20% - Accent1 3 2 5 4 5 2 3" xfId="22644" xr:uid="{00000000-0005-0000-0000-0000BC570000}"/>
    <cellStyle name="20% - Accent1 3 2 5 4 5 3" xfId="22645" xr:uid="{00000000-0005-0000-0000-0000BD570000}"/>
    <cellStyle name="20% - Accent1 3 2 5 4 5 3 2" xfId="22646" xr:uid="{00000000-0005-0000-0000-0000BE570000}"/>
    <cellStyle name="20% - Accent1 3 2 5 4 5 4" xfId="22647" xr:uid="{00000000-0005-0000-0000-0000BF570000}"/>
    <cellStyle name="20% - Accent1 3 2 5 4 6" xfId="22648" xr:uid="{00000000-0005-0000-0000-0000C0570000}"/>
    <cellStyle name="20% - Accent1 3 2 5 4 6 2" xfId="22649" xr:uid="{00000000-0005-0000-0000-0000C1570000}"/>
    <cellStyle name="20% - Accent1 3 2 5 4 6 2 2" xfId="22650" xr:uid="{00000000-0005-0000-0000-0000C2570000}"/>
    <cellStyle name="20% - Accent1 3 2 5 4 6 2 2 2" xfId="22651" xr:uid="{00000000-0005-0000-0000-0000C3570000}"/>
    <cellStyle name="20% - Accent1 3 2 5 4 6 2 3" xfId="22652" xr:uid="{00000000-0005-0000-0000-0000C4570000}"/>
    <cellStyle name="20% - Accent1 3 2 5 4 6 3" xfId="22653" xr:uid="{00000000-0005-0000-0000-0000C5570000}"/>
    <cellStyle name="20% - Accent1 3 2 5 4 6 3 2" xfId="22654" xr:uid="{00000000-0005-0000-0000-0000C6570000}"/>
    <cellStyle name="20% - Accent1 3 2 5 4 6 4" xfId="22655" xr:uid="{00000000-0005-0000-0000-0000C7570000}"/>
    <cellStyle name="20% - Accent1 3 2 5 4 7" xfId="22656" xr:uid="{00000000-0005-0000-0000-0000C8570000}"/>
    <cellStyle name="20% - Accent1 3 2 5 4 7 2" xfId="22657" xr:uid="{00000000-0005-0000-0000-0000C9570000}"/>
    <cellStyle name="20% - Accent1 3 2 5 4 7 2 2" xfId="22658" xr:uid="{00000000-0005-0000-0000-0000CA570000}"/>
    <cellStyle name="20% - Accent1 3 2 5 4 7 3" xfId="22659" xr:uid="{00000000-0005-0000-0000-0000CB570000}"/>
    <cellStyle name="20% - Accent1 3 2 5 4 8" xfId="22660" xr:uid="{00000000-0005-0000-0000-0000CC570000}"/>
    <cellStyle name="20% - Accent1 3 2 5 4 8 2" xfId="22661" xr:uid="{00000000-0005-0000-0000-0000CD570000}"/>
    <cellStyle name="20% - Accent1 3 2 5 4 8 2 2" xfId="22662" xr:uid="{00000000-0005-0000-0000-0000CE570000}"/>
    <cellStyle name="20% - Accent1 3 2 5 4 8 3" xfId="22663" xr:uid="{00000000-0005-0000-0000-0000CF570000}"/>
    <cellStyle name="20% - Accent1 3 2 5 4 9" xfId="22664" xr:uid="{00000000-0005-0000-0000-0000D0570000}"/>
    <cellStyle name="20% - Accent1 3 2 5 4 9 2" xfId="22665" xr:uid="{00000000-0005-0000-0000-0000D1570000}"/>
    <cellStyle name="20% - Accent1 3 2 5 5" xfId="22666" xr:uid="{00000000-0005-0000-0000-0000D2570000}"/>
    <cellStyle name="20% - Accent1 3 2 5 5 10" xfId="22667" xr:uid="{00000000-0005-0000-0000-0000D3570000}"/>
    <cellStyle name="20% - Accent1 3 2 5 5 10 2" xfId="22668" xr:uid="{00000000-0005-0000-0000-0000D4570000}"/>
    <cellStyle name="20% - Accent1 3 2 5 5 11" xfId="22669" xr:uid="{00000000-0005-0000-0000-0000D5570000}"/>
    <cellStyle name="20% - Accent1 3 2 5 5 2" xfId="22670" xr:uid="{00000000-0005-0000-0000-0000D6570000}"/>
    <cellStyle name="20% - Accent1 3 2 5 5 2 2" xfId="22671" xr:uid="{00000000-0005-0000-0000-0000D7570000}"/>
    <cellStyle name="20% - Accent1 3 2 5 5 2 2 2" xfId="22672" xr:uid="{00000000-0005-0000-0000-0000D8570000}"/>
    <cellStyle name="20% - Accent1 3 2 5 5 2 2 2 2" xfId="22673" xr:uid="{00000000-0005-0000-0000-0000D9570000}"/>
    <cellStyle name="20% - Accent1 3 2 5 5 2 2 2 2 2" xfId="22674" xr:uid="{00000000-0005-0000-0000-0000DA570000}"/>
    <cellStyle name="20% - Accent1 3 2 5 5 2 2 2 3" xfId="22675" xr:uid="{00000000-0005-0000-0000-0000DB570000}"/>
    <cellStyle name="20% - Accent1 3 2 5 5 2 2 3" xfId="22676" xr:uid="{00000000-0005-0000-0000-0000DC570000}"/>
    <cellStyle name="20% - Accent1 3 2 5 5 2 2 3 2" xfId="22677" xr:uid="{00000000-0005-0000-0000-0000DD570000}"/>
    <cellStyle name="20% - Accent1 3 2 5 5 2 2 4" xfId="22678" xr:uid="{00000000-0005-0000-0000-0000DE570000}"/>
    <cellStyle name="20% - Accent1 3 2 5 5 2 3" xfId="22679" xr:uid="{00000000-0005-0000-0000-0000DF570000}"/>
    <cellStyle name="20% - Accent1 3 2 5 5 2 3 2" xfId="22680" xr:uid="{00000000-0005-0000-0000-0000E0570000}"/>
    <cellStyle name="20% - Accent1 3 2 5 5 2 3 2 2" xfId="22681" xr:uid="{00000000-0005-0000-0000-0000E1570000}"/>
    <cellStyle name="20% - Accent1 3 2 5 5 2 3 2 2 2" xfId="22682" xr:uid="{00000000-0005-0000-0000-0000E2570000}"/>
    <cellStyle name="20% - Accent1 3 2 5 5 2 3 2 3" xfId="22683" xr:uid="{00000000-0005-0000-0000-0000E3570000}"/>
    <cellStyle name="20% - Accent1 3 2 5 5 2 3 3" xfId="22684" xr:uid="{00000000-0005-0000-0000-0000E4570000}"/>
    <cellStyle name="20% - Accent1 3 2 5 5 2 3 3 2" xfId="22685" xr:uid="{00000000-0005-0000-0000-0000E5570000}"/>
    <cellStyle name="20% - Accent1 3 2 5 5 2 3 4" xfId="22686" xr:uid="{00000000-0005-0000-0000-0000E6570000}"/>
    <cellStyle name="20% - Accent1 3 2 5 5 2 4" xfId="22687" xr:uid="{00000000-0005-0000-0000-0000E7570000}"/>
    <cellStyle name="20% - Accent1 3 2 5 5 2 4 2" xfId="22688" xr:uid="{00000000-0005-0000-0000-0000E8570000}"/>
    <cellStyle name="20% - Accent1 3 2 5 5 2 4 2 2" xfId="22689" xr:uid="{00000000-0005-0000-0000-0000E9570000}"/>
    <cellStyle name="20% - Accent1 3 2 5 5 2 4 2 2 2" xfId="22690" xr:uid="{00000000-0005-0000-0000-0000EA570000}"/>
    <cellStyle name="20% - Accent1 3 2 5 5 2 4 2 3" xfId="22691" xr:uid="{00000000-0005-0000-0000-0000EB570000}"/>
    <cellStyle name="20% - Accent1 3 2 5 5 2 4 3" xfId="22692" xr:uid="{00000000-0005-0000-0000-0000EC570000}"/>
    <cellStyle name="20% - Accent1 3 2 5 5 2 4 3 2" xfId="22693" xr:uid="{00000000-0005-0000-0000-0000ED570000}"/>
    <cellStyle name="20% - Accent1 3 2 5 5 2 4 4" xfId="22694" xr:uid="{00000000-0005-0000-0000-0000EE570000}"/>
    <cellStyle name="20% - Accent1 3 2 5 5 2 5" xfId="22695" xr:uid="{00000000-0005-0000-0000-0000EF570000}"/>
    <cellStyle name="20% - Accent1 3 2 5 5 2 5 2" xfId="22696" xr:uid="{00000000-0005-0000-0000-0000F0570000}"/>
    <cellStyle name="20% - Accent1 3 2 5 5 2 5 2 2" xfId="22697" xr:uid="{00000000-0005-0000-0000-0000F1570000}"/>
    <cellStyle name="20% - Accent1 3 2 5 5 2 5 3" xfId="22698" xr:uid="{00000000-0005-0000-0000-0000F2570000}"/>
    <cellStyle name="20% - Accent1 3 2 5 5 2 6" xfId="22699" xr:uid="{00000000-0005-0000-0000-0000F3570000}"/>
    <cellStyle name="20% - Accent1 3 2 5 5 2 6 2" xfId="22700" xr:uid="{00000000-0005-0000-0000-0000F4570000}"/>
    <cellStyle name="20% - Accent1 3 2 5 5 2 6 2 2" xfId="22701" xr:uid="{00000000-0005-0000-0000-0000F5570000}"/>
    <cellStyle name="20% - Accent1 3 2 5 5 2 6 3" xfId="22702" xr:uid="{00000000-0005-0000-0000-0000F6570000}"/>
    <cellStyle name="20% - Accent1 3 2 5 5 2 7" xfId="22703" xr:uid="{00000000-0005-0000-0000-0000F7570000}"/>
    <cellStyle name="20% - Accent1 3 2 5 5 2 7 2" xfId="22704" xr:uid="{00000000-0005-0000-0000-0000F8570000}"/>
    <cellStyle name="20% - Accent1 3 2 5 5 2 8" xfId="22705" xr:uid="{00000000-0005-0000-0000-0000F9570000}"/>
    <cellStyle name="20% - Accent1 3 2 5 5 2 8 2" xfId="22706" xr:uid="{00000000-0005-0000-0000-0000FA570000}"/>
    <cellStyle name="20% - Accent1 3 2 5 5 2 9" xfId="22707" xr:uid="{00000000-0005-0000-0000-0000FB570000}"/>
    <cellStyle name="20% - Accent1 3 2 5 5 3" xfId="22708" xr:uid="{00000000-0005-0000-0000-0000FC570000}"/>
    <cellStyle name="20% - Accent1 3 2 5 5 3 2" xfId="22709" xr:uid="{00000000-0005-0000-0000-0000FD570000}"/>
    <cellStyle name="20% - Accent1 3 2 5 5 3 2 2" xfId="22710" xr:uid="{00000000-0005-0000-0000-0000FE570000}"/>
    <cellStyle name="20% - Accent1 3 2 5 5 3 2 2 2" xfId="22711" xr:uid="{00000000-0005-0000-0000-0000FF570000}"/>
    <cellStyle name="20% - Accent1 3 2 5 5 3 2 2 2 2" xfId="22712" xr:uid="{00000000-0005-0000-0000-000000580000}"/>
    <cellStyle name="20% - Accent1 3 2 5 5 3 2 2 3" xfId="22713" xr:uid="{00000000-0005-0000-0000-000001580000}"/>
    <cellStyle name="20% - Accent1 3 2 5 5 3 2 3" xfId="22714" xr:uid="{00000000-0005-0000-0000-000002580000}"/>
    <cellStyle name="20% - Accent1 3 2 5 5 3 2 3 2" xfId="22715" xr:uid="{00000000-0005-0000-0000-000003580000}"/>
    <cellStyle name="20% - Accent1 3 2 5 5 3 2 4" xfId="22716" xr:uid="{00000000-0005-0000-0000-000004580000}"/>
    <cellStyle name="20% - Accent1 3 2 5 5 3 3" xfId="22717" xr:uid="{00000000-0005-0000-0000-000005580000}"/>
    <cellStyle name="20% - Accent1 3 2 5 5 3 3 2" xfId="22718" xr:uid="{00000000-0005-0000-0000-000006580000}"/>
    <cellStyle name="20% - Accent1 3 2 5 5 3 3 2 2" xfId="22719" xr:uid="{00000000-0005-0000-0000-000007580000}"/>
    <cellStyle name="20% - Accent1 3 2 5 5 3 3 2 2 2" xfId="22720" xr:uid="{00000000-0005-0000-0000-000008580000}"/>
    <cellStyle name="20% - Accent1 3 2 5 5 3 3 2 3" xfId="22721" xr:uid="{00000000-0005-0000-0000-000009580000}"/>
    <cellStyle name="20% - Accent1 3 2 5 5 3 3 3" xfId="22722" xr:uid="{00000000-0005-0000-0000-00000A580000}"/>
    <cellStyle name="20% - Accent1 3 2 5 5 3 3 3 2" xfId="22723" xr:uid="{00000000-0005-0000-0000-00000B580000}"/>
    <cellStyle name="20% - Accent1 3 2 5 5 3 3 4" xfId="22724" xr:uid="{00000000-0005-0000-0000-00000C580000}"/>
    <cellStyle name="20% - Accent1 3 2 5 5 3 4" xfId="22725" xr:uid="{00000000-0005-0000-0000-00000D580000}"/>
    <cellStyle name="20% - Accent1 3 2 5 5 3 4 2" xfId="22726" xr:uid="{00000000-0005-0000-0000-00000E580000}"/>
    <cellStyle name="20% - Accent1 3 2 5 5 3 4 2 2" xfId="22727" xr:uid="{00000000-0005-0000-0000-00000F580000}"/>
    <cellStyle name="20% - Accent1 3 2 5 5 3 4 2 2 2" xfId="22728" xr:uid="{00000000-0005-0000-0000-000010580000}"/>
    <cellStyle name="20% - Accent1 3 2 5 5 3 4 2 3" xfId="22729" xr:uid="{00000000-0005-0000-0000-000011580000}"/>
    <cellStyle name="20% - Accent1 3 2 5 5 3 4 3" xfId="22730" xr:uid="{00000000-0005-0000-0000-000012580000}"/>
    <cellStyle name="20% - Accent1 3 2 5 5 3 4 3 2" xfId="22731" xr:uid="{00000000-0005-0000-0000-000013580000}"/>
    <cellStyle name="20% - Accent1 3 2 5 5 3 4 4" xfId="22732" xr:uid="{00000000-0005-0000-0000-000014580000}"/>
    <cellStyle name="20% - Accent1 3 2 5 5 3 5" xfId="22733" xr:uid="{00000000-0005-0000-0000-000015580000}"/>
    <cellStyle name="20% - Accent1 3 2 5 5 3 5 2" xfId="22734" xr:uid="{00000000-0005-0000-0000-000016580000}"/>
    <cellStyle name="20% - Accent1 3 2 5 5 3 5 2 2" xfId="22735" xr:uid="{00000000-0005-0000-0000-000017580000}"/>
    <cellStyle name="20% - Accent1 3 2 5 5 3 5 3" xfId="22736" xr:uid="{00000000-0005-0000-0000-000018580000}"/>
    <cellStyle name="20% - Accent1 3 2 5 5 3 6" xfId="22737" xr:uid="{00000000-0005-0000-0000-000019580000}"/>
    <cellStyle name="20% - Accent1 3 2 5 5 3 6 2" xfId="22738" xr:uid="{00000000-0005-0000-0000-00001A580000}"/>
    <cellStyle name="20% - Accent1 3 2 5 5 3 6 2 2" xfId="22739" xr:uid="{00000000-0005-0000-0000-00001B580000}"/>
    <cellStyle name="20% - Accent1 3 2 5 5 3 6 3" xfId="22740" xr:uid="{00000000-0005-0000-0000-00001C580000}"/>
    <cellStyle name="20% - Accent1 3 2 5 5 3 7" xfId="22741" xr:uid="{00000000-0005-0000-0000-00001D580000}"/>
    <cellStyle name="20% - Accent1 3 2 5 5 3 7 2" xfId="22742" xr:uid="{00000000-0005-0000-0000-00001E580000}"/>
    <cellStyle name="20% - Accent1 3 2 5 5 3 8" xfId="22743" xr:uid="{00000000-0005-0000-0000-00001F580000}"/>
    <cellStyle name="20% - Accent1 3 2 5 5 3 8 2" xfId="22744" xr:uid="{00000000-0005-0000-0000-000020580000}"/>
    <cellStyle name="20% - Accent1 3 2 5 5 3 9" xfId="22745" xr:uid="{00000000-0005-0000-0000-000021580000}"/>
    <cellStyle name="20% - Accent1 3 2 5 5 4" xfId="22746" xr:uid="{00000000-0005-0000-0000-000022580000}"/>
    <cellStyle name="20% - Accent1 3 2 5 5 4 2" xfId="22747" xr:uid="{00000000-0005-0000-0000-000023580000}"/>
    <cellStyle name="20% - Accent1 3 2 5 5 4 2 2" xfId="22748" xr:uid="{00000000-0005-0000-0000-000024580000}"/>
    <cellStyle name="20% - Accent1 3 2 5 5 4 2 2 2" xfId="22749" xr:uid="{00000000-0005-0000-0000-000025580000}"/>
    <cellStyle name="20% - Accent1 3 2 5 5 4 2 3" xfId="22750" xr:uid="{00000000-0005-0000-0000-000026580000}"/>
    <cellStyle name="20% - Accent1 3 2 5 5 4 3" xfId="22751" xr:uid="{00000000-0005-0000-0000-000027580000}"/>
    <cellStyle name="20% - Accent1 3 2 5 5 4 3 2" xfId="22752" xr:uid="{00000000-0005-0000-0000-000028580000}"/>
    <cellStyle name="20% - Accent1 3 2 5 5 4 4" xfId="22753" xr:uid="{00000000-0005-0000-0000-000029580000}"/>
    <cellStyle name="20% - Accent1 3 2 5 5 5" xfId="22754" xr:uid="{00000000-0005-0000-0000-00002A580000}"/>
    <cellStyle name="20% - Accent1 3 2 5 5 5 2" xfId="22755" xr:uid="{00000000-0005-0000-0000-00002B580000}"/>
    <cellStyle name="20% - Accent1 3 2 5 5 5 2 2" xfId="22756" xr:uid="{00000000-0005-0000-0000-00002C580000}"/>
    <cellStyle name="20% - Accent1 3 2 5 5 5 2 2 2" xfId="22757" xr:uid="{00000000-0005-0000-0000-00002D580000}"/>
    <cellStyle name="20% - Accent1 3 2 5 5 5 2 3" xfId="22758" xr:uid="{00000000-0005-0000-0000-00002E580000}"/>
    <cellStyle name="20% - Accent1 3 2 5 5 5 3" xfId="22759" xr:uid="{00000000-0005-0000-0000-00002F580000}"/>
    <cellStyle name="20% - Accent1 3 2 5 5 5 3 2" xfId="22760" xr:uid="{00000000-0005-0000-0000-000030580000}"/>
    <cellStyle name="20% - Accent1 3 2 5 5 5 4" xfId="22761" xr:uid="{00000000-0005-0000-0000-000031580000}"/>
    <cellStyle name="20% - Accent1 3 2 5 5 6" xfId="22762" xr:uid="{00000000-0005-0000-0000-000032580000}"/>
    <cellStyle name="20% - Accent1 3 2 5 5 6 2" xfId="22763" xr:uid="{00000000-0005-0000-0000-000033580000}"/>
    <cellStyle name="20% - Accent1 3 2 5 5 6 2 2" xfId="22764" xr:uid="{00000000-0005-0000-0000-000034580000}"/>
    <cellStyle name="20% - Accent1 3 2 5 5 6 2 2 2" xfId="22765" xr:uid="{00000000-0005-0000-0000-000035580000}"/>
    <cellStyle name="20% - Accent1 3 2 5 5 6 2 3" xfId="22766" xr:uid="{00000000-0005-0000-0000-000036580000}"/>
    <cellStyle name="20% - Accent1 3 2 5 5 6 3" xfId="22767" xr:uid="{00000000-0005-0000-0000-000037580000}"/>
    <cellStyle name="20% - Accent1 3 2 5 5 6 3 2" xfId="22768" xr:uid="{00000000-0005-0000-0000-000038580000}"/>
    <cellStyle name="20% - Accent1 3 2 5 5 6 4" xfId="22769" xr:uid="{00000000-0005-0000-0000-000039580000}"/>
    <cellStyle name="20% - Accent1 3 2 5 5 7" xfId="22770" xr:uid="{00000000-0005-0000-0000-00003A580000}"/>
    <cellStyle name="20% - Accent1 3 2 5 5 7 2" xfId="22771" xr:uid="{00000000-0005-0000-0000-00003B580000}"/>
    <cellStyle name="20% - Accent1 3 2 5 5 7 2 2" xfId="22772" xr:uid="{00000000-0005-0000-0000-00003C580000}"/>
    <cellStyle name="20% - Accent1 3 2 5 5 7 3" xfId="22773" xr:uid="{00000000-0005-0000-0000-00003D580000}"/>
    <cellStyle name="20% - Accent1 3 2 5 5 8" xfId="22774" xr:uid="{00000000-0005-0000-0000-00003E580000}"/>
    <cellStyle name="20% - Accent1 3 2 5 5 8 2" xfId="22775" xr:uid="{00000000-0005-0000-0000-00003F580000}"/>
    <cellStyle name="20% - Accent1 3 2 5 5 8 2 2" xfId="22776" xr:uid="{00000000-0005-0000-0000-000040580000}"/>
    <cellStyle name="20% - Accent1 3 2 5 5 8 3" xfId="22777" xr:uid="{00000000-0005-0000-0000-000041580000}"/>
    <cellStyle name="20% - Accent1 3 2 5 5 9" xfId="22778" xr:uid="{00000000-0005-0000-0000-000042580000}"/>
    <cellStyle name="20% - Accent1 3 2 5 5 9 2" xfId="22779" xr:uid="{00000000-0005-0000-0000-000043580000}"/>
    <cellStyle name="20% - Accent1 3 2 5 6" xfId="22780" xr:uid="{00000000-0005-0000-0000-000044580000}"/>
    <cellStyle name="20% - Accent1 3 2 5 6 2" xfId="22781" xr:uid="{00000000-0005-0000-0000-000045580000}"/>
    <cellStyle name="20% - Accent1 3 2 5 6 2 2" xfId="22782" xr:uid="{00000000-0005-0000-0000-000046580000}"/>
    <cellStyle name="20% - Accent1 3 2 5 6 2 2 2" xfId="22783" xr:uid="{00000000-0005-0000-0000-000047580000}"/>
    <cellStyle name="20% - Accent1 3 2 5 6 2 2 2 2" xfId="22784" xr:uid="{00000000-0005-0000-0000-000048580000}"/>
    <cellStyle name="20% - Accent1 3 2 5 6 2 2 3" xfId="22785" xr:uid="{00000000-0005-0000-0000-000049580000}"/>
    <cellStyle name="20% - Accent1 3 2 5 6 2 3" xfId="22786" xr:uid="{00000000-0005-0000-0000-00004A580000}"/>
    <cellStyle name="20% - Accent1 3 2 5 6 2 3 2" xfId="22787" xr:uid="{00000000-0005-0000-0000-00004B580000}"/>
    <cellStyle name="20% - Accent1 3 2 5 6 2 4" xfId="22788" xr:uid="{00000000-0005-0000-0000-00004C580000}"/>
    <cellStyle name="20% - Accent1 3 2 5 6 3" xfId="22789" xr:uid="{00000000-0005-0000-0000-00004D580000}"/>
    <cellStyle name="20% - Accent1 3 2 5 6 3 2" xfId="22790" xr:uid="{00000000-0005-0000-0000-00004E580000}"/>
    <cellStyle name="20% - Accent1 3 2 5 6 3 2 2" xfId="22791" xr:uid="{00000000-0005-0000-0000-00004F580000}"/>
    <cellStyle name="20% - Accent1 3 2 5 6 3 2 2 2" xfId="22792" xr:uid="{00000000-0005-0000-0000-000050580000}"/>
    <cellStyle name="20% - Accent1 3 2 5 6 3 2 3" xfId="22793" xr:uid="{00000000-0005-0000-0000-000051580000}"/>
    <cellStyle name="20% - Accent1 3 2 5 6 3 3" xfId="22794" xr:uid="{00000000-0005-0000-0000-000052580000}"/>
    <cellStyle name="20% - Accent1 3 2 5 6 3 3 2" xfId="22795" xr:uid="{00000000-0005-0000-0000-000053580000}"/>
    <cellStyle name="20% - Accent1 3 2 5 6 3 4" xfId="22796" xr:uid="{00000000-0005-0000-0000-000054580000}"/>
    <cellStyle name="20% - Accent1 3 2 5 6 4" xfId="22797" xr:uid="{00000000-0005-0000-0000-000055580000}"/>
    <cellStyle name="20% - Accent1 3 2 5 6 4 2" xfId="22798" xr:uid="{00000000-0005-0000-0000-000056580000}"/>
    <cellStyle name="20% - Accent1 3 2 5 6 4 2 2" xfId="22799" xr:uid="{00000000-0005-0000-0000-000057580000}"/>
    <cellStyle name="20% - Accent1 3 2 5 6 4 2 2 2" xfId="22800" xr:uid="{00000000-0005-0000-0000-000058580000}"/>
    <cellStyle name="20% - Accent1 3 2 5 6 4 2 3" xfId="22801" xr:uid="{00000000-0005-0000-0000-000059580000}"/>
    <cellStyle name="20% - Accent1 3 2 5 6 4 3" xfId="22802" xr:uid="{00000000-0005-0000-0000-00005A580000}"/>
    <cellStyle name="20% - Accent1 3 2 5 6 4 3 2" xfId="22803" xr:uid="{00000000-0005-0000-0000-00005B580000}"/>
    <cellStyle name="20% - Accent1 3 2 5 6 4 4" xfId="22804" xr:uid="{00000000-0005-0000-0000-00005C580000}"/>
    <cellStyle name="20% - Accent1 3 2 5 6 5" xfId="22805" xr:uid="{00000000-0005-0000-0000-00005D580000}"/>
    <cellStyle name="20% - Accent1 3 2 5 6 5 2" xfId="22806" xr:uid="{00000000-0005-0000-0000-00005E580000}"/>
    <cellStyle name="20% - Accent1 3 2 5 6 5 2 2" xfId="22807" xr:uid="{00000000-0005-0000-0000-00005F580000}"/>
    <cellStyle name="20% - Accent1 3 2 5 6 5 3" xfId="22808" xr:uid="{00000000-0005-0000-0000-000060580000}"/>
    <cellStyle name="20% - Accent1 3 2 5 6 6" xfId="22809" xr:uid="{00000000-0005-0000-0000-000061580000}"/>
    <cellStyle name="20% - Accent1 3 2 5 6 6 2" xfId="22810" xr:uid="{00000000-0005-0000-0000-000062580000}"/>
    <cellStyle name="20% - Accent1 3 2 5 6 6 2 2" xfId="22811" xr:uid="{00000000-0005-0000-0000-000063580000}"/>
    <cellStyle name="20% - Accent1 3 2 5 6 6 3" xfId="22812" xr:uid="{00000000-0005-0000-0000-000064580000}"/>
    <cellStyle name="20% - Accent1 3 2 5 6 7" xfId="22813" xr:uid="{00000000-0005-0000-0000-000065580000}"/>
    <cellStyle name="20% - Accent1 3 2 5 6 7 2" xfId="22814" xr:uid="{00000000-0005-0000-0000-000066580000}"/>
    <cellStyle name="20% - Accent1 3 2 5 6 8" xfId="22815" xr:uid="{00000000-0005-0000-0000-000067580000}"/>
    <cellStyle name="20% - Accent1 3 2 5 6 8 2" xfId="22816" xr:uid="{00000000-0005-0000-0000-000068580000}"/>
    <cellStyle name="20% - Accent1 3 2 5 6 9" xfId="22817" xr:uid="{00000000-0005-0000-0000-000069580000}"/>
    <cellStyle name="20% - Accent1 3 2 5 7" xfId="22818" xr:uid="{00000000-0005-0000-0000-00006A580000}"/>
    <cellStyle name="20% - Accent1 3 2 5 7 2" xfId="22819" xr:uid="{00000000-0005-0000-0000-00006B580000}"/>
    <cellStyle name="20% - Accent1 3 2 5 7 2 2" xfId="22820" xr:uid="{00000000-0005-0000-0000-00006C580000}"/>
    <cellStyle name="20% - Accent1 3 2 5 7 2 2 2" xfId="22821" xr:uid="{00000000-0005-0000-0000-00006D580000}"/>
    <cellStyle name="20% - Accent1 3 2 5 7 2 2 2 2" xfId="22822" xr:uid="{00000000-0005-0000-0000-00006E580000}"/>
    <cellStyle name="20% - Accent1 3 2 5 7 2 2 3" xfId="22823" xr:uid="{00000000-0005-0000-0000-00006F580000}"/>
    <cellStyle name="20% - Accent1 3 2 5 7 2 3" xfId="22824" xr:uid="{00000000-0005-0000-0000-000070580000}"/>
    <cellStyle name="20% - Accent1 3 2 5 7 2 3 2" xfId="22825" xr:uid="{00000000-0005-0000-0000-000071580000}"/>
    <cellStyle name="20% - Accent1 3 2 5 7 2 4" xfId="22826" xr:uid="{00000000-0005-0000-0000-000072580000}"/>
    <cellStyle name="20% - Accent1 3 2 5 7 3" xfId="22827" xr:uid="{00000000-0005-0000-0000-000073580000}"/>
    <cellStyle name="20% - Accent1 3 2 5 7 3 2" xfId="22828" xr:uid="{00000000-0005-0000-0000-000074580000}"/>
    <cellStyle name="20% - Accent1 3 2 5 7 3 2 2" xfId="22829" xr:uid="{00000000-0005-0000-0000-000075580000}"/>
    <cellStyle name="20% - Accent1 3 2 5 7 3 2 2 2" xfId="22830" xr:uid="{00000000-0005-0000-0000-000076580000}"/>
    <cellStyle name="20% - Accent1 3 2 5 7 3 2 3" xfId="22831" xr:uid="{00000000-0005-0000-0000-000077580000}"/>
    <cellStyle name="20% - Accent1 3 2 5 7 3 3" xfId="22832" xr:uid="{00000000-0005-0000-0000-000078580000}"/>
    <cellStyle name="20% - Accent1 3 2 5 7 3 3 2" xfId="22833" xr:uid="{00000000-0005-0000-0000-000079580000}"/>
    <cellStyle name="20% - Accent1 3 2 5 7 3 4" xfId="22834" xr:uid="{00000000-0005-0000-0000-00007A580000}"/>
    <cellStyle name="20% - Accent1 3 2 5 7 4" xfId="22835" xr:uid="{00000000-0005-0000-0000-00007B580000}"/>
    <cellStyle name="20% - Accent1 3 2 5 7 4 2" xfId="22836" xr:uid="{00000000-0005-0000-0000-00007C580000}"/>
    <cellStyle name="20% - Accent1 3 2 5 7 4 2 2" xfId="22837" xr:uid="{00000000-0005-0000-0000-00007D580000}"/>
    <cellStyle name="20% - Accent1 3 2 5 7 4 2 2 2" xfId="22838" xr:uid="{00000000-0005-0000-0000-00007E580000}"/>
    <cellStyle name="20% - Accent1 3 2 5 7 4 2 3" xfId="22839" xr:uid="{00000000-0005-0000-0000-00007F580000}"/>
    <cellStyle name="20% - Accent1 3 2 5 7 4 3" xfId="22840" xr:uid="{00000000-0005-0000-0000-000080580000}"/>
    <cellStyle name="20% - Accent1 3 2 5 7 4 3 2" xfId="22841" xr:uid="{00000000-0005-0000-0000-000081580000}"/>
    <cellStyle name="20% - Accent1 3 2 5 7 4 4" xfId="22842" xr:uid="{00000000-0005-0000-0000-000082580000}"/>
    <cellStyle name="20% - Accent1 3 2 5 7 5" xfId="22843" xr:uid="{00000000-0005-0000-0000-000083580000}"/>
    <cellStyle name="20% - Accent1 3 2 5 7 5 2" xfId="22844" xr:uid="{00000000-0005-0000-0000-000084580000}"/>
    <cellStyle name="20% - Accent1 3 2 5 7 5 2 2" xfId="22845" xr:uid="{00000000-0005-0000-0000-000085580000}"/>
    <cellStyle name="20% - Accent1 3 2 5 7 5 3" xfId="22846" xr:uid="{00000000-0005-0000-0000-000086580000}"/>
    <cellStyle name="20% - Accent1 3 2 5 7 6" xfId="22847" xr:uid="{00000000-0005-0000-0000-000087580000}"/>
    <cellStyle name="20% - Accent1 3 2 5 7 6 2" xfId="22848" xr:uid="{00000000-0005-0000-0000-000088580000}"/>
    <cellStyle name="20% - Accent1 3 2 5 7 6 2 2" xfId="22849" xr:uid="{00000000-0005-0000-0000-000089580000}"/>
    <cellStyle name="20% - Accent1 3 2 5 7 6 3" xfId="22850" xr:uid="{00000000-0005-0000-0000-00008A580000}"/>
    <cellStyle name="20% - Accent1 3 2 5 7 7" xfId="22851" xr:uid="{00000000-0005-0000-0000-00008B580000}"/>
    <cellStyle name="20% - Accent1 3 2 5 7 7 2" xfId="22852" xr:uid="{00000000-0005-0000-0000-00008C580000}"/>
    <cellStyle name="20% - Accent1 3 2 5 7 8" xfId="22853" xr:uid="{00000000-0005-0000-0000-00008D580000}"/>
    <cellStyle name="20% - Accent1 3 2 5 7 8 2" xfId="22854" xr:uid="{00000000-0005-0000-0000-00008E580000}"/>
    <cellStyle name="20% - Accent1 3 2 5 7 9" xfId="22855" xr:uid="{00000000-0005-0000-0000-00008F580000}"/>
    <cellStyle name="20% - Accent1 3 2 5 8" xfId="22856" xr:uid="{00000000-0005-0000-0000-000090580000}"/>
    <cellStyle name="20% - Accent1 3 2 5 8 2" xfId="22857" xr:uid="{00000000-0005-0000-0000-000091580000}"/>
    <cellStyle name="20% - Accent1 3 2 5 8 2 2" xfId="22858" xr:uid="{00000000-0005-0000-0000-000092580000}"/>
    <cellStyle name="20% - Accent1 3 2 5 8 2 2 2" xfId="22859" xr:uid="{00000000-0005-0000-0000-000093580000}"/>
    <cellStyle name="20% - Accent1 3 2 5 8 2 3" xfId="22860" xr:uid="{00000000-0005-0000-0000-000094580000}"/>
    <cellStyle name="20% - Accent1 3 2 5 8 3" xfId="22861" xr:uid="{00000000-0005-0000-0000-000095580000}"/>
    <cellStyle name="20% - Accent1 3 2 5 8 3 2" xfId="22862" xr:uid="{00000000-0005-0000-0000-000096580000}"/>
    <cellStyle name="20% - Accent1 3 2 5 8 4" xfId="22863" xr:uid="{00000000-0005-0000-0000-000097580000}"/>
    <cellStyle name="20% - Accent1 3 2 5 9" xfId="22864" xr:uid="{00000000-0005-0000-0000-000098580000}"/>
    <cellStyle name="20% - Accent1 3 2 5 9 2" xfId="22865" xr:uid="{00000000-0005-0000-0000-000099580000}"/>
    <cellStyle name="20% - Accent1 3 2 5 9 2 2" xfId="22866" xr:uid="{00000000-0005-0000-0000-00009A580000}"/>
    <cellStyle name="20% - Accent1 3 2 5 9 2 2 2" xfId="22867" xr:uid="{00000000-0005-0000-0000-00009B580000}"/>
    <cellStyle name="20% - Accent1 3 2 5 9 2 3" xfId="22868" xr:uid="{00000000-0005-0000-0000-00009C580000}"/>
    <cellStyle name="20% - Accent1 3 2 5 9 3" xfId="22869" xr:uid="{00000000-0005-0000-0000-00009D580000}"/>
    <cellStyle name="20% - Accent1 3 2 5 9 3 2" xfId="22870" xr:uid="{00000000-0005-0000-0000-00009E580000}"/>
    <cellStyle name="20% - Accent1 3 2 5 9 4" xfId="22871" xr:uid="{00000000-0005-0000-0000-00009F580000}"/>
    <cellStyle name="20% - Accent1 3 2 6" xfId="22872" xr:uid="{00000000-0005-0000-0000-0000A0580000}"/>
    <cellStyle name="20% - Accent1 3 2 6 10" xfId="22873" xr:uid="{00000000-0005-0000-0000-0000A1580000}"/>
    <cellStyle name="20% - Accent1 3 2 6 10 2" xfId="22874" xr:uid="{00000000-0005-0000-0000-0000A2580000}"/>
    <cellStyle name="20% - Accent1 3 2 6 10 2 2" xfId="22875" xr:uid="{00000000-0005-0000-0000-0000A3580000}"/>
    <cellStyle name="20% - Accent1 3 2 6 10 3" xfId="22876" xr:uid="{00000000-0005-0000-0000-0000A4580000}"/>
    <cellStyle name="20% - Accent1 3 2 6 11" xfId="22877" xr:uid="{00000000-0005-0000-0000-0000A5580000}"/>
    <cellStyle name="20% - Accent1 3 2 6 11 2" xfId="22878" xr:uid="{00000000-0005-0000-0000-0000A6580000}"/>
    <cellStyle name="20% - Accent1 3 2 6 11 2 2" xfId="22879" xr:uid="{00000000-0005-0000-0000-0000A7580000}"/>
    <cellStyle name="20% - Accent1 3 2 6 11 3" xfId="22880" xr:uid="{00000000-0005-0000-0000-0000A8580000}"/>
    <cellStyle name="20% - Accent1 3 2 6 12" xfId="22881" xr:uid="{00000000-0005-0000-0000-0000A9580000}"/>
    <cellStyle name="20% - Accent1 3 2 6 12 2" xfId="22882" xr:uid="{00000000-0005-0000-0000-0000AA580000}"/>
    <cellStyle name="20% - Accent1 3 2 6 13" xfId="22883" xr:uid="{00000000-0005-0000-0000-0000AB580000}"/>
    <cellStyle name="20% - Accent1 3 2 6 13 2" xfId="22884" xr:uid="{00000000-0005-0000-0000-0000AC580000}"/>
    <cellStyle name="20% - Accent1 3 2 6 14" xfId="22885" xr:uid="{00000000-0005-0000-0000-0000AD580000}"/>
    <cellStyle name="20% - Accent1 3 2 6 2" xfId="22886" xr:uid="{00000000-0005-0000-0000-0000AE580000}"/>
    <cellStyle name="20% - Accent1 3 2 6 2 10" xfId="22887" xr:uid="{00000000-0005-0000-0000-0000AF580000}"/>
    <cellStyle name="20% - Accent1 3 2 6 2 10 2" xfId="22888" xr:uid="{00000000-0005-0000-0000-0000B0580000}"/>
    <cellStyle name="20% - Accent1 3 2 6 2 11" xfId="22889" xr:uid="{00000000-0005-0000-0000-0000B1580000}"/>
    <cellStyle name="20% - Accent1 3 2 6 2 2" xfId="22890" xr:uid="{00000000-0005-0000-0000-0000B2580000}"/>
    <cellStyle name="20% - Accent1 3 2 6 2 2 2" xfId="22891" xr:uid="{00000000-0005-0000-0000-0000B3580000}"/>
    <cellStyle name="20% - Accent1 3 2 6 2 2 2 2" xfId="22892" xr:uid="{00000000-0005-0000-0000-0000B4580000}"/>
    <cellStyle name="20% - Accent1 3 2 6 2 2 2 2 2" xfId="22893" xr:uid="{00000000-0005-0000-0000-0000B5580000}"/>
    <cellStyle name="20% - Accent1 3 2 6 2 2 2 2 2 2" xfId="22894" xr:uid="{00000000-0005-0000-0000-0000B6580000}"/>
    <cellStyle name="20% - Accent1 3 2 6 2 2 2 2 3" xfId="22895" xr:uid="{00000000-0005-0000-0000-0000B7580000}"/>
    <cellStyle name="20% - Accent1 3 2 6 2 2 2 3" xfId="22896" xr:uid="{00000000-0005-0000-0000-0000B8580000}"/>
    <cellStyle name="20% - Accent1 3 2 6 2 2 2 3 2" xfId="22897" xr:uid="{00000000-0005-0000-0000-0000B9580000}"/>
    <cellStyle name="20% - Accent1 3 2 6 2 2 2 4" xfId="22898" xr:uid="{00000000-0005-0000-0000-0000BA580000}"/>
    <cellStyle name="20% - Accent1 3 2 6 2 2 3" xfId="22899" xr:uid="{00000000-0005-0000-0000-0000BB580000}"/>
    <cellStyle name="20% - Accent1 3 2 6 2 2 3 2" xfId="22900" xr:uid="{00000000-0005-0000-0000-0000BC580000}"/>
    <cellStyle name="20% - Accent1 3 2 6 2 2 3 2 2" xfId="22901" xr:uid="{00000000-0005-0000-0000-0000BD580000}"/>
    <cellStyle name="20% - Accent1 3 2 6 2 2 3 2 2 2" xfId="22902" xr:uid="{00000000-0005-0000-0000-0000BE580000}"/>
    <cellStyle name="20% - Accent1 3 2 6 2 2 3 2 3" xfId="22903" xr:uid="{00000000-0005-0000-0000-0000BF580000}"/>
    <cellStyle name="20% - Accent1 3 2 6 2 2 3 3" xfId="22904" xr:uid="{00000000-0005-0000-0000-0000C0580000}"/>
    <cellStyle name="20% - Accent1 3 2 6 2 2 3 3 2" xfId="22905" xr:uid="{00000000-0005-0000-0000-0000C1580000}"/>
    <cellStyle name="20% - Accent1 3 2 6 2 2 3 4" xfId="22906" xr:uid="{00000000-0005-0000-0000-0000C2580000}"/>
    <cellStyle name="20% - Accent1 3 2 6 2 2 4" xfId="22907" xr:uid="{00000000-0005-0000-0000-0000C3580000}"/>
    <cellStyle name="20% - Accent1 3 2 6 2 2 4 2" xfId="22908" xr:uid="{00000000-0005-0000-0000-0000C4580000}"/>
    <cellStyle name="20% - Accent1 3 2 6 2 2 4 2 2" xfId="22909" xr:uid="{00000000-0005-0000-0000-0000C5580000}"/>
    <cellStyle name="20% - Accent1 3 2 6 2 2 4 2 2 2" xfId="22910" xr:uid="{00000000-0005-0000-0000-0000C6580000}"/>
    <cellStyle name="20% - Accent1 3 2 6 2 2 4 2 3" xfId="22911" xr:uid="{00000000-0005-0000-0000-0000C7580000}"/>
    <cellStyle name="20% - Accent1 3 2 6 2 2 4 3" xfId="22912" xr:uid="{00000000-0005-0000-0000-0000C8580000}"/>
    <cellStyle name="20% - Accent1 3 2 6 2 2 4 3 2" xfId="22913" xr:uid="{00000000-0005-0000-0000-0000C9580000}"/>
    <cellStyle name="20% - Accent1 3 2 6 2 2 4 4" xfId="22914" xr:uid="{00000000-0005-0000-0000-0000CA580000}"/>
    <cellStyle name="20% - Accent1 3 2 6 2 2 5" xfId="22915" xr:uid="{00000000-0005-0000-0000-0000CB580000}"/>
    <cellStyle name="20% - Accent1 3 2 6 2 2 5 2" xfId="22916" xr:uid="{00000000-0005-0000-0000-0000CC580000}"/>
    <cellStyle name="20% - Accent1 3 2 6 2 2 5 2 2" xfId="22917" xr:uid="{00000000-0005-0000-0000-0000CD580000}"/>
    <cellStyle name="20% - Accent1 3 2 6 2 2 5 3" xfId="22918" xr:uid="{00000000-0005-0000-0000-0000CE580000}"/>
    <cellStyle name="20% - Accent1 3 2 6 2 2 6" xfId="22919" xr:uid="{00000000-0005-0000-0000-0000CF580000}"/>
    <cellStyle name="20% - Accent1 3 2 6 2 2 6 2" xfId="22920" xr:uid="{00000000-0005-0000-0000-0000D0580000}"/>
    <cellStyle name="20% - Accent1 3 2 6 2 2 6 2 2" xfId="22921" xr:uid="{00000000-0005-0000-0000-0000D1580000}"/>
    <cellStyle name="20% - Accent1 3 2 6 2 2 6 3" xfId="22922" xr:uid="{00000000-0005-0000-0000-0000D2580000}"/>
    <cellStyle name="20% - Accent1 3 2 6 2 2 7" xfId="22923" xr:uid="{00000000-0005-0000-0000-0000D3580000}"/>
    <cellStyle name="20% - Accent1 3 2 6 2 2 7 2" xfId="22924" xr:uid="{00000000-0005-0000-0000-0000D4580000}"/>
    <cellStyle name="20% - Accent1 3 2 6 2 2 8" xfId="22925" xr:uid="{00000000-0005-0000-0000-0000D5580000}"/>
    <cellStyle name="20% - Accent1 3 2 6 2 2 8 2" xfId="22926" xr:uid="{00000000-0005-0000-0000-0000D6580000}"/>
    <cellStyle name="20% - Accent1 3 2 6 2 2 9" xfId="22927" xr:uid="{00000000-0005-0000-0000-0000D7580000}"/>
    <cellStyle name="20% - Accent1 3 2 6 2 3" xfId="22928" xr:uid="{00000000-0005-0000-0000-0000D8580000}"/>
    <cellStyle name="20% - Accent1 3 2 6 2 3 2" xfId="22929" xr:uid="{00000000-0005-0000-0000-0000D9580000}"/>
    <cellStyle name="20% - Accent1 3 2 6 2 3 2 2" xfId="22930" xr:uid="{00000000-0005-0000-0000-0000DA580000}"/>
    <cellStyle name="20% - Accent1 3 2 6 2 3 2 2 2" xfId="22931" xr:uid="{00000000-0005-0000-0000-0000DB580000}"/>
    <cellStyle name="20% - Accent1 3 2 6 2 3 2 2 2 2" xfId="22932" xr:uid="{00000000-0005-0000-0000-0000DC580000}"/>
    <cellStyle name="20% - Accent1 3 2 6 2 3 2 2 3" xfId="22933" xr:uid="{00000000-0005-0000-0000-0000DD580000}"/>
    <cellStyle name="20% - Accent1 3 2 6 2 3 2 3" xfId="22934" xr:uid="{00000000-0005-0000-0000-0000DE580000}"/>
    <cellStyle name="20% - Accent1 3 2 6 2 3 2 3 2" xfId="22935" xr:uid="{00000000-0005-0000-0000-0000DF580000}"/>
    <cellStyle name="20% - Accent1 3 2 6 2 3 2 4" xfId="22936" xr:uid="{00000000-0005-0000-0000-0000E0580000}"/>
    <cellStyle name="20% - Accent1 3 2 6 2 3 3" xfId="22937" xr:uid="{00000000-0005-0000-0000-0000E1580000}"/>
    <cellStyle name="20% - Accent1 3 2 6 2 3 3 2" xfId="22938" xr:uid="{00000000-0005-0000-0000-0000E2580000}"/>
    <cellStyle name="20% - Accent1 3 2 6 2 3 3 2 2" xfId="22939" xr:uid="{00000000-0005-0000-0000-0000E3580000}"/>
    <cellStyle name="20% - Accent1 3 2 6 2 3 3 2 2 2" xfId="22940" xr:uid="{00000000-0005-0000-0000-0000E4580000}"/>
    <cellStyle name="20% - Accent1 3 2 6 2 3 3 2 3" xfId="22941" xr:uid="{00000000-0005-0000-0000-0000E5580000}"/>
    <cellStyle name="20% - Accent1 3 2 6 2 3 3 3" xfId="22942" xr:uid="{00000000-0005-0000-0000-0000E6580000}"/>
    <cellStyle name="20% - Accent1 3 2 6 2 3 3 3 2" xfId="22943" xr:uid="{00000000-0005-0000-0000-0000E7580000}"/>
    <cellStyle name="20% - Accent1 3 2 6 2 3 3 4" xfId="22944" xr:uid="{00000000-0005-0000-0000-0000E8580000}"/>
    <cellStyle name="20% - Accent1 3 2 6 2 3 4" xfId="22945" xr:uid="{00000000-0005-0000-0000-0000E9580000}"/>
    <cellStyle name="20% - Accent1 3 2 6 2 3 4 2" xfId="22946" xr:uid="{00000000-0005-0000-0000-0000EA580000}"/>
    <cellStyle name="20% - Accent1 3 2 6 2 3 4 2 2" xfId="22947" xr:uid="{00000000-0005-0000-0000-0000EB580000}"/>
    <cellStyle name="20% - Accent1 3 2 6 2 3 4 2 2 2" xfId="22948" xr:uid="{00000000-0005-0000-0000-0000EC580000}"/>
    <cellStyle name="20% - Accent1 3 2 6 2 3 4 2 3" xfId="22949" xr:uid="{00000000-0005-0000-0000-0000ED580000}"/>
    <cellStyle name="20% - Accent1 3 2 6 2 3 4 3" xfId="22950" xr:uid="{00000000-0005-0000-0000-0000EE580000}"/>
    <cellStyle name="20% - Accent1 3 2 6 2 3 4 3 2" xfId="22951" xr:uid="{00000000-0005-0000-0000-0000EF580000}"/>
    <cellStyle name="20% - Accent1 3 2 6 2 3 4 4" xfId="22952" xr:uid="{00000000-0005-0000-0000-0000F0580000}"/>
    <cellStyle name="20% - Accent1 3 2 6 2 3 5" xfId="22953" xr:uid="{00000000-0005-0000-0000-0000F1580000}"/>
    <cellStyle name="20% - Accent1 3 2 6 2 3 5 2" xfId="22954" xr:uid="{00000000-0005-0000-0000-0000F2580000}"/>
    <cellStyle name="20% - Accent1 3 2 6 2 3 5 2 2" xfId="22955" xr:uid="{00000000-0005-0000-0000-0000F3580000}"/>
    <cellStyle name="20% - Accent1 3 2 6 2 3 5 3" xfId="22956" xr:uid="{00000000-0005-0000-0000-0000F4580000}"/>
    <cellStyle name="20% - Accent1 3 2 6 2 3 6" xfId="22957" xr:uid="{00000000-0005-0000-0000-0000F5580000}"/>
    <cellStyle name="20% - Accent1 3 2 6 2 3 6 2" xfId="22958" xr:uid="{00000000-0005-0000-0000-0000F6580000}"/>
    <cellStyle name="20% - Accent1 3 2 6 2 3 6 2 2" xfId="22959" xr:uid="{00000000-0005-0000-0000-0000F7580000}"/>
    <cellStyle name="20% - Accent1 3 2 6 2 3 6 3" xfId="22960" xr:uid="{00000000-0005-0000-0000-0000F8580000}"/>
    <cellStyle name="20% - Accent1 3 2 6 2 3 7" xfId="22961" xr:uid="{00000000-0005-0000-0000-0000F9580000}"/>
    <cellStyle name="20% - Accent1 3 2 6 2 3 7 2" xfId="22962" xr:uid="{00000000-0005-0000-0000-0000FA580000}"/>
    <cellStyle name="20% - Accent1 3 2 6 2 3 8" xfId="22963" xr:uid="{00000000-0005-0000-0000-0000FB580000}"/>
    <cellStyle name="20% - Accent1 3 2 6 2 3 8 2" xfId="22964" xr:uid="{00000000-0005-0000-0000-0000FC580000}"/>
    <cellStyle name="20% - Accent1 3 2 6 2 3 9" xfId="22965" xr:uid="{00000000-0005-0000-0000-0000FD580000}"/>
    <cellStyle name="20% - Accent1 3 2 6 2 4" xfId="22966" xr:uid="{00000000-0005-0000-0000-0000FE580000}"/>
    <cellStyle name="20% - Accent1 3 2 6 2 4 2" xfId="22967" xr:uid="{00000000-0005-0000-0000-0000FF580000}"/>
    <cellStyle name="20% - Accent1 3 2 6 2 4 2 2" xfId="22968" xr:uid="{00000000-0005-0000-0000-000000590000}"/>
    <cellStyle name="20% - Accent1 3 2 6 2 4 2 2 2" xfId="22969" xr:uid="{00000000-0005-0000-0000-000001590000}"/>
    <cellStyle name="20% - Accent1 3 2 6 2 4 2 3" xfId="22970" xr:uid="{00000000-0005-0000-0000-000002590000}"/>
    <cellStyle name="20% - Accent1 3 2 6 2 4 3" xfId="22971" xr:uid="{00000000-0005-0000-0000-000003590000}"/>
    <cellStyle name="20% - Accent1 3 2 6 2 4 3 2" xfId="22972" xr:uid="{00000000-0005-0000-0000-000004590000}"/>
    <cellStyle name="20% - Accent1 3 2 6 2 4 4" xfId="22973" xr:uid="{00000000-0005-0000-0000-000005590000}"/>
    <cellStyle name="20% - Accent1 3 2 6 2 5" xfId="22974" xr:uid="{00000000-0005-0000-0000-000006590000}"/>
    <cellStyle name="20% - Accent1 3 2 6 2 5 2" xfId="22975" xr:uid="{00000000-0005-0000-0000-000007590000}"/>
    <cellStyle name="20% - Accent1 3 2 6 2 5 2 2" xfId="22976" xr:uid="{00000000-0005-0000-0000-000008590000}"/>
    <cellStyle name="20% - Accent1 3 2 6 2 5 2 2 2" xfId="22977" xr:uid="{00000000-0005-0000-0000-000009590000}"/>
    <cellStyle name="20% - Accent1 3 2 6 2 5 2 3" xfId="22978" xr:uid="{00000000-0005-0000-0000-00000A590000}"/>
    <cellStyle name="20% - Accent1 3 2 6 2 5 3" xfId="22979" xr:uid="{00000000-0005-0000-0000-00000B590000}"/>
    <cellStyle name="20% - Accent1 3 2 6 2 5 3 2" xfId="22980" xr:uid="{00000000-0005-0000-0000-00000C590000}"/>
    <cellStyle name="20% - Accent1 3 2 6 2 5 4" xfId="22981" xr:uid="{00000000-0005-0000-0000-00000D590000}"/>
    <cellStyle name="20% - Accent1 3 2 6 2 6" xfId="22982" xr:uid="{00000000-0005-0000-0000-00000E590000}"/>
    <cellStyle name="20% - Accent1 3 2 6 2 6 2" xfId="22983" xr:uid="{00000000-0005-0000-0000-00000F590000}"/>
    <cellStyle name="20% - Accent1 3 2 6 2 6 2 2" xfId="22984" xr:uid="{00000000-0005-0000-0000-000010590000}"/>
    <cellStyle name="20% - Accent1 3 2 6 2 6 2 2 2" xfId="22985" xr:uid="{00000000-0005-0000-0000-000011590000}"/>
    <cellStyle name="20% - Accent1 3 2 6 2 6 2 3" xfId="22986" xr:uid="{00000000-0005-0000-0000-000012590000}"/>
    <cellStyle name="20% - Accent1 3 2 6 2 6 3" xfId="22987" xr:uid="{00000000-0005-0000-0000-000013590000}"/>
    <cellStyle name="20% - Accent1 3 2 6 2 6 3 2" xfId="22988" xr:uid="{00000000-0005-0000-0000-000014590000}"/>
    <cellStyle name="20% - Accent1 3 2 6 2 6 4" xfId="22989" xr:uid="{00000000-0005-0000-0000-000015590000}"/>
    <cellStyle name="20% - Accent1 3 2 6 2 7" xfId="22990" xr:uid="{00000000-0005-0000-0000-000016590000}"/>
    <cellStyle name="20% - Accent1 3 2 6 2 7 2" xfId="22991" xr:uid="{00000000-0005-0000-0000-000017590000}"/>
    <cellStyle name="20% - Accent1 3 2 6 2 7 2 2" xfId="22992" xr:uid="{00000000-0005-0000-0000-000018590000}"/>
    <cellStyle name="20% - Accent1 3 2 6 2 7 3" xfId="22993" xr:uid="{00000000-0005-0000-0000-000019590000}"/>
    <cellStyle name="20% - Accent1 3 2 6 2 8" xfId="22994" xr:uid="{00000000-0005-0000-0000-00001A590000}"/>
    <cellStyle name="20% - Accent1 3 2 6 2 8 2" xfId="22995" xr:uid="{00000000-0005-0000-0000-00001B590000}"/>
    <cellStyle name="20% - Accent1 3 2 6 2 8 2 2" xfId="22996" xr:uid="{00000000-0005-0000-0000-00001C590000}"/>
    <cellStyle name="20% - Accent1 3 2 6 2 8 3" xfId="22997" xr:uid="{00000000-0005-0000-0000-00001D590000}"/>
    <cellStyle name="20% - Accent1 3 2 6 2 9" xfId="22998" xr:uid="{00000000-0005-0000-0000-00001E590000}"/>
    <cellStyle name="20% - Accent1 3 2 6 2 9 2" xfId="22999" xr:uid="{00000000-0005-0000-0000-00001F590000}"/>
    <cellStyle name="20% - Accent1 3 2 6 3" xfId="23000" xr:uid="{00000000-0005-0000-0000-000020590000}"/>
    <cellStyle name="20% - Accent1 3 2 6 3 10" xfId="23001" xr:uid="{00000000-0005-0000-0000-000021590000}"/>
    <cellStyle name="20% - Accent1 3 2 6 3 10 2" xfId="23002" xr:uid="{00000000-0005-0000-0000-000022590000}"/>
    <cellStyle name="20% - Accent1 3 2 6 3 11" xfId="23003" xr:uid="{00000000-0005-0000-0000-000023590000}"/>
    <cellStyle name="20% - Accent1 3 2 6 3 2" xfId="23004" xr:uid="{00000000-0005-0000-0000-000024590000}"/>
    <cellStyle name="20% - Accent1 3 2 6 3 2 2" xfId="23005" xr:uid="{00000000-0005-0000-0000-000025590000}"/>
    <cellStyle name="20% - Accent1 3 2 6 3 2 2 2" xfId="23006" xr:uid="{00000000-0005-0000-0000-000026590000}"/>
    <cellStyle name="20% - Accent1 3 2 6 3 2 2 2 2" xfId="23007" xr:uid="{00000000-0005-0000-0000-000027590000}"/>
    <cellStyle name="20% - Accent1 3 2 6 3 2 2 2 2 2" xfId="23008" xr:uid="{00000000-0005-0000-0000-000028590000}"/>
    <cellStyle name="20% - Accent1 3 2 6 3 2 2 2 3" xfId="23009" xr:uid="{00000000-0005-0000-0000-000029590000}"/>
    <cellStyle name="20% - Accent1 3 2 6 3 2 2 3" xfId="23010" xr:uid="{00000000-0005-0000-0000-00002A590000}"/>
    <cellStyle name="20% - Accent1 3 2 6 3 2 2 3 2" xfId="23011" xr:uid="{00000000-0005-0000-0000-00002B590000}"/>
    <cellStyle name="20% - Accent1 3 2 6 3 2 2 4" xfId="23012" xr:uid="{00000000-0005-0000-0000-00002C590000}"/>
    <cellStyle name="20% - Accent1 3 2 6 3 2 3" xfId="23013" xr:uid="{00000000-0005-0000-0000-00002D590000}"/>
    <cellStyle name="20% - Accent1 3 2 6 3 2 3 2" xfId="23014" xr:uid="{00000000-0005-0000-0000-00002E590000}"/>
    <cellStyle name="20% - Accent1 3 2 6 3 2 3 2 2" xfId="23015" xr:uid="{00000000-0005-0000-0000-00002F590000}"/>
    <cellStyle name="20% - Accent1 3 2 6 3 2 3 2 2 2" xfId="23016" xr:uid="{00000000-0005-0000-0000-000030590000}"/>
    <cellStyle name="20% - Accent1 3 2 6 3 2 3 2 3" xfId="23017" xr:uid="{00000000-0005-0000-0000-000031590000}"/>
    <cellStyle name="20% - Accent1 3 2 6 3 2 3 3" xfId="23018" xr:uid="{00000000-0005-0000-0000-000032590000}"/>
    <cellStyle name="20% - Accent1 3 2 6 3 2 3 3 2" xfId="23019" xr:uid="{00000000-0005-0000-0000-000033590000}"/>
    <cellStyle name="20% - Accent1 3 2 6 3 2 3 4" xfId="23020" xr:uid="{00000000-0005-0000-0000-000034590000}"/>
    <cellStyle name="20% - Accent1 3 2 6 3 2 4" xfId="23021" xr:uid="{00000000-0005-0000-0000-000035590000}"/>
    <cellStyle name="20% - Accent1 3 2 6 3 2 4 2" xfId="23022" xr:uid="{00000000-0005-0000-0000-000036590000}"/>
    <cellStyle name="20% - Accent1 3 2 6 3 2 4 2 2" xfId="23023" xr:uid="{00000000-0005-0000-0000-000037590000}"/>
    <cellStyle name="20% - Accent1 3 2 6 3 2 4 2 2 2" xfId="23024" xr:uid="{00000000-0005-0000-0000-000038590000}"/>
    <cellStyle name="20% - Accent1 3 2 6 3 2 4 2 3" xfId="23025" xr:uid="{00000000-0005-0000-0000-000039590000}"/>
    <cellStyle name="20% - Accent1 3 2 6 3 2 4 3" xfId="23026" xr:uid="{00000000-0005-0000-0000-00003A590000}"/>
    <cellStyle name="20% - Accent1 3 2 6 3 2 4 3 2" xfId="23027" xr:uid="{00000000-0005-0000-0000-00003B590000}"/>
    <cellStyle name="20% - Accent1 3 2 6 3 2 4 4" xfId="23028" xr:uid="{00000000-0005-0000-0000-00003C590000}"/>
    <cellStyle name="20% - Accent1 3 2 6 3 2 5" xfId="23029" xr:uid="{00000000-0005-0000-0000-00003D590000}"/>
    <cellStyle name="20% - Accent1 3 2 6 3 2 5 2" xfId="23030" xr:uid="{00000000-0005-0000-0000-00003E590000}"/>
    <cellStyle name="20% - Accent1 3 2 6 3 2 5 2 2" xfId="23031" xr:uid="{00000000-0005-0000-0000-00003F590000}"/>
    <cellStyle name="20% - Accent1 3 2 6 3 2 5 3" xfId="23032" xr:uid="{00000000-0005-0000-0000-000040590000}"/>
    <cellStyle name="20% - Accent1 3 2 6 3 2 6" xfId="23033" xr:uid="{00000000-0005-0000-0000-000041590000}"/>
    <cellStyle name="20% - Accent1 3 2 6 3 2 6 2" xfId="23034" xr:uid="{00000000-0005-0000-0000-000042590000}"/>
    <cellStyle name="20% - Accent1 3 2 6 3 2 6 2 2" xfId="23035" xr:uid="{00000000-0005-0000-0000-000043590000}"/>
    <cellStyle name="20% - Accent1 3 2 6 3 2 6 3" xfId="23036" xr:uid="{00000000-0005-0000-0000-000044590000}"/>
    <cellStyle name="20% - Accent1 3 2 6 3 2 7" xfId="23037" xr:uid="{00000000-0005-0000-0000-000045590000}"/>
    <cellStyle name="20% - Accent1 3 2 6 3 2 7 2" xfId="23038" xr:uid="{00000000-0005-0000-0000-000046590000}"/>
    <cellStyle name="20% - Accent1 3 2 6 3 2 8" xfId="23039" xr:uid="{00000000-0005-0000-0000-000047590000}"/>
    <cellStyle name="20% - Accent1 3 2 6 3 2 8 2" xfId="23040" xr:uid="{00000000-0005-0000-0000-000048590000}"/>
    <cellStyle name="20% - Accent1 3 2 6 3 2 9" xfId="23041" xr:uid="{00000000-0005-0000-0000-000049590000}"/>
    <cellStyle name="20% - Accent1 3 2 6 3 3" xfId="23042" xr:uid="{00000000-0005-0000-0000-00004A590000}"/>
    <cellStyle name="20% - Accent1 3 2 6 3 3 2" xfId="23043" xr:uid="{00000000-0005-0000-0000-00004B590000}"/>
    <cellStyle name="20% - Accent1 3 2 6 3 3 2 2" xfId="23044" xr:uid="{00000000-0005-0000-0000-00004C590000}"/>
    <cellStyle name="20% - Accent1 3 2 6 3 3 2 2 2" xfId="23045" xr:uid="{00000000-0005-0000-0000-00004D590000}"/>
    <cellStyle name="20% - Accent1 3 2 6 3 3 2 2 2 2" xfId="23046" xr:uid="{00000000-0005-0000-0000-00004E590000}"/>
    <cellStyle name="20% - Accent1 3 2 6 3 3 2 2 3" xfId="23047" xr:uid="{00000000-0005-0000-0000-00004F590000}"/>
    <cellStyle name="20% - Accent1 3 2 6 3 3 2 3" xfId="23048" xr:uid="{00000000-0005-0000-0000-000050590000}"/>
    <cellStyle name="20% - Accent1 3 2 6 3 3 2 3 2" xfId="23049" xr:uid="{00000000-0005-0000-0000-000051590000}"/>
    <cellStyle name="20% - Accent1 3 2 6 3 3 2 4" xfId="23050" xr:uid="{00000000-0005-0000-0000-000052590000}"/>
    <cellStyle name="20% - Accent1 3 2 6 3 3 3" xfId="23051" xr:uid="{00000000-0005-0000-0000-000053590000}"/>
    <cellStyle name="20% - Accent1 3 2 6 3 3 3 2" xfId="23052" xr:uid="{00000000-0005-0000-0000-000054590000}"/>
    <cellStyle name="20% - Accent1 3 2 6 3 3 3 2 2" xfId="23053" xr:uid="{00000000-0005-0000-0000-000055590000}"/>
    <cellStyle name="20% - Accent1 3 2 6 3 3 3 2 2 2" xfId="23054" xr:uid="{00000000-0005-0000-0000-000056590000}"/>
    <cellStyle name="20% - Accent1 3 2 6 3 3 3 2 3" xfId="23055" xr:uid="{00000000-0005-0000-0000-000057590000}"/>
    <cellStyle name="20% - Accent1 3 2 6 3 3 3 3" xfId="23056" xr:uid="{00000000-0005-0000-0000-000058590000}"/>
    <cellStyle name="20% - Accent1 3 2 6 3 3 3 3 2" xfId="23057" xr:uid="{00000000-0005-0000-0000-000059590000}"/>
    <cellStyle name="20% - Accent1 3 2 6 3 3 3 4" xfId="23058" xr:uid="{00000000-0005-0000-0000-00005A590000}"/>
    <cellStyle name="20% - Accent1 3 2 6 3 3 4" xfId="23059" xr:uid="{00000000-0005-0000-0000-00005B590000}"/>
    <cellStyle name="20% - Accent1 3 2 6 3 3 4 2" xfId="23060" xr:uid="{00000000-0005-0000-0000-00005C590000}"/>
    <cellStyle name="20% - Accent1 3 2 6 3 3 4 2 2" xfId="23061" xr:uid="{00000000-0005-0000-0000-00005D590000}"/>
    <cellStyle name="20% - Accent1 3 2 6 3 3 4 2 2 2" xfId="23062" xr:uid="{00000000-0005-0000-0000-00005E590000}"/>
    <cellStyle name="20% - Accent1 3 2 6 3 3 4 2 3" xfId="23063" xr:uid="{00000000-0005-0000-0000-00005F590000}"/>
    <cellStyle name="20% - Accent1 3 2 6 3 3 4 3" xfId="23064" xr:uid="{00000000-0005-0000-0000-000060590000}"/>
    <cellStyle name="20% - Accent1 3 2 6 3 3 4 3 2" xfId="23065" xr:uid="{00000000-0005-0000-0000-000061590000}"/>
    <cellStyle name="20% - Accent1 3 2 6 3 3 4 4" xfId="23066" xr:uid="{00000000-0005-0000-0000-000062590000}"/>
    <cellStyle name="20% - Accent1 3 2 6 3 3 5" xfId="23067" xr:uid="{00000000-0005-0000-0000-000063590000}"/>
    <cellStyle name="20% - Accent1 3 2 6 3 3 5 2" xfId="23068" xr:uid="{00000000-0005-0000-0000-000064590000}"/>
    <cellStyle name="20% - Accent1 3 2 6 3 3 5 2 2" xfId="23069" xr:uid="{00000000-0005-0000-0000-000065590000}"/>
    <cellStyle name="20% - Accent1 3 2 6 3 3 5 3" xfId="23070" xr:uid="{00000000-0005-0000-0000-000066590000}"/>
    <cellStyle name="20% - Accent1 3 2 6 3 3 6" xfId="23071" xr:uid="{00000000-0005-0000-0000-000067590000}"/>
    <cellStyle name="20% - Accent1 3 2 6 3 3 6 2" xfId="23072" xr:uid="{00000000-0005-0000-0000-000068590000}"/>
    <cellStyle name="20% - Accent1 3 2 6 3 3 6 2 2" xfId="23073" xr:uid="{00000000-0005-0000-0000-000069590000}"/>
    <cellStyle name="20% - Accent1 3 2 6 3 3 6 3" xfId="23074" xr:uid="{00000000-0005-0000-0000-00006A590000}"/>
    <cellStyle name="20% - Accent1 3 2 6 3 3 7" xfId="23075" xr:uid="{00000000-0005-0000-0000-00006B590000}"/>
    <cellStyle name="20% - Accent1 3 2 6 3 3 7 2" xfId="23076" xr:uid="{00000000-0005-0000-0000-00006C590000}"/>
    <cellStyle name="20% - Accent1 3 2 6 3 3 8" xfId="23077" xr:uid="{00000000-0005-0000-0000-00006D590000}"/>
    <cellStyle name="20% - Accent1 3 2 6 3 3 8 2" xfId="23078" xr:uid="{00000000-0005-0000-0000-00006E590000}"/>
    <cellStyle name="20% - Accent1 3 2 6 3 3 9" xfId="23079" xr:uid="{00000000-0005-0000-0000-00006F590000}"/>
    <cellStyle name="20% - Accent1 3 2 6 3 4" xfId="23080" xr:uid="{00000000-0005-0000-0000-000070590000}"/>
    <cellStyle name="20% - Accent1 3 2 6 3 4 2" xfId="23081" xr:uid="{00000000-0005-0000-0000-000071590000}"/>
    <cellStyle name="20% - Accent1 3 2 6 3 4 2 2" xfId="23082" xr:uid="{00000000-0005-0000-0000-000072590000}"/>
    <cellStyle name="20% - Accent1 3 2 6 3 4 2 2 2" xfId="23083" xr:uid="{00000000-0005-0000-0000-000073590000}"/>
    <cellStyle name="20% - Accent1 3 2 6 3 4 2 3" xfId="23084" xr:uid="{00000000-0005-0000-0000-000074590000}"/>
    <cellStyle name="20% - Accent1 3 2 6 3 4 3" xfId="23085" xr:uid="{00000000-0005-0000-0000-000075590000}"/>
    <cellStyle name="20% - Accent1 3 2 6 3 4 3 2" xfId="23086" xr:uid="{00000000-0005-0000-0000-000076590000}"/>
    <cellStyle name="20% - Accent1 3 2 6 3 4 4" xfId="23087" xr:uid="{00000000-0005-0000-0000-000077590000}"/>
    <cellStyle name="20% - Accent1 3 2 6 3 5" xfId="23088" xr:uid="{00000000-0005-0000-0000-000078590000}"/>
    <cellStyle name="20% - Accent1 3 2 6 3 5 2" xfId="23089" xr:uid="{00000000-0005-0000-0000-000079590000}"/>
    <cellStyle name="20% - Accent1 3 2 6 3 5 2 2" xfId="23090" xr:uid="{00000000-0005-0000-0000-00007A590000}"/>
    <cellStyle name="20% - Accent1 3 2 6 3 5 2 2 2" xfId="23091" xr:uid="{00000000-0005-0000-0000-00007B590000}"/>
    <cellStyle name="20% - Accent1 3 2 6 3 5 2 3" xfId="23092" xr:uid="{00000000-0005-0000-0000-00007C590000}"/>
    <cellStyle name="20% - Accent1 3 2 6 3 5 3" xfId="23093" xr:uid="{00000000-0005-0000-0000-00007D590000}"/>
    <cellStyle name="20% - Accent1 3 2 6 3 5 3 2" xfId="23094" xr:uid="{00000000-0005-0000-0000-00007E590000}"/>
    <cellStyle name="20% - Accent1 3 2 6 3 5 4" xfId="23095" xr:uid="{00000000-0005-0000-0000-00007F590000}"/>
    <cellStyle name="20% - Accent1 3 2 6 3 6" xfId="23096" xr:uid="{00000000-0005-0000-0000-000080590000}"/>
    <cellStyle name="20% - Accent1 3 2 6 3 6 2" xfId="23097" xr:uid="{00000000-0005-0000-0000-000081590000}"/>
    <cellStyle name="20% - Accent1 3 2 6 3 6 2 2" xfId="23098" xr:uid="{00000000-0005-0000-0000-000082590000}"/>
    <cellStyle name="20% - Accent1 3 2 6 3 6 2 2 2" xfId="23099" xr:uid="{00000000-0005-0000-0000-000083590000}"/>
    <cellStyle name="20% - Accent1 3 2 6 3 6 2 3" xfId="23100" xr:uid="{00000000-0005-0000-0000-000084590000}"/>
    <cellStyle name="20% - Accent1 3 2 6 3 6 3" xfId="23101" xr:uid="{00000000-0005-0000-0000-000085590000}"/>
    <cellStyle name="20% - Accent1 3 2 6 3 6 3 2" xfId="23102" xr:uid="{00000000-0005-0000-0000-000086590000}"/>
    <cellStyle name="20% - Accent1 3 2 6 3 6 4" xfId="23103" xr:uid="{00000000-0005-0000-0000-000087590000}"/>
    <cellStyle name="20% - Accent1 3 2 6 3 7" xfId="23104" xr:uid="{00000000-0005-0000-0000-000088590000}"/>
    <cellStyle name="20% - Accent1 3 2 6 3 7 2" xfId="23105" xr:uid="{00000000-0005-0000-0000-000089590000}"/>
    <cellStyle name="20% - Accent1 3 2 6 3 7 2 2" xfId="23106" xr:uid="{00000000-0005-0000-0000-00008A590000}"/>
    <cellStyle name="20% - Accent1 3 2 6 3 7 3" xfId="23107" xr:uid="{00000000-0005-0000-0000-00008B590000}"/>
    <cellStyle name="20% - Accent1 3 2 6 3 8" xfId="23108" xr:uid="{00000000-0005-0000-0000-00008C590000}"/>
    <cellStyle name="20% - Accent1 3 2 6 3 8 2" xfId="23109" xr:uid="{00000000-0005-0000-0000-00008D590000}"/>
    <cellStyle name="20% - Accent1 3 2 6 3 8 2 2" xfId="23110" xr:uid="{00000000-0005-0000-0000-00008E590000}"/>
    <cellStyle name="20% - Accent1 3 2 6 3 8 3" xfId="23111" xr:uid="{00000000-0005-0000-0000-00008F590000}"/>
    <cellStyle name="20% - Accent1 3 2 6 3 9" xfId="23112" xr:uid="{00000000-0005-0000-0000-000090590000}"/>
    <cellStyle name="20% - Accent1 3 2 6 3 9 2" xfId="23113" xr:uid="{00000000-0005-0000-0000-000091590000}"/>
    <cellStyle name="20% - Accent1 3 2 6 4" xfId="23114" xr:uid="{00000000-0005-0000-0000-000092590000}"/>
    <cellStyle name="20% - Accent1 3 2 6 4 10" xfId="23115" xr:uid="{00000000-0005-0000-0000-000093590000}"/>
    <cellStyle name="20% - Accent1 3 2 6 4 10 2" xfId="23116" xr:uid="{00000000-0005-0000-0000-000094590000}"/>
    <cellStyle name="20% - Accent1 3 2 6 4 11" xfId="23117" xr:uid="{00000000-0005-0000-0000-000095590000}"/>
    <cellStyle name="20% - Accent1 3 2 6 4 2" xfId="23118" xr:uid="{00000000-0005-0000-0000-000096590000}"/>
    <cellStyle name="20% - Accent1 3 2 6 4 2 2" xfId="23119" xr:uid="{00000000-0005-0000-0000-000097590000}"/>
    <cellStyle name="20% - Accent1 3 2 6 4 2 2 2" xfId="23120" xr:uid="{00000000-0005-0000-0000-000098590000}"/>
    <cellStyle name="20% - Accent1 3 2 6 4 2 2 2 2" xfId="23121" xr:uid="{00000000-0005-0000-0000-000099590000}"/>
    <cellStyle name="20% - Accent1 3 2 6 4 2 2 2 2 2" xfId="23122" xr:uid="{00000000-0005-0000-0000-00009A590000}"/>
    <cellStyle name="20% - Accent1 3 2 6 4 2 2 2 3" xfId="23123" xr:uid="{00000000-0005-0000-0000-00009B590000}"/>
    <cellStyle name="20% - Accent1 3 2 6 4 2 2 3" xfId="23124" xr:uid="{00000000-0005-0000-0000-00009C590000}"/>
    <cellStyle name="20% - Accent1 3 2 6 4 2 2 3 2" xfId="23125" xr:uid="{00000000-0005-0000-0000-00009D590000}"/>
    <cellStyle name="20% - Accent1 3 2 6 4 2 2 4" xfId="23126" xr:uid="{00000000-0005-0000-0000-00009E590000}"/>
    <cellStyle name="20% - Accent1 3 2 6 4 2 3" xfId="23127" xr:uid="{00000000-0005-0000-0000-00009F590000}"/>
    <cellStyle name="20% - Accent1 3 2 6 4 2 3 2" xfId="23128" xr:uid="{00000000-0005-0000-0000-0000A0590000}"/>
    <cellStyle name="20% - Accent1 3 2 6 4 2 3 2 2" xfId="23129" xr:uid="{00000000-0005-0000-0000-0000A1590000}"/>
    <cellStyle name="20% - Accent1 3 2 6 4 2 3 2 2 2" xfId="23130" xr:uid="{00000000-0005-0000-0000-0000A2590000}"/>
    <cellStyle name="20% - Accent1 3 2 6 4 2 3 2 3" xfId="23131" xr:uid="{00000000-0005-0000-0000-0000A3590000}"/>
    <cellStyle name="20% - Accent1 3 2 6 4 2 3 3" xfId="23132" xr:uid="{00000000-0005-0000-0000-0000A4590000}"/>
    <cellStyle name="20% - Accent1 3 2 6 4 2 3 3 2" xfId="23133" xr:uid="{00000000-0005-0000-0000-0000A5590000}"/>
    <cellStyle name="20% - Accent1 3 2 6 4 2 3 4" xfId="23134" xr:uid="{00000000-0005-0000-0000-0000A6590000}"/>
    <cellStyle name="20% - Accent1 3 2 6 4 2 4" xfId="23135" xr:uid="{00000000-0005-0000-0000-0000A7590000}"/>
    <cellStyle name="20% - Accent1 3 2 6 4 2 4 2" xfId="23136" xr:uid="{00000000-0005-0000-0000-0000A8590000}"/>
    <cellStyle name="20% - Accent1 3 2 6 4 2 4 2 2" xfId="23137" xr:uid="{00000000-0005-0000-0000-0000A9590000}"/>
    <cellStyle name="20% - Accent1 3 2 6 4 2 4 2 2 2" xfId="23138" xr:uid="{00000000-0005-0000-0000-0000AA590000}"/>
    <cellStyle name="20% - Accent1 3 2 6 4 2 4 2 3" xfId="23139" xr:uid="{00000000-0005-0000-0000-0000AB590000}"/>
    <cellStyle name="20% - Accent1 3 2 6 4 2 4 3" xfId="23140" xr:uid="{00000000-0005-0000-0000-0000AC590000}"/>
    <cellStyle name="20% - Accent1 3 2 6 4 2 4 3 2" xfId="23141" xr:uid="{00000000-0005-0000-0000-0000AD590000}"/>
    <cellStyle name="20% - Accent1 3 2 6 4 2 4 4" xfId="23142" xr:uid="{00000000-0005-0000-0000-0000AE590000}"/>
    <cellStyle name="20% - Accent1 3 2 6 4 2 5" xfId="23143" xr:uid="{00000000-0005-0000-0000-0000AF590000}"/>
    <cellStyle name="20% - Accent1 3 2 6 4 2 5 2" xfId="23144" xr:uid="{00000000-0005-0000-0000-0000B0590000}"/>
    <cellStyle name="20% - Accent1 3 2 6 4 2 5 2 2" xfId="23145" xr:uid="{00000000-0005-0000-0000-0000B1590000}"/>
    <cellStyle name="20% - Accent1 3 2 6 4 2 5 3" xfId="23146" xr:uid="{00000000-0005-0000-0000-0000B2590000}"/>
    <cellStyle name="20% - Accent1 3 2 6 4 2 6" xfId="23147" xr:uid="{00000000-0005-0000-0000-0000B3590000}"/>
    <cellStyle name="20% - Accent1 3 2 6 4 2 6 2" xfId="23148" xr:uid="{00000000-0005-0000-0000-0000B4590000}"/>
    <cellStyle name="20% - Accent1 3 2 6 4 2 6 2 2" xfId="23149" xr:uid="{00000000-0005-0000-0000-0000B5590000}"/>
    <cellStyle name="20% - Accent1 3 2 6 4 2 6 3" xfId="23150" xr:uid="{00000000-0005-0000-0000-0000B6590000}"/>
    <cellStyle name="20% - Accent1 3 2 6 4 2 7" xfId="23151" xr:uid="{00000000-0005-0000-0000-0000B7590000}"/>
    <cellStyle name="20% - Accent1 3 2 6 4 2 7 2" xfId="23152" xr:uid="{00000000-0005-0000-0000-0000B8590000}"/>
    <cellStyle name="20% - Accent1 3 2 6 4 2 8" xfId="23153" xr:uid="{00000000-0005-0000-0000-0000B9590000}"/>
    <cellStyle name="20% - Accent1 3 2 6 4 2 8 2" xfId="23154" xr:uid="{00000000-0005-0000-0000-0000BA590000}"/>
    <cellStyle name="20% - Accent1 3 2 6 4 2 9" xfId="23155" xr:uid="{00000000-0005-0000-0000-0000BB590000}"/>
    <cellStyle name="20% - Accent1 3 2 6 4 3" xfId="23156" xr:uid="{00000000-0005-0000-0000-0000BC590000}"/>
    <cellStyle name="20% - Accent1 3 2 6 4 3 2" xfId="23157" xr:uid="{00000000-0005-0000-0000-0000BD590000}"/>
    <cellStyle name="20% - Accent1 3 2 6 4 3 2 2" xfId="23158" xr:uid="{00000000-0005-0000-0000-0000BE590000}"/>
    <cellStyle name="20% - Accent1 3 2 6 4 3 2 2 2" xfId="23159" xr:uid="{00000000-0005-0000-0000-0000BF590000}"/>
    <cellStyle name="20% - Accent1 3 2 6 4 3 2 2 2 2" xfId="23160" xr:uid="{00000000-0005-0000-0000-0000C0590000}"/>
    <cellStyle name="20% - Accent1 3 2 6 4 3 2 2 3" xfId="23161" xr:uid="{00000000-0005-0000-0000-0000C1590000}"/>
    <cellStyle name="20% - Accent1 3 2 6 4 3 2 3" xfId="23162" xr:uid="{00000000-0005-0000-0000-0000C2590000}"/>
    <cellStyle name="20% - Accent1 3 2 6 4 3 2 3 2" xfId="23163" xr:uid="{00000000-0005-0000-0000-0000C3590000}"/>
    <cellStyle name="20% - Accent1 3 2 6 4 3 2 4" xfId="23164" xr:uid="{00000000-0005-0000-0000-0000C4590000}"/>
    <cellStyle name="20% - Accent1 3 2 6 4 3 3" xfId="23165" xr:uid="{00000000-0005-0000-0000-0000C5590000}"/>
    <cellStyle name="20% - Accent1 3 2 6 4 3 3 2" xfId="23166" xr:uid="{00000000-0005-0000-0000-0000C6590000}"/>
    <cellStyle name="20% - Accent1 3 2 6 4 3 3 2 2" xfId="23167" xr:uid="{00000000-0005-0000-0000-0000C7590000}"/>
    <cellStyle name="20% - Accent1 3 2 6 4 3 3 2 2 2" xfId="23168" xr:uid="{00000000-0005-0000-0000-0000C8590000}"/>
    <cellStyle name="20% - Accent1 3 2 6 4 3 3 2 3" xfId="23169" xr:uid="{00000000-0005-0000-0000-0000C9590000}"/>
    <cellStyle name="20% - Accent1 3 2 6 4 3 3 3" xfId="23170" xr:uid="{00000000-0005-0000-0000-0000CA590000}"/>
    <cellStyle name="20% - Accent1 3 2 6 4 3 3 3 2" xfId="23171" xr:uid="{00000000-0005-0000-0000-0000CB590000}"/>
    <cellStyle name="20% - Accent1 3 2 6 4 3 3 4" xfId="23172" xr:uid="{00000000-0005-0000-0000-0000CC590000}"/>
    <cellStyle name="20% - Accent1 3 2 6 4 3 4" xfId="23173" xr:uid="{00000000-0005-0000-0000-0000CD590000}"/>
    <cellStyle name="20% - Accent1 3 2 6 4 3 4 2" xfId="23174" xr:uid="{00000000-0005-0000-0000-0000CE590000}"/>
    <cellStyle name="20% - Accent1 3 2 6 4 3 4 2 2" xfId="23175" xr:uid="{00000000-0005-0000-0000-0000CF590000}"/>
    <cellStyle name="20% - Accent1 3 2 6 4 3 4 2 2 2" xfId="23176" xr:uid="{00000000-0005-0000-0000-0000D0590000}"/>
    <cellStyle name="20% - Accent1 3 2 6 4 3 4 2 3" xfId="23177" xr:uid="{00000000-0005-0000-0000-0000D1590000}"/>
    <cellStyle name="20% - Accent1 3 2 6 4 3 4 3" xfId="23178" xr:uid="{00000000-0005-0000-0000-0000D2590000}"/>
    <cellStyle name="20% - Accent1 3 2 6 4 3 4 3 2" xfId="23179" xr:uid="{00000000-0005-0000-0000-0000D3590000}"/>
    <cellStyle name="20% - Accent1 3 2 6 4 3 4 4" xfId="23180" xr:uid="{00000000-0005-0000-0000-0000D4590000}"/>
    <cellStyle name="20% - Accent1 3 2 6 4 3 5" xfId="23181" xr:uid="{00000000-0005-0000-0000-0000D5590000}"/>
    <cellStyle name="20% - Accent1 3 2 6 4 3 5 2" xfId="23182" xr:uid="{00000000-0005-0000-0000-0000D6590000}"/>
    <cellStyle name="20% - Accent1 3 2 6 4 3 5 2 2" xfId="23183" xr:uid="{00000000-0005-0000-0000-0000D7590000}"/>
    <cellStyle name="20% - Accent1 3 2 6 4 3 5 3" xfId="23184" xr:uid="{00000000-0005-0000-0000-0000D8590000}"/>
    <cellStyle name="20% - Accent1 3 2 6 4 3 6" xfId="23185" xr:uid="{00000000-0005-0000-0000-0000D9590000}"/>
    <cellStyle name="20% - Accent1 3 2 6 4 3 6 2" xfId="23186" xr:uid="{00000000-0005-0000-0000-0000DA590000}"/>
    <cellStyle name="20% - Accent1 3 2 6 4 3 6 2 2" xfId="23187" xr:uid="{00000000-0005-0000-0000-0000DB590000}"/>
    <cellStyle name="20% - Accent1 3 2 6 4 3 6 3" xfId="23188" xr:uid="{00000000-0005-0000-0000-0000DC590000}"/>
    <cellStyle name="20% - Accent1 3 2 6 4 3 7" xfId="23189" xr:uid="{00000000-0005-0000-0000-0000DD590000}"/>
    <cellStyle name="20% - Accent1 3 2 6 4 3 7 2" xfId="23190" xr:uid="{00000000-0005-0000-0000-0000DE590000}"/>
    <cellStyle name="20% - Accent1 3 2 6 4 3 8" xfId="23191" xr:uid="{00000000-0005-0000-0000-0000DF590000}"/>
    <cellStyle name="20% - Accent1 3 2 6 4 3 8 2" xfId="23192" xr:uid="{00000000-0005-0000-0000-0000E0590000}"/>
    <cellStyle name="20% - Accent1 3 2 6 4 3 9" xfId="23193" xr:uid="{00000000-0005-0000-0000-0000E1590000}"/>
    <cellStyle name="20% - Accent1 3 2 6 4 4" xfId="23194" xr:uid="{00000000-0005-0000-0000-0000E2590000}"/>
    <cellStyle name="20% - Accent1 3 2 6 4 4 2" xfId="23195" xr:uid="{00000000-0005-0000-0000-0000E3590000}"/>
    <cellStyle name="20% - Accent1 3 2 6 4 4 2 2" xfId="23196" xr:uid="{00000000-0005-0000-0000-0000E4590000}"/>
    <cellStyle name="20% - Accent1 3 2 6 4 4 2 2 2" xfId="23197" xr:uid="{00000000-0005-0000-0000-0000E5590000}"/>
    <cellStyle name="20% - Accent1 3 2 6 4 4 2 3" xfId="23198" xr:uid="{00000000-0005-0000-0000-0000E6590000}"/>
    <cellStyle name="20% - Accent1 3 2 6 4 4 3" xfId="23199" xr:uid="{00000000-0005-0000-0000-0000E7590000}"/>
    <cellStyle name="20% - Accent1 3 2 6 4 4 3 2" xfId="23200" xr:uid="{00000000-0005-0000-0000-0000E8590000}"/>
    <cellStyle name="20% - Accent1 3 2 6 4 4 4" xfId="23201" xr:uid="{00000000-0005-0000-0000-0000E9590000}"/>
    <cellStyle name="20% - Accent1 3 2 6 4 5" xfId="23202" xr:uid="{00000000-0005-0000-0000-0000EA590000}"/>
    <cellStyle name="20% - Accent1 3 2 6 4 5 2" xfId="23203" xr:uid="{00000000-0005-0000-0000-0000EB590000}"/>
    <cellStyle name="20% - Accent1 3 2 6 4 5 2 2" xfId="23204" xr:uid="{00000000-0005-0000-0000-0000EC590000}"/>
    <cellStyle name="20% - Accent1 3 2 6 4 5 2 2 2" xfId="23205" xr:uid="{00000000-0005-0000-0000-0000ED590000}"/>
    <cellStyle name="20% - Accent1 3 2 6 4 5 2 3" xfId="23206" xr:uid="{00000000-0005-0000-0000-0000EE590000}"/>
    <cellStyle name="20% - Accent1 3 2 6 4 5 3" xfId="23207" xr:uid="{00000000-0005-0000-0000-0000EF590000}"/>
    <cellStyle name="20% - Accent1 3 2 6 4 5 3 2" xfId="23208" xr:uid="{00000000-0005-0000-0000-0000F0590000}"/>
    <cellStyle name="20% - Accent1 3 2 6 4 5 4" xfId="23209" xr:uid="{00000000-0005-0000-0000-0000F1590000}"/>
    <cellStyle name="20% - Accent1 3 2 6 4 6" xfId="23210" xr:uid="{00000000-0005-0000-0000-0000F2590000}"/>
    <cellStyle name="20% - Accent1 3 2 6 4 6 2" xfId="23211" xr:uid="{00000000-0005-0000-0000-0000F3590000}"/>
    <cellStyle name="20% - Accent1 3 2 6 4 6 2 2" xfId="23212" xr:uid="{00000000-0005-0000-0000-0000F4590000}"/>
    <cellStyle name="20% - Accent1 3 2 6 4 6 2 2 2" xfId="23213" xr:uid="{00000000-0005-0000-0000-0000F5590000}"/>
    <cellStyle name="20% - Accent1 3 2 6 4 6 2 3" xfId="23214" xr:uid="{00000000-0005-0000-0000-0000F6590000}"/>
    <cellStyle name="20% - Accent1 3 2 6 4 6 3" xfId="23215" xr:uid="{00000000-0005-0000-0000-0000F7590000}"/>
    <cellStyle name="20% - Accent1 3 2 6 4 6 3 2" xfId="23216" xr:uid="{00000000-0005-0000-0000-0000F8590000}"/>
    <cellStyle name="20% - Accent1 3 2 6 4 6 4" xfId="23217" xr:uid="{00000000-0005-0000-0000-0000F9590000}"/>
    <cellStyle name="20% - Accent1 3 2 6 4 7" xfId="23218" xr:uid="{00000000-0005-0000-0000-0000FA590000}"/>
    <cellStyle name="20% - Accent1 3 2 6 4 7 2" xfId="23219" xr:uid="{00000000-0005-0000-0000-0000FB590000}"/>
    <cellStyle name="20% - Accent1 3 2 6 4 7 2 2" xfId="23220" xr:uid="{00000000-0005-0000-0000-0000FC590000}"/>
    <cellStyle name="20% - Accent1 3 2 6 4 7 3" xfId="23221" xr:uid="{00000000-0005-0000-0000-0000FD590000}"/>
    <cellStyle name="20% - Accent1 3 2 6 4 8" xfId="23222" xr:uid="{00000000-0005-0000-0000-0000FE590000}"/>
    <cellStyle name="20% - Accent1 3 2 6 4 8 2" xfId="23223" xr:uid="{00000000-0005-0000-0000-0000FF590000}"/>
    <cellStyle name="20% - Accent1 3 2 6 4 8 2 2" xfId="23224" xr:uid="{00000000-0005-0000-0000-0000005A0000}"/>
    <cellStyle name="20% - Accent1 3 2 6 4 8 3" xfId="23225" xr:uid="{00000000-0005-0000-0000-0000015A0000}"/>
    <cellStyle name="20% - Accent1 3 2 6 4 9" xfId="23226" xr:uid="{00000000-0005-0000-0000-0000025A0000}"/>
    <cellStyle name="20% - Accent1 3 2 6 4 9 2" xfId="23227" xr:uid="{00000000-0005-0000-0000-0000035A0000}"/>
    <cellStyle name="20% - Accent1 3 2 6 5" xfId="23228" xr:uid="{00000000-0005-0000-0000-0000045A0000}"/>
    <cellStyle name="20% - Accent1 3 2 6 5 2" xfId="23229" xr:uid="{00000000-0005-0000-0000-0000055A0000}"/>
    <cellStyle name="20% - Accent1 3 2 6 5 2 2" xfId="23230" xr:uid="{00000000-0005-0000-0000-0000065A0000}"/>
    <cellStyle name="20% - Accent1 3 2 6 5 2 2 2" xfId="23231" xr:uid="{00000000-0005-0000-0000-0000075A0000}"/>
    <cellStyle name="20% - Accent1 3 2 6 5 2 2 2 2" xfId="23232" xr:uid="{00000000-0005-0000-0000-0000085A0000}"/>
    <cellStyle name="20% - Accent1 3 2 6 5 2 2 3" xfId="23233" xr:uid="{00000000-0005-0000-0000-0000095A0000}"/>
    <cellStyle name="20% - Accent1 3 2 6 5 2 3" xfId="23234" xr:uid="{00000000-0005-0000-0000-00000A5A0000}"/>
    <cellStyle name="20% - Accent1 3 2 6 5 2 3 2" xfId="23235" xr:uid="{00000000-0005-0000-0000-00000B5A0000}"/>
    <cellStyle name="20% - Accent1 3 2 6 5 2 4" xfId="23236" xr:uid="{00000000-0005-0000-0000-00000C5A0000}"/>
    <cellStyle name="20% - Accent1 3 2 6 5 3" xfId="23237" xr:uid="{00000000-0005-0000-0000-00000D5A0000}"/>
    <cellStyle name="20% - Accent1 3 2 6 5 3 2" xfId="23238" xr:uid="{00000000-0005-0000-0000-00000E5A0000}"/>
    <cellStyle name="20% - Accent1 3 2 6 5 3 2 2" xfId="23239" xr:uid="{00000000-0005-0000-0000-00000F5A0000}"/>
    <cellStyle name="20% - Accent1 3 2 6 5 3 2 2 2" xfId="23240" xr:uid="{00000000-0005-0000-0000-0000105A0000}"/>
    <cellStyle name="20% - Accent1 3 2 6 5 3 2 3" xfId="23241" xr:uid="{00000000-0005-0000-0000-0000115A0000}"/>
    <cellStyle name="20% - Accent1 3 2 6 5 3 3" xfId="23242" xr:uid="{00000000-0005-0000-0000-0000125A0000}"/>
    <cellStyle name="20% - Accent1 3 2 6 5 3 3 2" xfId="23243" xr:uid="{00000000-0005-0000-0000-0000135A0000}"/>
    <cellStyle name="20% - Accent1 3 2 6 5 3 4" xfId="23244" xr:uid="{00000000-0005-0000-0000-0000145A0000}"/>
    <cellStyle name="20% - Accent1 3 2 6 5 4" xfId="23245" xr:uid="{00000000-0005-0000-0000-0000155A0000}"/>
    <cellStyle name="20% - Accent1 3 2 6 5 4 2" xfId="23246" xr:uid="{00000000-0005-0000-0000-0000165A0000}"/>
    <cellStyle name="20% - Accent1 3 2 6 5 4 2 2" xfId="23247" xr:uid="{00000000-0005-0000-0000-0000175A0000}"/>
    <cellStyle name="20% - Accent1 3 2 6 5 4 2 2 2" xfId="23248" xr:uid="{00000000-0005-0000-0000-0000185A0000}"/>
    <cellStyle name="20% - Accent1 3 2 6 5 4 2 3" xfId="23249" xr:uid="{00000000-0005-0000-0000-0000195A0000}"/>
    <cellStyle name="20% - Accent1 3 2 6 5 4 3" xfId="23250" xr:uid="{00000000-0005-0000-0000-00001A5A0000}"/>
    <cellStyle name="20% - Accent1 3 2 6 5 4 3 2" xfId="23251" xr:uid="{00000000-0005-0000-0000-00001B5A0000}"/>
    <cellStyle name="20% - Accent1 3 2 6 5 4 4" xfId="23252" xr:uid="{00000000-0005-0000-0000-00001C5A0000}"/>
    <cellStyle name="20% - Accent1 3 2 6 5 5" xfId="23253" xr:uid="{00000000-0005-0000-0000-00001D5A0000}"/>
    <cellStyle name="20% - Accent1 3 2 6 5 5 2" xfId="23254" xr:uid="{00000000-0005-0000-0000-00001E5A0000}"/>
    <cellStyle name="20% - Accent1 3 2 6 5 5 2 2" xfId="23255" xr:uid="{00000000-0005-0000-0000-00001F5A0000}"/>
    <cellStyle name="20% - Accent1 3 2 6 5 5 3" xfId="23256" xr:uid="{00000000-0005-0000-0000-0000205A0000}"/>
    <cellStyle name="20% - Accent1 3 2 6 5 6" xfId="23257" xr:uid="{00000000-0005-0000-0000-0000215A0000}"/>
    <cellStyle name="20% - Accent1 3 2 6 5 6 2" xfId="23258" xr:uid="{00000000-0005-0000-0000-0000225A0000}"/>
    <cellStyle name="20% - Accent1 3 2 6 5 6 2 2" xfId="23259" xr:uid="{00000000-0005-0000-0000-0000235A0000}"/>
    <cellStyle name="20% - Accent1 3 2 6 5 6 3" xfId="23260" xr:uid="{00000000-0005-0000-0000-0000245A0000}"/>
    <cellStyle name="20% - Accent1 3 2 6 5 7" xfId="23261" xr:uid="{00000000-0005-0000-0000-0000255A0000}"/>
    <cellStyle name="20% - Accent1 3 2 6 5 7 2" xfId="23262" xr:uid="{00000000-0005-0000-0000-0000265A0000}"/>
    <cellStyle name="20% - Accent1 3 2 6 5 8" xfId="23263" xr:uid="{00000000-0005-0000-0000-0000275A0000}"/>
    <cellStyle name="20% - Accent1 3 2 6 5 8 2" xfId="23264" xr:uid="{00000000-0005-0000-0000-0000285A0000}"/>
    <cellStyle name="20% - Accent1 3 2 6 5 9" xfId="23265" xr:uid="{00000000-0005-0000-0000-0000295A0000}"/>
    <cellStyle name="20% - Accent1 3 2 6 6" xfId="23266" xr:uid="{00000000-0005-0000-0000-00002A5A0000}"/>
    <cellStyle name="20% - Accent1 3 2 6 6 2" xfId="23267" xr:uid="{00000000-0005-0000-0000-00002B5A0000}"/>
    <cellStyle name="20% - Accent1 3 2 6 6 2 2" xfId="23268" xr:uid="{00000000-0005-0000-0000-00002C5A0000}"/>
    <cellStyle name="20% - Accent1 3 2 6 6 2 2 2" xfId="23269" xr:uid="{00000000-0005-0000-0000-00002D5A0000}"/>
    <cellStyle name="20% - Accent1 3 2 6 6 2 2 2 2" xfId="23270" xr:uid="{00000000-0005-0000-0000-00002E5A0000}"/>
    <cellStyle name="20% - Accent1 3 2 6 6 2 2 3" xfId="23271" xr:uid="{00000000-0005-0000-0000-00002F5A0000}"/>
    <cellStyle name="20% - Accent1 3 2 6 6 2 3" xfId="23272" xr:uid="{00000000-0005-0000-0000-0000305A0000}"/>
    <cellStyle name="20% - Accent1 3 2 6 6 2 3 2" xfId="23273" xr:uid="{00000000-0005-0000-0000-0000315A0000}"/>
    <cellStyle name="20% - Accent1 3 2 6 6 2 4" xfId="23274" xr:uid="{00000000-0005-0000-0000-0000325A0000}"/>
    <cellStyle name="20% - Accent1 3 2 6 6 3" xfId="23275" xr:uid="{00000000-0005-0000-0000-0000335A0000}"/>
    <cellStyle name="20% - Accent1 3 2 6 6 3 2" xfId="23276" xr:uid="{00000000-0005-0000-0000-0000345A0000}"/>
    <cellStyle name="20% - Accent1 3 2 6 6 3 2 2" xfId="23277" xr:uid="{00000000-0005-0000-0000-0000355A0000}"/>
    <cellStyle name="20% - Accent1 3 2 6 6 3 2 2 2" xfId="23278" xr:uid="{00000000-0005-0000-0000-0000365A0000}"/>
    <cellStyle name="20% - Accent1 3 2 6 6 3 2 3" xfId="23279" xr:uid="{00000000-0005-0000-0000-0000375A0000}"/>
    <cellStyle name="20% - Accent1 3 2 6 6 3 3" xfId="23280" xr:uid="{00000000-0005-0000-0000-0000385A0000}"/>
    <cellStyle name="20% - Accent1 3 2 6 6 3 3 2" xfId="23281" xr:uid="{00000000-0005-0000-0000-0000395A0000}"/>
    <cellStyle name="20% - Accent1 3 2 6 6 3 4" xfId="23282" xr:uid="{00000000-0005-0000-0000-00003A5A0000}"/>
    <cellStyle name="20% - Accent1 3 2 6 6 4" xfId="23283" xr:uid="{00000000-0005-0000-0000-00003B5A0000}"/>
    <cellStyle name="20% - Accent1 3 2 6 6 4 2" xfId="23284" xr:uid="{00000000-0005-0000-0000-00003C5A0000}"/>
    <cellStyle name="20% - Accent1 3 2 6 6 4 2 2" xfId="23285" xr:uid="{00000000-0005-0000-0000-00003D5A0000}"/>
    <cellStyle name="20% - Accent1 3 2 6 6 4 2 2 2" xfId="23286" xr:uid="{00000000-0005-0000-0000-00003E5A0000}"/>
    <cellStyle name="20% - Accent1 3 2 6 6 4 2 3" xfId="23287" xr:uid="{00000000-0005-0000-0000-00003F5A0000}"/>
    <cellStyle name="20% - Accent1 3 2 6 6 4 3" xfId="23288" xr:uid="{00000000-0005-0000-0000-0000405A0000}"/>
    <cellStyle name="20% - Accent1 3 2 6 6 4 3 2" xfId="23289" xr:uid="{00000000-0005-0000-0000-0000415A0000}"/>
    <cellStyle name="20% - Accent1 3 2 6 6 4 4" xfId="23290" xr:uid="{00000000-0005-0000-0000-0000425A0000}"/>
    <cellStyle name="20% - Accent1 3 2 6 6 5" xfId="23291" xr:uid="{00000000-0005-0000-0000-0000435A0000}"/>
    <cellStyle name="20% - Accent1 3 2 6 6 5 2" xfId="23292" xr:uid="{00000000-0005-0000-0000-0000445A0000}"/>
    <cellStyle name="20% - Accent1 3 2 6 6 5 2 2" xfId="23293" xr:uid="{00000000-0005-0000-0000-0000455A0000}"/>
    <cellStyle name="20% - Accent1 3 2 6 6 5 3" xfId="23294" xr:uid="{00000000-0005-0000-0000-0000465A0000}"/>
    <cellStyle name="20% - Accent1 3 2 6 6 6" xfId="23295" xr:uid="{00000000-0005-0000-0000-0000475A0000}"/>
    <cellStyle name="20% - Accent1 3 2 6 6 6 2" xfId="23296" xr:uid="{00000000-0005-0000-0000-0000485A0000}"/>
    <cellStyle name="20% - Accent1 3 2 6 6 6 2 2" xfId="23297" xr:uid="{00000000-0005-0000-0000-0000495A0000}"/>
    <cellStyle name="20% - Accent1 3 2 6 6 6 3" xfId="23298" xr:uid="{00000000-0005-0000-0000-00004A5A0000}"/>
    <cellStyle name="20% - Accent1 3 2 6 6 7" xfId="23299" xr:uid="{00000000-0005-0000-0000-00004B5A0000}"/>
    <cellStyle name="20% - Accent1 3 2 6 6 7 2" xfId="23300" xr:uid="{00000000-0005-0000-0000-00004C5A0000}"/>
    <cellStyle name="20% - Accent1 3 2 6 6 8" xfId="23301" xr:uid="{00000000-0005-0000-0000-00004D5A0000}"/>
    <cellStyle name="20% - Accent1 3 2 6 6 8 2" xfId="23302" xr:uid="{00000000-0005-0000-0000-00004E5A0000}"/>
    <cellStyle name="20% - Accent1 3 2 6 6 9" xfId="23303" xr:uid="{00000000-0005-0000-0000-00004F5A0000}"/>
    <cellStyle name="20% - Accent1 3 2 6 7" xfId="23304" xr:uid="{00000000-0005-0000-0000-0000505A0000}"/>
    <cellStyle name="20% - Accent1 3 2 6 7 2" xfId="23305" xr:uid="{00000000-0005-0000-0000-0000515A0000}"/>
    <cellStyle name="20% - Accent1 3 2 6 7 2 2" xfId="23306" xr:uid="{00000000-0005-0000-0000-0000525A0000}"/>
    <cellStyle name="20% - Accent1 3 2 6 7 2 2 2" xfId="23307" xr:uid="{00000000-0005-0000-0000-0000535A0000}"/>
    <cellStyle name="20% - Accent1 3 2 6 7 2 3" xfId="23308" xr:uid="{00000000-0005-0000-0000-0000545A0000}"/>
    <cellStyle name="20% - Accent1 3 2 6 7 3" xfId="23309" xr:uid="{00000000-0005-0000-0000-0000555A0000}"/>
    <cellStyle name="20% - Accent1 3 2 6 7 3 2" xfId="23310" xr:uid="{00000000-0005-0000-0000-0000565A0000}"/>
    <cellStyle name="20% - Accent1 3 2 6 7 4" xfId="23311" xr:uid="{00000000-0005-0000-0000-0000575A0000}"/>
    <cellStyle name="20% - Accent1 3 2 6 8" xfId="23312" xr:uid="{00000000-0005-0000-0000-0000585A0000}"/>
    <cellStyle name="20% - Accent1 3 2 6 8 2" xfId="23313" xr:uid="{00000000-0005-0000-0000-0000595A0000}"/>
    <cellStyle name="20% - Accent1 3 2 6 8 2 2" xfId="23314" xr:uid="{00000000-0005-0000-0000-00005A5A0000}"/>
    <cellStyle name="20% - Accent1 3 2 6 8 2 2 2" xfId="23315" xr:uid="{00000000-0005-0000-0000-00005B5A0000}"/>
    <cellStyle name="20% - Accent1 3 2 6 8 2 3" xfId="23316" xr:uid="{00000000-0005-0000-0000-00005C5A0000}"/>
    <cellStyle name="20% - Accent1 3 2 6 8 3" xfId="23317" xr:uid="{00000000-0005-0000-0000-00005D5A0000}"/>
    <cellStyle name="20% - Accent1 3 2 6 8 3 2" xfId="23318" xr:uid="{00000000-0005-0000-0000-00005E5A0000}"/>
    <cellStyle name="20% - Accent1 3 2 6 8 4" xfId="23319" xr:uid="{00000000-0005-0000-0000-00005F5A0000}"/>
    <cellStyle name="20% - Accent1 3 2 6 9" xfId="23320" xr:uid="{00000000-0005-0000-0000-0000605A0000}"/>
    <cellStyle name="20% - Accent1 3 2 6 9 2" xfId="23321" xr:uid="{00000000-0005-0000-0000-0000615A0000}"/>
    <cellStyle name="20% - Accent1 3 2 6 9 2 2" xfId="23322" xr:uid="{00000000-0005-0000-0000-0000625A0000}"/>
    <cellStyle name="20% - Accent1 3 2 6 9 2 2 2" xfId="23323" xr:uid="{00000000-0005-0000-0000-0000635A0000}"/>
    <cellStyle name="20% - Accent1 3 2 6 9 2 3" xfId="23324" xr:uid="{00000000-0005-0000-0000-0000645A0000}"/>
    <cellStyle name="20% - Accent1 3 2 6 9 3" xfId="23325" xr:uid="{00000000-0005-0000-0000-0000655A0000}"/>
    <cellStyle name="20% - Accent1 3 2 6 9 3 2" xfId="23326" xr:uid="{00000000-0005-0000-0000-0000665A0000}"/>
    <cellStyle name="20% - Accent1 3 2 6 9 4" xfId="23327" xr:uid="{00000000-0005-0000-0000-0000675A0000}"/>
    <cellStyle name="20% - Accent1 3 2 7" xfId="23328" xr:uid="{00000000-0005-0000-0000-0000685A0000}"/>
    <cellStyle name="20% - Accent1 3 2 7 10" xfId="23329" xr:uid="{00000000-0005-0000-0000-0000695A0000}"/>
    <cellStyle name="20% - Accent1 3 2 7 10 2" xfId="23330" xr:uid="{00000000-0005-0000-0000-00006A5A0000}"/>
    <cellStyle name="20% - Accent1 3 2 7 11" xfId="23331" xr:uid="{00000000-0005-0000-0000-00006B5A0000}"/>
    <cellStyle name="20% - Accent1 3 2 7 11 2" xfId="23332" xr:uid="{00000000-0005-0000-0000-00006C5A0000}"/>
    <cellStyle name="20% - Accent1 3 2 7 12" xfId="23333" xr:uid="{00000000-0005-0000-0000-00006D5A0000}"/>
    <cellStyle name="20% - Accent1 3 2 7 2" xfId="23334" xr:uid="{00000000-0005-0000-0000-00006E5A0000}"/>
    <cellStyle name="20% - Accent1 3 2 7 2 10" xfId="23335" xr:uid="{00000000-0005-0000-0000-00006F5A0000}"/>
    <cellStyle name="20% - Accent1 3 2 7 2 10 2" xfId="23336" xr:uid="{00000000-0005-0000-0000-0000705A0000}"/>
    <cellStyle name="20% - Accent1 3 2 7 2 11" xfId="23337" xr:uid="{00000000-0005-0000-0000-0000715A0000}"/>
    <cellStyle name="20% - Accent1 3 2 7 2 2" xfId="23338" xr:uid="{00000000-0005-0000-0000-0000725A0000}"/>
    <cellStyle name="20% - Accent1 3 2 7 2 2 2" xfId="23339" xr:uid="{00000000-0005-0000-0000-0000735A0000}"/>
    <cellStyle name="20% - Accent1 3 2 7 2 2 2 2" xfId="23340" xr:uid="{00000000-0005-0000-0000-0000745A0000}"/>
    <cellStyle name="20% - Accent1 3 2 7 2 2 2 2 2" xfId="23341" xr:uid="{00000000-0005-0000-0000-0000755A0000}"/>
    <cellStyle name="20% - Accent1 3 2 7 2 2 2 2 2 2" xfId="23342" xr:uid="{00000000-0005-0000-0000-0000765A0000}"/>
    <cellStyle name="20% - Accent1 3 2 7 2 2 2 2 3" xfId="23343" xr:uid="{00000000-0005-0000-0000-0000775A0000}"/>
    <cellStyle name="20% - Accent1 3 2 7 2 2 2 3" xfId="23344" xr:uid="{00000000-0005-0000-0000-0000785A0000}"/>
    <cellStyle name="20% - Accent1 3 2 7 2 2 2 3 2" xfId="23345" xr:uid="{00000000-0005-0000-0000-0000795A0000}"/>
    <cellStyle name="20% - Accent1 3 2 7 2 2 2 4" xfId="23346" xr:uid="{00000000-0005-0000-0000-00007A5A0000}"/>
    <cellStyle name="20% - Accent1 3 2 7 2 2 3" xfId="23347" xr:uid="{00000000-0005-0000-0000-00007B5A0000}"/>
    <cellStyle name="20% - Accent1 3 2 7 2 2 3 2" xfId="23348" xr:uid="{00000000-0005-0000-0000-00007C5A0000}"/>
    <cellStyle name="20% - Accent1 3 2 7 2 2 3 2 2" xfId="23349" xr:uid="{00000000-0005-0000-0000-00007D5A0000}"/>
    <cellStyle name="20% - Accent1 3 2 7 2 2 3 2 2 2" xfId="23350" xr:uid="{00000000-0005-0000-0000-00007E5A0000}"/>
    <cellStyle name="20% - Accent1 3 2 7 2 2 3 2 3" xfId="23351" xr:uid="{00000000-0005-0000-0000-00007F5A0000}"/>
    <cellStyle name="20% - Accent1 3 2 7 2 2 3 3" xfId="23352" xr:uid="{00000000-0005-0000-0000-0000805A0000}"/>
    <cellStyle name="20% - Accent1 3 2 7 2 2 3 3 2" xfId="23353" xr:uid="{00000000-0005-0000-0000-0000815A0000}"/>
    <cellStyle name="20% - Accent1 3 2 7 2 2 3 4" xfId="23354" xr:uid="{00000000-0005-0000-0000-0000825A0000}"/>
    <cellStyle name="20% - Accent1 3 2 7 2 2 4" xfId="23355" xr:uid="{00000000-0005-0000-0000-0000835A0000}"/>
    <cellStyle name="20% - Accent1 3 2 7 2 2 4 2" xfId="23356" xr:uid="{00000000-0005-0000-0000-0000845A0000}"/>
    <cellStyle name="20% - Accent1 3 2 7 2 2 4 2 2" xfId="23357" xr:uid="{00000000-0005-0000-0000-0000855A0000}"/>
    <cellStyle name="20% - Accent1 3 2 7 2 2 4 2 2 2" xfId="23358" xr:uid="{00000000-0005-0000-0000-0000865A0000}"/>
    <cellStyle name="20% - Accent1 3 2 7 2 2 4 2 3" xfId="23359" xr:uid="{00000000-0005-0000-0000-0000875A0000}"/>
    <cellStyle name="20% - Accent1 3 2 7 2 2 4 3" xfId="23360" xr:uid="{00000000-0005-0000-0000-0000885A0000}"/>
    <cellStyle name="20% - Accent1 3 2 7 2 2 4 3 2" xfId="23361" xr:uid="{00000000-0005-0000-0000-0000895A0000}"/>
    <cellStyle name="20% - Accent1 3 2 7 2 2 4 4" xfId="23362" xr:uid="{00000000-0005-0000-0000-00008A5A0000}"/>
    <cellStyle name="20% - Accent1 3 2 7 2 2 5" xfId="23363" xr:uid="{00000000-0005-0000-0000-00008B5A0000}"/>
    <cellStyle name="20% - Accent1 3 2 7 2 2 5 2" xfId="23364" xr:uid="{00000000-0005-0000-0000-00008C5A0000}"/>
    <cellStyle name="20% - Accent1 3 2 7 2 2 5 2 2" xfId="23365" xr:uid="{00000000-0005-0000-0000-00008D5A0000}"/>
    <cellStyle name="20% - Accent1 3 2 7 2 2 5 3" xfId="23366" xr:uid="{00000000-0005-0000-0000-00008E5A0000}"/>
    <cellStyle name="20% - Accent1 3 2 7 2 2 6" xfId="23367" xr:uid="{00000000-0005-0000-0000-00008F5A0000}"/>
    <cellStyle name="20% - Accent1 3 2 7 2 2 6 2" xfId="23368" xr:uid="{00000000-0005-0000-0000-0000905A0000}"/>
    <cellStyle name="20% - Accent1 3 2 7 2 2 6 2 2" xfId="23369" xr:uid="{00000000-0005-0000-0000-0000915A0000}"/>
    <cellStyle name="20% - Accent1 3 2 7 2 2 6 3" xfId="23370" xr:uid="{00000000-0005-0000-0000-0000925A0000}"/>
    <cellStyle name="20% - Accent1 3 2 7 2 2 7" xfId="23371" xr:uid="{00000000-0005-0000-0000-0000935A0000}"/>
    <cellStyle name="20% - Accent1 3 2 7 2 2 7 2" xfId="23372" xr:uid="{00000000-0005-0000-0000-0000945A0000}"/>
    <cellStyle name="20% - Accent1 3 2 7 2 2 8" xfId="23373" xr:uid="{00000000-0005-0000-0000-0000955A0000}"/>
    <cellStyle name="20% - Accent1 3 2 7 2 2 8 2" xfId="23374" xr:uid="{00000000-0005-0000-0000-0000965A0000}"/>
    <cellStyle name="20% - Accent1 3 2 7 2 2 9" xfId="23375" xr:uid="{00000000-0005-0000-0000-0000975A0000}"/>
    <cellStyle name="20% - Accent1 3 2 7 2 3" xfId="23376" xr:uid="{00000000-0005-0000-0000-0000985A0000}"/>
    <cellStyle name="20% - Accent1 3 2 7 2 3 2" xfId="23377" xr:uid="{00000000-0005-0000-0000-0000995A0000}"/>
    <cellStyle name="20% - Accent1 3 2 7 2 3 2 2" xfId="23378" xr:uid="{00000000-0005-0000-0000-00009A5A0000}"/>
    <cellStyle name="20% - Accent1 3 2 7 2 3 2 2 2" xfId="23379" xr:uid="{00000000-0005-0000-0000-00009B5A0000}"/>
    <cellStyle name="20% - Accent1 3 2 7 2 3 2 2 2 2" xfId="23380" xr:uid="{00000000-0005-0000-0000-00009C5A0000}"/>
    <cellStyle name="20% - Accent1 3 2 7 2 3 2 2 3" xfId="23381" xr:uid="{00000000-0005-0000-0000-00009D5A0000}"/>
    <cellStyle name="20% - Accent1 3 2 7 2 3 2 3" xfId="23382" xr:uid="{00000000-0005-0000-0000-00009E5A0000}"/>
    <cellStyle name="20% - Accent1 3 2 7 2 3 2 3 2" xfId="23383" xr:uid="{00000000-0005-0000-0000-00009F5A0000}"/>
    <cellStyle name="20% - Accent1 3 2 7 2 3 2 4" xfId="23384" xr:uid="{00000000-0005-0000-0000-0000A05A0000}"/>
    <cellStyle name="20% - Accent1 3 2 7 2 3 3" xfId="23385" xr:uid="{00000000-0005-0000-0000-0000A15A0000}"/>
    <cellStyle name="20% - Accent1 3 2 7 2 3 3 2" xfId="23386" xr:uid="{00000000-0005-0000-0000-0000A25A0000}"/>
    <cellStyle name="20% - Accent1 3 2 7 2 3 3 2 2" xfId="23387" xr:uid="{00000000-0005-0000-0000-0000A35A0000}"/>
    <cellStyle name="20% - Accent1 3 2 7 2 3 3 2 2 2" xfId="23388" xr:uid="{00000000-0005-0000-0000-0000A45A0000}"/>
    <cellStyle name="20% - Accent1 3 2 7 2 3 3 2 3" xfId="23389" xr:uid="{00000000-0005-0000-0000-0000A55A0000}"/>
    <cellStyle name="20% - Accent1 3 2 7 2 3 3 3" xfId="23390" xr:uid="{00000000-0005-0000-0000-0000A65A0000}"/>
    <cellStyle name="20% - Accent1 3 2 7 2 3 3 3 2" xfId="23391" xr:uid="{00000000-0005-0000-0000-0000A75A0000}"/>
    <cellStyle name="20% - Accent1 3 2 7 2 3 3 4" xfId="23392" xr:uid="{00000000-0005-0000-0000-0000A85A0000}"/>
    <cellStyle name="20% - Accent1 3 2 7 2 3 4" xfId="23393" xr:uid="{00000000-0005-0000-0000-0000A95A0000}"/>
    <cellStyle name="20% - Accent1 3 2 7 2 3 4 2" xfId="23394" xr:uid="{00000000-0005-0000-0000-0000AA5A0000}"/>
    <cellStyle name="20% - Accent1 3 2 7 2 3 4 2 2" xfId="23395" xr:uid="{00000000-0005-0000-0000-0000AB5A0000}"/>
    <cellStyle name="20% - Accent1 3 2 7 2 3 4 2 2 2" xfId="23396" xr:uid="{00000000-0005-0000-0000-0000AC5A0000}"/>
    <cellStyle name="20% - Accent1 3 2 7 2 3 4 2 3" xfId="23397" xr:uid="{00000000-0005-0000-0000-0000AD5A0000}"/>
    <cellStyle name="20% - Accent1 3 2 7 2 3 4 3" xfId="23398" xr:uid="{00000000-0005-0000-0000-0000AE5A0000}"/>
    <cellStyle name="20% - Accent1 3 2 7 2 3 4 3 2" xfId="23399" xr:uid="{00000000-0005-0000-0000-0000AF5A0000}"/>
    <cellStyle name="20% - Accent1 3 2 7 2 3 4 4" xfId="23400" xr:uid="{00000000-0005-0000-0000-0000B05A0000}"/>
    <cellStyle name="20% - Accent1 3 2 7 2 3 5" xfId="23401" xr:uid="{00000000-0005-0000-0000-0000B15A0000}"/>
    <cellStyle name="20% - Accent1 3 2 7 2 3 5 2" xfId="23402" xr:uid="{00000000-0005-0000-0000-0000B25A0000}"/>
    <cellStyle name="20% - Accent1 3 2 7 2 3 5 2 2" xfId="23403" xr:uid="{00000000-0005-0000-0000-0000B35A0000}"/>
    <cellStyle name="20% - Accent1 3 2 7 2 3 5 3" xfId="23404" xr:uid="{00000000-0005-0000-0000-0000B45A0000}"/>
    <cellStyle name="20% - Accent1 3 2 7 2 3 6" xfId="23405" xr:uid="{00000000-0005-0000-0000-0000B55A0000}"/>
    <cellStyle name="20% - Accent1 3 2 7 2 3 6 2" xfId="23406" xr:uid="{00000000-0005-0000-0000-0000B65A0000}"/>
    <cellStyle name="20% - Accent1 3 2 7 2 3 6 2 2" xfId="23407" xr:uid="{00000000-0005-0000-0000-0000B75A0000}"/>
    <cellStyle name="20% - Accent1 3 2 7 2 3 6 3" xfId="23408" xr:uid="{00000000-0005-0000-0000-0000B85A0000}"/>
    <cellStyle name="20% - Accent1 3 2 7 2 3 7" xfId="23409" xr:uid="{00000000-0005-0000-0000-0000B95A0000}"/>
    <cellStyle name="20% - Accent1 3 2 7 2 3 7 2" xfId="23410" xr:uid="{00000000-0005-0000-0000-0000BA5A0000}"/>
    <cellStyle name="20% - Accent1 3 2 7 2 3 8" xfId="23411" xr:uid="{00000000-0005-0000-0000-0000BB5A0000}"/>
    <cellStyle name="20% - Accent1 3 2 7 2 3 8 2" xfId="23412" xr:uid="{00000000-0005-0000-0000-0000BC5A0000}"/>
    <cellStyle name="20% - Accent1 3 2 7 2 3 9" xfId="23413" xr:uid="{00000000-0005-0000-0000-0000BD5A0000}"/>
    <cellStyle name="20% - Accent1 3 2 7 2 4" xfId="23414" xr:uid="{00000000-0005-0000-0000-0000BE5A0000}"/>
    <cellStyle name="20% - Accent1 3 2 7 2 4 2" xfId="23415" xr:uid="{00000000-0005-0000-0000-0000BF5A0000}"/>
    <cellStyle name="20% - Accent1 3 2 7 2 4 2 2" xfId="23416" xr:uid="{00000000-0005-0000-0000-0000C05A0000}"/>
    <cellStyle name="20% - Accent1 3 2 7 2 4 2 2 2" xfId="23417" xr:uid="{00000000-0005-0000-0000-0000C15A0000}"/>
    <cellStyle name="20% - Accent1 3 2 7 2 4 2 3" xfId="23418" xr:uid="{00000000-0005-0000-0000-0000C25A0000}"/>
    <cellStyle name="20% - Accent1 3 2 7 2 4 3" xfId="23419" xr:uid="{00000000-0005-0000-0000-0000C35A0000}"/>
    <cellStyle name="20% - Accent1 3 2 7 2 4 3 2" xfId="23420" xr:uid="{00000000-0005-0000-0000-0000C45A0000}"/>
    <cellStyle name="20% - Accent1 3 2 7 2 4 4" xfId="23421" xr:uid="{00000000-0005-0000-0000-0000C55A0000}"/>
    <cellStyle name="20% - Accent1 3 2 7 2 5" xfId="23422" xr:uid="{00000000-0005-0000-0000-0000C65A0000}"/>
    <cellStyle name="20% - Accent1 3 2 7 2 5 2" xfId="23423" xr:uid="{00000000-0005-0000-0000-0000C75A0000}"/>
    <cellStyle name="20% - Accent1 3 2 7 2 5 2 2" xfId="23424" xr:uid="{00000000-0005-0000-0000-0000C85A0000}"/>
    <cellStyle name="20% - Accent1 3 2 7 2 5 2 2 2" xfId="23425" xr:uid="{00000000-0005-0000-0000-0000C95A0000}"/>
    <cellStyle name="20% - Accent1 3 2 7 2 5 2 3" xfId="23426" xr:uid="{00000000-0005-0000-0000-0000CA5A0000}"/>
    <cellStyle name="20% - Accent1 3 2 7 2 5 3" xfId="23427" xr:uid="{00000000-0005-0000-0000-0000CB5A0000}"/>
    <cellStyle name="20% - Accent1 3 2 7 2 5 3 2" xfId="23428" xr:uid="{00000000-0005-0000-0000-0000CC5A0000}"/>
    <cellStyle name="20% - Accent1 3 2 7 2 5 4" xfId="23429" xr:uid="{00000000-0005-0000-0000-0000CD5A0000}"/>
    <cellStyle name="20% - Accent1 3 2 7 2 6" xfId="23430" xr:uid="{00000000-0005-0000-0000-0000CE5A0000}"/>
    <cellStyle name="20% - Accent1 3 2 7 2 6 2" xfId="23431" xr:uid="{00000000-0005-0000-0000-0000CF5A0000}"/>
    <cellStyle name="20% - Accent1 3 2 7 2 6 2 2" xfId="23432" xr:uid="{00000000-0005-0000-0000-0000D05A0000}"/>
    <cellStyle name="20% - Accent1 3 2 7 2 6 2 2 2" xfId="23433" xr:uid="{00000000-0005-0000-0000-0000D15A0000}"/>
    <cellStyle name="20% - Accent1 3 2 7 2 6 2 3" xfId="23434" xr:uid="{00000000-0005-0000-0000-0000D25A0000}"/>
    <cellStyle name="20% - Accent1 3 2 7 2 6 3" xfId="23435" xr:uid="{00000000-0005-0000-0000-0000D35A0000}"/>
    <cellStyle name="20% - Accent1 3 2 7 2 6 3 2" xfId="23436" xr:uid="{00000000-0005-0000-0000-0000D45A0000}"/>
    <cellStyle name="20% - Accent1 3 2 7 2 6 4" xfId="23437" xr:uid="{00000000-0005-0000-0000-0000D55A0000}"/>
    <cellStyle name="20% - Accent1 3 2 7 2 7" xfId="23438" xr:uid="{00000000-0005-0000-0000-0000D65A0000}"/>
    <cellStyle name="20% - Accent1 3 2 7 2 7 2" xfId="23439" xr:uid="{00000000-0005-0000-0000-0000D75A0000}"/>
    <cellStyle name="20% - Accent1 3 2 7 2 7 2 2" xfId="23440" xr:uid="{00000000-0005-0000-0000-0000D85A0000}"/>
    <cellStyle name="20% - Accent1 3 2 7 2 7 3" xfId="23441" xr:uid="{00000000-0005-0000-0000-0000D95A0000}"/>
    <cellStyle name="20% - Accent1 3 2 7 2 8" xfId="23442" xr:uid="{00000000-0005-0000-0000-0000DA5A0000}"/>
    <cellStyle name="20% - Accent1 3 2 7 2 8 2" xfId="23443" xr:uid="{00000000-0005-0000-0000-0000DB5A0000}"/>
    <cellStyle name="20% - Accent1 3 2 7 2 8 2 2" xfId="23444" xr:uid="{00000000-0005-0000-0000-0000DC5A0000}"/>
    <cellStyle name="20% - Accent1 3 2 7 2 8 3" xfId="23445" xr:uid="{00000000-0005-0000-0000-0000DD5A0000}"/>
    <cellStyle name="20% - Accent1 3 2 7 2 9" xfId="23446" xr:uid="{00000000-0005-0000-0000-0000DE5A0000}"/>
    <cellStyle name="20% - Accent1 3 2 7 2 9 2" xfId="23447" xr:uid="{00000000-0005-0000-0000-0000DF5A0000}"/>
    <cellStyle name="20% - Accent1 3 2 7 3" xfId="23448" xr:uid="{00000000-0005-0000-0000-0000E05A0000}"/>
    <cellStyle name="20% - Accent1 3 2 7 3 2" xfId="23449" xr:uid="{00000000-0005-0000-0000-0000E15A0000}"/>
    <cellStyle name="20% - Accent1 3 2 7 3 2 2" xfId="23450" xr:uid="{00000000-0005-0000-0000-0000E25A0000}"/>
    <cellStyle name="20% - Accent1 3 2 7 3 2 2 2" xfId="23451" xr:uid="{00000000-0005-0000-0000-0000E35A0000}"/>
    <cellStyle name="20% - Accent1 3 2 7 3 2 2 2 2" xfId="23452" xr:uid="{00000000-0005-0000-0000-0000E45A0000}"/>
    <cellStyle name="20% - Accent1 3 2 7 3 2 2 3" xfId="23453" xr:uid="{00000000-0005-0000-0000-0000E55A0000}"/>
    <cellStyle name="20% - Accent1 3 2 7 3 2 3" xfId="23454" xr:uid="{00000000-0005-0000-0000-0000E65A0000}"/>
    <cellStyle name="20% - Accent1 3 2 7 3 2 3 2" xfId="23455" xr:uid="{00000000-0005-0000-0000-0000E75A0000}"/>
    <cellStyle name="20% - Accent1 3 2 7 3 2 4" xfId="23456" xr:uid="{00000000-0005-0000-0000-0000E85A0000}"/>
    <cellStyle name="20% - Accent1 3 2 7 3 3" xfId="23457" xr:uid="{00000000-0005-0000-0000-0000E95A0000}"/>
    <cellStyle name="20% - Accent1 3 2 7 3 3 2" xfId="23458" xr:uid="{00000000-0005-0000-0000-0000EA5A0000}"/>
    <cellStyle name="20% - Accent1 3 2 7 3 3 2 2" xfId="23459" xr:uid="{00000000-0005-0000-0000-0000EB5A0000}"/>
    <cellStyle name="20% - Accent1 3 2 7 3 3 2 2 2" xfId="23460" xr:uid="{00000000-0005-0000-0000-0000EC5A0000}"/>
    <cellStyle name="20% - Accent1 3 2 7 3 3 2 3" xfId="23461" xr:uid="{00000000-0005-0000-0000-0000ED5A0000}"/>
    <cellStyle name="20% - Accent1 3 2 7 3 3 3" xfId="23462" xr:uid="{00000000-0005-0000-0000-0000EE5A0000}"/>
    <cellStyle name="20% - Accent1 3 2 7 3 3 3 2" xfId="23463" xr:uid="{00000000-0005-0000-0000-0000EF5A0000}"/>
    <cellStyle name="20% - Accent1 3 2 7 3 3 4" xfId="23464" xr:uid="{00000000-0005-0000-0000-0000F05A0000}"/>
    <cellStyle name="20% - Accent1 3 2 7 3 4" xfId="23465" xr:uid="{00000000-0005-0000-0000-0000F15A0000}"/>
    <cellStyle name="20% - Accent1 3 2 7 3 4 2" xfId="23466" xr:uid="{00000000-0005-0000-0000-0000F25A0000}"/>
    <cellStyle name="20% - Accent1 3 2 7 3 4 2 2" xfId="23467" xr:uid="{00000000-0005-0000-0000-0000F35A0000}"/>
    <cellStyle name="20% - Accent1 3 2 7 3 4 2 2 2" xfId="23468" xr:uid="{00000000-0005-0000-0000-0000F45A0000}"/>
    <cellStyle name="20% - Accent1 3 2 7 3 4 2 3" xfId="23469" xr:uid="{00000000-0005-0000-0000-0000F55A0000}"/>
    <cellStyle name="20% - Accent1 3 2 7 3 4 3" xfId="23470" xr:uid="{00000000-0005-0000-0000-0000F65A0000}"/>
    <cellStyle name="20% - Accent1 3 2 7 3 4 3 2" xfId="23471" xr:uid="{00000000-0005-0000-0000-0000F75A0000}"/>
    <cellStyle name="20% - Accent1 3 2 7 3 4 4" xfId="23472" xr:uid="{00000000-0005-0000-0000-0000F85A0000}"/>
    <cellStyle name="20% - Accent1 3 2 7 3 5" xfId="23473" xr:uid="{00000000-0005-0000-0000-0000F95A0000}"/>
    <cellStyle name="20% - Accent1 3 2 7 3 5 2" xfId="23474" xr:uid="{00000000-0005-0000-0000-0000FA5A0000}"/>
    <cellStyle name="20% - Accent1 3 2 7 3 5 2 2" xfId="23475" xr:uid="{00000000-0005-0000-0000-0000FB5A0000}"/>
    <cellStyle name="20% - Accent1 3 2 7 3 5 3" xfId="23476" xr:uid="{00000000-0005-0000-0000-0000FC5A0000}"/>
    <cellStyle name="20% - Accent1 3 2 7 3 6" xfId="23477" xr:uid="{00000000-0005-0000-0000-0000FD5A0000}"/>
    <cellStyle name="20% - Accent1 3 2 7 3 6 2" xfId="23478" xr:uid="{00000000-0005-0000-0000-0000FE5A0000}"/>
    <cellStyle name="20% - Accent1 3 2 7 3 6 2 2" xfId="23479" xr:uid="{00000000-0005-0000-0000-0000FF5A0000}"/>
    <cellStyle name="20% - Accent1 3 2 7 3 6 3" xfId="23480" xr:uid="{00000000-0005-0000-0000-0000005B0000}"/>
    <cellStyle name="20% - Accent1 3 2 7 3 7" xfId="23481" xr:uid="{00000000-0005-0000-0000-0000015B0000}"/>
    <cellStyle name="20% - Accent1 3 2 7 3 7 2" xfId="23482" xr:uid="{00000000-0005-0000-0000-0000025B0000}"/>
    <cellStyle name="20% - Accent1 3 2 7 3 8" xfId="23483" xr:uid="{00000000-0005-0000-0000-0000035B0000}"/>
    <cellStyle name="20% - Accent1 3 2 7 3 8 2" xfId="23484" xr:uid="{00000000-0005-0000-0000-0000045B0000}"/>
    <cellStyle name="20% - Accent1 3 2 7 3 9" xfId="23485" xr:uid="{00000000-0005-0000-0000-0000055B0000}"/>
    <cellStyle name="20% - Accent1 3 2 7 4" xfId="23486" xr:uid="{00000000-0005-0000-0000-0000065B0000}"/>
    <cellStyle name="20% - Accent1 3 2 7 4 2" xfId="23487" xr:uid="{00000000-0005-0000-0000-0000075B0000}"/>
    <cellStyle name="20% - Accent1 3 2 7 4 2 2" xfId="23488" xr:uid="{00000000-0005-0000-0000-0000085B0000}"/>
    <cellStyle name="20% - Accent1 3 2 7 4 2 2 2" xfId="23489" xr:uid="{00000000-0005-0000-0000-0000095B0000}"/>
    <cellStyle name="20% - Accent1 3 2 7 4 2 2 2 2" xfId="23490" xr:uid="{00000000-0005-0000-0000-00000A5B0000}"/>
    <cellStyle name="20% - Accent1 3 2 7 4 2 2 3" xfId="23491" xr:uid="{00000000-0005-0000-0000-00000B5B0000}"/>
    <cellStyle name="20% - Accent1 3 2 7 4 2 3" xfId="23492" xr:uid="{00000000-0005-0000-0000-00000C5B0000}"/>
    <cellStyle name="20% - Accent1 3 2 7 4 2 3 2" xfId="23493" xr:uid="{00000000-0005-0000-0000-00000D5B0000}"/>
    <cellStyle name="20% - Accent1 3 2 7 4 2 4" xfId="23494" xr:uid="{00000000-0005-0000-0000-00000E5B0000}"/>
    <cellStyle name="20% - Accent1 3 2 7 4 3" xfId="23495" xr:uid="{00000000-0005-0000-0000-00000F5B0000}"/>
    <cellStyle name="20% - Accent1 3 2 7 4 3 2" xfId="23496" xr:uid="{00000000-0005-0000-0000-0000105B0000}"/>
    <cellStyle name="20% - Accent1 3 2 7 4 3 2 2" xfId="23497" xr:uid="{00000000-0005-0000-0000-0000115B0000}"/>
    <cellStyle name="20% - Accent1 3 2 7 4 3 2 2 2" xfId="23498" xr:uid="{00000000-0005-0000-0000-0000125B0000}"/>
    <cellStyle name="20% - Accent1 3 2 7 4 3 2 3" xfId="23499" xr:uid="{00000000-0005-0000-0000-0000135B0000}"/>
    <cellStyle name="20% - Accent1 3 2 7 4 3 3" xfId="23500" xr:uid="{00000000-0005-0000-0000-0000145B0000}"/>
    <cellStyle name="20% - Accent1 3 2 7 4 3 3 2" xfId="23501" xr:uid="{00000000-0005-0000-0000-0000155B0000}"/>
    <cellStyle name="20% - Accent1 3 2 7 4 3 4" xfId="23502" xr:uid="{00000000-0005-0000-0000-0000165B0000}"/>
    <cellStyle name="20% - Accent1 3 2 7 4 4" xfId="23503" xr:uid="{00000000-0005-0000-0000-0000175B0000}"/>
    <cellStyle name="20% - Accent1 3 2 7 4 4 2" xfId="23504" xr:uid="{00000000-0005-0000-0000-0000185B0000}"/>
    <cellStyle name="20% - Accent1 3 2 7 4 4 2 2" xfId="23505" xr:uid="{00000000-0005-0000-0000-0000195B0000}"/>
    <cellStyle name="20% - Accent1 3 2 7 4 4 2 2 2" xfId="23506" xr:uid="{00000000-0005-0000-0000-00001A5B0000}"/>
    <cellStyle name="20% - Accent1 3 2 7 4 4 2 3" xfId="23507" xr:uid="{00000000-0005-0000-0000-00001B5B0000}"/>
    <cellStyle name="20% - Accent1 3 2 7 4 4 3" xfId="23508" xr:uid="{00000000-0005-0000-0000-00001C5B0000}"/>
    <cellStyle name="20% - Accent1 3 2 7 4 4 3 2" xfId="23509" xr:uid="{00000000-0005-0000-0000-00001D5B0000}"/>
    <cellStyle name="20% - Accent1 3 2 7 4 4 4" xfId="23510" xr:uid="{00000000-0005-0000-0000-00001E5B0000}"/>
    <cellStyle name="20% - Accent1 3 2 7 4 5" xfId="23511" xr:uid="{00000000-0005-0000-0000-00001F5B0000}"/>
    <cellStyle name="20% - Accent1 3 2 7 4 5 2" xfId="23512" xr:uid="{00000000-0005-0000-0000-0000205B0000}"/>
    <cellStyle name="20% - Accent1 3 2 7 4 5 2 2" xfId="23513" xr:uid="{00000000-0005-0000-0000-0000215B0000}"/>
    <cellStyle name="20% - Accent1 3 2 7 4 5 3" xfId="23514" xr:uid="{00000000-0005-0000-0000-0000225B0000}"/>
    <cellStyle name="20% - Accent1 3 2 7 4 6" xfId="23515" xr:uid="{00000000-0005-0000-0000-0000235B0000}"/>
    <cellStyle name="20% - Accent1 3 2 7 4 6 2" xfId="23516" xr:uid="{00000000-0005-0000-0000-0000245B0000}"/>
    <cellStyle name="20% - Accent1 3 2 7 4 6 2 2" xfId="23517" xr:uid="{00000000-0005-0000-0000-0000255B0000}"/>
    <cellStyle name="20% - Accent1 3 2 7 4 6 3" xfId="23518" xr:uid="{00000000-0005-0000-0000-0000265B0000}"/>
    <cellStyle name="20% - Accent1 3 2 7 4 7" xfId="23519" xr:uid="{00000000-0005-0000-0000-0000275B0000}"/>
    <cellStyle name="20% - Accent1 3 2 7 4 7 2" xfId="23520" xr:uid="{00000000-0005-0000-0000-0000285B0000}"/>
    <cellStyle name="20% - Accent1 3 2 7 4 8" xfId="23521" xr:uid="{00000000-0005-0000-0000-0000295B0000}"/>
    <cellStyle name="20% - Accent1 3 2 7 4 8 2" xfId="23522" xr:uid="{00000000-0005-0000-0000-00002A5B0000}"/>
    <cellStyle name="20% - Accent1 3 2 7 4 9" xfId="23523" xr:uid="{00000000-0005-0000-0000-00002B5B0000}"/>
    <cellStyle name="20% - Accent1 3 2 7 5" xfId="23524" xr:uid="{00000000-0005-0000-0000-00002C5B0000}"/>
    <cellStyle name="20% - Accent1 3 2 7 5 2" xfId="23525" xr:uid="{00000000-0005-0000-0000-00002D5B0000}"/>
    <cellStyle name="20% - Accent1 3 2 7 5 2 2" xfId="23526" xr:uid="{00000000-0005-0000-0000-00002E5B0000}"/>
    <cellStyle name="20% - Accent1 3 2 7 5 2 2 2" xfId="23527" xr:uid="{00000000-0005-0000-0000-00002F5B0000}"/>
    <cellStyle name="20% - Accent1 3 2 7 5 2 3" xfId="23528" xr:uid="{00000000-0005-0000-0000-0000305B0000}"/>
    <cellStyle name="20% - Accent1 3 2 7 5 3" xfId="23529" xr:uid="{00000000-0005-0000-0000-0000315B0000}"/>
    <cellStyle name="20% - Accent1 3 2 7 5 3 2" xfId="23530" xr:uid="{00000000-0005-0000-0000-0000325B0000}"/>
    <cellStyle name="20% - Accent1 3 2 7 5 4" xfId="23531" xr:uid="{00000000-0005-0000-0000-0000335B0000}"/>
    <cellStyle name="20% - Accent1 3 2 7 6" xfId="23532" xr:uid="{00000000-0005-0000-0000-0000345B0000}"/>
    <cellStyle name="20% - Accent1 3 2 7 6 2" xfId="23533" xr:uid="{00000000-0005-0000-0000-0000355B0000}"/>
    <cellStyle name="20% - Accent1 3 2 7 6 2 2" xfId="23534" xr:uid="{00000000-0005-0000-0000-0000365B0000}"/>
    <cellStyle name="20% - Accent1 3 2 7 6 2 2 2" xfId="23535" xr:uid="{00000000-0005-0000-0000-0000375B0000}"/>
    <cellStyle name="20% - Accent1 3 2 7 6 2 3" xfId="23536" xr:uid="{00000000-0005-0000-0000-0000385B0000}"/>
    <cellStyle name="20% - Accent1 3 2 7 6 3" xfId="23537" xr:uid="{00000000-0005-0000-0000-0000395B0000}"/>
    <cellStyle name="20% - Accent1 3 2 7 6 3 2" xfId="23538" xr:uid="{00000000-0005-0000-0000-00003A5B0000}"/>
    <cellStyle name="20% - Accent1 3 2 7 6 4" xfId="23539" xr:uid="{00000000-0005-0000-0000-00003B5B0000}"/>
    <cellStyle name="20% - Accent1 3 2 7 7" xfId="23540" xr:uid="{00000000-0005-0000-0000-00003C5B0000}"/>
    <cellStyle name="20% - Accent1 3 2 7 7 2" xfId="23541" xr:uid="{00000000-0005-0000-0000-00003D5B0000}"/>
    <cellStyle name="20% - Accent1 3 2 7 7 2 2" xfId="23542" xr:uid="{00000000-0005-0000-0000-00003E5B0000}"/>
    <cellStyle name="20% - Accent1 3 2 7 7 2 2 2" xfId="23543" xr:uid="{00000000-0005-0000-0000-00003F5B0000}"/>
    <cellStyle name="20% - Accent1 3 2 7 7 2 3" xfId="23544" xr:uid="{00000000-0005-0000-0000-0000405B0000}"/>
    <cellStyle name="20% - Accent1 3 2 7 7 3" xfId="23545" xr:uid="{00000000-0005-0000-0000-0000415B0000}"/>
    <cellStyle name="20% - Accent1 3 2 7 7 3 2" xfId="23546" xr:uid="{00000000-0005-0000-0000-0000425B0000}"/>
    <cellStyle name="20% - Accent1 3 2 7 7 4" xfId="23547" xr:uid="{00000000-0005-0000-0000-0000435B0000}"/>
    <cellStyle name="20% - Accent1 3 2 7 8" xfId="23548" xr:uid="{00000000-0005-0000-0000-0000445B0000}"/>
    <cellStyle name="20% - Accent1 3 2 7 8 2" xfId="23549" xr:uid="{00000000-0005-0000-0000-0000455B0000}"/>
    <cellStyle name="20% - Accent1 3 2 7 8 2 2" xfId="23550" xr:uid="{00000000-0005-0000-0000-0000465B0000}"/>
    <cellStyle name="20% - Accent1 3 2 7 8 3" xfId="23551" xr:uid="{00000000-0005-0000-0000-0000475B0000}"/>
    <cellStyle name="20% - Accent1 3 2 7 9" xfId="23552" xr:uid="{00000000-0005-0000-0000-0000485B0000}"/>
    <cellStyle name="20% - Accent1 3 2 7 9 2" xfId="23553" xr:uid="{00000000-0005-0000-0000-0000495B0000}"/>
    <cellStyle name="20% - Accent1 3 2 7 9 2 2" xfId="23554" xr:uid="{00000000-0005-0000-0000-00004A5B0000}"/>
    <cellStyle name="20% - Accent1 3 2 7 9 3" xfId="23555" xr:uid="{00000000-0005-0000-0000-00004B5B0000}"/>
    <cellStyle name="20% - Accent1 3 2 8" xfId="23556" xr:uid="{00000000-0005-0000-0000-00004C5B0000}"/>
    <cellStyle name="20% - Accent1 3 2 8 10" xfId="23557" xr:uid="{00000000-0005-0000-0000-00004D5B0000}"/>
    <cellStyle name="20% - Accent1 3 2 8 10 2" xfId="23558" xr:uid="{00000000-0005-0000-0000-00004E5B0000}"/>
    <cellStyle name="20% - Accent1 3 2 8 11" xfId="23559" xr:uid="{00000000-0005-0000-0000-00004F5B0000}"/>
    <cellStyle name="20% - Accent1 3 2 8 2" xfId="23560" xr:uid="{00000000-0005-0000-0000-0000505B0000}"/>
    <cellStyle name="20% - Accent1 3 2 8 2 2" xfId="23561" xr:uid="{00000000-0005-0000-0000-0000515B0000}"/>
    <cellStyle name="20% - Accent1 3 2 8 2 2 2" xfId="23562" xr:uid="{00000000-0005-0000-0000-0000525B0000}"/>
    <cellStyle name="20% - Accent1 3 2 8 2 2 2 2" xfId="23563" xr:uid="{00000000-0005-0000-0000-0000535B0000}"/>
    <cellStyle name="20% - Accent1 3 2 8 2 2 2 2 2" xfId="23564" xr:uid="{00000000-0005-0000-0000-0000545B0000}"/>
    <cellStyle name="20% - Accent1 3 2 8 2 2 2 3" xfId="23565" xr:uid="{00000000-0005-0000-0000-0000555B0000}"/>
    <cellStyle name="20% - Accent1 3 2 8 2 2 3" xfId="23566" xr:uid="{00000000-0005-0000-0000-0000565B0000}"/>
    <cellStyle name="20% - Accent1 3 2 8 2 2 3 2" xfId="23567" xr:uid="{00000000-0005-0000-0000-0000575B0000}"/>
    <cellStyle name="20% - Accent1 3 2 8 2 2 4" xfId="23568" xr:uid="{00000000-0005-0000-0000-0000585B0000}"/>
    <cellStyle name="20% - Accent1 3 2 8 2 3" xfId="23569" xr:uid="{00000000-0005-0000-0000-0000595B0000}"/>
    <cellStyle name="20% - Accent1 3 2 8 2 3 2" xfId="23570" xr:uid="{00000000-0005-0000-0000-00005A5B0000}"/>
    <cellStyle name="20% - Accent1 3 2 8 2 3 2 2" xfId="23571" xr:uid="{00000000-0005-0000-0000-00005B5B0000}"/>
    <cellStyle name="20% - Accent1 3 2 8 2 3 2 2 2" xfId="23572" xr:uid="{00000000-0005-0000-0000-00005C5B0000}"/>
    <cellStyle name="20% - Accent1 3 2 8 2 3 2 3" xfId="23573" xr:uid="{00000000-0005-0000-0000-00005D5B0000}"/>
    <cellStyle name="20% - Accent1 3 2 8 2 3 3" xfId="23574" xr:uid="{00000000-0005-0000-0000-00005E5B0000}"/>
    <cellStyle name="20% - Accent1 3 2 8 2 3 3 2" xfId="23575" xr:uid="{00000000-0005-0000-0000-00005F5B0000}"/>
    <cellStyle name="20% - Accent1 3 2 8 2 3 4" xfId="23576" xr:uid="{00000000-0005-0000-0000-0000605B0000}"/>
    <cellStyle name="20% - Accent1 3 2 8 2 4" xfId="23577" xr:uid="{00000000-0005-0000-0000-0000615B0000}"/>
    <cellStyle name="20% - Accent1 3 2 8 2 4 2" xfId="23578" xr:uid="{00000000-0005-0000-0000-0000625B0000}"/>
    <cellStyle name="20% - Accent1 3 2 8 2 4 2 2" xfId="23579" xr:uid="{00000000-0005-0000-0000-0000635B0000}"/>
    <cellStyle name="20% - Accent1 3 2 8 2 4 2 2 2" xfId="23580" xr:uid="{00000000-0005-0000-0000-0000645B0000}"/>
    <cellStyle name="20% - Accent1 3 2 8 2 4 2 3" xfId="23581" xr:uid="{00000000-0005-0000-0000-0000655B0000}"/>
    <cellStyle name="20% - Accent1 3 2 8 2 4 3" xfId="23582" xr:uid="{00000000-0005-0000-0000-0000665B0000}"/>
    <cellStyle name="20% - Accent1 3 2 8 2 4 3 2" xfId="23583" xr:uid="{00000000-0005-0000-0000-0000675B0000}"/>
    <cellStyle name="20% - Accent1 3 2 8 2 4 4" xfId="23584" xr:uid="{00000000-0005-0000-0000-0000685B0000}"/>
    <cellStyle name="20% - Accent1 3 2 8 2 5" xfId="23585" xr:uid="{00000000-0005-0000-0000-0000695B0000}"/>
    <cellStyle name="20% - Accent1 3 2 8 2 5 2" xfId="23586" xr:uid="{00000000-0005-0000-0000-00006A5B0000}"/>
    <cellStyle name="20% - Accent1 3 2 8 2 5 2 2" xfId="23587" xr:uid="{00000000-0005-0000-0000-00006B5B0000}"/>
    <cellStyle name="20% - Accent1 3 2 8 2 5 3" xfId="23588" xr:uid="{00000000-0005-0000-0000-00006C5B0000}"/>
    <cellStyle name="20% - Accent1 3 2 8 2 6" xfId="23589" xr:uid="{00000000-0005-0000-0000-00006D5B0000}"/>
    <cellStyle name="20% - Accent1 3 2 8 2 6 2" xfId="23590" xr:uid="{00000000-0005-0000-0000-00006E5B0000}"/>
    <cellStyle name="20% - Accent1 3 2 8 2 6 2 2" xfId="23591" xr:uid="{00000000-0005-0000-0000-00006F5B0000}"/>
    <cellStyle name="20% - Accent1 3 2 8 2 6 3" xfId="23592" xr:uid="{00000000-0005-0000-0000-0000705B0000}"/>
    <cellStyle name="20% - Accent1 3 2 8 2 7" xfId="23593" xr:uid="{00000000-0005-0000-0000-0000715B0000}"/>
    <cellStyle name="20% - Accent1 3 2 8 2 7 2" xfId="23594" xr:uid="{00000000-0005-0000-0000-0000725B0000}"/>
    <cellStyle name="20% - Accent1 3 2 8 2 8" xfId="23595" xr:uid="{00000000-0005-0000-0000-0000735B0000}"/>
    <cellStyle name="20% - Accent1 3 2 8 2 8 2" xfId="23596" xr:uid="{00000000-0005-0000-0000-0000745B0000}"/>
    <cellStyle name="20% - Accent1 3 2 8 2 9" xfId="23597" xr:uid="{00000000-0005-0000-0000-0000755B0000}"/>
    <cellStyle name="20% - Accent1 3 2 8 3" xfId="23598" xr:uid="{00000000-0005-0000-0000-0000765B0000}"/>
    <cellStyle name="20% - Accent1 3 2 8 3 2" xfId="23599" xr:uid="{00000000-0005-0000-0000-0000775B0000}"/>
    <cellStyle name="20% - Accent1 3 2 8 3 2 2" xfId="23600" xr:uid="{00000000-0005-0000-0000-0000785B0000}"/>
    <cellStyle name="20% - Accent1 3 2 8 3 2 2 2" xfId="23601" xr:uid="{00000000-0005-0000-0000-0000795B0000}"/>
    <cellStyle name="20% - Accent1 3 2 8 3 2 2 2 2" xfId="23602" xr:uid="{00000000-0005-0000-0000-00007A5B0000}"/>
    <cellStyle name="20% - Accent1 3 2 8 3 2 2 3" xfId="23603" xr:uid="{00000000-0005-0000-0000-00007B5B0000}"/>
    <cellStyle name="20% - Accent1 3 2 8 3 2 3" xfId="23604" xr:uid="{00000000-0005-0000-0000-00007C5B0000}"/>
    <cellStyle name="20% - Accent1 3 2 8 3 2 3 2" xfId="23605" xr:uid="{00000000-0005-0000-0000-00007D5B0000}"/>
    <cellStyle name="20% - Accent1 3 2 8 3 2 4" xfId="23606" xr:uid="{00000000-0005-0000-0000-00007E5B0000}"/>
    <cellStyle name="20% - Accent1 3 2 8 3 3" xfId="23607" xr:uid="{00000000-0005-0000-0000-00007F5B0000}"/>
    <cellStyle name="20% - Accent1 3 2 8 3 3 2" xfId="23608" xr:uid="{00000000-0005-0000-0000-0000805B0000}"/>
    <cellStyle name="20% - Accent1 3 2 8 3 3 2 2" xfId="23609" xr:uid="{00000000-0005-0000-0000-0000815B0000}"/>
    <cellStyle name="20% - Accent1 3 2 8 3 3 2 2 2" xfId="23610" xr:uid="{00000000-0005-0000-0000-0000825B0000}"/>
    <cellStyle name="20% - Accent1 3 2 8 3 3 2 3" xfId="23611" xr:uid="{00000000-0005-0000-0000-0000835B0000}"/>
    <cellStyle name="20% - Accent1 3 2 8 3 3 3" xfId="23612" xr:uid="{00000000-0005-0000-0000-0000845B0000}"/>
    <cellStyle name="20% - Accent1 3 2 8 3 3 3 2" xfId="23613" xr:uid="{00000000-0005-0000-0000-0000855B0000}"/>
    <cellStyle name="20% - Accent1 3 2 8 3 3 4" xfId="23614" xr:uid="{00000000-0005-0000-0000-0000865B0000}"/>
    <cellStyle name="20% - Accent1 3 2 8 3 4" xfId="23615" xr:uid="{00000000-0005-0000-0000-0000875B0000}"/>
    <cellStyle name="20% - Accent1 3 2 8 3 4 2" xfId="23616" xr:uid="{00000000-0005-0000-0000-0000885B0000}"/>
    <cellStyle name="20% - Accent1 3 2 8 3 4 2 2" xfId="23617" xr:uid="{00000000-0005-0000-0000-0000895B0000}"/>
    <cellStyle name="20% - Accent1 3 2 8 3 4 2 2 2" xfId="23618" xr:uid="{00000000-0005-0000-0000-00008A5B0000}"/>
    <cellStyle name="20% - Accent1 3 2 8 3 4 2 3" xfId="23619" xr:uid="{00000000-0005-0000-0000-00008B5B0000}"/>
    <cellStyle name="20% - Accent1 3 2 8 3 4 3" xfId="23620" xr:uid="{00000000-0005-0000-0000-00008C5B0000}"/>
    <cellStyle name="20% - Accent1 3 2 8 3 4 3 2" xfId="23621" xr:uid="{00000000-0005-0000-0000-00008D5B0000}"/>
    <cellStyle name="20% - Accent1 3 2 8 3 4 4" xfId="23622" xr:uid="{00000000-0005-0000-0000-00008E5B0000}"/>
    <cellStyle name="20% - Accent1 3 2 8 3 5" xfId="23623" xr:uid="{00000000-0005-0000-0000-00008F5B0000}"/>
    <cellStyle name="20% - Accent1 3 2 8 3 5 2" xfId="23624" xr:uid="{00000000-0005-0000-0000-0000905B0000}"/>
    <cellStyle name="20% - Accent1 3 2 8 3 5 2 2" xfId="23625" xr:uid="{00000000-0005-0000-0000-0000915B0000}"/>
    <cellStyle name="20% - Accent1 3 2 8 3 5 3" xfId="23626" xr:uid="{00000000-0005-0000-0000-0000925B0000}"/>
    <cellStyle name="20% - Accent1 3 2 8 3 6" xfId="23627" xr:uid="{00000000-0005-0000-0000-0000935B0000}"/>
    <cellStyle name="20% - Accent1 3 2 8 3 6 2" xfId="23628" xr:uid="{00000000-0005-0000-0000-0000945B0000}"/>
    <cellStyle name="20% - Accent1 3 2 8 3 6 2 2" xfId="23629" xr:uid="{00000000-0005-0000-0000-0000955B0000}"/>
    <cellStyle name="20% - Accent1 3 2 8 3 6 3" xfId="23630" xr:uid="{00000000-0005-0000-0000-0000965B0000}"/>
    <cellStyle name="20% - Accent1 3 2 8 3 7" xfId="23631" xr:uid="{00000000-0005-0000-0000-0000975B0000}"/>
    <cellStyle name="20% - Accent1 3 2 8 3 7 2" xfId="23632" xr:uid="{00000000-0005-0000-0000-0000985B0000}"/>
    <cellStyle name="20% - Accent1 3 2 8 3 8" xfId="23633" xr:uid="{00000000-0005-0000-0000-0000995B0000}"/>
    <cellStyle name="20% - Accent1 3 2 8 3 8 2" xfId="23634" xr:uid="{00000000-0005-0000-0000-00009A5B0000}"/>
    <cellStyle name="20% - Accent1 3 2 8 3 9" xfId="23635" xr:uid="{00000000-0005-0000-0000-00009B5B0000}"/>
    <cellStyle name="20% - Accent1 3 2 8 4" xfId="23636" xr:uid="{00000000-0005-0000-0000-00009C5B0000}"/>
    <cellStyle name="20% - Accent1 3 2 8 4 2" xfId="23637" xr:uid="{00000000-0005-0000-0000-00009D5B0000}"/>
    <cellStyle name="20% - Accent1 3 2 8 4 2 2" xfId="23638" xr:uid="{00000000-0005-0000-0000-00009E5B0000}"/>
    <cellStyle name="20% - Accent1 3 2 8 4 2 2 2" xfId="23639" xr:uid="{00000000-0005-0000-0000-00009F5B0000}"/>
    <cellStyle name="20% - Accent1 3 2 8 4 2 3" xfId="23640" xr:uid="{00000000-0005-0000-0000-0000A05B0000}"/>
    <cellStyle name="20% - Accent1 3 2 8 4 3" xfId="23641" xr:uid="{00000000-0005-0000-0000-0000A15B0000}"/>
    <cellStyle name="20% - Accent1 3 2 8 4 3 2" xfId="23642" xr:uid="{00000000-0005-0000-0000-0000A25B0000}"/>
    <cellStyle name="20% - Accent1 3 2 8 4 4" xfId="23643" xr:uid="{00000000-0005-0000-0000-0000A35B0000}"/>
    <cellStyle name="20% - Accent1 3 2 8 5" xfId="23644" xr:uid="{00000000-0005-0000-0000-0000A45B0000}"/>
    <cellStyle name="20% - Accent1 3 2 8 5 2" xfId="23645" xr:uid="{00000000-0005-0000-0000-0000A55B0000}"/>
    <cellStyle name="20% - Accent1 3 2 8 5 2 2" xfId="23646" xr:uid="{00000000-0005-0000-0000-0000A65B0000}"/>
    <cellStyle name="20% - Accent1 3 2 8 5 2 2 2" xfId="23647" xr:uid="{00000000-0005-0000-0000-0000A75B0000}"/>
    <cellStyle name="20% - Accent1 3 2 8 5 2 3" xfId="23648" xr:uid="{00000000-0005-0000-0000-0000A85B0000}"/>
    <cellStyle name="20% - Accent1 3 2 8 5 3" xfId="23649" xr:uid="{00000000-0005-0000-0000-0000A95B0000}"/>
    <cellStyle name="20% - Accent1 3 2 8 5 3 2" xfId="23650" xr:uid="{00000000-0005-0000-0000-0000AA5B0000}"/>
    <cellStyle name="20% - Accent1 3 2 8 5 4" xfId="23651" xr:uid="{00000000-0005-0000-0000-0000AB5B0000}"/>
    <cellStyle name="20% - Accent1 3 2 8 6" xfId="23652" xr:uid="{00000000-0005-0000-0000-0000AC5B0000}"/>
    <cellStyle name="20% - Accent1 3 2 8 6 2" xfId="23653" xr:uid="{00000000-0005-0000-0000-0000AD5B0000}"/>
    <cellStyle name="20% - Accent1 3 2 8 6 2 2" xfId="23654" xr:uid="{00000000-0005-0000-0000-0000AE5B0000}"/>
    <cellStyle name="20% - Accent1 3 2 8 6 2 2 2" xfId="23655" xr:uid="{00000000-0005-0000-0000-0000AF5B0000}"/>
    <cellStyle name="20% - Accent1 3 2 8 6 2 3" xfId="23656" xr:uid="{00000000-0005-0000-0000-0000B05B0000}"/>
    <cellStyle name="20% - Accent1 3 2 8 6 3" xfId="23657" xr:uid="{00000000-0005-0000-0000-0000B15B0000}"/>
    <cellStyle name="20% - Accent1 3 2 8 6 3 2" xfId="23658" xr:uid="{00000000-0005-0000-0000-0000B25B0000}"/>
    <cellStyle name="20% - Accent1 3 2 8 6 4" xfId="23659" xr:uid="{00000000-0005-0000-0000-0000B35B0000}"/>
    <cellStyle name="20% - Accent1 3 2 8 7" xfId="23660" xr:uid="{00000000-0005-0000-0000-0000B45B0000}"/>
    <cellStyle name="20% - Accent1 3 2 8 7 2" xfId="23661" xr:uid="{00000000-0005-0000-0000-0000B55B0000}"/>
    <cellStyle name="20% - Accent1 3 2 8 7 2 2" xfId="23662" xr:uid="{00000000-0005-0000-0000-0000B65B0000}"/>
    <cellStyle name="20% - Accent1 3 2 8 7 3" xfId="23663" xr:uid="{00000000-0005-0000-0000-0000B75B0000}"/>
    <cellStyle name="20% - Accent1 3 2 8 8" xfId="23664" xr:uid="{00000000-0005-0000-0000-0000B85B0000}"/>
    <cellStyle name="20% - Accent1 3 2 8 8 2" xfId="23665" xr:uid="{00000000-0005-0000-0000-0000B95B0000}"/>
    <cellStyle name="20% - Accent1 3 2 8 8 2 2" xfId="23666" xr:uid="{00000000-0005-0000-0000-0000BA5B0000}"/>
    <cellStyle name="20% - Accent1 3 2 8 8 3" xfId="23667" xr:uid="{00000000-0005-0000-0000-0000BB5B0000}"/>
    <cellStyle name="20% - Accent1 3 2 8 9" xfId="23668" xr:uid="{00000000-0005-0000-0000-0000BC5B0000}"/>
    <cellStyle name="20% - Accent1 3 2 8 9 2" xfId="23669" xr:uid="{00000000-0005-0000-0000-0000BD5B0000}"/>
    <cellStyle name="20% - Accent1 3 2 9" xfId="23670" xr:uid="{00000000-0005-0000-0000-0000BE5B0000}"/>
    <cellStyle name="20% - Accent1 3 2 9 10" xfId="23671" xr:uid="{00000000-0005-0000-0000-0000BF5B0000}"/>
    <cellStyle name="20% - Accent1 3 2 9 10 2" xfId="23672" xr:uid="{00000000-0005-0000-0000-0000C05B0000}"/>
    <cellStyle name="20% - Accent1 3 2 9 11" xfId="23673" xr:uid="{00000000-0005-0000-0000-0000C15B0000}"/>
    <cellStyle name="20% - Accent1 3 2 9 2" xfId="23674" xr:uid="{00000000-0005-0000-0000-0000C25B0000}"/>
    <cellStyle name="20% - Accent1 3 2 9 2 2" xfId="23675" xr:uid="{00000000-0005-0000-0000-0000C35B0000}"/>
    <cellStyle name="20% - Accent1 3 2 9 2 2 2" xfId="23676" xr:uid="{00000000-0005-0000-0000-0000C45B0000}"/>
    <cellStyle name="20% - Accent1 3 2 9 2 2 2 2" xfId="23677" xr:uid="{00000000-0005-0000-0000-0000C55B0000}"/>
    <cellStyle name="20% - Accent1 3 2 9 2 2 2 2 2" xfId="23678" xr:uid="{00000000-0005-0000-0000-0000C65B0000}"/>
    <cellStyle name="20% - Accent1 3 2 9 2 2 2 3" xfId="23679" xr:uid="{00000000-0005-0000-0000-0000C75B0000}"/>
    <cellStyle name="20% - Accent1 3 2 9 2 2 3" xfId="23680" xr:uid="{00000000-0005-0000-0000-0000C85B0000}"/>
    <cellStyle name="20% - Accent1 3 2 9 2 2 3 2" xfId="23681" xr:uid="{00000000-0005-0000-0000-0000C95B0000}"/>
    <cellStyle name="20% - Accent1 3 2 9 2 2 4" xfId="23682" xr:uid="{00000000-0005-0000-0000-0000CA5B0000}"/>
    <cellStyle name="20% - Accent1 3 2 9 2 3" xfId="23683" xr:uid="{00000000-0005-0000-0000-0000CB5B0000}"/>
    <cellStyle name="20% - Accent1 3 2 9 2 3 2" xfId="23684" xr:uid="{00000000-0005-0000-0000-0000CC5B0000}"/>
    <cellStyle name="20% - Accent1 3 2 9 2 3 2 2" xfId="23685" xr:uid="{00000000-0005-0000-0000-0000CD5B0000}"/>
    <cellStyle name="20% - Accent1 3 2 9 2 3 2 2 2" xfId="23686" xr:uid="{00000000-0005-0000-0000-0000CE5B0000}"/>
    <cellStyle name="20% - Accent1 3 2 9 2 3 2 3" xfId="23687" xr:uid="{00000000-0005-0000-0000-0000CF5B0000}"/>
    <cellStyle name="20% - Accent1 3 2 9 2 3 3" xfId="23688" xr:uid="{00000000-0005-0000-0000-0000D05B0000}"/>
    <cellStyle name="20% - Accent1 3 2 9 2 3 3 2" xfId="23689" xr:uid="{00000000-0005-0000-0000-0000D15B0000}"/>
    <cellStyle name="20% - Accent1 3 2 9 2 3 4" xfId="23690" xr:uid="{00000000-0005-0000-0000-0000D25B0000}"/>
    <cellStyle name="20% - Accent1 3 2 9 2 4" xfId="23691" xr:uid="{00000000-0005-0000-0000-0000D35B0000}"/>
    <cellStyle name="20% - Accent1 3 2 9 2 4 2" xfId="23692" xr:uid="{00000000-0005-0000-0000-0000D45B0000}"/>
    <cellStyle name="20% - Accent1 3 2 9 2 4 2 2" xfId="23693" xr:uid="{00000000-0005-0000-0000-0000D55B0000}"/>
    <cellStyle name="20% - Accent1 3 2 9 2 4 2 2 2" xfId="23694" xr:uid="{00000000-0005-0000-0000-0000D65B0000}"/>
    <cellStyle name="20% - Accent1 3 2 9 2 4 2 3" xfId="23695" xr:uid="{00000000-0005-0000-0000-0000D75B0000}"/>
    <cellStyle name="20% - Accent1 3 2 9 2 4 3" xfId="23696" xr:uid="{00000000-0005-0000-0000-0000D85B0000}"/>
    <cellStyle name="20% - Accent1 3 2 9 2 4 3 2" xfId="23697" xr:uid="{00000000-0005-0000-0000-0000D95B0000}"/>
    <cellStyle name="20% - Accent1 3 2 9 2 4 4" xfId="23698" xr:uid="{00000000-0005-0000-0000-0000DA5B0000}"/>
    <cellStyle name="20% - Accent1 3 2 9 2 5" xfId="23699" xr:uid="{00000000-0005-0000-0000-0000DB5B0000}"/>
    <cellStyle name="20% - Accent1 3 2 9 2 5 2" xfId="23700" xr:uid="{00000000-0005-0000-0000-0000DC5B0000}"/>
    <cellStyle name="20% - Accent1 3 2 9 2 5 2 2" xfId="23701" xr:uid="{00000000-0005-0000-0000-0000DD5B0000}"/>
    <cellStyle name="20% - Accent1 3 2 9 2 5 3" xfId="23702" xr:uid="{00000000-0005-0000-0000-0000DE5B0000}"/>
    <cellStyle name="20% - Accent1 3 2 9 2 6" xfId="23703" xr:uid="{00000000-0005-0000-0000-0000DF5B0000}"/>
    <cellStyle name="20% - Accent1 3 2 9 2 6 2" xfId="23704" xr:uid="{00000000-0005-0000-0000-0000E05B0000}"/>
    <cellStyle name="20% - Accent1 3 2 9 2 6 2 2" xfId="23705" xr:uid="{00000000-0005-0000-0000-0000E15B0000}"/>
    <cellStyle name="20% - Accent1 3 2 9 2 6 3" xfId="23706" xr:uid="{00000000-0005-0000-0000-0000E25B0000}"/>
    <cellStyle name="20% - Accent1 3 2 9 2 7" xfId="23707" xr:uid="{00000000-0005-0000-0000-0000E35B0000}"/>
    <cellStyle name="20% - Accent1 3 2 9 2 7 2" xfId="23708" xr:uid="{00000000-0005-0000-0000-0000E45B0000}"/>
    <cellStyle name="20% - Accent1 3 2 9 2 8" xfId="23709" xr:uid="{00000000-0005-0000-0000-0000E55B0000}"/>
    <cellStyle name="20% - Accent1 3 2 9 2 8 2" xfId="23710" xr:uid="{00000000-0005-0000-0000-0000E65B0000}"/>
    <cellStyle name="20% - Accent1 3 2 9 2 9" xfId="23711" xr:uid="{00000000-0005-0000-0000-0000E75B0000}"/>
    <cellStyle name="20% - Accent1 3 2 9 3" xfId="23712" xr:uid="{00000000-0005-0000-0000-0000E85B0000}"/>
    <cellStyle name="20% - Accent1 3 2 9 3 2" xfId="23713" xr:uid="{00000000-0005-0000-0000-0000E95B0000}"/>
    <cellStyle name="20% - Accent1 3 2 9 3 2 2" xfId="23714" xr:uid="{00000000-0005-0000-0000-0000EA5B0000}"/>
    <cellStyle name="20% - Accent1 3 2 9 3 2 2 2" xfId="23715" xr:uid="{00000000-0005-0000-0000-0000EB5B0000}"/>
    <cellStyle name="20% - Accent1 3 2 9 3 2 2 2 2" xfId="23716" xr:uid="{00000000-0005-0000-0000-0000EC5B0000}"/>
    <cellStyle name="20% - Accent1 3 2 9 3 2 2 3" xfId="23717" xr:uid="{00000000-0005-0000-0000-0000ED5B0000}"/>
    <cellStyle name="20% - Accent1 3 2 9 3 2 3" xfId="23718" xr:uid="{00000000-0005-0000-0000-0000EE5B0000}"/>
    <cellStyle name="20% - Accent1 3 2 9 3 2 3 2" xfId="23719" xr:uid="{00000000-0005-0000-0000-0000EF5B0000}"/>
    <cellStyle name="20% - Accent1 3 2 9 3 2 4" xfId="23720" xr:uid="{00000000-0005-0000-0000-0000F05B0000}"/>
    <cellStyle name="20% - Accent1 3 2 9 3 3" xfId="23721" xr:uid="{00000000-0005-0000-0000-0000F15B0000}"/>
    <cellStyle name="20% - Accent1 3 2 9 3 3 2" xfId="23722" xr:uid="{00000000-0005-0000-0000-0000F25B0000}"/>
    <cellStyle name="20% - Accent1 3 2 9 3 3 2 2" xfId="23723" xr:uid="{00000000-0005-0000-0000-0000F35B0000}"/>
    <cellStyle name="20% - Accent1 3 2 9 3 3 2 2 2" xfId="23724" xr:uid="{00000000-0005-0000-0000-0000F45B0000}"/>
    <cellStyle name="20% - Accent1 3 2 9 3 3 2 3" xfId="23725" xr:uid="{00000000-0005-0000-0000-0000F55B0000}"/>
    <cellStyle name="20% - Accent1 3 2 9 3 3 3" xfId="23726" xr:uid="{00000000-0005-0000-0000-0000F65B0000}"/>
    <cellStyle name="20% - Accent1 3 2 9 3 3 3 2" xfId="23727" xr:uid="{00000000-0005-0000-0000-0000F75B0000}"/>
    <cellStyle name="20% - Accent1 3 2 9 3 3 4" xfId="23728" xr:uid="{00000000-0005-0000-0000-0000F85B0000}"/>
    <cellStyle name="20% - Accent1 3 2 9 3 4" xfId="23729" xr:uid="{00000000-0005-0000-0000-0000F95B0000}"/>
    <cellStyle name="20% - Accent1 3 2 9 3 4 2" xfId="23730" xr:uid="{00000000-0005-0000-0000-0000FA5B0000}"/>
    <cellStyle name="20% - Accent1 3 2 9 3 4 2 2" xfId="23731" xr:uid="{00000000-0005-0000-0000-0000FB5B0000}"/>
    <cellStyle name="20% - Accent1 3 2 9 3 4 2 2 2" xfId="23732" xr:uid="{00000000-0005-0000-0000-0000FC5B0000}"/>
    <cellStyle name="20% - Accent1 3 2 9 3 4 2 3" xfId="23733" xr:uid="{00000000-0005-0000-0000-0000FD5B0000}"/>
    <cellStyle name="20% - Accent1 3 2 9 3 4 3" xfId="23734" xr:uid="{00000000-0005-0000-0000-0000FE5B0000}"/>
    <cellStyle name="20% - Accent1 3 2 9 3 4 3 2" xfId="23735" xr:uid="{00000000-0005-0000-0000-0000FF5B0000}"/>
    <cellStyle name="20% - Accent1 3 2 9 3 4 4" xfId="23736" xr:uid="{00000000-0005-0000-0000-0000005C0000}"/>
    <cellStyle name="20% - Accent1 3 2 9 3 5" xfId="23737" xr:uid="{00000000-0005-0000-0000-0000015C0000}"/>
    <cellStyle name="20% - Accent1 3 2 9 3 5 2" xfId="23738" xr:uid="{00000000-0005-0000-0000-0000025C0000}"/>
    <cellStyle name="20% - Accent1 3 2 9 3 5 2 2" xfId="23739" xr:uid="{00000000-0005-0000-0000-0000035C0000}"/>
    <cellStyle name="20% - Accent1 3 2 9 3 5 3" xfId="23740" xr:uid="{00000000-0005-0000-0000-0000045C0000}"/>
    <cellStyle name="20% - Accent1 3 2 9 3 6" xfId="23741" xr:uid="{00000000-0005-0000-0000-0000055C0000}"/>
    <cellStyle name="20% - Accent1 3 2 9 3 6 2" xfId="23742" xr:uid="{00000000-0005-0000-0000-0000065C0000}"/>
    <cellStyle name="20% - Accent1 3 2 9 3 6 2 2" xfId="23743" xr:uid="{00000000-0005-0000-0000-0000075C0000}"/>
    <cellStyle name="20% - Accent1 3 2 9 3 6 3" xfId="23744" xr:uid="{00000000-0005-0000-0000-0000085C0000}"/>
    <cellStyle name="20% - Accent1 3 2 9 3 7" xfId="23745" xr:uid="{00000000-0005-0000-0000-0000095C0000}"/>
    <cellStyle name="20% - Accent1 3 2 9 3 7 2" xfId="23746" xr:uid="{00000000-0005-0000-0000-00000A5C0000}"/>
    <cellStyle name="20% - Accent1 3 2 9 3 8" xfId="23747" xr:uid="{00000000-0005-0000-0000-00000B5C0000}"/>
    <cellStyle name="20% - Accent1 3 2 9 3 8 2" xfId="23748" xr:uid="{00000000-0005-0000-0000-00000C5C0000}"/>
    <cellStyle name="20% - Accent1 3 2 9 3 9" xfId="23749" xr:uid="{00000000-0005-0000-0000-00000D5C0000}"/>
    <cellStyle name="20% - Accent1 3 2 9 4" xfId="23750" xr:uid="{00000000-0005-0000-0000-00000E5C0000}"/>
    <cellStyle name="20% - Accent1 3 2 9 4 2" xfId="23751" xr:uid="{00000000-0005-0000-0000-00000F5C0000}"/>
    <cellStyle name="20% - Accent1 3 2 9 4 2 2" xfId="23752" xr:uid="{00000000-0005-0000-0000-0000105C0000}"/>
    <cellStyle name="20% - Accent1 3 2 9 4 2 2 2" xfId="23753" xr:uid="{00000000-0005-0000-0000-0000115C0000}"/>
    <cellStyle name="20% - Accent1 3 2 9 4 2 3" xfId="23754" xr:uid="{00000000-0005-0000-0000-0000125C0000}"/>
    <cellStyle name="20% - Accent1 3 2 9 4 3" xfId="23755" xr:uid="{00000000-0005-0000-0000-0000135C0000}"/>
    <cellStyle name="20% - Accent1 3 2 9 4 3 2" xfId="23756" xr:uid="{00000000-0005-0000-0000-0000145C0000}"/>
    <cellStyle name="20% - Accent1 3 2 9 4 4" xfId="23757" xr:uid="{00000000-0005-0000-0000-0000155C0000}"/>
    <cellStyle name="20% - Accent1 3 2 9 5" xfId="23758" xr:uid="{00000000-0005-0000-0000-0000165C0000}"/>
    <cellStyle name="20% - Accent1 3 2 9 5 2" xfId="23759" xr:uid="{00000000-0005-0000-0000-0000175C0000}"/>
    <cellStyle name="20% - Accent1 3 2 9 5 2 2" xfId="23760" xr:uid="{00000000-0005-0000-0000-0000185C0000}"/>
    <cellStyle name="20% - Accent1 3 2 9 5 2 2 2" xfId="23761" xr:uid="{00000000-0005-0000-0000-0000195C0000}"/>
    <cellStyle name="20% - Accent1 3 2 9 5 2 3" xfId="23762" xr:uid="{00000000-0005-0000-0000-00001A5C0000}"/>
    <cellStyle name="20% - Accent1 3 2 9 5 3" xfId="23763" xr:uid="{00000000-0005-0000-0000-00001B5C0000}"/>
    <cellStyle name="20% - Accent1 3 2 9 5 3 2" xfId="23764" xr:uid="{00000000-0005-0000-0000-00001C5C0000}"/>
    <cellStyle name="20% - Accent1 3 2 9 5 4" xfId="23765" xr:uid="{00000000-0005-0000-0000-00001D5C0000}"/>
    <cellStyle name="20% - Accent1 3 2 9 6" xfId="23766" xr:uid="{00000000-0005-0000-0000-00001E5C0000}"/>
    <cellStyle name="20% - Accent1 3 2 9 6 2" xfId="23767" xr:uid="{00000000-0005-0000-0000-00001F5C0000}"/>
    <cellStyle name="20% - Accent1 3 2 9 6 2 2" xfId="23768" xr:uid="{00000000-0005-0000-0000-0000205C0000}"/>
    <cellStyle name="20% - Accent1 3 2 9 6 2 2 2" xfId="23769" xr:uid="{00000000-0005-0000-0000-0000215C0000}"/>
    <cellStyle name="20% - Accent1 3 2 9 6 2 3" xfId="23770" xr:uid="{00000000-0005-0000-0000-0000225C0000}"/>
    <cellStyle name="20% - Accent1 3 2 9 6 3" xfId="23771" xr:uid="{00000000-0005-0000-0000-0000235C0000}"/>
    <cellStyle name="20% - Accent1 3 2 9 6 3 2" xfId="23772" xr:uid="{00000000-0005-0000-0000-0000245C0000}"/>
    <cellStyle name="20% - Accent1 3 2 9 6 4" xfId="23773" xr:uid="{00000000-0005-0000-0000-0000255C0000}"/>
    <cellStyle name="20% - Accent1 3 2 9 7" xfId="23774" xr:uid="{00000000-0005-0000-0000-0000265C0000}"/>
    <cellStyle name="20% - Accent1 3 2 9 7 2" xfId="23775" xr:uid="{00000000-0005-0000-0000-0000275C0000}"/>
    <cellStyle name="20% - Accent1 3 2 9 7 2 2" xfId="23776" xr:uid="{00000000-0005-0000-0000-0000285C0000}"/>
    <cellStyle name="20% - Accent1 3 2 9 7 3" xfId="23777" xr:uid="{00000000-0005-0000-0000-0000295C0000}"/>
    <cellStyle name="20% - Accent1 3 2 9 8" xfId="23778" xr:uid="{00000000-0005-0000-0000-00002A5C0000}"/>
    <cellStyle name="20% - Accent1 3 2 9 8 2" xfId="23779" xr:uid="{00000000-0005-0000-0000-00002B5C0000}"/>
    <cellStyle name="20% - Accent1 3 2 9 8 2 2" xfId="23780" xr:uid="{00000000-0005-0000-0000-00002C5C0000}"/>
    <cellStyle name="20% - Accent1 3 2 9 8 3" xfId="23781" xr:uid="{00000000-0005-0000-0000-00002D5C0000}"/>
    <cellStyle name="20% - Accent1 3 2 9 9" xfId="23782" xr:uid="{00000000-0005-0000-0000-00002E5C0000}"/>
    <cellStyle name="20% - Accent1 3 2 9 9 2" xfId="23783" xr:uid="{00000000-0005-0000-0000-00002F5C0000}"/>
    <cellStyle name="20% - Accent1 3 20" xfId="23784" xr:uid="{00000000-0005-0000-0000-0000305C0000}"/>
    <cellStyle name="20% - Accent1 3 20 2" xfId="23785" xr:uid="{00000000-0005-0000-0000-0000315C0000}"/>
    <cellStyle name="20% - Accent1 3 21" xfId="23786" xr:uid="{00000000-0005-0000-0000-0000325C0000}"/>
    <cellStyle name="20% - Accent1 3 3" xfId="23787" xr:uid="{00000000-0005-0000-0000-0000335C0000}"/>
    <cellStyle name="20% - Accent1 3 3 10" xfId="23788" xr:uid="{00000000-0005-0000-0000-0000345C0000}"/>
    <cellStyle name="20% - Accent1 3 3 10 2" xfId="23789" xr:uid="{00000000-0005-0000-0000-0000355C0000}"/>
    <cellStyle name="20% - Accent1 3 3 10 2 2" xfId="23790" xr:uid="{00000000-0005-0000-0000-0000365C0000}"/>
    <cellStyle name="20% - Accent1 3 3 10 2 2 2" xfId="23791" xr:uid="{00000000-0005-0000-0000-0000375C0000}"/>
    <cellStyle name="20% - Accent1 3 3 10 2 3" xfId="23792" xr:uid="{00000000-0005-0000-0000-0000385C0000}"/>
    <cellStyle name="20% - Accent1 3 3 10 3" xfId="23793" xr:uid="{00000000-0005-0000-0000-0000395C0000}"/>
    <cellStyle name="20% - Accent1 3 3 10 3 2" xfId="23794" xr:uid="{00000000-0005-0000-0000-00003A5C0000}"/>
    <cellStyle name="20% - Accent1 3 3 10 4" xfId="23795" xr:uid="{00000000-0005-0000-0000-00003B5C0000}"/>
    <cellStyle name="20% - Accent1 3 3 11" xfId="23796" xr:uid="{00000000-0005-0000-0000-00003C5C0000}"/>
    <cellStyle name="20% - Accent1 3 3 11 2" xfId="23797" xr:uid="{00000000-0005-0000-0000-00003D5C0000}"/>
    <cellStyle name="20% - Accent1 3 3 11 2 2" xfId="23798" xr:uid="{00000000-0005-0000-0000-00003E5C0000}"/>
    <cellStyle name="20% - Accent1 3 3 11 2 2 2" xfId="23799" xr:uid="{00000000-0005-0000-0000-00003F5C0000}"/>
    <cellStyle name="20% - Accent1 3 3 11 2 3" xfId="23800" xr:uid="{00000000-0005-0000-0000-0000405C0000}"/>
    <cellStyle name="20% - Accent1 3 3 11 3" xfId="23801" xr:uid="{00000000-0005-0000-0000-0000415C0000}"/>
    <cellStyle name="20% - Accent1 3 3 11 3 2" xfId="23802" xr:uid="{00000000-0005-0000-0000-0000425C0000}"/>
    <cellStyle name="20% - Accent1 3 3 11 4" xfId="23803" xr:uid="{00000000-0005-0000-0000-0000435C0000}"/>
    <cellStyle name="20% - Accent1 3 3 12" xfId="23804" xr:uid="{00000000-0005-0000-0000-0000445C0000}"/>
    <cellStyle name="20% - Accent1 3 3 12 2" xfId="23805" xr:uid="{00000000-0005-0000-0000-0000455C0000}"/>
    <cellStyle name="20% - Accent1 3 3 12 2 2" xfId="23806" xr:uid="{00000000-0005-0000-0000-0000465C0000}"/>
    <cellStyle name="20% - Accent1 3 3 12 3" xfId="23807" xr:uid="{00000000-0005-0000-0000-0000475C0000}"/>
    <cellStyle name="20% - Accent1 3 3 13" xfId="23808" xr:uid="{00000000-0005-0000-0000-0000485C0000}"/>
    <cellStyle name="20% - Accent1 3 3 13 2" xfId="23809" xr:uid="{00000000-0005-0000-0000-0000495C0000}"/>
    <cellStyle name="20% - Accent1 3 3 13 2 2" xfId="23810" xr:uid="{00000000-0005-0000-0000-00004A5C0000}"/>
    <cellStyle name="20% - Accent1 3 3 13 3" xfId="23811" xr:uid="{00000000-0005-0000-0000-00004B5C0000}"/>
    <cellStyle name="20% - Accent1 3 3 14" xfId="23812" xr:uid="{00000000-0005-0000-0000-00004C5C0000}"/>
    <cellStyle name="20% - Accent1 3 3 14 2" xfId="23813" xr:uid="{00000000-0005-0000-0000-00004D5C0000}"/>
    <cellStyle name="20% - Accent1 3 3 15" xfId="23814" xr:uid="{00000000-0005-0000-0000-00004E5C0000}"/>
    <cellStyle name="20% - Accent1 3 3 15 2" xfId="23815" xr:uid="{00000000-0005-0000-0000-00004F5C0000}"/>
    <cellStyle name="20% - Accent1 3 3 16" xfId="23816" xr:uid="{00000000-0005-0000-0000-0000505C0000}"/>
    <cellStyle name="20% - Accent1 3 3 2" xfId="23817" xr:uid="{00000000-0005-0000-0000-0000515C0000}"/>
    <cellStyle name="20% - Accent1 3 3 2 10" xfId="23818" xr:uid="{00000000-0005-0000-0000-0000525C0000}"/>
    <cellStyle name="20% - Accent1 3 3 2 10 2" xfId="23819" xr:uid="{00000000-0005-0000-0000-0000535C0000}"/>
    <cellStyle name="20% - Accent1 3 3 2 10 2 2" xfId="23820" xr:uid="{00000000-0005-0000-0000-0000545C0000}"/>
    <cellStyle name="20% - Accent1 3 3 2 10 2 2 2" xfId="23821" xr:uid="{00000000-0005-0000-0000-0000555C0000}"/>
    <cellStyle name="20% - Accent1 3 3 2 10 2 3" xfId="23822" xr:uid="{00000000-0005-0000-0000-0000565C0000}"/>
    <cellStyle name="20% - Accent1 3 3 2 10 3" xfId="23823" xr:uid="{00000000-0005-0000-0000-0000575C0000}"/>
    <cellStyle name="20% - Accent1 3 3 2 10 3 2" xfId="23824" xr:uid="{00000000-0005-0000-0000-0000585C0000}"/>
    <cellStyle name="20% - Accent1 3 3 2 10 4" xfId="23825" xr:uid="{00000000-0005-0000-0000-0000595C0000}"/>
    <cellStyle name="20% - Accent1 3 3 2 11" xfId="23826" xr:uid="{00000000-0005-0000-0000-00005A5C0000}"/>
    <cellStyle name="20% - Accent1 3 3 2 11 2" xfId="23827" xr:uid="{00000000-0005-0000-0000-00005B5C0000}"/>
    <cellStyle name="20% - Accent1 3 3 2 11 2 2" xfId="23828" xr:uid="{00000000-0005-0000-0000-00005C5C0000}"/>
    <cellStyle name="20% - Accent1 3 3 2 11 3" xfId="23829" xr:uid="{00000000-0005-0000-0000-00005D5C0000}"/>
    <cellStyle name="20% - Accent1 3 3 2 12" xfId="23830" xr:uid="{00000000-0005-0000-0000-00005E5C0000}"/>
    <cellStyle name="20% - Accent1 3 3 2 12 2" xfId="23831" xr:uid="{00000000-0005-0000-0000-00005F5C0000}"/>
    <cellStyle name="20% - Accent1 3 3 2 12 2 2" xfId="23832" xr:uid="{00000000-0005-0000-0000-0000605C0000}"/>
    <cellStyle name="20% - Accent1 3 3 2 12 3" xfId="23833" xr:uid="{00000000-0005-0000-0000-0000615C0000}"/>
    <cellStyle name="20% - Accent1 3 3 2 13" xfId="23834" xr:uid="{00000000-0005-0000-0000-0000625C0000}"/>
    <cellStyle name="20% - Accent1 3 3 2 13 2" xfId="23835" xr:uid="{00000000-0005-0000-0000-0000635C0000}"/>
    <cellStyle name="20% - Accent1 3 3 2 14" xfId="23836" xr:uid="{00000000-0005-0000-0000-0000645C0000}"/>
    <cellStyle name="20% - Accent1 3 3 2 14 2" xfId="23837" xr:uid="{00000000-0005-0000-0000-0000655C0000}"/>
    <cellStyle name="20% - Accent1 3 3 2 15" xfId="23838" xr:uid="{00000000-0005-0000-0000-0000665C0000}"/>
    <cellStyle name="20% - Accent1 3 3 2 2" xfId="23839" xr:uid="{00000000-0005-0000-0000-0000675C0000}"/>
    <cellStyle name="20% - Accent1 3 3 2 2 10" xfId="23840" xr:uid="{00000000-0005-0000-0000-0000685C0000}"/>
    <cellStyle name="20% - Accent1 3 3 2 2 10 2" xfId="23841" xr:uid="{00000000-0005-0000-0000-0000695C0000}"/>
    <cellStyle name="20% - Accent1 3 3 2 2 10 2 2" xfId="23842" xr:uid="{00000000-0005-0000-0000-00006A5C0000}"/>
    <cellStyle name="20% - Accent1 3 3 2 2 10 3" xfId="23843" xr:uid="{00000000-0005-0000-0000-00006B5C0000}"/>
    <cellStyle name="20% - Accent1 3 3 2 2 11" xfId="23844" xr:uid="{00000000-0005-0000-0000-00006C5C0000}"/>
    <cellStyle name="20% - Accent1 3 3 2 2 11 2" xfId="23845" xr:uid="{00000000-0005-0000-0000-00006D5C0000}"/>
    <cellStyle name="20% - Accent1 3 3 2 2 11 2 2" xfId="23846" xr:uid="{00000000-0005-0000-0000-00006E5C0000}"/>
    <cellStyle name="20% - Accent1 3 3 2 2 11 3" xfId="23847" xr:uid="{00000000-0005-0000-0000-00006F5C0000}"/>
    <cellStyle name="20% - Accent1 3 3 2 2 12" xfId="23848" xr:uid="{00000000-0005-0000-0000-0000705C0000}"/>
    <cellStyle name="20% - Accent1 3 3 2 2 12 2" xfId="23849" xr:uid="{00000000-0005-0000-0000-0000715C0000}"/>
    <cellStyle name="20% - Accent1 3 3 2 2 13" xfId="23850" xr:uid="{00000000-0005-0000-0000-0000725C0000}"/>
    <cellStyle name="20% - Accent1 3 3 2 2 13 2" xfId="23851" xr:uid="{00000000-0005-0000-0000-0000735C0000}"/>
    <cellStyle name="20% - Accent1 3 3 2 2 14" xfId="23852" xr:uid="{00000000-0005-0000-0000-0000745C0000}"/>
    <cellStyle name="20% - Accent1 3 3 2 2 2" xfId="23853" xr:uid="{00000000-0005-0000-0000-0000755C0000}"/>
    <cellStyle name="20% - Accent1 3 3 2 2 2 10" xfId="23854" xr:uid="{00000000-0005-0000-0000-0000765C0000}"/>
    <cellStyle name="20% - Accent1 3 3 2 2 2 10 2" xfId="23855" xr:uid="{00000000-0005-0000-0000-0000775C0000}"/>
    <cellStyle name="20% - Accent1 3 3 2 2 2 11" xfId="23856" xr:uid="{00000000-0005-0000-0000-0000785C0000}"/>
    <cellStyle name="20% - Accent1 3 3 2 2 2 2" xfId="23857" xr:uid="{00000000-0005-0000-0000-0000795C0000}"/>
    <cellStyle name="20% - Accent1 3 3 2 2 2 2 2" xfId="23858" xr:uid="{00000000-0005-0000-0000-00007A5C0000}"/>
    <cellStyle name="20% - Accent1 3 3 2 2 2 2 2 2" xfId="23859" xr:uid="{00000000-0005-0000-0000-00007B5C0000}"/>
    <cellStyle name="20% - Accent1 3 3 2 2 2 2 2 2 2" xfId="23860" xr:uid="{00000000-0005-0000-0000-00007C5C0000}"/>
    <cellStyle name="20% - Accent1 3 3 2 2 2 2 2 2 2 2" xfId="23861" xr:uid="{00000000-0005-0000-0000-00007D5C0000}"/>
    <cellStyle name="20% - Accent1 3 3 2 2 2 2 2 2 3" xfId="23862" xr:uid="{00000000-0005-0000-0000-00007E5C0000}"/>
    <cellStyle name="20% - Accent1 3 3 2 2 2 2 2 3" xfId="23863" xr:uid="{00000000-0005-0000-0000-00007F5C0000}"/>
    <cellStyle name="20% - Accent1 3 3 2 2 2 2 2 3 2" xfId="23864" xr:uid="{00000000-0005-0000-0000-0000805C0000}"/>
    <cellStyle name="20% - Accent1 3 3 2 2 2 2 2 4" xfId="23865" xr:uid="{00000000-0005-0000-0000-0000815C0000}"/>
    <cellStyle name="20% - Accent1 3 3 2 2 2 2 3" xfId="23866" xr:uid="{00000000-0005-0000-0000-0000825C0000}"/>
    <cellStyle name="20% - Accent1 3 3 2 2 2 2 3 2" xfId="23867" xr:uid="{00000000-0005-0000-0000-0000835C0000}"/>
    <cellStyle name="20% - Accent1 3 3 2 2 2 2 3 2 2" xfId="23868" xr:uid="{00000000-0005-0000-0000-0000845C0000}"/>
    <cellStyle name="20% - Accent1 3 3 2 2 2 2 3 2 2 2" xfId="23869" xr:uid="{00000000-0005-0000-0000-0000855C0000}"/>
    <cellStyle name="20% - Accent1 3 3 2 2 2 2 3 2 3" xfId="23870" xr:uid="{00000000-0005-0000-0000-0000865C0000}"/>
    <cellStyle name="20% - Accent1 3 3 2 2 2 2 3 3" xfId="23871" xr:uid="{00000000-0005-0000-0000-0000875C0000}"/>
    <cellStyle name="20% - Accent1 3 3 2 2 2 2 3 3 2" xfId="23872" xr:uid="{00000000-0005-0000-0000-0000885C0000}"/>
    <cellStyle name="20% - Accent1 3 3 2 2 2 2 3 4" xfId="23873" xr:uid="{00000000-0005-0000-0000-0000895C0000}"/>
    <cellStyle name="20% - Accent1 3 3 2 2 2 2 4" xfId="23874" xr:uid="{00000000-0005-0000-0000-00008A5C0000}"/>
    <cellStyle name="20% - Accent1 3 3 2 2 2 2 4 2" xfId="23875" xr:uid="{00000000-0005-0000-0000-00008B5C0000}"/>
    <cellStyle name="20% - Accent1 3 3 2 2 2 2 4 2 2" xfId="23876" xr:uid="{00000000-0005-0000-0000-00008C5C0000}"/>
    <cellStyle name="20% - Accent1 3 3 2 2 2 2 4 2 2 2" xfId="23877" xr:uid="{00000000-0005-0000-0000-00008D5C0000}"/>
    <cellStyle name="20% - Accent1 3 3 2 2 2 2 4 2 3" xfId="23878" xr:uid="{00000000-0005-0000-0000-00008E5C0000}"/>
    <cellStyle name="20% - Accent1 3 3 2 2 2 2 4 3" xfId="23879" xr:uid="{00000000-0005-0000-0000-00008F5C0000}"/>
    <cellStyle name="20% - Accent1 3 3 2 2 2 2 4 3 2" xfId="23880" xr:uid="{00000000-0005-0000-0000-0000905C0000}"/>
    <cellStyle name="20% - Accent1 3 3 2 2 2 2 4 4" xfId="23881" xr:uid="{00000000-0005-0000-0000-0000915C0000}"/>
    <cellStyle name="20% - Accent1 3 3 2 2 2 2 5" xfId="23882" xr:uid="{00000000-0005-0000-0000-0000925C0000}"/>
    <cellStyle name="20% - Accent1 3 3 2 2 2 2 5 2" xfId="23883" xr:uid="{00000000-0005-0000-0000-0000935C0000}"/>
    <cellStyle name="20% - Accent1 3 3 2 2 2 2 5 2 2" xfId="23884" xr:uid="{00000000-0005-0000-0000-0000945C0000}"/>
    <cellStyle name="20% - Accent1 3 3 2 2 2 2 5 3" xfId="23885" xr:uid="{00000000-0005-0000-0000-0000955C0000}"/>
    <cellStyle name="20% - Accent1 3 3 2 2 2 2 6" xfId="23886" xr:uid="{00000000-0005-0000-0000-0000965C0000}"/>
    <cellStyle name="20% - Accent1 3 3 2 2 2 2 6 2" xfId="23887" xr:uid="{00000000-0005-0000-0000-0000975C0000}"/>
    <cellStyle name="20% - Accent1 3 3 2 2 2 2 6 2 2" xfId="23888" xr:uid="{00000000-0005-0000-0000-0000985C0000}"/>
    <cellStyle name="20% - Accent1 3 3 2 2 2 2 6 3" xfId="23889" xr:uid="{00000000-0005-0000-0000-0000995C0000}"/>
    <cellStyle name="20% - Accent1 3 3 2 2 2 2 7" xfId="23890" xr:uid="{00000000-0005-0000-0000-00009A5C0000}"/>
    <cellStyle name="20% - Accent1 3 3 2 2 2 2 7 2" xfId="23891" xr:uid="{00000000-0005-0000-0000-00009B5C0000}"/>
    <cellStyle name="20% - Accent1 3 3 2 2 2 2 8" xfId="23892" xr:uid="{00000000-0005-0000-0000-00009C5C0000}"/>
    <cellStyle name="20% - Accent1 3 3 2 2 2 2 8 2" xfId="23893" xr:uid="{00000000-0005-0000-0000-00009D5C0000}"/>
    <cellStyle name="20% - Accent1 3 3 2 2 2 2 9" xfId="23894" xr:uid="{00000000-0005-0000-0000-00009E5C0000}"/>
    <cellStyle name="20% - Accent1 3 3 2 2 2 3" xfId="23895" xr:uid="{00000000-0005-0000-0000-00009F5C0000}"/>
    <cellStyle name="20% - Accent1 3 3 2 2 2 3 2" xfId="23896" xr:uid="{00000000-0005-0000-0000-0000A05C0000}"/>
    <cellStyle name="20% - Accent1 3 3 2 2 2 3 2 2" xfId="23897" xr:uid="{00000000-0005-0000-0000-0000A15C0000}"/>
    <cellStyle name="20% - Accent1 3 3 2 2 2 3 2 2 2" xfId="23898" xr:uid="{00000000-0005-0000-0000-0000A25C0000}"/>
    <cellStyle name="20% - Accent1 3 3 2 2 2 3 2 2 2 2" xfId="23899" xr:uid="{00000000-0005-0000-0000-0000A35C0000}"/>
    <cellStyle name="20% - Accent1 3 3 2 2 2 3 2 2 3" xfId="23900" xr:uid="{00000000-0005-0000-0000-0000A45C0000}"/>
    <cellStyle name="20% - Accent1 3 3 2 2 2 3 2 3" xfId="23901" xr:uid="{00000000-0005-0000-0000-0000A55C0000}"/>
    <cellStyle name="20% - Accent1 3 3 2 2 2 3 2 3 2" xfId="23902" xr:uid="{00000000-0005-0000-0000-0000A65C0000}"/>
    <cellStyle name="20% - Accent1 3 3 2 2 2 3 2 4" xfId="23903" xr:uid="{00000000-0005-0000-0000-0000A75C0000}"/>
    <cellStyle name="20% - Accent1 3 3 2 2 2 3 3" xfId="23904" xr:uid="{00000000-0005-0000-0000-0000A85C0000}"/>
    <cellStyle name="20% - Accent1 3 3 2 2 2 3 3 2" xfId="23905" xr:uid="{00000000-0005-0000-0000-0000A95C0000}"/>
    <cellStyle name="20% - Accent1 3 3 2 2 2 3 3 2 2" xfId="23906" xr:uid="{00000000-0005-0000-0000-0000AA5C0000}"/>
    <cellStyle name="20% - Accent1 3 3 2 2 2 3 3 2 2 2" xfId="23907" xr:uid="{00000000-0005-0000-0000-0000AB5C0000}"/>
    <cellStyle name="20% - Accent1 3 3 2 2 2 3 3 2 3" xfId="23908" xr:uid="{00000000-0005-0000-0000-0000AC5C0000}"/>
    <cellStyle name="20% - Accent1 3 3 2 2 2 3 3 3" xfId="23909" xr:uid="{00000000-0005-0000-0000-0000AD5C0000}"/>
    <cellStyle name="20% - Accent1 3 3 2 2 2 3 3 3 2" xfId="23910" xr:uid="{00000000-0005-0000-0000-0000AE5C0000}"/>
    <cellStyle name="20% - Accent1 3 3 2 2 2 3 3 4" xfId="23911" xr:uid="{00000000-0005-0000-0000-0000AF5C0000}"/>
    <cellStyle name="20% - Accent1 3 3 2 2 2 3 4" xfId="23912" xr:uid="{00000000-0005-0000-0000-0000B05C0000}"/>
    <cellStyle name="20% - Accent1 3 3 2 2 2 3 4 2" xfId="23913" xr:uid="{00000000-0005-0000-0000-0000B15C0000}"/>
    <cellStyle name="20% - Accent1 3 3 2 2 2 3 4 2 2" xfId="23914" xr:uid="{00000000-0005-0000-0000-0000B25C0000}"/>
    <cellStyle name="20% - Accent1 3 3 2 2 2 3 4 2 2 2" xfId="23915" xr:uid="{00000000-0005-0000-0000-0000B35C0000}"/>
    <cellStyle name="20% - Accent1 3 3 2 2 2 3 4 2 3" xfId="23916" xr:uid="{00000000-0005-0000-0000-0000B45C0000}"/>
    <cellStyle name="20% - Accent1 3 3 2 2 2 3 4 3" xfId="23917" xr:uid="{00000000-0005-0000-0000-0000B55C0000}"/>
    <cellStyle name="20% - Accent1 3 3 2 2 2 3 4 3 2" xfId="23918" xr:uid="{00000000-0005-0000-0000-0000B65C0000}"/>
    <cellStyle name="20% - Accent1 3 3 2 2 2 3 4 4" xfId="23919" xr:uid="{00000000-0005-0000-0000-0000B75C0000}"/>
    <cellStyle name="20% - Accent1 3 3 2 2 2 3 5" xfId="23920" xr:uid="{00000000-0005-0000-0000-0000B85C0000}"/>
    <cellStyle name="20% - Accent1 3 3 2 2 2 3 5 2" xfId="23921" xr:uid="{00000000-0005-0000-0000-0000B95C0000}"/>
    <cellStyle name="20% - Accent1 3 3 2 2 2 3 5 2 2" xfId="23922" xr:uid="{00000000-0005-0000-0000-0000BA5C0000}"/>
    <cellStyle name="20% - Accent1 3 3 2 2 2 3 5 3" xfId="23923" xr:uid="{00000000-0005-0000-0000-0000BB5C0000}"/>
    <cellStyle name="20% - Accent1 3 3 2 2 2 3 6" xfId="23924" xr:uid="{00000000-0005-0000-0000-0000BC5C0000}"/>
    <cellStyle name="20% - Accent1 3 3 2 2 2 3 6 2" xfId="23925" xr:uid="{00000000-0005-0000-0000-0000BD5C0000}"/>
    <cellStyle name="20% - Accent1 3 3 2 2 2 3 6 2 2" xfId="23926" xr:uid="{00000000-0005-0000-0000-0000BE5C0000}"/>
    <cellStyle name="20% - Accent1 3 3 2 2 2 3 6 3" xfId="23927" xr:uid="{00000000-0005-0000-0000-0000BF5C0000}"/>
    <cellStyle name="20% - Accent1 3 3 2 2 2 3 7" xfId="23928" xr:uid="{00000000-0005-0000-0000-0000C05C0000}"/>
    <cellStyle name="20% - Accent1 3 3 2 2 2 3 7 2" xfId="23929" xr:uid="{00000000-0005-0000-0000-0000C15C0000}"/>
    <cellStyle name="20% - Accent1 3 3 2 2 2 3 8" xfId="23930" xr:uid="{00000000-0005-0000-0000-0000C25C0000}"/>
    <cellStyle name="20% - Accent1 3 3 2 2 2 3 8 2" xfId="23931" xr:uid="{00000000-0005-0000-0000-0000C35C0000}"/>
    <cellStyle name="20% - Accent1 3 3 2 2 2 3 9" xfId="23932" xr:uid="{00000000-0005-0000-0000-0000C45C0000}"/>
    <cellStyle name="20% - Accent1 3 3 2 2 2 4" xfId="23933" xr:uid="{00000000-0005-0000-0000-0000C55C0000}"/>
    <cellStyle name="20% - Accent1 3 3 2 2 2 4 2" xfId="23934" xr:uid="{00000000-0005-0000-0000-0000C65C0000}"/>
    <cellStyle name="20% - Accent1 3 3 2 2 2 4 2 2" xfId="23935" xr:uid="{00000000-0005-0000-0000-0000C75C0000}"/>
    <cellStyle name="20% - Accent1 3 3 2 2 2 4 2 2 2" xfId="23936" xr:uid="{00000000-0005-0000-0000-0000C85C0000}"/>
    <cellStyle name="20% - Accent1 3 3 2 2 2 4 2 3" xfId="23937" xr:uid="{00000000-0005-0000-0000-0000C95C0000}"/>
    <cellStyle name="20% - Accent1 3 3 2 2 2 4 3" xfId="23938" xr:uid="{00000000-0005-0000-0000-0000CA5C0000}"/>
    <cellStyle name="20% - Accent1 3 3 2 2 2 4 3 2" xfId="23939" xr:uid="{00000000-0005-0000-0000-0000CB5C0000}"/>
    <cellStyle name="20% - Accent1 3 3 2 2 2 4 4" xfId="23940" xr:uid="{00000000-0005-0000-0000-0000CC5C0000}"/>
    <cellStyle name="20% - Accent1 3 3 2 2 2 5" xfId="23941" xr:uid="{00000000-0005-0000-0000-0000CD5C0000}"/>
    <cellStyle name="20% - Accent1 3 3 2 2 2 5 2" xfId="23942" xr:uid="{00000000-0005-0000-0000-0000CE5C0000}"/>
    <cellStyle name="20% - Accent1 3 3 2 2 2 5 2 2" xfId="23943" xr:uid="{00000000-0005-0000-0000-0000CF5C0000}"/>
    <cellStyle name="20% - Accent1 3 3 2 2 2 5 2 2 2" xfId="23944" xr:uid="{00000000-0005-0000-0000-0000D05C0000}"/>
    <cellStyle name="20% - Accent1 3 3 2 2 2 5 2 3" xfId="23945" xr:uid="{00000000-0005-0000-0000-0000D15C0000}"/>
    <cellStyle name="20% - Accent1 3 3 2 2 2 5 3" xfId="23946" xr:uid="{00000000-0005-0000-0000-0000D25C0000}"/>
    <cellStyle name="20% - Accent1 3 3 2 2 2 5 3 2" xfId="23947" xr:uid="{00000000-0005-0000-0000-0000D35C0000}"/>
    <cellStyle name="20% - Accent1 3 3 2 2 2 5 4" xfId="23948" xr:uid="{00000000-0005-0000-0000-0000D45C0000}"/>
    <cellStyle name="20% - Accent1 3 3 2 2 2 6" xfId="23949" xr:uid="{00000000-0005-0000-0000-0000D55C0000}"/>
    <cellStyle name="20% - Accent1 3 3 2 2 2 6 2" xfId="23950" xr:uid="{00000000-0005-0000-0000-0000D65C0000}"/>
    <cellStyle name="20% - Accent1 3 3 2 2 2 6 2 2" xfId="23951" xr:uid="{00000000-0005-0000-0000-0000D75C0000}"/>
    <cellStyle name="20% - Accent1 3 3 2 2 2 6 2 2 2" xfId="23952" xr:uid="{00000000-0005-0000-0000-0000D85C0000}"/>
    <cellStyle name="20% - Accent1 3 3 2 2 2 6 2 3" xfId="23953" xr:uid="{00000000-0005-0000-0000-0000D95C0000}"/>
    <cellStyle name="20% - Accent1 3 3 2 2 2 6 3" xfId="23954" xr:uid="{00000000-0005-0000-0000-0000DA5C0000}"/>
    <cellStyle name="20% - Accent1 3 3 2 2 2 6 3 2" xfId="23955" xr:uid="{00000000-0005-0000-0000-0000DB5C0000}"/>
    <cellStyle name="20% - Accent1 3 3 2 2 2 6 4" xfId="23956" xr:uid="{00000000-0005-0000-0000-0000DC5C0000}"/>
    <cellStyle name="20% - Accent1 3 3 2 2 2 7" xfId="23957" xr:uid="{00000000-0005-0000-0000-0000DD5C0000}"/>
    <cellStyle name="20% - Accent1 3 3 2 2 2 7 2" xfId="23958" xr:uid="{00000000-0005-0000-0000-0000DE5C0000}"/>
    <cellStyle name="20% - Accent1 3 3 2 2 2 7 2 2" xfId="23959" xr:uid="{00000000-0005-0000-0000-0000DF5C0000}"/>
    <cellStyle name="20% - Accent1 3 3 2 2 2 7 3" xfId="23960" xr:uid="{00000000-0005-0000-0000-0000E05C0000}"/>
    <cellStyle name="20% - Accent1 3 3 2 2 2 8" xfId="23961" xr:uid="{00000000-0005-0000-0000-0000E15C0000}"/>
    <cellStyle name="20% - Accent1 3 3 2 2 2 8 2" xfId="23962" xr:uid="{00000000-0005-0000-0000-0000E25C0000}"/>
    <cellStyle name="20% - Accent1 3 3 2 2 2 8 2 2" xfId="23963" xr:uid="{00000000-0005-0000-0000-0000E35C0000}"/>
    <cellStyle name="20% - Accent1 3 3 2 2 2 8 3" xfId="23964" xr:uid="{00000000-0005-0000-0000-0000E45C0000}"/>
    <cellStyle name="20% - Accent1 3 3 2 2 2 9" xfId="23965" xr:uid="{00000000-0005-0000-0000-0000E55C0000}"/>
    <cellStyle name="20% - Accent1 3 3 2 2 2 9 2" xfId="23966" xr:uid="{00000000-0005-0000-0000-0000E65C0000}"/>
    <cellStyle name="20% - Accent1 3 3 2 2 3" xfId="23967" xr:uid="{00000000-0005-0000-0000-0000E75C0000}"/>
    <cellStyle name="20% - Accent1 3 3 2 2 3 10" xfId="23968" xr:uid="{00000000-0005-0000-0000-0000E85C0000}"/>
    <cellStyle name="20% - Accent1 3 3 2 2 3 10 2" xfId="23969" xr:uid="{00000000-0005-0000-0000-0000E95C0000}"/>
    <cellStyle name="20% - Accent1 3 3 2 2 3 11" xfId="23970" xr:uid="{00000000-0005-0000-0000-0000EA5C0000}"/>
    <cellStyle name="20% - Accent1 3 3 2 2 3 2" xfId="23971" xr:uid="{00000000-0005-0000-0000-0000EB5C0000}"/>
    <cellStyle name="20% - Accent1 3 3 2 2 3 2 2" xfId="23972" xr:uid="{00000000-0005-0000-0000-0000EC5C0000}"/>
    <cellStyle name="20% - Accent1 3 3 2 2 3 2 2 2" xfId="23973" xr:uid="{00000000-0005-0000-0000-0000ED5C0000}"/>
    <cellStyle name="20% - Accent1 3 3 2 2 3 2 2 2 2" xfId="23974" xr:uid="{00000000-0005-0000-0000-0000EE5C0000}"/>
    <cellStyle name="20% - Accent1 3 3 2 2 3 2 2 2 2 2" xfId="23975" xr:uid="{00000000-0005-0000-0000-0000EF5C0000}"/>
    <cellStyle name="20% - Accent1 3 3 2 2 3 2 2 2 3" xfId="23976" xr:uid="{00000000-0005-0000-0000-0000F05C0000}"/>
    <cellStyle name="20% - Accent1 3 3 2 2 3 2 2 3" xfId="23977" xr:uid="{00000000-0005-0000-0000-0000F15C0000}"/>
    <cellStyle name="20% - Accent1 3 3 2 2 3 2 2 3 2" xfId="23978" xr:uid="{00000000-0005-0000-0000-0000F25C0000}"/>
    <cellStyle name="20% - Accent1 3 3 2 2 3 2 2 4" xfId="23979" xr:uid="{00000000-0005-0000-0000-0000F35C0000}"/>
    <cellStyle name="20% - Accent1 3 3 2 2 3 2 3" xfId="23980" xr:uid="{00000000-0005-0000-0000-0000F45C0000}"/>
    <cellStyle name="20% - Accent1 3 3 2 2 3 2 3 2" xfId="23981" xr:uid="{00000000-0005-0000-0000-0000F55C0000}"/>
    <cellStyle name="20% - Accent1 3 3 2 2 3 2 3 2 2" xfId="23982" xr:uid="{00000000-0005-0000-0000-0000F65C0000}"/>
    <cellStyle name="20% - Accent1 3 3 2 2 3 2 3 2 2 2" xfId="23983" xr:uid="{00000000-0005-0000-0000-0000F75C0000}"/>
    <cellStyle name="20% - Accent1 3 3 2 2 3 2 3 2 3" xfId="23984" xr:uid="{00000000-0005-0000-0000-0000F85C0000}"/>
    <cellStyle name="20% - Accent1 3 3 2 2 3 2 3 3" xfId="23985" xr:uid="{00000000-0005-0000-0000-0000F95C0000}"/>
    <cellStyle name="20% - Accent1 3 3 2 2 3 2 3 3 2" xfId="23986" xr:uid="{00000000-0005-0000-0000-0000FA5C0000}"/>
    <cellStyle name="20% - Accent1 3 3 2 2 3 2 3 4" xfId="23987" xr:uid="{00000000-0005-0000-0000-0000FB5C0000}"/>
    <cellStyle name="20% - Accent1 3 3 2 2 3 2 4" xfId="23988" xr:uid="{00000000-0005-0000-0000-0000FC5C0000}"/>
    <cellStyle name="20% - Accent1 3 3 2 2 3 2 4 2" xfId="23989" xr:uid="{00000000-0005-0000-0000-0000FD5C0000}"/>
    <cellStyle name="20% - Accent1 3 3 2 2 3 2 4 2 2" xfId="23990" xr:uid="{00000000-0005-0000-0000-0000FE5C0000}"/>
    <cellStyle name="20% - Accent1 3 3 2 2 3 2 4 2 2 2" xfId="23991" xr:uid="{00000000-0005-0000-0000-0000FF5C0000}"/>
    <cellStyle name="20% - Accent1 3 3 2 2 3 2 4 2 3" xfId="23992" xr:uid="{00000000-0005-0000-0000-0000005D0000}"/>
    <cellStyle name="20% - Accent1 3 3 2 2 3 2 4 3" xfId="23993" xr:uid="{00000000-0005-0000-0000-0000015D0000}"/>
    <cellStyle name="20% - Accent1 3 3 2 2 3 2 4 3 2" xfId="23994" xr:uid="{00000000-0005-0000-0000-0000025D0000}"/>
    <cellStyle name="20% - Accent1 3 3 2 2 3 2 4 4" xfId="23995" xr:uid="{00000000-0005-0000-0000-0000035D0000}"/>
    <cellStyle name="20% - Accent1 3 3 2 2 3 2 5" xfId="23996" xr:uid="{00000000-0005-0000-0000-0000045D0000}"/>
    <cellStyle name="20% - Accent1 3 3 2 2 3 2 5 2" xfId="23997" xr:uid="{00000000-0005-0000-0000-0000055D0000}"/>
    <cellStyle name="20% - Accent1 3 3 2 2 3 2 5 2 2" xfId="23998" xr:uid="{00000000-0005-0000-0000-0000065D0000}"/>
    <cellStyle name="20% - Accent1 3 3 2 2 3 2 5 3" xfId="23999" xr:uid="{00000000-0005-0000-0000-0000075D0000}"/>
    <cellStyle name="20% - Accent1 3 3 2 2 3 2 6" xfId="24000" xr:uid="{00000000-0005-0000-0000-0000085D0000}"/>
    <cellStyle name="20% - Accent1 3 3 2 2 3 2 6 2" xfId="24001" xr:uid="{00000000-0005-0000-0000-0000095D0000}"/>
    <cellStyle name="20% - Accent1 3 3 2 2 3 2 6 2 2" xfId="24002" xr:uid="{00000000-0005-0000-0000-00000A5D0000}"/>
    <cellStyle name="20% - Accent1 3 3 2 2 3 2 6 3" xfId="24003" xr:uid="{00000000-0005-0000-0000-00000B5D0000}"/>
    <cellStyle name="20% - Accent1 3 3 2 2 3 2 7" xfId="24004" xr:uid="{00000000-0005-0000-0000-00000C5D0000}"/>
    <cellStyle name="20% - Accent1 3 3 2 2 3 2 7 2" xfId="24005" xr:uid="{00000000-0005-0000-0000-00000D5D0000}"/>
    <cellStyle name="20% - Accent1 3 3 2 2 3 2 8" xfId="24006" xr:uid="{00000000-0005-0000-0000-00000E5D0000}"/>
    <cellStyle name="20% - Accent1 3 3 2 2 3 2 8 2" xfId="24007" xr:uid="{00000000-0005-0000-0000-00000F5D0000}"/>
    <cellStyle name="20% - Accent1 3 3 2 2 3 2 9" xfId="24008" xr:uid="{00000000-0005-0000-0000-0000105D0000}"/>
    <cellStyle name="20% - Accent1 3 3 2 2 3 3" xfId="24009" xr:uid="{00000000-0005-0000-0000-0000115D0000}"/>
    <cellStyle name="20% - Accent1 3 3 2 2 3 3 2" xfId="24010" xr:uid="{00000000-0005-0000-0000-0000125D0000}"/>
    <cellStyle name="20% - Accent1 3 3 2 2 3 3 2 2" xfId="24011" xr:uid="{00000000-0005-0000-0000-0000135D0000}"/>
    <cellStyle name="20% - Accent1 3 3 2 2 3 3 2 2 2" xfId="24012" xr:uid="{00000000-0005-0000-0000-0000145D0000}"/>
    <cellStyle name="20% - Accent1 3 3 2 2 3 3 2 2 2 2" xfId="24013" xr:uid="{00000000-0005-0000-0000-0000155D0000}"/>
    <cellStyle name="20% - Accent1 3 3 2 2 3 3 2 2 3" xfId="24014" xr:uid="{00000000-0005-0000-0000-0000165D0000}"/>
    <cellStyle name="20% - Accent1 3 3 2 2 3 3 2 3" xfId="24015" xr:uid="{00000000-0005-0000-0000-0000175D0000}"/>
    <cellStyle name="20% - Accent1 3 3 2 2 3 3 2 3 2" xfId="24016" xr:uid="{00000000-0005-0000-0000-0000185D0000}"/>
    <cellStyle name="20% - Accent1 3 3 2 2 3 3 2 4" xfId="24017" xr:uid="{00000000-0005-0000-0000-0000195D0000}"/>
    <cellStyle name="20% - Accent1 3 3 2 2 3 3 3" xfId="24018" xr:uid="{00000000-0005-0000-0000-00001A5D0000}"/>
    <cellStyle name="20% - Accent1 3 3 2 2 3 3 3 2" xfId="24019" xr:uid="{00000000-0005-0000-0000-00001B5D0000}"/>
    <cellStyle name="20% - Accent1 3 3 2 2 3 3 3 2 2" xfId="24020" xr:uid="{00000000-0005-0000-0000-00001C5D0000}"/>
    <cellStyle name="20% - Accent1 3 3 2 2 3 3 3 2 2 2" xfId="24021" xr:uid="{00000000-0005-0000-0000-00001D5D0000}"/>
    <cellStyle name="20% - Accent1 3 3 2 2 3 3 3 2 3" xfId="24022" xr:uid="{00000000-0005-0000-0000-00001E5D0000}"/>
    <cellStyle name="20% - Accent1 3 3 2 2 3 3 3 3" xfId="24023" xr:uid="{00000000-0005-0000-0000-00001F5D0000}"/>
    <cellStyle name="20% - Accent1 3 3 2 2 3 3 3 3 2" xfId="24024" xr:uid="{00000000-0005-0000-0000-0000205D0000}"/>
    <cellStyle name="20% - Accent1 3 3 2 2 3 3 3 4" xfId="24025" xr:uid="{00000000-0005-0000-0000-0000215D0000}"/>
    <cellStyle name="20% - Accent1 3 3 2 2 3 3 4" xfId="24026" xr:uid="{00000000-0005-0000-0000-0000225D0000}"/>
    <cellStyle name="20% - Accent1 3 3 2 2 3 3 4 2" xfId="24027" xr:uid="{00000000-0005-0000-0000-0000235D0000}"/>
    <cellStyle name="20% - Accent1 3 3 2 2 3 3 4 2 2" xfId="24028" xr:uid="{00000000-0005-0000-0000-0000245D0000}"/>
    <cellStyle name="20% - Accent1 3 3 2 2 3 3 4 2 2 2" xfId="24029" xr:uid="{00000000-0005-0000-0000-0000255D0000}"/>
    <cellStyle name="20% - Accent1 3 3 2 2 3 3 4 2 3" xfId="24030" xr:uid="{00000000-0005-0000-0000-0000265D0000}"/>
    <cellStyle name="20% - Accent1 3 3 2 2 3 3 4 3" xfId="24031" xr:uid="{00000000-0005-0000-0000-0000275D0000}"/>
    <cellStyle name="20% - Accent1 3 3 2 2 3 3 4 3 2" xfId="24032" xr:uid="{00000000-0005-0000-0000-0000285D0000}"/>
    <cellStyle name="20% - Accent1 3 3 2 2 3 3 4 4" xfId="24033" xr:uid="{00000000-0005-0000-0000-0000295D0000}"/>
    <cellStyle name="20% - Accent1 3 3 2 2 3 3 5" xfId="24034" xr:uid="{00000000-0005-0000-0000-00002A5D0000}"/>
    <cellStyle name="20% - Accent1 3 3 2 2 3 3 5 2" xfId="24035" xr:uid="{00000000-0005-0000-0000-00002B5D0000}"/>
    <cellStyle name="20% - Accent1 3 3 2 2 3 3 5 2 2" xfId="24036" xr:uid="{00000000-0005-0000-0000-00002C5D0000}"/>
    <cellStyle name="20% - Accent1 3 3 2 2 3 3 5 3" xfId="24037" xr:uid="{00000000-0005-0000-0000-00002D5D0000}"/>
    <cellStyle name="20% - Accent1 3 3 2 2 3 3 6" xfId="24038" xr:uid="{00000000-0005-0000-0000-00002E5D0000}"/>
    <cellStyle name="20% - Accent1 3 3 2 2 3 3 6 2" xfId="24039" xr:uid="{00000000-0005-0000-0000-00002F5D0000}"/>
    <cellStyle name="20% - Accent1 3 3 2 2 3 3 6 2 2" xfId="24040" xr:uid="{00000000-0005-0000-0000-0000305D0000}"/>
    <cellStyle name="20% - Accent1 3 3 2 2 3 3 6 3" xfId="24041" xr:uid="{00000000-0005-0000-0000-0000315D0000}"/>
    <cellStyle name="20% - Accent1 3 3 2 2 3 3 7" xfId="24042" xr:uid="{00000000-0005-0000-0000-0000325D0000}"/>
    <cellStyle name="20% - Accent1 3 3 2 2 3 3 7 2" xfId="24043" xr:uid="{00000000-0005-0000-0000-0000335D0000}"/>
    <cellStyle name="20% - Accent1 3 3 2 2 3 3 8" xfId="24044" xr:uid="{00000000-0005-0000-0000-0000345D0000}"/>
    <cellStyle name="20% - Accent1 3 3 2 2 3 3 8 2" xfId="24045" xr:uid="{00000000-0005-0000-0000-0000355D0000}"/>
    <cellStyle name="20% - Accent1 3 3 2 2 3 3 9" xfId="24046" xr:uid="{00000000-0005-0000-0000-0000365D0000}"/>
    <cellStyle name="20% - Accent1 3 3 2 2 3 4" xfId="24047" xr:uid="{00000000-0005-0000-0000-0000375D0000}"/>
    <cellStyle name="20% - Accent1 3 3 2 2 3 4 2" xfId="24048" xr:uid="{00000000-0005-0000-0000-0000385D0000}"/>
    <cellStyle name="20% - Accent1 3 3 2 2 3 4 2 2" xfId="24049" xr:uid="{00000000-0005-0000-0000-0000395D0000}"/>
    <cellStyle name="20% - Accent1 3 3 2 2 3 4 2 2 2" xfId="24050" xr:uid="{00000000-0005-0000-0000-00003A5D0000}"/>
    <cellStyle name="20% - Accent1 3 3 2 2 3 4 2 3" xfId="24051" xr:uid="{00000000-0005-0000-0000-00003B5D0000}"/>
    <cellStyle name="20% - Accent1 3 3 2 2 3 4 3" xfId="24052" xr:uid="{00000000-0005-0000-0000-00003C5D0000}"/>
    <cellStyle name="20% - Accent1 3 3 2 2 3 4 3 2" xfId="24053" xr:uid="{00000000-0005-0000-0000-00003D5D0000}"/>
    <cellStyle name="20% - Accent1 3 3 2 2 3 4 4" xfId="24054" xr:uid="{00000000-0005-0000-0000-00003E5D0000}"/>
    <cellStyle name="20% - Accent1 3 3 2 2 3 5" xfId="24055" xr:uid="{00000000-0005-0000-0000-00003F5D0000}"/>
    <cellStyle name="20% - Accent1 3 3 2 2 3 5 2" xfId="24056" xr:uid="{00000000-0005-0000-0000-0000405D0000}"/>
    <cellStyle name="20% - Accent1 3 3 2 2 3 5 2 2" xfId="24057" xr:uid="{00000000-0005-0000-0000-0000415D0000}"/>
    <cellStyle name="20% - Accent1 3 3 2 2 3 5 2 2 2" xfId="24058" xr:uid="{00000000-0005-0000-0000-0000425D0000}"/>
    <cellStyle name="20% - Accent1 3 3 2 2 3 5 2 3" xfId="24059" xr:uid="{00000000-0005-0000-0000-0000435D0000}"/>
    <cellStyle name="20% - Accent1 3 3 2 2 3 5 3" xfId="24060" xr:uid="{00000000-0005-0000-0000-0000445D0000}"/>
    <cellStyle name="20% - Accent1 3 3 2 2 3 5 3 2" xfId="24061" xr:uid="{00000000-0005-0000-0000-0000455D0000}"/>
    <cellStyle name="20% - Accent1 3 3 2 2 3 5 4" xfId="24062" xr:uid="{00000000-0005-0000-0000-0000465D0000}"/>
    <cellStyle name="20% - Accent1 3 3 2 2 3 6" xfId="24063" xr:uid="{00000000-0005-0000-0000-0000475D0000}"/>
    <cellStyle name="20% - Accent1 3 3 2 2 3 6 2" xfId="24064" xr:uid="{00000000-0005-0000-0000-0000485D0000}"/>
    <cellStyle name="20% - Accent1 3 3 2 2 3 6 2 2" xfId="24065" xr:uid="{00000000-0005-0000-0000-0000495D0000}"/>
    <cellStyle name="20% - Accent1 3 3 2 2 3 6 2 2 2" xfId="24066" xr:uid="{00000000-0005-0000-0000-00004A5D0000}"/>
    <cellStyle name="20% - Accent1 3 3 2 2 3 6 2 3" xfId="24067" xr:uid="{00000000-0005-0000-0000-00004B5D0000}"/>
    <cellStyle name="20% - Accent1 3 3 2 2 3 6 3" xfId="24068" xr:uid="{00000000-0005-0000-0000-00004C5D0000}"/>
    <cellStyle name="20% - Accent1 3 3 2 2 3 6 3 2" xfId="24069" xr:uid="{00000000-0005-0000-0000-00004D5D0000}"/>
    <cellStyle name="20% - Accent1 3 3 2 2 3 6 4" xfId="24070" xr:uid="{00000000-0005-0000-0000-00004E5D0000}"/>
    <cellStyle name="20% - Accent1 3 3 2 2 3 7" xfId="24071" xr:uid="{00000000-0005-0000-0000-00004F5D0000}"/>
    <cellStyle name="20% - Accent1 3 3 2 2 3 7 2" xfId="24072" xr:uid="{00000000-0005-0000-0000-0000505D0000}"/>
    <cellStyle name="20% - Accent1 3 3 2 2 3 7 2 2" xfId="24073" xr:uid="{00000000-0005-0000-0000-0000515D0000}"/>
    <cellStyle name="20% - Accent1 3 3 2 2 3 7 3" xfId="24074" xr:uid="{00000000-0005-0000-0000-0000525D0000}"/>
    <cellStyle name="20% - Accent1 3 3 2 2 3 8" xfId="24075" xr:uid="{00000000-0005-0000-0000-0000535D0000}"/>
    <cellStyle name="20% - Accent1 3 3 2 2 3 8 2" xfId="24076" xr:uid="{00000000-0005-0000-0000-0000545D0000}"/>
    <cellStyle name="20% - Accent1 3 3 2 2 3 8 2 2" xfId="24077" xr:uid="{00000000-0005-0000-0000-0000555D0000}"/>
    <cellStyle name="20% - Accent1 3 3 2 2 3 8 3" xfId="24078" xr:uid="{00000000-0005-0000-0000-0000565D0000}"/>
    <cellStyle name="20% - Accent1 3 3 2 2 3 9" xfId="24079" xr:uid="{00000000-0005-0000-0000-0000575D0000}"/>
    <cellStyle name="20% - Accent1 3 3 2 2 3 9 2" xfId="24080" xr:uid="{00000000-0005-0000-0000-0000585D0000}"/>
    <cellStyle name="20% - Accent1 3 3 2 2 4" xfId="24081" xr:uid="{00000000-0005-0000-0000-0000595D0000}"/>
    <cellStyle name="20% - Accent1 3 3 2 2 4 10" xfId="24082" xr:uid="{00000000-0005-0000-0000-00005A5D0000}"/>
    <cellStyle name="20% - Accent1 3 3 2 2 4 10 2" xfId="24083" xr:uid="{00000000-0005-0000-0000-00005B5D0000}"/>
    <cellStyle name="20% - Accent1 3 3 2 2 4 11" xfId="24084" xr:uid="{00000000-0005-0000-0000-00005C5D0000}"/>
    <cellStyle name="20% - Accent1 3 3 2 2 4 2" xfId="24085" xr:uid="{00000000-0005-0000-0000-00005D5D0000}"/>
    <cellStyle name="20% - Accent1 3 3 2 2 4 2 2" xfId="24086" xr:uid="{00000000-0005-0000-0000-00005E5D0000}"/>
    <cellStyle name="20% - Accent1 3 3 2 2 4 2 2 2" xfId="24087" xr:uid="{00000000-0005-0000-0000-00005F5D0000}"/>
    <cellStyle name="20% - Accent1 3 3 2 2 4 2 2 2 2" xfId="24088" xr:uid="{00000000-0005-0000-0000-0000605D0000}"/>
    <cellStyle name="20% - Accent1 3 3 2 2 4 2 2 2 2 2" xfId="24089" xr:uid="{00000000-0005-0000-0000-0000615D0000}"/>
    <cellStyle name="20% - Accent1 3 3 2 2 4 2 2 2 3" xfId="24090" xr:uid="{00000000-0005-0000-0000-0000625D0000}"/>
    <cellStyle name="20% - Accent1 3 3 2 2 4 2 2 3" xfId="24091" xr:uid="{00000000-0005-0000-0000-0000635D0000}"/>
    <cellStyle name="20% - Accent1 3 3 2 2 4 2 2 3 2" xfId="24092" xr:uid="{00000000-0005-0000-0000-0000645D0000}"/>
    <cellStyle name="20% - Accent1 3 3 2 2 4 2 2 4" xfId="24093" xr:uid="{00000000-0005-0000-0000-0000655D0000}"/>
    <cellStyle name="20% - Accent1 3 3 2 2 4 2 3" xfId="24094" xr:uid="{00000000-0005-0000-0000-0000665D0000}"/>
    <cellStyle name="20% - Accent1 3 3 2 2 4 2 3 2" xfId="24095" xr:uid="{00000000-0005-0000-0000-0000675D0000}"/>
    <cellStyle name="20% - Accent1 3 3 2 2 4 2 3 2 2" xfId="24096" xr:uid="{00000000-0005-0000-0000-0000685D0000}"/>
    <cellStyle name="20% - Accent1 3 3 2 2 4 2 3 2 2 2" xfId="24097" xr:uid="{00000000-0005-0000-0000-0000695D0000}"/>
    <cellStyle name="20% - Accent1 3 3 2 2 4 2 3 2 3" xfId="24098" xr:uid="{00000000-0005-0000-0000-00006A5D0000}"/>
    <cellStyle name="20% - Accent1 3 3 2 2 4 2 3 3" xfId="24099" xr:uid="{00000000-0005-0000-0000-00006B5D0000}"/>
    <cellStyle name="20% - Accent1 3 3 2 2 4 2 3 3 2" xfId="24100" xr:uid="{00000000-0005-0000-0000-00006C5D0000}"/>
    <cellStyle name="20% - Accent1 3 3 2 2 4 2 3 4" xfId="24101" xr:uid="{00000000-0005-0000-0000-00006D5D0000}"/>
    <cellStyle name="20% - Accent1 3 3 2 2 4 2 4" xfId="24102" xr:uid="{00000000-0005-0000-0000-00006E5D0000}"/>
    <cellStyle name="20% - Accent1 3 3 2 2 4 2 4 2" xfId="24103" xr:uid="{00000000-0005-0000-0000-00006F5D0000}"/>
    <cellStyle name="20% - Accent1 3 3 2 2 4 2 4 2 2" xfId="24104" xr:uid="{00000000-0005-0000-0000-0000705D0000}"/>
    <cellStyle name="20% - Accent1 3 3 2 2 4 2 4 2 2 2" xfId="24105" xr:uid="{00000000-0005-0000-0000-0000715D0000}"/>
    <cellStyle name="20% - Accent1 3 3 2 2 4 2 4 2 3" xfId="24106" xr:uid="{00000000-0005-0000-0000-0000725D0000}"/>
    <cellStyle name="20% - Accent1 3 3 2 2 4 2 4 3" xfId="24107" xr:uid="{00000000-0005-0000-0000-0000735D0000}"/>
    <cellStyle name="20% - Accent1 3 3 2 2 4 2 4 3 2" xfId="24108" xr:uid="{00000000-0005-0000-0000-0000745D0000}"/>
    <cellStyle name="20% - Accent1 3 3 2 2 4 2 4 4" xfId="24109" xr:uid="{00000000-0005-0000-0000-0000755D0000}"/>
    <cellStyle name="20% - Accent1 3 3 2 2 4 2 5" xfId="24110" xr:uid="{00000000-0005-0000-0000-0000765D0000}"/>
    <cellStyle name="20% - Accent1 3 3 2 2 4 2 5 2" xfId="24111" xr:uid="{00000000-0005-0000-0000-0000775D0000}"/>
    <cellStyle name="20% - Accent1 3 3 2 2 4 2 5 2 2" xfId="24112" xr:uid="{00000000-0005-0000-0000-0000785D0000}"/>
    <cellStyle name="20% - Accent1 3 3 2 2 4 2 5 3" xfId="24113" xr:uid="{00000000-0005-0000-0000-0000795D0000}"/>
    <cellStyle name="20% - Accent1 3 3 2 2 4 2 6" xfId="24114" xr:uid="{00000000-0005-0000-0000-00007A5D0000}"/>
    <cellStyle name="20% - Accent1 3 3 2 2 4 2 6 2" xfId="24115" xr:uid="{00000000-0005-0000-0000-00007B5D0000}"/>
    <cellStyle name="20% - Accent1 3 3 2 2 4 2 6 2 2" xfId="24116" xr:uid="{00000000-0005-0000-0000-00007C5D0000}"/>
    <cellStyle name="20% - Accent1 3 3 2 2 4 2 6 3" xfId="24117" xr:uid="{00000000-0005-0000-0000-00007D5D0000}"/>
    <cellStyle name="20% - Accent1 3 3 2 2 4 2 7" xfId="24118" xr:uid="{00000000-0005-0000-0000-00007E5D0000}"/>
    <cellStyle name="20% - Accent1 3 3 2 2 4 2 7 2" xfId="24119" xr:uid="{00000000-0005-0000-0000-00007F5D0000}"/>
    <cellStyle name="20% - Accent1 3 3 2 2 4 2 8" xfId="24120" xr:uid="{00000000-0005-0000-0000-0000805D0000}"/>
    <cellStyle name="20% - Accent1 3 3 2 2 4 2 8 2" xfId="24121" xr:uid="{00000000-0005-0000-0000-0000815D0000}"/>
    <cellStyle name="20% - Accent1 3 3 2 2 4 2 9" xfId="24122" xr:uid="{00000000-0005-0000-0000-0000825D0000}"/>
    <cellStyle name="20% - Accent1 3 3 2 2 4 3" xfId="24123" xr:uid="{00000000-0005-0000-0000-0000835D0000}"/>
    <cellStyle name="20% - Accent1 3 3 2 2 4 3 2" xfId="24124" xr:uid="{00000000-0005-0000-0000-0000845D0000}"/>
    <cellStyle name="20% - Accent1 3 3 2 2 4 3 2 2" xfId="24125" xr:uid="{00000000-0005-0000-0000-0000855D0000}"/>
    <cellStyle name="20% - Accent1 3 3 2 2 4 3 2 2 2" xfId="24126" xr:uid="{00000000-0005-0000-0000-0000865D0000}"/>
    <cellStyle name="20% - Accent1 3 3 2 2 4 3 2 2 2 2" xfId="24127" xr:uid="{00000000-0005-0000-0000-0000875D0000}"/>
    <cellStyle name="20% - Accent1 3 3 2 2 4 3 2 2 3" xfId="24128" xr:uid="{00000000-0005-0000-0000-0000885D0000}"/>
    <cellStyle name="20% - Accent1 3 3 2 2 4 3 2 3" xfId="24129" xr:uid="{00000000-0005-0000-0000-0000895D0000}"/>
    <cellStyle name="20% - Accent1 3 3 2 2 4 3 2 3 2" xfId="24130" xr:uid="{00000000-0005-0000-0000-00008A5D0000}"/>
    <cellStyle name="20% - Accent1 3 3 2 2 4 3 2 4" xfId="24131" xr:uid="{00000000-0005-0000-0000-00008B5D0000}"/>
    <cellStyle name="20% - Accent1 3 3 2 2 4 3 3" xfId="24132" xr:uid="{00000000-0005-0000-0000-00008C5D0000}"/>
    <cellStyle name="20% - Accent1 3 3 2 2 4 3 3 2" xfId="24133" xr:uid="{00000000-0005-0000-0000-00008D5D0000}"/>
    <cellStyle name="20% - Accent1 3 3 2 2 4 3 3 2 2" xfId="24134" xr:uid="{00000000-0005-0000-0000-00008E5D0000}"/>
    <cellStyle name="20% - Accent1 3 3 2 2 4 3 3 2 2 2" xfId="24135" xr:uid="{00000000-0005-0000-0000-00008F5D0000}"/>
    <cellStyle name="20% - Accent1 3 3 2 2 4 3 3 2 3" xfId="24136" xr:uid="{00000000-0005-0000-0000-0000905D0000}"/>
    <cellStyle name="20% - Accent1 3 3 2 2 4 3 3 3" xfId="24137" xr:uid="{00000000-0005-0000-0000-0000915D0000}"/>
    <cellStyle name="20% - Accent1 3 3 2 2 4 3 3 3 2" xfId="24138" xr:uid="{00000000-0005-0000-0000-0000925D0000}"/>
    <cellStyle name="20% - Accent1 3 3 2 2 4 3 3 4" xfId="24139" xr:uid="{00000000-0005-0000-0000-0000935D0000}"/>
    <cellStyle name="20% - Accent1 3 3 2 2 4 3 4" xfId="24140" xr:uid="{00000000-0005-0000-0000-0000945D0000}"/>
    <cellStyle name="20% - Accent1 3 3 2 2 4 3 4 2" xfId="24141" xr:uid="{00000000-0005-0000-0000-0000955D0000}"/>
    <cellStyle name="20% - Accent1 3 3 2 2 4 3 4 2 2" xfId="24142" xr:uid="{00000000-0005-0000-0000-0000965D0000}"/>
    <cellStyle name="20% - Accent1 3 3 2 2 4 3 4 2 2 2" xfId="24143" xr:uid="{00000000-0005-0000-0000-0000975D0000}"/>
    <cellStyle name="20% - Accent1 3 3 2 2 4 3 4 2 3" xfId="24144" xr:uid="{00000000-0005-0000-0000-0000985D0000}"/>
    <cellStyle name="20% - Accent1 3 3 2 2 4 3 4 3" xfId="24145" xr:uid="{00000000-0005-0000-0000-0000995D0000}"/>
    <cellStyle name="20% - Accent1 3 3 2 2 4 3 4 3 2" xfId="24146" xr:uid="{00000000-0005-0000-0000-00009A5D0000}"/>
    <cellStyle name="20% - Accent1 3 3 2 2 4 3 4 4" xfId="24147" xr:uid="{00000000-0005-0000-0000-00009B5D0000}"/>
    <cellStyle name="20% - Accent1 3 3 2 2 4 3 5" xfId="24148" xr:uid="{00000000-0005-0000-0000-00009C5D0000}"/>
    <cellStyle name="20% - Accent1 3 3 2 2 4 3 5 2" xfId="24149" xr:uid="{00000000-0005-0000-0000-00009D5D0000}"/>
    <cellStyle name="20% - Accent1 3 3 2 2 4 3 5 2 2" xfId="24150" xr:uid="{00000000-0005-0000-0000-00009E5D0000}"/>
    <cellStyle name="20% - Accent1 3 3 2 2 4 3 5 3" xfId="24151" xr:uid="{00000000-0005-0000-0000-00009F5D0000}"/>
    <cellStyle name="20% - Accent1 3 3 2 2 4 3 6" xfId="24152" xr:uid="{00000000-0005-0000-0000-0000A05D0000}"/>
    <cellStyle name="20% - Accent1 3 3 2 2 4 3 6 2" xfId="24153" xr:uid="{00000000-0005-0000-0000-0000A15D0000}"/>
    <cellStyle name="20% - Accent1 3 3 2 2 4 3 6 2 2" xfId="24154" xr:uid="{00000000-0005-0000-0000-0000A25D0000}"/>
    <cellStyle name="20% - Accent1 3 3 2 2 4 3 6 3" xfId="24155" xr:uid="{00000000-0005-0000-0000-0000A35D0000}"/>
    <cellStyle name="20% - Accent1 3 3 2 2 4 3 7" xfId="24156" xr:uid="{00000000-0005-0000-0000-0000A45D0000}"/>
    <cellStyle name="20% - Accent1 3 3 2 2 4 3 7 2" xfId="24157" xr:uid="{00000000-0005-0000-0000-0000A55D0000}"/>
    <cellStyle name="20% - Accent1 3 3 2 2 4 3 8" xfId="24158" xr:uid="{00000000-0005-0000-0000-0000A65D0000}"/>
    <cellStyle name="20% - Accent1 3 3 2 2 4 3 8 2" xfId="24159" xr:uid="{00000000-0005-0000-0000-0000A75D0000}"/>
    <cellStyle name="20% - Accent1 3 3 2 2 4 3 9" xfId="24160" xr:uid="{00000000-0005-0000-0000-0000A85D0000}"/>
    <cellStyle name="20% - Accent1 3 3 2 2 4 4" xfId="24161" xr:uid="{00000000-0005-0000-0000-0000A95D0000}"/>
    <cellStyle name="20% - Accent1 3 3 2 2 4 4 2" xfId="24162" xr:uid="{00000000-0005-0000-0000-0000AA5D0000}"/>
    <cellStyle name="20% - Accent1 3 3 2 2 4 4 2 2" xfId="24163" xr:uid="{00000000-0005-0000-0000-0000AB5D0000}"/>
    <cellStyle name="20% - Accent1 3 3 2 2 4 4 2 2 2" xfId="24164" xr:uid="{00000000-0005-0000-0000-0000AC5D0000}"/>
    <cellStyle name="20% - Accent1 3 3 2 2 4 4 2 3" xfId="24165" xr:uid="{00000000-0005-0000-0000-0000AD5D0000}"/>
    <cellStyle name="20% - Accent1 3 3 2 2 4 4 3" xfId="24166" xr:uid="{00000000-0005-0000-0000-0000AE5D0000}"/>
    <cellStyle name="20% - Accent1 3 3 2 2 4 4 3 2" xfId="24167" xr:uid="{00000000-0005-0000-0000-0000AF5D0000}"/>
    <cellStyle name="20% - Accent1 3 3 2 2 4 4 4" xfId="24168" xr:uid="{00000000-0005-0000-0000-0000B05D0000}"/>
    <cellStyle name="20% - Accent1 3 3 2 2 4 5" xfId="24169" xr:uid="{00000000-0005-0000-0000-0000B15D0000}"/>
    <cellStyle name="20% - Accent1 3 3 2 2 4 5 2" xfId="24170" xr:uid="{00000000-0005-0000-0000-0000B25D0000}"/>
    <cellStyle name="20% - Accent1 3 3 2 2 4 5 2 2" xfId="24171" xr:uid="{00000000-0005-0000-0000-0000B35D0000}"/>
    <cellStyle name="20% - Accent1 3 3 2 2 4 5 2 2 2" xfId="24172" xr:uid="{00000000-0005-0000-0000-0000B45D0000}"/>
    <cellStyle name="20% - Accent1 3 3 2 2 4 5 2 3" xfId="24173" xr:uid="{00000000-0005-0000-0000-0000B55D0000}"/>
    <cellStyle name="20% - Accent1 3 3 2 2 4 5 3" xfId="24174" xr:uid="{00000000-0005-0000-0000-0000B65D0000}"/>
    <cellStyle name="20% - Accent1 3 3 2 2 4 5 3 2" xfId="24175" xr:uid="{00000000-0005-0000-0000-0000B75D0000}"/>
    <cellStyle name="20% - Accent1 3 3 2 2 4 5 4" xfId="24176" xr:uid="{00000000-0005-0000-0000-0000B85D0000}"/>
    <cellStyle name="20% - Accent1 3 3 2 2 4 6" xfId="24177" xr:uid="{00000000-0005-0000-0000-0000B95D0000}"/>
    <cellStyle name="20% - Accent1 3 3 2 2 4 6 2" xfId="24178" xr:uid="{00000000-0005-0000-0000-0000BA5D0000}"/>
    <cellStyle name="20% - Accent1 3 3 2 2 4 6 2 2" xfId="24179" xr:uid="{00000000-0005-0000-0000-0000BB5D0000}"/>
    <cellStyle name="20% - Accent1 3 3 2 2 4 6 2 2 2" xfId="24180" xr:uid="{00000000-0005-0000-0000-0000BC5D0000}"/>
    <cellStyle name="20% - Accent1 3 3 2 2 4 6 2 3" xfId="24181" xr:uid="{00000000-0005-0000-0000-0000BD5D0000}"/>
    <cellStyle name="20% - Accent1 3 3 2 2 4 6 3" xfId="24182" xr:uid="{00000000-0005-0000-0000-0000BE5D0000}"/>
    <cellStyle name="20% - Accent1 3 3 2 2 4 6 3 2" xfId="24183" xr:uid="{00000000-0005-0000-0000-0000BF5D0000}"/>
    <cellStyle name="20% - Accent1 3 3 2 2 4 6 4" xfId="24184" xr:uid="{00000000-0005-0000-0000-0000C05D0000}"/>
    <cellStyle name="20% - Accent1 3 3 2 2 4 7" xfId="24185" xr:uid="{00000000-0005-0000-0000-0000C15D0000}"/>
    <cellStyle name="20% - Accent1 3 3 2 2 4 7 2" xfId="24186" xr:uid="{00000000-0005-0000-0000-0000C25D0000}"/>
    <cellStyle name="20% - Accent1 3 3 2 2 4 7 2 2" xfId="24187" xr:uid="{00000000-0005-0000-0000-0000C35D0000}"/>
    <cellStyle name="20% - Accent1 3 3 2 2 4 7 3" xfId="24188" xr:uid="{00000000-0005-0000-0000-0000C45D0000}"/>
    <cellStyle name="20% - Accent1 3 3 2 2 4 8" xfId="24189" xr:uid="{00000000-0005-0000-0000-0000C55D0000}"/>
    <cellStyle name="20% - Accent1 3 3 2 2 4 8 2" xfId="24190" xr:uid="{00000000-0005-0000-0000-0000C65D0000}"/>
    <cellStyle name="20% - Accent1 3 3 2 2 4 8 2 2" xfId="24191" xr:uid="{00000000-0005-0000-0000-0000C75D0000}"/>
    <cellStyle name="20% - Accent1 3 3 2 2 4 8 3" xfId="24192" xr:uid="{00000000-0005-0000-0000-0000C85D0000}"/>
    <cellStyle name="20% - Accent1 3 3 2 2 4 9" xfId="24193" xr:uid="{00000000-0005-0000-0000-0000C95D0000}"/>
    <cellStyle name="20% - Accent1 3 3 2 2 4 9 2" xfId="24194" xr:uid="{00000000-0005-0000-0000-0000CA5D0000}"/>
    <cellStyle name="20% - Accent1 3 3 2 2 5" xfId="24195" xr:uid="{00000000-0005-0000-0000-0000CB5D0000}"/>
    <cellStyle name="20% - Accent1 3 3 2 2 5 2" xfId="24196" xr:uid="{00000000-0005-0000-0000-0000CC5D0000}"/>
    <cellStyle name="20% - Accent1 3 3 2 2 5 2 2" xfId="24197" xr:uid="{00000000-0005-0000-0000-0000CD5D0000}"/>
    <cellStyle name="20% - Accent1 3 3 2 2 5 2 2 2" xfId="24198" xr:uid="{00000000-0005-0000-0000-0000CE5D0000}"/>
    <cellStyle name="20% - Accent1 3 3 2 2 5 2 2 2 2" xfId="24199" xr:uid="{00000000-0005-0000-0000-0000CF5D0000}"/>
    <cellStyle name="20% - Accent1 3 3 2 2 5 2 2 3" xfId="24200" xr:uid="{00000000-0005-0000-0000-0000D05D0000}"/>
    <cellStyle name="20% - Accent1 3 3 2 2 5 2 3" xfId="24201" xr:uid="{00000000-0005-0000-0000-0000D15D0000}"/>
    <cellStyle name="20% - Accent1 3 3 2 2 5 2 3 2" xfId="24202" xr:uid="{00000000-0005-0000-0000-0000D25D0000}"/>
    <cellStyle name="20% - Accent1 3 3 2 2 5 2 4" xfId="24203" xr:uid="{00000000-0005-0000-0000-0000D35D0000}"/>
    <cellStyle name="20% - Accent1 3 3 2 2 5 3" xfId="24204" xr:uid="{00000000-0005-0000-0000-0000D45D0000}"/>
    <cellStyle name="20% - Accent1 3 3 2 2 5 3 2" xfId="24205" xr:uid="{00000000-0005-0000-0000-0000D55D0000}"/>
    <cellStyle name="20% - Accent1 3 3 2 2 5 3 2 2" xfId="24206" xr:uid="{00000000-0005-0000-0000-0000D65D0000}"/>
    <cellStyle name="20% - Accent1 3 3 2 2 5 3 2 2 2" xfId="24207" xr:uid="{00000000-0005-0000-0000-0000D75D0000}"/>
    <cellStyle name="20% - Accent1 3 3 2 2 5 3 2 3" xfId="24208" xr:uid="{00000000-0005-0000-0000-0000D85D0000}"/>
    <cellStyle name="20% - Accent1 3 3 2 2 5 3 3" xfId="24209" xr:uid="{00000000-0005-0000-0000-0000D95D0000}"/>
    <cellStyle name="20% - Accent1 3 3 2 2 5 3 3 2" xfId="24210" xr:uid="{00000000-0005-0000-0000-0000DA5D0000}"/>
    <cellStyle name="20% - Accent1 3 3 2 2 5 3 4" xfId="24211" xr:uid="{00000000-0005-0000-0000-0000DB5D0000}"/>
    <cellStyle name="20% - Accent1 3 3 2 2 5 4" xfId="24212" xr:uid="{00000000-0005-0000-0000-0000DC5D0000}"/>
    <cellStyle name="20% - Accent1 3 3 2 2 5 4 2" xfId="24213" xr:uid="{00000000-0005-0000-0000-0000DD5D0000}"/>
    <cellStyle name="20% - Accent1 3 3 2 2 5 4 2 2" xfId="24214" xr:uid="{00000000-0005-0000-0000-0000DE5D0000}"/>
    <cellStyle name="20% - Accent1 3 3 2 2 5 4 2 2 2" xfId="24215" xr:uid="{00000000-0005-0000-0000-0000DF5D0000}"/>
    <cellStyle name="20% - Accent1 3 3 2 2 5 4 2 3" xfId="24216" xr:uid="{00000000-0005-0000-0000-0000E05D0000}"/>
    <cellStyle name="20% - Accent1 3 3 2 2 5 4 3" xfId="24217" xr:uid="{00000000-0005-0000-0000-0000E15D0000}"/>
    <cellStyle name="20% - Accent1 3 3 2 2 5 4 3 2" xfId="24218" xr:uid="{00000000-0005-0000-0000-0000E25D0000}"/>
    <cellStyle name="20% - Accent1 3 3 2 2 5 4 4" xfId="24219" xr:uid="{00000000-0005-0000-0000-0000E35D0000}"/>
    <cellStyle name="20% - Accent1 3 3 2 2 5 5" xfId="24220" xr:uid="{00000000-0005-0000-0000-0000E45D0000}"/>
    <cellStyle name="20% - Accent1 3 3 2 2 5 5 2" xfId="24221" xr:uid="{00000000-0005-0000-0000-0000E55D0000}"/>
    <cellStyle name="20% - Accent1 3 3 2 2 5 5 2 2" xfId="24222" xr:uid="{00000000-0005-0000-0000-0000E65D0000}"/>
    <cellStyle name="20% - Accent1 3 3 2 2 5 5 3" xfId="24223" xr:uid="{00000000-0005-0000-0000-0000E75D0000}"/>
    <cellStyle name="20% - Accent1 3 3 2 2 5 6" xfId="24224" xr:uid="{00000000-0005-0000-0000-0000E85D0000}"/>
    <cellStyle name="20% - Accent1 3 3 2 2 5 6 2" xfId="24225" xr:uid="{00000000-0005-0000-0000-0000E95D0000}"/>
    <cellStyle name="20% - Accent1 3 3 2 2 5 6 2 2" xfId="24226" xr:uid="{00000000-0005-0000-0000-0000EA5D0000}"/>
    <cellStyle name="20% - Accent1 3 3 2 2 5 6 3" xfId="24227" xr:uid="{00000000-0005-0000-0000-0000EB5D0000}"/>
    <cellStyle name="20% - Accent1 3 3 2 2 5 7" xfId="24228" xr:uid="{00000000-0005-0000-0000-0000EC5D0000}"/>
    <cellStyle name="20% - Accent1 3 3 2 2 5 7 2" xfId="24229" xr:uid="{00000000-0005-0000-0000-0000ED5D0000}"/>
    <cellStyle name="20% - Accent1 3 3 2 2 5 8" xfId="24230" xr:uid="{00000000-0005-0000-0000-0000EE5D0000}"/>
    <cellStyle name="20% - Accent1 3 3 2 2 5 8 2" xfId="24231" xr:uid="{00000000-0005-0000-0000-0000EF5D0000}"/>
    <cellStyle name="20% - Accent1 3 3 2 2 5 9" xfId="24232" xr:uid="{00000000-0005-0000-0000-0000F05D0000}"/>
    <cellStyle name="20% - Accent1 3 3 2 2 6" xfId="24233" xr:uid="{00000000-0005-0000-0000-0000F15D0000}"/>
    <cellStyle name="20% - Accent1 3 3 2 2 6 2" xfId="24234" xr:uid="{00000000-0005-0000-0000-0000F25D0000}"/>
    <cellStyle name="20% - Accent1 3 3 2 2 6 2 2" xfId="24235" xr:uid="{00000000-0005-0000-0000-0000F35D0000}"/>
    <cellStyle name="20% - Accent1 3 3 2 2 6 2 2 2" xfId="24236" xr:uid="{00000000-0005-0000-0000-0000F45D0000}"/>
    <cellStyle name="20% - Accent1 3 3 2 2 6 2 2 2 2" xfId="24237" xr:uid="{00000000-0005-0000-0000-0000F55D0000}"/>
    <cellStyle name="20% - Accent1 3 3 2 2 6 2 2 3" xfId="24238" xr:uid="{00000000-0005-0000-0000-0000F65D0000}"/>
    <cellStyle name="20% - Accent1 3 3 2 2 6 2 3" xfId="24239" xr:uid="{00000000-0005-0000-0000-0000F75D0000}"/>
    <cellStyle name="20% - Accent1 3 3 2 2 6 2 3 2" xfId="24240" xr:uid="{00000000-0005-0000-0000-0000F85D0000}"/>
    <cellStyle name="20% - Accent1 3 3 2 2 6 2 4" xfId="24241" xr:uid="{00000000-0005-0000-0000-0000F95D0000}"/>
    <cellStyle name="20% - Accent1 3 3 2 2 6 3" xfId="24242" xr:uid="{00000000-0005-0000-0000-0000FA5D0000}"/>
    <cellStyle name="20% - Accent1 3 3 2 2 6 3 2" xfId="24243" xr:uid="{00000000-0005-0000-0000-0000FB5D0000}"/>
    <cellStyle name="20% - Accent1 3 3 2 2 6 3 2 2" xfId="24244" xr:uid="{00000000-0005-0000-0000-0000FC5D0000}"/>
    <cellStyle name="20% - Accent1 3 3 2 2 6 3 2 2 2" xfId="24245" xr:uid="{00000000-0005-0000-0000-0000FD5D0000}"/>
    <cellStyle name="20% - Accent1 3 3 2 2 6 3 2 3" xfId="24246" xr:uid="{00000000-0005-0000-0000-0000FE5D0000}"/>
    <cellStyle name="20% - Accent1 3 3 2 2 6 3 3" xfId="24247" xr:uid="{00000000-0005-0000-0000-0000FF5D0000}"/>
    <cellStyle name="20% - Accent1 3 3 2 2 6 3 3 2" xfId="24248" xr:uid="{00000000-0005-0000-0000-0000005E0000}"/>
    <cellStyle name="20% - Accent1 3 3 2 2 6 3 4" xfId="24249" xr:uid="{00000000-0005-0000-0000-0000015E0000}"/>
    <cellStyle name="20% - Accent1 3 3 2 2 6 4" xfId="24250" xr:uid="{00000000-0005-0000-0000-0000025E0000}"/>
    <cellStyle name="20% - Accent1 3 3 2 2 6 4 2" xfId="24251" xr:uid="{00000000-0005-0000-0000-0000035E0000}"/>
    <cellStyle name="20% - Accent1 3 3 2 2 6 4 2 2" xfId="24252" xr:uid="{00000000-0005-0000-0000-0000045E0000}"/>
    <cellStyle name="20% - Accent1 3 3 2 2 6 4 2 2 2" xfId="24253" xr:uid="{00000000-0005-0000-0000-0000055E0000}"/>
    <cellStyle name="20% - Accent1 3 3 2 2 6 4 2 3" xfId="24254" xr:uid="{00000000-0005-0000-0000-0000065E0000}"/>
    <cellStyle name="20% - Accent1 3 3 2 2 6 4 3" xfId="24255" xr:uid="{00000000-0005-0000-0000-0000075E0000}"/>
    <cellStyle name="20% - Accent1 3 3 2 2 6 4 3 2" xfId="24256" xr:uid="{00000000-0005-0000-0000-0000085E0000}"/>
    <cellStyle name="20% - Accent1 3 3 2 2 6 4 4" xfId="24257" xr:uid="{00000000-0005-0000-0000-0000095E0000}"/>
    <cellStyle name="20% - Accent1 3 3 2 2 6 5" xfId="24258" xr:uid="{00000000-0005-0000-0000-00000A5E0000}"/>
    <cellStyle name="20% - Accent1 3 3 2 2 6 5 2" xfId="24259" xr:uid="{00000000-0005-0000-0000-00000B5E0000}"/>
    <cellStyle name="20% - Accent1 3 3 2 2 6 5 2 2" xfId="24260" xr:uid="{00000000-0005-0000-0000-00000C5E0000}"/>
    <cellStyle name="20% - Accent1 3 3 2 2 6 5 3" xfId="24261" xr:uid="{00000000-0005-0000-0000-00000D5E0000}"/>
    <cellStyle name="20% - Accent1 3 3 2 2 6 6" xfId="24262" xr:uid="{00000000-0005-0000-0000-00000E5E0000}"/>
    <cellStyle name="20% - Accent1 3 3 2 2 6 6 2" xfId="24263" xr:uid="{00000000-0005-0000-0000-00000F5E0000}"/>
    <cellStyle name="20% - Accent1 3 3 2 2 6 6 2 2" xfId="24264" xr:uid="{00000000-0005-0000-0000-0000105E0000}"/>
    <cellStyle name="20% - Accent1 3 3 2 2 6 6 3" xfId="24265" xr:uid="{00000000-0005-0000-0000-0000115E0000}"/>
    <cellStyle name="20% - Accent1 3 3 2 2 6 7" xfId="24266" xr:uid="{00000000-0005-0000-0000-0000125E0000}"/>
    <cellStyle name="20% - Accent1 3 3 2 2 6 7 2" xfId="24267" xr:uid="{00000000-0005-0000-0000-0000135E0000}"/>
    <cellStyle name="20% - Accent1 3 3 2 2 6 8" xfId="24268" xr:uid="{00000000-0005-0000-0000-0000145E0000}"/>
    <cellStyle name="20% - Accent1 3 3 2 2 6 8 2" xfId="24269" xr:uid="{00000000-0005-0000-0000-0000155E0000}"/>
    <cellStyle name="20% - Accent1 3 3 2 2 6 9" xfId="24270" xr:uid="{00000000-0005-0000-0000-0000165E0000}"/>
    <cellStyle name="20% - Accent1 3 3 2 2 7" xfId="24271" xr:uid="{00000000-0005-0000-0000-0000175E0000}"/>
    <cellStyle name="20% - Accent1 3 3 2 2 7 2" xfId="24272" xr:uid="{00000000-0005-0000-0000-0000185E0000}"/>
    <cellStyle name="20% - Accent1 3 3 2 2 7 2 2" xfId="24273" xr:uid="{00000000-0005-0000-0000-0000195E0000}"/>
    <cellStyle name="20% - Accent1 3 3 2 2 7 2 2 2" xfId="24274" xr:uid="{00000000-0005-0000-0000-00001A5E0000}"/>
    <cellStyle name="20% - Accent1 3 3 2 2 7 2 3" xfId="24275" xr:uid="{00000000-0005-0000-0000-00001B5E0000}"/>
    <cellStyle name="20% - Accent1 3 3 2 2 7 3" xfId="24276" xr:uid="{00000000-0005-0000-0000-00001C5E0000}"/>
    <cellStyle name="20% - Accent1 3 3 2 2 7 3 2" xfId="24277" xr:uid="{00000000-0005-0000-0000-00001D5E0000}"/>
    <cellStyle name="20% - Accent1 3 3 2 2 7 4" xfId="24278" xr:uid="{00000000-0005-0000-0000-00001E5E0000}"/>
    <cellStyle name="20% - Accent1 3 3 2 2 8" xfId="24279" xr:uid="{00000000-0005-0000-0000-00001F5E0000}"/>
    <cellStyle name="20% - Accent1 3 3 2 2 8 2" xfId="24280" xr:uid="{00000000-0005-0000-0000-0000205E0000}"/>
    <cellStyle name="20% - Accent1 3 3 2 2 8 2 2" xfId="24281" xr:uid="{00000000-0005-0000-0000-0000215E0000}"/>
    <cellStyle name="20% - Accent1 3 3 2 2 8 2 2 2" xfId="24282" xr:uid="{00000000-0005-0000-0000-0000225E0000}"/>
    <cellStyle name="20% - Accent1 3 3 2 2 8 2 3" xfId="24283" xr:uid="{00000000-0005-0000-0000-0000235E0000}"/>
    <cellStyle name="20% - Accent1 3 3 2 2 8 3" xfId="24284" xr:uid="{00000000-0005-0000-0000-0000245E0000}"/>
    <cellStyle name="20% - Accent1 3 3 2 2 8 3 2" xfId="24285" xr:uid="{00000000-0005-0000-0000-0000255E0000}"/>
    <cellStyle name="20% - Accent1 3 3 2 2 8 4" xfId="24286" xr:uid="{00000000-0005-0000-0000-0000265E0000}"/>
    <cellStyle name="20% - Accent1 3 3 2 2 9" xfId="24287" xr:uid="{00000000-0005-0000-0000-0000275E0000}"/>
    <cellStyle name="20% - Accent1 3 3 2 2 9 2" xfId="24288" xr:uid="{00000000-0005-0000-0000-0000285E0000}"/>
    <cellStyle name="20% - Accent1 3 3 2 2 9 2 2" xfId="24289" xr:uid="{00000000-0005-0000-0000-0000295E0000}"/>
    <cellStyle name="20% - Accent1 3 3 2 2 9 2 2 2" xfId="24290" xr:uid="{00000000-0005-0000-0000-00002A5E0000}"/>
    <cellStyle name="20% - Accent1 3 3 2 2 9 2 3" xfId="24291" xr:uid="{00000000-0005-0000-0000-00002B5E0000}"/>
    <cellStyle name="20% - Accent1 3 3 2 2 9 3" xfId="24292" xr:uid="{00000000-0005-0000-0000-00002C5E0000}"/>
    <cellStyle name="20% - Accent1 3 3 2 2 9 3 2" xfId="24293" xr:uid="{00000000-0005-0000-0000-00002D5E0000}"/>
    <cellStyle name="20% - Accent1 3 3 2 2 9 4" xfId="24294" xr:uid="{00000000-0005-0000-0000-00002E5E0000}"/>
    <cellStyle name="20% - Accent1 3 3 2 3" xfId="24295" xr:uid="{00000000-0005-0000-0000-00002F5E0000}"/>
    <cellStyle name="20% - Accent1 3 3 2 3 10" xfId="24296" xr:uid="{00000000-0005-0000-0000-0000305E0000}"/>
    <cellStyle name="20% - Accent1 3 3 2 3 10 2" xfId="24297" xr:uid="{00000000-0005-0000-0000-0000315E0000}"/>
    <cellStyle name="20% - Accent1 3 3 2 3 11" xfId="24298" xr:uid="{00000000-0005-0000-0000-0000325E0000}"/>
    <cellStyle name="20% - Accent1 3 3 2 3 2" xfId="24299" xr:uid="{00000000-0005-0000-0000-0000335E0000}"/>
    <cellStyle name="20% - Accent1 3 3 2 3 2 2" xfId="24300" xr:uid="{00000000-0005-0000-0000-0000345E0000}"/>
    <cellStyle name="20% - Accent1 3 3 2 3 2 2 2" xfId="24301" xr:uid="{00000000-0005-0000-0000-0000355E0000}"/>
    <cellStyle name="20% - Accent1 3 3 2 3 2 2 2 2" xfId="24302" xr:uid="{00000000-0005-0000-0000-0000365E0000}"/>
    <cellStyle name="20% - Accent1 3 3 2 3 2 2 2 2 2" xfId="24303" xr:uid="{00000000-0005-0000-0000-0000375E0000}"/>
    <cellStyle name="20% - Accent1 3 3 2 3 2 2 2 3" xfId="24304" xr:uid="{00000000-0005-0000-0000-0000385E0000}"/>
    <cellStyle name="20% - Accent1 3 3 2 3 2 2 3" xfId="24305" xr:uid="{00000000-0005-0000-0000-0000395E0000}"/>
    <cellStyle name="20% - Accent1 3 3 2 3 2 2 3 2" xfId="24306" xr:uid="{00000000-0005-0000-0000-00003A5E0000}"/>
    <cellStyle name="20% - Accent1 3 3 2 3 2 2 4" xfId="24307" xr:uid="{00000000-0005-0000-0000-00003B5E0000}"/>
    <cellStyle name="20% - Accent1 3 3 2 3 2 3" xfId="24308" xr:uid="{00000000-0005-0000-0000-00003C5E0000}"/>
    <cellStyle name="20% - Accent1 3 3 2 3 2 3 2" xfId="24309" xr:uid="{00000000-0005-0000-0000-00003D5E0000}"/>
    <cellStyle name="20% - Accent1 3 3 2 3 2 3 2 2" xfId="24310" xr:uid="{00000000-0005-0000-0000-00003E5E0000}"/>
    <cellStyle name="20% - Accent1 3 3 2 3 2 3 2 2 2" xfId="24311" xr:uid="{00000000-0005-0000-0000-00003F5E0000}"/>
    <cellStyle name="20% - Accent1 3 3 2 3 2 3 2 3" xfId="24312" xr:uid="{00000000-0005-0000-0000-0000405E0000}"/>
    <cellStyle name="20% - Accent1 3 3 2 3 2 3 3" xfId="24313" xr:uid="{00000000-0005-0000-0000-0000415E0000}"/>
    <cellStyle name="20% - Accent1 3 3 2 3 2 3 3 2" xfId="24314" xr:uid="{00000000-0005-0000-0000-0000425E0000}"/>
    <cellStyle name="20% - Accent1 3 3 2 3 2 3 4" xfId="24315" xr:uid="{00000000-0005-0000-0000-0000435E0000}"/>
    <cellStyle name="20% - Accent1 3 3 2 3 2 4" xfId="24316" xr:uid="{00000000-0005-0000-0000-0000445E0000}"/>
    <cellStyle name="20% - Accent1 3 3 2 3 2 4 2" xfId="24317" xr:uid="{00000000-0005-0000-0000-0000455E0000}"/>
    <cellStyle name="20% - Accent1 3 3 2 3 2 4 2 2" xfId="24318" xr:uid="{00000000-0005-0000-0000-0000465E0000}"/>
    <cellStyle name="20% - Accent1 3 3 2 3 2 4 2 2 2" xfId="24319" xr:uid="{00000000-0005-0000-0000-0000475E0000}"/>
    <cellStyle name="20% - Accent1 3 3 2 3 2 4 2 3" xfId="24320" xr:uid="{00000000-0005-0000-0000-0000485E0000}"/>
    <cellStyle name="20% - Accent1 3 3 2 3 2 4 3" xfId="24321" xr:uid="{00000000-0005-0000-0000-0000495E0000}"/>
    <cellStyle name="20% - Accent1 3 3 2 3 2 4 3 2" xfId="24322" xr:uid="{00000000-0005-0000-0000-00004A5E0000}"/>
    <cellStyle name="20% - Accent1 3 3 2 3 2 4 4" xfId="24323" xr:uid="{00000000-0005-0000-0000-00004B5E0000}"/>
    <cellStyle name="20% - Accent1 3 3 2 3 2 5" xfId="24324" xr:uid="{00000000-0005-0000-0000-00004C5E0000}"/>
    <cellStyle name="20% - Accent1 3 3 2 3 2 5 2" xfId="24325" xr:uid="{00000000-0005-0000-0000-00004D5E0000}"/>
    <cellStyle name="20% - Accent1 3 3 2 3 2 5 2 2" xfId="24326" xr:uid="{00000000-0005-0000-0000-00004E5E0000}"/>
    <cellStyle name="20% - Accent1 3 3 2 3 2 5 3" xfId="24327" xr:uid="{00000000-0005-0000-0000-00004F5E0000}"/>
    <cellStyle name="20% - Accent1 3 3 2 3 2 6" xfId="24328" xr:uid="{00000000-0005-0000-0000-0000505E0000}"/>
    <cellStyle name="20% - Accent1 3 3 2 3 2 6 2" xfId="24329" xr:uid="{00000000-0005-0000-0000-0000515E0000}"/>
    <cellStyle name="20% - Accent1 3 3 2 3 2 6 2 2" xfId="24330" xr:uid="{00000000-0005-0000-0000-0000525E0000}"/>
    <cellStyle name="20% - Accent1 3 3 2 3 2 6 3" xfId="24331" xr:uid="{00000000-0005-0000-0000-0000535E0000}"/>
    <cellStyle name="20% - Accent1 3 3 2 3 2 7" xfId="24332" xr:uid="{00000000-0005-0000-0000-0000545E0000}"/>
    <cellStyle name="20% - Accent1 3 3 2 3 2 7 2" xfId="24333" xr:uid="{00000000-0005-0000-0000-0000555E0000}"/>
    <cellStyle name="20% - Accent1 3 3 2 3 2 8" xfId="24334" xr:uid="{00000000-0005-0000-0000-0000565E0000}"/>
    <cellStyle name="20% - Accent1 3 3 2 3 2 8 2" xfId="24335" xr:uid="{00000000-0005-0000-0000-0000575E0000}"/>
    <cellStyle name="20% - Accent1 3 3 2 3 2 9" xfId="24336" xr:uid="{00000000-0005-0000-0000-0000585E0000}"/>
    <cellStyle name="20% - Accent1 3 3 2 3 3" xfId="24337" xr:uid="{00000000-0005-0000-0000-0000595E0000}"/>
    <cellStyle name="20% - Accent1 3 3 2 3 3 2" xfId="24338" xr:uid="{00000000-0005-0000-0000-00005A5E0000}"/>
    <cellStyle name="20% - Accent1 3 3 2 3 3 2 2" xfId="24339" xr:uid="{00000000-0005-0000-0000-00005B5E0000}"/>
    <cellStyle name="20% - Accent1 3 3 2 3 3 2 2 2" xfId="24340" xr:uid="{00000000-0005-0000-0000-00005C5E0000}"/>
    <cellStyle name="20% - Accent1 3 3 2 3 3 2 2 2 2" xfId="24341" xr:uid="{00000000-0005-0000-0000-00005D5E0000}"/>
    <cellStyle name="20% - Accent1 3 3 2 3 3 2 2 3" xfId="24342" xr:uid="{00000000-0005-0000-0000-00005E5E0000}"/>
    <cellStyle name="20% - Accent1 3 3 2 3 3 2 3" xfId="24343" xr:uid="{00000000-0005-0000-0000-00005F5E0000}"/>
    <cellStyle name="20% - Accent1 3 3 2 3 3 2 3 2" xfId="24344" xr:uid="{00000000-0005-0000-0000-0000605E0000}"/>
    <cellStyle name="20% - Accent1 3 3 2 3 3 2 4" xfId="24345" xr:uid="{00000000-0005-0000-0000-0000615E0000}"/>
    <cellStyle name="20% - Accent1 3 3 2 3 3 3" xfId="24346" xr:uid="{00000000-0005-0000-0000-0000625E0000}"/>
    <cellStyle name="20% - Accent1 3 3 2 3 3 3 2" xfId="24347" xr:uid="{00000000-0005-0000-0000-0000635E0000}"/>
    <cellStyle name="20% - Accent1 3 3 2 3 3 3 2 2" xfId="24348" xr:uid="{00000000-0005-0000-0000-0000645E0000}"/>
    <cellStyle name="20% - Accent1 3 3 2 3 3 3 2 2 2" xfId="24349" xr:uid="{00000000-0005-0000-0000-0000655E0000}"/>
    <cellStyle name="20% - Accent1 3 3 2 3 3 3 2 3" xfId="24350" xr:uid="{00000000-0005-0000-0000-0000665E0000}"/>
    <cellStyle name="20% - Accent1 3 3 2 3 3 3 3" xfId="24351" xr:uid="{00000000-0005-0000-0000-0000675E0000}"/>
    <cellStyle name="20% - Accent1 3 3 2 3 3 3 3 2" xfId="24352" xr:uid="{00000000-0005-0000-0000-0000685E0000}"/>
    <cellStyle name="20% - Accent1 3 3 2 3 3 3 4" xfId="24353" xr:uid="{00000000-0005-0000-0000-0000695E0000}"/>
    <cellStyle name="20% - Accent1 3 3 2 3 3 4" xfId="24354" xr:uid="{00000000-0005-0000-0000-00006A5E0000}"/>
    <cellStyle name="20% - Accent1 3 3 2 3 3 4 2" xfId="24355" xr:uid="{00000000-0005-0000-0000-00006B5E0000}"/>
    <cellStyle name="20% - Accent1 3 3 2 3 3 4 2 2" xfId="24356" xr:uid="{00000000-0005-0000-0000-00006C5E0000}"/>
    <cellStyle name="20% - Accent1 3 3 2 3 3 4 2 2 2" xfId="24357" xr:uid="{00000000-0005-0000-0000-00006D5E0000}"/>
    <cellStyle name="20% - Accent1 3 3 2 3 3 4 2 3" xfId="24358" xr:uid="{00000000-0005-0000-0000-00006E5E0000}"/>
    <cellStyle name="20% - Accent1 3 3 2 3 3 4 3" xfId="24359" xr:uid="{00000000-0005-0000-0000-00006F5E0000}"/>
    <cellStyle name="20% - Accent1 3 3 2 3 3 4 3 2" xfId="24360" xr:uid="{00000000-0005-0000-0000-0000705E0000}"/>
    <cellStyle name="20% - Accent1 3 3 2 3 3 4 4" xfId="24361" xr:uid="{00000000-0005-0000-0000-0000715E0000}"/>
    <cellStyle name="20% - Accent1 3 3 2 3 3 5" xfId="24362" xr:uid="{00000000-0005-0000-0000-0000725E0000}"/>
    <cellStyle name="20% - Accent1 3 3 2 3 3 5 2" xfId="24363" xr:uid="{00000000-0005-0000-0000-0000735E0000}"/>
    <cellStyle name="20% - Accent1 3 3 2 3 3 5 2 2" xfId="24364" xr:uid="{00000000-0005-0000-0000-0000745E0000}"/>
    <cellStyle name="20% - Accent1 3 3 2 3 3 5 3" xfId="24365" xr:uid="{00000000-0005-0000-0000-0000755E0000}"/>
    <cellStyle name="20% - Accent1 3 3 2 3 3 6" xfId="24366" xr:uid="{00000000-0005-0000-0000-0000765E0000}"/>
    <cellStyle name="20% - Accent1 3 3 2 3 3 6 2" xfId="24367" xr:uid="{00000000-0005-0000-0000-0000775E0000}"/>
    <cellStyle name="20% - Accent1 3 3 2 3 3 6 2 2" xfId="24368" xr:uid="{00000000-0005-0000-0000-0000785E0000}"/>
    <cellStyle name="20% - Accent1 3 3 2 3 3 6 3" xfId="24369" xr:uid="{00000000-0005-0000-0000-0000795E0000}"/>
    <cellStyle name="20% - Accent1 3 3 2 3 3 7" xfId="24370" xr:uid="{00000000-0005-0000-0000-00007A5E0000}"/>
    <cellStyle name="20% - Accent1 3 3 2 3 3 7 2" xfId="24371" xr:uid="{00000000-0005-0000-0000-00007B5E0000}"/>
    <cellStyle name="20% - Accent1 3 3 2 3 3 8" xfId="24372" xr:uid="{00000000-0005-0000-0000-00007C5E0000}"/>
    <cellStyle name="20% - Accent1 3 3 2 3 3 8 2" xfId="24373" xr:uid="{00000000-0005-0000-0000-00007D5E0000}"/>
    <cellStyle name="20% - Accent1 3 3 2 3 3 9" xfId="24374" xr:uid="{00000000-0005-0000-0000-00007E5E0000}"/>
    <cellStyle name="20% - Accent1 3 3 2 3 4" xfId="24375" xr:uid="{00000000-0005-0000-0000-00007F5E0000}"/>
    <cellStyle name="20% - Accent1 3 3 2 3 4 2" xfId="24376" xr:uid="{00000000-0005-0000-0000-0000805E0000}"/>
    <cellStyle name="20% - Accent1 3 3 2 3 4 2 2" xfId="24377" xr:uid="{00000000-0005-0000-0000-0000815E0000}"/>
    <cellStyle name="20% - Accent1 3 3 2 3 4 2 2 2" xfId="24378" xr:uid="{00000000-0005-0000-0000-0000825E0000}"/>
    <cellStyle name="20% - Accent1 3 3 2 3 4 2 3" xfId="24379" xr:uid="{00000000-0005-0000-0000-0000835E0000}"/>
    <cellStyle name="20% - Accent1 3 3 2 3 4 3" xfId="24380" xr:uid="{00000000-0005-0000-0000-0000845E0000}"/>
    <cellStyle name="20% - Accent1 3 3 2 3 4 3 2" xfId="24381" xr:uid="{00000000-0005-0000-0000-0000855E0000}"/>
    <cellStyle name="20% - Accent1 3 3 2 3 4 4" xfId="24382" xr:uid="{00000000-0005-0000-0000-0000865E0000}"/>
    <cellStyle name="20% - Accent1 3 3 2 3 5" xfId="24383" xr:uid="{00000000-0005-0000-0000-0000875E0000}"/>
    <cellStyle name="20% - Accent1 3 3 2 3 5 2" xfId="24384" xr:uid="{00000000-0005-0000-0000-0000885E0000}"/>
    <cellStyle name="20% - Accent1 3 3 2 3 5 2 2" xfId="24385" xr:uid="{00000000-0005-0000-0000-0000895E0000}"/>
    <cellStyle name="20% - Accent1 3 3 2 3 5 2 2 2" xfId="24386" xr:uid="{00000000-0005-0000-0000-00008A5E0000}"/>
    <cellStyle name="20% - Accent1 3 3 2 3 5 2 3" xfId="24387" xr:uid="{00000000-0005-0000-0000-00008B5E0000}"/>
    <cellStyle name="20% - Accent1 3 3 2 3 5 3" xfId="24388" xr:uid="{00000000-0005-0000-0000-00008C5E0000}"/>
    <cellStyle name="20% - Accent1 3 3 2 3 5 3 2" xfId="24389" xr:uid="{00000000-0005-0000-0000-00008D5E0000}"/>
    <cellStyle name="20% - Accent1 3 3 2 3 5 4" xfId="24390" xr:uid="{00000000-0005-0000-0000-00008E5E0000}"/>
    <cellStyle name="20% - Accent1 3 3 2 3 6" xfId="24391" xr:uid="{00000000-0005-0000-0000-00008F5E0000}"/>
    <cellStyle name="20% - Accent1 3 3 2 3 6 2" xfId="24392" xr:uid="{00000000-0005-0000-0000-0000905E0000}"/>
    <cellStyle name="20% - Accent1 3 3 2 3 6 2 2" xfId="24393" xr:uid="{00000000-0005-0000-0000-0000915E0000}"/>
    <cellStyle name="20% - Accent1 3 3 2 3 6 2 2 2" xfId="24394" xr:uid="{00000000-0005-0000-0000-0000925E0000}"/>
    <cellStyle name="20% - Accent1 3 3 2 3 6 2 3" xfId="24395" xr:uid="{00000000-0005-0000-0000-0000935E0000}"/>
    <cellStyle name="20% - Accent1 3 3 2 3 6 3" xfId="24396" xr:uid="{00000000-0005-0000-0000-0000945E0000}"/>
    <cellStyle name="20% - Accent1 3 3 2 3 6 3 2" xfId="24397" xr:uid="{00000000-0005-0000-0000-0000955E0000}"/>
    <cellStyle name="20% - Accent1 3 3 2 3 6 4" xfId="24398" xr:uid="{00000000-0005-0000-0000-0000965E0000}"/>
    <cellStyle name="20% - Accent1 3 3 2 3 7" xfId="24399" xr:uid="{00000000-0005-0000-0000-0000975E0000}"/>
    <cellStyle name="20% - Accent1 3 3 2 3 7 2" xfId="24400" xr:uid="{00000000-0005-0000-0000-0000985E0000}"/>
    <cellStyle name="20% - Accent1 3 3 2 3 7 2 2" xfId="24401" xr:uid="{00000000-0005-0000-0000-0000995E0000}"/>
    <cellStyle name="20% - Accent1 3 3 2 3 7 3" xfId="24402" xr:uid="{00000000-0005-0000-0000-00009A5E0000}"/>
    <cellStyle name="20% - Accent1 3 3 2 3 8" xfId="24403" xr:uid="{00000000-0005-0000-0000-00009B5E0000}"/>
    <cellStyle name="20% - Accent1 3 3 2 3 8 2" xfId="24404" xr:uid="{00000000-0005-0000-0000-00009C5E0000}"/>
    <cellStyle name="20% - Accent1 3 3 2 3 8 2 2" xfId="24405" xr:uid="{00000000-0005-0000-0000-00009D5E0000}"/>
    <cellStyle name="20% - Accent1 3 3 2 3 8 3" xfId="24406" xr:uid="{00000000-0005-0000-0000-00009E5E0000}"/>
    <cellStyle name="20% - Accent1 3 3 2 3 9" xfId="24407" xr:uid="{00000000-0005-0000-0000-00009F5E0000}"/>
    <cellStyle name="20% - Accent1 3 3 2 3 9 2" xfId="24408" xr:uid="{00000000-0005-0000-0000-0000A05E0000}"/>
    <cellStyle name="20% - Accent1 3 3 2 4" xfId="24409" xr:uid="{00000000-0005-0000-0000-0000A15E0000}"/>
    <cellStyle name="20% - Accent1 3 3 2 4 10" xfId="24410" xr:uid="{00000000-0005-0000-0000-0000A25E0000}"/>
    <cellStyle name="20% - Accent1 3 3 2 4 10 2" xfId="24411" xr:uid="{00000000-0005-0000-0000-0000A35E0000}"/>
    <cellStyle name="20% - Accent1 3 3 2 4 11" xfId="24412" xr:uid="{00000000-0005-0000-0000-0000A45E0000}"/>
    <cellStyle name="20% - Accent1 3 3 2 4 2" xfId="24413" xr:uid="{00000000-0005-0000-0000-0000A55E0000}"/>
    <cellStyle name="20% - Accent1 3 3 2 4 2 2" xfId="24414" xr:uid="{00000000-0005-0000-0000-0000A65E0000}"/>
    <cellStyle name="20% - Accent1 3 3 2 4 2 2 2" xfId="24415" xr:uid="{00000000-0005-0000-0000-0000A75E0000}"/>
    <cellStyle name="20% - Accent1 3 3 2 4 2 2 2 2" xfId="24416" xr:uid="{00000000-0005-0000-0000-0000A85E0000}"/>
    <cellStyle name="20% - Accent1 3 3 2 4 2 2 2 2 2" xfId="24417" xr:uid="{00000000-0005-0000-0000-0000A95E0000}"/>
    <cellStyle name="20% - Accent1 3 3 2 4 2 2 2 3" xfId="24418" xr:uid="{00000000-0005-0000-0000-0000AA5E0000}"/>
    <cellStyle name="20% - Accent1 3 3 2 4 2 2 3" xfId="24419" xr:uid="{00000000-0005-0000-0000-0000AB5E0000}"/>
    <cellStyle name="20% - Accent1 3 3 2 4 2 2 3 2" xfId="24420" xr:uid="{00000000-0005-0000-0000-0000AC5E0000}"/>
    <cellStyle name="20% - Accent1 3 3 2 4 2 2 4" xfId="24421" xr:uid="{00000000-0005-0000-0000-0000AD5E0000}"/>
    <cellStyle name="20% - Accent1 3 3 2 4 2 3" xfId="24422" xr:uid="{00000000-0005-0000-0000-0000AE5E0000}"/>
    <cellStyle name="20% - Accent1 3 3 2 4 2 3 2" xfId="24423" xr:uid="{00000000-0005-0000-0000-0000AF5E0000}"/>
    <cellStyle name="20% - Accent1 3 3 2 4 2 3 2 2" xfId="24424" xr:uid="{00000000-0005-0000-0000-0000B05E0000}"/>
    <cellStyle name="20% - Accent1 3 3 2 4 2 3 2 2 2" xfId="24425" xr:uid="{00000000-0005-0000-0000-0000B15E0000}"/>
    <cellStyle name="20% - Accent1 3 3 2 4 2 3 2 3" xfId="24426" xr:uid="{00000000-0005-0000-0000-0000B25E0000}"/>
    <cellStyle name="20% - Accent1 3 3 2 4 2 3 3" xfId="24427" xr:uid="{00000000-0005-0000-0000-0000B35E0000}"/>
    <cellStyle name="20% - Accent1 3 3 2 4 2 3 3 2" xfId="24428" xr:uid="{00000000-0005-0000-0000-0000B45E0000}"/>
    <cellStyle name="20% - Accent1 3 3 2 4 2 3 4" xfId="24429" xr:uid="{00000000-0005-0000-0000-0000B55E0000}"/>
    <cellStyle name="20% - Accent1 3 3 2 4 2 4" xfId="24430" xr:uid="{00000000-0005-0000-0000-0000B65E0000}"/>
    <cellStyle name="20% - Accent1 3 3 2 4 2 4 2" xfId="24431" xr:uid="{00000000-0005-0000-0000-0000B75E0000}"/>
    <cellStyle name="20% - Accent1 3 3 2 4 2 4 2 2" xfId="24432" xr:uid="{00000000-0005-0000-0000-0000B85E0000}"/>
    <cellStyle name="20% - Accent1 3 3 2 4 2 4 2 2 2" xfId="24433" xr:uid="{00000000-0005-0000-0000-0000B95E0000}"/>
    <cellStyle name="20% - Accent1 3 3 2 4 2 4 2 3" xfId="24434" xr:uid="{00000000-0005-0000-0000-0000BA5E0000}"/>
    <cellStyle name="20% - Accent1 3 3 2 4 2 4 3" xfId="24435" xr:uid="{00000000-0005-0000-0000-0000BB5E0000}"/>
    <cellStyle name="20% - Accent1 3 3 2 4 2 4 3 2" xfId="24436" xr:uid="{00000000-0005-0000-0000-0000BC5E0000}"/>
    <cellStyle name="20% - Accent1 3 3 2 4 2 4 4" xfId="24437" xr:uid="{00000000-0005-0000-0000-0000BD5E0000}"/>
    <cellStyle name="20% - Accent1 3 3 2 4 2 5" xfId="24438" xr:uid="{00000000-0005-0000-0000-0000BE5E0000}"/>
    <cellStyle name="20% - Accent1 3 3 2 4 2 5 2" xfId="24439" xr:uid="{00000000-0005-0000-0000-0000BF5E0000}"/>
    <cellStyle name="20% - Accent1 3 3 2 4 2 5 2 2" xfId="24440" xr:uid="{00000000-0005-0000-0000-0000C05E0000}"/>
    <cellStyle name="20% - Accent1 3 3 2 4 2 5 3" xfId="24441" xr:uid="{00000000-0005-0000-0000-0000C15E0000}"/>
    <cellStyle name="20% - Accent1 3 3 2 4 2 6" xfId="24442" xr:uid="{00000000-0005-0000-0000-0000C25E0000}"/>
    <cellStyle name="20% - Accent1 3 3 2 4 2 6 2" xfId="24443" xr:uid="{00000000-0005-0000-0000-0000C35E0000}"/>
    <cellStyle name="20% - Accent1 3 3 2 4 2 6 2 2" xfId="24444" xr:uid="{00000000-0005-0000-0000-0000C45E0000}"/>
    <cellStyle name="20% - Accent1 3 3 2 4 2 6 3" xfId="24445" xr:uid="{00000000-0005-0000-0000-0000C55E0000}"/>
    <cellStyle name="20% - Accent1 3 3 2 4 2 7" xfId="24446" xr:uid="{00000000-0005-0000-0000-0000C65E0000}"/>
    <cellStyle name="20% - Accent1 3 3 2 4 2 7 2" xfId="24447" xr:uid="{00000000-0005-0000-0000-0000C75E0000}"/>
    <cellStyle name="20% - Accent1 3 3 2 4 2 8" xfId="24448" xr:uid="{00000000-0005-0000-0000-0000C85E0000}"/>
    <cellStyle name="20% - Accent1 3 3 2 4 2 8 2" xfId="24449" xr:uid="{00000000-0005-0000-0000-0000C95E0000}"/>
    <cellStyle name="20% - Accent1 3 3 2 4 2 9" xfId="24450" xr:uid="{00000000-0005-0000-0000-0000CA5E0000}"/>
    <cellStyle name="20% - Accent1 3 3 2 4 3" xfId="24451" xr:uid="{00000000-0005-0000-0000-0000CB5E0000}"/>
    <cellStyle name="20% - Accent1 3 3 2 4 3 2" xfId="24452" xr:uid="{00000000-0005-0000-0000-0000CC5E0000}"/>
    <cellStyle name="20% - Accent1 3 3 2 4 3 2 2" xfId="24453" xr:uid="{00000000-0005-0000-0000-0000CD5E0000}"/>
    <cellStyle name="20% - Accent1 3 3 2 4 3 2 2 2" xfId="24454" xr:uid="{00000000-0005-0000-0000-0000CE5E0000}"/>
    <cellStyle name="20% - Accent1 3 3 2 4 3 2 2 2 2" xfId="24455" xr:uid="{00000000-0005-0000-0000-0000CF5E0000}"/>
    <cellStyle name="20% - Accent1 3 3 2 4 3 2 2 3" xfId="24456" xr:uid="{00000000-0005-0000-0000-0000D05E0000}"/>
    <cellStyle name="20% - Accent1 3 3 2 4 3 2 3" xfId="24457" xr:uid="{00000000-0005-0000-0000-0000D15E0000}"/>
    <cellStyle name="20% - Accent1 3 3 2 4 3 2 3 2" xfId="24458" xr:uid="{00000000-0005-0000-0000-0000D25E0000}"/>
    <cellStyle name="20% - Accent1 3 3 2 4 3 2 4" xfId="24459" xr:uid="{00000000-0005-0000-0000-0000D35E0000}"/>
    <cellStyle name="20% - Accent1 3 3 2 4 3 3" xfId="24460" xr:uid="{00000000-0005-0000-0000-0000D45E0000}"/>
    <cellStyle name="20% - Accent1 3 3 2 4 3 3 2" xfId="24461" xr:uid="{00000000-0005-0000-0000-0000D55E0000}"/>
    <cellStyle name="20% - Accent1 3 3 2 4 3 3 2 2" xfId="24462" xr:uid="{00000000-0005-0000-0000-0000D65E0000}"/>
    <cellStyle name="20% - Accent1 3 3 2 4 3 3 2 2 2" xfId="24463" xr:uid="{00000000-0005-0000-0000-0000D75E0000}"/>
    <cellStyle name="20% - Accent1 3 3 2 4 3 3 2 3" xfId="24464" xr:uid="{00000000-0005-0000-0000-0000D85E0000}"/>
    <cellStyle name="20% - Accent1 3 3 2 4 3 3 3" xfId="24465" xr:uid="{00000000-0005-0000-0000-0000D95E0000}"/>
    <cellStyle name="20% - Accent1 3 3 2 4 3 3 3 2" xfId="24466" xr:uid="{00000000-0005-0000-0000-0000DA5E0000}"/>
    <cellStyle name="20% - Accent1 3 3 2 4 3 3 4" xfId="24467" xr:uid="{00000000-0005-0000-0000-0000DB5E0000}"/>
    <cellStyle name="20% - Accent1 3 3 2 4 3 4" xfId="24468" xr:uid="{00000000-0005-0000-0000-0000DC5E0000}"/>
    <cellStyle name="20% - Accent1 3 3 2 4 3 4 2" xfId="24469" xr:uid="{00000000-0005-0000-0000-0000DD5E0000}"/>
    <cellStyle name="20% - Accent1 3 3 2 4 3 4 2 2" xfId="24470" xr:uid="{00000000-0005-0000-0000-0000DE5E0000}"/>
    <cellStyle name="20% - Accent1 3 3 2 4 3 4 2 2 2" xfId="24471" xr:uid="{00000000-0005-0000-0000-0000DF5E0000}"/>
    <cellStyle name="20% - Accent1 3 3 2 4 3 4 2 3" xfId="24472" xr:uid="{00000000-0005-0000-0000-0000E05E0000}"/>
    <cellStyle name="20% - Accent1 3 3 2 4 3 4 3" xfId="24473" xr:uid="{00000000-0005-0000-0000-0000E15E0000}"/>
    <cellStyle name="20% - Accent1 3 3 2 4 3 4 3 2" xfId="24474" xr:uid="{00000000-0005-0000-0000-0000E25E0000}"/>
    <cellStyle name="20% - Accent1 3 3 2 4 3 4 4" xfId="24475" xr:uid="{00000000-0005-0000-0000-0000E35E0000}"/>
    <cellStyle name="20% - Accent1 3 3 2 4 3 5" xfId="24476" xr:uid="{00000000-0005-0000-0000-0000E45E0000}"/>
    <cellStyle name="20% - Accent1 3 3 2 4 3 5 2" xfId="24477" xr:uid="{00000000-0005-0000-0000-0000E55E0000}"/>
    <cellStyle name="20% - Accent1 3 3 2 4 3 5 2 2" xfId="24478" xr:uid="{00000000-0005-0000-0000-0000E65E0000}"/>
    <cellStyle name="20% - Accent1 3 3 2 4 3 5 3" xfId="24479" xr:uid="{00000000-0005-0000-0000-0000E75E0000}"/>
    <cellStyle name="20% - Accent1 3 3 2 4 3 6" xfId="24480" xr:uid="{00000000-0005-0000-0000-0000E85E0000}"/>
    <cellStyle name="20% - Accent1 3 3 2 4 3 6 2" xfId="24481" xr:uid="{00000000-0005-0000-0000-0000E95E0000}"/>
    <cellStyle name="20% - Accent1 3 3 2 4 3 6 2 2" xfId="24482" xr:uid="{00000000-0005-0000-0000-0000EA5E0000}"/>
    <cellStyle name="20% - Accent1 3 3 2 4 3 6 3" xfId="24483" xr:uid="{00000000-0005-0000-0000-0000EB5E0000}"/>
    <cellStyle name="20% - Accent1 3 3 2 4 3 7" xfId="24484" xr:uid="{00000000-0005-0000-0000-0000EC5E0000}"/>
    <cellStyle name="20% - Accent1 3 3 2 4 3 7 2" xfId="24485" xr:uid="{00000000-0005-0000-0000-0000ED5E0000}"/>
    <cellStyle name="20% - Accent1 3 3 2 4 3 8" xfId="24486" xr:uid="{00000000-0005-0000-0000-0000EE5E0000}"/>
    <cellStyle name="20% - Accent1 3 3 2 4 3 8 2" xfId="24487" xr:uid="{00000000-0005-0000-0000-0000EF5E0000}"/>
    <cellStyle name="20% - Accent1 3 3 2 4 3 9" xfId="24488" xr:uid="{00000000-0005-0000-0000-0000F05E0000}"/>
    <cellStyle name="20% - Accent1 3 3 2 4 4" xfId="24489" xr:uid="{00000000-0005-0000-0000-0000F15E0000}"/>
    <cellStyle name="20% - Accent1 3 3 2 4 4 2" xfId="24490" xr:uid="{00000000-0005-0000-0000-0000F25E0000}"/>
    <cellStyle name="20% - Accent1 3 3 2 4 4 2 2" xfId="24491" xr:uid="{00000000-0005-0000-0000-0000F35E0000}"/>
    <cellStyle name="20% - Accent1 3 3 2 4 4 2 2 2" xfId="24492" xr:uid="{00000000-0005-0000-0000-0000F45E0000}"/>
    <cellStyle name="20% - Accent1 3 3 2 4 4 2 3" xfId="24493" xr:uid="{00000000-0005-0000-0000-0000F55E0000}"/>
    <cellStyle name="20% - Accent1 3 3 2 4 4 3" xfId="24494" xr:uid="{00000000-0005-0000-0000-0000F65E0000}"/>
    <cellStyle name="20% - Accent1 3 3 2 4 4 3 2" xfId="24495" xr:uid="{00000000-0005-0000-0000-0000F75E0000}"/>
    <cellStyle name="20% - Accent1 3 3 2 4 4 4" xfId="24496" xr:uid="{00000000-0005-0000-0000-0000F85E0000}"/>
    <cellStyle name="20% - Accent1 3 3 2 4 5" xfId="24497" xr:uid="{00000000-0005-0000-0000-0000F95E0000}"/>
    <cellStyle name="20% - Accent1 3 3 2 4 5 2" xfId="24498" xr:uid="{00000000-0005-0000-0000-0000FA5E0000}"/>
    <cellStyle name="20% - Accent1 3 3 2 4 5 2 2" xfId="24499" xr:uid="{00000000-0005-0000-0000-0000FB5E0000}"/>
    <cellStyle name="20% - Accent1 3 3 2 4 5 2 2 2" xfId="24500" xr:uid="{00000000-0005-0000-0000-0000FC5E0000}"/>
    <cellStyle name="20% - Accent1 3 3 2 4 5 2 3" xfId="24501" xr:uid="{00000000-0005-0000-0000-0000FD5E0000}"/>
    <cellStyle name="20% - Accent1 3 3 2 4 5 3" xfId="24502" xr:uid="{00000000-0005-0000-0000-0000FE5E0000}"/>
    <cellStyle name="20% - Accent1 3 3 2 4 5 3 2" xfId="24503" xr:uid="{00000000-0005-0000-0000-0000FF5E0000}"/>
    <cellStyle name="20% - Accent1 3 3 2 4 5 4" xfId="24504" xr:uid="{00000000-0005-0000-0000-0000005F0000}"/>
    <cellStyle name="20% - Accent1 3 3 2 4 6" xfId="24505" xr:uid="{00000000-0005-0000-0000-0000015F0000}"/>
    <cellStyle name="20% - Accent1 3 3 2 4 6 2" xfId="24506" xr:uid="{00000000-0005-0000-0000-0000025F0000}"/>
    <cellStyle name="20% - Accent1 3 3 2 4 6 2 2" xfId="24507" xr:uid="{00000000-0005-0000-0000-0000035F0000}"/>
    <cellStyle name="20% - Accent1 3 3 2 4 6 2 2 2" xfId="24508" xr:uid="{00000000-0005-0000-0000-0000045F0000}"/>
    <cellStyle name="20% - Accent1 3 3 2 4 6 2 3" xfId="24509" xr:uid="{00000000-0005-0000-0000-0000055F0000}"/>
    <cellStyle name="20% - Accent1 3 3 2 4 6 3" xfId="24510" xr:uid="{00000000-0005-0000-0000-0000065F0000}"/>
    <cellStyle name="20% - Accent1 3 3 2 4 6 3 2" xfId="24511" xr:uid="{00000000-0005-0000-0000-0000075F0000}"/>
    <cellStyle name="20% - Accent1 3 3 2 4 6 4" xfId="24512" xr:uid="{00000000-0005-0000-0000-0000085F0000}"/>
    <cellStyle name="20% - Accent1 3 3 2 4 7" xfId="24513" xr:uid="{00000000-0005-0000-0000-0000095F0000}"/>
    <cellStyle name="20% - Accent1 3 3 2 4 7 2" xfId="24514" xr:uid="{00000000-0005-0000-0000-00000A5F0000}"/>
    <cellStyle name="20% - Accent1 3 3 2 4 7 2 2" xfId="24515" xr:uid="{00000000-0005-0000-0000-00000B5F0000}"/>
    <cellStyle name="20% - Accent1 3 3 2 4 7 3" xfId="24516" xr:uid="{00000000-0005-0000-0000-00000C5F0000}"/>
    <cellStyle name="20% - Accent1 3 3 2 4 8" xfId="24517" xr:uid="{00000000-0005-0000-0000-00000D5F0000}"/>
    <cellStyle name="20% - Accent1 3 3 2 4 8 2" xfId="24518" xr:uid="{00000000-0005-0000-0000-00000E5F0000}"/>
    <cellStyle name="20% - Accent1 3 3 2 4 8 2 2" xfId="24519" xr:uid="{00000000-0005-0000-0000-00000F5F0000}"/>
    <cellStyle name="20% - Accent1 3 3 2 4 8 3" xfId="24520" xr:uid="{00000000-0005-0000-0000-0000105F0000}"/>
    <cellStyle name="20% - Accent1 3 3 2 4 9" xfId="24521" xr:uid="{00000000-0005-0000-0000-0000115F0000}"/>
    <cellStyle name="20% - Accent1 3 3 2 4 9 2" xfId="24522" xr:uid="{00000000-0005-0000-0000-0000125F0000}"/>
    <cellStyle name="20% - Accent1 3 3 2 5" xfId="24523" xr:uid="{00000000-0005-0000-0000-0000135F0000}"/>
    <cellStyle name="20% - Accent1 3 3 2 5 10" xfId="24524" xr:uid="{00000000-0005-0000-0000-0000145F0000}"/>
    <cellStyle name="20% - Accent1 3 3 2 5 10 2" xfId="24525" xr:uid="{00000000-0005-0000-0000-0000155F0000}"/>
    <cellStyle name="20% - Accent1 3 3 2 5 11" xfId="24526" xr:uid="{00000000-0005-0000-0000-0000165F0000}"/>
    <cellStyle name="20% - Accent1 3 3 2 5 2" xfId="24527" xr:uid="{00000000-0005-0000-0000-0000175F0000}"/>
    <cellStyle name="20% - Accent1 3 3 2 5 2 2" xfId="24528" xr:uid="{00000000-0005-0000-0000-0000185F0000}"/>
    <cellStyle name="20% - Accent1 3 3 2 5 2 2 2" xfId="24529" xr:uid="{00000000-0005-0000-0000-0000195F0000}"/>
    <cellStyle name="20% - Accent1 3 3 2 5 2 2 2 2" xfId="24530" xr:uid="{00000000-0005-0000-0000-00001A5F0000}"/>
    <cellStyle name="20% - Accent1 3 3 2 5 2 2 2 2 2" xfId="24531" xr:uid="{00000000-0005-0000-0000-00001B5F0000}"/>
    <cellStyle name="20% - Accent1 3 3 2 5 2 2 2 3" xfId="24532" xr:uid="{00000000-0005-0000-0000-00001C5F0000}"/>
    <cellStyle name="20% - Accent1 3 3 2 5 2 2 3" xfId="24533" xr:uid="{00000000-0005-0000-0000-00001D5F0000}"/>
    <cellStyle name="20% - Accent1 3 3 2 5 2 2 3 2" xfId="24534" xr:uid="{00000000-0005-0000-0000-00001E5F0000}"/>
    <cellStyle name="20% - Accent1 3 3 2 5 2 2 4" xfId="24535" xr:uid="{00000000-0005-0000-0000-00001F5F0000}"/>
    <cellStyle name="20% - Accent1 3 3 2 5 2 3" xfId="24536" xr:uid="{00000000-0005-0000-0000-0000205F0000}"/>
    <cellStyle name="20% - Accent1 3 3 2 5 2 3 2" xfId="24537" xr:uid="{00000000-0005-0000-0000-0000215F0000}"/>
    <cellStyle name="20% - Accent1 3 3 2 5 2 3 2 2" xfId="24538" xr:uid="{00000000-0005-0000-0000-0000225F0000}"/>
    <cellStyle name="20% - Accent1 3 3 2 5 2 3 2 2 2" xfId="24539" xr:uid="{00000000-0005-0000-0000-0000235F0000}"/>
    <cellStyle name="20% - Accent1 3 3 2 5 2 3 2 3" xfId="24540" xr:uid="{00000000-0005-0000-0000-0000245F0000}"/>
    <cellStyle name="20% - Accent1 3 3 2 5 2 3 3" xfId="24541" xr:uid="{00000000-0005-0000-0000-0000255F0000}"/>
    <cellStyle name="20% - Accent1 3 3 2 5 2 3 3 2" xfId="24542" xr:uid="{00000000-0005-0000-0000-0000265F0000}"/>
    <cellStyle name="20% - Accent1 3 3 2 5 2 3 4" xfId="24543" xr:uid="{00000000-0005-0000-0000-0000275F0000}"/>
    <cellStyle name="20% - Accent1 3 3 2 5 2 4" xfId="24544" xr:uid="{00000000-0005-0000-0000-0000285F0000}"/>
    <cellStyle name="20% - Accent1 3 3 2 5 2 4 2" xfId="24545" xr:uid="{00000000-0005-0000-0000-0000295F0000}"/>
    <cellStyle name="20% - Accent1 3 3 2 5 2 4 2 2" xfId="24546" xr:uid="{00000000-0005-0000-0000-00002A5F0000}"/>
    <cellStyle name="20% - Accent1 3 3 2 5 2 4 2 2 2" xfId="24547" xr:uid="{00000000-0005-0000-0000-00002B5F0000}"/>
    <cellStyle name="20% - Accent1 3 3 2 5 2 4 2 3" xfId="24548" xr:uid="{00000000-0005-0000-0000-00002C5F0000}"/>
    <cellStyle name="20% - Accent1 3 3 2 5 2 4 3" xfId="24549" xr:uid="{00000000-0005-0000-0000-00002D5F0000}"/>
    <cellStyle name="20% - Accent1 3 3 2 5 2 4 3 2" xfId="24550" xr:uid="{00000000-0005-0000-0000-00002E5F0000}"/>
    <cellStyle name="20% - Accent1 3 3 2 5 2 4 4" xfId="24551" xr:uid="{00000000-0005-0000-0000-00002F5F0000}"/>
    <cellStyle name="20% - Accent1 3 3 2 5 2 5" xfId="24552" xr:uid="{00000000-0005-0000-0000-0000305F0000}"/>
    <cellStyle name="20% - Accent1 3 3 2 5 2 5 2" xfId="24553" xr:uid="{00000000-0005-0000-0000-0000315F0000}"/>
    <cellStyle name="20% - Accent1 3 3 2 5 2 5 2 2" xfId="24554" xr:uid="{00000000-0005-0000-0000-0000325F0000}"/>
    <cellStyle name="20% - Accent1 3 3 2 5 2 5 3" xfId="24555" xr:uid="{00000000-0005-0000-0000-0000335F0000}"/>
    <cellStyle name="20% - Accent1 3 3 2 5 2 6" xfId="24556" xr:uid="{00000000-0005-0000-0000-0000345F0000}"/>
    <cellStyle name="20% - Accent1 3 3 2 5 2 6 2" xfId="24557" xr:uid="{00000000-0005-0000-0000-0000355F0000}"/>
    <cellStyle name="20% - Accent1 3 3 2 5 2 6 2 2" xfId="24558" xr:uid="{00000000-0005-0000-0000-0000365F0000}"/>
    <cellStyle name="20% - Accent1 3 3 2 5 2 6 3" xfId="24559" xr:uid="{00000000-0005-0000-0000-0000375F0000}"/>
    <cellStyle name="20% - Accent1 3 3 2 5 2 7" xfId="24560" xr:uid="{00000000-0005-0000-0000-0000385F0000}"/>
    <cellStyle name="20% - Accent1 3 3 2 5 2 7 2" xfId="24561" xr:uid="{00000000-0005-0000-0000-0000395F0000}"/>
    <cellStyle name="20% - Accent1 3 3 2 5 2 8" xfId="24562" xr:uid="{00000000-0005-0000-0000-00003A5F0000}"/>
    <cellStyle name="20% - Accent1 3 3 2 5 2 8 2" xfId="24563" xr:uid="{00000000-0005-0000-0000-00003B5F0000}"/>
    <cellStyle name="20% - Accent1 3 3 2 5 2 9" xfId="24564" xr:uid="{00000000-0005-0000-0000-00003C5F0000}"/>
    <cellStyle name="20% - Accent1 3 3 2 5 3" xfId="24565" xr:uid="{00000000-0005-0000-0000-00003D5F0000}"/>
    <cellStyle name="20% - Accent1 3 3 2 5 3 2" xfId="24566" xr:uid="{00000000-0005-0000-0000-00003E5F0000}"/>
    <cellStyle name="20% - Accent1 3 3 2 5 3 2 2" xfId="24567" xr:uid="{00000000-0005-0000-0000-00003F5F0000}"/>
    <cellStyle name="20% - Accent1 3 3 2 5 3 2 2 2" xfId="24568" xr:uid="{00000000-0005-0000-0000-0000405F0000}"/>
    <cellStyle name="20% - Accent1 3 3 2 5 3 2 2 2 2" xfId="24569" xr:uid="{00000000-0005-0000-0000-0000415F0000}"/>
    <cellStyle name="20% - Accent1 3 3 2 5 3 2 2 3" xfId="24570" xr:uid="{00000000-0005-0000-0000-0000425F0000}"/>
    <cellStyle name="20% - Accent1 3 3 2 5 3 2 3" xfId="24571" xr:uid="{00000000-0005-0000-0000-0000435F0000}"/>
    <cellStyle name="20% - Accent1 3 3 2 5 3 2 3 2" xfId="24572" xr:uid="{00000000-0005-0000-0000-0000445F0000}"/>
    <cellStyle name="20% - Accent1 3 3 2 5 3 2 4" xfId="24573" xr:uid="{00000000-0005-0000-0000-0000455F0000}"/>
    <cellStyle name="20% - Accent1 3 3 2 5 3 3" xfId="24574" xr:uid="{00000000-0005-0000-0000-0000465F0000}"/>
    <cellStyle name="20% - Accent1 3 3 2 5 3 3 2" xfId="24575" xr:uid="{00000000-0005-0000-0000-0000475F0000}"/>
    <cellStyle name="20% - Accent1 3 3 2 5 3 3 2 2" xfId="24576" xr:uid="{00000000-0005-0000-0000-0000485F0000}"/>
    <cellStyle name="20% - Accent1 3 3 2 5 3 3 2 2 2" xfId="24577" xr:uid="{00000000-0005-0000-0000-0000495F0000}"/>
    <cellStyle name="20% - Accent1 3 3 2 5 3 3 2 3" xfId="24578" xr:uid="{00000000-0005-0000-0000-00004A5F0000}"/>
    <cellStyle name="20% - Accent1 3 3 2 5 3 3 3" xfId="24579" xr:uid="{00000000-0005-0000-0000-00004B5F0000}"/>
    <cellStyle name="20% - Accent1 3 3 2 5 3 3 3 2" xfId="24580" xr:uid="{00000000-0005-0000-0000-00004C5F0000}"/>
    <cellStyle name="20% - Accent1 3 3 2 5 3 3 4" xfId="24581" xr:uid="{00000000-0005-0000-0000-00004D5F0000}"/>
    <cellStyle name="20% - Accent1 3 3 2 5 3 4" xfId="24582" xr:uid="{00000000-0005-0000-0000-00004E5F0000}"/>
    <cellStyle name="20% - Accent1 3 3 2 5 3 4 2" xfId="24583" xr:uid="{00000000-0005-0000-0000-00004F5F0000}"/>
    <cellStyle name="20% - Accent1 3 3 2 5 3 4 2 2" xfId="24584" xr:uid="{00000000-0005-0000-0000-0000505F0000}"/>
    <cellStyle name="20% - Accent1 3 3 2 5 3 4 2 2 2" xfId="24585" xr:uid="{00000000-0005-0000-0000-0000515F0000}"/>
    <cellStyle name="20% - Accent1 3 3 2 5 3 4 2 3" xfId="24586" xr:uid="{00000000-0005-0000-0000-0000525F0000}"/>
    <cellStyle name="20% - Accent1 3 3 2 5 3 4 3" xfId="24587" xr:uid="{00000000-0005-0000-0000-0000535F0000}"/>
    <cellStyle name="20% - Accent1 3 3 2 5 3 4 3 2" xfId="24588" xr:uid="{00000000-0005-0000-0000-0000545F0000}"/>
    <cellStyle name="20% - Accent1 3 3 2 5 3 4 4" xfId="24589" xr:uid="{00000000-0005-0000-0000-0000555F0000}"/>
    <cellStyle name="20% - Accent1 3 3 2 5 3 5" xfId="24590" xr:uid="{00000000-0005-0000-0000-0000565F0000}"/>
    <cellStyle name="20% - Accent1 3 3 2 5 3 5 2" xfId="24591" xr:uid="{00000000-0005-0000-0000-0000575F0000}"/>
    <cellStyle name="20% - Accent1 3 3 2 5 3 5 2 2" xfId="24592" xr:uid="{00000000-0005-0000-0000-0000585F0000}"/>
    <cellStyle name="20% - Accent1 3 3 2 5 3 5 3" xfId="24593" xr:uid="{00000000-0005-0000-0000-0000595F0000}"/>
    <cellStyle name="20% - Accent1 3 3 2 5 3 6" xfId="24594" xr:uid="{00000000-0005-0000-0000-00005A5F0000}"/>
    <cellStyle name="20% - Accent1 3 3 2 5 3 6 2" xfId="24595" xr:uid="{00000000-0005-0000-0000-00005B5F0000}"/>
    <cellStyle name="20% - Accent1 3 3 2 5 3 6 2 2" xfId="24596" xr:uid="{00000000-0005-0000-0000-00005C5F0000}"/>
    <cellStyle name="20% - Accent1 3 3 2 5 3 6 3" xfId="24597" xr:uid="{00000000-0005-0000-0000-00005D5F0000}"/>
    <cellStyle name="20% - Accent1 3 3 2 5 3 7" xfId="24598" xr:uid="{00000000-0005-0000-0000-00005E5F0000}"/>
    <cellStyle name="20% - Accent1 3 3 2 5 3 7 2" xfId="24599" xr:uid="{00000000-0005-0000-0000-00005F5F0000}"/>
    <cellStyle name="20% - Accent1 3 3 2 5 3 8" xfId="24600" xr:uid="{00000000-0005-0000-0000-0000605F0000}"/>
    <cellStyle name="20% - Accent1 3 3 2 5 3 8 2" xfId="24601" xr:uid="{00000000-0005-0000-0000-0000615F0000}"/>
    <cellStyle name="20% - Accent1 3 3 2 5 3 9" xfId="24602" xr:uid="{00000000-0005-0000-0000-0000625F0000}"/>
    <cellStyle name="20% - Accent1 3 3 2 5 4" xfId="24603" xr:uid="{00000000-0005-0000-0000-0000635F0000}"/>
    <cellStyle name="20% - Accent1 3 3 2 5 4 2" xfId="24604" xr:uid="{00000000-0005-0000-0000-0000645F0000}"/>
    <cellStyle name="20% - Accent1 3 3 2 5 4 2 2" xfId="24605" xr:uid="{00000000-0005-0000-0000-0000655F0000}"/>
    <cellStyle name="20% - Accent1 3 3 2 5 4 2 2 2" xfId="24606" xr:uid="{00000000-0005-0000-0000-0000665F0000}"/>
    <cellStyle name="20% - Accent1 3 3 2 5 4 2 3" xfId="24607" xr:uid="{00000000-0005-0000-0000-0000675F0000}"/>
    <cellStyle name="20% - Accent1 3 3 2 5 4 3" xfId="24608" xr:uid="{00000000-0005-0000-0000-0000685F0000}"/>
    <cellStyle name="20% - Accent1 3 3 2 5 4 3 2" xfId="24609" xr:uid="{00000000-0005-0000-0000-0000695F0000}"/>
    <cellStyle name="20% - Accent1 3 3 2 5 4 4" xfId="24610" xr:uid="{00000000-0005-0000-0000-00006A5F0000}"/>
    <cellStyle name="20% - Accent1 3 3 2 5 5" xfId="24611" xr:uid="{00000000-0005-0000-0000-00006B5F0000}"/>
    <cellStyle name="20% - Accent1 3 3 2 5 5 2" xfId="24612" xr:uid="{00000000-0005-0000-0000-00006C5F0000}"/>
    <cellStyle name="20% - Accent1 3 3 2 5 5 2 2" xfId="24613" xr:uid="{00000000-0005-0000-0000-00006D5F0000}"/>
    <cellStyle name="20% - Accent1 3 3 2 5 5 2 2 2" xfId="24614" xr:uid="{00000000-0005-0000-0000-00006E5F0000}"/>
    <cellStyle name="20% - Accent1 3 3 2 5 5 2 3" xfId="24615" xr:uid="{00000000-0005-0000-0000-00006F5F0000}"/>
    <cellStyle name="20% - Accent1 3 3 2 5 5 3" xfId="24616" xr:uid="{00000000-0005-0000-0000-0000705F0000}"/>
    <cellStyle name="20% - Accent1 3 3 2 5 5 3 2" xfId="24617" xr:uid="{00000000-0005-0000-0000-0000715F0000}"/>
    <cellStyle name="20% - Accent1 3 3 2 5 5 4" xfId="24618" xr:uid="{00000000-0005-0000-0000-0000725F0000}"/>
    <cellStyle name="20% - Accent1 3 3 2 5 6" xfId="24619" xr:uid="{00000000-0005-0000-0000-0000735F0000}"/>
    <cellStyle name="20% - Accent1 3 3 2 5 6 2" xfId="24620" xr:uid="{00000000-0005-0000-0000-0000745F0000}"/>
    <cellStyle name="20% - Accent1 3 3 2 5 6 2 2" xfId="24621" xr:uid="{00000000-0005-0000-0000-0000755F0000}"/>
    <cellStyle name="20% - Accent1 3 3 2 5 6 2 2 2" xfId="24622" xr:uid="{00000000-0005-0000-0000-0000765F0000}"/>
    <cellStyle name="20% - Accent1 3 3 2 5 6 2 3" xfId="24623" xr:uid="{00000000-0005-0000-0000-0000775F0000}"/>
    <cellStyle name="20% - Accent1 3 3 2 5 6 3" xfId="24624" xr:uid="{00000000-0005-0000-0000-0000785F0000}"/>
    <cellStyle name="20% - Accent1 3 3 2 5 6 3 2" xfId="24625" xr:uid="{00000000-0005-0000-0000-0000795F0000}"/>
    <cellStyle name="20% - Accent1 3 3 2 5 6 4" xfId="24626" xr:uid="{00000000-0005-0000-0000-00007A5F0000}"/>
    <cellStyle name="20% - Accent1 3 3 2 5 7" xfId="24627" xr:uid="{00000000-0005-0000-0000-00007B5F0000}"/>
    <cellStyle name="20% - Accent1 3 3 2 5 7 2" xfId="24628" xr:uid="{00000000-0005-0000-0000-00007C5F0000}"/>
    <cellStyle name="20% - Accent1 3 3 2 5 7 2 2" xfId="24629" xr:uid="{00000000-0005-0000-0000-00007D5F0000}"/>
    <cellStyle name="20% - Accent1 3 3 2 5 7 3" xfId="24630" xr:uid="{00000000-0005-0000-0000-00007E5F0000}"/>
    <cellStyle name="20% - Accent1 3 3 2 5 8" xfId="24631" xr:uid="{00000000-0005-0000-0000-00007F5F0000}"/>
    <cellStyle name="20% - Accent1 3 3 2 5 8 2" xfId="24632" xr:uid="{00000000-0005-0000-0000-0000805F0000}"/>
    <cellStyle name="20% - Accent1 3 3 2 5 8 2 2" xfId="24633" xr:uid="{00000000-0005-0000-0000-0000815F0000}"/>
    <cellStyle name="20% - Accent1 3 3 2 5 8 3" xfId="24634" xr:uid="{00000000-0005-0000-0000-0000825F0000}"/>
    <cellStyle name="20% - Accent1 3 3 2 5 9" xfId="24635" xr:uid="{00000000-0005-0000-0000-0000835F0000}"/>
    <cellStyle name="20% - Accent1 3 3 2 5 9 2" xfId="24636" xr:uid="{00000000-0005-0000-0000-0000845F0000}"/>
    <cellStyle name="20% - Accent1 3 3 2 6" xfId="24637" xr:uid="{00000000-0005-0000-0000-0000855F0000}"/>
    <cellStyle name="20% - Accent1 3 3 2 6 2" xfId="24638" xr:uid="{00000000-0005-0000-0000-0000865F0000}"/>
    <cellStyle name="20% - Accent1 3 3 2 6 2 2" xfId="24639" xr:uid="{00000000-0005-0000-0000-0000875F0000}"/>
    <cellStyle name="20% - Accent1 3 3 2 6 2 2 2" xfId="24640" xr:uid="{00000000-0005-0000-0000-0000885F0000}"/>
    <cellStyle name="20% - Accent1 3 3 2 6 2 2 2 2" xfId="24641" xr:uid="{00000000-0005-0000-0000-0000895F0000}"/>
    <cellStyle name="20% - Accent1 3 3 2 6 2 2 3" xfId="24642" xr:uid="{00000000-0005-0000-0000-00008A5F0000}"/>
    <cellStyle name="20% - Accent1 3 3 2 6 2 3" xfId="24643" xr:uid="{00000000-0005-0000-0000-00008B5F0000}"/>
    <cellStyle name="20% - Accent1 3 3 2 6 2 3 2" xfId="24644" xr:uid="{00000000-0005-0000-0000-00008C5F0000}"/>
    <cellStyle name="20% - Accent1 3 3 2 6 2 4" xfId="24645" xr:uid="{00000000-0005-0000-0000-00008D5F0000}"/>
    <cellStyle name="20% - Accent1 3 3 2 6 3" xfId="24646" xr:uid="{00000000-0005-0000-0000-00008E5F0000}"/>
    <cellStyle name="20% - Accent1 3 3 2 6 3 2" xfId="24647" xr:uid="{00000000-0005-0000-0000-00008F5F0000}"/>
    <cellStyle name="20% - Accent1 3 3 2 6 3 2 2" xfId="24648" xr:uid="{00000000-0005-0000-0000-0000905F0000}"/>
    <cellStyle name="20% - Accent1 3 3 2 6 3 2 2 2" xfId="24649" xr:uid="{00000000-0005-0000-0000-0000915F0000}"/>
    <cellStyle name="20% - Accent1 3 3 2 6 3 2 3" xfId="24650" xr:uid="{00000000-0005-0000-0000-0000925F0000}"/>
    <cellStyle name="20% - Accent1 3 3 2 6 3 3" xfId="24651" xr:uid="{00000000-0005-0000-0000-0000935F0000}"/>
    <cellStyle name="20% - Accent1 3 3 2 6 3 3 2" xfId="24652" xr:uid="{00000000-0005-0000-0000-0000945F0000}"/>
    <cellStyle name="20% - Accent1 3 3 2 6 3 4" xfId="24653" xr:uid="{00000000-0005-0000-0000-0000955F0000}"/>
    <cellStyle name="20% - Accent1 3 3 2 6 4" xfId="24654" xr:uid="{00000000-0005-0000-0000-0000965F0000}"/>
    <cellStyle name="20% - Accent1 3 3 2 6 4 2" xfId="24655" xr:uid="{00000000-0005-0000-0000-0000975F0000}"/>
    <cellStyle name="20% - Accent1 3 3 2 6 4 2 2" xfId="24656" xr:uid="{00000000-0005-0000-0000-0000985F0000}"/>
    <cellStyle name="20% - Accent1 3 3 2 6 4 2 2 2" xfId="24657" xr:uid="{00000000-0005-0000-0000-0000995F0000}"/>
    <cellStyle name="20% - Accent1 3 3 2 6 4 2 3" xfId="24658" xr:uid="{00000000-0005-0000-0000-00009A5F0000}"/>
    <cellStyle name="20% - Accent1 3 3 2 6 4 3" xfId="24659" xr:uid="{00000000-0005-0000-0000-00009B5F0000}"/>
    <cellStyle name="20% - Accent1 3 3 2 6 4 3 2" xfId="24660" xr:uid="{00000000-0005-0000-0000-00009C5F0000}"/>
    <cellStyle name="20% - Accent1 3 3 2 6 4 4" xfId="24661" xr:uid="{00000000-0005-0000-0000-00009D5F0000}"/>
    <cellStyle name="20% - Accent1 3 3 2 6 5" xfId="24662" xr:uid="{00000000-0005-0000-0000-00009E5F0000}"/>
    <cellStyle name="20% - Accent1 3 3 2 6 5 2" xfId="24663" xr:uid="{00000000-0005-0000-0000-00009F5F0000}"/>
    <cellStyle name="20% - Accent1 3 3 2 6 5 2 2" xfId="24664" xr:uid="{00000000-0005-0000-0000-0000A05F0000}"/>
    <cellStyle name="20% - Accent1 3 3 2 6 5 3" xfId="24665" xr:uid="{00000000-0005-0000-0000-0000A15F0000}"/>
    <cellStyle name="20% - Accent1 3 3 2 6 6" xfId="24666" xr:uid="{00000000-0005-0000-0000-0000A25F0000}"/>
    <cellStyle name="20% - Accent1 3 3 2 6 6 2" xfId="24667" xr:uid="{00000000-0005-0000-0000-0000A35F0000}"/>
    <cellStyle name="20% - Accent1 3 3 2 6 6 2 2" xfId="24668" xr:uid="{00000000-0005-0000-0000-0000A45F0000}"/>
    <cellStyle name="20% - Accent1 3 3 2 6 6 3" xfId="24669" xr:uid="{00000000-0005-0000-0000-0000A55F0000}"/>
    <cellStyle name="20% - Accent1 3 3 2 6 7" xfId="24670" xr:uid="{00000000-0005-0000-0000-0000A65F0000}"/>
    <cellStyle name="20% - Accent1 3 3 2 6 7 2" xfId="24671" xr:uid="{00000000-0005-0000-0000-0000A75F0000}"/>
    <cellStyle name="20% - Accent1 3 3 2 6 8" xfId="24672" xr:uid="{00000000-0005-0000-0000-0000A85F0000}"/>
    <cellStyle name="20% - Accent1 3 3 2 6 8 2" xfId="24673" xr:uid="{00000000-0005-0000-0000-0000A95F0000}"/>
    <cellStyle name="20% - Accent1 3 3 2 6 9" xfId="24674" xr:uid="{00000000-0005-0000-0000-0000AA5F0000}"/>
    <cellStyle name="20% - Accent1 3 3 2 7" xfId="24675" xr:uid="{00000000-0005-0000-0000-0000AB5F0000}"/>
    <cellStyle name="20% - Accent1 3 3 2 7 2" xfId="24676" xr:uid="{00000000-0005-0000-0000-0000AC5F0000}"/>
    <cellStyle name="20% - Accent1 3 3 2 7 2 2" xfId="24677" xr:uid="{00000000-0005-0000-0000-0000AD5F0000}"/>
    <cellStyle name="20% - Accent1 3 3 2 7 2 2 2" xfId="24678" xr:uid="{00000000-0005-0000-0000-0000AE5F0000}"/>
    <cellStyle name="20% - Accent1 3 3 2 7 2 2 2 2" xfId="24679" xr:uid="{00000000-0005-0000-0000-0000AF5F0000}"/>
    <cellStyle name="20% - Accent1 3 3 2 7 2 2 3" xfId="24680" xr:uid="{00000000-0005-0000-0000-0000B05F0000}"/>
    <cellStyle name="20% - Accent1 3 3 2 7 2 3" xfId="24681" xr:uid="{00000000-0005-0000-0000-0000B15F0000}"/>
    <cellStyle name="20% - Accent1 3 3 2 7 2 3 2" xfId="24682" xr:uid="{00000000-0005-0000-0000-0000B25F0000}"/>
    <cellStyle name="20% - Accent1 3 3 2 7 2 4" xfId="24683" xr:uid="{00000000-0005-0000-0000-0000B35F0000}"/>
    <cellStyle name="20% - Accent1 3 3 2 7 3" xfId="24684" xr:uid="{00000000-0005-0000-0000-0000B45F0000}"/>
    <cellStyle name="20% - Accent1 3 3 2 7 3 2" xfId="24685" xr:uid="{00000000-0005-0000-0000-0000B55F0000}"/>
    <cellStyle name="20% - Accent1 3 3 2 7 3 2 2" xfId="24686" xr:uid="{00000000-0005-0000-0000-0000B65F0000}"/>
    <cellStyle name="20% - Accent1 3 3 2 7 3 2 2 2" xfId="24687" xr:uid="{00000000-0005-0000-0000-0000B75F0000}"/>
    <cellStyle name="20% - Accent1 3 3 2 7 3 2 3" xfId="24688" xr:uid="{00000000-0005-0000-0000-0000B85F0000}"/>
    <cellStyle name="20% - Accent1 3 3 2 7 3 3" xfId="24689" xr:uid="{00000000-0005-0000-0000-0000B95F0000}"/>
    <cellStyle name="20% - Accent1 3 3 2 7 3 3 2" xfId="24690" xr:uid="{00000000-0005-0000-0000-0000BA5F0000}"/>
    <cellStyle name="20% - Accent1 3 3 2 7 3 4" xfId="24691" xr:uid="{00000000-0005-0000-0000-0000BB5F0000}"/>
    <cellStyle name="20% - Accent1 3 3 2 7 4" xfId="24692" xr:uid="{00000000-0005-0000-0000-0000BC5F0000}"/>
    <cellStyle name="20% - Accent1 3 3 2 7 4 2" xfId="24693" xr:uid="{00000000-0005-0000-0000-0000BD5F0000}"/>
    <cellStyle name="20% - Accent1 3 3 2 7 4 2 2" xfId="24694" xr:uid="{00000000-0005-0000-0000-0000BE5F0000}"/>
    <cellStyle name="20% - Accent1 3 3 2 7 4 2 2 2" xfId="24695" xr:uid="{00000000-0005-0000-0000-0000BF5F0000}"/>
    <cellStyle name="20% - Accent1 3 3 2 7 4 2 3" xfId="24696" xr:uid="{00000000-0005-0000-0000-0000C05F0000}"/>
    <cellStyle name="20% - Accent1 3 3 2 7 4 3" xfId="24697" xr:uid="{00000000-0005-0000-0000-0000C15F0000}"/>
    <cellStyle name="20% - Accent1 3 3 2 7 4 3 2" xfId="24698" xr:uid="{00000000-0005-0000-0000-0000C25F0000}"/>
    <cellStyle name="20% - Accent1 3 3 2 7 4 4" xfId="24699" xr:uid="{00000000-0005-0000-0000-0000C35F0000}"/>
    <cellStyle name="20% - Accent1 3 3 2 7 5" xfId="24700" xr:uid="{00000000-0005-0000-0000-0000C45F0000}"/>
    <cellStyle name="20% - Accent1 3 3 2 7 5 2" xfId="24701" xr:uid="{00000000-0005-0000-0000-0000C55F0000}"/>
    <cellStyle name="20% - Accent1 3 3 2 7 5 2 2" xfId="24702" xr:uid="{00000000-0005-0000-0000-0000C65F0000}"/>
    <cellStyle name="20% - Accent1 3 3 2 7 5 3" xfId="24703" xr:uid="{00000000-0005-0000-0000-0000C75F0000}"/>
    <cellStyle name="20% - Accent1 3 3 2 7 6" xfId="24704" xr:uid="{00000000-0005-0000-0000-0000C85F0000}"/>
    <cellStyle name="20% - Accent1 3 3 2 7 6 2" xfId="24705" xr:uid="{00000000-0005-0000-0000-0000C95F0000}"/>
    <cellStyle name="20% - Accent1 3 3 2 7 6 2 2" xfId="24706" xr:uid="{00000000-0005-0000-0000-0000CA5F0000}"/>
    <cellStyle name="20% - Accent1 3 3 2 7 6 3" xfId="24707" xr:uid="{00000000-0005-0000-0000-0000CB5F0000}"/>
    <cellStyle name="20% - Accent1 3 3 2 7 7" xfId="24708" xr:uid="{00000000-0005-0000-0000-0000CC5F0000}"/>
    <cellStyle name="20% - Accent1 3 3 2 7 7 2" xfId="24709" xr:uid="{00000000-0005-0000-0000-0000CD5F0000}"/>
    <cellStyle name="20% - Accent1 3 3 2 7 8" xfId="24710" xr:uid="{00000000-0005-0000-0000-0000CE5F0000}"/>
    <cellStyle name="20% - Accent1 3 3 2 7 8 2" xfId="24711" xr:uid="{00000000-0005-0000-0000-0000CF5F0000}"/>
    <cellStyle name="20% - Accent1 3 3 2 7 9" xfId="24712" xr:uid="{00000000-0005-0000-0000-0000D05F0000}"/>
    <cellStyle name="20% - Accent1 3 3 2 8" xfId="24713" xr:uid="{00000000-0005-0000-0000-0000D15F0000}"/>
    <cellStyle name="20% - Accent1 3 3 2 8 2" xfId="24714" xr:uid="{00000000-0005-0000-0000-0000D25F0000}"/>
    <cellStyle name="20% - Accent1 3 3 2 8 2 2" xfId="24715" xr:uid="{00000000-0005-0000-0000-0000D35F0000}"/>
    <cellStyle name="20% - Accent1 3 3 2 8 2 2 2" xfId="24716" xr:uid="{00000000-0005-0000-0000-0000D45F0000}"/>
    <cellStyle name="20% - Accent1 3 3 2 8 2 3" xfId="24717" xr:uid="{00000000-0005-0000-0000-0000D55F0000}"/>
    <cellStyle name="20% - Accent1 3 3 2 8 3" xfId="24718" xr:uid="{00000000-0005-0000-0000-0000D65F0000}"/>
    <cellStyle name="20% - Accent1 3 3 2 8 3 2" xfId="24719" xr:uid="{00000000-0005-0000-0000-0000D75F0000}"/>
    <cellStyle name="20% - Accent1 3 3 2 8 4" xfId="24720" xr:uid="{00000000-0005-0000-0000-0000D85F0000}"/>
    <cellStyle name="20% - Accent1 3 3 2 9" xfId="24721" xr:uid="{00000000-0005-0000-0000-0000D95F0000}"/>
    <cellStyle name="20% - Accent1 3 3 2 9 2" xfId="24722" xr:uid="{00000000-0005-0000-0000-0000DA5F0000}"/>
    <cellStyle name="20% - Accent1 3 3 2 9 2 2" xfId="24723" xr:uid="{00000000-0005-0000-0000-0000DB5F0000}"/>
    <cellStyle name="20% - Accent1 3 3 2 9 2 2 2" xfId="24724" xr:uid="{00000000-0005-0000-0000-0000DC5F0000}"/>
    <cellStyle name="20% - Accent1 3 3 2 9 2 3" xfId="24725" xr:uid="{00000000-0005-0000-0000-0000DD5F0000}"/>
    <cellStyle name="20% - Accent1 3 3 2 9 3" xfId="24726" xr:uid="{00000000-0005-0000-0000-0000DE5F0000}"/>
    <cellStyle name="20% - Accent1 3 3 2 9 3 2" xfId="24727" xr:uid="{00000000-0005-0000-0000-0000DF5F0000}"/>
    <cellStyle name="20% - Accent1 3 3 2 9 4" xfId="24728" xr:uid="{00000000-0005-0000-0000-0000E05F0000}"/>
    <cellStyle name="20% - Accent1 3 3 3" xfId="24729" xr:uid="{00000000-0005-0000-0000-0000E15F0000}"/>
    <cellStyle name="20% - Accent1 3 3 3 10" xfId="24730" xr:uid="{00000000-0005-0000-0000-0000E25F0000}"/>
    <cellStyle name="20% - Accent1 3 3 3 10 2" xfId="24731" xr:uid="{00000000-0005-0000-0000-0000E35F0000}"/>
    <cellStyle name="20% - Accent1 3 3 3 10 2 2" xfId="24732" xr:uid="{00000000-0005-0000-0000-0000E45F0000}"/>
    <cellStyle name="20% - Accent1 3 3 3 10 3" xfId="24733" xr:uid="{00000000-0005-0000-0000-0000E55F0000}"/>
    <cellStyle name="20% - Accent1 3 3 3 11" xfId="24734" xr:uid="{00000000-0005-0000-0000-0000E65F0000}"/>
    <cellStyle name="20% - Accent1 3 3 3 11 2" xfId="24735" xr:uid="{00000000-0005-0000-0000-0000E75F0000}"/>
    <cellStyle name="20% - Accent1 3 3 3 11 2 2" xfId="24736" xr:uid="{00000000-0005-0000-0000-0000E85F0000}"/>
    <cellStyle name="20% - Accent1 3 3 3 11 3" xfId="24737" xr:uid="{00000000-0005-0000-0000-0000E95F0000}"/>
    <cellStyle name="20% - Accent1 3 3 3 12" xfId="24738" xr:uid="{00000000-0005-0000-0000-0000EA5F0000}"/>
    <cellStyle name="20% - Accent1 3 3 3 12 2" xfId="24739" xr:uid="{00000000-0005-0000-0000-0000EB5F0000}"/>
    <cellStyle name="20% - Accent1 3 3 3 13" xfId="24740" xr:uid="{00000000-0005-0000-0000-0000EC5F0000}"/>
    <cellStyle name="20% - Accent1 3 3 3 13 2" xfId="24741" xr:uid="{00000000-0005-0000-0000-0000ED5F0000}"/>
    <cellStyle name="20% - Accent1 3 3 3 14" xfId="24742" xr:uid="{00000000-0005-0000-0000-0000EE5F0000}"/>
    <cellStyle name="20% - Accent1 3 3 3 2" xfId="24743" xr:uid="{00000000-0005-0000-0000-0000EF5F0000}"/>
    <cellStyle name="20% - Accent1 3 3 3 2 10" xfId="24744" xr:uid="{00000000-0005-0000-0000-0000F05F0000}"/>
    <cellStyle name="20% - Accent1 3 3 3 2 10 2" xfId="24745" xr:uid="{00000000-0005-0000-0000-0000F15F0000}"/>
    <cellStyle name="20% - Accent1 3 3 3 2 11" xfId="24746" xr:uid="{00000000-0005-0000-0000-0000F25F0000}"/>
    <cellStyle name="20% - Accent1 3 3 3 2 2" xfId="24747" xr:uid="{00000000-0005-0000-0000-0000F35F0000}"/>
    <cellStyle name="20% - Accent1 3 3 3 2 2 2" xfId="24748" xr:uid="{00000000-0005-0000-0000-0000F45F0000}"/>
    <cellStyle name="20% - Accent1 3 3 3 2 2 2 2" xfId="24749" xr:uid="{00000000-0005-0000-0000-0000F55F0000}"/>
    <cellStyle name="20% - Accent1 3 3 3 2 2 2 2 2" xfId="24750" xr:uid="{00000000-0005-0000-0000-0000F65F0000}"/>
    <cellStyle name="20% - Accent1 3 3 3 2 2 2 2 2 2" xfId="24751" xr:uid="{00000000-0005-0000-0000-0000F75F0000}"/>
    <cellStyle name="20% - Accent1 3 3 3 2 2 2 2 3" xfId="24752" xr:uid="{00000000-0005-0000-0000-0000F85F0000}"/>
    <cellStyle name="20% - Accent1 3 3 3 2 2 2 3" xfId="24753" xr:uid="{00000000-0005-0000-0000-0000F95F0000}"/>
    <cellStyle name="20% - Accent1 3 3 3 2 2 2 3 2" xfId="24754" xr:uid="{00000000-0005-0000-0000-0000FA5F0000}"/>
    <cellStyle name="20% - Accent1 3 3 3 2 2 2 4" xfId="24755" xr:uid="{00000000-0005-0000-0000-0000FB5F0000}"/>
    <cellStyle name="20% - Accent1 3 3 3 2 2 3" xfId="24756" xr:uid="{00000000-0005-0000-0000-0000FC5F0000}"/>
    <cellStyle name="20% - Accent1 3 3 3 2 2 3 2" xfId="24757" xr:uid="{00000000-0005-0000-0000-0000FD5F0000}"/>
    <cellStyle name="20% - Accent1 3 3 3 2 2 3 2 2" xfId="24758" xr:uid="{00000000-0005-0000-0000-0000FE5F0000}"/>
    <cellStyle name="20% - Accent1 3 3 3 2 2 3 2 2 2" xfId="24759" xr:uid="{00000000-0005-0000-0000-0000FF5F0000}"/>
    <cellStyle name="20% - Accent1 3 3 3 2 2 3 2 3" xfId="24760" xr:uid="{00000000-0005-0000-0000-000000600000}"/>
    <cellStyle name="20% - Accent1 3 3 3 2 2 3 3" xfId="24761" xr:uid="{00000000-0005-0000-0000-000001600000}"/>
    <cellStyle name="20% - Accent1 3 3 3 2 2 3 3 2" xfId="24762" xr:uid="{00000000-0005-0000-0000-000002600000}"/>
    <cellStyle name="20% - Accent1 3 3 3 2 2 3 4" xfId="24763" xr:uid="{00000000-0005-0000-0000-000003600000}"/>
    <cellStyle name="20% - Accent1 3 3 3 2 2 4" xfId="24764" xr:uid="{00000000-0005-0000-0000-000004600000}"/>
    <cellStyle name="20% - Accent1 3 3 3 2 2 4 2" xfId="24765" xr:uid="{00000000-0005-0000-0000-000005600000}"/>
    <cellStyle name="20% - Accent1 3 3 3 2 2 4 2 2" xfId="24766" xr:uid="{00000000-0005-0000-0000-000006600000}"/>
    <cellStyle name="20% - Accent1 3 3 3 2 2 4 2 2 2" xfId="24767" xr:uid="{00000000-0005-0000-0000-000007600000}"/>
    <cellStyle name="20% - Accent1 3 3 3 2 2 4 2 3" xfId="24768" xr:uid="{00000000-0005-0000-0000-000008600000}"/>
    <cellStyle name="20% - Accent1 3 3 3 2 2 4 3" xfId="24769" xr:uid="{00000000-0005-0000-0000-000009600000}"/>
    <cellStyle name="20% - Accent1 3 3 3 2 2 4 3 2" xfId="24770" xr:uid="{00000000-0005-0000-0000-00000A600000}"/>
    <cellStyle name="20% - Accent1 3 3 3 2 2 4 4" xfId="24771" xr:uid="{00000000-0005-0000-0000-00000B600000}"/>
    <cellStyle name="20% - Accent1 3 3 3 2 2 5" xfId="24772" xr:uid="{00000000-0005-0000-0000-00000C600000}"/>
    <cellStyle name="20% - Accent1 3 3 3 2 2 5 2" xfId="24773" xr:uid="{00000000-0005-0000-0000-00000D600000}"/>
    <cellStyle name="20% - Accent1 3 3 3 2 2 5 2 2" xfId="24774" xr:uid="{00000000-0005-0000-0000-00000E600000}"/>
    <cellStyle name="20% - Accent1 3 3 3 2 2 5 3" xfId="24775" xr:uid="{00000000-0005-0000-0000-00000F600000}"/>
    <cellStyle name="20% - Accent1 3 3 3 2 2 6" xfId="24776" xr:uid="{00000000-0005-0000-0000-000010600000}"/>
    <cellStyle name="20% - Accent1 3 3 3 2 2 6 2" xfId="24777" xr:uid="{00000000-0005-0000-0000-000011600000}"/>
    <cellStyle name="20% - Accent1 3 3 3 2 2 6 2 2" xfId="24778" xr:uid="{00000000-0005-0000-0000-000012600000}"/>
    <cellStyle name="20% - Accent1 3 3 3 2 2 6 3" xfId="24779" xr:uid="{00000000-0005-0000-0000-000013600000}"/>
    <cellStyle name="20% - Accent1 3 3 3 2 2 7" xfId="24780" xr:uid="{00000000-0005-0000-0000-000014600000}"/>
    <cellStyle name="20% - Accent1 3 3 3 2 2 7 2" xfId="24781" xr:uid="{00000000-0005-0000-0000-000015600000}"/>
    <cellStyle name="20% - Accent1 3 3 3 2 2 8" xfId="24782" xr:uid="{00000000-0005-0000-0000-000016600000}"/>
    <cellStyle name="20% - Accent1 3 3 3 2 2 8 2" xfId="24783" xr:uid="{00000000-0005-0000-0000-000017600000}"/>
    <cellStyle name="20% - Accent1 3 3 3 2 2 9" xfId="24784" xr:uid="{00000000-0005-0000-0000-000018600000}"/>
    <cellStyle name="20% - Accent1 3 3 3 2 3" xfId="24785" xr:uid="{00000000-0005-0000-0000-000019600000}"/>
    <cellStyle name="20% - Accent1 3 3 3 2 3 2" xfId="24786" xr:uid="{00000000-0005-0000-0000-00001A600000}"/>
    <cellStyle name="20% - Accent1 3 3 3 2 3 2 2" xfId="24787" xr:uid="{00000000-0005-0000-0000-00001B600000}"/>
    <cellStyle name="20% - Accent1 3 3 3 2 3 2 2 2" xfId="24788" xr:uid="{00000000-0005-0000-0000-00001C600000}"/>
    <cellStyle name="20% - Accent1 3 3 3 2 3 2 2 2 2" xfId="24789" xr:uid="{00000000-0005-0000-0000-00001D600000}"/>
    <cellStyle name="20% - Accent1 3 3 3 2 3 2 2 3" xfId="24790" xr:uid="{00000000-0005-0000-0000-00001E600000}"/>
    <cellStyle name="20% - Accent1 3 3 3 2 3 2 3" xfId="24791" xr:uid="{00000000-0005-0000-0000-00001F600000}"/>
    <cellStyle name="20% - Accent1 3 3 3 2 3 2 3 2" xfId="24792" xr:uid="{00000000-0005-0000-0000-000020600000}"/>
    <cellStyle name="20% - Accent1 3 3 3 2 3 2 4" xfId="24793" xr:uid="{00000000-0005-0000-0000-000021600000}"/>
    <cellStyle name="20% - Accent1 3 3 3 2 3 3" xfId="24794" xr:uid="{00000000-0005-0000-0000-000022600000}"/>
    <cellStyle name="20% - Accent1 3 3 3 2 3 3 2" xfId="24795" xr:uid="{00000000-0005-0000-0000-000023600000}"/>
    <cellStyle name="20% - Accent1 3 3 3 2 3 3 2 2" xfId="24796" xr:uid="{00000000-0005-0000-0000-000024600000}"/>
    <cellStyle name="20% - Accent1 3 3 3 2 3 3 2 2 2" xfId="24797" xr:uid="{00000000-0005-0000-0000-000025600000}"/>
    <cellStyle name="20% - Accent1 3 3 3 2 3 3 2 3" xfId="24798" xr:uid="{00000000-0005-0000-0000-000026600000}"/>
    <cellStyle name="20% - Accent1 3 3 3 2 3 3 3" xfId="24799" xr:uid="{00000000-0005-0000-0000-000027600000}"/>
    <cellStyle name="20% - Accent1 3 3 3 2 3 3 3 2" xfId="24800" xr:uid="{00000000-0005-0000-0000-000028600000}"/>
    <cellStyle name="20% - Accent1 3 3 3 2 3 3 4" xfId="24801" xr:uid="{00000000-0005-0000-0000-000029600000}"/>
    <cellStyle name="20% - Accent1 3 3 3 2 3 4" xfId="24802" xr:uid="{00000000-0005-0000-0000-00002A600000}"/>
    <cellStyle name="20% - Accent1 3 3 3 2 3 4 2" xfId="24803" xr:uid="{00000000-0005-0000-0000-00002B600000}"/>
    <cellStyle name="20% - Accent1 3 3 3 2 3 4 2 2" xfId="24804" xr:uid="{00000000-0005-0000-0000-00002C600000}"/>
    <cellStyle name="20% - Accent1 3 3 3 2 3 4 2 2 2" xfId="24805" xr:uid="{00000000-0005-0000-0000-00002D600000}"/>
    <cellStyle name="20% - Accent1 3 3 3 2 3 4 2 3" xfId="24806" xr:uid="{00000000-0005-0000-0000-00002E600000}"/>
    <cellStyle name="20% - Accent1 3 3 3 2 3 4 3" xfId="24807" xr:uid="{00000000-0005-0000-0000-00002F600000}"/>
    <cellStyle name="20% - Accent1 3 3 3 2 3 4 3 2" xfId="24808" xr:uid="{00000000-0005-0000-0000-000030600000}"/>
    <cellStyle name="20% - Accent1 3 3 3 2 3 4 4" xfId="24809" xr:uid="{00000000-0005-0000-0000-000031600000}"/>
    <cellStyle name="20% - Accent1 3 3 3 2 3 5" xfId="24810" xr:uid="{00000000-0005-0000-0000-000032600000}"/>
    <cellStyle name="20% - Accent1 3 3 3 2 3 5 2" xfId="24811" xr:uid="{00000000-0005-0000-0000-000033600000}"/>
    <cellStyle name="20% - Accent1 3 3 3 2 3 5 2 2" xfId="24812" xr:uid="{00000000-0005-0000-0000-000034600000}"/>
    <cellStyle name="20% - Accent1 3 3 3 2 3 5 3" xfId="24813" xr:uid="{00000000-0005-0000-0000-000035600000}"/>
    <cellStyle name="20% - Accent1 3 3 3 2 3 6" xfId="24814" xr:uid="{00000000-0005-0000-0000-000036600000}"/>
    <cellStyle name="20% - Accent1 3 3 3 2 3 6 2" xfId="24815" xr:uid="{00000000-0005-0000-0000-000037600000}"/>
    <cellStyle name="20% - Accent1 3 3 3 2 3 6 2 2" xfId="24816" xr:uid="{00000000-0005-0000-0000-000038600000}"/>
    <cellStyle name="20% - Accent1 3 3 3 2 3 6 3" xfId="24817" xr:uid="{00000000-0005-0000-0000-000039600000}"/>
    <cellStyle name="20% - Accent1 3 3 3 2 3 7" xfId="24818" xr:uid="{00000000-0005-0000-0000-00003A600000}"/>
    <cellStyle name="20% - Accent1 3 3 3 2 3 7 2" xfId="24819" xr:uid="{00000000-0005-0000-0000-00003B600000}"/>
    <cellStyle name="20% - Accent1 3 3 3 2 3 8" xfId="24820" xr:uid="{00000000-0005-0000-0000-00003C600000}"/>
    <cellStyle name="20% - Accent1 3 3 3 2 3 8 2" xfId="24821" xr:uid="{00000000-0005-0000-0000-00003D600000}"/>
    <cellStyle name="20% - Accent1 3 3 3 2 3 9" xfId="24822" xr:uid="{00000000-0005-0000-0000-00003E600000}"/>
    <cellStyle name="20% - Accent1 3 3 3 2 4" xfId="24823" xr:uid="{00000000-0005-0000-0000-00003F600000}"/>
    <cellStyle name="20% - Accent1 3 3 3 2 4 2" xfId="24824" xr:uid="{00000000-0005-0000-0000-000040600000}"/>
    <cellStyle name="20% - Accent1 3 3 3 2 4 2 2" xfId="24825" xr:uid="{00000000-0005-0000-0000-000041600000}"/>
    <cellStyle name="20% - Accent1 3 3 3 2 4 2 2 2" xfId="24826" xr:uid="{00000000-0005-0000-0000-000042600000}"/>
    <cellStyle name="20% - Accent1 3 3 3 2 4 2 3" xfId="24827" xr:uid="{00000000-0005-0000-0000-000043600000}"/>
    <cellStyle name="20% - Accent1 3 3 3 2 4 3" xfId="24828" xr:uid="{00000000-0005-0000-0000-000044600000}"/>
    <cellStyle name="20% - Accent1 3 3 3 2 4 3 2" xfId="24829" xr:uid="{00000000-0005-0000-0000-000045600000}"/>
    <cellStyle name="20% - Accent1 3 3 3 2 4 4" xfId="24830" xr:uid="{00000000-0005-0000-0000-000046600000}"/>
    <cellStyle name="20% - Accent1 3 3 3 2 5" xfId="24831" xr:uid="{00000000-0005-0000-0000-000047600000}"/>
    <cellStyle name="20% - Accent1 3 3 3 2 5 2" xfId="24832" xr:uid="{00000000-0005-0000-0000-000048600000}"/>
    <cellStyle name="20% - Accent1 3 3 3 2 5 2 2" xfId="24833" xr:uid="{00000000-0005-0000-0000-000049600000}"/>
    <cellStyle name="20% - Accent1 3 3 3 2 5 2 2 2" xfId="24834" xr:uid="{00000000-0005-0000-0000-00004A600000}"/>
    <cellStyle name="20% - Accent1 3 3 3 2 5 2 3" xfId="24835" xr:uid="{00000000-0005-0000-0000-00004B600000}"/>
    <cellStyle name="20% - Accent1 3 3 3 2 5 3" xfId="24836" xr:uid="{00000000-0005-0000-0000-00004C600000}"/>
    <cellStyle name="20% - Accent1 3 3 3 2 5 3 2" xfId="24837" xr:uid="{00000000-0005-0000-0000-00004D600000}"/>
    <cellStyle name="20% - Accent1 3 3 3 2 5 4" xfId="24838" xr:uid="{00000000-0005-0000-0000-00004E600000}"/>
    <cellStyle name="20% - Accent1 3 3 3 2 6" xfId="24839" xr:uid="{00000000-0005-0000-0000-00004F600000}"/>
    <cellStyle name="20% - Accent1 3 3 3 2 6 2" xfId="24840" xr:uid="{00000000-0005-0000-0000-000050600000}"/>
    <cellStyle name="20% - Accent1 3 3 3 2 6 2 2" xfId="24841" xr:uid="{00000000-0005-0000-0000-000051600000}"/>
    <cellStyle name="20% - Accent1 3 3 3 2 6 2 2 2" xfId="24842" xr:uid="{00000000-0005-0000-0000-000052600000}"/>
    <cellStyle name="20% - Accent1 3 3 3 2 6 2 3" xfId="24843" xr:uid="{00000000-0005-0000-0000-000053600000}"/>
    <cellStyle name="20% - Accent1 3 3 3 2 6 3" xfId="24844" xr:uid="{00000000-0005-0000-0000-000054600000}"/>
    <cellStyle name="20% - Accent1 3 3 3 2 6 3 2" xfId="24845" xr:uid="{00000000-0005-0000-0000-000055600000}"/>
    <cellStyle name="20% - Accent1 3 3 3 2 6 4" xfId="24846" xr:uid="{00000000-0005-0000-0000-000056600000}"/>
    <cellStyle name="20% - Accent1 3 3 3 2 7" xfId="24847" xr:uid="{00000000-0005-0000-0000-000057600000}"/>
    <cellStyle name="20% - Accent1 3 3 3 2 7 2" xfId="24848" xr:uid="{00000000-0005-0000-0000-000058600000}"/>
    <cellStyle name="20% - Accent1 3 3 3 2 7 2 2" xfId="24849" xr:uid="{00000000-0005-0000-0000-000059600000}"/>
    <cellStyle name="20% - Accent1 3 3 3 2 7 3" xfId="24850" xr:uid="{00000000-0005-0000-0000-00005A600000}"/>
    <cellStyle name="20% - Accent1 3 3 3 2 8" xfId="24851" xr:uid="{00000000-0005-0000-0000-00005B600000}"/>
    <cellStyle name="20% - Accent1 3 3 3 2 8 2" xfId="24852" xr:uid="{00000000-0005-0000-0000-00005C600000}"/>
    <cellStyle name="20% - Accent1 3 3 3 2 8 2 2" xfId="24853" xr:uid="{00000000-0005-0000-0000-00005D600000}"/>
    <cellStyle name="20% - Accent1 3 3 3 2 8 3" xfId="24854" xr:uid="{00000000-0005-0000-0000-00005E600000}"/>
    <cellStyle name="20% - Accent1 3 3 3 2 9" xfId="24855" xr:uid="{00000000-0005-0000-0000-00005F600000}"/>
    <cellStyle name="20% - Accent1 3 3 3 2 9 2" xfId="24856" xr:uid="{00000000-0005-0000-0000-000060600000}"/>
    <cellStyle name="20% - Accent1 3 3 3 3" xfId="24857" xr:uid="{00000000-0005-0000-0000-000061600000}"/>
    <cellStyle name="20% - Accent1 3 3 3 3 10" xfId="24858" xr:uid="{00000000-0005-0000-0000-000062600000}"/>
    <cellStyle name="20% - Accent1 3 3 3 3 10 2" xfId="24859" xr:uid="{00000000-0005-0000-0000-000063600000}"/>
    <cellStyle name="20% - Accent1 3 3 3 3 11" xfId="24860" xr:uid="{00000000-0005-0000-0000-000064600000}"/>
    <cellStyle name="20% - Accent1 3 3 3 3 2" xfId="24861" xr:uid="{00000000-0005-0000-0000-000065600000}"/>
    <cellStyle name="20% - Accent1 3 3 3 3 2 2" xfId="24862" xr:uid="{00000000-0005-0000-0000-000066600000}"/>
    <cellStyle name="20% - Accent1 3 3 3 3 2 2 2" xfId="24863" xr:uid="{00000000-0005-0000-0000-000067600000}"/>
    <cellStyle name="20% - Accent1 3 3 3 3 2 2 2 2" xfId="24864" xr:uid="{00000000-0005-0000-0000-000068600000}"/>
    <cellStyle name="20% - Accent1 3 3 3 3 2 2 2 2 2" xfId="24865" xr:uid="{00000000-0005-0000-0000-000069600000}"/>
    <cellStyle name="20% - Accent1 3 3 3 3 2 2 2 3" xfId="24866" xr:uid="{00000000-0005-0000-0000-00006A600000}"/>
    <cellStyle name="20% - Accent1 3 3 3 3 2 2 3" xfId="24867" xr:uid="{00000000-0005-0000-0000-00006B600000}"/>
    <cellStyle name="20% - Accent1 3 3 3 3 2 2 3 2" xfId="24868" xr:uid="{00000000-0005-0000-0000-00006C600000}"/>
    <cellStyle name="20% - Accent1 3 3 3 3 2 2 4" xfId="24869" xr:uid="{00000000-0005-0000-0000-00006D600000}"/>
    <cellStyle name="20% - Accent1 3 3 3 3 2 3" xfId="24870" xr:uid="{00000000-0005-0000-0000-00006E600000}"/>
    <cellStyle name="20% - Accent1 3 3 3 3 2 3 2" xfId="24871" xr:uid="{00000000-0005-0000-0000-00006F600000}"/>
    <cellStyle name="20% - Accent1 3 3 3 3 2 3 2 2" xfId="24872" xr:uid="{00000000-0005-0000-0000-000070600000}"/>
    <cellStyle name="20% - Accent1 3 3 3 3 2 3 2 2 2" xfId="24873" xr:uid="{00000000-0005-0000-0000-000071600000}"/>
    <cellStyle name="20% - Accent1 3 3 3 3 2 3 2 3" xfId="24874" xr:uid="{00000000-0005-0000-0000-000072600000}"/>
    <cellStyle name="20% - Accent1 3 3 3 3 2 3 3" xfId="24875" xr:uid="{00000000-0005-0000-0000-000073600000}"/>
    <cellStyle name="20% - Accent1 3 3 3 3 2 3 3 2" xfId="24876" xr:uid="{00000000-0005-0000-0000-000074600000}"/>
    <cellStyle name="20% - Accent1 3 3 3 3 2 3 4" xfId="24877" xr:uid="{00000000-0005-0000-0000-000075600000}"/>
    <cellStyle name="20% - Accent1 3 3 3 3 2 4" xfId="24878" xr:uid="{00000000-0005-0000-0000-000076600000}"/>
    <cellStyle name="20% - Accent1 3 3 3 3 2 4 2" xfId="24879" xr:uid="{00000000-0005-0000-0000-000077600000}"/>
    <cellStyle name="20% - Accent1 3 3 3 3 2 4 2 2" xfId="24880" xr:uid="{00000000-0005-0000-0000-000078600000}"/>
    <cellStyle name="20% - Accent1 3 3 3 3 2 4 2 2 2" xfId="24881" xr:uid="{00000000-0005-0000-0000-000079600000}"/>
    <cellStyle name="20% - Accent1 3 3 3 3 2 4 2 3" xfId="24882" xr:uid="{00000000-0005-0000-0000-00007A600000}"/>
    <cellStyle name="20% - Accent1 3 3 3 3 2 4 3" xfId="24883" xr:uid="{00000000-0005-0000-0000-00007B600000}"/>
    <cellStyle name="20% - Accent1 3 3 3 3 2 4 3 2" xfId="24884" xr:uid="{00000000-0005-0000-0000-00007C600000}"/>
    <cellStyle name="20% - Accent1 3 3 3 3 2 4 4" xfId="24885" xr:uid="{00000000-0005-0000-0000-00007D600000}"/>
    <cellStyle name="20% - Accent1 3 3 3 3 2 5" xfId="24886" xr:uid="{00000000-0005-0000-0000-00007E600000}"/>
    <cellStyle name="20% - Accent1 3 3 3 3 2 5 2" xfId="24887" xr:uid="{00000000-0005-0000-0000-00007F600000}"/>
    <cellStyle name="20% - Accent1 3 3 3 3 2 5 2 2" xfId="24888" xr:uid="{00000000-0005-0000-0000-000080600000}"/>
    <cellStyle name="20% - Accent1 3 3 3 3 2 5 3" xfId="24889" xr:uid="{00000000-0005-0000-0000-000081600000}"/>
    <cellStyle name="20% - Accent1 3 3 3 3 2 6" xfId="24890" xr:uid="{00000000-0005-0000-0000-000082600000}"/>
    <cellStyle name="20% - Accent1 3 3 3 3 2 6 2" xfId="24891" xr:uid="{00000000-0005-0000-0000-000083600000}"/>
    <cellStyle name="20% - Accent1 3 3 3 3 2 6 2 2" xfId="24892" xr:uid="{00000000-0005-0000-0000-000084600000}"/>
    <cellStyle name="20% - Accent1 3 3 3 3 2 6 3" xfId="24893" xr:uid="{00000000-0005-0000-0000-000085600000}"/>
    <cellStyle name="20% - Accent1 3 3 3 3 2 7" xfId="24894" xr:uid="{00000000-0005-0000-0000-000086600000}"/>
    <cellStyle name="20% - Accent1 3 3 3 3 2 7 2" xfId="24895" xr:uid="{00000000-0005-0000-0000-000087600000}"/>
    <cellStyle name="20% - Accent1 3 3 3 3 2 8" xfId="24896" xr:uid="{00000000-0005-0000-0000-000088600000}"/>
    <cellStyle name="20% - Accent1 3 3 3 3 2 8 2" xfId="24897" xr:uid="{00000000-0005-0000-0000-000089600000}"/>
    <cellStyle name="20% - Accent1 3 3 3 3 2 9" xfId="24898" xr:uid="{00000000-0005-0000-0000-00008A600000}"/>
    <cellStyle name="20% - Accent1 3 3 3 3 3" xfId="24899" xr:uid="{00000000-0005-0000-0000-00008B600000}"/>
    <cellStyle name="20% - Accent1 3 3 3 3 3 2" xfId="24900" xr:uid="{00000000-0005-0000-0000-00008C600000}"/>
    <cellStyle name="20% - Accent1 3 3 3 3 3 2 2" xfId="24901" xr:uid="{00000000-0005-0000-0000-00008D600000}"/>
    <cellStyle name="20% - Accent1 3 3 3 3 3 2 2 2" xfId="24902" xr:uid="{00000000-0005-0000-0000-00008E600000}"/>
    <cellStyle name="20% - Accent1 3 3 3 3 3 2 2 2 2" xfId="24903" xr:uid="{00000000-0005-0000-0000-00008F600000}"/>
    <cellStyle name="20% - Accent1 3 3 3 3 3 2 2 3" xfId="24904" xr:uid="{00000000-0005-0000-0000-000090600000}"/>
    <cellStyle name="20% - Accent1 3 3 3 3 3 2 3" xfId="24905" xr:uid="{00000000-0005-0000-0000-000091600000}"/>
    <cellStyle name="20% - Accent1 3 3 3 3 3 2 3 2" xfId="24906" xr:uid="{00000000-0005-0000-0000-000092600000}"/>
    <cellStyle name="20% - Accent1 3 3 3 3 3 2 4" xfId="24907" xr:uid="{00000000-0005-0000-0000-000093600000}"/>
    <cellStyle name="20% - Accent1 3 3 3 3 3 3" xfId="24908" xr:uid="{00000000-0005-0000-0000-000094600000}"/>
    <cellStyle name="20% - Accent1 3 3 3 3 3 3 2" xfId="24909" xr:uid="{00000000-0005-0000-0000-000095600000}"/>
    <cellStyle name="20% - Accent1 3 3 3 3 3 3 2 2" xfId="24910" xr:uid="{00000000-0005-0000-0000-000096600000}"/>
    <cellStyle name="20% - Accent1 3 3 3 3 3 3 2 2 2" xfId="24911" xr:uid="{00000000-0005-0000-0000-000097600000}"/>
    <cellStyle name="20% - Accent1 3 3 3 3 3 3 2 3" xfId="24912" xr:uid="{00000000-0005-0000-0000-000098600000}"/>
    <cellStyle name="20% - Accent1 3 3 3 3 3 3 3" xfId="24913" xr:uid="{00000000-0005-0000-0000-000099600000}"/>
    <cellStyle name="20% - Accent1 3 3 3 3 3 3 3 2" xfId="24914" xr:uid="{00000000-0005-0000-0000-00009A600000}"/>
    <cellStyle name="20% - Accent1 3 3 3 3 3 3 4" xfId="24915" xr:uid="{00000000-0005-0000-0000-00009B600000}"/>
    <cellStyle name="20% - Accent1 3 3 3 3 3 4" xfId="24916" xr:uid="{00000000-0005-0000-0000-00009C600000}"/>
    <cellStyle name="20% - Accent1 3 3 3 3 3 4 2" xfId="24917" xr:uid="{00000000-0005-0000-0000-00009D600000}"/>
    <cellStyle name="20% - Accent1 3 3 3 3 3 4 2 2" xfId="24918" xr:uid="{00000000-0005-0000-0000-00009E600000}"/>
    <cellStyle name="20% - Accent1 3 3 3 3 3 4 2 2 2" xfId="24919" xr:uid="{00000000-0005-0000-0000-00009F600000}"/>
    <cellStyle name="20% - Accent1 3 3 3 3 3 4 2 3" xfId="24920" xr:uid="{00000000-0005-0000-0000-0000A0600000}"/>
    <cellStyle name="20% - Accent1 3 3 3 3 3 4 3" xfId="24921" xr:uid="{00000000-0005-0000-0000-0000A1600000}"/>
    <cellStyle name="20% - Accent1 3 3 3 3 3 4 3 2" xfId="24922" xr:uid="{00000000-0005-0000-0000-0000A2600000}"/>
    <cellStyle name="20% - Accent1 3 3 3 3 3 4 4" xfId="24923" xr:uid="{00000000-0005-0000-0000-0000A3600000}"/>
    <cellStyle name="20% - Accent1 3 3 3 3 3 5" xfId="24924" xr:uid="{00000000-0005-0000-0000-0000A4600000}"/>
    <cellStyle name="20% - Accent1 3 3 3 3 3 5 2" xfId="24925" xr:uid="{00000000-0005-0000-0000-0000A5600000}"/>
    <cellStyle name="20% - Accent1 3 3 3 3 3 5 2 2" xfId="24926" xr:uid="{00000000-0005-0000-0000-0000A6600000}"/>
    <cellStyle name="20% - Accent1 3 3 3 3 3 5 3" xfId="24927" xr:uid="{00000000-0005-0000-0000-0000A7600000}"/>
    <cellStyle name="20% - Accent1 3 3 3 3 3 6" xfId="24928" xr:uid="{00000000-0005-0000-0000-0000A8600000}"/>
    <cellStyle name="20% - Accent1 3 3 3 3 3 6 2" xfId="24929" xr:uid="{00000000-0005-0000-0000-0000A9600000}"/>
    <cellStyle name="20% - Accent1 3 3 3 3 3 6 2 2" xfId="24930" xr:uid="{00000000-0005-0000-0000-0000AA600000}"/>
    <cellStyle name="20% - Accent1 3 3 3 3 3 6 3" xfId="24931" xr:uid="{00000000-0005-0000-0000-0000AB600000}"/>
    <cellStyle name="20% - Accent1 3 3 3 3 3 7" xfId="24932" xr:uid="{00000000-0005-0000-0000-0000AC600000}"/>
    <cellStyle name="20% - Accent1 3 3 3 3 3 7 2" xfId="24933" xr:uid="{00000000-0005-0000-0000-0000AD600000}"/>
    <cellStyle name="20% - Accent1 3 3 3 3 3 8" xfId="24934" xr:uid="{00000000-0005-0000-0000-0000AE600000}"/>
    <cellStyle name="20% - Accent1 3 3 3 3 3 8 2" xfId="24935" xr:uid="{00000000-0005-0000-0000-0000AF600000}"/>
    <cellStyle name="20% - Accent1 3 3 3 3 3 9" xfId="24936" xr:uid="{00000000-0005-0000-0000-0000B0600000}"/>
    <cellStyle name="20% - Accent1 3 3 3 3 4" xfId="24937" xr:uid="{00000000-0005-0000-0000-0000B1600000}"/>
    <cellStyle name="20% - Accent1 3 3 3 3 4 2" xfId="24938" xr:uid="{00000000-0005-0000-0000-0000B2600000}"/>
    <cellStyle name="20% - Accent1 3 3 3 3 4 2 2" xfId="24939" xr:uid="{00000000-0005-0000-0000-0000B3600000}"/>
    <cellStyle name="20% - Accent1 3 3 3 3 4 2 2 2" xfId="24940" xr:uid="{00000000-0005-0000-0000-0000B4600000}"/>
    <cellStyle name="20% - Accent1 3 3 3 3 4 2 3" xfId="24941" xr:uid="{00000000-0005-0000-0000-0000B5600000}"/>
    <cellStyle name="20% - Accent1 3 3 3 3 4 3" xfId="24942" xr:uid="{00000000-0005-0000-0000-0000B6600000}"/>
    <cellStyle name="20% - Accent1 3 3 3 3 4 3 2" xfId="24943" xr:uid="{00000000-0005-0000-0000-0000B7600000}"/>
    <cellStyle name="20% - Accent1 3 3 3 3 4 4" xfId="24944" xr:uid="{00000000-0005-0000-0000-0000B8600000}"/>
    <cellStyle name="20% - Accent1 3 3 3 3 5" xfId="24945" xr:uid="{00000000-0005-0000-0000-0000B9600000}"/>
    <cellStyle name="20% - Accent1 3 3 3 3 5 2" xfId="24946" xr:uid="{00000000-0005-0000-0000-0000BA600000}"/>
    <cellStyle name="20% - Accent1 3 3 3 3 5 2 2" xfId="24947" xr:uid="{00000000-0005-0000-0000-0000BB600000}"/>
    <cellStyle name="20% - Accent1 3 3 3 3 5 2 2 2" xfId="24948" xr:uid="{00000000-0005-0000-0000-0000BC600000}"/>
    <cellStyle name="20% - Accent1 3 3 3 3 5 2 3" xfId="24949" xr:uid="{00000000-0005-0000-0000-0000BD600000}"/>
    <cellStyle name="20% - Accent1 3 3 3 3 5 3" xfId="24950" xr:uid="{00000000-0005-0000-0000-0000BE600000}"/>
    <cellStyle name="20% - Accent1 3 3 3 3 5 3 2" xfId="24951" xr:uid="{00000000-0005-0000-0000-0000BF600000}"/>
    <cellStyle name="20% - Accent1 3 3 3 3 5 4" xfId="24952" xr:uid="{00000000-0005-0000-0000-0000C0600000}"/>
    <cellStyle name="20% - Accent1 3 3 3 3 6" xfId="24953" xr:uid="{00000000-0005-0000-0000-0000C1600000}"/>
    <cellStyle name="20% - Accent1 3 3 3 3 6 2" xfId="24954" xr:uid="{00000000-0005-0000-0000-0000C2600000}"/>
    <cellStyle name="20% - Accent1 3 3 3 3 6 2 2" xfId="24955" xr:uid="{00000000-0005-0000-0000-0000C3600000}"/>
    <cellStyle name="20% - Accent1 3 3 3 3 6 2 2 2" xfId="24956" xr:uid="{00000000-0005-0000-0000-0000C4600000}"/>
    <cellStyle name="20% - Accent1 3 3 3 3 6 2 3" xfId="24957" xr:uid="{00000000-0005-0000-0000-0000C5600000}"/>
    <cellStyle name="20% - Accent1 3 3 3 3 6 3" xfId="24958" xr:uid="{00000000-0005-0000-0000-0000C6600000}"/>
    <cellStyle name="20% - Accent1 3 3 3 3 6 3 2" xfId="24959" xr:uid="{00000000-0005-0000-0000-0000C7600000}"/>
    <cellStyle name="20% - Accent1 3 3 3 3 6 4" xfId="24960" xr:uid="{00000000-0005-0000-0000-0000C8600000}"/>
    <cellStyle name="20% - Accent1 3 3 3 3 7" xfId="24961" xr:uid="{00000000-0005-0000-0000-0000C9600000}"/>
    <cellStyle name="20% - Accent1 3 3 3 3 7 2" xfId="24962" xr:uid="{00000000-0005-0000-0000-0000CA600000}"/>
    <cellStyle name="20% - Accent1 3 3 3 3 7 2 2" xfId="24963" xr:uid="{00000000-0005-0000-0000-0000CB600000}"/>
    <cellStyle name="20% - Accent1 3 3 3 3 7 3" xfId="24964" xr:uid="{00000000-0005-0000-0000-0000CC600000}"/>
    <cellStyle name="20% - Accent1 3 3 3 3 8" xfId="24965" xr:uid="{00000000-0005-0000-0000-0000CD600000}"/>
    <cellStyle name="20% - Accent1 3 3 3 3 8 2" xfId="24966" xr:uid="{00000000-0005-0000-0000-0000CE600000}"/>
    <cellStyle name="20% - Accent1 3 3 3 3 8 2 2" xfId="24967" xr:uid="{00000000-0005-0000-0000-0000CF600000}"/>
    <cellStyle name="20% - Accent1 3 3 3 3 8 3" xfId="24968" xr:uid="{00000000-0005-0000-0000-0000D0600000}"/>
    <cellStyle name="20% - Accent1 3 3 3 3 9" xfId="24969" xr:uid="{00000000-0005-0000-0000-0000D1600000}"/>
    <cellStyle name="20% - Accent1 3 3 3 3 9 2" xfId="24970" xr:uid="{00000000-0005-0000-0000-0000D2600000}"/>
    <cellStyle name="20% - Accent1 3 3 3 4" xfId="24971" xr:uid="{00000000-0005-0000-0000-0000D3600000}"/>
    <cellStyle name="20% - Accent1 3 3 3 4 10" xfId="24972" xr:uid="{00000000-0005-0000-0000-0000D4600000}"/>
    <cellStyle name="20% - Accent1 3 3 3 4 10 2" xfId="24973" xr:uid="{00000000-0005-0000-0000-0000D5600000}"/>
    <cellStyle name="20% - Accent1 3 3 3 4 11" xfId="24974" xr:uid="{00000000-0005-0000-0000-0000D6600000}"/>
    <cellStyle name="20% - Accent1 3 3 3 4 2" xfId="24975" xr:uid="{00000000-0005-0000-0000-0000D7600000}"/>
    <cellStyle name="20% - Accent1 3 3 3 4 2 2" xfId="24976" xr:uid="{00000000-0005-0000-0000-0000D8600000}"/>
    <cellStyle name="20% - Accent1 3 3 3 4 2 2 2" xfId="24977" xr:uid="{00000000-0005-0000-0000-0000D9600000}"/>
    <cellStyle name="20% - Accent1 3 3 3 4 2 2 2 2" xfId="24978" xr:uid="{00000000-0005-0000-0000-0000DA600000}"/>
    <cellStyle name="20% - Accent1 3 3 3 4 2 2 2 2 2" xfId="24979" xr:uid="{00000000-0005-0000-0000-0000DB600000}"/>
    <cellStyle name="20% - Accent1 3 3 3 4 2 2 2 3" xfId="24980" xr:uid="{00000000-0005-0000-0000-0000DC600000}"/>
    <cellStyle name="20% - Accent1 3 3 3 4 2 2 3" xfId="24981" xr:uid="{00000000-0005-0000-0000-0000DD600000}"/>
    <cellStyle name="20% - Accent1 3 3 3 4 2 2 3 2" xfId="24982" xr:uid="{00000000-0005-0000-0000-0000DE600000}"/>
    <cellStyle name="20% - Accent1 3 3 3 4 2 2 4" xfId="24983" xr:uid="{00000000-0005-0000-0000-0000DF600000}"/>
    <cellStyle name="20% - Accent1 3 3 3 4 2 3" xfId="24984" xr:uid="{00000000-0005-0000-0000-0000E0600000}"/>
    <cellStyle name="20% - Accent1 3 3 3 4 2 3 2" xfId="24985" xr:uid="{00000000-0005-0000-0000-0000E1600000}"/>
    <cellStyle name="20% - Accent1 3 3 3 4 2 3 2 2" xfId="24986" xr:uid="{00000000-0005-0000-0000-0000E2600000}"/>
    <cellStyle name="20% - Accent1 3 3 3 4 2 3 2 2 2" xfId="24987" xr:uid="{00000000-0005-0000-0000-0000E3600000}"/>
    <cellStyle name="20% - Accent1 3 3 3 4 2 3 2 3" xfId="24988" xr:uid="{00000000-0005-0000-0000-0000E4600000}"/>
    <cellStyle name="20% - Accent1 3 3 3 4 2 3 3" xfId="24989" xr:uid="{00000000-0005-0000-0000-0000E5600000}"/>
    <cellStyle name="20% - Accent1 3 3 3 4 2 3 3 2" xfId="24990" xr:uid="{00000000-0005-0000-0000-0000E6600000}"/>
    <cellStyle name="20% - Accent1 3 3 3 4 2 3 4" xfId="24991" xr:uid="{00000000-0005-0000-0000-0000E7600000}"/>
    <cellStyle name="20% - Accent1 3 3 3 4 2 4" xfId="24992" xr:uid="{00000000-0005-0000-0000-0000E8600000}"/>
    <cellStyle name="20% - Accent1 3 3 3 4 2 4 2" xfId="24993" xr:uid="{00000000-0005-0000-0000-0000E9600000}"/>
    <cellStyle name="20% - Accent1 3 3 3 4 2 4 2 2" xfId="24994" xr:uid="{00000000-0005-0000-0000-0000EA600000}"/>
    <cellStyle name="20% - Accent1 3 3 3 4 2 4 2 2 2" xfId="24995" xr:uid="{00000000-0005-0000-0000-0000EB600000}"/>
    <cellStyle name="20% - Accent1 3 3 3 4 2 4 2 3" xfId="24996" xr:uid="{00000000-0005-0000-0000-0000EC600000}"/>
    <cellStyle name="20% - Accent1 3 3 3 4 2 4 3" xfId="24997" xr:uid="{00000000-0005-0000-0000-0000ED600000}"/>
    <cellStyle name="20% - Accent1 3 3 3 4 2 4 3 2" xfId="24998" xr:uid="{00000000-0005-0000-0000-0000EE600000}"/>
    <cellStyle name="20% - Accent1 3 3 3 4 2 4 4" xfId="24999" xr:uid="{00000000-0005-0000-0000-0000EF600000}"/>
    <cellStyle name="20% - Accent1 3 3 3 4 2 5" xfId="25000" xr:uid="{00000000-0005-0000-0000-0000F0600000}"/>
    <cellStyle name="20% - Accent1 3 3 3 4 2 5 2" xfId="25001" xr:uid="{00000000-0005-0000-0000-0000F1600000}"/>
    <cellStyle name="20% - Accent1 3 3 3 4 2 5 2 2" xfId="25002" xr:uid="{00000000-0005-0000-0000-0000F2600000}"/>
    <cellStyle name="20% - Accent1 3 3 3 4 2 5 3" xfId="25003" xr:uid="{00000000-0005-0000-0000-0000F3600000}"/>
    <cellStyle name="20% - Accent1 3 3 3 4 2 6" xfId="25004" xr:uid="{00000000-0005-0000-0000-0000F4600000}"/>
    <cellStyle name="20% - Accent1 3 3 3 4 2 6 2" xfId="25005" xr:uid="{00000000-0005-0000-0000-0000F5600000}"/>
    <cellStyle name="20% - Accent1 3 3 3 4 2 6 2 2" xfId="25006" xr:uid="{00000000-0005-0000-0000-0000F6600000}"/>
    <cellStyle name="20% - Accent1 3 3 3 4 2 6 3" xfId="25007" xr:uid="{00000000-0005-0000-0000-0000F7600000}"/>
    <cellStyle name="20% - Accent1 3 3 3 4 2 7" xfId="25008" xr:uid="{00000000-0005-0000-0000-0000F8600000}"/>
    <cellStyle name="20% - Accent1 3 3 3 4 2 7 2" xfId="25009" xr:uid="{00000000-0005-0000-0000-0000F9600000}"/>
    <cellStyle name="20% - Accent1 3 3 3 4 2 8" xfId="25010" xr:uid="{00000000-0005-0000-0000-0000FA600000}"/>
    <cellStyle name="20% - Accent1 3 3 3 4 2 8 2" xfId="25011" xr:uid="{00000000-0005-0000-0000-0000FB600000}"/>
    <cellStyle name="20% - Accent1 3 3 3 4 2 9" xfId="25012" xr:uid="{00000000-0005-0000-0000-0000FC600000}"/>
    <cellStyle name="20% - Accent1 3 3 3 4 3" xfId="25013" xr:uid="{00000000-0005-0000-0000-0000FD600000}"/>
    <cellStyle name="20% - Accent1 3 3 3 4 3 2" xfId="25014" xr:uid="{00000000-0005-0000-0000-0000FE600000}"/>
    <cellStyle name="20% - Accent1 3 3 3 4 3 2 2" xfId="25015" xr:uid="{00000000-0005-0000-0000-0000FF600000}"/>
    <cellStyle name="20% - Accent1 3 3 3 4 3 2 2 2" xfId="25016" xr:uid="{00000000-0005-0000-0000-000000610000}"/>
    <cellStyle name="20% - Accent1 3 3 3 4 3 2 2 2 2" xfId="25017" xr:uid="{00000000-0005-0000-0000-000001610000}"/>
    <cellStyle name="20% - Accent1 3 3 3 4 3 2 2 3" xfId="25018" xr:uid="{00000000-0005-0000-0000-000002610000}"/>
    <cellStyle name="20% - Accent1 3 3 3 4 3 2 3" xfId="25019" xr:uid="{00000000-0005-0000-0000-000003610000}"/>
    <cellStyle name="20% - Accent1 3 3 3 4 3 2 3 2" xfId="25020" xr:uid="{00000000-0005-0000-0000-000004610000}"/>
    <cellStyle name="20% - Accent1 3 3 3 4 3 2 4" xfId="25021" xr:uid="{00000000-0005-0000-0000-000005610000}"/>
    <cellStyle name="20% - Accent1 3 3 3 4 3 3" xfId="25022" xr:uid="{00000000-0005-0000-0000-000006610000}"/>
    <cellStyle name="20% - Accent1 3 3 3 4 3 3 2" xfId="25023" xr:uid="{00000000-0005-0000-0000-000007610000}"/>
    <cellStyle name="20% - Accent1 3 3 3 4 3 3 2 2" xfId="25024" xr:uid="{00000000-0005-0000-0000-000008610000}"/>
    <cellStyle name="20% - Accent1 3 3 3 4 3 3 2 2 2" xfId="25025" xr:uid="{00000000-0005-0000-0000-000009610000}"/>
    <cellStyle name="20% - Accent1 3 3 3 4 3 3 2 3" xfId="25026" xr:uid="{00000000-0005-0000-0000-00000A610000}"/>
    <cellStyle name="20% - Accent1 3 3 3 4 3 3 3" xfId="25027" xr:uid="{00000000-0005-0000-0000-00000B610000}"/>
    <cellStyle name="20% - Accent1 3 3 3 4 3 3 3 2" xfId="25028" xr:uid="{00000000-0005-0000-0000-00000C610000}"/>
    <cellStyle name="20% - Accent1 3 3 3 4 3 3 4" xfId="25029" xr:uid="{00000000-0005-0000-0000-00000D610000}"/>
    <cellStyle name="20% - Accent1 3 3 3 4 3 4" xfId="25030" xr:uid="{00000000-0005-0000-0000-00000E610000}"/>
    <cellStyle name="20% - Accent1 3 3 3 4 3 4 2" xfId="25031" xr:uid="{00000000-0005-0000-0000-00000F610000}"/>
    <cellStyle name="20% - Accent1 3 3 3 4 3 4 2 2" xfId="25032" xr:uid="{00000000-0005-0000-0000-000010610000}"/>
    <cellStyle name="20% - Accent1 3 3 3 4 3 4 2 2 2" xfId="25033" xr:uid="{00000000-0005-0000-0000-000011610000}"/>
    <cellStyle name="20% - Accent1 3 3 3 4 3 4 2 3" xfId="25034" xr:uid="{00000000-0005-0000-0000-000012610000}"/>
    <cellStyle name="20% - Accent1 3 3 3 4 3 4 3" xfId="25035" xr:uid="{00000000-0005-0000-0000-000013610000}"/>
    <cellStyle name="20% - Accent1 3 3 3 4 3 4 3 2" xfId="25036" xr:uid="{00000000-0005-0000-0000-000014610000}"/>
    <cellStyle name="20% - Accent1 3 3 3 4 3 4 4" xfId="25037" xr:uid="{00000000-0005-0000-0000-000015610000}"/>
    <cellStyle name="20% - Accent1 3 3 3 4 3 5" xfId="25038" xr:uid="{00000000-0005-0000-0000-000016610000}"/>
    <cellStyle name="20% - Accent1 3 3 3 4 3 5 2" xfId="25039" xr:uid="{00000000-0005-0000-0000-000017610000}"/>
    <cellStyle name="20% - Accent1 3 3 3 4 3 5 2 2" xfId="25040" xr:uid="{00000000-0005-0000-0000-000018610000}"/>
    <cellStyle name="20% - Accent1 3 3 3 4 3 5 3" xfId="25041" xr:uid="{00000000-0005-0000-0000-000019610000}"/>
    <cellStyle name="20% - Accent1 3 3 3 4 3 6" xfId="25042" xr:uid="{00000000-0005-0000-0000-00001A610000}"/>
    <cellStyle name="20% - Accent1 3 3 3 4 3 6 2" xfId="25043" xr:uid="{00000000-0005-0000-0000-00001B610000}"/>
    <cellStyle name="20% - Accent1 3 3 3 4 3 6 2 2" xfId="25044" xr:uid="{00000000-0005-0000-0000-00001C610000}"/>
    <cellStyle name="20% - Accent1 3 3 3 4 3 6 3" xfId="25045" xr:uid="{00000000-0005-0000-0000-00001D610000}"/>
    <cellStyle name="20% - Accent1 3 3 3 4 3 7" xfId="25046" xr:uid="{00000000-0005-0000-0000-00001E610000}"/>
    <cellStyle name="20% - Accent1 3 3 3 4 3 7 2" xfId="25047" xr:uid="{00000000-0005-0000-0000-00001F610000}"/>
    <cellStyle name="20% - Accent1 3 3 3 4 3 8" xfId="25048" xr:uid="{00000000-0005-0000-0000-000020610000}"/>
    <cellStyle name="20% - Accent1 3 3 3 4 3 8 2" xfId="25049" xr:uid="{00000000-0005-0000-0000-000021610000}"/>
    <cellStyle name="20% - Accent1 3 3 3 4 3 9" xfId="25050" xr:uid="{00000000-0005-0000-0000-000022610000}"/>
    <cellStyle name="20% - Accent1 3 3 3 4 4" xfId="25051" xr:uid="{00000000-0005-0000-0000-000023610000}"/>
    <cellStyle name="20% - Accent1 3 3 3 4 4 2" xfId="25052" xr:uid="{00000000-0005-0000-0000-000024610000}"/>
    <cellStyle name="20% - Accent1 3 3 3 4 4 2 2" xfId="25053" xr:uid="{00000000-0005-0000-0000-000025610000}"/>
    <cellStyle name="20% - Accent1 3 3 3 4 4 2 2 2" xfId="25054" xr:uid="{00000000-0005-0000-0000-000026610000}"/>
    <cellStyle name="20% - Accent1 3 3 3 4 4 2 3" xfId="25055" xr:uid="{00000000-0005-0000-0000-000027610000}"/>
    <cellStyle name="20% - Accent1 3 3 3 4 4 3" xfId="25056" xr:uid="{00000000-0005-0000-0000-000028610000}"/>
    <cellStyle name="20% - Accent1 3 3 3 4 4 3 2" xfId="25057" xr:uid="{00000000-0005-0000-0000-000029610000}"/>
    <cellStyle name="20% - Accent1 3 3 3 4 4 4" xfId="25058" xr:uid="{00000000-0005-0000-0000-00002A610000}"/>
    <cellStyle name="20% - Accent1 3 3 3 4 5" xfId="25059" xr:uid="{00000000-0005-0000-0000-00002B610000}"/>
    <cellStyle name="20% - Accent1 3 3 3 4 5 2" xfId="25060" xr:uid="{00000000-0005-0000-0000-00002C610000}"/>
    <cellStyle name="20% - Accent1 3 3 3 4 5 2 2" xfId="25061" xr:uid="{00000000-0005-0000-0000-00002D610000}"/>
    <cellStyle name="20% - Accent1 3 3 3 4 5 2 2 2" xfId="25062" xr:uid="{00000000-0005-0000-0000-00002E610000}"/>
    <cellStyle name="20% - Accent1 3 3 3 4 5 2 3" xfId="25063" xr:uid="{00000000-0005-0000-0000-00002F610000}"/>
    <cellStyle name="20% - Accent1 3 3 3 4 5 3" xfId="25064" xr:uid="{00000000-0005-0000-0000-000030610000}"/>
    <cellStyle name="20% - Accent1 3 3 3 4 5 3 2" xfId="25065" xr:uid="{00000000-0005-0000-0000-000031610000}"/>
    <cellStyle name="20% - Accent1 3 3 3 4 5 4" xfId="25066" xr:uid="{00000000-0005-0000-0000-000032610000}"/>
    <cellStyle name="20% - Accent1 3 3 3 4 6" xfId="25067" xr:uid="{00000000-0005-0000-0000-000033610000}"/>
    <cellStyle name="20% - Accent1 3 3 3 4 6 2" xfId="25068" xr:uid="{00000000-0005-0000-0000-000034610000}"/>
    <cellStyle name="20% - Accent1 3 3 3 4 6 2 2" xfId="25069" xr:uid="{00000000-0005-0000-0000-000035610000}"/>
    <cellStyle name="20% - Accent1 3 3 3 4 6 2 2 2" xfId="25070" xr:uid="{00000000-0005-0000-0000-000036610000}"/>
    <cellStyle name="20% - Accent1 3 3 3 4 6 2 3" xfId="25071" xr:uid="{00000000-0005-0000-0000-000037610000}"/>
    <cellStyle name="20% - Accent1 3 3 3 4 6 3" xfId="25072" xr:uid="{00000000-0005-0000-0000-000038610000}"/>
    <cellStyle name="20% - Accent1 3 3 3 4 6 3 2" xfId="25073" xr:uid="{00000000-0005-0000-0000-000039610000}"/>
    <cellStyle name="20% - Accent1 3 3 3 4 6 4" xfId="25074" xr:uid="{00000000-0005-0000-0000-00003A610000}"/>
    <cellStyle name="20% - Accent1 3 3 3 4 7" xfId="25075" xr:uid="{00000000-0005-0000-0000-00003B610000}"/>
    <cellStyle name="20% - Accent1 3 3 3 4 7 2" xfId="25076" xr:uid="{00000000-0005-0000-0000-00003C610000}"/>
    <cellStyle name="20% - Accent1 3 3 3 4 7 2 2" xfId="25077" xr:uid="{00000000-0005-0000-0000-00003D610000}"/>
    <cellStyle name="20% - Accent1 3 3 3 4 7 3" xfId="25078" xr:uid="{00000000-0005-0000-0000-00003E610000}"/>
    <cellStyle name="20% - Accent1 3 3 3 4 8" xfId="25079" xr:uid="{00000000-0005-0000-0000-00003F610000}"/>
    <cellStyle name="20% - Accent1 3 3 3 4 8 2" xfId="25080" xr:uid="{00000000-0005-0000-0000-000040610000}"/>
    <cellStyle name="20% - Accent1 3 3 3 4 8 2 2" xfId="25081" xr:uid="{00000000-0005-0000-0000-000041610000}"/>
    <cellStyle name="20% - Accent1 3 3 3 4 8 3" xfId="25082" xr:uid="{00000000-0005-0000-0000-000042610000}"/>
    <cellStyle name="20% - Accent1 3 3 3 4 9" xfId="25083" xr:uid="{00000000-0005-0000-0000-000043610000}"/>
    <cellStyle name="20% - Accent1 3 3 3 4 9 2" xfId="25084" xr:uid="{00000000-0005-0000-0000-000044610000}"/>
    <cellStyle name="20% - Accent1 3 3 3 5" xfId="25085" xr:uid="{00000000-0005-0000-0000-000045610000}"/>
    <cellStyle name="20% - Accent1 3 3 3 5 2" xfId="25086" xr:uid="{00000000-0005-0000-0000-000046610000}"/>
    <cellStyle name="20% - Accent1 3 3 3 5 2 2" xfId="25087" xr:uid="{00000000-0005-0000-0000-000047610000}"/>
    <cellStyle name="20% - Accent1 3 3 3 5 2 2 2" xfId="25088" xr:uid="{00000000-0005-0000-0000-000048610000}"/>
    <cellStyle name="20% - Accent1 3 3 3 5 2 2 2 2" xfId="25089" xr:uid="{00000000-0005-0000-0000-000049610000}"/>
    <cellStyle name="20% - Accent1 3 3 3 5 2 2 3" xfId="25090" xr:uid="{00000000-0005-0000-0000-00004A610000}"/>
    <cellStyle name="20% - Accent1 3 3 3 5 2 3" xfId="25091" xr:uid="{00000000-0005-0000-0000-00004B610000}"/>
    <cellStyle name="20% - Accent1 3 3 3 5 2 3 2" xfId="25092" xr:uid="{00000000-0005-0000-0000-00004C610000}"/>
    <cellStyle name="20% - Accent1 3 3 3 5 2 4" xfId="25093" xr:uid="{00000000-0005-0000-0000-00004D610000}"/>
    <cellStyle name="20% - Accent1 3 3 3 5 3" xfId="25094" xr:uid="{00000000-0005-0000-0000-00004E610000}"/>
    <cellStyle name="20% - Accent1 3 3 3 5 3 2" xfId="25095" xr:uid="{00000000-0005-0000-0000-00004F610000}"/>
    <cellStyle name="20% - Accent1 3 3 3 5 3 2 2" xfId="25096" xr:uid="{00000000-0005-0000-0000-000050610000}"/>
    <cellStyle name="20% - Accent1 3 3 3 5 3 2 2 2" xfId="25097" xr:uid="{00000000-0005-0000-0000-000051610000}"/>
    <cellStyle name="20% - Accent1 3 3 3 5 3 2 3" xfId="25098" xr:uid="{00000000-0005-0000-0000-000052610000}"/>
    <cellStyle name="20% - Accent1 3 3 3 5 3 3" xfId="25099" xr:uid="{00000000-0005-0000-0000-000053610000}"/>
    <cellStyle name="20% - Accent1 3 3 3 5 3 3 2" xfId="25100" xr:uid="{00000000-0005-0000-0000-000054610000}"/>
    <cellStyle name="20% - Accent1 3 3 3 5 3 4" xfId="25101" xr:uid="{00000000-0005-0000-0000-000055610000}"/>
    <cellStyle name="20% - Accent1 3 3 3 5 4" xfId="25102" xr:uid="{00000000-0005-0000-0000-000056610000}"/>
    <cellStyle name="20% - Accent1 3 3 3 5 4 2" xfId="25103" xr:uid="{00000000-0005-0000-0000-000057610000}"/>
    <cellStyle name="20% - Accent1 3 3 3 5 4 2 2" xfId="25104" xr:uid="{00000000-0005-0000-0000-000058610000}"/>
    <cellStyle name="20% - Accent1 3 3 3 5 4 2 2 2" xfId="25105" xr:uid="{00000000-0005-0000-0000-000059610000}"/>
    <cellStyle name="20% - Accent1 3 3 3 5 4 2 3" xfId="25106" xr:uid="{00000000-0005-0000-0000-00005A610000}"/>
    <cellStyle name="20% - Accent1 3 3 3 5 4 3" xfId="25107" xr:uid="{00000000-0005-0000-0000-00005B610000}"/>
    <cellStyle name="20% - Accent1 3 3 3 5 4 3 2" xfId="25108" xr:uid="{00000000-0005-0000-0000-00005C610000}"/>
    <cellStyle name="20% - Accent1 3 3 3 5 4 4" xfId="25109" xr:uid="{00000000-0005-0000-0000-00005D610000}"/>
    <cellStyle name="20% - Accent1 3 3 3 5 5" xfId="25110" xr:uid="{00000000-0005-0000-0000-00005E610000}"/>
    <cellStyle name="20% - Accent1 3 3 3 5 5 2" xfId="25111" xr:uid="{00000000-0005-0000-0000-00005F610000}"/>
    <cellStyle name="20% - Accent1 3 3 3 5 5 2 2" xfId="25112" xr:uid="{00000000-0005-0000-0000-000060610000}"/>
    <cellStyle name="20% - Accent1 3 3 3 5 5 3" xfId="25113" xr:uid="{00000000-0005-0000-0000-000061610000}"/>
    <cellStyle name="20% - Accent1 3 3 3 5 6" xfId="25114" xr:uid="{00000000-0005-0000-0000-000062610000}"/>
    <cellStyle name="20% - Accent1 3 3 3 5 6 2" xfId="25115" xr:uid="{00000000-0005-0000-0000-000063610000}"/>
    <cellStyle name="20% - Accent1 3 3 3 5 6 2 2" xfId="25116" xr:uid="{00000000-0005-0000-0000-000064610000}"/>
    <cellStyle name="20% - Accent1 3 3 3 5 6 3" xfId="25117" xr:uid="{00000000-0005-0000-0000-000065610000}"/>
    <cellStyle name="20% - Accent1 3 3 3 5 7" xfId="25118" xr:uid="{00000000-0005-0000-0000-000066610000}"/>
    <cellStyle name="20% - Accent1 3 3 3 5 7 2" xfId="25119" xr:uid="{00000000-0005-0000-0000-000067610000}"/>
    <cellStyle name="20% - Accent1 3 3 3 5 8" xfId="25120" xr:uid="{00000000-0005-0000-0000-000068610000}"/>
    <cellStyle name="20% - Accent1 3 3 3 5 8 2" xfId="25121" xr:uid="{00000000-0005-0000-0000-000069610000}"/>
    <cellStyle name="20% - Accent1 3 3 3 5 9" xfId="25122" xr:uid="{00000000-0005-0000-0000-00006A610000}"/>
    <cellStyle name="20% - Accent1 3 3 3 6" xfId="25123" xr:uid="{00000000-0005-0000-0000-00006B610000}"/>
    <cellStyle name="20% - Accent1 3 3 3 6 2" xfId="25124" xr:uid="{00000000-0005-0000-0000-00006C610000}"/>
    <cellStyle name="20% - Accent1 3 3 3 6 2 2" xfId="25125" xr:uid="{00000000-0005-0000-0000-00006D610000}"/>
    <cellStyle name="20% - Accent1 3 3 3 6 2 2 2" xfId="25126" xr:uid="{00000000-0005-0000-0000-00006E610000}"/>
    <cellStyle name="20% - Accent1 3 3 3 6 2 2 2 2" xfId="25127" xr:uid="{00000000-0005-0000-0000-00006F610000}"/>
    <cellStyle name="20% - Accent1 3 3 3 6 2 2 3" xfId="25128" xr:uid="{00000000-0005-0000-0000-000070610000}"/>
    <cellStyle name="20% - Accent1 3 3 3 6 2 3" xfId="25129" xr:uid="{00000000-0005-0000-0000-000071610000}"/>
    <cellStyle name="20% - Accent1 3 3 3 6 2 3 2" xfId="25130" xr:uid="{00000000-0005-0000-0000-000072610000}"/>
    <cellStyle name="20% - Accent1 3 3 3 6 2 4" xfId="25131" xr:uid="{00000000-0005-0000-0000-000073610000}"/>
    <cellStyle name="20% - Accent1 3 3 3 6 3" xfId="25132" xr:uid="{00000000-0005-0000-0000-000074610000}"/>
    <cellStyle name="20% - Accent1 3 3 3 6 3 2" xfId="25133" xr:uid="{00000000-0005-0000-0000-000075610000}"/>
    <cellStyle name="20% - Accent1 3 3 3 6 3 2 2" xfId="25134" xr:uid="{00000000-0005-0000-0000-000076610000}"/>
    <cellStyle name="20% - Accent1 3 3 3 6 3 2 2 2" xfId="25135" xr:uid="{00000000-0005-0000-0000-000077610000}"/>
    <cellStyle name="20% - Accent1 3 3 3 6 3 2 3" xfId="25136" xr:uid="{00000000-0005-0000-0000-000078610000}"/>
    <cellStyle name="20% - Accent1 3 3 3 6 3 3" xfId="25137" xr:uid="{00000000-0005-0000-0000-000079610000}"/>
    <cellStyle name="20% - Accent1 3 3 3 6 3 3 2" xfId="25138" xr:uid="{00000000-0005-0000-0000-00007A610000}"/>
    <cellStyle name="20% - Accent1 3 3 3 6 3 4" xfId="25139" xr:uid="{00000000-0005-0000-0000-00007B610000}"/>
    <cellStyle name="20% - Accent1 3 3 3 6 4" xfId="25140" xr:uid="{00000000-0005-0000-0000-00007C610000}"/>
    <cellStyle name="20% - Accent1 3 3 3 6 4 2" xfId="25141" xr:uid="{00000000-0005-0000-0000-00007D610000}"/>
    <cellStyle name="20% - Accent1 3 3 3 6 4 2 2" xfId="25142" xr:uid="{00000000-0005-0000-0000-00007E610000}"/>
    <cellStyle name="20% - Accent1 3 3 3 6 4 2 2 2" xfId="25143" xr:uid="{00000000-0005-0000-0000-00007F610000}"/>
    <cellStyle name="20% - Accent1 3 3 3 6 4 2 3" xfId="25144" xr:uid="{00000000-0005-0000-0000-000080610000}"/>
    <cellStyle name="20% - Accent1 3 3 3 6 4 3" xfId="25145" xr:uid="{00000000-0005-0000-0000-000081610000}"/>
    <cellStyle name="20% - Accent1 3 3 3 6 4 3 2" xfId="25146" xr:uid="{00000000-0005-0000-0000-000082610000}"/>
    <cellStyle name="20% - Accent1 3 3 3 6 4 4" xfId="25147" xr:uid="{00000000-0005-0000-0000-000083610000}"/>
    <cellStyle name="20% - Accent1 3 3 3 6 5" xfId="25148" xr:uid="{00000000-0005-0000-0000-000084610000}"/>
    <cellStyle name="20% - Accent1 3 3 3 6 5 2" xfId="25149" xr:uid="{00000000-0005-0000-0000-000085610000}"/>
    <cellStyle name="20% - Accent1 3 3 3 6 5 2 2" xfId="25150" xr:uid="{00000000-0005-0000-0000-000086610000}"/>
    <cellStyle name="20% - Accent1 3 3 3 6 5 3" xfId="25151" xr:uid="{00000000-0005-0000-0000-000087610000}"/>
    <cellStyle name="20% - Accent1 3 3 3 6 6" xfId="25152" xr:uid="{00000000-0005-0000-0000-000088610000}"/>
    <cellStyle name="20% - Accent1 3 3 3 6 6 2" xfId="25153" xr:uid="{00000000-0005-0000-0000-000089610000}"/>
    <cellStyle name="20% - Accent1 3 3 3 6 6 2 2" xfId="25154" xr:uid="{00000000-0005-0000-0000-00008A610000}"/>
    <cellStyle name="20% - Accent1 3 3 3 6 6 3" xfId="25155" xr:uid="{00000000-0005-0000-0000-00008B610000}"/>
    <cellStyle name="20% - Accent1 3 3 3 6 7" xfId="25156" xr:uid="{00000000-0005-0000-0000-00008C610000}"/>
    <cellStyle name="20% - Accent1 3 3 3 6 7 2" xfId="25157" xr:uid="{00000000-0005-0000-0000-00008D610000}"/>
    <cellStyle name="20% - Accent1 3 3 3 6 8" xfId="25158" xr:uid="{00000000-0005-0000-0000-00008E610000}"/>
    <cellStyle name="20% - Accent1 3 3 3 6 8 2" xfId="25159" xr:uid="{00000000-0005-0000-0000-00008F610000}"/>
    <cellStyle name="20% - Accent1 3 3 3 6 9" xfId="25160" xr:uid="{00000000-0005-0000-0000-000090610000}"/>
    <cellStyle name="20% - Accent1 3 3 3 7" xfId="25161" xr:uid="{00000000-0005-0000-0000-000091610000}"/>
    <cellStyle name="20% - Accent1 3 3 3 7 2" xfId="25162" xr:uid="{00000000-0005-0000-0000-000092610000}"/>
    <cellStyle name="20% - Accent1 3 3 3 7 2 2" xfId="25163" xr:uid="{00000000-0005-0000-0000-000093610000}"/>
    <cellStyle name="20% - Accent1 3 3 3 7 2 2 2" xfId="25164" xr:uid="{00000000-0005-0000-0000-000094610000}"/>
    <cellStyle name="20% - Accent1 3 3 3 7 2 3" xfId="25165" xr:uid="{00000000-0005-0000-0000-000095610000}"/>
    <cellStyle name="20% - Accent1 3 3 3 7 3" xfId="25166" xr:uid="{00000000-0005-0000-0000-000096610000}"/>
    <cellStyle name="20% - Accent1 3 3 3 7 3 2" xfId="25167" xr:uid="{00000000-0005-0000-0000-000097610000}"/>
    <cellStyle name="20% - Accent1 3 3 3 7 4" xfId="25168" xr:uid="{00000000-0005-0000-0000-000098610000}"/>
    <cellStyle name="20% - Accent1 3 3 3 8" xfId="25169" xr:uid="{00000000-0005-0000-0000-000099610000}"/>
    <cellStyle name="20% - Accent1 3 3 3 8 2" xfId="25170" xr:uid="{00000000-0005-0000-0000-00009A610000}"/>
    <cellStyle name="20% - Accent1 3 3 3 8 2 2" xfId="25171" xr:uid="{00000000-0005-0000-0000-00009B610000}"/>
    <cellStyle name="20% - Accent1 3 3 3 8 2 2 2" xfId="25172" xr:uid="{00000000-0005-0000-0000-00009C610000}"/>
    <cellStyle name="20% - Accent1 3 3 3 8 2 3" xfId="25173" xr:uid="{00000000-0005-0000-0000-00009D610000}"/>
    <cellStyle name="20% - Accent1 3 3 3 8 3" xfId="25174" xr:uid="{00000000-0005-0000-0000-00009E610000}"/>
    <cellStyle name="20% - Accent1 3 3 3 8 3 2" xfId="25175" xr:uid="{00000000-0005-0000-0000-00009F610000}"/>
    <cellStyle name="20% - Accent1 3 3 3 8 4" xfId="25176" xr:uid="{00000000-0005-0000-0000-0000A0610000}"/>
    <cellStyle name="20% - Accent1 3 3 3 9" xfId="25177" xr:uid="{00000000-0005-0000-0000-0000A1610000}"/>
    <cellStyle name="20% - Accent1 3 3 3 9 2" xfId="25178" xr:uid="{00000000-0005-0000-0000-0000A2610000}"/>
    <cellStyle name="20% - Accent1 3 3 3 9 2 2" xfId="25179" xr:uid="{00000000-0005-0000-0000-0000A3610000}"/>
    <cellStyle name="20% - Accent1 3 3 3 9 2 2 2" xfId="25180" xr:uid="{00000000-0005-0000-0000-0000A4610000}"/>
    <cellStyle name="20% - Accent1 3 3 3 9 2 3" xfId="25181" xr:uid="{00000000-0005-0000-0000-0000A5610000}"/>
    <cellStyle name="20% - Accent1 3 3 3 9 3" xfId="25182" xr:uid="{00000000-0005-0000-0000-0000A6610000}"/>
    <cellStyle name="20% - Accent1 3 3 3 9 3 2" xfId="25183" xr:uid="{00000000-0005-0000-0000-0000A7610000}"/>
    <cellStyle name="20% - Accent1 3 3 3 9 4" xfId="25184" xr:uid="{00000000-0005-0000-0000-0000A8610000}"/>
    <cellStyle name="20% - Accent1 3 3 4" xfId="25185" xr:uid="{00000000-0005-0000-0000-0000A9610000}"/>
    <cellStyle name="20% - Accent1 3 3 4 10" xfId="25186" xr:uid="{00000000-0005-0000-0000-0000AA610000}"/>
    <cellStyle name="20% - Accent1 3 3 4 10 2" xfId="25187" xr:uid="{00000000-0005-0000-0000-0000AB610000}"/>
    <cellStyle name="20% - Accent1 3 3 4 11" xfId="25188" xr:uid="{00000000-0005-0000-0000-0000AC610000}"/>
    <cellStyle name="20% - Accent1 3 3 4 2" xfId="25189" xr:uid="{00000000-0005-0000-0000-0000AD610000}"/>
    <cellStyle name="20% - Accent1 3 3 4 2 2" xfId="25190" xr:uid="{00000000-0005-0000-0000-0000AE610000}"/>
    <cellStyle name="20% - Accent1 3 3 4 2 2 2" xfId="25191" xr:uid="{00000000-0005-0000-0000-0000AF610000}"/>
    <cellStyle name="20% - Accent1 3 3 4 2 2 2 2" xfId="25192" xr:uid="{00000000-0005-0000-0000-0000B0610000}"/>
    <cellStyle name="20% - Accent1 3 3 4 2 2 2 2 2" xfId="25193" xr:uid="{00000000-0005-0000-0000-0000B1610000}"/>
    <cellStyle name="20% - Accent1 3 3 4 2 2 2 3" xfId="25194" xr:uid="{00000000-0005-0000-0000-0000B2610000}"/>
    <cellStyle name="20% - Accent1 3 3 4 2 2 3" xfId="25195" xr:uid="{00000000-0005-0000-0000-0000B3610000}"/>
    <cellStyle name="20% - Accent1 3 3 4 2 2 3 2" xfId="25196" xr:uid="{00000000-0005-0000-0000-0000B4610000}"/>
    <cellStyle name="20% - Accent1 3 3 4 2 2 4" xfId="25197" xr:uid="{00000000-0005-0000-0000-0000B5610000}"/>
    <cellStyle name="20% - Accent1 3 3 4 2 3" xfId="25198" xr:uid="{00000000-0005-0000-0000-0000B6610000}"/>
    <cellStyle name="20% - Accent1 3 3 4 2 3 2" xfId="25199" xr:uid="{00000000-0005-0000-0000-0000B7610000}"/>
    <cellStyle name="20% - Accent1 3 3 4 2 3 2 2" xfId="25200" xr:uid="{00000000-0005-0000-0000-0000B8610000}"/>
    <cellStyle name="20% - Accent1 3 3 4 2 3 2 2 2" xfId="25201" xr:uid="{00000000-0005-0000-0000-0000B9610000}"/>
    <cellStyle name="20% - Accent1 3 3 4 2 3 2 3" xfId="25202" xr:uid="{00000000-0005-0000-0000-0000BA610000}"/>
    <cellStyle name="20% - Accent1 3 3 4 2 3 3" xfId="25203" xr:uid="{00000000-0005-0000-0000-0000BB610000}"/>
    <cellStyle name="20% - Accent1 3 3 4 2 3 3 2" xfId="25204" xr:uid="{00000000-0005-0000-0000-0000BC610000}"/>
    <cellStyle name="20% - Accent1 3 3 4 2 3 4" xfId="25205" xr:uid="{00000000-0005-0000-0000-0000BD610000}"/>
    <cellStyle name="20% - Accent1 3 3 4 2 4" xfId="25206" xr:uid="{00000000-0005-0000-0000-0000BE610000}"/>
    <cellStyle name="20% - Accent1 3 3 4 2 4 2" xfId="25207" xr:uid="{00000000-0005-0000-0000-0000BF610000}"/>
    <cellStyle name="20% - Accent1 3 3 4 2 4 2 2" xfId="25208" xr:uid="{00000000-0005-0000-0000-0000C0610000}"/>
    <cellStyle name="20% - Accent1 3 3 4 2 4 2 2 2" xfId="25209" xr:uid="{00000000-0005-0000-0000-0000C1610000}"/>
    <cellStyle name="20% - Accent1 3 3 4 2 4 2 3" xfId="25210" xr:uid="{00000000-0005-0000-0000-0000C2610000}"/>
    <cellStyle name="20% - Accent1 3 3 4 2 4 3" xfId="25211" xr:uid="{00000000-0005-0000-0000-0000C3610000}"/>
    <cellStyle name="20% - Accent1 3 3 4 2 4 3 2" xfId="25212" xr:uid="{00000000-0005-0000-0000-0000C4610000}"/>
    <cellStyle name="20% - Accent1 3 3 4 2 4 4" xfId="25213" xr:uid="{00000000-0005-0000-0000-0000C5610000}"/>
    <cellStyle name="20% - Accent1 3 3 4 2 5" xfId="25214" xr:uid="{00000000-0005-0000-0000-0000C6610000}"/>
    <cellStyle name="20% - Accent1 3 3 4 2 5 2" xfId="25215" xr:uid="{00000000-0005-0000-0000-0000C7610000}"/>
    <cellStyle name="20% - Accent1 3 3 4 2 5 2 2" xfId="25216" xr:uid="{00000000-0005-0000-0000-0000C8610000}"/>
    <cellStyle name="20% - Accent1 3 3 4 2 5 3" xfId="25217" xr:uid="{00000000-0005-0000-0000-0000C9610000}"/>
    <cellStyle name="20% - Accent1 3 3 4 2 6" xfId="25218" xr:uid="{00000000-0005-0000-0000-0000CA610000}"/>
    <cellStyle name="20% - Accent1 3 3 4 2 6 2" xfId="25219" xr:uid="{00000000-0005-0000-0000-0000CB610000}"/>
    <cellStyle name="20% - Accent1 3 3 4 2 6 2 2" xfId="25220" xr:uid="{00000000-0005-0000-0000-0000CC610000}"/>
    <cellStyle name="20% - Accent1 3 3 4 2 6 3" xfId="25221" xr:uid="{00000000-0005-0000-0000-0000CD610000}"/>
    <cellStyle name="20% - Accent1 3 3 4 2 7" xfId="25222" xr:uid="{00000000-0005-0000-0000-0000CE610000}"/>
    <cellStyle name="20% - Accent1 3 3 4 2 7 2" xfId="25223" xr:uid="{00000000-0005-0000-0000-0000CF610000}"/>
    <cellStyle name="20% - Accent1 3 3 4 2 8" xfId="25224" xr:uid="{00000000-0005-0000-0000-0000D0610000}"/>
    <cellStyle name="20% - Accent1 3 3 4 2 8 2" xfId="25225" xr:uid="{00000000-0005-0000-0000-0000D1610000}"/>
    <cellStyle name="20% - Accent1 3 3 4 2 9" xfId="25226" xr:uid="{00000000-0005-0000-0000-0000D2610000}"/>
    <cellStyle name="20% - Accent1 3 3 4 3" xfId="25227" xr:uid="{00000000-0005-0000-0000-0000D3610000}"/>
    <cellStyle name="20% - Accent1 3 3 4 3 2" xfId="25228" xr:uid="{00000000-0005-0000-0000-0000D4610000}"/>
    <cellStyle name="20% - Accent1 3 3 4 3 2 2" xfId="25229" xr:uid="{00000000-0005-0000-0000-0000D5610000}"/>
    <cellStyle name="20% - Accent1 3 3 4 3 2 2 2" xfId="25230" xr:uid="{00000000-0005-0000-0000-0000D6610000}"/>
    <cellStyle name="20% - Accent1 3 3 4 3 2 2 2 2" xfId="25231" xr:uid="{00000000-0005-0000-0000-0000D7610000}"/>
    <cellStyle name="20% - Accent1 3 3 4 3 2 2 3" xfId="25232" xr:uid="{00000000-0005-0000-0000-0000D8610000}"/>
    <cellStyle name="20% - Accent1 3 3 4 3 2 3" xfId="25233" xr:uid="{00000000-0005-0000-0000-0000D9610000}"/>
    <cellStyle name="20% - Accent1 3 3 4 3 2 3 2" xfId="25234" xr:uid="{00000000-0005-0000-0000-0000DA610000}"/>
    <cellStyle name="20% - Accent1 3 3 4 3 2 4" xfId="25235" xr:uid="{00000000-0005-0000-0000-0000DB610000}"/>
    <cellStyle name="20% - Accent1 3 3 4 3 3" xfId="25236" xr:uid="{00000000-0005-0000-0000-0000DC610000}"/>
    <cellStyle name="20% - Accent1 3 3 4 3 3 2" xfId="25237" xr:uid="{00000000-0005-0000-0000-0000DD610000}"/>
    <cellStyle name="20% - Accent1 3 3 4 3 3 2 2" xfId="25238" xr:uid="{00000000-0005-0000-0000-0000DE610000}"/>
    <cellStyle name="20% - Accent1 3 3 4 3 3 2 2 2" xfId="25239" xr:uid="{00000000-0005-0000-0000-0000DF610000}"/>
    <cellStyle name="20% - Accent1 3 3 4 3 3 2 3" xfId="25240" xr:uid="{00000000-0005-0000-0000-0000E0610000}"/>
    <cellStyle name="20% - Accent1 3 3 4 3 3 3" xfId="25241" xr:uid="{00000000-0005-0000-0000-0000E1610000}"/>
    <cellStyle name="20% - Accent1 3 3 4 3 3 3 2" xfId="25242" xr:uid="{00000000-0005-0000-0000-0000E2610000}"/>
    <cellStyle name="20% - Accent1 3 3 4 3 3 4" xfId="25243" xr:uid="{00000000-0005-0000-0000-0000E3610000}"/>
    <cellStyle name="20% - Accent1 3 3 4 3 4" xfId="25244" xr:uid="{00000000-0005-0000-0000-0000E4610000}"/>
    <cellStyle name="20% - Accent1 3 3 4 3 4 2" xfId="25245" xr:uid="{00000000-0005-0000-0000-0000E5610000}"/>
    <cellStyle name="20% - Accent1 3 3 4 3 4 2 2" xfId="25246" xr:uid="{00000000-0005-0000-0000-0000E6610000}"/>
    <cellStyle name="20% - Accent1 3 3 4 3 4 2 2 2" xfId="25247" xr:uid="{00000000-0005-0000-0000-0000E7610000}"/>
    <cellStyle name="20% - Accent1 3 3 4 3 4 2 3" xfId="25248" xr:uid="{00000000-0005-0000-0000-0000E8610000}"/>
    <cellStyle name="20% - Accent1 3 3 4 3 4 3" xfId="25249" xr:uid="{00000000-0005-0000-0000-0000E9610000}"/>
    <cellStyle name="20% - Accent1 3 3 4 3 4 3 2" xfId="25250" xr:uid="{00000000-0005-0000-0000-0000EA610000}"/>
    <cellStyle name="20% - Accent1 3 3 4 3 4 4" xfId="25251" xr:uid="{00000000-0005-0000-0000-0000EB610000}"/>
    <cellStyle name="20% - Accent1 3 3 4 3 5" xfId="25252" xr:uid="{00000000-0005-0000-0000-0000EC610000}"/>
    <cellStyle name="20% - Accent1 3 3 4 3 5 2" xfId="25253" xr:uid="{00000000-0005-0000-0000-0000ED610000}"/>
    <cellStyle name="20% - Accent1 3 3 4 3 5 2 2" xfId="25254" xr:uid="{00000000-0005-0000-0000-0000EE610000}"/>
    <cellStyle name="20% - Accent1 3 3 4 3 5 3" xfId="25255" xr:uid="{00000000-0005-0000-0000-0000EF610000}"/>
    <cellStyle name="20% - Accent1 3 3 4 3 6" xfId="25256" xr:uid="{00000000-0005-0000-0000-0000F0610000}"/>
    <cellStyle name="20% - Accent1 3 3 4 3 6 2" xfId="25257" xr:uid="{00000000-0005-0000-0000-0000F1610000}"/>
    <cellStyle name="20% - Accent1 3 3 4 3 6 2 2" xfId="25258" xr:uid="{00000000-0005-0000-0000-0000F2610000}"/>
    <cellStyle name="20% - Accent1 3 3 4 3 6 3" xfId="25259" xr:uid="{00000000-0005-0000-0000-0000F3610000}"/>
    <cellStyle name="20% - Accent1 3 3 4 3 7" xfId="25260" xr:uid="{00000000-0005-0000-0000-0000F4610000}"/>
    <cellStyle name="20% - Accent1 3 3 4 3 7 2" xfId="25261" xr:uid="{00000000-0005-0000-0000-0000F5610000}"/>
    <cellStyle name="20% - Accent1 3 3 4 3 8" xfId="25262" xr:uid="{00000000-0005-0000-0000-0000F6610000}"/>
    <cellStyle name="20% - Accent1 3 3 4 3 8 2" xfId="25263" xr:uid="{00000000-0005-0000-0000-0000F7610000}"/>
    <cellStyle name="20% - Accent1 3 3 4 3 9" xfId="25264" xr:uid="{00000000-0005-0000-0000-0000F8610000}"/>
    <cellStyle name="20% - Accent1 3 3 4 4" xfId="25265" xr:uid="{00000000-0005-0000-0000-0000F9610000}"/>
    <cellStyle name="20% - Accent1 3 3 4 4 2" xfId="25266" xr:uid="{00000000-0005-0000-0000-0000FA610000}"/>
    <cellStyle name="20% - Accent1 3 3 4 4 2 2" xfId="25267" xr:uid="{00000000-0005-0000-0000-0000FB610000}"/>
    <cellStyle name="20% - Accent1 3 3 4 4 2 2 2" xfId="25268" xr:uid="{00000000-0005-0000-0000-0000FC610000}"/>
    <cellStyle name="20% - Accent1 3 3 4 4 2 3" xfId="25269" xr:uid="{00000000-0005-0000-0000-0000FD610000}"/>
    <cellStyle name="20% - Accent1 3 3 4 4 3" xfId="25270" xr:uid="{00000000-0005-0000-0000-0000FE610000}"/>
    <cellStyle name="20% - Accent1 3 3 4 4 3 2" xfId="25271" xr:uid="{00000000-0005-0000-0000-0000FF610000}"/>
    <cellStyle name="20% - Accent1 3 3 4 4 4" xfId="25272" xr:uid="{00000000-0005-0000-0000-000000620000}"/>
    <cellStyle name="20% - Accent1 3 3 4 5" xfId="25273" xr:uid="{00000000-0005-0000-0000-000001620000}"/>
    <cellStyle name="20% - Accent1 3 3 4 5 2" xfId="25274" xr:uid="{00000000-0005-0000-0000-000002620000}"/>
    <cellStyle name="20% - Accent1 3 3 4 5 2 2" xfId="25275" xr:uid="{00000000-0005-0000-0000-000003620000}"/>
    <cellStyle name="20% - Accent1 3 3 4 5 2 2 2" xfId="25276" xr:uid="{00000000-0005-0000-0000-000004620000}"/>
    <cellStyle name="20% - Accent1 3 3 4 5 2 3" xfId="25277" xr:uid="{00000000-0005-0000-0000-000005620000}"/>
    <cellStyle name="20% - Accent1 3 3 4 5 3" xfId="25278" xr:uid="{00000000-0005-0000-0000-000006620000}"/>
    <cellStyle name="20% - Accent1 3 3 4 5 3 2" xfId="25279" xr:uid="{00000000-0005-0000-0000-000007620000}"/>
    <cellStyle name="20% - Accent1 3 3 4 5 4" xfId="25280" xr:uid="{00000000-0005-0000-0000-000008620000}"/>
    <cellStyle name="20% - Accent1 3 3 4 6" xfId="25281" xr:uid="{00000000-0005-0000-0000-000009620000}"/>
    <cellStyle name="20% - Accent1 3 3 4 6 2" xfId="25282" xr:uid="{00000000-0005-0000-0000-00000A620000}"/>
    <cellStyle name="20% - Accent1 3 3 4 6 2 2" xfId="25283" xr:uid="{00000000-0005-0000-0000-00000B620000}"/>
    <cellStyle name="20% - Accent1 3 3 4 6 2 2 2" xfId="25284" xr:uid="{00000000-0005-0000-0000-00000C620000}"/>
    <cellStyle name="20% - Accent1 3 3 4 6 2 3" xfId="25285" xr:uid="{00000000-0005-0000-0000-00000D620000}"/>
    <cellStyle name="20% - Accent1 3 3 4 6 3" xfId="25286" xr:uid="{00000000-0005-0000-0000-00000E620000}"/>
    <cellStyle name="20% - Accent1 3 3 4 6 3 2" xfId="25287" xr:uid="{00000000-0005-0000-0000-00000F620000}"/>
    <cellStyle name="20% - Accent1 3 3 4 6 4" xfId="25288" xr:uid="{00000000-0005-0000-0000-000010620000}"/>
    <cellStyle name="20% - Accent1 3 3 4 7" xfId="25289" xr:uid="{00000000-0005-0000-0000-000011620000}"/>
    <cellStyle name="20% - Accent1 3 3 4 7 2" xfId="25290" xr:uid="{00000000-0005-0000-0000-000012620000}"/>
    <cellStyle name="20% - Accent1 3 3 4 7 2 2" xfId="25291" xr:uid="{00000000-0005-0000-0000-000013620000}"/>
    <cellStyle name="20% - Accent1 3 3 4 7 3" xfId="25292" xr:uid="{00000000-0005-0000-0000-000014620000}"/>
    <cellStyle name="20% - Accent1 3 3 4 8" xfId="25293" xr:uid="{00000000-0005-0000-0000-000015620000}"/>
    <cellStyle name="20% - Accent1 3 3 4 8 2" xfId="25294" xr:uid="{00000000-0005-0000-0000-000016620000}"/>
    <cellStyle name="20% - Accent1 3 3 4 8 2 2" xfId="25295" xr:uid="{00000000-0005-0000-0000-000017620000}"/>
    <cellStyle name="20% - Accent1 3 3 4 8 3" xfId="25296" xr:uid="{00000000-0005-0000-0000-000018620000}"/>
    <cellStyle name="20% - Accent1 3 3 4 9" xfId="25297" xr:uid="{00000000-0005-0000-0000-000019620000}"/>
    <cellStyle name="20% - Accent1 3 3 4 9 2" xfId="25298" xr:uid="{00000000-0005-0000-0000-00001A620000}"/>
    <cellStyle name="20% - Accent1 3 3 5" xfId="25299" xr:uid="{00000000-0005-0000-0000-00001B620000}"/>
    <cellStyle name="20% - Accent1 3 3 5 10" xfId="25300" xr:uid="{00000000-0005-0000-0000-00001C620000}"/>
    <cellStyle name="20% - Accent1 3 3 5 10 2" xfId="25301" xr:uid="{00000000-0005-0000-0000-00001D620000}"/>
    <cellStyle name="20% - Accent1 3 3 5 11" xfId="25302" xr:uid="{00000000-0005-0000-0000-00001E620000}"/>
    <cellStyle name="20% - Accent1 3 3 5 2" xfId="25303" xr:uid="{00000000-0005-0000-0000-00001F620000}"/>
    <cellStyle name="20% - Accent1 3 3 5 2 2" xfId="25304" xr:uid="{00000000-0005-0000-0000-000020620000}"/>
    <cellStyle name="20% - Accent1 3 3 5 2 2 2" xfId="25305" xr:uid="{00000000-0005-0000-0000-000021620000}"/>
    <cellStyle name="20% - Accent1 3 3 5 2 2 2 2" xfId="25306" xr:uid="{00000000-0005-0000-0000-000022620000}"/>
    <cellStyle name="20% - Accent1 3 3 5 2 2 2 2 2" xfId="25307" xr:uid="{00000000-0005-0000-0000-000023620000}"/>
    <cellStyle name="20% - Accent1 3 3 5 2 2 2 3" xfId="25308" xr:uid="{00000000-0005-0000-0000-000024620000}"/>
    <cellStyle name="20% - Accent1 3 3 5 2 2 3" xfId="25309" xr:uid="{00000000-0005-0000-0000-000025620000}"/>
    <cellStyle name="20% - Accent1 3 3 5 2 2 3 2" xfId="25310" xr:uid="{00000000-0005-0000-0000-000026620000}"/>
    <cellStyle name="20% - Accent1 3 3 5 2 2 4" xfId="25311" xr:uid="{00000000-0005-0000-0000-000027620000}"/>
    <cellStyle name="20% - Accent1 3 3 5 2 3" xfId="25312" xr:uid="{00000000-0005-0000-0000-000028620000}"/>
    <cellStyle name="20% - Accent1 3 3 5 2 3 2" xfId="25313" xr:uid="{00000000-0005-0000-0000-000029620000}"/>
    <cellStyle name="20% - Accent1 3 3 5 2 3 2 2" xfId="25314" xr:uid="{00000000-0005-0000-0000-00002A620000}"/>
    <cellStyle name="20% - Accent1 3 3 5 2 3 2 2 2" xfId="25315" xr:uid="{00000000-0005-0000-0000-00002B620000}"/>
    <cellStyle name="20% - Accent1 3 3 5 2 3 2 3" xfId="25316" xr:uid="{00000000-0005-0000-0000-00002C620000}"/>
    <cellStyle name="20% - Accent1 3 3 5 2 3 3" xfId="25317" xr:uid="{00000000-0005-0000-0000-00002D620000}"/>
    <cellStyle name="20% - Accent1 3 3 5 2 3 3 2" xfId="25318" xr:uid="{00000000-0005-0000-0000-00002E620000}"/>
    <cellStyle name="20% - Accent1 3 3 5 2 3 4" xfId="25319" xr:uid="{00000000-0005-0000-0000-00002F620000}"/>
    <cellStyle name="20% - Accent1 3 3 5 2 4" xfId="25320" xr:uid="{00000000-0005-0000-0000-000030620000}"/>
    <cellStyle name="20% - Accent1 3 3 5 2 4 2" xfId="25321" xr:uid="{00000000-0005-0000-0000-000031620000}"/>
    <cellStyle name="20% - Accent1 3 3 5 2 4 2 2" xfId="25322" xr:uid="{00000000-0005-0000-0000-000032620000}"/>
    <cellStyle name="20% - Accent1 3 3 5 2 4 2 2 2" xfId="25323" xr:uid="{00000000-0005-0000-0000-000033620000}"/>
    <cellStyle name="20% - Accent1 3 3 5 2 4 2 3" xfId="25324" xr:uid="{00000000-0005-0000-0000-000034620000}"/>
    <cellStyle name="20% - Accent1 3 3 5 2 4 3" xfId="25325" xr:uid="{00000000-0005-0000-0000-000035620000}"/>
    <cellStyle name="20% - Accent1 3 3 5 2 4 3 2" xfId="25326" xr:uid="{00000000-0005-0000-0000-000036620000}"/>
    <cellStyle name="20% - Accent1 3 3 5 2 4 4" xfId="25327" xr:uid="{00000000-0005-0000-0000-000037620000}"/>
    <cellStyle name="20% - Accent1 3 3 5 2 5" xfId="25328" xr:uid="{00000000-0005-0000-0000-000038620000}"/>
    <cellStyle name="20% - Accent1 3 3 5 2 5 2" xfId="25329" xr:uid="{00000000-0005-0000-0000-000039620000}"/>
    <cellStyle name="20% - Accent1 3 3 5 2 5 2 2" xfId="25330" xr:uid="{00000000-0005-0000-0000-00003A620000}"/>
    <cellStyle name="20% - Accent1 3 3 5 2 5 3" xfId="25331" xr:uid="{00000000-0005-0000-0000-00003B620000}"/>
    <cellStyle name="20% - Accent1 3 3 5 2 6" xfId="25332" xr:uid="{00000000-0005-0000-0000-00003C620000}"/>
    <cellStyle name="20% - Accent1 3 3 5 2 6 2" xfId="25333" xr:uid="{00000000-0005-0000-0000-00003D620000}"/>
    <cellStyle name="20% - Accent1 3 3 5 2 6 2 2" xfId="25334" xr:uid="{00000000-0005-0000-0000-00003E620000}"/>
    <cellStyle name="20% - Accent1 3 3 5 2 6 3" xfId="25335" xr:uid="{00000000-0005-0000-0000-00003F620000}"/>
    <cellStyle name="20% - Accent1 3 3 5 2 7" xfId="25336" xr:uid="{00000000-0005-0000-0000-000040620000}"/>
    <cellStyle name="20% - Accent1 3 3 5 2 7 2" xfId="25337" xr:uid="{00000000-0005-0000-0000-000041620000}"/>
    <cellStyle name="20% - Accent1 3 3 5 2 8" xfId="25338" xr:uid="{00000000-0005-0000-0000-000042620000}"/>
    <cellStyle name="20% - Accent1 3 3 5 2 8 2" xfId="25339" xr:uid="{00000000-0005-0000-0000-000043620000}"/>
    <cellStyle name="20% - Accent1 3 3 5 2 9" xfId="25340" xr:uid="{00000000-0005-0000-0000-000044620000}"/>
    <cellStyle name="20% - Accent1 3 3 5 3" xfId="25341" xr:uid="{00000000-0005-0000-0000-000045620000}"/>
    <cellStyle name="20% - Accent1 3 3 5 3 2" xfId="25342" xr:uid="{00000000-0005-0000-0000-000046620000}"/>
    <cellStyle name="20% - Accent1 3 3 5 3 2 2" xfId="25343" xr:uid="{00000000-0005-0000-0000-000047620000}"/>
    <cellStyle name="20% - Accent1 3 3 5 3 2 2 2" xfId="25344" xr:uid="{00000000-0005-0000-0000-000048620000}"/>
    <cellStyle name="20% - Accent1 3 3 5 3 2 2 2 2" xfId="25345" xr:uid="{00000000-0005-0000-0000-000049620000}"/>
    <cellStyle name="20% - Accent1 3 3 5 3 2 2 3" xfId="25346" xr:uid="{00000000-0005-0000-0000-00004A620000}"/>
    <cellStyle name="20% - Accent1 3 3 5 3 2 3" xfId="25347" xr:uid="{00000000-0005-0000-0000-00004B620000}"/>
    <cellStyle name="20% - Accent1 3 3 5 3 2 3 2" xfId="25348" xr:uid="{00000000-0005-0000-0000-00004C620000}"/>
    <cellStyle name="20% - Accent1 3 3 5 3 2 4" xfId="25349" xr:uid="{00000000-0005-0000-0000-00004D620000}"/>
    <cellStyle name="20% - Accent1 3 3 5 3 3" xfId="25350" xr:uid="{00000000-0005-0000-0000-00004E620000}"/>
    <cellStyle name="20% - Accent1 3 3 5 3 3 2" xfId="25351" xr:uid="{00000000-0005-0000-0000-00004F620000}"/>
    <cellStyle name="20% - Accent1 3 3 5 3 3 2 2" xfId="25352" xr:uid="{00000000-0005-0000-0000-000050620000}"/>
    <cellStyle name="20% - Accent1 3 3 5 3 3 2 2 2" xfId="25353" xr:uid="{00000000-0005-0000-0000-000051620000}"/>
    <cellStyle name="20% - Accent1 3 3 5 3 3 2 3" xfId="25354" xr:uid="{00000000-0005-0000-0000-000052620000}"/>
    <cellStyle name="20% - Accent1 3 3 5 3 3 3" xfId="25355" xr:uid="{00000000-0005-0000-0000-000053620000}"/>
    <cellStyle name="20% - Accent1 3 3 5 3 3 3 2" xfId="25356" xr:uid="{00000000-0005-0000-0000-000054620000}"/>
    <cellStyle name="20% - Accent1 3 3 5 3 3 4" xfId="25357" xr:uid="{00000000-0005-0000-0000-000055620000}"/>
    <cellStyle name="20% - Accent1 3 3 5 3 4" xfId="25358" xr:uid="{00000000-0005-0000-0000-000056620000}"/>
    <cellStyle name="20% - Accent1 3 3 5 3 4 2" xfId="25359" xr:uid="{00000000-0005-0000-0000-000057620000}"/>
    <cellStyle name="20% - Accent1 3 3 5 3 4 2 2" xfId="25360" xr:uid="{00000000-0005-0000-0000-000058620000}"/>
    <cellStyle name="20% - Accent1 3 3 5 3 4 2 2 2" xfId="25361" xr:uid="{00000000-0005-0000-0000-000059620000}"/>
    <cellStyle name="20% - Accent1 3 3 5 3 4 2 3" xfId="25362" xr:uid="{00000000-0005-0000-0000-00005A620000}"/>
    <cellStyle name="20% - Accent1 3 3 5 3 4 3" xfId="25363" xr:uid="{00000000-0005-0000-0000-00005B620000}"/>
    <cellStyle name="20% - Accent1 3 3 5 3 4 3 2" xfId="25364" xr:uid="{00000000-0005-0000-0000-00005C620000}"/>
    <cellStyle name="20% - Accent1 3 3 5 3 4 4" xfId="25365" xr:uid="{00000000-0005-0000-0000-00005D620000}"/>
    <cellStyle name="20% - Accent1 3 3 5 3 5" xfId="25366" xr:uid="{00000000-0005-0000-0000-00005E620000}"/>
    <cellStyle name="20% - Accent1 3 3 5 3 5 2" xfId="25367" xr:uid="{00000000-0005-0000-0000-00005F620000}"/>
    <cellStyle name="20% - Accent1 3 3 5 3 5 2 2" xfId="25368" xr:uid="{00000000-0005-0000-0000-000060620000}"/>
    <cellStyle name="20% - Accent1 3 3 5 3 5 3" xfId="25369" xr:uid="{00000000-0005-0000-0000-000061620000}"/>
    <cellStyle name="20% - Accent1 3 3 5 3 6" xfId="25370" xr:uid="{00000000-0005-0000-0000-000062620000}"/>
    <cellStyle name="20% - Accent1 3 3 5 3 6 2" xfId="25371" xr:uid="{00000000-0005-0000-0000-000063620000}"/>
    <cellStyle name="20% - Accent1 3 3 5 3 6 2 2" xfId="25372" xr:uid="{00000000-0005-0000-0000-000064620000}"/>
    <cellStyle name="20% - Accent1 3 3 5 3 6 3" xfId="25373" xr:uid="{00000000-0005-0000-0000-000065620000}"/>
    <cellStyle name="20% - Accent1 3 3 5 3 7" xfId="25374" xr:uid="{00000000-0005-0000-0000-000066620000}"/>
    <cellStyle name="20% - Accent1 3 3 5 3 7 2" xfId="25375" xr:uid="{00000000-0005-0000-0000-000067620000}"/>
    <cellStyle name="20% - Accent1 3 3 5 3 8" xfId="25376" xr:uid="{00000000-0005-0000-0000-000068620000}"/>
    <cellStyle name="20% - Accent1 3 3 5 3 8 2" xfId="25377" xr:uid="{00000000-0005-0000-0000-000069620000}"/>
    <cellStyle name="20% - Accent1 3 3 5 3 9" xfId="25378" xr:uid="{00000000-0005-0000-0000-00006A620000}"/>
    <cellStyle name="20% - Accent1 3 3 5 4" xfId="25379" xr:uid="{00000000-0005-0000-0000-00006B620000}"/>
    <cellStyle name="20% - Accent1 3 3 5 4 2" xfId="25380" xr:uid="{00000000-0005-0000-0000-00006C620000}"/>
    <cellStyle name="20% - Accent1 3 3 5 4 2 2" xfId="25381" xr:uid="{00000000-0005-0000-0000-00006D620000}"/>
    <cellStyle name="20% - Accent1 3 3 5 4 2 2 2" xfId="25382" xr:uid="{00000000-0005-0000-0000-00006E620000}"/>
    <cellStyle name="20% - Accent1 3 3 5 4 2 3" xfId="25383" xr:uid="{00000000-0005-0000-0000-00006F620000}"/>
    <cellStyle name="20% - Accent1 3 3 5 4 3" xfId="25384" xr:uid="{00000000-0005-0000-0000-000070620000}"/>
    <cellStyle name="20% - Accent1 3 3 5 4 3 2" xfId="25385" xr:uid="{00000000-0005-0000-0000-000071620000}"/>
    <cellStyle name="20% - Accent1 3 3 5 4 4" xfId="25386" xr:uid="{00000000-0005-0000-0000-000072620000}"/>
    <cellStyle name="20% - Accent1 3 3 5 5" xfId="25387" xr:uid="{00000000-0005-0000-0000-000073620000}"/>
    <cellStyle name="20% - Accent1 3 3 5 5 2" xfId="25388" xr:uid="{00000000-0005-0000-0000-000074620000}"/>
    <cellStyle name="20% - Accent1 3 3 5 5 2 2" xfId="25389" xr:uid="{00000000-0005-0000-0000-000075620000}"/>
    <cellStyle name="20% - Accent1 3 3 5 5 2 2 2" xfId="25390" xr:uid="{00000000-0005-0000-0000-000076620000}"/>
    <cellStyle name="20% - Accent1 3 3 5 5 2 3" xfId="25391" xr:uid="{00000000-0005-0000-0000-000077620000}"/>
    <cellStyle name="20% - Accent1 3 3 5 5 3" xfId="25392" xr:uid="{00000000-0005-0000-0000-000078620000}"/>
    <cellStyle name="20% - Accent1 3 3 5 5 3 2" xfId="25393" xr:uid="{00000000-0005-0000-0000-000079620000}"/>
    <cellStyle name="20% - Accent1 3 3 5 5 4" xfId="25394" xr:uid="{00000000-0005-0000-0000-00007A620000}"/>
    <cellStyle name="20% - Accent1 3 3 5 6" xfId="25395" xr:uid="{00000000-0005-0000-0000-00007B620000}"/>
    <cellStyle name="20% - Accent1 3 3 5 6 2" xfId="25396" xr:uid="{00000000-0005-0000-0000-00007C620000}"/>
    <cellStyle name="20% - Accent1 3 3 5 6 2 2" xfId="25397" xr:uid="{00000000-0005-0000-0000-00007D620000}"/>
    <cellStyle name="20% - Accent1 3 3 5 6 2 2 2" xfId="25398" xr:uid="{00000000-0005-0000-0000-00007E620000}"/>
    <cellStyle name="20% - Accent1 3 3 5 6 2 3" xfId="25399" xr:uid="{00000000-0005-0000-0000-00007F620000}"/>
    <cellStyle name="20% - Accent1 3 3 5 6 3" xfId="25400" xr:uid="{00000000-0005-0000-0000-000080620000}"/>
    <cellStyle name="20% - Accent1 3 3 5 6 3 2" xfId="25401" xr:uid="{00000000-0005-0000-0000-000081620000}"/>
    <cellStyle name="20% - Accent1 3 3 5 6 4" xfId="25402" xr:uid="{00000000-0005-0000-0000-000082620000}"/>
    <cellStyle name="20% - Accent1 3 3 5 7" xfId="25403" xr:uid="{00000000-0005-0000-0000-000083620000}"/>
    <cellStyle name="20% - Accent1 3 3 5 7 2" xfId="25404" xr:uid="{00000000-0005-0000-0000-000084620000}"/>
    <cellStyle name="20% - Accent1 3 3 5 7 2 2" xfId="25405" xr:uid="{00000000-0005-0000-0000-000085620000}"/>
    <cellStyle name="20% - Accent1 3 3 5 7 3" xfId="25406" xr:uid="{00000000-0005-0000-0000-000086620000}"/>
    <cellStyle name="20% - Accent1 3 3 5 8" xfId="25407" xr:uid="{00000000-0005-0000-0000-000087620000}"/>
    <cellStyle name="20% - Accent1 3 3 5 8 2" xfId="25408" xr:uid="{00000000-0005-0000-0000-000088620000}"/>
    <cellStyle name="20% - Accent1 3 3 5 8 2 2" xfId="25409" xr:uid="{00000000-0005-0000-0000-000089620000}"/>
    <cellStyle name="20% - Accent1 3 3 5 8 3" xfId="25410" xr:uid="{00000000-0005-0000-0000-00008A620000}"/>
    <cellStyle name="20% - Accent1 3 3 5 9" xfId="25411" xr:uid="{00000000-0005-0000-0000-00008B620000}"/>
    <cellStyle name="20% - Accent1 3 3 5 9 2" xfId="25412" xr:uid="{00000000-0005-0000-0000-00008C620000}"/>
    <cellStyle name="20% - Accent1 3 3 6" xfId="25413" xr:uid="{00000000-0005-0000-0000-00008D620000}"/>
    <cellStyle name="20% - Accent1 3 3 6 10" xfId="25414" xr:uid="{00000000-0005-0000-0000-00008E620000}"/>
    <cellStyle name="20% - Accent1 3 3 6 10 2" xfId="25415" xr:uid="{00000000-0005-0000-0000-00008F620000}"/>
    <cellStyle name="20% - Accent1 3 3 6 11" xfId="25416" xr:uid="{00000000-0005-0000-0000-000090620000}"/>
    <cellStyle name="20% - Accent1 3 3 6 2" xfId="25417" xr:uid="{00000000-0005-0000-0000-000091620000}"/>
    <cellStyle name="20% - Accent1 3 3 6 2 2" xfId="25418" xr:uid="{00000000-0005-0000-0000-000092620000}"/>
    <cellStyle name="20% - Accent1 3 3 6 2 2 2" xfId="25419" xr:uid="{00000000-0005-0000-0000-000093620000}"/>
    <cellStyle name="20% - Accent1 3 3 6 2 2 2 2" xfId="25420" xr:uid="{00000000-0005-0000-0000-000094620000}"/>
    <cellStyle name="20% - Accent1 3 3 6 2 2 2 2 2" xfId="25421" xr:uid="{00000000-0005-0000-0000-000095620000}"/>
    <cellStyle name="20% - Accent1 3 3 6 2 2 2 3" xfId="25422" xr:uid="{00000000-0005-0000-0000-000096620000}"/>
    <cellStyle name="20% - Accent1 3 3 6 2 2 3" xfId="25423" xr:uid="{00000000-0005-0000-0000-000097620000}"/>
    <cellStyle name="20% - Accent1 3 3 6 2 2 3 2" xfId="25424" xr:uid="{00000000-0005-0000-0000-000098620000}"/>
    <cellStyle name="20% - Accent1 3 3 6 2 2 4" xfId="25425" xr:uid="{00000000-0005-0000-0000-000099620000}"/>
    <cellStyle name="20% - Accent1 3 3 6 2 3" xfId="25426" xr:uid="{00000000-0005-0000-0000-00009A620000}"/>
    <cellStyle name="20% - Accent1 3 3 6 2 3 2" xfId="25427" xr:uid="{00000000-0005-0000-0000-00009B620000}"/>
    <cellStyle name="20% - Accent1 3 3 6 2 3 2 2" xfId="25428" xr:uid="{00000000-0005-0000-0000-00009C620000}"/>
    <cellStyle name="20% - Accent1 3 3 6 2 3 2 2 2" xfId="25429" xr:uid="{00000000-0005-0000-0000-00009D620000}"/>
    <cellStyle name="20% - Accent1 3 3 6 2 3 2 3" xfId="25430" xr:uid="{00000000-0005-0000-0000-00009E620000}"/>
    <cellStyle name="20% - Accent1 3 3 6 2 3 3" xfId="25431" xr:uid="{00000000-0005-0000-0000-00009F620000}"/>
    <cellStyle name="20% - Accent1 3 3 6 2 3 3 2" xfId="25432" xr:uid="{00000000-0005-0000-0000-0000A0620000}"/>
    <cellStyle name="20% - Accent1 3 3 6 2 3 4" xfId="25433" xr:uid="{00000000-0005-0000-0000-0000A1620000}"/>
    <cellStyle name="20% - Accent1 3 3 6 2 4" xfId="25434" xr:uid="{00000000-0005-0000-0000-0000A2620000}"/>
    <cellStyle name="20% - Accent1 3 3 6 2 4 2" xfId="25435" xr:uid="{00000000-0005-0000-0000-0000A3620000}"/>
    <cellStyle name="20% - Accent1 3 3 6 2 4 2 2" xfId="25436" xr:uid="{00000000-0005-0000-0000-0000A4620000}"/>
    <cellStyle name="20% - Accent1 3 3 6 2 4 2 2 2" xfId="25437" xr:uid="{00000000-0005-0000-0000-0000A5620000}"/>
    <cellStyle name="20% - Accent1 3 3 6 2 4 2 3" xfId="25438" xr:uid="{00000000-0005-0000-0000-0000A6620000}"/>
    <cellStyle name="20% - Accent1 3 3 6 2 4 3" xfId="25439" xr:uid="{00000000-0005-0000-0000-0000A7620000}"/>
    <cellStyle name="20% - Accent1 3 3 6 2 4 3 2" xfId="25440" xr:uid="{00000000-0005-0000-0000-0000A8620000}"/>
    <cellStyle name="20% - Accent1 3 3 6 2 4 4" xfId="25441" xr:uid="{00000000-0005-0000-0000-0000A9620000}"/>
    <cellStyle name="20% - Accent1 3 3 6 2 5" xfId="25442" xr:uid="{00000000-0005-0000-0000-0000AA620000}"/>
    <cellStyle name="20% - Accent1 3 3 6 2 5 2" xfId="25443" xr:uid="{00000000-0005-0000-0000-0000AB620000}"/>
    <cellStyle name="20% - Accent1 3 3 6 2 5 2 2" xfId="25444" xr:uid="{00000000-0005-0000-0000-0000AC620000}"/>
    <cellStyle name="20% - Accent1 3 3 6 2 5 3" xfId="25445" xr:uid="{00000000-0005-0000-0000-0000AD620000}"/>
    <cellStyle name="20% - Accent1 3 3 6 2 6" xfId="25446" xr:uid="{00000000-0005-0000-0000-0000AE620000}"/>
    <cellStyle name="20% - Accent1 3 3 6 2 6 2" xfId="25447" xr:uid="{00000000-0005-0000-0000-0000AF620000}"/>
    <cellStyle name="20% - Accent1 3 3 6 2 6 2 2" xfId="25448" xr:uid="{00000000-0005-0000-0000-0000B0620000}"/>
    <cellStyle name="20% - Accent1 3 3 6 2 6 3" xfId="25449" xr:uid="{00000000-0005-0000-0000-0000B1620000}"/>
    <cellStyle name="20% - Accent1 3 3 6 2 7" xfId="25450" xr:uid="{00000000-0005-0000-0000-0000B2620000}"/>
    <cellStyle name="20% - Accent1 3 3 6 2 7 2" xfId="25451" xr:uid="{00000000-0005-0000-0000-0000B3620000}"/>
    <cellStyle name="20% - Accent1 3 3 6 2 8" xfId="25452" xr:uid="{00000000-0005-0000-0000-0000B4620000}"/>
    <cellStyle name="20% - Accent1 3 3 6 2 8 2" xfId="25453" xr:uid="{00000000-0005-0000-0000-0000B5620000}"/>
    <cellStyle name="20% - Accent1 3 3 6 2 9" xfId="25454" xr:uid="{00000000-0005-0000-0000-0000B6620000}"/>
    <cellStyle name="20% - Accent1 3 3 6 3" xfId="25455" xr:uid="{00000000-0005-0000-0000-0000B7620000}"/>
    <cellStyle name="20% - Accent1 3 3 6 3 2" xfId="25456" xr:uid="{00000000-0005-0000-0000-0000B8620000}"/>
    <cellStyle name="20% - Accent1 3 3 6 3 2 2" xfId="25457" xr:uid="{00000000-0005-0000-0000-0000B9620000}"/>
    <cellStyle name="20% - Accent1 3 3 6 3 2 2 2" xfId="25458" xr:uid="{00000000-0005-0000-0000-0000BA620000}"/>
    <cellStyle name="20% - Accent1 3 3 6 3 2 2 2 2" xfId="25459" xr:uid="{00000000-0005-0000-0000-0000BB620000}"/>
    <cellStyle name="20% - Accent1 3 3 6 3 2 2 3" xfId="25460" xr:uid="{00000000-0005-0000-0000-0000BC620000}"/>
    <cellStyle name="20% - Accent1 3 3 6 3 2 3" xfId="25461" xr:uid="{00000000-0005-0000-0000-0000BD620000}"/>
    <cellStyle name="20% - Accent1 3 3 6 3 2 3 2" xfId="25462" xr:uid="{00000000-0005-0000-0000-0000BE620000}"/>
    <cellStyle name="20% - Accent1 3 3 6 3 2 4" xfId="25463" xr:uid="{00000000-0005-0000-0000-0000BF620000}"/>
    <cellStyle name="20% - Accent1 3 3 6 3 3" xfId="25464" xr:uid="{00000000-0005-0000-0000-0000C0620000}"/>
    <cellStyle name="20% - Accent1 3 3 6 3 3 2" xfId="25465" xr:uid="{00000000-0005-0000-0000-0000C1620000}"/>
    <cellStyle name="20% - Accent1 3 3 6 3 3 2 2" xfId="25466" xr:uid="{00000000-0005-0000-0000-0000C2620000}"/>
    <cellStyle name="20% - Accent1 3 3 6 3 3 2 2 2" xfId="25467" xr:uid="{00000000-0005-0000-0000-0000C3620000}"/>
    <cellStyle name="20% - Accent1 3 3 6 3 3 2 3" xfId="25468" xr:uid="{00000000-0005-0000-0000-0000C4620000}"/>
    <cellStyle name="20% - Accent1 3 3 6 3 3 3" xfId="25469" xr:uid="{00000000-0005-0000-0000-0000C5620000}"/>
    <cellStyle name="20% - Accent1 3 3 6 3 3 3 2" xfId="25470" xr:uid="{00000000-0005-0000-0000-0000C6620000}"/>
    <cellStyle name="20% - Accent1 3 3 6 3 3 4" xfId="25471" xr:uid="{00000000-0005-0000-0000-0000C7620000}"/>
    <cellStyle name="20% - Accent1 3 3 6 3 4" xfId="25472" xr:uid="{00000000-0005-0000-0000-0000C8620000}"/>
    <cellStyle name="20% - Accent1 3 3 6 3 4 2" xfId="25473" xr:uid="{00000000-0005-0000-0000-0000C9620000}"/>
    <cellStyle name="20% - Accent1 3 3 6 3 4 2 2" xfId="25474" xr:uid="{00000000-0005-0000-0000-0000CA620000}"/>
    <cellStyle name="20% - Accent1 3 3 6 3 4 2 2 2" xfId="25475" xr:uid="{00000000-0005-0000-0000-0000CB620000}"/>
    <cellStyle name="20% - Accent1 3 3 6 3 4 2 3" xfId="25476" xr:uid="{00000000-0005-0000-0000-0000CC620000}"/>
    <cellStyle name="20% - Accent1 3 3 6 3 4 3" xfId="25477" xr:uid="{00000000-0005-0000-0000-0000CD620000}"/>
    <cellStyle name="20% - Accent1 3 3 6 3 4 3 2" xfId="25478" xr:uid="{00000000-0005-0000-0000-0000CE620000}"/>
    <cellStyle name="20% - Accent1 3 3 6 3 4 4" xfId="25479" xr:uid="{00000000-0005-0000-0000-0000CF620000}"/>
    <cellStyle name="20% - Accent1 3 3 6 3 5" xfId="25480" xr:uid="{00000000-0005-0000-0000-0000D0620000}"/>
    <cellStyle name="20% - Accent1 3 3 6 3 5 2" xfId="25481" xr:uid="{00000000-0005-0000-0000-0000D1620000}"/>
    <cellStyle name="20% - Accent1 3 3 6 3 5 2 2" xfId="25482" xr:uid="{00000000-0005-0000-0000-0000D2620000}"/>
    <cellStyle name="20% - Accent1 3 3 6 3 5 3" xfId="25483" xr:uid="{00000000-0005-0000-0000-0000D3620000}"/>
    <cellStyle name="20% - Accent1 3 3 6 3 6" xfId="25484" xr:uid="{00000000-0005-0000-0000-0000D4620000}"/>
    <cellStyle name="20% - Accent1 3 3 6 3 6 2" xfId="25485" xr:uid="{00000000-0005-0000-0000-0000D5620000}"/>
    <cellStyle name="20% - Accent1 3 3 6 3 6 2 2" xfId="25486" xr:uid="{00000000-0005-0000-0000-0000D6620000}"/>
    <cellStyle name="20% - Accent1 3 3 6 3 6 3" xfId="25487" xr:uid="{00000000-0005-0000-0000-0000D7620000}"/>
    <cellStyle name="20% - Accent1 3 3 6 3 7" xfId="25488" xr:uid="{00000000-0005-0000-0000-0000D8620000}"/>
    <cellStyle name="20% - Accent1 3 3 6 3 7 2" xfId="25489" xr:uid="{00000000-0005-0000-0000-0000D9620000}"/>
    <cellStyle name="20% - Accent1 3 3 6 3 8" xfId="25490" xr:uid="{00000000-0005-0000-0000-0000DA620000}"/>
    <cellStyle name="20% - Accent1 3 3 6 3 8 2" xfId="25491" xr:uid="{00000000-0005-0000-0000-0000DB620000}"/>
    <cellStyle name="20% - Accent1 3 3 6 3 9" xfId="25492" xr:uid="{00000000-0005-0000-0000-0000DC620000}"/>
    <cellStyle name="20% - Accent1 3 3 6 4" xfId="25493" xr:uid="{00000000-0005-0000-0000-0000DD620000}"/>
    <cellStyle name="20% - Accent1 3 3 6 4 2" xfId="25494" xr:uid="{00000000-0005-0000-0000-0000DE620000}"/>
    <cellStyle name="20% - Accent1 3 3 6 4 2 2" xfId="25495" xr:uid="{00000000-0005-0000-0000-0000DF620000}"/>
    <cellStyle name="20% - Accent1 3 3 6 4 2 2 2" xfId="25496" xr:uid="{00000000-0005-0000-0000-0000E0620000}"/>
    <cellStyle name="20% - Accent1 3 3 6 4 2 3" xfId="25497" xr:uid="{00000000-0005-0000-0000-0000E1620000}"/>
    <cellStyle name="20% - Accent1 3 3 6 4 3" xfId="25498" xr:uid="{00000000-0005-0000-0000-0000E2620000}"/>
    <cellStyle name="20% - Accent1 3 3 6 4 3 2" xfId="25499" xr:uid="{00000000-0005-0000-0000-0000E3620000}"/>
    <cellStyle name="20% - Accent1 3 3 6 4 4" xfId="25500" xr:uid="{00000000-0005-0000-0000-0000E4620000}"/>
    <cellStyle name="20% - Accent1 3 3 6 5" xfId="25501" xr:uid="{00000000-0005-0000-0000-0000E5620000}"/>
    <cellStyle name="20% - Accent1 3 3 6 5 2" xfId="25502" xr:uid="{00000000-0005-0000-0000-0000E6620000}"/>
    <cellStyle name="20% - Accent1 3 3 6 5 2 2" xfId="25503" xr:uid="{00000000-0005-0000-0000-0000E7620000}"/>
    <cellStyle name="20% - Accent1 3 3 6 5 2 2 2" xfId="25504" xr:uid="{00000000-0005-0000-0000-0000E8620000}"/>
    <cellStyle name="20% - Accent1 3 3 6 5 2 3" xfId="25505" xr:uid="{00000000-0005-0000-0000-0000E9620000}"/>
    <cellStyle name="20% - Accent1 3 3 6 5 3" xfId="25506" xr:uid="{00000000-0005-0000-0000-0000EA620000}"/>
    <cellStyle name="20% - Accent1 3 3 6 5 3 2" xfId="25507" xr:uid="{00000000-0005-0000-0000-0000EB620000}"/>
    <cellStyle name="20% - Accent1 3 3 6 5 4" xfId="25508" xr:uid="{00000000-0005-0000-0000-0000EC620000}"/>
    <cellStyle name="20% - Accent1 3 3 6 6" xfId="25509" xr:uid="{00000000-0005-0000-0000-0000ED620000}"/>
    <cellStyle name="20% - Accent1 3 3 6 6 2" xfId="25510" xr:uid="{00000000-0005-0000-0000-0000EE620000}"/>
    <cellStyle name="20% - Accent1 3 3 6 6 2 2" xfId="25511" xr:uid="{00000000-0005-0000-0000-0000EF620000}"/>
    <cellStyle name="20% - Accent1 3 3 6 6 2 2 2" xfId="25512" xr:uid="{00000000-0005-0000-0000-0000F0620000}"/>
    <cellStyle name="20% - Accent1 3 3 6 6 2 3" xfId="25513" xr:uid="{00000000-0005-0000-0000-0000F1620000}"/>
    <cellStyle name="20% - Accent1 3 3 6 6 3" xfId="25514" xr:uid="{00000000-0005-0000-0000-0000F2620000}"/>
    <cellStyle name="20% - Accent1 3 3 6 6 3 2" xfId="25515" xr:uid="{00000000-0005-0000-0000-0000F3620000}"/>
    <cellStyle name="20% - Accent1 3 3 6 6 4" xfId="25516" xr:uid="{00000000-0005-0000-0000-0000F4620000}"/>
    <cellStyle name="20% - Accent1 3 3 6 7" xfId="25517" xr:uid="{00000000-0005-0000-0000-0000F5620000}"/>
    <cellStyle name="20% - Accent1 3 3 6 7 2" xfId="25518" xr:uid="{00000000-0005-0000-0000-0000F6620000}"/>
    <cellStyle name="20% - Accent1 3 3 6 7 2 2" xfId="25519" xr:uid="{00000000-0005-0000-0000-0000F7620000}"/>
    <cellStyle name="20% - Accent1 3 3 6 7 3" xfId="25520" xr:uid="{00000000-0005-0000-0000-0000F8620000}"/>
    <cellStyle name="20% - Accent1 3 3 6 8" xfId="25521" xr:uid="{00000000-0005-0000-0000-0000F9620000}"/>
    <cellStyle name="20% - Accent1 3 3 6 8 2" xfId="25522" xr:uid="{00000000-0005-0000-0000-0000FA620000}"/>
    <cellStyle name="20% - Accent1 3 3 6 8 2 2" xfId="25523" xr:uid="{00000000-0005-0000-0000-0000FB620000}"/>
    <cellStyle name="20% - Accent1 3 3 6 8 3" xfId="25524" xr:uid="{00000000-0005-0000-0000-0000FC620000}"/>
    <cellStyle name="20% - Accent1 3 3 6 9" xfId="25525" xr:uid="{00000000-0005-0000-0000-0000FD620000}"/>
    <cellStyle name="20% - Accent1 3 3 6 9 2" xfId="25526" xr:uid="{00000000-0005-0000-0000-0000FE620000}"/>
    <cellStyle name="20% - Accent1 3 3 7" xfId="25527" xr:uid="{00000000-0005-0000-0000-0000FF620000}"/>
    <cellStyle name="20% - Accent1 3 3 7 2" xfId="25528" xr:uid="{00000000-0005-0000-0000-000000630000}"/>
    <cellStyle name="20% - Accent1 3 3 7 2 2" xfId="25529" xr:uid="{00000000-0005-0000-0000-000001630000}"/>
    <cellStyle name="20% - Accent1 3 3 7 2 2 2" xfId="25530" xr:uid="{00000000-0005-0000-0000-000002630000}"/>
    <cellStyle name="20% - Accent1 3 3 7 2 2 2 2" xfId="25531" xr:uid="{00000000-0005-0000-0000-000003630000}"/>
    <cellStyle name="20% - Accent1 3 3 7 2 2 3" xfId="25532" xr:uid="{00000000-0005-0000-0000-000004630000}"/>
    <cellStyle name="20% - Accent1 3 3 7 2 3" xfId="25533" xr:uid="{00000000-0005-0000-0000-000005630000}"/>
    <cellStyle name="20% - Accent1 3 3 7 2 3 2" xfId="25534" xr:uid="{00000000-0005-0000-0000-000006630000}"/>
    <cellStyle name="20% - Accent1 3 3 7 2 4" xfId="25535" xr:uid="{00000000-0005-0000-0000-000007630000}"/>
    <cellStyle name="20% - Accent1 3 3 7 3" xfId="25536" xr:uid="{00000000-0005-0000-0000-000008630000}"/>
    <cellStyle name="20% - Accent1 3 3 7 3 2" xfId="25537" xr:uid="{00000000-0005-0000-0000-000009630000}"/>
    <cellStyle name="20% - Accent1 3 3 7 3 2 2" xfId="25538" xr:uid="{00000000-0005-0000-0000-00000A630000}"/>
    <cellStyle name="20% - Accent1 3 3 7 3 2 2 2" xfId="25539" xr:uid="{00000000-0005-0000-0000-00000B630000}"/>
    <cellStyle name="20% - Accent1 3 3 7 3 2 3" xfId="25540" xr:uid="{00000000-0005-0000-0000-00000C630000}"/>
    <cellStyle name="20% - Accent1 3 3 7 3 3" xfId="25541" xr:uid="{00000000-0005-0000-0000-00000D630000}"/>
    <cellStyle name="20% - Accent1 3 3 7 3 3 2" xfId="25542" xr:uid="{00000000-0005-0000-0000-00000E630000}"/>
    <cellStyle name="20% - Accent1 3 3 7 3 4" xfId="25543" xr:uid="{00000000-0005-0000-0000-00000F630000}"/>
    <cellStyle name="20% - Accent1 3 3 7 4" xfId="25544" xr:uid="{00000000-0005-0000-0000-000010630000}"/>
    <cellStyle name="20% - Accent1 3 3 7 4 2" xfId="25545" xr:uid="{00000000-0005-0000-0000-000011630000}"/>
    <cellStyle name="20% - Accent1 3 3 7 4 2 2" xfId="25546" xr:uid="{00000000-0005-0000-0000-000012630000}"/>
    <cellStyle name="20% - Accent1 3 3 7 4 2 2 2" xfId="25547" xr:uid="{00000000-0005-0000-0000-000013630000}"/>
    <cellStyle name="20% - Accent1 3 3 7 4 2 3" xfId="25548" xr:uid="{00000000-0005-0000-0000-000014630000}"/>
    <cellStyle name="20% - Accent1 3 3 7 4 3" xfId="25549" xr:uid="{00000000-0005-0000-0000-000015630000}"/>
    <cellStyle name="20% - Accent1 3 3 7 4 3 2" xfId="25550" xr:uid="{00000000-0005-0000-0000-000016630000}"/>
    <cellStyle name="20% - Accent1 3 3 7 4 4" xfId="25551" xr:uid="{00000000-0005-0000-0000-000017630000}"/>
    <cellStyle name="20% - Accent1 3 3 7 5" xfId="25552" xr:uid="{00000000-0005-0000-0000-000018630000}"/>
    <cellStyle name="20% - Accent1 3 3 7 5 2" xfId="25553" xr:uid="{00000000-0005-0000-0000-000019630000}"/>
    <cellStyle name="20% - Accent1 3 3 7 5 2 2" xfId="25554" xr:uid="{00000000-0005-0000-0000-00001A630000}"/>
    <cellStyle name="20% - Accent1 3 3 7 5 3" xfId="25555" xr:uid="{00000000-0005-0000-0000-00001B630000}"/>
    <cellStyle name="20% - Accent1 3 3 7 6" xfId="25556" xr:uid="{00000000-0005-0000-0000-00001C630000}"/>
    <cellStyle name="20% - Accent1 3 3 7 6 2" xfId="25557" xr:uid="{00000000-0005-0000-0000-00001D630000}"/>
    <cellStyle name="20% - Accent1 3 3 7 6 2 2" xfId="25558" xr:uid="{00000000-0005-0000-0000-00001E630000}"/>
    <cellStyle name="20% - Accent1 3 3 7 6 3" xfId="25559" xr:uid="{00000000-0005-0000-0000-00001F630000}"/>
    <cellStyle name="20% - Accent1 3 3 7 7" xfId="25560" xr:uid="{00000000-0005-0000-0000-000020630000}"/>
    <cellStyle name="20% - Accent1 3 3 7 7 2" xfId="25561" xr:uid="{00000000-0005-0000-0000-000021630000}"/>
    <cellStyle name="20% - Accent1 3 3 7 8" xfId="25562" xr:uid="{00000000-0005-0000-0000-000022630000}"/>
    <cellStyle name="20% - Accent1 3 3 7 8 2" xfId="25563" xr:uid="{00000000-0005-0000-0000-000023630000}"/>
    <cellStyle name="20% - Accent1 3 3 7 9" xfId="25564" xr:uid="{00000000-0005-0000-0000-000024630000}"/>
    <cellStyle name="20% - Accent1 3 3 8" xfId="25565" xr:uid="{00000000-0005-0000-0000-000025630000}"/>
    <cellStyle name="20% - Accent1 3 3 8 2" xfId="25566" xr:uid="{00000000-0005-0000-0000-000026630000}"/>
    <cellStyle name="20% - Accent1 3 3 8 2 2" xfId="25567" xr:uid="{00000000-0005-0000-0000-000027630000}"/>
    <cellStyle name="20% - Accent1 3 3 8 2 2 2" xfId="25568" xr:uid="{00000000-0005-0000-0000-000028630000}"/>
    <cellStyle name="20% - Accent1 3 3 8 2 2 2 2" xfId="25569" xr:uid="{00000000-0005-0000-0000-000029630000}"/>
    <cellStyle name="20% - Accent1 3 3 8 2 2 3" xfId="25570" xr:uid="{00000000-0005-0000-0000-00002A630000}"/>
    <cellStyle name="20% - Accent1 3 3 8 2 3" xfId="25571" xr:uid="{00000000-0005-0000-0000-00002B630000}"/>
    <cellStyle name="20% - Accent1 3 3 8 2 3 2" xfId="25572" xr:uid="{00000000-0005-0000-0000-00002C630000}"/>
    <cellStyle name="20% - Accent1 3 3 8 2 4" xfId="25573" xr:uid="{00000000-0005-0000-0000-00002D630000}"/>
    <cellStyle name="20% - Accent1 3 3 8 3" xfId="25574" xr:uid="{00000000-0005-0000-0000-00002E630000}"/>
    <cellStyle name="20% - Accent1 3 3 8 3 2" xfId="25575" xr:uid="{00000000-0005-0000-0000-00002F630000}"/>
    <cellStyle name="20% - Accent1 3 3 8 3 2 2" xfId="25576" xr:uid="{00000000-0005-0000-0000-000030630000}"/>
    <cellStyle name="20% - Accent1 3 3 8 3 2 2 2" xfId="25577" xr:uid="{00000000-0005-0000-0000-000031630000}"/>
    <cellStyle name="20% - Accent1 3 3 8 3 2 3" xfId="25578" xr:uid="{00000000-0005-0000-0000-000032630000}"/>
    <cellStyle name="20% - Accent1 3 3 8 3 3" xfId="25579" xr:uid="{00000000-0005-0000-0000-000033630000}"/>
    <cellStyle name="20% - Accent1 3 3 8 3 3 2" xfId="25580" xr:uid="{00000000-0005-0000-0000-000034630000}"/>
    <cellStyle name="20% - Accent1 3 3 8 3 4" xfId="25581" xr:uid="{00000000-0005-0000-0000-000035630000}"/>
    <cellStyle name="20% - Accent1 3 3 8 4" xfId="25582" xr:uid="{00000000-0005-0000-0000-000036630000}"/>
    <cellStyle name="20% - Accent1 3 3 8 4 2" xfId="25583" xr:uid="{00000000-0005-0000-0000-000037630000}"/>
    <cellStyle name="20% - Accent1 3 3 8 4 2 2" xfId="25584" xr:uid="{00000000-0005-0000-0000-000038630000}"/>
    <cellStyle name="20% - Accent1 3 3 8 4 2 2 2" xfId="25585" xr:uid="{00000000-0005-0000-0000-000039630000}"/>
    <cellStyle name="20% - Accent1 3 3 8 4 2 3" xfId="25586" xr:uid="{00000000-0005-0000-0000-00003A630000}"/>
    <cellStyle name="20% - Accent1 3 3 8 4 3" xfId="25587" xr:uid="{00000000-0005-0000-0000-00003B630000}"/>
    <cellStyle name="20% - Accent1 3 3 8 4 3 2" xfId="25588" xr:uid="{00000000-0005-0000-0000-00003C630000}"/>
    <cellStyle name="20% - Accent1 3 3 8 4 4" xfId="25589" xr:uid="{00000000-0005-0000-0000-00003D630000}"/>
    <cellStyle name="20% - Accent1 3 3 8 5" xfId="25590" xr:uid="{00000000-0005-0000-0000-00003E630000}"/>
    <cellStyle name="20% - Accent1 3 3 8 5 2" xfId="25591" xr:uid="{00000000-0005-0000-0000-00003F630000}"/>
    <cellStyle name="20% - Accent1 3 3 8 5 2 2" xfId="25592" xr:uid="{00000000-0005-0000-0000-000040630000}"/>
    <cellStyle name="20% - Accent1 3 3 8 5 3" xfId="25593" xr:uid="{00000000-0005-0000-0000-000041630000}"/>
    <cellStyle name="20% - Accent1 3 3 8 6" xfId="25594" xr:uid="{00000000-0005-0000-0000-000042630000}"/>
    <cellStyle name="20% - Accent1 3 3 8 6 2" xfId="25595" xr:uid="{00000000-0005-0000-0000-000043630000}"/>
    <cellStyle name="20% - Accent1 3 3 8 6 2 2" xfId="25596" xr:uid="{00000000-0005-0000-0000-000044630000}"/>
    <cellStyle name="20% - Accent1 3 3 8 6 3" xfId="25597" xr:uid="{00000000-0005-0000-0000-000045630000}"/>
    <cellStyle name="20% - Accent1 3 3 8 7" xfId="25598" xr:uid="{00000000-0005-0000-0000-000046630000}"/>
    <cellStyle name="20% - Accent1 3 3 8 7 2" xfId="25599" xr:uid="{00000000-0005-0000-0000-000047630000}"/>
    <cellStyle name="20% - Accent1 3 3 8 8" xfId="25600" xr:uid="{00000000-0005-0000-0000-000048630000}"/>
    <cellStyle name="20% - Accent1 3 3 8 8 2" xfId="25601" xr:uid="{00000000-0005-0000-0000-000049630000}"/>
    <cellStyle name="20% - Accent1 3 3 8 9" xfId="25602" xr:uid="{00000000-0005-0000-0000-00004A630000}"/>
    <cellStyle name="20% - Accent1 3 3 9" xfId="25603" xr:uid="{00000000-0005-0000-0000-00004B630000}"/>
    <cellStyle name="20% - Accent1 3 3 9 2" xfId="25604" xr:uid="{00000000-0005-0000-0000-00004C630000}"/>
    <cellStyle name="20% - Accent1 3 3 9 2 2" xfId="25605" xr:uid="{00000000-0005-0000-0000-00004D630000}"/>
    <cellStyle name="20% - Accent1 3 3 9 2 2 2" xfId="25606" xr:uid="{00000000-0005-0000-0000-00004E630000}"/>
    <cellStyle name="20% - Accent1 3 3 9 2 3" xfId="25607" xr:uid="{00000000-0005-0000-0000-00004F630000}"/>
    <cellStyle name="20% - Accent1 3 3 9 3" xfId="25608" xr:uid="{00000000-0005-0000-0000-000050630000}"/>
    <cellStyle name="20% - Accent1 3 3 9 3 2" xfId="25609" xr:uid="{00000000-0005-0000-0000-000051630000}"/>
    <cellStyle name="20% - Accent1 3 3 9 4" xfId="25610" xr:uid="{00000000-0005-0000-0000-000052630000}"/>
    <cellStyle name="20% - Accent1 3 4" xfId="25611" xr:uid="{00000000-0005-0000-0000-000053630000}"/>
    <cellStyle name="20% - Accent1 3 4 10" xfId="25612" xr:uid="{00000000-0005-0000-0000-000054630000}"/>
    <cellStyle name="20% - Accent1 3 4 10 2" xfId="25613" xr:uid="{00000000-0005-0000-0000-000055630000}"/>
    <cellStyle name="20% - Accent1 3 4 10 2 2" xfId="25614" xr:uid="{00000000-0005-0000-0000-000056630000}"/>
    <cellStyle name="20% - Accent1 3 4 10 2 2 2" xfId="25615" xr:uid="{00000000-0005-0000-0000-000057630000}"/>
    <cellStyle name="20% - Accent1 3 4 10 2 3" xfId="25616" xr:uid="{00000000-0005-0000-0000-000058630000}"/>
    <cellStyle name="20% - Accent1 3 4 10 3" xfId="25617" xr:uid="{00000000-0005-0000-0000-000059630000}"/>
    <cellStyle name="20% - Accent1 3 4 10 3 2" xfId="25618" xr:uid="{00000000-0005-0000-0000-00005A630000}"/>
    <cellStyle name="20% - Accent1 3 4 10 4" xfId="25619" xr:uid="{00000000-0005-0000-0000-00005B630000}"/>
    <cellStyle name="20% - Accent1 3 4 11" xfId="25620" xr:uid="{00000000-0005-0000-0000-00005C630000}"/>
    <cellStyle name="20% - Accent1 3 4 11 2" xfId="25621" xr:uid="{00000000-0005-0000-0000-00005D630000}"/>
    <cellStyle name="20% - Accent1 3 4 11 2 2" xfId="25622" xr:uid="{00000000-0005-0000-0000-00005E630000}"/>
    <cellStyle name="20% - Accent1 3 4 11 2 2 2" xfId="25623" xr:uid="{00000000-0005-0000-0000-00005F630000}"/>
    <cellStyle name="20% - Accent1 3 4 11 2 3" xfId="25624" xr:uid="{00000000-0005-0000-0000-000060630000}"/>
    <cellStyle name="20% - Accent1 3 4 11 3" xfId="25625" xr:uid="{00000000-0005-0000-0000-000061630000}"/>
    <cellStyle name="20% - Accent1 3 4 11 3 2" xfId="25626" xr:uid="{00000000-0005-0000-0000-000062630000}"/>
    <cellStyle name="20% - Accent1 3 4 11 4" xfId="25627" xr:uid="{00000000-0005-0000-0000-000063630000}"/>
    <cellStyle name="20% - Accent1 3 4 12" xfId="25628" xr:uid="{00000000-0005-0000-0000-000064630000}"/>
    <cellStyle name="20% - Accent1 3 4 12 2" xfId="25629" xr:uid="{00000000-0005-0000-0000-000065630000}"/>
    <cellStyle name="20% - Accent1 3 4 12 2 2" xfId="25630" xr:uid="{00000000-0005-0000-0000-000066630000}"/>
    <cellStyle name="20% - Accent1 3 4 12 3" xfId="25631" xr:uid="{00000000-0005-0000-0000-000067630000}"/>
    <cellStyle name="20% - Accent1 3 4 13" xfId="25632" xr:uid="{00000000-0005-0000-0000-000068630000}"/>
    <cellStyle name="20% - Accent1 3 4 13 2" xfId="25633" xr:uid="{00000000-0005-0000-0000-000069630000}"/>
    <cellStyle name="20% - Accent1 3 4 13 2 2" xfId="25634" xr:uid="{00000000-0005-0000-0000-00006A630000}"/>
    <cellStyle name="20% - Accent1 3 4 13 3" xfId="25635" xr:uid="{00000000-0005-0000-0000-00006B630000}"/>
    <cellStyle name="20% - Accent1 3 4 14" xfId="25636" xr:uid="{00000000-0005-0000-0000-00006C630000}"/>
    <cellStyle name="20% - Accent1 3 4 14 2" xfId="25637" xr:uid="{00000000-0005-0000-0000-00006D630000}"/>
    <cellStyle name="20% - Accent1 3 4 15" xfId="25638" xr:uid="{00000000-0005-0000-0000-00006E630000}"/>
    <cellStyle name="20% - Accent1 3 4 15 2" xfId="25639" xr:uid="{00000000-0005-0000-0000-00006F630000}"/>
    <cellStyle name="20% - Accent1 3 4 16" xfId="25640" xr:uid="{00000000-0005-0000-0000-000070630000}"/>
    <cellStyle name="20% - Accent1 3 4 2" xfId="25641" xr:uid="{00000000-0005-0000-0000-000071630000}"/>
    <cellStyle name="20% - Accent1 3 4 2 10" xfId="25642" xr:uid="{00000000-0005-0000-0000-000072630000}"/>
    <cellStyle name="20% - Accent1 3 4 2 10 2" xfId="25643" xr:uid="{00000000-0005-0000-0000-000073630000}"/>
    <cellStyle name="20% - Accent1 3 4 2 10 2 2" xfId="25644" xr:uid="{00000000-0005-0000-0000-000074630000}"/>
    <cellStyle name="20% - Accent1 3 4 2 10 2 2 2" xfId="25645" xr:uid="{00000000-0005-0000-0000-000075630000}"/>
    <cellStyle name="20% - Accent1 3 4 2 10 2 3" xfId="25646" xr:uid="{00000000-0005-0000-0000-000076630000}"/>
    <cellStyle name="20% - Accent1 3 4 2 10 3" xfId="25647" xr:uid="{00000000-0005-0000-0000-000077630000}"/>
    <cellStyle name="20% - Accent1 3 4 2 10 3 2" xfId="25648" xr:uid="{00000000-0005-0000-0000-000078630000}"/>
    <cellStyle name="20% - Accent1 3 4 2 10 4" xfId="25649" xr:uid="{00000000-0005-0000-0000-000079630000}"/>
    <cellStyle name="20% - Accent1 3 4 2 11" xfId="25650" xr:uid="{00000000-0005-0000-0000-00007A630000}"/>
    <cellStyle name="20% - Accent1 3 4 2 11 2" xfId="25651" xr:uid="{00000000-0005-0000-0000-00007B630000}"/>
    <cellStyle name="20% - Accent1 3 4 2 11 2 2" xfId="25652" xr:uid="{00000000-0005-0000-0000-00007C630000}"/>
    <cellStyle name="20% - Accent1 3 4 2 11 3" xfId="25653" xr:uid="{00000000-0005-0000-0000-00007D630000}"/>
    <cellStyle name="20% - Accent1 3 4 2 12" xfId="25654" xr:uid="{00000000-0005-0000-0000-00007E630000}"/>
    <cellStyle name="20% - Accent1 3 4 2 12 2" xfId="25655" xr:uid="{00000000-0005-0000-0000-00007F630000}"/>
    <cellStyle name="20% - Accent1 3 4 2 12 2 2" xfId="25656" xr:uid="{00000000-0005-0000-0000-000080630000}"/>
    <cellStyle name="20% - Accent1 3 4 2 12 3" xfId="25657" xr:uid="{00000000-0005-0000-0000-000081630000}"/>
    <cellStyle name="20% - Accent1 3 4 2 13" xfId="25658" xr:uid="{00000000-0005-0000-0000-000082630000}"/>
    <cellStyle name="20% - Accent1 3 4 2 13 2" xfId="25659" xr:uid="{00000000-0005-0000-0000-000083630000}"/>
    <cellStyle name="20% - Accent1 3 4 2 14" xfId="25660" xr:uid="{00000000-0005-0000-0000-000084630000}"/>
    <cellStyle name="20% - Accent1 3 4 2 14 2" xfId="25661" xr:uid="{00000000-0005-0000-0000-000085630000}"/>
    <cellStyle name="20% - Accent1 3 4 2 15" xfId="25662" xr:uid="{00000000-0005-0000-0000-000086630000}"/>
    <cellStyle name="20% - Accent1 3 4 2 2" xfId="25663" xr:uid="{00000000-0005-0000-0000-000087630000}"/>
    <cellStyle name="20% - Accent1 3 4 2 2 10" xfId="25664" xr:uid="{00000000-0005-0000-0000-000088630000}"/>
    <cellStyle name="20% - Accent1 3 4 2 2 10 2" xfId="25665" xr:uid="{00000000-0005-0000-0000-000089630000}"/>
    <cellStyle name="20% - Accent1 3 4 2 2 10 2 2" xfId="25666" xr:uid="{00000000-0005-0000-0000-00008A630000}"/>
    <cellStyle name="20% - Accent1 3 4 2 2 10 3" xfId="25667" xr:uid="{00000000-0005-0000-0000-00008B630000}"/>
    <cellStyle name="20% - Accent1 3 4 2 2 11" xfId="25668" xr:uid="{00000000-0005-0000-0000-00008C630000}"/>
    <cellStyle name="20% - Accent1 3 4 2 2 11 2" xfId="25669" xr:uid="{00000000-0005-0000-0000-00008D630000}"/>
    <cellStyle name="20% - Accent1 3 4 2 2 11 2 2" xfId="25670" xr:uid="{00000000-0005-0000-0000-00008E630000}"/>
    <cellStyle name="20% - Accent1 3 4 2 2 11 3" xfId="25671" xr:uid="{00000000-0005-0000-0000-00008F630000}"/>
    <cellStyle name="20% - Accent1 3 4 2 2 12" xfId="25672" xr:uid="{00000000-0005-0000-0000-000090630000}"/>
    <cellStyle name="20% - Accent1 3 4 2 2 12 2" xfId="25673" xr:uid="{00000000-0005-0000-0000-000091630000}"/>
    <cellStyle name="20% - Accent1 3 4 2 2 13" xfId="25674" xr:uid="{00000000-0005-0000-0000-000092630000}"/>
    <cellStyle name="20% - Accent1 3 4 2 2 13 2" xfId="25675" xr:uid="{00000000-0005-0000-0000-000093630000}"/>
    <cellStyle name="20% - Accent1 3 4 2 2 14" xfId="25676" xr:uid="{00000000-0005-0000-0000-000094630000}"/>
    <cellStyle name="20% - Accent1 3 4 2 2 2" xfId="25677" xr:uid="{00000000-0005-0000-0000-000095630000}"/>
    <cellStyle name="20% - Accent1 3 4 2 2 2 10" xfId="25678" xr:uid="{00000000-0005-0000-0000-000096630000}"/>
    <cellStyle name="20% - Accent1 3 4 2 2 2 10 2" xfId="25679" xr:uid="{00000000-0005-0000-0000-000097630000}"/>
    <cellStyle name="20% - Accent1 3 4 2 2 2 11" xfId="25680" xr:uid="{00000000-0005-0000-0000-000098630000}"/>
    <cellStyle name="20% - Accent1 3 4 2 2 2 2" xfId="25681" xr:uid="{00000000-0005-0000-0000-000099630000}"/>
    <cellStyle name="20% - Accent1 3 4 2 2 2 2 2" xfId="25682" xr:uid="{00000000-0005-0000-0000-00009A630000}"/>
    <cellStyle name="20% - Accent1 3 4 2 2 2 2 2 2" xfId="25683" xr:uid="{00000000-0005-0000-0000-00009B630000}"/>
    <cellStyle name="20% - Accent1 3 4 2 2 2 2 2 2 2" xfId="25684" xr:uid="{00000000-0005-0000-0000-00009C630000}"/>
    <cellStyle name="20% - Accent1 3 4 2 2 2 2 2 2 2 2" xfId="25685" xr:uid="{00000000-0005-0000-0000-00009D630000}"/>
    <cellStyle name="20% - Accent1 3 4 2 2 2 2 2 2 3" xfId="25686" xr:uid="{00000000-0005-0000-0000-00009E630000}"/>
    <cellStyle name="20% - Accent1 3 4 2 2 2 2 2 3" xfId="25687" xr:uid="{00000000-0005-0000-0000-00009F630000}"/>
    <cellStyle name="20% - Accent1 3 4 2 2 2 2 2 3 2" xfId="25688" xr:uid="{00000000-0005-0000-0000-0000A0630000}"/>
    <cellStyle name="20% - Accent1 3 4 2 2 2 2 2 4" xfId="25689" xr:uid="{00000000-0005-0000-0000-0000A1630000}"/>
    <cellStyle name="20% - Accent1 3 4 2 2 2 2 3" xfId="25690" xr:uid="{00000000-0005-0000-0000-0000A2630000}"/>
    <cellStyle name="20% - Accent1 3 4 2 2 2 2 3 2" xfId="25691" xr:uid="{00000000-0005-0000-0000-0000A3630000}"/>
    <cellStyle name="20% - Accent1 3 4 2 2 2 2 3 2 2" xfId="25692" xr:uid="{00000000-0005-0000-0000-0000A4630000}"/>
    <cellStyle name="20% - Accent1 3 4 2 2 2 2 3 2 2 2" xfId="25693" xr:uid="{00000000-0005-0000-0000-0000A5630000}"/>
    <cellStyle name="20% - Accent1 3 4 2 2 2 2 3 2 3" xfId="25694" xr:uid="{00000000-0005-0000-0000-0000A6630000}"/>
    <cellStyle name="20% - Accent1 3 4 2 2 2 2 3 3" xfId="25695" xr:uid="{00000000-0005-0000-0000-0000A7630000}"/>
    <cellStyle name="20% - Accent1 3 4 2 2 2 2 3 3 2" xfId="25696" xr:uid="{00000000-0005-0000-0000-0000A8630000}"/>
    <cellStyle name="20% - Accent1 3 4 2 2 2 2 3 4" xfId="25697" xr:uid="{00000000-0005-0000-0000-0000A9630000}"/>
    <cellStyle name="20% - Accent1 3 4 2 2 2 2 4" xfId="25698" xr:uid="{00000000-0005-0000-0000-0000AA630000}"/>
    <cellStyle name="20% - Accent1 3 4 2 2 2 2 4 2" xfId="25699" xr:uid="{00000000-0005-0000-0000-0000AB630000}"/>
    <cellStyle name="20% - Accent1 3 4 2 2 2 2 4 2 2" xfId="25700" xr:uid="{00000000-0005-0000-0000-0000AC630000}"/>
    <cellStyle name="20% - Accent1 3 4 2 2 2 2 4 2 2 2" xfId="25701" xr:uid="{00000000-0005-0000-0000-0000AD630000}"/>
    <cellStyle name="20% - Accent1 3 4 2 2 2 2 4 2 3" xfId="25702" xr:uid="{00000000-0005-0000-0000-0000AE630000}"/>
    <cellStyle name="20% - Accent1 3 4 2 2 2 2 4 3" xfId="25703" xr:uid="{00000000-0005-0000-0000-0000AF630000}"/>
    <cellStyle name="20% - Accent1 3 4 2 2 2 2 4 3 2" xfId="25704" xr:uid="{00000000-0005-0000-0000-0000B0630000}"/>
    <cellStyle name="20% - Accent1 3 4 2 2 2 2 4 4" xfId="25705" xr:uid="{00000000-0005-0000-0000-0000B1630000}"/>
    <cellStyle name="20% - Accent1 3 4 2 2 2 2 5" xfId="25706" xr:uid="{00000000-0005-0000-0000-0000B2630000}"/>
    <cellStyle name="20% - Accent1 3 4 2 2 2 2 5 2" xfId="25707" xr:uid="{00000000-0005-0000-0000-0000B3630000}"/>
    <cellStyle name="20% - Accent1 3 4 2 2 2 2 5 2 2" xfId="25708" xr:uid="{00000000-0005-0000-0000-0000B4630000}"/>
    <cellStyle name="20% - Accent1 3 4 2 2 2 2 5 3" xfId="25709" xr:uid="{00000000-0005-0000-0000-0000B5630000}"/>
    <cellStyle name="20% - Accent1 3 4 2 2 2 2 6" xfId="25710" xr:uid="{00000000-0005-0000-0000-0000B6630000}"/>
    <cellStyle name="20% - Accent1 3 4 2 2 2 2 6 2" xfId="25711" xr:uid="{00000000-0005-0000-0000-0000B7630000}"/>
    <cellStyle name="20% - Accent1 3 4 2 2 2 2 6 2 2" xfId="25712" xr:uid="{00000000-0005-0000-0000-0000B8630000}"/>
    <cellStyle name="20% - Accent1 3 4 2 2 2 2 6 3" xfId="25713" xr:uid="{00000000-0005-0000-0000-0000B9630000}"/>
    <cellStyle name="20% - Accent1 3 4 2 2 2 2 7" xfId="25714" xr:uid="{00000000-0005-0000-0000-0000BA630000}"/>
    <cellStyle name="20% - Accent1 3 4 2 2 2 2 7 2" xfId="25715" xr:uid="{00000000-0005-0000-0000-0000BB630000}"/>
    <cellStyle name="20% - Accent1 3 4 2 2 2 2 8" xfId="25716" xr:uid="{00000000-0005-0000-0000-0000BC630000}"/>
    <cellStyle name="20% - Accent1 3 4 2 2 2 2 8 2" xfId="25717" xr:uid="{00000000-0005-0000-0000-0000BD630000}"/>
    <cellStyle name="20% - Accent1 3 4 2 2 2 2 9" xfId="25718" xr:uid="{00000000-0005-0000-0000-0000BE630000}"/>
    <cellStyle name="20% - Accent1 3 4 2 2 2 3" xfId="25719" xr:uid="{00000000-0005-0000-0000-0000BF630000}"/>
    <cellStyle name="20% - Accent1 3 4 2 2 2 3 2" xfId="25720" xr:uid="{00000000-0005-0000-0000-0000C0630000}"/>
    <cellStyle name="20% - Accent1 3 4 2 2 2 3 2 2" xfId="25721" xr:uid="{00000000-0005-0000-0000-0000C1630000}"/>
    <cellStyle name="20% - Accent1 3 4 2 2 2 3 2 2 2" xfId="25722" xr:uid="{00000000-0005-0000-0000-0000C2630000}"/>
    <cellStyle name="20% - Accent1 3 4 2 2 2 3 2 2 2 2" xfId="25723" xr:uid="{00000000-0005-0000-0000-0000C3630000}"/>
    <cellStyle name="20% - Accent1 3 4 2 2 2 3 2 2 3" xfId="25724" xr:uid="{00000000-0005-0000-0000-0000C4630000}"/>
    <cellStyle name="20% - Accent1 3 4 2 2 2 3 2 3" xfId="25725" xr:uid="{00000000-0005-0000-0000-0000C5630000}"/>
    <cellStyle name="20% - Accent1 3 4 2 2 2 3 2 3 2" xfId="25726" xr:uid="{00000000-0005-0000-0000-0000C6630000}"/>
    <cellStyle name="20% - Accent1 3 4 2 2 2 3 2 4" xfId="25727" xr:uid="{00000000-0005-0000-0000-0000C7630000}"/>
    <cellStyle name="20% - Accent1 3 4 2 2 2 3 3" xfId="25728" xr:uid="{00000000-0005-0000-0000-0000C8630000}"/>
    <cellStyle name="20% - Accent1 3 4 2 2 2 3 3 2" xfId="25729" xr:uid="{00000000-0005-0000-0000-0000C9630000}"/>
    <cellStyle name="20% - Accent1 3 4 2 2 2 3 3 2 2" xfId="25730" xr:uid="{00000000-0005-0000-0000-0000CA630000}"/>
    <cellStyle name="20% - Accent1 3 4 2 2 2 3 3 2 2 2" xfId="25731" xr:uid="{00000000-0005-0000-0000-0000CB630000}"/>
    <cellStyle name="20% - Accent1 3 4 2 2 2 3 3 2 3" xfId="25732" xr:uid="{00000000-0005-0000-0000-0000CC630000}"/>
    <cellStyle name="20% - Accent1 3 4 2 2 2 3 3 3" xfId="25733" xr:uid="{00000000-0005-0000-0000-0000CD630000}"/>
    <cellStyle name="20% - Accent1 3 4 2 2 2 3 3 3 2" xfId="25734" xr:uid="{00000000-0005-0000-0000-0000CE630000}"/>
    <cellStyle name="20% - Accent1 3 4 2 2 2 3 3 4" xfId="25735" xr:uid="{00000000-0005-0000-0000-0000CF630000}"/>
    <cellStyle name="20% - Accent1 3 4 2 2 2 3 4" xfId="25736" xr:uid="{00000000-0005-0000-0000-0000D0630000}"/>
    <cellStyle name="20% - Accent1 3 4 2 2 2 3 4 2" xfId="25737" xr:uid="{00000000-0005-0000-0000-0000D1630000}"/>
    <cellStyle name="20% - Accent1 3 4 2 2 2 3 4 2 2" xfId="25738" xr:uid="{00000000-0005-0000-0000-0000D2630000}"/>
    <cellStyle name="20% - Accent1 3 4 2 2 2 3 4 2 2 2" xfId="25739" xr:uid="{00000000-0005-0000-0000-0000D3630000}"/>
    <cellStyle name="20% - Accent1 3 4 2 2 2 3 4 2 3" xfId="25740" xr:uid="{00000000-0005-0000-0000-0000D4630000}"/>
    <cellStyle name="20% - Accent1 3 4 2 2 2 3 4 3" xfId="25741" xr:uid="{00000000-0005-0000-0000-0000D5630000}"/>
    <cellStyle name="20% - Accent1 3 4 2 2 2 3 4 3 2" xfId="25742" xr:uid="{00000000-0005-0000-0000-0000D6630000}"/>
    <cellStyle name="20% - Accent1 3 4 2 2 2 3 4 4" xfId="25743" xr:uid="{00000000-0005-0000-0000-0000D7630000}"/>
    <cellStyle name="20% - Accent1 3 4 2 2 2 3 5" xfId="25744" xr:uid="{00000000-0005-0000-0000-0000D8630000}"/>
    <cellStyle name="20% - Accent1 3 4 2 2 2 3 5 2" xfId="25745" xr:uid="{00000000-0005-0000-0000-0000D9630000}"/>
    <cellStyle name="20% - Accent1 3 4 2 2 2 3 5 2 2" xfId="25746" xr:uid="{00000000-0005-0000-0000-0000DA630000}"/>
    <cellStyle name="20% - Accent1 3 4 2 2 2 3 5 3" xfId="25747" xr:uid="{00000000-0005-0000-0000-0000DB630000}"/>
    <cellStyle name="20% - Accent1 3 4 2 2 2 3 6" xfId="25748" xr:uid="{00000000-0005-0000-0000-0000DC630000}"/>
    <cellStyle name="20% - Accent1 3 4 2 2 2 3 6 2" xfId="25749" xr:uid="{00000000-0005-0000-0000-0000DD630000}"/>
    <cellStyle name="20% - Accent1 3 4 2 2 2 3 6 2 2" xfId="25750" xr:uid="{00000000-0005-0000-0000-0000DE630000}"/>
    <cellStyle name="20% - Accent1 3 4 2 2 2 3 6 3" xfId="25751" xr:uid="{00000000-0005-0000-0000-0000DF630000}"/>
    <cellStyle name="20% - Accent1 3 4 2 2 2 3 7" xfId="25752" xr:uid="{00000000-0005-0000-0000-0000E0630000}"/>
    <cellStyle name="20% - Accent1 3 4 2 2 2 3 7 2" xfId="25753" xr:uid="{00000000-0005-0000-0000-0000E1630000}"/>
    <cellStyle name="20% - Accent1 3 4 2 2 2 3 8" xfId="25754" xr:uid="{00000000-0005-0000-0000-0000E2630000}"/>
    <cellStyle name="20% - Accent1 3 4 2 2 2 3 8 2" xfId="25755" xr:uid="{00000000-0005-0000-0000-0000E3630000}"/>
    <cellStyle name="20% - Accent1 3 4 2 2 2 3 9" xfId="25756" xr:uid="{00000000-0005-0000-0000-0000E4630000}"/>
    <cellStyle name="20% - Accent1 3 4 2 2 2 4" xfId="25757" xr:uid="{00000000-0005-0000-0000-0000E5630000}"/>
    <cellStyle name="20% - Accent1 3 4 2 2 2 4 2" xfId="25758" xr:uid="{00000000-0005-0000-0000-0000E6630000}"/>
    <cellStyle name="20% - Accent1 3 4 2 2 2 4 2 2" xfId="25759" xr:uid="{00000000-0005-0000-0000-0000E7630000}"/>
    <cellStyle name="20% - Accent1 3 4 2 2 2 4 2 2 2" xfId="25760" xr:uid="{00000000-0005-0000-0000-0000E8630000}"/>
    <cellStyle name="20% - Accent1 3 4 2 2 2 4 2 3" xfId="25761" xr:uid="{00000000-0005-0000-0000-0000E9630000}"/>
    <cellStyle name="20% - Accent1 3 4 2 2 2 4 3" xfId="25762" xr:uid="{00000000-0005-0000-0000-0000EA630000}"/>
    <cellStyle name="20% - Accent1 3 4 2 2 2 4 3 2" xfId="25763" xr:uid="{00000000-0005-0000-0000-0000EB630000}"/>
    <cellStyle name="20% - Accent1 3 4 2 2 2 4 4" xfId="25764" xr:uid="{00000000-0005-0000-0000-0000EC630000}"/>
    <cellStyle name="20% - Accent1 3 4 2 2 2 5" xfId="25765" xr:uid="{00000000-0005-0000-0000-0000ED630000}"/>
    <cellStyle name="20% - Accent1 3 4 2 2 2 5 2" xfId="25766" xr:uid="{00000000-0005-0000-0000-0000EE630000}"/>
    <cellStyle name="20% - Accent1 3 4 2 2 2 5 2 2" xfId="25767" xr:uid="{00000000-0005-0000-0000-0000EF630000}"/>
    <cellStyle name="20% - Accent1 3 4 2 2 2 5 2 2 2" xfId="25768" xr:uid="{00000000-0005-0000-0000-0000F0630000}"/>
    <cellStyle name="20% - Accent1 3 4 2 2 2 5 2 3" xfId="25769" xr:uid="{00000000-0005-0000-0000-0000F1630000}"/>
    <cellStyle name="20% - Accent1 3 4 2 2 2 5 3" xfId="25770" xr:uid="{00000000-0005-0000-0000-0000F2630000}"/>
    <cellStyle name="20% - Accent1 3 4 2 2 2 5 3 2" xfId="25771" xr:uid="{00000000-0005-0000-0000-0000F3630000}"/>
    <cellStyle name="20% - Accent1 3 4 2 2 2 5 4" xfId="25772" xr:uid="{00000000-0005-0000-0000-0000F4630000}"/>
    <cellStyle name="20% - Accent1 3 4 2 2 2 6" xfId="25773" xr:uid="{00000000-0005-0000-0000-0000F5630000}"/>
    <cellStyle name="20% - Accent1 3 4 2 2 2 6 2" xfId="25774" xr:uid="{00000000-0005-0000-0000-0000F6630000}"/>
    <cellStyle name="20% - Accent1 3 4 2 2 2 6 2 2" xfId="25775" xr:uid="{00000000-0005-0000-0000-0000F7630000}"/>
    <cellStyle name="20% - Accent1 3 4 2 2 2 6 2 2 2" xfId="25776" xr:uid="{00000000-0005-0000-0000-0000F8630000}"/>
    <cellStyle name="20% - Accent1 3 4 2 2 2 6 2 3" xfId="25777" xr:uid="{00000000-0005-0000-0000-0000F9630000}"/>
    <cellStyle name="20% - Accent1 3 4 2 2 2 6 3" xfId="25778" xr:uid="{00000000-0005-0000-0000-0000FA630000}"/>
    <cellStyle name="20% - Accent1 3 4 2 2 2 6 3 2" xfId="25779" xr:uid="{00000000-0005-0000-0000-0000FB630000}"/>
    <cellStyle name="20% - Accent1 3 4 2 2 2 6 4" xfId="25780" xr:uid="{00000000-0005-0000-0000-0000FC630000}"/>
    <cellStyle name="20% - Accent1 3 4 2 2 2 7" xfId="25781" xr:uid="{00000000-0005-0000-0000-0000FD630000}"/>
    <cellStyle name="20% - Accent1 3 4 2 2 2 7 2" xfId="25782" xr:uid="{00000000-0005-0000-0000-0000FE630000}"/>
    <cellStyle name="20% - Accent1 3 4 2 2 2 7 2 2" xfId="25783" xr:uid="{00000000-0005-0000-0000-0000FF630000}"/>
    <cellStyle name="20% - Accent1 3 4 2 2 2 7 3" xfId="25784" xr:uid="{00000000-0005-0000-0000-000000640000}"/>
    <cellStyle name="20% - Accent1 3 4 2 2 2 8" xfId="25785" xr:uid="{00000000-0005-0000-0000-000001640000}"/>
    <cellStyle name="20% - Accent1 3 4 2 2 2 8 2" xfId="25786" xr:uid="{00000000-0005-0000-0000-000002640000}"/>
    <cellStyle name="20% - Accent1 3 4 2 2 2 8 2 2" xfId="25787" xr:uid="{00000000-0005-0000-0000-000003640000}"/>
    <cellStyle name="20% - Accent1 3 4 2 2 2 8 3" xfId="25788" xr:uid="{00000000-0005-0000-0000-000004640000}"/>
    <cellStyle name="20% - Accent1 3 4 2 2 2 9" xfId="25789" xr:uid="{00000000-0005-0000-0000-000005640000}"/>
    <cellStyle name="20% - Accent1 3 4 2 2 2 9 2" xfId="25790" xr:uid="{00000000-0005-0000-0000-000006640000}"/>
    <cellStyle name="20% - Accent1 3 4 2 2 3" xfId="25791" xr:uid="{00000000-0005-0000-0000-000007640000}"/>
    <cellStyle name="20% - Accent1 3 4 2 2 3 10" xfId="25792" xr:uid="{00000000-0005-0000-0000-000008640000}"/>
    <cellStyle name="20% - Accent1 3 4 2 2 3 10 2" xfId="25793" xr:uid="{00000000-0005-0000-0000-000009640000}"/>
    <cellStyle name="20% - Accent1 3 4 2 2 3 11" xfId="25794" xr:uid="{00000000-0005-0000-0000-00000A640000}"/>
    <cellStyle name="20% - Accent1 3 4 2 2 3 2" xfId="25795" xr:uid="{00000000-0005-0000-0000-00000B640000}"/>
    <cellStyle name="20% - Accent1 3 4 2 2 3 2 2" xfId="25796" xr:uid="{00000000-0005-0000-0000-00000C640000}"/>
    <cellStyle name="20% - Accent1 3 4 2 2 3 2 2 2" xfId="25797" xr:uid="{00000000-0005-0000-0000-00000D640000}"/>
    <cellStyle name="20% - Accent1 3 4 2 2 3 2 2 2 2" xfId="25798" xr:uid="{00000000-0005-0000-0000-00000E640000}"/>
    <cellStyle name="20% - Accent1 3 4 2 2 3 2 2 2 2 2" xfId="25799" xr:uid="{00000000-0005-0000-0000-00000F640000}"/>
    <cellStyle name="20% - Accent1 3 4 2 2 3 2 2 2 3" xfId="25800" xr:uid="{00000000-0005-0000-0000-000010640000}"/>
    <cellStyle name="20% - Accent1 3 4 2 2 3 2 2 3" xfId="25801" xr:uid="{00000000-0005-0000-0000-000011640000}"/>
    <cellStyle name="20% - Accent1 3 4 2 2 3 2 2 3 2" xfId="25802" xr:uid="{00000000-0005-0000-0000-000012640000}"/>
    <cellStyle name="20% - Accent1 3 4 2 2 3 2 2 4" xfId="25803" xr:uid="{00000000-0005-0000-0000-000013640000}"/>
    <cellStyle name="20% - Accent1 3 4 2 2 3 2 3" xfId="25804" xr:uid="{00000000-0005-0000-0000-000014640000}"/>
    <cellStyle name="20% - Accent1 3 4 2 2 3 2 3 2" xfId="25805" xr:uid="{00000000-0005-0000-0000-000015640000}"/>
    <cellStyle name="20% - Accent1 3 4 2 2 3 2 3 2 2" xfId="25806" xr:uid="{00000000-0005-0000-0000-000016640000}"/>
    <cellStyle name="20% - Accent1 3 4 2 2 3 2 3 2 2 2" xfId="25807" xr:uid="{00000000-0005-0000-0000-000017640000}"/>
    <cellStyle name="20% - Accent1 3 4 2 2 3 2 3 2 3" xfId="25808" xr:uid="{00000000-0005-0000-0000-000018640000}"/>
    <cellStyle name="20% - Accent1 3 4 2 2 3 2 3 3" xfId="25809" xr:uid="{00000000-0005-0000-0000-000019640000}"/>
    <cellStyle name="20% - Accent1 3 4 2 2 3 2 3 3 2" xfId="25810" xr:uid="{00000000-0005-0000-0000-00001A640000}"/>
    <cellStyle name="20% - Accent1 3 4 2 2 3 2 3 4" xfId="25811" xr:uid="{00000000-0005-0000-0000-00001B640000}"/>
    <cellStyle name="20% - Accent1 3 4 2 2 3 2 4" xfId="25812" xr:uid="{00000000-0005-0000-0000-00001C640000}"/>
    <cellStyle name="20% - Accent1 3 4 2 2 3 2 4 2" xfId="25813" xr:uid="{00000000-0005-0000-0000-00001D640000}"/>
    <cellStyle name="20% - Accent1 3 4 2 2 3 2 4 2 2" xfId="25814" xr:uid="{00000000-0005-0000-0000-00001E640000}"/>
    <cellStyle name="20% - Accent1 3 4 2 2 3 2 4 2 2 2" xfId="25815" xr:uid="{00000000-0005-0000-0000-00001F640000}"/>
    <cellStyle name="20% - Accent1 3 4 2 2 3 2 4 2 3" xfId="25816" xr:uid="{00000000-0005-0000-0000-000020640000}"/>
    <cellStyle name="20% - Accent1 3 4 2 2 3 2 4 3" xfId="25817" xr:uid="{00000000-0005-0000-0000-000021640000}"/>
    <cellStyle name="20% - Accent1 3 4 2 2 3 2 4 3 2" xfId="25818" xr:uid="{00000000-0005-0000-0000-000022640000}"/>
    <cellStyle name="20% - Accent1 3 4 2 2 3 2 4 4" xfId="25819" xr:uid="{00000000-0005-0000-0000-000023640000}"/>
    <cellStyle name="20% - Accent1 3 4 2 2 3 2 5" xfId="25820" xr:uid="{00000000-0005-0000-0000-000024640000}"/>
    <cellStyle name="20% - Accent1 3 4 2 2 3 2 5 2" xfId="25821" xr:uid="{00000000-0005-0000-0000-000025640000}"/>
    <cellStyle name="20% - Accent1 3 4 2 2 3 2 5 2 2" xfId="25822" xr:uid="{00000000-0005-0000-0000-000026640000}"/>
    <cellStyle name="20% - Accent1 3 4 2 2 3 2 5 3" xfId="25823" xr:uid="{00000000-0005-0000-0000-000027640000}"/>
    <cellStyle name="20% - Accent1 3 4 2 2 3 2 6" xfId="25824" xr:uid="{00000000-0005-0000-0000-000028640000}"/>
    <cellStyle name="20% - Accent1 3 4 2 2 3 2 6 2" xfId="25825" xr:uid="{00000000-0005-0000-0000-000029640000}"/>
    <cellStyle name="20% - Accent1 3 4 2 2 3 2 6 2 2" xfId="25826" xr:uid="{00000000-0005-0000-0000-00002A640000}"/>
    <cellStyle name="20% - Accent1 3 4 2 2 3 2 6 3" xfId="25827" xr:uid="{00000000-0005-0000-0000-00002B640000}"/>
    <cellStyle name="20% - Accent1 3 4 2 2 3 2 7" xfId="25828" xr:uid="{00000000-0005-0000-0000-00002C640000}"/>
    <cellStyle name="20% - Accent1 3 4 2 2 3 2 7 2" xfId="25829" xr:uid="{00000000-0005-0000-0000-00002D640000}"/>
    <cellStyle name="20% - Accent1 3 4 2 2 3 2 8" xfId="25830" xr:uid="{00000000-0005-0000-0000-00002E640000}"/>
    <cellStyle name="20% - Accent1 3 4 2 2 3 2 8 2" xfId="25831" xr:uid="{00000000-0005-0000-0000-00002F640000}"/>
    <cellStyle name="20% - Accent1 3 4 2 2 3 2 9" xfId="25832" xr:uid="{00000000-0005-0000-0000-000030640000}"/>
    <cellStyle name="20% - Accent1 3 4 2 2 3 3" xfId="25833" xr:uid="{00000000-0005-0000-0000-000031640000}"/>
    <cellStyle name="20% - Accent1 3 4 2 2 3 3 2" xfId="25834" xr:uid="{00000000-0005-0000-0000-000032640000}"/>
    <cellStyle name="20% - Accent1 3 4 2 2 3 3 2 2" xfId="25835" xr:uid="{00000000-0005-0000-0000-000033640000}"/>
    <cellStyle name="20% - Accent1 3 4 2 2 3 3 2 2 2" xfId="25836" xr:uid="{00000000-0005-0000-0000-000034640000}"/>
    <cellStyle name="20% - Accent1 3 4 2 2 3 3 2 2 2 2" xfId="25837" xr:uid="{00000000-0005-0000-0000-000035640000}"/>
    <cellStyle name="20% - Accent1 3 4 2 2 3 3 2 2 3" xfId="25838" xr:uid="{00000000-0005-0000-0000-000036640000}"/>
    <cellStyle name="20% - Accent1 3 4 2 2 3 3 2 3" xfId="25839" xr:uid="{00000000-0005-0000-0000-000037640000}"/>
    <cellStyle name="20% - Accent1 3 4 2 2 3 3 2 3 2" xfId="25840" xr:uid="{00000000-0005-0000-0000-000038640000}"/>
    <cellStyle name="20% - Accent1 3 4 2 2 3 3 2 4" xfId="25841" xr:uid="{00000000-0005-0000-0000-000039640000}"/>
    <cellStyle name="20% - Accent1 3 4 2 2 3 3 3" xfId="25842" xr:uid="{00000000-0005-0000-0000-00003A640000}"/>
    <cellStyle name="20% - Accent1 3 4 2 2 3 3 3 2" xfId="25843" xr:uid="{00000000-0005-0000-0000-00003B640000}"/>
    <cellStyle name="20% - Accent1 3 4 2 2 3 3 3 2 2" xfId="25844" xr:uid="{00000000-0005-0000-0000-00003C640000}"/>
    <cellStyle name="20% - Accent1 3 4 2 2 3 3 3 2 2 2" xfId="25845" xr:uid="{00000000-0005-0000-0000-00003D640000}"/>
    <cellStyle name="20% - Accent1 3 4 2 2 3 3 3 2 3" xfId="25846" xr:uid="{00000000-0005-0000-0000-00003E640000}"/>
    <cellStyle name="20% - Accent1 3 4 2 2 3 3 3 3" xfId="25847" xr:uid="{00000000-0005-0000-0000-00003F640000}"/>
    <cellStyle name="20% - Accent1 3 4 2 2 3 3 3 3 2" xfId="25848" xr:uid="{00000000-0005-0000-0000-000040640000}"/>
    <cellStyle name="20% - Accent1 3 4 2 2 3 3 3 4" xfId="25849" xr:uid="{00000000-0005-0000-0000-000041640000}"/>
    <cellStyle name="20% - Accent1 3 4 2 2 3 3 4" xfId="25850" xr:uid="{00000000-0005-0000-0000-000042640000}"/>
    <cellStyle name="20% - Accent1 3 4 2 2 3 3 4 2" xfId="25851" xr:uid="{00000000-0005-0000-0000-000043640000}"/>
    <cellStyle name="20% - Accent1 3 4 2 2 3 3 4 2 2" xfId="25852" xr:uid="{00000000-0005-0000-0000-000044640000}"/>
    <cellStyle name="20% - Accent1 3 4 2 2 3 3 4 2 2 2" xfId="25853" xr:uid="{00000000-0005-0000-0000-000045640000}"/>
    <cellStyle name="20% - Accent1 3 4 2 2 3 3 4 2 3" xfId="25854" xr:uid="{00000000-0005-0000-0000-000046640000}"/>
    <cellStyle name="20% - Accent1 3 4 2 2 3 3 4 3" xfId="25855" xr:uid="{00000000-0005-0000-0000-000047640000}"/>
    <cellStyle name="20% - Accent1 3 4 2 2 3 3 4 3 2" xfId="25856" xr:uid="{00000000-0005-0000-0000-000048640000}"/>
    <cellStyle name="20% - Accent1 3 4 2 2 3 3 4 4" xfId="25857" xr:uid="{00000000-0005-0000-0000-000049640000}"/>
    <cellStyle name="20% - Accent1 3 4 2 2 3 3 5" xfId="25858" xr:uid="{00000000-0005-0000-0000-00004A640000}"/>
    <cellStyle name="20% - Accent1 3 4 2 2 3 3 5 2" xfId="25859" xr:uid="{00000000-0005-0000-0000-00004B640000}"/>
    <cellStyle name="20% - Accent1 3 4 2 2 3 3 5 2 2" xfId="25860" xr:uid="{00000000-0005-0000-0000-00004C640000}"/>
    <cellStyle name="20% - Accent1 3 4 2 2 3 3 5 3" xfId="25861" xr:uid="{00000000-0005-0000-0000-00004D640000}"/>
    <cellStyle name="20% - Accent1 3 4 2 2 3 3 6" xfId="25862" xr:uid="{00000000-0005-0000-0000-00004E640000}"/>
    <cellStyle name="20% - Accent1 3 4 2 2 3 3 6 2" xfId="25863" xr:uid="{00000000-0005-0000-0000-00004F640000}"/>
    <cellStyle name="20% - Accent1 3 4 2 2 3 3 6 2 2" xfId="25864" xr:uid="{00000000-0005-0000-0000-000050640000}"/>
    <cellStyle name="20% - Accent1 3 4 2 2 3 3 6 3" xfId="25865" xr:uid="{00000000-0005-0000-0000-000051640000}"/>
    <cellStyle name="20% - Accent1 3 4 2 2 3 3 7" xfId="25866" xr:uid="{00000000-0005-0000-0000-000052640000}"/>
    <cellStyle name="20% - Accent1 3 4 2 2 3 3 7 2" xfId="25867" xr:uid="{00000000-0005-0000-0000-000053640000}"/>
    <cellStyle name="20% - Accent1 3 4 2 2 3 3 8" xfId="25868" xr:uid="{00000000-0005-0000-0000-000054640000}"/>
    <cellStyle name="20% - Accent1 3 4 2 2 3 3 8 2" xfId="25869" xr:uid="{00000000-0005-0000-0000-000055640000}"/>
    <cellStyle name="20% - Accent1 3 4 2 2 3 3 9" xfId="25870" xr:uid="{00000000-0005-0000-0000-000056640000}"/>
    <cellStyle name="20% - Accent1 3 4 2 2 3 4" xfId="25871" xr:uid="{00000000-0005-0000-0000-000057640000}"/>
    <cellStyle name="20% - Accent1 3 4 2 2 3 4 2" xfId="25872" xr:uid="{00000000-0005-0000-0000-000058640000}"/>
    <cellStyle name="20% - Accent1 3 4 2 2 3 4 2 2" xfId="25873" xr:uid="{00000000-0005-0000-0000-000059640000}"/>
    <cellStyle name="20% - Accent1 3 4 2 2 3 4 2 2 2" xfId="25874" xr:uid="{00000000-0005-0000-0000-00005A640000}"/>
    <cellStyle name="20% - Accent1 3 4 2 2 3 4 2 3" xfId="25875" xr:uid="{00000000-0005-0000-0000-00005B640000}"/>
    <cellStyle name="20% - Accent1 3 4 2 2 3 4 3" xfId="25876" xr:uid="{00000000-0005-0000-0000-00005C640000}"/>
    <cellStyle name="20% - Accent1 3 4 2 2 3 4 3 2" xfId="25877" xr:uid="{00000000-0005-0000-0000-00005D640000}"/>
    <cellStyle name="20% - Accent1 3 4 2 2 3 4 4" xfId="25878" xr:uid="{00000000-0005-0000-0000-00005E640000}"/>
    <cellStyle name="20% - Accent1 3 4 2 2 3 5" xfId="25879" xr:uid="{00000000-0005-0000-0000-00005F640000}"/>
    <cellStyle name="20% - Accent1 3 4 2 2 3 5 2" xfId="25880" xr:uid="{00000000-0005-0000-0000-000060640000}"/>
    <cellStyle name="20% - Accent1 3 4 2 2 3 5 2 2" xfId="25881" xr:uid="{00000000-0005-0000-0000-000061640000}"/>
    <cellStyle name="20% - Accent1 3 4 2 2 3 5 2 2 2" xfId="25882" xr:uid="{00000000-0005-0000-0000-000062640000}"/>
    <cellStyle name="20% - Accent1 3 4 2 2 3 5 2 3" xfId="25883" xr:uid="{00000000-0005-0000-0000-000063640000}"/>
    <cellStyle name="20% - Accent1 3 4 2 2 3 5 3" xfId="25884" xr:uid="{00000000-0005-0000-0000-000064640000}"/>
    <cellStyle name="20% - Accent1 3 4 2 2 3 5 3 2" xfId="25885" xr:uid="{00000000-0005-0000-0000-000065640000}"/>
    <cellStyle name="20% - Accent1 3 4 2 2 3 5 4" xfId="25886" xr:uid="{00000000-0005-0000-0000-000066640000}"/>
    <cellStyle name="20% - Accent1 3 4 2 2 3 6" xfId="25887" xr:uid="{00000000-0005-0000-0000-000067640000}"/>
    <cellStyle name="20% - Accent1 3 4 2 2 3 6 2" xfId="25888" xr:uid="{00000000-0005-0000-0000-000068640000}"/>
    <cellStyle name="20% - Accent1 3 4 2 2 3 6 2 2" xfId="25889" xr:uid="{00000000-0005-0000-0000-000069640000}"/>
    <cellStyle name="20% - Accent1 3 4 2 2 3 6 2 2 2" xfId="25890" xr:uid="{00000000-0005-0000-0000-00006A640000}"/>
    <cellStyle name="20% - Accent1 3 4 2 2 3 6 2 3" xfId="25891" xr:uid="{00000000-0005-0000-0000-00006B640000}"/>
    <cellStyle name="20% - Accent1 3 4 2 2 3 6 3" xfId="25892" xr:uid="{00000000-0005-0000-0000-00006C640000}"/>
    <cellStyle name="20% - Accent1 3 4 2 2 3 6 3 2" xfId="25893" xr:uid="{00000000-0005-0000-0000-00006D640000}"/>
    <cellStyle name="20% - Accent1 3 4 2 2 3 6 4" xfId="25894" xr:uid="{00000000-0005-0000-0000-00006E640000}"/>
    <cellStyle name="20% - Accent1 3 4 2 2 3 7" xfId="25895" xr:uid="{00000000-0005-0000-0000-00006F640000}"/>
    <cellStyle name="20% - Accent1 3 4 2 2 3 7 2" xfId="25896" xr:uid="{00000000-0005-0000-0000-000070640000}"/>
    <cellStyle name="20% - Accent1 3 4 2 2 3 7 2 2" xfId="25897" xr:uid="{00000000-0005-0000-0000-000071640000}"/>
    <cellStyle name="20% - Accent1 3 4 2 2 3 7 3" xfId="25898" xr:uid="{00000000-0005-0000-0000-000072640000}"/>
    <cellStyle name="20% - Accent1 3 4 2 2 3 8" xfId="25899" xr:uid="{00000000-0005-0000-0000-000073640000}"/>
    <cellStyle name="20% - Accent1 3 4 2 2 3 8 2" xfId="25900" xr:uid="{00000000-0005-0000-0000-000074640000}"/>
    <cellStyle name="20% - Accent1 3 4 2 2 3 8 2 2" xfId="25901" xr:uid="{00000000-0005-0000-0000-000075640000}"/>
    <cellStyle name="20% - Accent1 3 4 2 2 3 8 3" xfId="25902" xr:uid="{00000000-0005-0000-0000-000076640000}"/>
    <cellStyle name="20% - Accent1 3 4 2 2 3 9" xfId="25903" xr:uid="{00000000-0005-0000-0000-000077640000}"/>
    <cellStyle name="20% - Accent1 3 4 2 2 3 9 2" xfId="25904" xr:uid="{00000000-0005-0000-0000-000078640000}"/>
    <cellStyle name="20% - Accent1 3 4 2 2 4" xfId="25905" xr:uid="{00000000-0005-0000-0000-000079640000}"/>
    <cellStyle name="20% - Accent1 3 4 2 2 4 10" xfId="25906" xr:uid="{00000000-0005-0000-0000-00007A640000}"/>
    <cellStyle name="20% - Accent1 3 4 2 2 4 10 2" xfId="25907" xr:uid="{00000000-0005-0000-0000-00007B640000}"/>
    <cellStyle name="20% - Accent1 3 4 2 2 4 11" xfId="25908" xr:uid="{00000000-0005-0000-0000-00007C640000}"/>
    <cellStyle name="20% - Accent1 3 4 2 2 4 2" xfId="25909" xr:uid="{00000000-0005-0000-0000-00007D640000}"/>
    <cellStyle name="20% - Accent1 3 4 2 2 4 2 2" xfId="25910" xr:uid="{00000000-0005-0000-0000-00007E640000}"/>
    <cellStyle name="20% - Accent1 3 4 2 2 4 2 2 2" xfId="25911" xr:uid="{00000000-0005-0000-0000-00007F640000}"/>
    <cellStyle name="20% - Accent1 3 4 2 2 4 2 2 2 2" xfId="25912" xr:uid="{00000000-0005-0000-0000-000080640000}"/>
    <cellStyle name="20% - Accent1 3 4 2 2 4 2 2 2 2 2" xfId="25913" xr:uid="{00000000-0005-0000-0000-000081640000}"/>
    <cellStyle name="20% - Accent1 3 4 2 2 4 2 2 2 3" xfId="25914" xr:uid="{00000000-0005-0000-0000-000082640000}"/>
    <cellStyle name="20% - Accent1 3 4 2 2 4 2 2 3" xfId="25915" xr:uid="{00000000-0005-0000-0000-000083640000}"/>
    <cellStyle name="20% - Accent1 3 4 2 2 4 2 2 3 2" xfId="25916" xr:uid="{00000000-0005-0000-0000-000084640000}"/>
    <cellStyle name="20% - Accent1 3 4 2 2 4 2 2 4" xfId="25917" xr:uid="{00000000-0005-0000-0000-000085640000}"/>
    <cellStyle name="20% - Accent1 3 4 2 2 4 2 3" xfId="25918" xr:uid="{00000000-0005-0000-0000-000086640000}"/>
    <cellStyle name="20% - Accent1 3 4 2 2 4 2 3 2" xfId="25919" xr:uid="{00000000-0005-0000-0000-000087640000}"/>
    <cellStyle name="20% - Accent1 3 4 2 2 4 2 3 2 2" xfId="25920" xr:uid="{00000000-0005-0000-0000-000088640000}"/>
    <cellStyle name="20% - Accent1 3 4 2 2 4 2 3 2 2 2" xfId="25921" xr:uid="{00000000-0005-0000-0000-000089640000}"/>
    <cellStyle name="20% - Accent1 3 4 2 2 4 2 3 2 3" xfId="25922" xr:uid="{00000000-0005-0000-0000-00008A640000}"/>
    <cellStyle name="20% - Accent1 3 4 2 2 4 2 3 3" xfId="25923" xr:uid="{00000000-0005-0000-0000-00008B640000}"/>
    <cellStyle name="20% - Accent1 3 4 2 2 4 2 3 3 2" xfId="25924" xr:uid="{00000000-0005-0000-0000-00008C640000}"/>
    <cellStyle name="20% - Accent1 3 4 2 2 4 2 3 4" xfId="25925" xr:uid="{00000000-0005-0000-0000-00008D640000}"/>
    <cellStyle name="20% - Accent1 3 4 2 2 4 2 4" xfId="25926" xr:uid="{00000000-0005-0000-0000-00008E640000}"/>
    <cellStyle name="20% - Accent1 3 4 2 2 4 2 4 2" xfId="25927" xr:uid="{00000000-0005-0000-0000-00008F640000}"/>
    <cellStyle name="20% - Accent1 3 4 2 2 4 2 4 2 2" xfId="25928" xr:uid="{00000000-0005-0000-0000-000090640000}"/>
    <cellStyle name="20% - Accent1 3 4 2 2 4 2 4 2 2 2" xfId="25929" xr:uid="{00000000-0005-0000-0000-000091640000}"/>
    <cellStyle name="20% - Accent1 3 4 2 2 4 2 4 2 3" xfId="25930" xr:uid="{00000000-0005-0000-0000-000092640000}"/>
    <cellStyle name="20% - Accent1 3 4 2 2 4 2 4 3" xfId="25931" xr:uid="{00000000-0005-0000-0000-000093640000}"/>
    <cellStyle name="20% - Accent1 3 4 2 2 4 2 4 3 2" xfId="25932" xr:uid="{00000000-0005-0000-0000-000094640000}"/>
    <cellStyle name="20% - Accent1 3 4 2 2 4 2 4 4" xfId="25933" xr:uid="{00000000-0005-0000-0000-000095640000}"/>
    <cellStyle name="20% - Accent1 3 4 2 2 4 2 5" xfId="25934" xr:uid="{00000000-0005-0000-0000-000096640000}"/>
    <cellStyle name="20% - Accent1 3 4 2 2 4 2 5 2" xfId="25935" xr:uid="{00000000-0005-0000-0000-000097640000}"/>
    <cellStyle name="20% - Accent1 3 4 2 2 4 2 5 2 2" xfId="25936" xr:uid="{00000000-0005-0000-0000-000098640000}"/>
    <cellStyle name="20% - Accent1 3 4 2 2 4 2 5 3" xfId="25937" xr:uid="{00000000-0005-0000-0000-000099640000}"/>
    <cellStyle name="20% - Accent1 3 4 2 2 4 2 6" xfId="25938" xr:uid="{00000000-0005-0000-0000-00009A640000}"/>
    <cellStyle name="20% - Accent1 3 4 2 2 4 2 6 2" xfId="25939" xr:uid="{00000000-0005-0000-0000-00009B640000}"/>
    <cellStyle name="20% - Accent1 3 4 2 2 4 2 6 2 2" xfId="25940" xr:uid="{00000000-0005-0000-0000-00009C640000}"/>
    <cellStyle name="20% - Accent1 3 4 2 2 4 2 6 3" xfId="25941" xr:uid="{00000000-0005-0000-0000-00009D640000}"/>
    <cellStyle name="20% - Accent1 3 4 2 2 4 2 7" xfId="25942" xr:uid="{00000000-0005-0000-0000-00009E640000}"/>
    <cellStyle name="20% - Accent1 3 4 2 2 4 2 7 2" xfId="25943" xr:uid="{00000000-0005-0000-0000-00009F640000}"/>
    <cellStyle name="20% - Accent1 3 4 2 2 4 2 8" xfId="25944" xr:uid="{00000000-0005-0000-0000-0000A0640000}"/>
    <cellStyle name="20% - Accent1 3 4 2 2 4 2 8 2" xfId="25945" xr:uid="{00000000-0005-0000-0000-0000A1640000}"/>
    <cellStyle name="20% - Accent1 3 4 2 2 4 2 9" xfId="25946" xr:uid="{00000000-0005-0000-0000-0000A2640000}"/>
    <cellStyle name="20% - Accent1 3 4 2 2 4 3" xfId="25947" xr:uid="{00000000-0005-0000-0000-0000A3640000}"/>
    <cellStyle name="20% - Accent1 3 4 2 2 4 3 2" xfId="25948" xr:uid="{00000000-0005-0000-0000-0000A4640000}"/>
    <cellStyle name="20% - Accent1 3 4 2 2 4 3 2 2" xfId="25949" xr:uid="{00000000-0005-0000-0000-0000A5640000}"/>
    <cellStyle name="20% - Accent1 3 4 2 2 4 3 2 2 2" xfId="25950" xr:uid="{00000000-0005-0000-0000-0000A6640000}"/>
    <cellStyle name="20% - Accent1 3 4 2 2 4 3 2 2 2 2" xfId="25951" xr:uid="{00000000-0005-0000-0000-0000A7640000}"/>
    <cellStyle name="20% - Accent1 3 4 2 2 4 3 2 2 3" xfId="25952" xr:uid="{00000000-0005-0000-0000-0000A8640000}"/>
    <cellStyle name="20% - Accent1 3 4 2 2 4 3 2 3" xfId="25953" xr:uid="{00000000-0005-0000-0000-0000A9640000}"/>
    <cellStyle name="20% - Accent1 3 4 2 2 4 3 2 3 2" xfId="25954" xr:uid="{00000000-0005-0000-0000-0000AA640000}"/>
    <cellStyle name="20% - Accent1 3 4 2 2 4 3 2 4" xfId="25955" xr:uid="{00000000-0005-0000-0000-0000AB640000}"/>
    <cellStyle name="20% - Accent1 3 4 2 2 4 3 3" xfId="25956" xr:uid="{00000000-0005-0000-0000-0000AC640000}"/>
    <cellStyle name="20% - Accent1 3 4 2 2 4 3 3 2" xfId="25957" xr:uid="{00000000-0005-0000-0000-0000AD640000}"/>
    <cellStyle name="20% - Accent1 3 4 2 2 4 3 3 2 2" xfId="25958" xr:uid="{00000000-0005-0000-0000-0000AE640000}"/>
    <cellStyle name="20% - Accent1 3 4 2 2 4 3 3 2 2 2" xfId="25959" xr:uid="{00000000-0005-0000-0000-0000AF640000}"/>
    <cellStyle name="20% - Accent1 3 4 2 2 4 3 3 2 3" xfId="25960" xr:uid="{00000000-0005-0000-0000-0000B0640000}"/>
    <cellStyle name="20% - Accent1 3 4 2 2 4 3 3 3" xfId="25961" xr:uid="{00000000-0005-0000-0000-0000B1640000}"/>
    <cellStyle name="20% - Accent1 3 4 2 2 4 3 3 3 2" xfId="25962" xr:uid="{00000000-0005-0000-0000-0000B2640000}"/>
    <cellStyle name="20% - Accent1 3 4 2 2 4 3 3 4" xfId="25963" xr:uid="{00000000-0005-0000-0000-0000B3640000}"/>
    <cellStyle name="20% - Accent1 3 4 2 2 4 3 4" xfId="25964" xr:uid="{00000000-0005-0000-0000-0000B4640000}"/>
    <cellStyle name="20% - Accent1 3 4 2 2 4 3 4 2" xfId="25965" xr:uid="{00000000-0005-0000-0000-0000B5640000}"/>
    <cellStyle name="20% - Accent1 3 4 2 2 4 3 4 2 2" xfId="25966" xr:uid="{00000000-0005-0000-0000-0000B6640000}"/>
    <cellStyle name="20% - Accent1 3 4 2 2 4 3 4 2 2 2" xfId="25967" xr:uid="{00000000-0005-0000-0000-0000B7640000}"/>
    <cellStyle name="20% - Accent1 3 4 2 2 4 3 4 2 3" xfId="25968" xr:uid="{00000000-0005-0000-0000-0000B8640000}"/>
    <cellStyle name="20% - Accent1 3 4 2 2 4 3 4 3" xfId="25969" xr:uid="{00000000-0005-0000-0000-0000B9640000}"/>
    <cellStyle name="20% - Accent1 3 4 2 2 4 3 4 3 2" xfId="25970" xr:uid="{00000000-0005-0000-0000-0000BA640000}"/>
    <cellStyle name="20% - Accent1 3 4 2 2 4 3 4 4" xfId="25971" xr:uid="{00000000-0005-0000-0000-0000BB640000}"/>
    <cellStyle name="20% - Accent1 3 4 2 2 4 3 5" xfId="25972" xr:uid="{00000000-0005-0000-0000-0000BC640000}"/>
    <cellStyle name="20% - Accent1 3 4 2 2 4 3 5 2" xfId="25973" xr:uid="{00000000-0005-0000-0000-0000BD640000}"/>
    <cellStyle name="20% - Accent1 3 4 2 2 4 3 5 2 2" xfId="25974" xr:uid="{00000000-0005-0000-0000-0000BE640000}"/>
    <cellStyle name="20% - Accent1 3 4 2 2 4 3 5 3" xfId="25975" xr:uid="{00000000-0005-0000-0000-0000BF640000}"/>
    <cellStyle name="20% - Accent1 3 4 2 2 4 3 6" xfId="25976" xr:uid="{00000000-0005-0000-0000-0000C0640000}"/>
    <cellStyle name="20% - Accent1 3 4 2 2 4 3 6 2" xfId="25977" xr:uid="{00000000-0005-0000-0000-0000C1640000}"/>
    <cellStyle name="20% - Accent1 3 4 2 2 4 3 6 2 2" xfId="25978" xr:uid="{00000000-0005-0000-0000-0000C2640000}"/>
    <cellStyle name="20% - Accent1 3 4 2 2 4 3 6 3" xfId="25979" xr:uid="{00000000-0005-0000-0000-0000C3640000}"/>
    <cellStyle name="20% - Accent1 3 4 2 2 4 3 7" xfId="25980" xr:uid="{00000000-0005-0000-0000-0000C4640000}"/>
    <cellStyle name="20% - Accent1 3 4 2 2 4 3 7 2" xfId="25981" xr:uid="{00000000-0005-0000-0000-0000C5640000}"/>
    <cellStyle name="20% - Accent1 3 4 2 2 4 3 8" xfId="25982" xr:uid="{00000000-0005-0000-0000-0000C6640000}"/>
    <cellStyle name="20% - Accent1 3 4 2 2 4 3 8 2" xfId="25983" xr:uid="{00000000-0005-0000-0000-0000C7640000}"/>
    <cellStyle name="20% - Accent1 3 4 2 2 4 3 9" xfId="25984" xr:uid="{00000000-0005-0000-0000-0000C8640000}"/>
    <cellStyle name="20% - Accent1 3 4 2 2 4 4" xfId="25985" xr:uid="{00000000-0005-0000-0000-0000C9640000}"/>
    <cellStyle name="20% - Accent1 3 4 2 2 4 4 2" xfId="25986" xr:uid="{00000000-0005-0000-0000-0000CA640000}"/>
    <cellStyle name="20% - Accent1 3 4 2 2 4 4 2 2" xfId="25987" xr:uid="{00000000-0005-0000-0000-0000CB640000}"/>
    <cellStyle name="20% - Accent1 3 4 2 2 4 4 2 2 2" xfId="25988" xr:uid="{00000000-0005-0000-0000-0000CC640000}"/>
    <cellStyle name="20% - Accent1 3 4 2 2 4 4 2 3" xfId="25989" xr:uid="{00000000-0005-0000-0000-0000CD640000}"/>
    <cellStyle name="20% - Accent1 3 4 2 2 4 4 3" xfId="25990" xr:uid="{00000000-0005-0000-0000-0000CE640000}"/>
    <cellStyle name="20% - Accent1 3 4 2 2 4 4 3 2" xfId="25991" xr:uid="{00000000-0005-0000-0000-0000CF640000}"/>
    <cellStyle name="20% - Accent1 3 4 2 2 4 4 4" xfId="25992" xr:uid="{00000000-0005-0000-0000-0000D0640000}"/>
    <cellStyle name="20% - Accent1 3 4 2 2 4 5" xfId="25993" xr:uid="{00000000-0005-0000-0000-0000D1640000}"/>
    <cellStyle name="20% - Accent1 3 4 2 2 4 5 2" xfId="25994" xr:uid="{00000000-0005-0000-0000-0000D2640000}"/>
    <cellStyle name="20% - Accent1 3 4 2 2 4 5 2 2" xfId="25995" xr:uid="{00000000-0005-0000-0000-0000D3640000}"/>
    <cellStyle name="20% - Accent1 3 4 2 2 4 5 2 2 2" xfId="25996" xr:uid="{00000000-0005-0000-0000-0000D4640000}"/>
    <cellStyle name="20% - Accent1 3 4 2 2 4 5 2 3" xfId="25997" xr:uid="{00000000-0005-0000-0000-0000D5640000}"/>
    <cellStyle name="20% - Accent1 3 4 2 2 4 5 3" xfId="25998" xr:uid="{00000000-0005-0000-0000-0000D6640000}"/>
    <cellStyle name="20% - Accent1 3 4 2 2 4 5 3 2" xfId="25999" xr:uid="{00000000-0005-0000-0000-0000D7640000}"/>
    <cellStyle name="20% - Accent1 3 4 2 2 4 5 4" xfId="26000" xr:uid="{00000000-0005-0000-0000-0000D8640000}"/>
    <cellStyle name="20% - Accent1 3 4 2 2 4 6" xfId="26001" xr:uid="{00000000-0005-0000-0000-0000D9640000}"/>
    <cellStyle name="20% - Accent1 3 4 2 2 4 6 2" xfId="26002" xr:uid="{00000000-0005-0000-0000-0000DA640000}"/>
    <cellStyle name="20% - Accent1 3 4 2 2 4 6 2 2" xfId="26003" xr:uid="{00000000-0005-0000-0000-0000DB640000}"/>
    <cellStyle name="20% - Accent1 3 4 2 2 4 6 2 2 2" xfId="26004" xr:uid="{00000000-0005-0000-0000-0000DC640000}"/>
    <cellStyle name="20% - Accent1 3 4 2 2 4 6 2 3" xfId="26005" xr:uid="{00000000-0005-0000-0000-0000DD640000}"/>
    <cellStyle name="20% - Accent1 3 4 2 2 4 6 3" xfId="26006" xr:uid="{00000000-0005-0000-0000-0000DE640000}"/>
    <cellStyle name="20% - Accent1 3 4 2 2 4 6 3 2" xfId="26007" xr:uid="{00000000-0005-0000-0000-0000DF640000}"/>
    <cellStyle name="20% - Accent1 3 4 2 2 4 6 4" xfId="26008" xr:uid="{00000000-0005-0000-0000-0000E0640000}"/>
    <cellStyle name="20% - Accent1 3 4 2 2 4 7" xfId="26009" xr:uid="{00000000-0005-0000-0000-0000E1640000}"/>
    <cellStyle name="20% - Accent1 3 4 2 2 4 7 2" xfId="26010" xr:uid="{00000000-0005-0000-0000-0000E2640000}"/>
    <cellStyle name="20% - Accent1 3 4 2 2 4 7 2 2" xfId="26011" xr:uid="{00000000-0005-0000-0000-0000E3640000}"/>
    <cellStyle name="20% - Accent1 3 4 2 2 4 7 3" xfId="26012" xr:uid="{00000000-0005-0000-0000-0000E4640000}"/>
    <cellStyle name="20% - Accent1 3 4 2 2 4 8" xfId="26013" xr:uid="{00000000-0005-0000-0000-0000E5640000}"/>
    <cellStyle name="20% - Accent1 3 4 2 2 4 8 2" xfId="26014" xr:uid="{00000000-0005-0000-0000-0000E6640000}"/>
    <cellStyle name="20% - Accent1 3 4 2 2 4 8 2 2" xfId="26015" xr:uid="{00000000-0005-0000-0000-0000E7640000}"/>
    <cellStyle name="20% - Accent1 3 4 2 2 4 8 3" xfId="26016" xr:uid="{00000000-0005-0000-0000-0000E8640000}"/>
    <cellStyle name="20% - Accent1 3 4 2 2 4 9" xfId="26017" xr:uid="{00000000-0005-0000-0000-0000E9640000}"/>
    <cellStyle name="20% - Accent1 3 4 2 2 4 9 2" xfId="26018" xr:uid="{00000000-0005-0000-0000-0000EA640000}"/>
    <cellStyle name="20% - Accent1 3 4 2 2 5" xfId="26019" xr:uid="{00000000-0005-0000-0000-0000EB640000}"/>
    <cellStyle name="20% - Accent1 3 4 2 2 5 2" xfId="26020" xr:uid="{00000000-0005-0000-0000-0000EC640000}"/>
    <cellStyle name="20% - Accent1 3 4 2 2 5 2 2" xfId="26021" xr:uid="{00000000-0005-0000-0000-0000ED640000}"/>
    <cellStyle name="20% - Accent1 3 4 2 2 5 2 2 2" xfId="26022" xr:uid="{00000000-0005-0000-0000-0000EE640000}"/>
    <cellStyle name="20% - Accent1 3 4 2 2 5 2 2 2 2" xfId="26023" xr:uid="{00000000-0005-0000-0000-0000EF640000}"/>
    <cellStyle name="20% - Accent1 3 4 2 2 5 2 2 3" xfId="26024" xr:uid="{00000000-0005-0000-0000-0000F0640000}"/>
    <cellStyle name="20% - Accent1 3 4 2 2 5 2 3" xfId="26025" xr:uid="{00000000-0005-0000-0000-0000F1640000}"/>
    <cellStyle name="20% - Accent1 3 4 2 2 5 2 3 2" xfId="26026" xr:uid="{00000000-0005-0000-0000-0000F2640000}"/>
    <cellStyle name="20% - Accent1 3 4 2 2 5 2 4" xfId="26027" xr:uid="{00000000-0005-0000-0000-0000F3640000}"/>
    <cellStyle name="20% - Accent1 3 4 2 2 5 3" xfId="26028" xr:uid="{00000000-0005-0000-0000-0000F4640000}"/>
    <cellStyle name="20% - Accent1 3 4 2 2 5 3 2" xfId="26029" xr:uid="{00000000-0005-0000-0000-0000F5640000}"/>
    <cellStyle name="20% - Accent1 3 4 2 2 5 3 2 2" xfId="26030" xr:uid="{00000000-0005-0000-0000-0000F6640000}"/>
    <cellStyle name="20% - Accent1 3 4 2 2 5 3 2 2 2" xfId="26031" xr:uid="{00000000-0005-0000-0000-0000F7640000}"/>
    <cellStyle name="20% - Accent1 3 4 2 2 5 3 2 3" xfId="26032" xr:uid="{00000000-0005-0000-0000-0000F8640000}"/>
    <cellStyle name="20% - Accent1 3 4 2 2 5 3 3" xfId="26033" xr:uid="{00000000-0005-0000-0000-0000F9640000}"/>
    <cellStyle name="20% - Accent1 3 4 2 2 5 3 3 2" xfId="26034" xr:uid="{00000000-0005-0000-0000-0000FA640000}"/>
    <cellStyle name="20% - Accent1 3 4 2 2 5 3 4" xfId="26035" xr:uid="{00000000-0005-0000-0000-0000FB640000}"/>
    <cellStyle name="20% - Accent1 3 4 2 2 5 4" xfId="26036" xr:uid="{00000000-0005-0000-0000-0000FC640000}"/>
    <cellStyle name="20% - Accent1 3 4 2 2 5 4 2" xfId="26037" xr:uid="{00000000-0005-0000-0000-0000FD640000}"/>
    <cellStyle name="20% - Accent1 3 4 2 2 5 4 2 2" xfId="26038" xr:uid="{00000000-0005-0000-0000-0000FE640000}"/>
    <cellStyle name="20% - Accent1 3 4 2 2 5 4 2 2 2" xfId="26039" xr:uid="{00000000-0005-0000-0000-0000FF640000}"/>
    <cellStyle name="20% - Accent1 3 4 2 2 5 4 2 3" xfId="26040" xr:uid="{00000000-0005-0000-0000-000000650000}"/>
    <cellStyle name="20% - Accent1 3 4 2 2 5 4 3" xfId="26041" xr:uid="{00000000-0005-0000-0000-000001650000}"/>
    <cellStyle name="20% - Accent1 3 4 2 2 5 4 3 2" xfId="26042" xr:uid="{00000000-0005-0000-0000-000002650000}"/>
    <cellStyle name="20% - Accent1 3 4 2 2 5 4 4" xfId="26043" xr:uid="{00000000-0005-0000-0000-000003650000}"/>
    <cellStyle name="20% - Accent1 3 4 2 2 5 5" xfId="26044" xr:uid="{00000000-0005-0000-0000-000004650000}"/>
    <cellStyle name="20% - Accent1 3 4 2 2 5 5 2" xfId="26045" xr:uid="{00000000-0005-0000-0000-000005650000}"/>
    <cellStyle name="20% - Accent1 3 4 2 2 5 5 2 2" xfId="26046" xr:uid="{00000000-0005-0000-0000-000006650000}"/>
    <cellStyle name="20% - Accent1 3 4 2 2 5 5 3" xfId="26047" xr:uid="{00000000-0005-0000-0000-000007650000}"/>
    <cellStyle name="20% - Accent1 3 4 2 2 5 6" xfId="26048" xr:uid="{00000000-0005-0000-0000-000008650000}"/>
    <cellStyle name="20% - Accent1 3 4 2 2 5 6 2" xfId="26049" xr:uid="{00000000-0005-0000-0000-000009650000}"/>
    <cellStyle name="20% - Accent1 3 4 2 2 5 6 2 2" xfId="26050" xr:uid="{00000000-0005-0000-0000-00000A650000}"/>
    <cellStyle name="20% - Accent1 3 4 2 2 5 6 3" xfId="26051" xr:uid="{00000000-0005-0000-0000-00000B650000}"/>
    <cellStyle name="20% - Accent1 3 4 2 2 5 7" xfId="26052" xr:uid="{00000000-0005-0000-0000-00000C650000}"/>
    <cellStyle name="20% - Accent1 3 4 2 2 5 7 2" xfId="26053" xr:uid="{00000000-0005-0000-0000-00000D650000}"/>
    <cellStyle name="20% - Accent1 3 4 2 2 5 8" xfId="26054" xr:uid="{00000000-0005-0000-0000-00000E650000}"/>
    <cellStyle name="20% - Accent1 3 4 2 2 5 8 2" xfId="26055" xr:uid="{00000000-0005-0000-0000-00000F650000}"/>
    <cellStyle name="20% - Accent1 3 4 2 2 5 9" xfId="26056" xr:uid="{00000000-0005-0000-0000-000010650000}"/>
    <cellStyle name="20% - Accent1 3 4 2 2 6" xfId="26057" xr:uid="{00000000-0005-0000-0000-000011650000}"/>
    <cellStyle name="20% - Accent1 3 4 2 2 6 2" xfId="26058" xr:uid="{00000000-0005-0000-0000-000012650000}"/>
    <cellStyle name="20% - Accent1 3 4 2 2 6 2 2" xfId="26059" xr:uid="{00000000-0005-0000-0000-000013650000}"/>
    <cellStyle name="20% - Accent1 3 4 2 2 6 2 2 2" xfId="26060" xr:uid="{00000000-0005-0000-0000-000014650000}"/>
    <cellStyle name="20% - Accent1 3 4 2 2 6 2 2 2 2" xfId="26061" xr:uid="{00000000-0005-0000-0000-000015650000}"/>
    <cellStyle name="20% - Accent1 3 4 2 2 6 2 2 3" xfId="26062" xr:uid="{00000000-0005-0000-0000-000016650000}"/>
    <cellStyle name="20% - Accent1 3 4 2 2 6 2 3" xfId="26063" xr:uid="{00000000-0005-0000-0000-000017650000}"/>
    <cellStyle name="20% - Accent1 3 4 2 2 6 2 3 2" xfId="26064" xr:uid="{00000000-0005-0000-0000-000018650000}"/>
    <cellStyle name="20% - Accent1 3 4 2 2 6 2 4" xfId="26065" xr:uid="{00000000-0005-0000-0000-000019650000}"/>
    <cellStyle name="20% - Accent1 3 4 2 2 6 3" xfId="26066" xr:uid="{00000000-0005-0000-0000-00001A650000}"/>
    <cellStyle name="20% - Accent1 3 4 2 2 6 3 2" xfId="26067" xr:uid="{00000000-0005-0000-0000-00001B650000}"/>
    <cellStyle name="20% - Accent1 3 4 2 2 6 3 2 2" xfId="26068" xr:uid="{00000000-0005-0000-0000-00001C650000}"/>
    <cellStyle name="20% - Accent1 3 4 2 2 6 3 2 2 2" xfId="26069" xr:uid="{00000000-0005-0000-0000-00001D650000}"/>
    <cellStyle name="20% - Accent1 3 4 2 2 6 3 2 3" xfId="26070" xr:uid="{00000000-0005-0000-0000-00001E650000}"/>
    <cellStyle name="20% - Accent1 3 4 2 2 6 3 3" xfId="26071" xr:uid="{00000000-0005-0000-0000-00001F650000}"/>
    <cellStyle name="20% - Accent1 3 4 2 2 6 3 3 2" xfId="26072" xr:uid="{00000000-0005-0000-0000-000020650000}"/>
    <cellStyle name="20% - Accent1 3 4 2 2 6 3 4" xfId="26073" xr:uid="{00000000-0005-0000-0000-000021650000}"/>
    <cellStyle name="20% - Accent1 3 4 2 2 6 4" xfId="26074" xr:uid="{00000000-0005-0000-0000-000022650000}"/>
    <cellStyle name="20% - Accent1 3 4 2 2 6 4 2" xfId="26075" xr:uid="{00000000-0005-0000-0000-000023650000}"/>
    <cellStyle name="20% - Accent1 3 4 2 2 6 4 2 2" xfId="26076" xr:uid="{00000000-0005-0000-0000-000024650000}"/>
    <cellStyle name="20% - Accent1 3 4 2 2 6 4 2 2 2" xfId="26077" xr:uid="{00000000-0005-0000-0000-000025650000}"/>
    <cellStyle name="20% - Accent1 3 4 2 2 6 4 2 3" xfId="26078" xr:uid="{00000000-0005-0000-0000-000026650000}"/>
    <cellStyle name="20% - Accent1 3 4 2 2 6 4 3" xfId="26079" xr:uid="{00000000-0005-0000-0000-000027650000}"/>
    <cellStyle name="20% - Accent1 3 4 2 2 6 4 3 2" xfId="26080" xr:uid="{00000000-0005-0000-0000-000028650000}"/>
    <cellStyle name="20% - Accent1 3 4 2 2 6 4 4" xfId="26081" xr:uid="{00000000-0005-0000-0000-000029650000}"/>
    <cellStyle name="20% - Accent1 3 4 2 2 6 5" xfId="26082" xr:uid="{00000000-0005-0000-0000-00002A650000}"/>
    <cellStyle name="20% - Accent1 3 4 2 2 6 5 2" xfId="26083" xr:uid="{00000000-0005-0000-0000-00002B650000}"/>
    <cellStyle name="20% - Accent1 3 4 2 2 6 5 2 2" xfId="26084" xr:uid="{00000000-0005-0000-0000-00002C650000}"/>
    <cellStyle name="20% - Accent1 3 4 2 2 6 5 3" xfId="26085" xr:uid="{00000000-0005-0000-0000-00002D650000}"/>
    <cellStyle name="20% - Accent1 3 4 2 2 6 6" xfId="26086" xr:uid="{00000000-0005-0000-0000-00002E650000}"/>
    <cellStyle name="20% - Accent1 3 4 2 2 6 6 2" xfId="26087" xr:uid="{00000000-0005-0000-0000-00002F650000}"/>
    <cellStyle name="20% - Accent1 3 4 2 2 6 6 2 2" xfId="26088" xr:uid="{00000000-0005-0000-0000-000030650000}"/>
    <cellStyle name="20% - Accent1 3 4 2 2 6 6 3" xfId="26089" xr:uid="{00000000-0005-0000-0000-000031650000}"/>
    <cellStyle name="20% - Accent1 3 4 2 2 6 7" xfId="26090" xr:uid="{00000000-0005-0000-0000-000032650000}"/>
    <cellStyle name="20% - Accent1 3 4 2 2 6 7 2" xfId="26091" xr:uid="{00000000-0005-0000-0000-000033650000}"/>
    <cellStyle name="20% - Accent1 3 4 2 2 6 8" xfId="26092" xr:uid="{00000000-0005-0000-0000-000034650000}"/>
    <cellStyle name="20% - Accent1 3 4 2 2 6 8 2" xfId="26093" xr:uid="{00000000-0005-0000-0000-000035650000}"/>
    <cellStyle name="20% - Accent1 3 4 2 2 6 9" xfId="26094" xr:uid="{00000000-0005-0000-0000-000036650000}"/>
    <cellStyle name="20% - Accent1 3 4 2 2 7" xfId="26095" xr:uid="{00000000-0005-0000-0000-000037650000}"/>
    <cellStyle name="20% - Accent1 3 4 2 2 7 2" xfId="26096" xr:uid="{00000000-0005-0000-0000-000038650000}"/>
    <cellStyle name="20% - Accent1 3 4 2 2 7 2 2" xfId="26097" xr:uid="{00000000-0005-0000-0000-000039650000}"/>
    <cellStyle name="20% - Accent1 3 4 2 2 7 2 2 2" xfId="26098" xr:uid="{00000000-0005-0000-0000-00003A650000}"/>
    <cellStyle name="20% - Accent1 3 4 2 2 7 2 3" xfId="26099" xr:uid="{00000000-0005-0000-0000-00003B650000}"/>
    <cellStyle name="20% - Accent1 3 4 2 2 7 3" xfId="26100" xr:uid="{00000000-0005-0000-0000-00003C650000}"/>
    <cellStyle name="20% - Accent1 3 4 2 2 7 3 2" xfId="26101" xr:uid="{00000000-0005-0000-0000-00003D650000}"/>
    <cellStyle name="20% - Accent1 3 4 2 2 7 4" xfId="26102" xr:uid="{00000000-0005-0000-0000-00003E650000}"/>
    <cellStyle name="20% - Accent1 3 4 2 2 8" xfId="26103" xr:uid="{00000000-0005-0000-0000-00003F650000}"/>
    <cellStyle name="20% - Accent1 3 4 2 2 8 2" xfId="26104" xr:uid="{00000000-0005-0000-0000-000040650000}"/>
    <cellStyle name="20% - Accent1 3 4 2 2 8 2 2" xfId="26105" xr:uid="{00000000-0005-0000-0000-000041650000}"/>
    <cellStyle name="20% - Accent1 3 4 2 2 8 2 2 2" xfId="26106" xr:uid="{00000000-0005-0000-0000-000042650000}"/>
    <cellStyle name="20% - Accent1 3 4 2 2 8 2 3" xfId="26107" xr:uid="{00000000-0005-0000-0000-000043650000}"/>
    <cellStyle name="20% - Accent1 3 4 2 2 8 3" xfId="26108" xr:uid="{00000000-0005-0000-0000-000044650000}"/>
    <cellStyle name="20% - Accent1 3 4 2 2 8 3 2" xfId="26109" xr:uid="{00000000-0005-0000-0000-000045650000}"/>
    <cellStyle name="20% - Accent1 3 4 2 2 8 4" xfId="26110" xr:uid="{00000000-0005-0000-0000-000046650000}"/>
    <cellStyle name="20% - Accent1 3 4 2 2 9" xfId="26111" xr:uid="{00000000-0005-0000-0000-000047650000}"/>
    <cellStyle name="20% - Accent1 3 4 2 2 9 2" xfId="26112" xr:uid="{00000000-0005-0000-0000-000048650000}"/>
    <cellStyle name="20% - Accent1 3 4 2 2 9 2 2" xfId="26113" xr:uid="{00000000-0005-0000-0000-000049650000}"/>
    <cellStyle name="20% - Accent1 3 4 2 2 9 2 2 2" xfId="26114" xr:uid="{00000000-0005-0000-0000-00004A650000}"/>
    <cellStyle name="20% - Accent1 3 4 2 2 9 2 3" xfId="26115" xr:uid="{00000000-0005-0000-0000-00004B650000}"/>
    <cellStyle name="20% - Accent1 3 4 2 2 9 3" xfId="26116" xr:uid="{00000000-0005-0000-0000-00004C650000}"/>
    <cellStyle name="20% - Accent1 3 4 2 2 9 3 2" xfId="26117" xr:uid="{00000000-0005-0000-0000-00004D650000}"/>
    <cellStyle name="20% - Accent1 3 4 2 2 9 4" xfId="26118" xr:uid="{00000000-0005-0000-0000-00004E650000}"/>
    <cellStyle name="20% - Accent1 3 4 2 3" xfId="26119" xr:uid="{00000000-0005-0000-0000-00004F650000}"/>
    <cellStyle name="20% - Accent1 3 4 2 3 10" xfId="26120" xr:uid="{00000000-0005-0000-0000-000050650000}"/>
    <cellStyle name="20% - Accent1 3 4 2 3 10 2" xfId="26121" xr:uid="{00000000-0005-0000-0000-000051650000}"/>
    <cellStyle name="20% - Accent1 3 4 2 3 11" xfId="26122" xr:uid="{00000000-0005-0000-0000-000052650000}"/>
    <cellStyle name="20% - Accent1 3 4 2 3 2" xfId="26123" xr:uid="{00000000-0005-0000-0000-000053650000}"/>
    <cellStyle name="20% - Accent1 3 4 2 3 2 2" xfId="26124" xr:uid="{00000000-0005-0000-0000-000054650000}"/>
    <cellStyle name="20% - Accent1 3 4 2 3 2 2 2" xfId="26125" xr:uid="{00000000-0005-0000-0000-000055650000}"/>
    <cellStyle name="20% - Accent1 3 4 2 3 2 2 2 2" xfId="26126" xr:uid="{00000000-0005-0000-0000-000056650000}"/>
    <cellStyle name="20% - Accent1 3 4 2 3 2 2 2 2 2" xfId="26127" xr:uid="{00000000-0005-0000-0000-000057650000}"/>
    <cellStyle name="20% - Accent1 3 4 2 3 2 2 2 3" xfId="26128" xr:uid="{00000000-0005-0000-0000-000058650000}"/>
    <cellStyle name="20% - Accent1 3 4 2 3 2 2 3" xfId="26129" xr:uid="{00000000-0005-0000-0000-000059650000}"/>
    <cellStyle name="20% - Accent1 3 4 2 3 2 2 3 2" xfId="26130" xr:uid="{00000000-0005-0000-0000-00005A650000}"/>
    <cellStyle name="20% - Accent1 3 4 2 3 2 2 4" xfId="26131" xr:uid="{00000000-0005-0000-0000-00005B650000}"/>
    <cellStyle name="20% - Accent1 3 4 2 3 2 3" xfId="26132" xr:uid="{00000000-0005-0000-0000-00005C650000}"/>
    <cellStyle name="20% - Accent1 3 4 2 3 2 3 2" xfId="26133" xr:uid="{00000000-0005-0000-0000-00005D650000}"/>
    <cellStyle name="20% - Accent1 3 4 2 3 2 3 2 2" xfId="26134" xr:uid="{00000000-0005-0000-0000-00005E650000}"/>
    <cellStyle name="20% - Accent1 3 4 2 3 2 3 2 2 2" xfId="26135" xr:uid="{00000000-0005-0000-0000-00005F650000}"/>
    <cellStyle name="20% - Accent1 3 4 2 3 2 3 2 3" xfId="26136" xr:uid="{00000000-0005-0000-0000-000060650000}"/>
    <cellStyle name="20% - Accent1 3 4 2 3 2 3 3" xfId="26137" xr:uid="{00000000-0005-0000-0000-000061650000}"/>
    <cellStyle name="20% - Accent1 3 4 2 3 2 3 3 2" xfId="26138" xr:uid="{00000000-0005-0000-0000-000062650000}"/>
    <cellStyle name="20% - Accent1 3 4 2 3 2 3 4" xfId="26139" xr:uid="{00000000-0005-0000-0000-000063650000}"/>
    <cellStyle name="20% - Accent1 3 4 2 3 2 4" xfId="26140" xr:uid="{00000000-0005-0000-0000-000064650000}"/>
    <cellStyle name="20% - Accent1 3 4 2 3 2 4 2" xfId="26141" xr:uid="{00000000-0005-0000-0000-000065650000}"/>
    <cellStyle name="20% - Accent1 3 4 2 3 2 4 2 2" xfId="26142" xr:uid="{00000000-0005-0000-0000-000066650000}"/>
    <cellStyle name="20% - Accent1 3 4 2 3 2 4 2 2 2" xfId="26143" xr:uid="{00000000-0005-0000-0000-000067650000}"/>
    <cellStyle name="20% - Accent1 3 4 2 3 2 4 2 3" xfId="26144" xr:uid="{00000000-0005-0000-0000-000068650000}"/>
    <cellStyle name="20% - Accent1 3 4 2 3 2 4 3" xfId="26145" xr:uid="{00000000-0005-0000-0000-000069650000}"/>
    <cellStyle name="20% - Accent1 3 4 2 3 2 4 3 2" xfId="26146" xr:uid="{00000000-0005-0000-0000-00006A650000}"/>
    <cellStyle name="20% - Accent1 3 4 2 3 2 4 4" xfId="26147" xr:uid="{00000000-0005-0000-0000-00006B650000}"/>
    <cellStyle name="20% - Accent1 3 4 2 3 2 5" xfId="26148" xr:uid="{00000000-0005-0000-0000-00006C650000}"/>
    <cellStyle name="20% - Accent1 3 4 2 3 2 5 2" xfId="26149" xr:uid="{00000000-0005-0000-0000-00006D650000}"/>
    <cellStyle name="20% - Accent1 3 4 2 3 2 5 2 2" xfId="26150" xr:uid="{00000000-0005-0000-0000-00006E650000}"/>
    <cellStyle name="20% - Accent1 3 4 2 3 2 5 3" xfId="26151" xr:uid="{00000000-0005-0000-0000-00006F650000}"/>
    <cellStyle name="20% - Accent1 3 4 2 3 2 6" xfId="26152" xr:uid="{00000000-0005-0000-0000-000070650000}"/>
    <cellStyle name="20% - Accent1 3 4 2 3 2 6 2" xfId="26153" xr:uid="{00000000-0005-0000-0000-000071650000}"/>
    <cellStyle name="20% - Accent1 3 4 2 3 2 6 2 2" xfId="26154" xr:uid="{00000000-0005-0000-0000-000072650000}"/>
    <cellStyle name="20% - Accent1 3 4 2 3 2 6 3" xfId="26155" xr:uid="{00000000-0005-0000-0000-000073650000}"/>
    <cellStyle name="20% - Accent1 3 4 2 3 2 7" xfId="26156" xr:uid="{00000000-0005-0000-0000-000074650000}"/>
    <cellStyle name="20% - Accent1 3 4 2 3 2 7 2" xfId="26157" xr:uid="{00000000-0005-0000-0000-000075650000}"/>
    <cellStyle name="20% - Accent1 3 4 2 3 2 8" xfId="26158" xr:uid="{00000000-0005-0000-0000-000076650000}"/>
    <cellStyle name="20% - Accent1 3 4 2 3 2 8 2" xfId="26159" xr:uid="{00000000-0005-0000-0000-000077650000}"/>
    <cellStyle name="20% - Accent1 3 4 2 3 2 9" xfId="26160" xr:uid="{00000000-0005-0000-0000-000078650000}"/>
    <cellStyle name="20% - Accent1 3 4 2 3 3" xfId="26161" xr:uid="{00000000-0005-0000-0000-000079650000}"/>
    <cellStyle name="20% - Accent1 3 4 2 3 3 2" xfId="26162" xr:uid="{00000000-0005-0000-0000-00007A650000}"/>
    <cellStyle name="20% - Accent1 3 4 2 3 3 2 2" xfId="26163" xr:uid="{00000000-0005-0000-0000-00007B650000}"/>
    <cellStyle name="20% - Accent1 3 4 2 3 3 2 2 2" xfId="26164" xr:uid="{00000000-0005-0000-0000-00007C650000}"/>
    <cellStyle name="20% - Accent1 3 4 2 3 3 2 2 2 2" xfId="26165" xr:uid="{00000000-0005-0000-0000-00007D650000}"/>
    <cellStyle name="20% - Accent1 3 4 2 3 3 2 2 3" xfId="26166" xr:uid="{00000000-0005-0000-0000-00007E650000}"/>
    <cellStyle name="20% - Accent1 3 4 2 3 3 2 3" xfId="26167" xr:uid="{00000000-0005-0000-0000-00007F650000}"/>
    <cellStyle name="20% - Accent1 3 4 2 3 3 2 3 2" xfId="26168" xr:uid="{00000000-0005-0000-0000-000080650000}"/>
    <cellStyle name="20% - Accent1 3 4 2 3 3 2 4" xfId="26169" xr:uid="{00000000-0005-0000-0000-000081650000}"/>
    <cellStyle name="20% - Accent1 3 4 2 3 3 3" xfId="26170" xr:uid="{00000000-0005-0000-0000-000082650000}"/>
    <cellStyle name="20% - Accent1 3 4 2 3 3 3 2" xfId="26171" xr:uid="{00000000-0005-0000-0000-000083650000}"/>
    <cellStyle name="20% - Accent1 3 4 2 3 3 3 2 2" xfId="26172" xr:uid="{00000000-0005-0000-0000-000084650000}"/>
    <cellStyle name="20% - Accent1 3 4 2 3 3 3 2 2 2" xfId="26173" xr:uid="{00000000-0005-0000-0000-000085650000}"/>
    <cellStyle name="20% - Accent1 3 4 2 3 3 3 2 3" xfId="26174" xr:uid="{00000000-0005-0000-0000-000086650000}"/>
    <cellStyle name="20% - Accent1 3 4 2 3 3 3 3" xfId="26175" xr:uid="{00000000-0005-0000-0000-000087650000}"/>
    <cellStyle name="20% - Accent1 3 4 2 3 3 3 3 2" xfId="26176" xr:uid="{00000000-0005-0000-0000-000088650000}"/>
    <cellStyle name="20% - Accent1 3 4 2 3 3 3 4" xfId="26177" xr:uid="{00000000-0005-0000-0000-000089650000}"/>
    <cellStyle name="20% - Accent1 3 4 2 3 3 4" xfId="26178" xr:uid="{00000000-0005-0000-0000-00008A650000}"/>
    <cellStyle name="20% - Accent1 3 4 2 3 3 4 2" xfId="26179" xr:uid="{00000000-0005-0000-0000-00008B650000}"/>
    <cellStyle name="20% - Accent1 3 4 2 3 3 4 2 2" xfId="26180" xr:uid="{00000000-0005-0000-0000-00008C650000}"/>
    <cellStyle name="20% - Accent1 3 4 2 3 3 4 2 2 2" xfId="26181" xr:uid="{00000000-0005-0000-0000-00008D650000}"/>
    <cellStyle name="20% - Accent1 3 4 2 3 3 4 2 3" xfId="26182" xr:uid="{00000000-0005-0000-0000-00008E650000}"/>
    <cellStyle name="20% - Accent1 3 4 2 3 3 4 3" xfId="26183" xr:uid="{00000000-0005-0000-0000-00008F650000}"/>
    <cellStyle name="20% - Accent1 3 4 2 3 3 4 3 2" xfId="26184" xr:uid="{00000000-0005-0000-0000-000090650000}"/>
    <cellStyle name="20% - Accent1 3 4 2 3 3 4 4" xfId="26185" xr:uid="{00000000-0005-0000-0000-000091650000}"/>
    <cellStyle name="20% - Accent1 3 4 2 3 3 5" xfId="26186" xr:uid="{00000000-0005-0000-0000-000092650000}"/>
    <cellStyle name="20% - Accent1 3 4 2 3 3 5 2" xfId="26187" xr:uid="{00000000-0005-0000-0000-000093650000}"/>
    <cellStyle name="20% - Accent1 3 4 2 3 3 5 2 2" xfId="26188" xr:uid="{00000000-0005-0000-0000-000094650000}"/>
    <cellStyle name="20% - Accent1 3 4 2 3 3 5 3" xfId="26189" xr:uid="{00000000-0005-0000-0000-000095650000}"/>
    <cellStyle name="20% - Accent1 3 4 2 3 3 6" xfId="26190" xr:uid="{00000000-0005-0000-0000-000096650000}"/>
    <cellStyle name="20% - Accent1 3 4 2 3 3 6 2" xfId="26191" xr:uid="{00000000-0005-0000-0000-000097650000}"/>
    <cellStyle name="20% - Accent1 3 4 2 3 3 6 2 2" xfId="26192" xr:uid="{00000000-0005-0000-0000-000098650000}"/>
    <cellStyle name="20% - Accent1 3 4 2 3 3 6 3" xfId="26193" xr:uid="{00000000-0005-0000-0000-000099650000}"/>
    <cellStyle name="20% - Accent1 3 4 2 3 3 7" xfId="26194" xr:uid="{00000000-0005-0000-0000-00009A650000}"/>
    <cellStyle name="20% - Accent1 3 4 2 3 3 7 2" xfId="26195" xr:uid="{00000000-0005-0000-0000-00009B650000}"/>
    <cellStyle name="20% - Accent1 3 4 2 3 3 8" xfId="26196" xr:uid="{00000000-0005-0000-0000-00009C650000}"/>
    <cellStyle name="20% - Accent1 3 4 2 3 3 8 2" xfId="26197" xr:uid="{00000000-0005-0000-0000-00009D650000}"/>
    <cellStyle name="20% - Accent1 3 4 2 3 3 9" xfId="26198" xr:uid="{00000000-0005-0000-0000-00009E650000}"/>
    <cellStyle name="20% - Accent1 3 4 2 3 4" xfId="26199" xr:uid="{00000000-0005-0000-0000-00009F650000}"/>
    <cellStyle name="20% - Accent1 3 4 2 3 4 2" xfId="26200" xr:uid="{00000000-0005-0000-0000-0000A0650000}"/>
    <cellStyle name="20% - Accent1 3 4 2 3 4 2 2" xfId="26201" xr:uid="{00000000-0005-0000-0000-0000A1650000}"/>
    <cellStyle name="20% - Accent1 3 4 2 3 4 2 2 2" xfId="26202" xr:uid="{00000000-0005-0000-0000-0000A2650000}"/>
    <cellStyle name="20% - Accent1 3 4 2 3 4 2 3" xfId="26203" xr:uid="{00000000-0005-0000-0000-0000A3650000}"/>
    <cellStyle name="20% - Accent1 3 4 2 3 4 3" xfId="26204" xr:uid="{00000000-0005-0000-0000-0000A4650000}"/>
    <cellStyle name="20% - Accent1 3 4 2 3 4 3 2" xfId="26205" xr:uid="{00000000-0005-0000-0000-0000A5650000}"/>
    <cellStyle name="20% - Accent1 3 4 2 3 4 4" xfId="26206" xr:uid="{00000000-0005-0000-0000-0000A6650000}"/>
    <cellStyle name="20% - Accent1 3 4 2 3 5" xfId="26207" xr:uid="{00000000-0005-0000-0000-0000A7650000}"/>
    <cellStyle name="20% - Accent1 3 4 2 3 5 2" xfId="26208" xr:uid="{00000000-0005-0000-0000-0000A8650000}"/>
    <cellStyle name="20% - Accent1 3 4 2 3 5 2 2" xfId="26209" xr:uid="{00000000-0005-0000-0000-0000A9650000}"/>
    <cellStyle name="20% - Accent1 3 4 2 3 5 2 2 2" xfId="26210" xr:uid="{00000000-0005-0000-0000-0000AA650000}"/>
    <cellStyle name="20% - Accent1 3 4 2 3 5 2 3" xfId="26211" xr:uid="{00000000-0005-0000-0000-0000AB650000}"/>
    <cellStyle name="20% - Accent1 3 4 2 3 5 3" xfId="26212" xr:uid="{00000000-0005-0000-0000-0000AC650000}"/>
    <cellStyle name="20% - Accent1 3 4 2 3 5 3 2" xfId="26213" xr:uid="{00000000-0005-0000-0000-0000AD650000}"/>
    <cellStyle name="20% - Accent1 3 4 2 3 5 4" xfId="26214" xr:uid="{00000000-0005-0000-0000-0000AE650000}"/>
    <cellStyle name="20% - Accent1 3 4 2 3 6" xfId="26215" xr:uid="{00000000-0005-0000-0000-0000AF650000}"/>
    <cellStyle name="20% - Accent1 3 4 2 3 6 2" xfId="26216" xr:uid="{00000000-0005-0000-0000-0000B0650000}"/>
    <cellStyle name="20% - Accent1 3 4 2 3 6 2 2" xfId="26217" xr:uid="{00000000-0005-0000-0000-0000B1650000}"/>
    <cellStyle name="20% - Accent1 3 4 2 3 6 2 2 2" xfId="26218" xr:uid="{00000000-0005-0000-0000-0000B2650000}"/>
    <cellStyle name="20% - Accent1 3 4 2 3 6 2 3" xfId="26219" xr:uid="{00000000-0005-0000-0000-0000B3650000}"/>
    <cellStyle name="20% - Accent1 3 4 2 3 6 3" xfId="26220" xr:uid="{00000000-0005-0000-0000-0000B4650000}"/>
    <cellStyle name="20% - Accent1 3 4 2 3 6 3 2" xfId="26221" xr:uid="{00000000-0005-0000-0000-0000B5650000}"/>
    <cellStyle name="20% - Accent1 3 4 2 3 6 4" xfId="26222" xr:uid="{00000000-0005-0000-0000-0000B6650000}"/>
    <cellStyle name="20% - Accent1 3 4 2 3 7" xfId="26223" xr:uid="{00000000-0005-0000-0000-0000B7650000}"/>
    <cellStyle name="20% - Accent1 3 4 2 3 7 2" xfId="26224" xr:uid="{00000000-0005-0000-0000-0000B8650000}"/>
    <cellStyle name="20% - Accent1 3 4 2 3 7 2 2" xfId="26225" xr:uid="{00000000-0005-0000-0000-0000B9650000}"/>
    <cellStyle name="20% - Accent1 3 4 2 3 7 3" xfId="26226" xr:uid="{00000000-0005-0000-0000-0000BA650000}"/>
    <cellStyle name="20% - Accent1 3 4 2 3 8" xfId="26227" xr:uid="{00000000-0005-0000-0000-0000BB650000}"/>
    <cellStyle name="20% - Accent1 3 4 2 3 8 2" xfId="26228" xr:uid="{00000000-0005-0000-0000-0000BC650000}"/>
    <cellStyle name="20% - Accent1 3 4 2 3 8 2 2" xfId="26229" xr:uid="{00000000-0005-0000-0000-0000BD650000}"/>
    <cellStyle name="20% - Accent1 3 4 2 3 8 3" xfId="26230" xr:uid="{00000000-0005-0000-0000-0000BE650000}"/>
    <cellStyle name="20% - Accent1 3 4 2 3 9" xfId="26231" xr:uid="{00000000-0005-0000-0000-0000BF650000}"/>
    <cellStyle name="20% - Accent1 3 4 2 3 9 2" xfId="26232" xr:uid="{00000000-0005-0000-0000-0000C0650000}"/>
    <cellStyle name="20% - Accent1 3 4 2 4" xfId="26233" xr:uid="{00000000-0005-0000-0000-0000C1650000}"/>
    <cellStyle name="20% - Accent1 3 4 2 4 10" xfId="26234" xr:uid="{00000000-0005-0000-0000-0000C2650000}"/>
    <cellStyle name="20% - Accent1 3 4 2 4 10 2" xfId="26235" xr:uid="{00000000-0005-0000-0000-0000C3650000}"/>
    <cellStyle name="20% - Accent1 3 4 2 4 11" xfId="26236" xr:uid="{00000000-0005-0000-0000-0000C4650000}"/>
    <cellStyle name="20% - Accent1 3 4 2 4 2" xfId="26237" xr:uid="{00000000-0005-0000-0000-0000C5650000}"/>
    <cellStyle name="20% - Accent1 3 4 2 4 2 2" xfId="26238" xr:uid="{00000000-0005-0000-0000-0000C6650000}"/>
    <cellStyle name="20% - Accent1 3 4 2 4 2 2 2" xfId="26239" xr:uid="{00000000-0005-0000-0000-0000C7650000}"/>
    <cellStyle name="20% - Accent1 3 4 2 4 2 2 2 2" xfId="26240" xr:uid="{00000000-0005-0000-0000-0000C8650000}"/>
    <cellStyle name="20% - Accent1 3 4 2 4 2 2 2 2 2" xfId="26241" xr:uid="{00000000-0005-0000-0000-0000C9650000}"/>
    <cellStyle name="20% - Accent1 3 4 2 4 2 2 2 3" xfId="26242" xr:uid="{00000000-0005-0000-0000-0000CA650000}"/>
    <cellStyle name="20% - Accent1 3 4 2 4 2 2 3" xfId="26243" xr:uid="{00000000-0005-0000-0000-0000CB650000}"/>
    <cellStyle name="20% - Accent1 3 4 2 4 2 2 3 2" xfId="26244" xr:uid="{00000000-0005-0000-0000-0000CC650000}"/>
    <cellStyle name="20% - Accent1 3 4 2 4 2 2 4" xfId="26245" xr:uid="{00000000-0005-0000-0000-0000CD650000}"/>
    <cellStyle name="20% - Accent1 3 4 2 4 2 3" xfId="26246" xr:uid="{00000000-0005-0000-0000-0000CE650000}"/>
    <cellStyle name="20% - Accent1 3 4 2 4 2 3 2" xfId="26247" xr:uid="{00000000-0005-0000-0000-0000CF650000}"/>
    <cellStyle name="20% - Accent1 3 4 2 4 2 3 2 2" xfId="26248" xr:uid="{00000000-0005-0000-0000-0000D0650000}"/>
    <cellStyle name="20% - Accent1 3 4 2 4 2 3 2 2 2" xfId="26249" xr:uid="{00000000-0005-0000-0000-0000D1650000}"/>
    <cellStyle name="20% - Accent1 3 4 2 4 2 3 2 3" xfId="26250" xr:uid="{00000000-0005-0000-0000-0000D2650000}"/>
    <cellStyle name="20% - Accent1 3 4 2 4 2 3 3" xfId="26251" xr:uid="{00000000-0005-0000-0000-0000D3650000}"/>
    <cellStyle name="20% - Accent1 3 4 2 4 2 3 3 2" xfId="26252" xr:uid="{00000000-0005-0000-0000-0000D4650000}"/>
    <cellStyle name="20% - Accent1 3 4 2 4 2 3 4" xfId="26253" xr:uid="{00000000-0005-0000-0000-0000D5650000}"/>
    <cellStyle name="20% - Accent1 3 4 2 4 2 4" xfId="26254" xr:uid="{00000000-0005-0000-0000-0000D6650000}"/>
    <cellStyle name="20% - Accent1 3 4 2 4 2 4 2" xfId="26255" xr:uid="{00000000-0005-0000-0000-0000D7650000}"/>
    <cellStyle name="20% - Accent1 3 4 2 4 2 4 2 2" xfId="26256" xr:uid="{00000000-0005-0000-0000-0000D8650000}"/>
    <cellStyle name="20% - Accent1 3 4 2 4 2 4 2 2 2" xfId="26257" xr:uid="{00000000-0005-0000-0000-0000D9650000}"/>
    <cellStyle name="20% - Accent1 3 4 2 4 2 4 2 3" xfId="26258" xr:uid="{00000000-0005-0000-0000-0000DA650000}"/>
    <cellStyle name="20% - Accent1 3 4 2 4 2 4 3" xfId="26259" xr:uid="{00000000-0005-0000-0000-0000DB650000}"/>
    <cellStyle name="20% - Accent1 3 4 2 4 2 4 3 2" xfId="26260" xr:uid="{00000000-0005-0000-0000-0000DC650000}"/>
    <cellStyle name="20% - Accent1 3 4 2 4 2 4 4" xfId="26261" xr:uid="{00000000-0005-0000-0000-0000DD650000}"/>
    <cellStyle name="20% - Accent1 3 4 2 4 2 5" xfId="26262" xr:uid="{00000000-0005-0000-0000-0000DE650000}"/>
    <cellStyle name="20% - Accent1 3 4 2 4 2 5 2" xfId="26263" xr:uid="{00000000-0005-0000-0000-0000DF650000}"/>
    <cellStyle name="20% - Accent1 3 4 2 4 2 5 2 2" xfId="26264" xr:uid="{00000000-0005-0000-0000-0000E0650000}"/>
    <cellStyle name="20% - Accent1 3 4 2 4 2 5 3" xfId="26265" xr:uid="{00000000-0005-0000-0000-0000E1650000}"/>
    <cellStyle name="20% - Accent1 3 4 2 4 2 6" xfId="26266" xr:uid="{00000000-0005-0000-0000-0000E2650000}"/>
    <cellStyle name="20% - Accent1 3 4 2 4 2 6 2" xfId="26267" xr:uid="{00000000-0005-0000-0000-0000E3650000}"/>
    <cellStyle name="20% - Accent1 3 4 2 4 2 6 2 2" xfId="26268" xr:uid="{00000000-0005-0000-0000-0000E4650000}"/>
    <cellStyle name="20% - Accent1 3 4 2 4 2 6 3" xfId="26269" xr:uid="{00000000-0005-0000-0000-0000E5650000}"/>
    <cellStyle name="20% - Accent1 3 4 2 4 2 7" xfId="26270" xr:uid="{00000000-0005-0000-0000-0000E6650000}"/>
    <cellStyle name="20% - Accent1 3 4 2 4 2 7 2" xfId="26271" xr:uid="{00000000-0005-0000-0000-0000E7650000}"/>
    <cellStyle name="20% - Accent1 3 4 2 4 2 8" xfId="26272" xr:uid="{00000000-0005-0000-0000-0000E8650000}"/>
    <cellStyle name="20% - Accent1 3 4 2 4 2 8 2" xfId="26273" xr:uid="{00000000-0005-0000-0000-0000E9650000}"/>
    <cellStyle name="20% - Accent1 3 4 2 4 2 9" xfId="26274" xr:uid="{00000000-0005-0000-0000-0000EA650000}"/>
    <cellStyle name="20% - Accent1 3 4 2 4 3" xfId="26275" xr:uid="{00000000-0005-0000-0000-0000EB650000}"/>
    <cellStyle name="20% - Accent1 3 4 2 4 3 2" xfId="26276" xr:uid="{00000000-0005-0000-0000-0000EC650000}"/>
    <cellStyle name="20% - Accent1 3 4 2 4 3 2 2" xfId="26277" xr:uid="{00000000-0005-0000-0000-0000ED650000}"/>
    <cellStyle name="20% - Accent1 3 4 2 4 3 2 2 2" xfId="26278" xr:uid="{00000000-0005-0000-0000-0000EE650000}"/>
    <cellStyle name="20% - Accent1 3 4 2 4 3 2 2 2 2" xfId="26279" xr:uid="{00000000-0005-0000-0000-0000EF650000}"/>
    <cellStyle name="20% - Accent1 3 4 2 4 3 2 2 3" xfId="26280" xr:uid="{00000000-0005-0000-0000-0000F0650000}"/>
    <cellStyle name="20% - Accent1 3 4 2 4 3 2 3" xfId="26281" xr:uid="{00000000-0005-0000-0000-0000F1650000}"/>
    <cellStyle name="20% - Accent1 3 4 2 4 3 2 3 2" xfId="26282" xr:uid="{00000000-0005-0000-0000-0000F2650000}"/>
    <cellStyle name="20% - Accent1 3 4 2 4 3 2 4" xfId="26283" xr:uid="{00000000-0005-0000-0000-0000F3650000}"/>
    <cellStyle name="20% - Accent1 3 4 2 4 3 3" xfId="26284" xr:uid="{00000000-0005-0000-0000-0000F4650000}"/>
    <cellStyle name="20% - Accent1 3 4 2 4 3 3 2" xfId="26285" xr:uid="{00000000-0005-0000-0000-0000F5650000}"/>
    <cellStyle name="20% - Accent1 3 4 2 4 3 3 2 2" xfId="26286" xr:uid="{00000000-0005-0000-0000-0000F6650000}"/>
    <cellStyle name="20% - Accent1 3 4 2 4 3 3 2 2 2" xfId="26287" xr:uid="{00000000-0005-0000-0000-0000F7650000}"/>
    <cellStyle name="20% - Accent1 3 4 2 4 3 3 2 3" xfId="26288" xr:uid="{00000000-0005-0000-0000-0000F8650000}"/>
    <cellStyle name="20% - Accent1 3 4 2 4 3 3 3" xfId="26289" xr:uid="{00000000-0005-0000-0000-0000F9650000}"/>
    <cellStyle name="20% - Accent1 3 4 2 4 3 3 3 2" xfId="26290" xr:uid="{00000000-0005-0000-0000-0000FA650000}"/>
    <cellStyle name="20% - Accent1 3 4 2 4 3 3 4" xfId="26291" xr:uid="{00000000-0005-0000-0000-0000FB650000}"/>
    <cellStyle name="20% - Accent1 3 4 2 4 3 4" xfId="26292" xr:uid="{00000000-0005-0000-0000-0000FC650000}"/>
    <cellStyle name="20% - Accent1 3 4 2 4 3 4 2" xfId="26293" xr:uid="{00000000-0005-0000-0000-0000FD650000}"/>
    <cellStyle name="20% - Accent1 3 4 2 4 3 4 2 2" xfId="26294" xr:uid="{00000000-0005-0000-0000-0000FE650000}"/>
    <cellStyle name="20% - Accent1 3 4 2 4 3 4 2 2 2" xfId="26295" xr:uid="{00000000-0005-0000-0000-0000FF650000}"/>
    <cellStyle name="20% - Accent1 3 4 2 4 3 4 2 3" xfId="26296" xr:uid="{00000000-0005-0000-0000-000000660000}"/>
    <cellStyle name="20% - Accent1 3 4 2 4 3 4 3" xfId="26297" xr:uid="{00000000-0005-0000-0000-000001660000}"/>
    <cellStyle name="20% - Accent1 3 4 2 4 3 4 3 2" xfId="26298" xr:uid="{00000000-0005-0000-0000-000002660000}"/>
    <cellStyle name="20% - Accent1 3 4 2 4 3 4 4" xfId="26299" xr:uid="{00000000-0005-0000-0000-000003660000}"/>
    <cellStyle name="20% - Accent1 3 4 2 4 3 5" xfId="26300" xr:uid="{00000000-0005-0000-0000-000004660000}"/>
    <cellStyle name="20% - Accent1 3 4 2 4 3 5 2" xfId="26301" xr:uid="{00000000-0005-0000-0000-000005660000}"/>
    <cellStyle name="20% - Accent1 3 4 2 4 3 5 2 2" xfId="26302" xr:uid="{00000000-0005-0000-0000-000006660000}"/>
    <cellStyle name="20% - Accent1 3 4 2 4 3 5 3" xfId="26303" xr:uid="{00000000-0005-0000-0000-000007660000}"/>
    <cellStyle name="20% - Accent1 3 4 2 4 3 6" xfId="26304" xr:uid="{00000000-0005-0000-0000-000008660000}"/>
    <cellStyle name="20% - Accent1 3 4 2 4 3 6 2" xfId="26305" xr:uid="{00000000-0005-0000-0000-000009660000}"/>
    <cellStyle name="20% - Accent1 3 4 2 4 3 6 2 2" xfId="26306" xr:uid="{00000000-0005-0000-0000-00000A660000}"/>
    <cellStyle name="20% - Accent1 3 4 2 4 3 6 3" xfId="26307" xr:uid="{00000000-0005-0000-0000-00000B660000}"/>
    <cellStyle name="20% - Accent1 3 4 2 4 3 7" xfId="26308" xr:uid="{00000000-0005-0000-0000-00000C660000}"/>
    <cellStyle name="20% - Accent1 3 4 2 4 3 7 2" xfId="26309" xr:uid="{00000000-0005-0000-0000-00000D660000}"/>
    <cellStyle name="20% - Accent1 3 4 2 4 3 8" xfId="26310" xr:uid="{00000000-0005-0000-0000-00000E660000}"/>
    <cellStyle name="20% - Accent1 3 4 2 4 3 8 2" xfId="26311" xr:uid="{00000000-0005-0000-0000-00000F660000}"/>
    <cellStyle name="20% - Accent1 3 4 2 4 3 9" xfId="26312" xr:uid="{00000000-0005-0000-0000-000010660000}"/>
    <cellStyle name="20% - Accent1 3 4 2 4 4" xfId="26313" xr:uid="{00000000-0005-0000-0000-000011660000}"/>
    <cellStyle name="20% - Accent1 3 4 2 4 4 2" xfId="26314" xr:uid="{00000000-0005-0000-0000-000012660000}"/>
    <cellStyle name="20% - Accent1 3 4 2 4 4 2 2" xfId="26315" xr:uid="{00000000-0005-0000-0000-000013660000}"/>
    <cellStyle name="20% - Accent1 3 4 2 4 4 2 2 2" xfId="26316" xr:uid="{00000000-0005-0000-0000-000014660000}"/>
    <cellStyle name="20% - Accent1 3 4 2 4 4 2 3" xfId="26317" xr:uid="{00000000-0005-0000-0000-000015660000}"/>
    <cellStyle name="20% - Accent1 3 4 2 4 4 3" xfId="26318" xr:uid="{00000000-0005-0000-0000-000016660000}"/>
    <cellStyle name="20% - Accent1 3 4 2 4 4 3 2" xfId="26319" xr:uid="{00000000-0005-0000-0000-000017660000}"/>
    <cellStyle name="20% - Accent1 3 4 2 4 4 4" xfId="26320" xr:uid="{00000000-0005-0000-0000-000018660000}"/>
    <cellStyle name="20% - Accent1 3 4 2 4 5" xfId="26321" xr:uid="{00000000-0005-0000-0000-000019660000}"/>
    <cellStyle name="20% - Accent1 3 4 2 4 5 2" xfId="26322" xr:uid="{00000000-0005-0000-0000-00001A660000}"/>
    <cellStyle name="20% - Accent1 3 4 2 4 5 2 2" xfId="26323" xr:uid="{00000000-0005-0000-0000-00001B660000}"/>
    <cellStyle name="20% - Accent1 3 4 2 4 5 2 2 2" xfId="26324" xr:uid="{00000000-0005-0000-0000-00001C660000}"/>
    <cellStyle name="20% - Accent1 3 4 2 4 5 2 3" xfId="26325" xr:uid="{00000000-0005-0000-0000-00001D660000}"/>
    <cellStyle name="20% - Accent1 3 4 2 4 5 3" xfId="26326" xr:uid="{00000000-0005-0000-0000-00001E660000}"/>
    <cellStyle name="20% - Accent1 3 4 2 4 5 3 2" xfId="26327" xr:uid="{00000000-0005-0000-0000-00001F660000}"/>
    <cellStyle name="20% - Accent1 3 4 2 4 5 4" xfId="26328" xr:uid="{00000000-0005-0000-0000-000020660000}"/>
    <cellStyle name="20% - Accent1 3 4 2 4 6" xfId="26329" xr:uid="{00000000-0005-0000-0000-000021660000}"/>
    <cellStyle name="20% - Accent1 3 4 2 4 6 2" xfId="26330" xr:uid="{00000000-0005-0000-0000-000022660000}"/>
    <cellStyle name="20% - Accent1 3 4 2 4 6 2 2" xfId="26331" xr:uid="{00000000-0005-0000-0000-000023660000}"/>
    <cellStyle name="20% - Accent1 3 4 2 4 6 2 2 2" xfId="26332" xr:uid="{00000000-0005-0000-0000-000024660000}"/>
    <cellStyle name="20% - Accent1 3 4 2 4 6 2 3" xfId="26333" xr:uid="{00000000-0005-0000-0000-000025660000}"/>
    <cellStyle name="20% - Accent1 3 4 2 4 6 3" xfId="26334" xr:uid="{00000000-0005-0000-0000-000026660000}"/>
    <cellStyle name="20% - Accent1 3 4 2 4 6 3 2" xfId="26335" xr:uid="{00000000-0005-0000-0000-000027660000}"/>
    <cellStyle name="20% - Accent1 3 4 2 4 6 4" xfId="26336" xr:uid="{00000000-0005-0000-0000-000028660000}"/>
    <cellStyle name="20% - Accent1 3 4 2 4 7" xfId="26337" xr:uid="{00000000-0005-0000-0000-000029660000}"/>
    <cellStyle name="20% - Accent1 3 4 2 4 7 2" xfId="26338" xr:uid="{00000000-0005-0000-0000-00002A660000}"/>
    <cellStyle name="20% - Accent1 3 4 2 4 7 2 2" xfId="26339" xr:uid="{00000000-0005-0000-0000-00002B660000}"/>
    <cellStyle name="20% - Accent1 3 4 2 4 7 3" xfId="26340" xr:uid="{00000000-0005-0000-0000-00002C660000}"/>
    <cellStyle name="20% - Accent1 3 4 2 4 8" xfId="26341" xr:uid="{00000000-0005-0000-0000-00002D660000}"/>
    <cellStyle name="20% - Accent1 3 4 2 4 8 2" xfId="26342" xr:uid="{00000000-0005-0000-0000-00002E660000}"/>
    <cellStyle name="20% - Accent1 3 4 2 4 8 2 2" xfId="26343" xr:uid="{00000000-0005-0000-0000-00002F660000}"/>
    <cellStyle name="20% - Accent1 3 4 2 4 8 3" xfId="26344" xr:uid="{00000000-0005-0000-0000-000030660000}"/>
    <cellStyle name="20% - Accent1 3 4 2 4 9" xfId="26345" xr:uid="{00000000-0005-0000-0000-000031660000}"/>
    <cellStyle name="20% - Accent1 3 4 2 4 9 2" xfId="26346" xr:uid="{00000000-0005-0000-0000-000032660000}"/>
    <cellStyle name="20% - Accent1 3 4 2 5" xfId="26347" xr:uid="{00000000-0005-0000-0000-000033660000}"/>
    <cellStyle name="20% - Accent1 3 4 2 5 10" xfId="26348" xr:uid="{00000000-0005-0000-0000-000034660000}"/>
    <cellStyle name="20% - Accent1 3 4 2 5 10 2" xfId="26349" xr:uid="{00000000-0005-0000-0000-000035660000}"/>
    <cellStyle name="20% - Accent1 3 4 2 5 11" xfId="26350" xr:uid="{00000000-0005-0000-0000-000036660000}"/>
    <cellStyle name="20% - Accent1 3 4 2 5 2" xfId="26351" xr:uid="{00000000-0005-0000-0000-000037660000}"/>
    <cellStyle name="20% - Accent1 3 4 2 5 2 2" xfId="26352" xr:uid="{00000000-0005-0000-0000-000038660000}"/>
    <cellStyle name="20% - Accent1 3 4 2 5 2 2 2" xfId="26353" xr:uid="{00000000-0005-0000-0000-000039660000}"/>
    <cellStyle name="20% - Accent1 3 4 2 5 2 2 2 2" xfId="26354" xr:uid="{00000000-0005-0000-0000-00003A660000}"/>
    <cellStyle name="20% - Accent1 3 4 2 5 2 2 2 2 2" xfId="26355" xr:uid="{00000000-0005-0000-0000-00003B660000}"/>
    <cellStyle name="20% - Accent1 3 4 2 5 2 2 2 3" xfId="26356" xr:uid="{00000000-0005-0000-0000-00003C660000}"/>
    <cellStyle name="20% - Accent1 3 4 2 5 2 2 3" xfId="26357" xr:uid="{00000000-0005-0000-0000-00003D660000}"/>
    <cellStyle name="20% - Accent1 3 4 2 5 2 2 3 2" xfId="26358" xr:uid="{00000000-0005-0000-0000-00003E660000}"/>
    <cellStyle name="20% - Accent1 3 4 2 5 2 2 4" xfId="26359" xr:uid="{00000000-0005-0000-0000-00003F660000}"/>
    <cellStyle name="20% - Accent1 3 4 2 5 2 3" xfId="26360" xr:uid="{00000000-0005-0000-0000-000040660000}"/>
    <cellStyle name="20% - Accent1 3 4 2 5 2 3 2" xfId="26361" xr:uid="{00000000-0005-0000-0000-000041660000}"/>
    <cellStyle name="20% - Accent1 3 4 2 5 2 3 2 2" xfId="26362" xr:uid="{00000000-0005-0000-0000-000042660000}"/>
    <cellStyle name="20% - Accent1 3 4 2 5 2 3 2 2 2" xfId="26363" xr:uid="{00000000-0005-0000-0000-000043660000}"/>
    <cellStyle name="20% - Accent1 3 4 2 5 2 3 2 3" xfId="26364" xr:uid="{00000000-0005-0000-0000-000044660000}"/>
    <cellStyle name="20% - Accent1 3 4 2 5 2 3 3" xfId="26365" xr:uid="{00000000-0005-0000-0000-000045660000}"/>
    <cellStyle name="20% - Accent1 3 4 2 5 2 3 3 2" xfId="26366" xr:uid="{00000000-0005-0000-0000-000046660000}"/>
    <cellStyle name="20% - Accent1 3 4 2 5 2 3 4" xfId="26367" xr:uid="{00000000-0005-0000-0000-000047660000}"/>
    <cellStyle name="20% - Accent1 3 4 2 5 2 4" xfId="26368" xr:uid="{00000000-0005-0000-0000-000048660000}"/>
    <cellStyle name="20% - Accent1 3 4 2 5 2 4 2" xfId="26369" xr:uid="{00000000-0005-0000-0000-000049660000}"/>
    <cellStyle name="20% - Accent1 3 4 2 5 2 4 2 2" xfId="26370" xr:uid="{00000000-0005-0000-0000-00004A660000}"/>
    <cellStyle name="20% - Accent1 3 4 2 5 2 4 2 2 2" xfId="26371" xr:uid="{00000000-0005-0000-0000-00004B660000}"/>
    <cellStyle name="20% - Accent1 3 4 2 5 2 4 2 3" xfId="26372" xr:uid="{00000000-0005-0000-0000-00004C660000}"/>
    <cellStyle name="20% - Accent1 3 4 2 5 2 4 3" xfId="26373" xr:uid="{00000000-0005-0000-0000-00004D660000}"/>
    <cellStyle name="20% - Accent1 3 4 2 5 2 4 3 2" xfId="26374" xr:uid="{00000000-0005-0000-0000-00004E660000}"/>
    <cellStyle name="20% - Accent1 3 4 2 5 2 4 4" xfId="26375" xr:uid="{00000000-0005-0000-0000-00004F660000}"/>
    <cellStyle name="20% - Accent1 3 4 2 5 2 5" xfId="26376" xr:uid="{00000000-0005-0000-0000-000050660000}"/>
    <cellStyle name="20% - Accent1 3 4 2 5 2 5 2" xfId="26377" xr:uid="{00000000-0005-0000-0000-000051660000}"/>
    <cellStyle name="20% - Accent1 3 4 2 5 2 5 2 2" xfId="26378" xr:uid="{00000000-0005-0000-0000-000052660000}"/>
    <cellStyle name="20% - Accent1 3 4 2 5 2 5 3" xfId="26379" xr:uid="{00000000-0005-0000-0000-000053660000}"/>
    <cellStyle name="20% - Accent1 3 4 2 5 2 6" xfId="26380" xr:uid="{00000000-0005-0000-0000-000054660000}"/>
    <cellStyle name="20% - Accent1 3 4 2 5 2 6 2" xfId="26381" xr:uid="{00000000-0005-0000-0000-000055660000}"/>
    <cellStyle name="20% - Accent1 3 4 2 5 2 6 2 2" xfId="26382" xr:uid="{00000000-0005-0000-0000-000056660000}"/>
    <cellStyle name="20% - Accent1 3 4 2 5 2 6 3" xfId="26383" xr:uid="{00000000-0005-0000-0000-000057660000}"/>
    <cellStyle name="20% - Accent1 3 4 2 5 2 7" xfId="26384" xr:uid="{00000000-0005-0000-0000-000058660000}"/>
    <cellStyle name="20% - Accent1 3 4 2 5 2 7 2" xfId="26385" xr:uid="{00000000-0005-0000-0000-000059660000}"/>
    <cellStyle name="20% - Accent1 3 4 2 5 2 8" xfId="26386" xr:uid="{00000000-0005-0000-0000-00005A660000}"/>
    <cellStyle name="20% - Accent1 3 4 2 5 2 8 2" xfId="26387" xr:uid="{00000000-0005-0000-0000-00005B660000}"/>
    <cellStyle name="20% - Accent1 3 4 2 5 2 9" xfId="26388" xr:uid="{00000000-0005-0000-0000-00005C660000}"/>
    <cellStyle name="20% - Accent1 3 4 2 5 3" xfId="26389" xr:uid="{00000000-0005-0000-0000-00005D660000}"/>
    <cellStyle name="20% - Accent1 3 4 2 5 3 2" xfId="26390" xr:uid="{00000000-0005-0000-0000-00005E660000}"/>
    <cellStyle name="20% - Accent1 3 4 2 5 3 2 2" xfId="26391" xr:uid="{00000000-0005-0000-0000-00005F660000}"/>
    <cellStyle name="20% - Accent1 3 4 2 5 3 2 2 2" xfId="26392" xr:uid="{00000000-0005-0000-0000-000060660000}"/>
    <cellStyle name="20% - Accent1 3 4 2 5 3 2 2 2 2" xfId="26393" xr:uid="{00000000-0005-0000-0000-000061660000}"/>
    <cellStyle name="20% - Accent1 3 4 2 5 3 2 2 3" xfId="26394" xr:uid="{00000000-0005-0000-0000-000062660000}"/>
    <cellStyle name="20% - Accent1 3 4 2 5 3 2 3" xfId="26395" xr:uid="{00000000-0005-0000-0000-000063660000}"/>
    <cellStyle name="20% - Accent1 3 4 2 5 3 2 3 2" xfId="26396" xr:uid="{00000000-0005-0000-0000-000064660000}"/>
    <cellStyle name="20% - Accent1 3 4 2 5 3 2 4" xfId="26397" xr:uid="{00000000-0005-0000-0000-000065660000}"/>
    <cellStyle name="20% - Accent1 3 4 2 5 3 3" xfId="26398" xr:uid="{00000000-0005-0000-0000-000066660000}"/>
    <cellStyle name="20% - Accent1 3 4 2 5 3 3 2" xfId="26399" xr:uid="{00000000-0005-0000-0000-000067660000}"/>
    <cellStyle name="20% - Accent1 3 4 2 5 3 3 2 2" xfId="26400" xr:uid="{00000000-0005-0000-0000-000068660000}"/>
    <cellStyle name="20% - Accent1 3 4 2 5 3 3 2 2 2" xfId="26401" xr:uid="{00000000-0005-0000-0000-000069660000}"/>
    <cellStyle name="20% - Accent1 3 4 2 5 3 3 2 3" xfId="26402" xr:uid="{00000000-0005-0000-0000-00006A660000}"/>
    <cellStyle name="20% - Accent1 3 4 2 5 3 3 3" xfId="26403" xr:uid="{00000000-0005-0000-0000-00006B660000}"/>
    <cellStyle name="20% - Accent1 3 4 2 5 3 3 3 2" xfId="26404" xr:uid="{00000000-0005-0000-0000-00006C660000}"/>
    <cellStyle name="20% - Accent1 3 4 2 5 3 3 4" xfId="26405" xr:uid="{00000000-0005-0000-0000-00006D660000}"/>
    <cellStyle name="20% - Accent1 3 4 2 5 3 4" xfId="26406" xr:uid="{00000000-0005-0000-0000-00006E660000}"/>
    <cellStyle name="20% - Accent1 3 4 2 5 3 4 2" xfId="26407" xr:uid="{00000000-0005-0000-0000-00006F660000}"/>
    <cellStyle name="20% - Accent1 3 4 2 5 3 4 2 2" xfId="26408" xr:uid="{00000000-0005-0000-0000-000070660000}"/>
    <cellStyle name="20% - Accent1 3 4 2 5 3 4 2 2 2" xfId="26409" xr:uid="{00000000-0005-0000-0000-000071660000}"/>
    <cellStyle name="20% - Accent1 3 4 2 5 3 4 2 3" xfId="26410" xr:uid="{00000000-0005-0000-0000-000072660000}"/>
    <cellStyle name="20% - Accent1 3 4 2 5 3 4 3" xfId="26411" xr:uid="{00000000-0005-0000-0000-000073660000}"/>
    <cellStyle name="20% - Accent1 3 4 2 5 3 4 3 2" xfId="26412" xr:uid="{00000000-0005-0000-0000-000074660000}"/>
    <cellStyle name="20% - Accent1 3 4 2 5 3 4 4" xfId="26413" xr:uid="{00000000-0005-0000-0000-000075660000}"/>
    <cellStyle name="20% - Accent1 3 4 2 5 3 5" xfId="26414" xr:uid="{00000000-0005-0000-0000-000076660000}"/>
    <cellStyle name="20% - Accent1 3 4 2 5 3 5 2" xfId="26415" xr:uid="{00000000-0005-0000-0000-000077660000}"/>
    <cellStyle name="20% - Accent1 3 4 2 5 3 5 2 2" xfId="26416" xr:uid="{00000000-0005-0000-0000-000078660000}"/>
    <cellStyle name="20% - Accent1 3 4 2 5 3 5 3" xfId="26417" xr:uid="{00000000-0005-0000-0000-000079660000}"/>
    <cellStyle name="20% - Accent1 3 4 2 5 3 6" xfId="26418" xr:uid="{00000000-0005-0000-0000-00007A660000}"/>
    <cellStyle name="20% - Accent1 3 4 2 5 3 6 2" xfId="26419" xr:uid="{00000000-0005-0000-0000-00007B660000}"/>
    <cellStyle name="20% - Accent1 3 4 2 5 3 6 2 2" xfId="26420" xr:uid="{00000000-0005-0000-0000-00007C660000}"/>
    <cellStyle name="20% - Accent1 3 4 2 5 3 6 3" xfId="26421" xr:uid="{00000000-0005-0000-0000-00007D660000}"/>
    <cellStyle name="20% - Accent1 3 4 2 5 3 7" xfId="26422" xr:uid="{00000000-0005-0000-0000-00007E660000}"/>
    <cellStyle name="20% - Accent1 3 4 2 5 3 7 2" xfId="26423" xr:uid="{00000000-0005-0000-0000-00007F660000}"/>
    <cellStyle name="20% - Accent1 3 4 2 5 3 8" xfId="26424" xr:uid="{00000000-0005-0000-0000-000080660000}"/>
    <cellStyle name="20% - Accent1 3 4 2 5 3 8 2" xfId="26425" xr:uid="{00000000-0005-0000-0000-000081660000}"/>
    <cellStyle name="20% - Accent1 3 4 2 5 3 9" xfId="26426" xr:uid="{00000000-0005-0000-0000-000082660000}"/>
    <cellStyle name="20% - Accent1 3 4 2 5 4" xfId="26427" xr:uid="{00000000-0005-0000-0000-000083660000}"/>
    <cellStyle name="20% - Accent1 3 4 2 5 4 2" xfId="26428" xr:uid="{00000000-0005-0000-0000-000084660000}"/>
    <cellStyle name="20% - Accent1 3 4 2 5 4 2 2" xfId="26429" xr:uid="{00000000-0005-0000-0000-000085660000}"/>
    <cellStyle name="20% - Accent1 3 4 2 5 4 2 2 2" xfId="26430" xr:uid="{00000000-0005-0000-0000-000086660000}"/>
    <cellStyle name="20% - Accent1 3 4 2 5 4 2 3" xfId="26431" xr:uid="{00000000-0005-0000-0000-000087660000}"/>
    <cellStyle name="20% - Accent1 3 4 2 5 4 3" xfId="26432" xr:uid="{00000000-0005-0000-0000-000088660000}"/>
    <cellStyle name="20% - Accent1 3 4 2 5 4 3 2" xfId="26433" xr:uid="{00000000-0005-0000-0000-000089660000}"/>
    <cellStyle name="20% - Accent1 3 4 2 5 4 4" xfId="26434" xr:uid="{00000000-0005-0000-0000-00008A660000}"/>
    <cellStyle name="20% - Accent1 3 4 2 5 5" xfId="26435" xr:uid="{00000000-0005-0000-0000-00008B660000}"/>
    <cellStyle name="20% - Accent1 3 4 2 5 5 2" xfId="26436" xr:uid="{00000000-0005-0000-0000-00008C660000}"/>
    <cellStyle name="20% - Accent1 3 4 2 5 5 2 2" xfId="26437" xr:uid="{00000000-0005-0000-0000-00008D660000}"/>
    <cellStyle name="20% - Accent1 3 4 2 5 5 2 2 2" xfId="26438" xr:uid="{00000000-0005-0000-0000-00008E660000}"/>
    <cellStyle name="20% - Accent1 3 4 2 5 5 2 3" xfId="26439" xr:uid="{00000000-0005-0000-0000-00008F660000}"/>
    <cellStyle name="20% - Accent1 3 4 2 5 5 3" xfId="26440" xr:uid="{00000000-0005-0000-0000-000090660000}"/>
    <cellStyle name="20% - Accent1 3 4 2 5 5 3 2" xfId="26441" xr:uid="{00000000-0005-0000-0000-000091660000}"/>
    <cellStyle name="20% - Accent1 3 4 2 5 5 4" xfId="26442" xr:uid="{00000000-0005-0000-0000-000092660000}"/>
    <cellStyle name="20% - Accent1 3 4 2 5 6" xfId="26443" xr:uid="{00000000-0005-0000-0000-000093660000}"/>
    <cellStyle name="20% - Accent1 3 4 2 5 6 2" xfId="26444" xr:uid="{00000000-0005-0000-0000-000094660000}"/>
    <cellStyle name="20% - Accent1 3 4 2 5 6 2 2" xfId="26445" xr:uid="{00000000-0005-0000-0000-000095660000}"/>
    <cellStyle name="20% - Accent1 3 4 2 5 6 2 2 2" xfId="26446" xr:uid="{00000000-0005-0000-0000-000096660000}"/>
    <cellStyle name="20% - Accent1 3 4 2 5 6 2 3" xfId="26447" xr:uid="{00000000-0005-0000-0000-000097660000}"/>
    <cellStyle name="20% - Accent1 3 4 2 5 6 3" xfId="26448" xr:uid="{00000000-0005-0000-0000-000098660000}"/>
    <cellStyle name="20% - Accent1 3 4 2 5 6 3 2" xfId="26449" xr:uid="{00000000-0005-0000-0000-000099660000}"/>
    <cellStyle name="20% - Accent1 3 4 2 5 6 4" xfId="26450" xr:uid="{00000000-0005-0000-0000-00009A660000}"/>
    <cellStyle name="20% - Accent1 3 4 2 5 7" xfId="26451" xr:uid="{00000000-0005-0000-0000-00009B660000}"/>
    <cellStyle name="20% - Accent1 3 4 2 5 7 2" xfId="26452" xr:uid="{00000000-0005-0000-0000-00009C660000}"/>
    <cellStyle name="20% - Accent1 3 4 2 5 7 2 2" xfId="26453" xr:uid="{00000000-0005-0000-0000-00009D660000}"/>
    <cellStyle name="20% - Accent1 3 4 2 5 7 3" xfId="26454" xr:uid="{00000000-0005-0000-0000-00009E660000}"/>
    <cellStyle name="20% - Accent1 3 4 2 5 8" xfId="26455" xr:uid="{00000000-0005-0000-0000-00009F660000}"/>
    <cellStyle name="20% - Accent1 3 4 2 5 8 2" xfId="26456" xr:uid="{00000000-0005-0000-0000-0000A0660000}"/>
    <cellStyle name="20% - Accent1 3 4 2 5 8 2 2" xfId="26457" xr:uid="{00000000-0005-0000-0000-0000A1660000}"/>
    <cellStyle name="20% - Accent1 3 4 2 5 8 3" xfId="26458" xr:uid="{00000000-0005-0000-0000-0000A2660000}"/>
    <cellStyle name="20% - Accent1 3 4 2 5 9" xfId="26459" xr:uid="{00000000-0005-0000-0000-0000A3660000}"/>
    <cellStyle name="20% - Accent1 3 4 2 5 9 2" xfId="26460" xr:uid="{00000000-0005-0000-0000-0000A4660000}"/>
    <cellStyle name="20% - Accent1 3 4 2 6" xfId="26461" xr:uid="{00000000-0005-0000-0000-0000A5660000}"/>
    <cellStyle name="20% - Accent1 3 4 2 6 2" xfId="26462" xr:uid="{00000000-0005-0000-0000-0000A6660000}"/>
    <cellStyle name="20% - Accent1 3 4 2 6 2 2" xfId="26463" xr:uid="{00000000-0005-0000-0000-0000A7660000}"/>
    <cellStyle name="20% - Accent1 3 4 2 6 2 2 2" xfId="26464" xr:uid="{00000000-0005-0000-0000-0000A8660000}"/>
    <cellStyle name="20% - Accent1 3 4 2 6 2 2 2 2" xfId="26465" xr:uid="{00000000-0005-0000-0000-0000A9660000}"/>
    <cellStyle name="20% - Accent1 3 4 2 6 2 2 3" xfId="26466" xr:uid="{00000000-0005-0000-0000-0000AA660000}"/>
    <cellStyle name="20% - Accent1 3 4 2 6 2 3" xfId="26467" xr:uid="{00000000-0005-0000-0000-0000AB660000}"/>
    <cellStyle name="20% - Accent1 3 4 2 6 2 3 2" xfId="26468" xr:uid="{00000000-0005-0000-0000-0000AC660000}"/>
    <cellStyle name="20% - Accent1 3 4 2 6 2 4" xfId="26469" xr:uid="{00000000-0005-0000-0000-0000AD660000}"/>
    <cellStyle name="20% - Accent1 3 4 2 6 3" xfId="26470" xr:uid="{00000000-0005-0000-0000-0000AE660000}"/>
    <cellStyle name="20% - Accent1 3 4 2 6 3 2" xfId="26471" xr:uid="{00000000-0005-0000-0000-0000AF660000}"/>
    <cellStyle name="20% - Accent1 3 4 2 6 3 2 2" xfId="26472" xr:uid="{00000000-0005-0000-0000-0000B0660000}"/>
    <cellStyle name="20% - Accent1 3 4 2 6 3 2 2 2" xfId="26473" xr:uid="{00000000-0005-0000-0000-0000B1660000}"/>
    <cellStyle name="20% - Accent1 3 4 2 6 3 2 3" xfId="26474" xr:uid="{00000000-0005-0000-0000-0000B2660000}"/>
    <cellStyle name="20% - Accent1 3 4 2 6 3 3" xfId="26475" xr:uid="{00000000-0005-0000-0000-0000B3660000}"/>
    <cellStyle name="20% - Accent1 3 4 2 6 3 3 2" xfId="26476" xr:uid="{00000000-0005-0000-0000-0000B4660000}"/>
    <cellStyle name="20% - Accent1 3 4 2 6 3 4" xfId="26477" xr:uid="{00000000-0005-0000-0000-0000B5660000}"/>
    <cellStyle name="20% - Accent1 3 4 2 6 4" xfId="26478" xr:uid="{00000000-0005-0000-0000-0000B6660000}"/>
    <cellStyle name="20% - Accent1 3 4 2 6 4 2" xfId="26479" xr:uid="{00000000-0005-0000-0000-0000B7660000}"/>
    <cellStyle name="20% - Accent1 3 4 2 6 4 2 2" xfId="26480" xr:uid="{00000000-0005-0000-0000-0000B8660000}"/>
    <cellStyle name="20% - Accent1 3 4 2 6 4 2 2 2" xfId="26481" xr:uid="{00000000-0005-0000-0000-0000B9660000}"/>
    <cellStyle name="20% - Accent1 3 4 2 6 4 2 3" xfId="26482" xr:uid="{00000000-0005-0000-0000-0000BA660000}"/>
    <cellStyle name="20% - Accent1 3 4 2 6 4 3" xfId="26483" xr:uid="{00000000-0005-0000-0000-0000BB660000}"/>
    <cellStyle name="20% - Accent1 3 4 2 6 4 3 2" xfId="26484" xr:uid="{00000000-0005-0000-0000-0000BC660000}"/>
    <cellStyle name="20% - Accent1 3 4 2 6 4 4" xfId="26485" xr:uid="{00000000-0005-0000-0000-0000BD660000}"/>
    <cellStyle name="20% - Accent1 3 4 2 6 5" xfId="26486" xr:uid="{00000000-0005-0000-0000-0000BE660000}"/>
    <cellStyle name="20% - Accent1 3 4 2 6 5 2" xfId="26487" xr:uid="{00000000-0005-0000-0000-0000BF660000}"/>
    <cellStyle name="20% - Accent1 3 4 2 6 5 2 2" xfId="26488" xr:uid="{00000000-0005-0000-0000-0000C0660000}"/>
    <cellStyle name="20% - Accent1 3 4 2 6 5 3" xfId="26489" xr:uid="{00000000-0005-0000-0000-0000C1660000}"/>
    <cellStyle name="20% - Accent1 3 4 2 6 6" xfId="26490" xr:uid="{00000000-0005-0000-0000-0000C2660000}"/>
    <cellStyle name="20% - Accent1 3 4 2 6 6 2" xfId="26491" xr:uid="{00000000-0005-0000-0000-0000C3660000}"/>
    <cellStyle name="20% - Accent1 3 4 2 6 6 2 2" xfId="26492" xr:uid="{00000000-0005-0000-0000-0000C4660000}"/>
    <cellStyle name="20% - Accent1 3 4 2 6 6 3" xfId="26493" xr:uid="{00000000-0005-0000-0000-0000C5660000}"/>
    <cellStyle name="20% - Accent1 3 4 2 6 7" xfId="26494" xr:uid="{00000000-0005-0000-0000-0000C6660000}"/>
    <cellStyle name="20% - Accent1 3 4 2 6 7 2" xfId="26495" xr:uid="{00000000-0005-0000-0000-0000C7660000}"/>
    <cellStyle name="20% - Accent1 3 4 2 6 8" xfId="26496" xr:uid="{00000000-0005-0000-0000-0000C8660000}"/>
    <cellStyle name="20% - Accent1 3 4 2 6 8 2" xfId="26497" xr:uid="{00000000-0005-0000-0000-0000C9660000}"/>
    <cellStyle name="20% - Accent1 3 4 2 6 9" xfId="26498" xr:uid="{00000000-0005-0000-0000-0000CA660000}"/>
    <cellStyle name="20% - Accent1 3 4 2 7" xfId="26499" xr:uid="{00000000-0005-0000-0000-0000CB660000}"/>
    <cellStyle name="20% - Accent1 3 4 2 7 2" xfId="26500" xr:uid="{00000000-0005-0000-0000-0000CC660000}"/>
    <cellStyle name="20% - Accent1 3 4 2 7 2 2" xfId="26501" xr:uid="{00000000-0005-0000-0000-0000CD660000}"/>
    <cellStyle name="20% - Accent1 3 4 2 7 2 2 2" xfId="26502" xr:uid="{00000000-0005-0000-0000-0000CE660000}"/>
    <cellStyle name="20% - Accent1 3 4 2 7 2 2 2 2" xfId="26503" xr:uid="{00000000-0005-0000-0000-0000CF660000}"/>
    <cellStyle name="20% - Accent1 3 4 2 7 2 2 3" xfId="26504" xr:uid="{00000000-0005-0000-0000-0000D0660000}"/>
    <cellStyle name="20% - Accent1 3 4 2 7 2 3" xfId="26505" xr:uid="{00000000-0005-0000-0000-0000D1660000}"/>
    <cellStyle name="20% - Accent1 3 4 2 7 2 3 2" xfId="26506" xr:uid="{00000000-0005-0000-0000-0000D2660000}"/>
    <cellStyle name="20% - Accent1 3 4 2 7 2 4" xfId="26507" xr:uid="{00000000-0005-0000-0000-0000D3660000}"/>
    <cellStyle name="20% - Accent1 3 4 2 7 3" xfId="26508" xr:uid="{00000000-0005-0000-0000-0000D4660000}"/>
    <cellStyle name="20% - Accent1 3 4 2 7 3 2" xfId="26509" xr:uid="{00000000-0005-0000-0000-0000D5660000}"/>
    <cellStyle name="20% - Accent1 3 4 2 7 3 2 2" xfId="26510" xr:uid="{00000000-0005-0000-0000-0000D6660000}"/>
    <cellStyle name="20% - Accent1 3 4 2 7 3 2 2 2" xfId="26511" xr:uid="{00000000-0005-0000-0000-0000D7660000}"/>
    <cellStyle name="20% - Accent1 3 4 2 7 3 2 3" xfId="26512" xr:uid="{00000000-0005-0000-0000-0000D8660000}"/>
    <cellStyle name="20% - Accent1 3 4 2 7 3 3" xfId="26513" xr:uid="{00000000-0005-0000-0000-0000D9660000}"/>
    <cellStyle name="20% - Accent1 3 4 2 7 3 3 2" xfId="26514" xr:uid="{00000000-0005-0000-0000-0000DA660000}"/>
    <cellStyle name="20% - Accent1 3 4 2 7 3 4" xfId="26515" xr:uid="{00000000-0005-0000-0000-0000DB660000}"/>
    <cellStyle name="20% - Accent1 3 4 2 7 4" xfId="26516" xr:uid="{00000000-0005-0000-0000-0000DC660000}"/>
    <cellStyle name="20% - Accent1 3 4 2 7 4 2" xfId="26517" xr:uid="{00000000-0005-0000-0000-0000DD660000}"/>
    <cellStyle name="20% - Accent1 3 4 2 7 4 2 2" xfId="26518" xr:uid="{00000000-0005-0000-0000-0000DE660000}"/>
    <cellStyle name="20% - Accent1 3 4 2 7 4 2 2 2" xfId="26519" xr:uid="{00000000-0005-0000-0000-0000DF660000}"/>
    <cellStyle name="20% - Accent1 3 4 2 7 4 2 3" xfId="26520" xr:uid="{00000000-0005-0000-0000-0000E0660000}"/>
    <cellStyle name="20% - Accent1 3 4 2 7 4 3" xfId="26521" xr:uid="{00000000-0005-0000-0000-0000E1660000}"/>
    <cellStyle name="20% - Accent1 3 4 2 7 4 3 2" xfId="26522" xr:uid="{00000000-0005-0000-0000-0000E2660000}"/>
    <cellStyle name="20% - Accent1 3 4 2 7 4 4" xfId="26523" xr:uid="{00000000-0005-0000-0000-0000E3660000}"/>
    <cellStyle name="20% - Accent1 3 4 2 7 5" xfId="26524" xr:uid="{00000000-0005-0000-0000-0000E4660000}"/>
    <cellStyle name="20% - Accent1 3 4 2 7 5 2" xfId="26525" xr:uid="{00000000-0005-0000-0000-0000E5660000}"/>
    <cellStyle name="20% - Accent1 3 4 2 7 5 2 2" xfId="26526" xr:uid="{00000000-0005-0000-0000-0000E6660000}"/>
    <cellStyle name="20% - Accent1 3 4 2 7 5 3" xfId="26527" xr:uid="{00000000-0005-0000-0000-0000E7660000}"/>
    <cellStyle name="20% - Accent1 3 4 2 7 6" xfId="26528" xr:uid="{00000000-0005-0000-0000-0000E8660000}"/>
    <cellStyle name="20% - Accent1 3 4 2 7 6 2" xfId="26529" xr:uid="{00000000-0005-0000-0000-0000E9660000}"/>
    <cellStyle name="20% - Accent1 3 4 2 7 6 2 2" xfId="26530" xr:uid="{00000000-0005-0000-0000-0000EA660000}"/>
    <cellStyle name="20% - Accent1 3 4 2 7 6 3" xfId="26531" xr:uid="{00000000-0005-0000-0000-0000EB660000}"/>
    <cellStyle name="20% - Accent1 3 4 2 7 7" xfId="26532" xr:uid="{00000000-0005-0000-0000-0000EC660000}"/>
    <cellStyle name="20% - Accent1 3 4 2 7 7 2" xfId="26533" xr:uid="{00000000-0005-0000-0000-0000ED660000}"/>
    <cellStyle name="20% - Accent1 3 4 2 7 8" xfId="26534" xr:uid="{00000000-0005-0000-0000-0000EE660000}"/>
    <cellStyle name="20% - Accent1 3 4 2 7 8 2" xfId="26535" xr:uid="{00000000-0005-0000-0000-0000EF660000}"/>
    <cellStyle name="20% - Accent1 3 4 2 7 9" xfId="26536" xr:uid="{00000000-0005-0000-0000-0000F0660000}"/>
    <cellStyle name="20% - Accent1 3 4 2 8" xfId="26537" xr:uid="{00000000-0005-0000-0000-0000F1660000}"/>
    <cellStyle name="20% - Accent1 3 4 2 8 2" xfId="26538" xr:uid="{00000000-0005-0000-0000-0000F2660000}"/>
    <cellStyle name="20% - Accent1 3 4 2 8 2 2" xfId="26539" xr:uid="{00000000-0005-0000-0000-0000F3660000}"/>
    <cellStyle name="20% - Accent1 3 4 2 8 2 2 2" xfId="26540" xr:uid="{00000000-0005-0000-0000-0000F4660000}"/>
    <cellStyle name="20% - Accent1 3 4 2 8 2 3" xfId="26541" xr:uid="{00000000-0005-0000-0000-0000F5660000}"/>
    <cellStyle name="20% - Accent1 3 4 2 8 3" xfId="26542" xr:uid="{00000000-0005-0000-0000-0000F6660000}"/>
    <cellStyle name="20% - Accent1 3 4 2 8 3 2" xfId="26543" xr:uid="{00000000-0005-0000-0000-0000F7660000}"/>
    <cellStyle name="20% - Accent1 3 4 2 8 4" xfId="26544" xr:uid="{00000000-0005-0000-0000-0000F8660000}"/>
    <cellStyle name="20% - Accent1 3 4 2 9" xfId="26545" xr:uid="{00000000-0005-0000-0000-0000F9660000}"/>
    <cellStyle name="20% - Accent1 3 4 2 9 2" xfId="26546" xr:uid="{00000000-0005-0000-0000-0000FA660000}"/>
    <cellStyle name="20% - Accent1 3 4 2 9 2 2" xfId="26547" xr:uid="{00000000-0005-0000-0000-0000FB660000}"/>
    <cellStyle name="20% - Accent1 3 4 2 9 2 2 2" xfId="26548" xr:uid="{00000000-0005-0000-0000-0000FC660000}"/>
    <cellStyle name="20% - Accent1 3 4 2 9 2 3" xfId="26549" xr:uid="{00000000-0005-0000-0000-0000FD660000}"/>
    <cellStyle name="20% - Accent1 3 4 2 9 3" xfId="26550" xr:uid="{00000000-0005-0000-0000-0000FE660000}"/>
    <cellStyle name="20% - Accent1 3 4 2 9 3 2" xfId="26551" xr:uid="{00000000-0005-0000-0000-0000FF660000}"/>
    <cellStyle name="20% - Accent1 3 4 2 9 4" xfId="26552" xr:uid="{00000000-0005-0000-0000-000000670000}"/>
    <cellStyle name="20% - Accent1 3 4 3" xfId="26553" xr:uid="{00000000-0005-0000-0000-000001670000}"/>
    <cellStyle name="20% - Accent1 3 4 3 10" xfId="26554" xr:uid="{00000000-0005-0000-0000-000002670000}"/>
    <cellStyle name="20% - Accent1 3 4 3 10 2" xfId="26555" xr:uid="{00000000-0005-0000-0000-000003670000}"/>
    <cellStyle name="20% - Accent1 3 4 3 10 2 2" xfId="26556" xr:uid="{00000000-0005-0000-0000-000004670000}"/>
    <cellStyle name="20% - Accent1 3 4 3 10 3" xfId="26557" xr:uid="{00000000-0005-0000-0000-000005670000}"/>
    <cellStyle name="20% - Accent1 3 4 3 11" xfId="26558" xr:uid="{00000000-0005-0000-0000-000006670000}"/>
    <cellStyle name="20% - Accent1 3 4 3 11 2" xfId="26559" xr:uid="{00000000-0005-0000-0000-000007670000}"/>
    <cellStyle name="20% - Accent1 3 4 3 11 2 2" xfId="26560" xr:uid="{00000000-0005-0000-0000-000008670000}"/>
    <cellStyle name="20% - Accent1 3 4 3 11 3" xfId="26561" xr:uid="{00000000-0005-0000-0000-000009670000}"/>
    <cellStyle name="20% - Accent1 3 4 3 12" xfId="26562" xr:uid="{00000000-0005-0000-0000-00000A670000}"/>
    <cellStyle name="20% - Accent1 3 4 3 12 2" xfId="26563" xr:uid="{00000000-0005-0000-0000-00000B670000}"/>
    <cellStyle name="20% - Accent1 3 4 3 13" xfId="26564" xr:uid="{00000000-0005-0000-0000-00000C670000}"/>
    <cellStyle name="20% - Accent1 3 4 3 13 2" xfId="26565" xr:uid="{00000000-0005-0000-0000-00000D670000}"/>
    <cellStyle name="20% - Accent1 3 4 3 14" xfId="26566" xr:uid="{00000000-0005-0000-0000-00000E670000}"/>
    <cellStyle name="20% - Accent1 3 4 3 2" xfId="26567" xr:uid="{00000000-0005-0000-0000-00000F670000}"/>
    <cellStyle name="20% - Accent1 3 4 3 2 10" xfId="26568" xr:uid="{00000000-0005-0000-0000-000010670000}"/>
    <cellStyle name="20% - Accent1 3 4 3 2 10 2" xfId="26569" xr:uid="{00000000-0005-0000-0000-000011670000}"/>
    <cellStyle name="20% - Accent1 3 4 3 2 11" xfId="26570" xr:uid="{00000000-0005-0000-0000-000012670000}"/>
    <cellStyle name="20% - Accent1 3 4 3 2 2" xfId="26571" xr:uid="{00000000-0005-0000-0000-000013670000}"/>
    <cellStyle name="20% - Accent1 3 4 3 2 2 2" xfId="26572" xr:uid="{00000000-0005-0000-0000-000014670000}"/>
    <cellStyle name="20% - Accent1 3 4 3 2 2 2 2" xfId="26573" xr:uid="{00000000-0005-0000-0000-000015670000}"/>
    <cellStyle name="20% - Accent1 3 4 3 2 2 2 2 2" xfId="26574" xr:uid="{00000000-0005-0000-0000-000016670000}"/>
    <cellStyle name="20% - Accent1 3 4 3 2 2 2 2 2 2" xfId="26575" xr:uid="{00000000-0005-0000-0000-000017670000}"/>
    <cellStyle name="20% - Accent1 3 4 3 2 2 2 2 3" xfId="26576" xr:uid="{00000000-0005-0000-0000-000018670000}"/>
    <cellStyle name="20% - Accent1 3 4 3 2 2 2 3" xfId="26577" xr:uid="{00000000-0005-0000-0000-000019670000}"/>
    <cellStyle name="20% - Accent1 3 4 3 2 2 2 3 2" xfId="26578" xr:uid="{00000000-0005-0000-0000-00001A670000}"/>
    <cellStyle name="20% - Accent1 3 4 3 2 2 2 4" xfId="26579" xr:uid="{00000000-0005-0000-0000-00001B670000}"/>
    <cellStyle name="20% - Accent1 3 4 3 2 2 3" xfId="26580" xr:uid="{00000000-0005-0000-0000-00001C670000}"/>
    <cellStyle name="20% - Accent1 3 4 3 2 2 3 2" xfId="26581" xr:uid="{00000000-0005-0000-0000-00001D670000}"/>
    <cellStyle name="20% - Accent1 3 4 3 2 2 3 2 2" xfId="26582" xr:uid="{00000000-0005-0000-0000-00001E670000}"/>
    <cellStyle name="20% - Accent1 3 4 3 2 2 3 2 2 2" xfId="26583" xr:uid="{00000000-0005-0000-0000-00001F670000}"/>
    <cellStyle name="20% - Accent1 3 4 3 2 2 3 2 3" xfId="26584" xr:uid="{00000000-0005-0000-0000-000020670000}"/>
    <cellStyle name="20% - Accent1 3 4 3 2 2 3 3" xfId="26585" xr:uid="{00000000-0005-0000-0000-000021670000}"/>
    <cellStyle name="20% - Accent1 3 4 3 2 2 3 3 2" xfId="26586" xr:uid="{00000000-0005-0000-0000-000022670000}"/>
    <cellStyle name="20% - Accent1 3 4 3 2 2 3 4" xfId="26587" xr:uid="{00000000-0005-0000-0000-000023670000}"/>
    <cellStyle name="20% - Accent1 3 4 3 2 2 4" xfId="26588" xr:uid="{00000000-0005-0000-0000-000024670000}"/>
    <cellStyle name="20% - Accent1 3 4 3 2 2 4 2" xfId="26589" xr:uid="{00000000-0005-0000-0000-000025670000}"/>
    <cellStyle name="20% - Accent1 3 4 3 2 2 4 2 2" xfId="26590" xr:uid="{00000000-0005-0000-0000-000026670000}"/>
    <cellStyle name="20% - Accent1 3 4 3 2 2 4 2 2 2" xfId="26591" xr:uid="{00000000-0005-0000-0000-000027670000}"/>
    <cellStyle name="20% - Accent1 3 4 3 2 2 4 2 3" xfId="26592" xr:uid="{00000000-0005-0000-0000-000028670000}"/>
    <cellStyle name="20% - Accent1 3 4 3 2 2 4 3" xfId="26593" xr:uid="{00000000-0005-0000-0000-000029670000}"/>
    <cellStyle name="20% - Accent1 3 4 3 2 2 4 3 2" xfId="26594" xr:uid="{00000000-0005-0000-0000-00002A670000}"/>
    <cellStyle name="20% - Accent1 3 4 3 2 2 4 4" xfId="26595" xr:uid="{00000000-0005-0000-0000-00002B670000}"/>
    <cellStyle name="20% - Accent1 3 4 3 2 2 5" xfId="26596" xr:uid="{00000000-0005-0000-0000-00002C670000}"/>
    <cellStyle name="20% - Accent1 3 4 3 2 2 5 2" xfId="26597" xr:uid="{00000000-0005-0000-0000-00002D670000}"/>
    <cellStyle name="20% - Accent1 3 4 3 2 2 5 2 2" xfId="26598" xr:uid="{00000000-0005-0000-0000-00002E670000}"/>
    <cellStyle name="20% - Accent1 3 4 3 2 2 5 3" xfId="26599" xr:uid="{00000000-0005-0000-0000-00002F670000}"/>
    <cellStyle name="20% - Accent1 3 4 3 2 2 6" xfId="26600" xr:uid="{00000000-0005-0000-0000-000030670000}"/>
    <cellStyle name="20% - Accent1 3 4 3 2 2 6 2" xfId="26601" xr:uid="{00000000-0005-0000-0000-000031670000}"/>
    <cellStyle name="20% - Accent1 3 4 3 2 2 6 2 2" xfId="26602" xr:uid="{00000000-0005-0000-0000-000032670000}"/>
    <cellStyle name="20% - Accent1 3 4 3 2 2 6 3" xfId="26603" xr:uid="{00000000-0005-0000-0000-000033670000}"/>
    <cellStyle name="20% - Accent1 3 4 3 2 2 7" xfId="26604" xr:uid="{00000000-0005-0000-0000-000034670000}"/>
    <cellStyle name="20% - Accent1 3 4 3 2 2 7 2" xfId="26605" xr:uid="{00000000-0005-0000-0000-000035670000}"/>
    <cellStyle name="20% - Accent1 3 4 3 2 2 8" xfId="26606" xr:uid="{00000000-0005-0000-0000-000036670000}"/>
    <cellStyle name="20% - Accent1 3 4 3 2 2 8 2" xfId="26607" xr:uid="{00000000-0005-0000-0000-000037670000}"/>
    <cellStyle name="20% - Accent1 3 4 3 2 2 9" xfId="26608" xr:uid="{00000000-0005-0000-0000-000038670000}"/>
    <cellStyle name="20% - Accent1 3 4 3 2 3" xfId="26609" xr:uid="{00000000-0005-0000-0000-000039670000}"/>
    <cellStyle name="20% - Accent1 3 4 3 2 3 2" xfId="26610" xr:uid="{00000000-0005-0000-0000-00003A670000}"/>
    <cellStyle name="20% - Accent1 3 4 3 2 3 2 2" xfId="26611" xr:uid="{00000000-0005-0000-0000-00003B670000}"/>
    <cellStyle name="20% - Accent1 3 4 3 2 3 2 2 2" xfId="26612" xr:uid="{00000000-0005-0000-0000-00003C670000}"/>
    <cellStyle name="20% - Accent1 3 4 3 2 3 2 2 2 2" xfId="26613" xr:uid="{00000000-0005-0000-0000-00003D670000}"/>
    <cellStyle name="20% - Accent1 3 4 3 2 3 2 2 3" xfId="26614" xr:uid="{00000000-0005-0000-0000-00003E670000}"/>
    <cellStyle name="20% - Accent1 3 4 3 2 3 2 3" xfId="26615" xr:uid="{00000000-0005-0000-0000-00003F670000}"/>
    <cellStyle name="20% - Accent1 3 4 3 2 3 2 3 2" xfId="26616" xr:uid="{00000000-0005-0000-0000-000040670000}"/>
    <cellStyle name="20% - Accent1 3 4 3 2 3 2 4" xfId="26617" xr:uid="{00000000-0005-0000-0000-000041670000}"/>
    <cellStyle name="20% - Accent1 3 4 3 2 3 3" xfId="26618" xr:uid="{00000000-0005-0000-0000-000042670000}"/>
    <cellStyle name="20% - Accent1 3 4 3 2 3 3 2" xfId="26619" xr:uid="{00000000-0005-0000-0000-000043670000}"/>
    <cellStyle name="20% - Accent1 3 4 3 2 3 3 2 2" xfId="26620" xr:uid="{00000000-0005-0000-0000-000044670000}"/>
    <cellStyle name="20% - Accent1 3 4 3 2 3 3 2 2 2" xfId="26621" xr:uid="{00000000-0005-0000-0000-000045670000}"/>
    <cellStyle name="20% - Accent1 3 4 3 2 3 3 2 3" xfId="26622" xr:uid="{00000000-0005-0000-0000-000046670000}"/>
    <cellStyle name="20% - Accent1 3 4 3 2 3 3 3" xfId="26623" xr:uid="{00000000-0005-0000-0000-000047670000}"/>
    <cellStyle name="20% - Accent1 3 4 3 2 3 3 3 2" xfId="26624" xr:uid="{00000000-0005-0000-0000-000048670000}"/>
    <cellStyle name="20% - Accent1 3 4 3 2 3 3 4" xfId="26625" xr:uid="{00000000-0005-0000-0000-000049670000}"/>
    <cellStyle name="20% - Accent1 3 4 3 2 3 4" xfId="26626" xr:uid="{00000000-0005-0000-0000-00004A670000}"/>
    <cellStyle name="20% - Accent1 3 4 3 2 3 4 2" xfId="26627" xr:uid="{00000000-0005-0000-0000-00004B670000}"/>
    <cellStyle name="20% - Accent1 3 4 3 2 3 4 2 2" xfId="26628" xr:uid="{00000000-0005-0000-0000-00004C670000}"/>
    <cellStyle name="20% - Accent1 3 4 3 2 3 4 2 2 2" xfId="26629" xr:uid="{00000000-0005-0000-0000-00004D670000}"/>
    <cellStyle name="20% - Accent1 3 4 3 2 3 4 2 3" xfId="26630" xr:uid="{00000000-0005-0000-0000-00004E670000}"/>
    <cellStyle name="20% - Accent1 3 4 3 2 3 4 3" xfId="26631" xr:uid="{00000000-0005-0000-0000-00004F670000}"/>
    <cellStyle name="20% - Accent1 3 4 3 2 3 4 3 2" xfId="26632" xr:uid="{00000000-0005-0000-0000-000050670000}"/>
    <cellStyle name="20% - Accent1 3 4 3 2 3 4 4" xfId="26633" xr:uid="{00000000-0005-0000-0000-000051670000}"/>
    <cellStyle name="20% - Accent1 3 4 3 2 3 5" xfId="26634" xr:uid="{00000000-0005-0000-0000-000052670000}"/>
    <cellStyle name="20% - Accent1 3 4 3 2 3 5 2" xfId="26635" xr:uid="{00000000-0005-0000-0000-000053670000}"/>
    <cellStyle name="20% - Accent1 3 4 3 2 3 5 2 2" xfId="26636" xr:uid="{00000000-0005-0000-0000-000054670000}"/>
    <cellStyle name="20% - Accent1 3 4 3 2 3 5 3" xfId="26637" xr:uid="{00000000-0005-0000-0000-000055670000}"/>
    <cellStyle name="20% - Accent1 3 4 3 2 3 6" xfId="26638" xr:uid="{00000000-0005-0000-0000-000056670000}"/>
    <cellStyle name="20% - Accent1 3 4 3 2 3 6 2" xfId="26639" xr:uid="{00000000-0005-0000-0000-000057670000}"/>
    <cellStyle name="20% - Accent1 3 4 3 2 3 6 2 2" xfId="26640" xr:uid="{00000000-0005-0000-0000-000058670000}"/>
    <cellStyle name="20% - Accent1 3 4 3 2 3 6 3" xfId="26641" xr:uid="{00000000-0005-0000-0000-000059670000}"/>
    <cellStyle name="20% - Accent1 3 4 3 2 3 7" xfId="26642" xr:uid="{00000000-0005-0000-0000-00005A670000}"/>
    <cellStyle name="20% - Accent1 3 4 3 2 3 7 2" xfId="26643" xr:uid="{00000000-0005-0000-0000-00005B670000}"/>
    <cellStyle name="20% - Accent1 3 4 3 2 3 8" xfId="26644" xr:uid="{00000000-0005-0000-0000-00005C670000}"/>
    <cellStyle name="20% - Accent1 3 4 3 2 3 8 2" xfId="26645" xr:uid="{00000000-0005-0000-0000-00005D670000}"/>
    <cellStyle name="20% - Accent1 3 4 3 2 3 9" xfId="26646" xr:uid="{00000000-0005-0000-0000-00005E670000}"/>
    <cellStyle name="20% - Accent1 3 4 3 2 4" xfId="26647" xr:uid="{00000000-0005-0000-0000-00005F670000}"/>
    <cellStyle name="20% - Accent1 3 4 3 2 4 2" xfId="26648" xr:uid="{00000000-0005-0000-0000-000060670000}"/>
    <cellStyle name="20% - Accent1 3 4 3 2 4 2 2" xfId="26649" xr:uid="{00000000-0005-0000-0000-000061670000}"/>
    <cellStyle name="20% - Accent1 3 4 3 2 4 2 2 2" xfId="26650" xr:uid="{00000000-0005-0000-0000-000062670000}"/>
    <cellStyle name="20% - Accent1 3 4 3 2 4 2 3" xfId="26651" xr:uid="{00000000-0005-0000-0000-000063670000}"/>
    <cellStyle name="20% - Accent1 3 4 3 2 4 3" xfId="26652" xr:uid="{00000000-0005-0000-0000-000064670000}"/>
    <cellStyle name="20% - Accent1 3 4 3 2 4 3 2" xfId="26653" xr:uid="{00000000-0005-0000-0000-000065670000}"/>
    <cellStyle name="20% - Accent1 3 4 3 2 4 4" xfId="26654" xr:uid="{00000000-0005-0000-0000-000066670000}"/>
    <cellStyle name="20% - Accent1 3 4 3 2 5" xfId="26655" xr:uid="{00000000-0005-0000-0000-000067670000}"/>
    <cellStyle name="20% - Accent1 3 4 3 2 5 2" xfId="26656" xr:uid="{00000000-0005-0000-0000-000068670000}"/>
    <cellStyle name="20% - Accent1 3 4 3 2 5 2 2" xfId="26657" xr:uid="{00000000-0005-0000-0000-000069670000}"/>
    <cellStyle name="20% - Accent1 3 4 3 2 5 2 2 2" xfId="26658" xr:uid="{00000000-0005-0000-0000-00006A670000}"/>
    <cellStyle name="20% - Accent1 3 4 3 2 5 2 3" xfId="26659" xr:uid="{00000000-0005-0000-0000-00006B670000}"/>
    <cellStyle name="20% - Accent1 3 4 3 2 5 3" xfId="26660" xr:uid="{00000000-0005-0000-0000-00006C670000}"/>
    <cellStyle name="20% - Accent1 3 4 3 2 5 3 2" xfId="26661" xr:uid="{00000000-0005-0000-0000-00006D670000}"/>
    <cellStyle name="20% - Accent1 3 4 3 2 5 4" xfId="26662" xr:uid="{00000000-0005-0000-0000-00006E670000}"/>
    <cellStyle name="20% - Accent1 3 4 3 2 6" xfId="26663" xr:uid="{00000000-0005-0000-0000-00006F670000}"/>
    <cellStyle name="20% - Accent1 3 4 3 2 6 2" xfId="26664" xr:uid="{00000000-0005-0000-0000-000070670000}"/>
    <cellStyle name="20% - Accent1 3 4 3 2 6 2 2" xfId="26665" xr:uid="{00000000-0005-0000-0000-000071670000}"/>
    <cellStyle name="20% - Accent1 3 4 3 2 6 2 2 2" xfId="26666" xr:uid="{00000000-0005-0000-0000-000072670000}"/>
    <cellStyle name="20% - Accent1 3 4 3 2 6 2 3" xfId="26667" xr:uid="{00000000-0005-0000-0000-000073670000}"/>
    <cellStyle name="20% - Accent1 3 4 3 2 6 3" xfId="26668" xr:uid="{00000000-0005-0000-0000-000074670000}"/>
    <cellStyle name="20% - Accent1 3 4 3 2 6 3 2" xfId="26669" xr:uid="{00000000-0005-0000-0000-000075670000}"/>
    <cellStyle name="20% - Accent1 3 4 3 2 6 4" xfId="26670" xr:uid="{00000000-0005-0000-0000-000076670000}"/>
    <cellStyle name="20% - Accent1 3 4 3 2 7" xfId="26671" xr:uid="{00000000-0005-0000-0000-000077670000}"/>
    <cellStyle name="20% - Accent1 3 4 3 2 7 2" xfId="26672" xr:uid="{00000000-0005-0000-0000-000078670000}"/>
    <cellStyle name="20% - Accent1 3 4 3 2 7 2 2" xfId="26673" xr:uid="{00000000-0005-0000-0000-000079670000}"/>
    <cellStyle name="20% - Accent1 3 4 3 2 7 3" xfId="26674" xr:uid="{00000000-0005-0000-0000-00007A670000}"/>
    <cellStyle name="20% - Accent1 3 4 3 2 8" xfId="26675" xr:uid="{00000000-0005-0000-0000-00007B670000}"/>
    <cellStyle name="20% - Accent1 3 4 3 2 8 2" xfId="26676" xr:uid="{00000000-0005-0000-0000-00007C670000}"/>
    <cellStyle name="20% - Accent1 3 4 3 2 8 2 2" xfId="26677" xr:uid="{00000000-0005-0000-0000-00007D670000}"/>
    <cellStyle name="20% - Accent1 3 4 3 2 8 3" xfId="26678" xr:uid="{00000000-0005-0000-0000-00007E670000}"/>
    <cellStyle name="20% - Accent1 3 4 3 2 9" xfId="26679" xr:uid="{00000000-0005-0000-0000-00007F670000}"/>
    <cellStyle name="20% - Accent1 3 4 3 2 9 2" xfId="26680" xr:uid="{00000000-0005-0000-0000-000080670000}"/>
    <cellStyle name="20% - Accent1 3 4 3 3" xfId="26681" xr:uid="{00000000-0005-0000-0000-000081670000}"/>
    <cellStyle name="20% - Accent1 3 4 3 3 10" xfId="26682" xr:uid="{00000000-0005-0000-0000-000082670000}"/>
    <cellStyle name="20% - Accent1 3 4 3 3 10 2" xfId="26683" xr:uid="{00000000-0005-0000-0000-000083670000}"/>
    <cellStyle name="20% - Accent1 3 4 3 3 11" xfId="26684" xr:uid="{00000000-0005-0000-0000-000084670000}"/>
    <cellStyle name="20% - Accent1 3 4 3 3 2" xfId="26685" xr:uid="{00000000-0005-0000-0000-000085670000}"/>
    <cellStyle name="20% - Accent1 3 4 3 3 2 2" xfId="26686" xr:uid="{00000000-0005-0000-0000-000086670000}"/>
    <cellStyle name="20% - Accent1 3 4 3 3 2 2 2" xfId="26687" xr:uid="{00000000-0005-0000-0000-000087670000}"/>
    <cellStyle name="20% - Accent1 3 4 3 3 2 2 2 2" xfId="26688" xr:uid="{00000000-0005-0000-0000-000088670000}"/>
    <cellStyle name="20% - Accent1 3 4 3 3 2 2 2 2 2" xfId="26689" xr:uid="{00000000-0005-0000-0000-000089670000}"/>
    <cellStyle name="20% - Accent1 3 4 3 3 2 2 2 3" xfId="26690" xr:uid="{00000000-0005-0000-0000-00008A670000}"/>
    <cellStyle name="20% - Accent1 3 4 3 3 2 2 3" xfId="26691" xr:uid="{00000000-0005-0000-0000-00008B670000}"/>
    <cellStyle name="20% - Accent1 3 4 3 3 2 2 3 2" xfId="26692" xr:uid="{00000000-0005-0000-0000-00008C670000}"/>
    <cellStyle name="20% - Accent1 3 4 3 3 2 2 4" xfId="26693" xr:uid="{00000000-0005-0000-0000-00008D670000}"/>
    <cellStyle name="20% - Accent1 3 4 3 3 2 3" xfId="26694" xr:uid="{00000000-0005-0000-0000-00008E670000}"/>
    <cellStyle name="20% - Accent1 3 4 3 3 2 3 2" xfId="26695" xr:uid="{00000000-0005-0000-0000-00008F670000}"/>
    <cellStyle name="20% - Accent1 3 4 3 3 2 3 2 2" xfId="26696" xr:uid="{00000000-0005-0000-0000-000090670000}"/>
    <cellStyle name="20% - Accent1 3 4 3 3 2 3 2 2 2" xfId="26697" xr:uid="{00000000-0005-0000-0000-000091670000}"/>
    <cellStyle name="20% - Accent1 3 4 3 3 2 3 2 3" xfId="26698" xr:uid="{00000000-0005-0000-0000-000092670000}"/>
    <cellStyle name="20% - Accent1 3 4 3 3 2 3 3" xfId="26699" xr:uid="{00000000-0005-0000-0000-000093670000}"/>
    <cellStyle name="20% - Accent1 3 4 3 3 2 3 3 2" xfId="26700" xr:uid="{00000000-0005-0000-0000-000094670000}"/>
    <cellStyle name="20% - Accent1 3 4 3 3 2 3 4" xfId="26701" xr:uid="{00000000-0005-0000-0000-000095670000}"/>
    <cellStyle name="20% - Accent1 3 4 3 3 2 4" xfId="26702" xr:uid="{00000000-0005-0000-0000-000096670000}"/>
    <cellStyle name="20% - Accent1 3 4 3 3 2 4 2" xfId="26703" xr:uid="{00000000-0005-0000-0000-000097670000}"/>
    <cellStyle name="20% - Accent1 3 4 3 3 2 4 2 2" xfId="26704" xr:uid="{00000000-0005-0000-0000-000098670000}"/>
    <cellStyle name="20% - Accent1 3 4 3 3 2 4 2 2 2" xfId="26705" xr:uid="{00000000-0005-0000-0000-000099670000}"/>
    <cellStyle name="20% - Accent1 3 4 3 3 2 4 2 3" xfId="26706" xr:uid="{00000000-0005-0000-0000-00009A670000}"/>
    <cellStyle name="20% - Accent1 3 4 3 3 2 4 3" xfId="26707" xr:uid="{00000000-0005-0000-0000-00009B670000}"/>
    <cellStyle name="20% - Accent1 3 4 3 3 2 4 3 2" xfId="26708" xr:uid="{00000000-0005-0000-0000-00009C670000}"/>
    <cellStyle name="20% - Accent1 3 4 3 3 2 4 4" xfId="26709" xr:uid="{00000000-0005-0000-0000-00009D670000}"/>
    <cellStyle name="20% - Accent1 3 4 3 3 2 5" xfId="26710" xr:uid="{00000000-0005-0000-0000-00009E670000}"/>
    <cellStyle name="20% - Accent1 3 4 3 3 2 5 2" xfId="26711" xr:uid="{00000000-0005-0000-0000-00009F670000}"/>
    <cellStyle name="20% - Accent1 3 4 3 3 2 5 2 2" xfId="26712" xr:uid="{00000000-0005-0000-0000-0000A0670000}"/>
    <cellStyle name="20% - Accent1 3 4 3 3 2 5 3" xfId="26713" xr:uid="{00000000-0005-0000-0000-0000A1670000}"/>
    <cellStyle name="20% - Accent1 3 4 3 3 2 6" xfId="26714" xr:uid="{00000000-0005-0000-0000-0000A2670000}"/>
    <cellStyle name="20% - Accent1 3 4 3 3 2 6 2" xfId="26715" xr:uid="{00000000-0005-0000-0000-0000A3670000}"/>
    <cellStyle name="20% - Accent1 3 4 3 3 2 6 2 2" xfId="26716" xr:uid="{00000000-0005-0000-0000-0000A4670000}"/>
    <cellStyle name="20% - Accent1 3 4 3 3 2 6 3" xfId="26717" xr:uid="{00000000-0005-0000-0000-0000A5670000}"/>
    <cellStyle name="20% - Accent1 3 4 3 3 2 7" xfId="26718" xr:uid="{00000000-0005-0000-0000-0000A6670000}"/>
    <cellStyle name="20% - Accent1 3 4 3 3 2 7 2" xfId="26719" xr:uid="{00000000-0005-0000-0000-0000A7670000}"/>
    <cellStyle name="20% - Accent1 3 4 3 3 2 8" xfId="26720" xr:uid="{00000000-0005-0000-0000-0000A8670000}"/>
    <cellStyle name="20% - Accent1 3 4 3 3 2 8 2" xfId="26721" xr:uid="{00000000-0005-0000-0000-0000A9670000}"/>
    <cellStyle name="20% - Accent1 3 4 3 3 2 9" xfId="26722" xr:uid="{00000000-0005-0000-0000-0000AA670000}"/>
    <cellStyle name="20% - Accent1 3 4 3 3 3" xfId="26723" xr:uid="{00000000-0005-0000-0000-0000AB670000}"/>
    <cellStyle name="20% - Accent1 3 4 3 3 3 2" xfId="26724" xr:uid="{00000000-0005-0000-0000-0000AC670000}"/>
    <cellStyle name="20% - Accent1 3 4 3 3 3 2 2" xfId="26725" xr:uid="{00000000-0005-0000-0000-0000AD670000}"/>
    <cellStyle name="20% - Accent1 3 4 3 3 3 2 2 2" xfId="26726" xr:uid="{00000000-0005-0000-0000-0000AE670000}"/>
    <cellStyle name="20% - Accent1 3 4 3 3 3 2 2 2 2" xfId="26727" xr:uid="{00000000-0005-0000-0000-0000AF670000}"/>
    <cellStyle name="20% - Accent1 3 4 3 3 3 2 2 3" xfId="26728" xr:uid="{00000000-0005-0000-0000-0000B0670000}"/>
    <cellStyle name="20% - Accent1 3 4 3 3 3 2 3" xfId="26729" xr:uid="{00000000-0005-0000-0000-0000B1670000}"/>
    <cellStyle name="20% - Accent1 3 4 3 3 3 2 3 2" xfId="26730" xr:uid="{00000000-0005-0000-0000-0000B2670000}"/>
    <cellStyle name="20% - Accent1 3 4 3 3 3 2 4" xfId="26731" xr:uid="{00000000-0005-0000-0000-0000B3670000}"/>
    <cellStyle name="20% - Accent1 3 4 3 3 3 3" xfId="26732" xr:uid="{00000000-0005-0000-0000-0000B4670000}"/>
    <cellStyle name="20% - Accent1 3 4 3 3 3 3 2" xfId="26733" xr:uid="{00000000-0005-0000-0000-0000B5670000}"/>
    <cellStyle name="20% - Accent1 3 4 3 3 3 3 2 2" xfId="26734" xr:uid="{00000000-0005-0000-0000-0000B6670000}"/>
    <cellStyle name="20% - Accent1 3 4 3 3 3 3 2 2 2" xfId="26735" xr:uid="{00000000-0005-0000-0000-0000B7670000}"/>
    <cellStyle name="20% - Accent1 3 4 3 3 3 3 2 3" xfId="26736" xr:uid="{00000000-0005-0000-0000-0000B8670000}"/>
    <cellStyle name="20% - Accent1 3 4 3 3 3 3 3" xfId="26737" xr:uid="{00000000-0005-0000-0000-0000B9670000}"/>
    <cellStyle name="20% - Accent1 3 4 3 3 3 3 3 2" xfId="26738" xr:uid="{00000000-0005-0000-0000-0000BA670000}"/>
    <cellStyle name="20% - Accent1 3 4 3 3 3 3 4" xfId="26739" xr:uid="{00000000-0005-0000-0000-0000BB670000}"/>
    <cellStyle name="20% - Accent1 3 4 3 3 3 4" xfId="26740" xr:uid="{00000000-0005-0000-0000-0000BC670000}"/>
    <cellStyle name="20% - Accent1 3 4 3 3 3 4 2" xfId="26741" xr:uid="{00000000-0005-0000-0000-0000BD670000}"/>
    <cellStyle name="20% - Accent1 3 4 3 3 3 4 2 2" xfId="26742" xr:uid="{00000000-0005-0000-0000-0000BE670000}"/>
    <cellStyle name="20% - Accent1 3 4 3 3 3 4 2 2 2" xfId="26743" xr:uid="{00000000-0005-0000-0000-0000BF670000}"/>
    <cellStyle name="20% - Accent1 3 4 3 3 3 4 2 3" xfId="26744" xr:uid="{00000000-0005-0000-0000-0000C0670000}"/>
    <cellStyle name="20% - Accent1 3 4 3 3 3 4 3" xfId="26745" xr:uid="{00000000-0005-0000-0000-0000C1670000}"/>
    <cellStyle name="20% - Accent1 3 4 3 3 3 4 3 2" xfId="26746" xr:uid="{00000000-0005-0000-0000-0000C2670000}"/>
    <cellStyle name="20% - Accent1 3 4 3 3 3 4 4" xfId="26747" xr:uid="{00000000-0005-0000-0000-0000C3670000}"/>
    <cellStyle name="20% - Accent1 3 4 3 3 3 5" xfId="26748" xr:uid="{00000000-0005-0000-0000-0000C4670000}"/>
    <cellStyle name="20% - Accent1 3 4 3 3 3 5 2" xfId="26749" xr:uid="{00000000-0005-0000-0000-0000C5670000}"/>
    <cellStyle name="20% - Accent1 3 4 3 3 3 5 2 2" xfId="26750" xr:uid="{00000000-0005-0000-0000-0000C6670000}"/>
    <cellStyle name="20% - Accent1 3 4 3 3 3 5 3" xfId="26751" xr:uid="{00000000-0005-0000-0000-0000C7670000}"/>
    <cellStyle name="20% - Accent1 3 4 3 3 3 6" xfId="26752" xr:uid="{00000000-0005-0000-0000-0000C8670000}"/>
    <cellStyle name="20% - Accent1 3 4 3 3 3 6 2" xfId="26753" xr:uid="{00000000-0005-0000-0000-0000C9670000}"/>
    <cellStyle name="20% - Accent1 3 4 3 3 3 6 2 2" xfId="26754" xr:uid="{00000000-0005-0000-0000-0000CA670000}"/>
    <cellStyle name="20% - Accent1 3 4 3 3 3 6 3" xfId="26755" xr:uid="{00000000-0005-0000-0000-0000CB670000}"/>
    <cellStyle name="20% - Accent1 3 4 3 3 3 7" xfId="26756" xr:uid="{00000000-0005-0000-0000-0000CC670000}"/>
    <cellStyle name="20% - Accent1 3 4 3 3 3 7 2" xfId="26757" xr:uid="{00000000-0005-0000-0000-0000CD670000}"/>
    <cellStyle name="20% - Accent1 3 4 3 3 3 8" xfId="26758" xr:uid="{00000000-0005-0000-0000-0000CE670000}"/>
    <cellStyle name="20% - Accent1 3 4 3 3 3 8 2" xfId="26759" xr:uid="{00000000-0005-0000-0000-0000CF670000}"/>
    <cellStyle name="20% - Accent1 3 4 3 3 3 9" xfId="26760" xr:uid="{00000000-0005-0000-0000-0000D0670000}"/>
    <cellStyle name="20% - Accent1 3 4 3 3 4" xfId="26761" xr:uid="{00000000-0005-0000-0000-0000D1670000}"/>
    <cellStyle name="20% - Accent1 3 4 3 3 4 2" xfId="26762" xr:uid="{00000000-0005-0000-0000-0000D2670000}"/>
    <cellStyle name="20% - Accent1 3 4 3 3 4 2 2" xfId="26763" xr:uid="{00000000-0005-0000-0000-0000D3670000}"/>
    <cellStyle name="20% - Accent1 3 4 3 3 4 2 2 2" xfId="26764" xr:uid="{00000000-0005-0000-0000-0000D4670000}"/>
    <cellStyle name="20% - Accent1 3 4 3 3 4 2 3" xfId="26765" xr:uid="{00000000-0005-0000-0000-0000D5670000}"/>
    <cellStyle name="20% - Accent1 3 4 3 3 4 3" xfId="26766" xr:uid="{00000000-0005-0000-0000-0000D6670000}"/>
    <cellStyle name="20% - Accent1 3 4 3 3 4 3 2" xfId="26767" xr:uid="{00000000-0005-0000-0000-0000D7670000}"/>
    <cellStyle name="20% - Accent1 3 4 3 3 4 4" xfId="26768" xr:uid="{00000000-0005-0000-0000-0000D8670000}"/>
    <cellStyle name="20% - Accent1 3 4 3 3 5" xfId="26769" xr:uid="{00000000-0005-0000-0000-0000D9670000}"/>
    <cellStyle name="20% - Accent1 3 4 3 3 5 2" xfId="26770" xr:uid="{00000000-0005-0000-0000-0000DA670000}"/>
    <cellStyle name="20% - Accent1 3 4 3 3 5 2 2" xfId="26771" xr:uid="{00000000-0005-0000-0000-0000DB670000}"/>
    <cellStyle name="20% - Accent1 3 4 3 3 5 2 2 2" xfId="26772" xr:uid="{00000000-0005-0000-0000-0000DC670000}"/>
    <cellStyle name="20% - Accent1 3 4 3 3 5 2 3" xfId="26773" xr:uid="{00000000-0005-0000-0000-0000DD670000}"/>
    <cellStyle name="20% - Accent1 3 4 3 3 5 3" xfId="26774" xr:uid="{00000000-0005-0000-0000-0000DE670000}"/>
    <cellStyle name="20% - Accent1 3 4 3 3 5 3 2" xfId="26775" xr:uid="{00000000-0005-0000-0000-0000DF670000}"/>
    <cellStyle name="20% - Accent1 3 4 3 3 5 4" xfId="26776" xr:uid="{00000000-0005-0000-0000-0000E0670000}"/>
    <cellStyle name="20% - Accent1 3 4 3 3 6" xfId="26777" xr:uid="{00000000-0005-0000-0000-0000E1670000}"/>
    <cellStyle name="20% - Accent1 3 4 3 3 6 2" xfId="26778" xr:uid="{00000000-0005-0000-0000-0000E2670000}"/>
    <cellStyle name="20% - Accent1 3 4 3 3 6 2 2" xfId="26779" xr:uid="{00000000-0005-0000-0000-0000E3670000}"/>
    <cellStyle name="20% - Accent1 3 4 3 3 6 2 2 2" xfId="26780" xr:uid="{00000000-0005-0000-0000-0000E4670000}"/>
    <cellStyle name="20% - Accent1 3 4 3 3 6 2 3" xfId="26781" xr:uid="{00000000-0005-0000-0000-0000E5670000}"/>
    <cellStyle name="20% - Accent1 3 4 3 3 6 3" xfId="26782" xr:uid="{00000000-0005-0000-0000-0000E6670000}"/>
    <cellStyle name="20% - Accent1 3 4 3 3 6 3 2" xfId="26783" xr:uid="{00000000-0005-0000-0000-0000E7670000}"/>
    <cellStyle name="20% - Accent1 3 4 3 3 6 4" xfId="26784" xr:uid="{00000000-0005-0000-0000-0000E8670000}"/>
    <cellStyle name="20% - Accent1 3 4 3 3 7" xfId="26785" xr:uid="{00000000-0005-0000-0000-0000E9670000}"/>
    <cellStyle name="20% - Accent1 3 4 3 3 7 2" xfId="26786" xr:uid="{00000000-0005-0000-0000-0000EA670000}"/>
    <cellStyle name="20% - Accent1 3 4 3 3 7 2 2" xfId="26787" xr:uid="{00000000-0005-0000-0000-0000EB670000}"/>
    <cellStyle name="20% - Accent1 3 4 3 3 7 3" xfId="26788" xr:uid="{00000000-0005-0000-0000-0000EC670000}"/>
    <cellStyle name="20% - Accent1 3 4 3 3 8" xfId="26789" xr:uid="{00000000-0005-0000-0000-0000ED670000}"/>
    <cellStyle name="20% - Accent1 3 4 3 3 8 2" xfId="26790" xr:uid="{00000000-0005-0000-0000-0000EE670000}"/>
    <cellStyle name="20% - Accent1 3 4 3 3 8 2 2" xfId="26791" xr:uid="{00000000-0005-0000-0000-0000EF670000}"/>
    <cellStyle name="20% - Accent1 3 4 3 3 8 3" xfId="26792" xr:uid="{00000000-0005-0000-0000-0000F0670000}"/>
    <cellStyle name="20% - Accent1 3 4 3 3 9" xfId="26793" xr:uid="{00000000-0005-0000-0000-0000F1670000}"/>
    <cellStyle name="20% - Accent1 3 4 3 3 9 2" xfId="26794" xr:uid="{00000000-0005-0000-0000-0000F2670000}"/>
    <cellStyle name="20% - Accent1 3 4 3 4" xfId="26795" xr:uid="{00000000-0005-0000-0000-0000F3670000}"/>
    <cellStyle name="20% - Accent1 3 4 3 4 10" xfId="26796" xr:uid="{00000000-0005-0000-0000-0000F4670000}"/>
    <cellStyle name="20% - Accent1 3 4 3 4 10 2" xfId="26797" xr:uid="{00000000-0005-0000-0000-0000F5670000}"/>
    <cellStyle name="20% - Accent1 3 4 3 4 11" xfId="26798" xr:uid="{00000000-0005-0000-0000-0000F6670000}"/>
    <cellStyle name="20% - Accent1 3 4 3 4 2" xfId="26799" xr:uid="{00000000-0005-0000-0000-0000F7670000}"/>
    <cellStyle name="20% - Accent1 3 4 3 4 2 2" xfId="26800" xr:uid="{00000000-0005-0000-0000-0000F8670000}"/>
    <cellStyle name="20% - Accent1 3 4 3 4 2 2 2" xfId="26801" xr:uid="{00000000-0005-0000-0000-0000F9670000}"/>
    <cellStyle name="20% - Accent1 3 4 3 4 2 2 2 2" xfId="26802" xr:uid="{00000000-0005-0000-0000-0000FA670000}"/>
    <cellStyle name="20% - Accent1 3 4 3 4 2 2 2 2 2" xfId="26803" xr:uid="{00000000-0005-0000-0000-0000FB670000}"/>
    <cellStyle name="20% - Accent1 3 4 3 4 2 2 2 3" xfId="26804" xr:uid="{00000000-0005-0000-0000-0000FC670000}"/>
    <cellStyle name="20% - Accent1 3 4 3 4 2 2 3" xfId="26805" xr:uid="{00000000-0005-0000-0000-0000FD670000}"/>
    <cellStyle name="20% - Accent1 3 4 3 4 2 2 3 2" xfId="26806" xr:uid="{00000000-0005-0000-0000-0000FE670000}"/>
    <cellStyle name="20% - Accent1 3 4 3 4 2 2 4" xfId="26807" xr:uid="{00000000-0005-0000-0000-0000FF670000}"/>
    <cellStyle name="20% - Accent1 3 4 3 4 2 3" xfId="26808" xr:uid="{00000000-0005-0000-0000-000000680000}"/>
    <cellStyle name="20% - Accent1 3 4 3 4 2 3 2" xfId="26809" xr:uid="{00000000-0005-0000-0000-000001680000}"/>
    <cellStyle name="20% - Accent1 3 4 3 4 2 3 2 2" xfId="26810" xr:uid="{00000000-0005-0000-0000-000002680000}"/>
    <cellStyle name="20% - Accent1 3 4 3 4 2 3 2 2 2" xfId="26811" xr:uid="{00000000-0005-0000-0000-000003680000}"/>
    <cellStyle name="20% - Accent1 3 4 3 4 2 3 2 3" xfId="26812" xr:uid="{00000000-0005-0000-0000-000004680000}"/>
    <cellStyle name="20% - Accent1 3 4 3 4 2 3 3" xfId="26813" xr:uid="{00000000-0005-0000-0000-000005680000}"/>
    <cellStyle name="20% - Accent1 3 4 3 4 2 3 3 2" xfId="26814" xr:uid="{00000000-0005-0000-0000-000006680000}"/>
    <cellStyle name="20% - Accent1 3 4 3 4 2 3 4" xfId="26815" xr:uid="{00000000-0005-0000-0000-000007680000}"/>
    <cellStyle name="20% - Accent1 3 4 3 4 2 4" xfId="26816" xr:uid="{00000000-0005-0000-0000-000008680000}"/>
    <cellStyle name="20% - Accent1 3 4 3 4 2 4 2" xfId="26817" xr:uid="{00000000-0005-0000-0000-000009680000}"/>
    <cellStyle name="20% - Accent1 3 4 3 4 2 4 2 2" xfId="26818" xr:uid="{00000000-0005-0000-0000-00000A680000}"/>
    <cellStyle name="20% - Accent1 3 4 3 4 2 4 2 2 2" xfId="26819" xr:uid="{00000000-0005-0000-0000-00000B680000}"/>
    <cellStyle name="20% - Accent1 3 4 3 4 2 4 2 3" xfId="26820" xr:uid="{00000000-0005-0000-0000-00000C680000}"/>
    <cellStyle name="20% - Accent1 3 4 3 4 2 4 3" xfId="26821" xr:uid="{00000000-0005-0000-0000-00000D680000}"/>
    <cellStyle name="20% - Accent1 3 4 3 4 2 4 3 2" xfId="26822" xr:uid="{00000000-0005-0000-0000-00000E680000}"/>
    <cellStyle name="20% - Accent1 3 4 3 4 2 4 4" xfId="26823" xr:uid="{00000000-0005-0000-0000-00000F680000}"/>
    <cellStyle name="20% - Accent1 3 4 3 4 2 5" xfId="26824" xr:uid="{00000000-0005-0000-0000-000010680000}"/>
    <cellStyle name="20% - Accent1 3 4 3 4 2 5 2" xfId="26825" xr:uid="{00000000-0005-0000-0000-000011680000}"/>
    <cellStyle name="20% - Accent1 3 4 3 4 2 5 2 2" xfId="26826" xr:uid="{00000000-0005-0000-0000-000012680000}"/>
    <cellStyle name="20% - Accent1 3 4 3 4 2 5 3" xfId="26827" xr:uid="{00000000-0005-0000-0000-000013680000}"/>
    <cellStyle name="20% - Accent1 3 4 3 4 2 6" xfId="26828" xr:uid="{00000000-0005-0000-0000-000014680000}"/>
    <cellStyle name="20% - Accent1 3 4 3 4 2 6 2" xfId="26829" xr:uid="{00000000-0005-0000-0000-000015680000}"/>
    <cellStyle name="20% - Accent1 3 4 3 4 2 6 2 2" xfId="26830" xr:uid="{00000000-0005-0000-0000-000016680000}"/>
    <cellStyle name="20% - Accent1 3 4 3 4 2 6 3" xfId="26831" xr:uid="{00000000-0005-0000-0000-000017680000}"/>
    <cellStyle name="20% - Accent1 3 4 3 4 2 7" xfId="26832" xr:uid="{00000000-0005-0000-0000-000018680000}"/>
    <cellStyle name="20% - Accent1 3 4 3 4 2 7 2" xfId="26833" xr:uid="{00000000-0005-0000-0000-000019680000}"/>
    <cellStyle name="20% - Accent1 3 4 3 4 2 8" xfId="26834" xr:uid="{00000000-0005-0000-0000-00001A680000}"/>
    <cellStyle name="20% - Accent1 3 4 3 4 2 8 2" xfId="26835" xr:uid="{00000000-0005-0000-0000-00001B680000}"/>
    <cellStyle name="20% - Accent1 3 4 3 4 2 9" xfId="26836" xr:uid="{00000000-0005-0000-0000-00001C680000}"/>
    <cellStyle name="20% - Accent1 3 4 3 4 3" xfId="26837" xr:uid="{00000000-0005-0000-0000-00001D680000}"/>
    <cellStyle name="20% - Accent1 3 4 3 4 3 2" xfId="26838" xr:uid="{00000000-0005-0000-0000-00001E680000}"/>
    <cellStyle name="20% - Accent1 3 4 3 4 3 2 2" xfId="26839" xr:uid="{00000000-0005-0000-0000-00001F680000}"/>
    <cellStyle name="20% - Accent1 3 4 3 4 3 2 2 2" xfId="26840" xr:uid="{00000000-0005-0000-0000-000020680000}"/>
    <cellStyle name="20% - Accent1 3 4 3 4 3 2 2 2 2" xfId="26841" xr:uid="{00000000-0005-0000-0000-000021680000}"/>
    <cellStyle name="20% - Accent1 3 4 3 4 3 2 2 3" xfId="26842" xr:uid="{00000000-0005-0000-0000-000022680000}"/>
    <cellStyle name="20% - Accent1 3 4 3 4 3 2 3" xfId="26843" xr:uid="{00000000-0005-0000-0000-000023680000}"/>
    <cellStyle name="20% - Accent1 3 4 3 4 3 2 3 2" xfId="26844" xr:uid="{00000000-0005-0000-0000-000024680000}"/>
    <cellStyle name="20% - Accent1 3 4 3 4 3 2 4" xfId="26845" xr:uid="{00000000-0005-0000-0000-000025680000}"/>
    <cellStyle name="20% - Accent1 3 4 3 4 3 3" xfId="26846" xr:uid="{00000000-0005-0000-0000-000026680000}"/>
    <cellStyle name="20% - Accent1 3 4 3 4 3 3 2" xfId="26847" xr:uid="{00000000-0005-0000-0000-000027680000}"/>
    <cellStyle name="20% - Accent1 3 4 3 4 3 3 2 2" xfId="26848" xr:uid="{00000000-0005-0000-0000-000028680000}"/>
    <cellStyle name="20% - Accent1 3 4 3 4 3 3 2 2 2" xfId="26849" xr:uid="{00000000-0005-0000-0000-000029680000}"/>
    <cellStyle name="20% - Accent1 3 4 3 4 3 3 2 3" xfId="26850" xr:uid="{00000000-0005-0000-0000-00002A680000}"/>
    <cellStyle name="20% - Accent1 3 4 3 4 3 3 3" xfId="26851" xr:uid="{00000000-0005-0000-0000-00002B680000}"/>
    <cellStyle name="20% - Accent1 3 4 3 4 3 3 3 2" xfId="26852" xr:uid="{00000000-0005-0000-0000-00002C680000}"/>
    <cellStyle name="20% - Accent1 3 4 3 4 3 3 4" xfId="26853" xr:uid="{00000000-0005-0000-0000-00002D680000}"/>
    <cellStyle name="20% - Accent1 3 4 3 4 3 4" xfId="26854" xr:uid="{00000000-0005-0000-0000-00002E680000}"/>
    <cellStyle name="20% - Accent1 3 4 3 4 3 4 2" xfId="26855" xr:uid="{00000000-0005-0000-0000-00002F680000}"/>
    <cellStyle name="20% - Accent1 3 4 3 4 3 4 2 2" xfId="26856" xr:uid="{00000000-0005-0000-0000-000030680000}"/>
    <cellStyle name="20% - Accent1 3 4 3 4 3 4 2 2 2" xfId="26857" xr:uid="{00000000-0005-0000-0000-000031680000}"/>
    <cellStyle name="20% - Accent1 3 4 3 4 3 4 2 3" xfId="26858" xr:uid="{00000000-0005-0000-0000-000032680000}"/>
    <cellStyle name="20% - Accent1 3 4 3 4 3 4 3" xfId="26859" xr:uid="{00000000-0005-0000-0000-000033680000}"/>
    <cellStyle name="20% - Accent1 3 4 3 4 3 4 3 2" xfId="26860" xr:uid="{00000000-0005-0000-0000-000034680000}"/>
    <cellStyle name="20% - Accent1 3 4 3 4 3 4 4" xfId="26861" xr:uid="{00000000-0005-0000-0000-000035680000}"/>
    <cellStyle name="20% - Accent1 3 4 3 4 3 5" xfId="26862" xr:uid="{00000000-0005-0000-0000-000036680000}"/>
    <cellStyle name="20% - Accent1 3 4 3 4 3 5 2" xfId="26863" xr:uid="{00000000-0005-0000-0000-000037680000}"/>
    <cellStyle name="20% - Accent1 3 4 3 4 3 5 2 2" xfId="26864" xr:uid="{00000000-0005-0000-0000-000038680000}"/>
    <cellStyle name="20% - Accent1 3 4 3 4 3 5 3" xfId="26865" xr:uid="{00000000-0005-0000-0000-000039680000}"/>
    <cellStyle name="20% - Accent1 3 4 3 4 3 6" xfId="26866" xr:uid="{00000000-0005-0000-0000-00003A680000}"/>
    <cellStyle name="20% - Accent1 3 4 3 4 3 6 2" xfId="26867" xr:uid="{00000000-0005-0000-0000-00003B680000}"/>
    <cellStyle name="20% - Accent1 3 4 3 4 3 6 2 2" xfId="26868" xr:uid="{00000000-0005-0000-0000-00003C680000}"/>
    <cellStyle name="20% - Accent1 3 4 3 4 3 6 3" xfId="26869" xr:uid="{00000000-0005-0000-0000-00003D680000}"/>
    <cellStyle name="20% - Accent1 3 4 3 4 3 7" xfId="26870" xr:uid="{00000000-0005-0000-0000-00003E680000}"/>
    <cellStyle name="20% - Accent1 3 4 3 4 3 7 2" xfId="26871" xr:uid="{00000000-0005-0000-0000-00003F680000}"/>
    <cellStyle name="20% - Accent1 3 4 3 4 3 8" xfId="26872" xr:uid="{00000000-0005-0000-0000-000040680000}"/>
    <cellStyle name="20% - Accent1 3 4 3 4 3 8 2" xfId="26873" xr:uid="{00000000-0005-0000-0000-000041680000}"/>
    <cellStyle name="20% - Accent1 3 4 3 4 3 9" xfId="26874" xr:uid="{00000000-0005-0000-0000-000042680000}"/>
    <cellStyle name="20% - Accent1 3 4 3 4 4" xfId="26875" xr:uid="{00000000-0005-0000-0000-000043680000}"/>
    <cellStyle name="20% - Accent1 3 4 3 4 4 2" xfId="26876" xr:uid="{00000000-0005-0000-0000-000044680000}"/>
    <cellStyle name="20% - Accent1 3 4 3 4 4 2 2" xfId="26877" xr:uid="{00000000-0005-0000-0000-000045680000}"/>
    <cellStyle name="20% - Accent1 3 4 3 4 4 2 2 2" xfId="26878" xr:uid="{00000000-0005-0000-0000-000046680000}"/>
    <cellStyle name="20% - Accent1 3 4 3 4 4 2 3" xfId="26879" xr:uid="{00000000-0005-0000-0000-000047680000}"/>
    <cellStyle name="20% - Accent1 3 4 3 4 4 3" xfId="26880" xr:uid="{00000000-0005-0000-0000-000048680000}"/>
    <cellStyle name="20% - Accent1 3 4 3 4 4 3 2" xfId="26881" xr:uid="{00000000-0005-0000-0000-000049680000}"/>
    <cellStyle name="20% - Accent1 3 4 3 4 4 4" xfId="26882" xr:uid="{00000000-0005-0000-0000-00004A680000}"/>
    <cellStyle name="20% - Accent1 3 4 3 4 5" xfId="26883" xr:uid="{00000000-0005-0000-0000-00004B680000}"/>
    <cellStyle name="20% - Accent1 3 4 3 4 5 2" xfId="26884" xr:uid="{00000000-0005-0000-0000-00004C680000}"/>
    <cellStyle name="20% - Accent1 3 4 3 4 5 2 2" xfId="26885" xr:uid="{00000000-0005-0000-0000-00004D680000}"/>
    <cellStyle name="20% - Accent1 3 4 3 4 5 2 2 2" xfId="26886" xr:uid="{00000000-0005-0000-0000-00004E680000}"/>
    <cellStyle name="20% - Accent1 3 4 3 4 5 2 3" xfId="26887" xr:uid="{00000000-0005-0000-0000-00004F680000}"/>
    <cellStyle name="20% - Accent1 3 4 3 4 5 3" xfId="26888" xr:uid="{00000000-0005-0000-0000-000050680000}"/>
    <cellStyle name="20% - Accent1 3 4 3 4 5 3 2" xfId="26889" xr:uid="{00000000-0005-0000-0000-000051680000}"/>
    <cellStyle name="20% - Accent1 3 4 3 4 5 4" xfId="26890" xr:uid="{00000000-0005-0000-0000-000052680000}"/>
    <cellStyle name="20% - Accent1 3 4 3 4 6" xfId="26891" xr:uid="{00000000-0005-0000-0000-000053680000}"/>
    <cellStyle name="20% - Accent1 3 4 3 4 6 2" xfId="26892" xr:uid="{00000000-0005-0000-0000-000054680000}"/>
    <cellStyle name="20% - Accent1 3 4 3 4 6 2 2" xfId="26893" xr:uid="{00000000-0005-0000-0000-000055680000}"/>
    <cellStyle name="20% - Accent1 3 4 3 4 6 2 2 2" xfId="26894" xr:uid="{00000000-0005-0000-0000-000056680000}"/>
    <cellStyle name="20% - Accent1 3 4 3 4 6 2 3" xfId="26895" xr:uid="{00000000-0005-0000-0000-000057680000}"/>
    <cellStyle name="20% - Accent1 3 4 3 4 6 3" xfId="26896" xr:uid="{00000000-0005-0000-0000-000058680000}"/>
    <cellStyle name="20% - Accent1 3 4 3 4 6 3 2" xfId="26897" xr:uid="{00000000-0005-0000-0000-000059680000}"/>
    <cellStyle name="20% - Accent1 3 4 3 4 6 4" xfId="26898" xr:uid="{00000000-0005-0000-0000-00005A680000}"/>
    <cellStyle name="20% - Accent1 3 4 3 4 7" xfId="26899" xr:uid="{00000000-0005-0000-0000-00005B680000}"/>
    <cellStyle name="20% - Accent1 3 4 3 4 7 2" xfId="26900" xr:uid="{00000000-0005-0000-0000-00005C680000}"/>
    <cellStyle name="20% - Accent1 3 4 3 4 7 2 2" xfId="26901" xr:uid="{00000000-0005-0000-0000-00005D680000}"/>
    <cellStyle name="20% - Accent1 3 4 3 4 7 3" xfId="26902" xr:uid="{00000000-0005-0000-0000-00005E680000}"/>
    <cellStyle name="20% - Accent1 3 4 3 4 8" xfId="26903" xr:uid="{00000000-0005-0000-0000-00005F680000}"/>
    <cellStyle name="20% - Accent1 3 4 3 4 8 2" xfId="26904" xr:uid="{00000000-0005-0000-0000-000060680000}"/>
    <cellStyle name="20% - Accent1 3 4 3 4 8 2 2" xfId="26905" xr:uid="{00000000-0005-0000-0000-000061680000}"/>
    <cellStyle name="20% - Accent1 3 4 3 4 8 3" xfId="26906" xr:uid="{00000000-0005-0000-0000-000062680000}"/>
    <cellStyle name="20% - Accent1 3 4 3 4 9" xfId="26907" xr:uid="{00000000-0005-0000-0000-000063680000}"/>
    <cellStyle name="20% - Accent1 3 4 3 4 9 2" xfId="26908" xr:uid="{00000000-0005-0000-0000-000064680000}"/>
    <cellStyle name="20% - Accent1 3 4 3 5" xfId="26909" xr:uid="{00000000-0005-0000-0000-000065680000}"/>
    <cellStyle name="20% - Accent1 3 4 3 5 2" xfId="26910" xr:uid="{00000000-0005-0000-0000-000066680000}"/>
    <cellStyle name="20% - Accent1 3 4 3 5 2 2" xfId="26911" xr:uid="{00000000-0005-0000-0000-000067680000}"/>
    <cellStyle name="20% - Accent1 3 4 3 5 2 2 2" xfId="26912" xr:uid="{00000000-0005-0000-0000-000068680000}"/>
    <cellStyle name="20% - Accent1 3 4 3 5 2 2 2 2" xfId="26913" xr:uid="{00000000-0005-0000-0000-000069680000}"/>
    <cellStyle name="20% - Accent1 3 4 3 5 2 2 3" xfId="26914" xr:uid="{00000000-0005-0000-0000-00006A680000}"/>
    <cellStyle name="20% - Accent1 3 4 3 5 2 3" xfId="26915" xr:uid="{00000000-0005-0000-0000-00006B680000}"/>
    <cellStyle name="20% - Accent1 3 4 3 5 2 3 2" xfId="26916" xr:uid="{00000000-0005-0000-0000-00006C680000}"/>
    <cellStyle name="20% - Accent1 3 4 3 5 2 4" xfId="26917" xr:uid="{00000000-0005-0000-0000-00006D680000}"/>
    <cellStyle name="20% - Accent1 3 4 3 5 3" xfId="26918" xr:uid="{00000000-0005-0000-0000-00006E680000}"/>
    <cellStyle name="20% - Accent1 3 4 3 5 3 2" xfId="26919" xr:uid="{00000000-0005-0000-0000-00006F680000}"/>
    <cellStyle name="20% - Accent1 3 4 3 5 3 2 2" xfId="26920" xr:uid="{00000000-0005-0000-0000-000070680000}"/>
    <cellStyle name="20% - Accent1 3 4 3 5 3 2 2 2" xfId="26921" xr:uid="{00000000-0005-0000-0000-000071680000}"/>
    <cellStyle name="20% - Accent1 3 4 3 5 3 2 3" xfId="26922" xr:uid="{00000000-0005-0000-0000-000072680000}"/>
    <cellStyle name="20% - Accent1 3 4 3 5 3 3" xfId="26923" xr:uid="{00000000-0005-0000-0000-000073680000}"/>
    <cellStyle name="20% - Accent1 3 4 3 5 3 3 2" xfId="26924" xr:uid="{00000000-0005-0000-0000-000074680000}"/>
    <cellStyle name="20% - Accent1 3 4 3 5 3 4" xfId="26925" xr:uid="{00000000-0005-0000-0000-000075680000}"/>
    <cellStyle name="20% - Accent1 3 4 3 5 4" xfId="26926" xr:uid="{00000000-0005-0000-0000-000076680000}"/>
    <cellStyle name="20% - Accent1 3 4 3 5 4 2" xfId="26927" xr:uid="{00000000-0005-0000-0000-000077680000}"/>
    <cellStyle name="20% - Accent1 3 4 3 5 4 2 2" xfId="26928" xr:uid="{00000000-0005-0000-0000-000078680000}"/>
    <cellStyle name="20% - Accent1 3 4 3 5 4 2 2 2" xfId="26929" xr:uid="{00000000-0005-0000-0000-000079680000}"/>
    <cellStyle name="20% - Accent1 3 4 3 5 4 2 3" xfId="26930" xr:uid="{00000000-0005-0000-0000-00007A680000}"/>
    <cellStyle name="20% - Accent1 3 4 3 5 4 3" xfId="26931" xr:uid="{00000000-0005-0000-0000-00007B680000}"/>
    <cellStyle name="20% - Accent1 3 4 3 5 4 3 2" xfId="26932" xr:uid="{00000000-0005-0000-0000-00007C680000}"/>
    <cellStyle name="20% - Accent1 3 4 3 5 4 4" xfId="26933" xr:uid="{00000000-0005-0000-0000-00007D680000}"/>
    <cellStyle name="20% - Accent1 3 4 3 5 5" xfId="26934" xr:uid="{00000000-0005-0000-0000-00007E680000}"/>
    <cellStyle name="20% - Accent1 3 4 3 5 5 2" xfId="26935" xr:uid="{00000000-0005-0000-0000-00007F680000}"/>
    <cellStyle name="20% - Accent1 3 4 3 5 5 2 2" xfId="26936" xr:uid="{00000000-0005-0000-0000-000080680000}"/>
    <cellStyle name="20% - Accent1 3 4 3 5 5 3" xfId="26937" xr:uid="{00000000-0005-0000-0000-000081680000}"/>
    <cellStyle name="20% - Accent1 3 4 3 5 6" xfId="26938" xr:uid="{00000000-0005-0000-0000-000082680000}"/>
    <cellStyle name="20% - Accent1 3 4 3 5 6 2" xfId="26939" xr:uid="{00000000-0005-0000-0000-000083680000}"/>
    <cellStyle name="20% - Accent1 3 4 3 5 6 2 2" xfId="26940" xr:uid="{00000000-0005-0000-0000-000084680000}"/>
    <cellStyle name="20% - Accent1 3 4 3 5 6 3" xfId="26941" xr:uid="{00000000-0005-0000-0000-000085680000}"/>
    <cellStyle name="20% - Accent1 3 4 3 5 7" xfId="26942" xr:uid="{00000000-0005-0000-0000-000086680000}"/>
    <cellStyle name="20% - Accent1 3 4 3 5 7 2" xfId="26943" xr:uid="{00000000-0005-0000-0000-000087680000}"/>
    <cellStyle name="20% - Accent1 3 4 3 5 8" xfId="26944" xr:uid="{00000000-0005-0000-0000-000088680000}"/>
    <cellStyle name="20% - Accent1 3 4 3 5 8 2" xfId="26945" xr:uid="{00000000-0005-0000-0000-000089680000}"/>
    <cellStyle name="20% - Accent1 3 4 3 5 9" xfId="26946" xr:uid="{00000000-0005-0000-0000-00008A680000}"/>
    <cellStyle name="20% - Accent1 3 4 3 6" xfId="26947" xr:uid="{00000000-0005-0000-0000-00008B680000}"/>
    <cellStyle name="20% - Accent1 3 4 3 6 2" xfId="26948" xr:uid="{00000000-0005-0000-0000-00008C680000}"/>
    <cellStyle name="20% - Accent1 3 4 3 6 2 2" xfId="26949" xr:uid="{00000000-0005-0000-0000-00008D680000}"/>
    <cellStyle name="20% - Accent1 3 4 3 6 2 2 2" xfId="26950" xr:uid="{00000000-0005-0000-0000-00008E680000}"/>
    <cellStyle name="20% - Accent1 3 4 3 6 2 2 2 2" xfId="26951" xr:uid="{00000000-0005-0000-0000-00008F680000}"/>
    <cellStyle name="20% - Accent1 3 4 3 6 2 2 3" xfId="26952" xr:uid="{00000000-0005-0000-0000-000090680000}"/>
    <cellStyle name="20% - Accent1 3 4 3 6 2 3" xfId="26953" xr:uid="{00000000-0005-0000-0000-000091680000}"/>
    <cellStyle name="20% - Accent1 3 4 3 6 2 3 2" xfId="26954" xr:uid="{00000000-0005-0000-0000-000092680000}"/>
    <cellStyle name="20% - Accent1 3 4 3 6 2 4" xfId="26955" xr:uid="{00000000-0005-0000-0000-000093680000}"/>
    <cellStyle name="20% - Accent1 3 4 3 6 3" xfId="26956" xr:uid="{00000000-0005-0000-0000-000094680000}"/>
    <cellStyle name="20% - Accent1 3 4 3 6 3 2" xfId="26957" xr:uid="{00000000-0005-0000-0000-000095680000}"/>
    <cellStyle name="20% - Accent1 3 4 3 6 3 2 2" xfId="26958" xr:uid="{00000000-0005-0000-0000-000096680000}"/>
    <cellStyle name="20% - Accent1 3 4 3 6 3 2 2 2" xfId="26959" xr:uid="{00000000-0005-0000-0000-000097680000}"/>
    <cellStyle name="20% - Accent1 3 4 3 6 3 2 3" xfId="26960" xr:uid="{00000000-0005-0000-0000-000098680000}"/>
    <cellStyle name="20% - Accent1 3 4 3 6 3 3" xfId="26961" xr:uid="{00000000-0005-0000-0000-000099680000}"/>
    <cellStyle name="20% - Accent1 3 4 3 6 3 3 2" xfId="26962" xr:uid="{00000000-0005-0000-0000-00009A680000}"/>
    <cellStyle name="20% - Accent1 3 4 3 6 3 4" xfId="26963" xr:uid="{00000000-0005-0000-0000-00009B680000}"/>
    <cellStyle name="20% - Accent1 3 4 3 6 4" xfId="26964" xr:uid="{00000000-0005-0000-0000-00009C680000}"/>
    <cellStyle name="20% - Accent1 3 4 3 6 4 2" xfId="26965" xr:uid="{00000000-0005-0000-0000-00009D680000}"/>
    <cellStyle name="20% - Accent1 3 4 3 6 4 2 2" xfId="26966" xr:uid="{00000000-0005-0000-0000-00009E680000}"/>
    <cellStyle name="20% - Accent1 3 4 3 6 4 2 2 2" xfId="26967" xr:uid="{00000000-0005-0000-0000-00009F680000}"/>
    <cellStyle name="20% - Accent1 3 4 3 6 4 2 3" xfId="26968" xr:uid="{00000000-0005-0000-0000-0000A0680000}"/>
    <cellStyle name="20% - Accent1 3 4 3 6 4 3" xfId="26969" xr:uid="{00000000-0005-0000-0000-0000A1680000}"/>
    <cellStyle name="20% - Accent1 3 4 3 6 4 3 2" xfId="26970" xr:uid="{00000000-0005-0000-0000-0000A2680000}"/>
    <cellStyle name="20% - Accent1 3 4 3 6 4 4" xfId="26971" xr:uid="{00000000-0005-0000-0000-0000A3680000}"/>
    <cellStyle name="20% - Accent1 3 4 3 6 5" xfId="26972" xr:uid="{00000000-0005-0000-0000-0000A4680000}"/>
    <cellStyle name="20% - Accent1 3 4 3 6 5 2" xfId="26973" xr:uid="{00000000-0005-0000-0000-0000A5680000}"/>
    <cellStyle name="20% - Accent1 3 4 3 6 5 2 2" xfId="26974" xr:uid="{00000000-0005-0000-0000-0000A6680000}"/>
    <cellStyle name="20% - Accent1 3 4 3 6 5 3" xfId="26975" xr:uid="{00000000-0005-0000-0000-0000A7680000}"/>
    <cellStyle name="20% - Accent1 3 4 3 6 6" xfId="26976" xr:uid="{00000000-0005-0000-0000-0000A8680000}"/>
    <cellStyle name="20% - Accent1 3 4 3 6 6 2" xfId="26977" xr:uid="{00000000-0005-0000-0000-0000A9680000}"/>
    <cellStyle name="20% - Accent1 3 4 3 6 6 2 2" xfId="26978" xr:uid="{00000000-0005-0000-0000-0000AA680000}"/>
    <cellStyle name="20% - Accent1 3 4 3 6 6 3" xfId="26979" xr:uid="{00000000-0005-0000-0000-0000AB680000}"/>
    <cellStyle name="20% - Accent1 3 4 3 6 7" xfId="26980" xr:uid="{00000000-0005-0000-0000-0000AC680000}"/>
    <cellStyle name="20% - Accent1 3 4 3 6 7 2" xfId="26981" xr:uid="{00000000-0005-0000-0000-0000AD680000}"/>
    <cellStyle name="20% - Accent1 3 4 3 6 8" xfId="26982" xr:uid="{00000000-0005-0000-0000-0000AE680000}"/>
    <cellStyle name="20% - Accent1 3 4 3 6 8 2" xfId="26983" xr:uid="{00000000-0005-0000-0000-0000AF680000}"/>
    <cellStyle name="20% - Accent1 3 4 3 6 9" xfId="26984" xr:uid="{00000000-0005-0000-0000-0000B0680000}"/>
    <cellStyle name="20% - Accent1 3 4 3 7" xfId="26985" xr:uid="{00000000-0005-0000-0000-0000B1680000}"/>
    <cellStyle name="20% - Accent1 3 4 3 7 2" xfId="26986" xr:uid="{00000000-0005-0000-0000-0000B2680000}"/>
    <cellStyle name="20% - Accent1 3 4 3 7 2 2" xfId="26987" xr:uid="{00000000-0005-0000-0000-0000B3680000}"/>
    <cellStyle name="20% - Accent1 3 4 3 7 2 2 2" xfId="26988" xr:uid="{00000000-0005-0000-0000-0000B4680000}"/>
    <cellStyle name="20% - Accent1 3 4 3 7 2 3" xfId="26989" xr:uid="{00000000-0005-0000-0000-0000B5680000}"/>
    <cellStyle name="20% - Accent1 3 4 3 7 3" xfId="26990" xr:uid="{00000000-0005-0000-0000-0000B6680000}"/>
    <cellStyle name="20% - Accent1 3 4 3 7 3 2" xfId="26991" xr:uid="{00000000-0005-0000-0000-0000B7680000}"/>
    <cellStyle name="20% - Accent1 3 4 3 7 4" xfId="26992" xr:uid="{00000000-0005-0000-0000-0000B8680000}"/>
    <cellStyle name="20% - Accent1 3 4 3 8" xfId="26993" xr:uid="{00000000-0005-0000-0000-0000B9680000}"/>
    <cellStyle name="20% - Accent1 3 4 3 8 2" xfId="26994" xr:uid="{00000000-0005-0000-0000-0000BA680000}"/>
    <cellStyle name="20% - Accent1 3 4 3 8 2 2" xfId="26995" xr:uid="{00000000-0005-0000-0000-0000BB680000}"/>
    <cellStyle name="20% - Accent1 3 4 3 8 2 2 2" xfId="26996" xr:uid="{00000000-0005-0000-0000-0000BC680000}"/>
    <cellStyle name="20% - Accent1 3 4 3 8 2 3" xfId="26997" xr:uid="{00000000-0005-0000-0000-0000BD680000}"/>
    <cellStyle name="20% - Accent1 3 4 3 8 3" xfId="26998" xr:uid="{00000000-0005-0000-0000-0000BE680000}"/>
    <cellStyle name="20% - Accent1 3 4 3 8 3 2" xfId="26999" xr:uid="{00000000-0005-0000-0000-0000BF680000}"/>
    <cellStyle name="20% - Accent1 3 4 3 8 4" xfId="27000" xr:uid="{00000000-0005-0000-0000-0000C0680000}"/>
    <cellStyle name="20% - Accent1 3 4 3 9" xfId="27001" xr:uid="{00000000-0005-0000-0000-0000C1680000}"/>
    <cellStyle name="20% - Accent1 3 4 3 9 2" xfId="27002" xr:uid="{00000000-0005-0000-0000-0000C2680000}"/>
    <cellStyle name="20% - Accent1 3 4 3 9 2 2" xfId="27003" xr:uid="{00000000-0005-0000-0000-0000C3680000}"/>
    <cellStyle name="20% - Accent1 3 4 3 9 2 2 2" xfId="27004" xr:uid="{00000000-0005-0000-0000-0000C4680000}"/>
    <cellStyle name="20% - Accent1 3 4 3 9 2 3" xfId="27005" xr:uid="{00000000-0005-0000-0000-0000C5680000}"/>
    <cellStyle name="20% - Accent1 3 4 3 9 3" xfId="27006" xr:uid="{00000000-0005-0000-0000-0000C6680000}"/>
    <cellStyle name="20% - Accent1 3 4 3 9 3 2" xfId="27007" xr:uid="{00000000-0005-0000-0000-0000C7680000}"/>
    <cellStyle name="20% - Accent1 3 4 3 9 4" xfId="27008" xr:uid="{00000000-0005-0000-0000-0000C8680000}"/>
    <cellStyle name="20% - Accent1 3 4 4" xfId="27009" xr:uid="{00000000-0005-0000-0000-0000C9680000}"/>
    <cellStyle name="20% - Accent1 3 4 4 10" xfId="27010" xr:uid="{00000000-0005-0000-0000-0000CA680000}"/>
    <cellStyle name="20% - Accent1 3 4 4 10 2" xfId="27011" xr:uid="{00000000-0005-0000-0000-0000CB680000}"/>
    <cellStyle name="20% - Accent1 3 4 4 11" xfId="27012" xr:uid="{00000000-0005-0000-0000-0000CC680000}"/>
    <cellStyle name="20% - Accent1 3 4 4 2" xfId="27013" xr:uid="{00000000-0005-0000-0000-0000CD680000}"/>
    <cellStyle name="20% - Accent1 3 4 4 2 2" xfId="27014" xr:uid="{00000000-0005-0000-0000-0000CE680000}"/>
    <cellStyle name="20% - Accent1 3 4 4 2 2 2" xfId="27015" xr:uid="{00000000-0005-0000-0000-0000CF680000}"/>
    <cellStyle name="20% - Accent1 3 4 4 2 2 2 2" xfId="27016" xr:uid="{00000000-0005-0000-0000-0000D0680000}"/>
    <cellStyle name="20% - Accent1 3 4 4 2 2 2 2 2" xfId="27017" xr:uid="{00000000-0005-0000-0000-0000D1680000}"/>
    <cellStyle name="20% - Accent1 3 4 4 2 2 2 3" xfId="27018" xr:uid="{00000000-0005-0000-0000-0000D2680000}"/>
    <cellStyle name="20% - Accent1 3 4 4 2 2 3" xfId="27019" xr:uid="{00000000-0005-0000-0000-0000D3680000}"/>
    <cellStyle name="20% - Accent1 3 4 4 2 2 3 2" xfId="27020" xr:uid="{00000000-0005-0000-0000-0000D4680000}"/>
    <cellStyle name="20% - Accent1 3 4 4 2 2 4" xfId="27021" xr:uid="{00000000-0005-0000-0000-0000D5680000}"/>
    <cellStyle name="20% - Accent1 3 4 4 2 3" xfId="27022" xr:uid="{00000000-0005-0000-0000-0000D6680000}"/>
    <cellStyle name="20% - Accent1 3 4 4 2 3 2" xfId="27023" xr:uid="{00000000-0005-0000-0000-0000D7680000}"/>
    <cellStyle name="20% - Accent1 3 4 4 2 3 2 2" xfId="27024" xr:uid="{00000000-0005-0000-0000-0000D8680000}"/>
    <cellStyle name="20% - Accent1 3 4 4 2 3 2 2 2" xfId="27025" xr:uid="{00000000-0005-0000-0000-0000D9680000}"/>
    <cellStyle name="20% - Accent1 3 4 4 2 3 2 3" xfId="27026" xr:uid="{00000000-0005-0000-0000-0000DA680000}"/>
    <cellStyle name="20% - Accent1 3 4 4 2 3 3" xfId="27027" xr:uid="{00000000-0005-0000-0000-0000DB680000}"/>
    <cellStyle name="20% - Accent1 3 4 4 2 3 3 2" xfId="27028" xr:uid="{00000000-0005-0000-0000-0000DC680000}"/>
    <cellStyle name="20% - Accent1 3 4 4 2 3 4" xfId="27029" xr:uid="{00000000-0005-0000-0000-0000DD680000}"/>
    <cellStyle name="20% - Accent1 3 4 4 2 4" xfId="27030" xr:uid="{00000000-0005-0000-0000-0000DE680000}"/>
    <cellStyle name="20% - Accent1 3 4 4 2 4 2" xfId="27031" xr:uid="{00000000-0005-0000-0000-0000DF680000}"/>
    <cellStyle name="20% - Accent1 3 4 4 2 4 2 2" xfId="27032" xr:uid="{00000000-0005-0000-0000-0000E0680000}"/>
    <cellStyle name="20% - Accent1 3 4 4 2 4 2 2 2" xfId="27033" xr:uid="{00000000-0005-0000-0000-0000E1680000}"/>
    <cellStyle name="20% - Accent1 3 4 4 2 4 2 3" xfId="27034" xr:uid="{00000000-0005-0000-0000-0000E2680000}"/>
    <cellStyle name="20% - Accent1 3 4 4 2 4 3" xfId="27035" xr:uid="{00000000-0005-0000-0000-0000E3680000}"/>
    <cellStyle name="20% - Accent1 3 4 4 2 4 3 2" xfId="27036" xr:uid="{00000000-0005-0000-0000-0000E4680000}"/>
    <cellStyle name="20% - Accent1 3 4 4 2 4 4" xfId="27037" xr:uid="{00000000-0005-0000-0000-0000E5680000}"/>
    <cellStyle name="20% - Accent1 3 4 4 2 5" xfId="27038" xr:uid="{00000000-0005-0000-0000-0000E6680000}"/>
    <cellStyle name="20% - Accent1 3 4 4 2 5 2" xfId="27039" xr:uid="{00000000-0005-0000-0000-0000E7680000}"/>
    <cellStyle name="20% - Accent1 3 4 4 2 5 2 2" xfId="27040" xr:uid="{00000000-0005-0000-0000-0000E8680000}"/>
    <cellStyle name="20% - Accent1 3 4 4 2 5 3" xfId="27041" xr:uid="{00000000-0005-0000-0000-0000E9680000}"/>
    <cellStyle name="20% - Accent1 3 4 4 2 6" xfId="27042" xr:uid="{00000000-0005-0000-0000-0000EA680000}"/>
    <cellStyle name="20% - Accent1 3 4 4 2 6 2" xfId="27043" xr:uid="{00000000-0005-0000-0000-0000EB680000}"/>
    <cellStyle name="20% - Accent1 3 4 4 2 6 2 2" xfId="27044" xr:uid="{00000000-0005-0000-0000-0000EC680000}"/>
    <cellStyle name="20% - Accent1 3 4 4 2 6 3" xfId="27045" xr:uid="{00000000-0005-0000-0000-0000ED680000}"/>
    <cellStyle name="20% - Accent1 3 4 4 2 7" xfId="27046" xr:uid="{00000000-0005-0000-0000-0000EE680000}"/>
    <cellStyle name="20% - Accent1 3 4 4 2 7 2" xfId="27047" xr:uid="{00000000-0005-0000-0000-0000EF680000}"/>
    <cellStyle name="20% - Accent1 3 4 4 2 8" xfId="27048" xr:uid="{00000000-0005-0000-0000-0000F0680000}"/>
    <cellStyle name="20% - Accent1 3 4 4 2 8 2" xfId="27049" xr:uid="{00000000-0005-0000-0000-0000F1680000}"/>
    <cellStyle name="20% - Accent1 3 4 4 2 9" xfId="27050" xr:uid="{00000000-0005-0000-0000-0000F2680000}"/>
    <cellStyle name="20% - Accent1 3 4 4 3" xfId="27051" xr:uid="{00000000-0005-0000-0000-0000F3680000}"/>
    <cellStyle name="20% - Accent1 3 4 4 3 2" xfId="27052" xr:uid="{00000000-0005-0000-0000-0000F4680000}"/>
    <cellStyle name="20% - Accent1 3 4 4 3 2 2" xfId="27053" xr:uid="{00000000-0005-0000-0000-0000F5680000}"/>
    <cellStyle name="20% - Accent1 3 4 4 3 2 2 2" xfId="27054" xr:uid="{00000000-0005-0000-0000-0000F6680000}"/>
    <cellStyle name="20% - Accent1 3 4 4 3 2 2 2 2" xfId="27055" xr:uid="{00000000-0005-0000-0000-0000F7680000}"/>
    <cellStyle name="20% - Accent1 3 4 4 3 2 2 3" xfId="27056" xr:uid="{00000000-0005-0000-0000-0000F8680000}"/>
    <cellStyle name="20% - Accent1 3 4 4 3 2 3" xfId="27057" xr:uid="{00000000-0005-0000-0000-0000F9680000}"/>
    <cellStyle name="20% - Accent1 3 4 4 3 2 3 2" xfId="27058" xr:uid="{00000000-0005-0000-0000-0000FA680000}"/>
    <cellStyle name="20% - Accent1 3 4 4 3 2 4" xfId="27059" xr:uid="{00000000-0005-0000-0000-0000FB680000}"/>
    <cellStyle name="20% - Accent1 3 4 4 3 3" xfId="27060" xr:uid="{00000000-0005-0000-0000-0000FC680000}"/>
    <cellStyle name="20% - Accent1 3 4 4 3 3 2" xfId="27061" xr:uid="{00000000-0005-0000-0000-0000FD680000}"/>
    <cellStyle name="20% - Accent1 3 4 4 3 3 2 2" xfId="27062" xr:uid="{00000000-0005-0000-0000-0000FE680000}"/>
    <cellStyle name="20% - Accent1 3 4 4 3 3 2 2 2" xfId="27063" xr:uid="{00000000-0005-0000-0000-0000FF680000}"/>
    <cellStyle name="20% - Accent1 3 4 4 3 3 2 3" xfId="27064" xr:uid="{00000000-0005-0000-0000-000000690000}"/>
    <cellStyle name="20% - Accent1 3 4 4 3 3 3" xfId="27065" xr:uid="{00000000-0005-0000-0000-000001690000}"/>
    <cellStyle name="20% - Accent1 3 4 4 3 3 3 2" xfId="27066" xr:uid="{00000000-0005-0000-0000-000002690000}"/>
    <cellStyle name="20% - Accent1 3 4 4 3 3 4" xfId="27067" xr:uid="{00000000-0005-0000-0000-000003690000}"/>
    <cellStyle name="20% - Accent1 3 4 4 3 4" xfId="27068" xr:uid="{00000000-0005-0000-0000-000004690000}"/>
    <cellStyle name="20% - Accent1 3 4 4 3 4 2" xfId="27069" xr:uid="{00000000-0005-0000-0000-000005690000}"/>
    <cellStyle name="20% - Accent1 3 4 4 3 4 2 2" xfId="27070" xr:uid="{00000000-0005-0000-0000-000006690000}"/>
    <cellStyle name="20% - Accent1 3 4 4 3 4 2 2 2" xfId="27071" xr:uid="{00000000-0005-0000-0000-000007690000}"/>
    <cellStyle name="20% - Accent1 3 4 4 3 4 2 3" xfId="27072" xr:uid="{00000000-0005-0000-0000-000008690000}"/>
    <cellStyle name="20% - Accent1 3 4 4 3 4 3" xfId="27073" xr:uid="{00000000-0005-0000-0000-000009690000}"/>
    <cellStyle name="20% - Accent1 3 4 4 3 4 3 2" xfId="27074" xr:uid="{00000000-0005-0000-0000-00000A690000}"/>
    <cellStyle name="20% - Accent1 3 4 4 3 4 4" xfId="27075" xr:uid="{00000000-0005-0000-0000-00000B690000}"/>
    <cellStyle name="20% - Accent1 3 4 4 3 5" xfId="27076" xr:uid="{00000000-0005-0000-0000-00000C690000}"/>
    <cellStyle name="20% - Accent1 3 4 4 3 5 2" xfId="27077" xr:uid="{00000000-0005-0000-0000-00000D690000}"/>
    <cellStyle name="20% - Accent1 3 4 4 3 5 2 2" xfId="27078" xr:uid="{00000000-0005-0000-0000-00000E690000}"/>
    <cellStyle name="20% - Accent1 3 4 4 3 5 3" xfId="27079" xr:uid="{00000000-0005-0000-0000-00000F690000}"/>
    <cellStyle name="20% - Accent1 3 4 4 3 6" xfId="27080" xr:uid="{00000000-0005-0000-0000-000010690000}"/>
    <cellStyle name="20% - Accent1 3 4 4 3 6 2" xfId="27081" xr:uid="{00000000-0005-0000-0000-000011690000}"/>
    <cellStyle name="20% - Accent1 3 4 4 3 6 2 2" xfId="27082" xr:uid="{00000000-0005-0000-0000-000012690000}"/>
    <cellStyle name="20% - Accent1 3 4 4 3 6 3" xfId="27083" xr:uid="{00000000-0005-0000-0000-000013690000}"/>
    <cellStyle name="20% - Accent1 3 4 4 3 7" xfId="27084" xr:uid="{00000000-0005-0000-0000-000014690000}"/>
    <cellStyle name="20% - Accent1 3 4 4 3 7 2" xfId="27085" xr:uid="{00000000-0005-0000-0000-000015690000}"/>
    <cellStyle name="20% - Accent1 3 4 4 3 8" xfId="27086" xr:uid="{00000000-0005-0000-0000-000016690000}"/>
    <cellStyle name="20% - Accent1 3 4 4 3 8 2" xfId="27087" xr:uid="{00000000-0005-0000-0000-000017690000}"/>
    <cellStyle name="20% - Accent1 3 4 4 3 9" xfId="27088" xr:uid="{00000000-0005-0000-0000-000018690000}"/>
    <cellStyle name="20% - Accent1 3 4 4 4" xfId="27089" xr:uid="{00000000-0005-0000-0000-000019690000}"/>
    <cellStyle name="20% - Accent1 3 4 4 4 2" xfId="27090" xr:uid="{00000000-0005-0000-0000-00001A690000}"/>
    <cellStyle name="20% - Accent1 3 4 4 4 2 2" xfId="27091" xr:uid="{00000000-0005-0000-0000-00001B690000}"/>
    <cellStyle name="20% - Accent1 3 4 4 4 2 2 2" xfId="27092" xr:uid="{00000000-0005-0000-0000-00001C690000}"/>
    <cellStyle name="20% - Accent1 3 4 4 4 2 3" xfId="27093" xr:uid="{00000000-0005-0000-0000-00001D690000}"/>
    <cellStyle name="20% - Accent1 3 4 4 4 3" xfId="27094" xr:uid="{00000000-0005-0000-0000-00001E690000}"/>
    <cellStyle name="20% - Accent1 3 4 4 4 3 2" xfId="27095" xr:uid="{00000000-0005-0000-0000-00001F690000}"/>
    <cellStyle name="20% - Accent1 3 4 4 4 4" xfId="27096" xr:uid="{00000000-0005-0000-0000-000020690000}"/>
    <cellStyle name="20% - Accent1 3 4 4 5" xfId="27097" xr:uid="{00000000-0005-0000-0000-000021690000}"/>
    <cellStyle name="20% - Accent1 3 4 4 5 2" xfId="27098" xr:uid="{00000000-0005-0000-0000-000022690000}"/>
    <cellStyle name="20% - Accent1 3 4 4 5 2 2" xfId="27099" xr:uid="{00000000-0005-0000-0000-000023690000}"/>
    <cellStyle name="20% - Accent1 3 4 4 5 2 2 2" xfId="27100" xr:uid="{00000000-0005-0000-0000-000024690000}"/>
    <cellStyle name="20% - Accent1 3 4 4 5 2 3" xfId="27101" xr:uid="{00000000-0005-0000-0000-000025690000}"/>
    <cellStyle name="20% - Accent1 3 4 4 5 3" xfId="27102" xr:uid="{00000000-0005-0000-0000-000026690000}"/>
    <cellStyle name="20% - Accent1 3 4 4 5 3 2" xfId="27103" xr:uid="{00000000-0005-0000-0000-000027690000}"/>
    <cellStyle name="20% - Accent1 3 4 4 5 4" xfId="27104" xr:uid="{00000000-0005-0000-0000-000028690000}"/>
    <cellStyle name="20% - Accent1 3 4 4 6" xfId="27105" xr:uid="{00000000-0005-0000-0000-000029690000}"/>
    <cellStyle name="20% - Accent1 3 4 4 6 2" xfId="27106" xr:uid="{00000000-0005-0000-0000-00002A690000}"/>
    <cellStyle name="20% - Accent1 3 4 4 6 2 2" xfId="27107" xr:uid="{00000000-0005-0000-0000-00002B690000}"/>
    <cellStyle name="20% - Accent1 3 4 4 6 2 2 2" xfId="27108" xr:uid="{00000000-0005-0000-0000-00002C690000}"/>
    <cellStyle name="20% - Accent1 3 4 4 6 2 3" xfId="27109" xr:uid="{00000000-0005-0000-0000-00002D690000}"/>
    <cellStyle name="20% - Accent1 3 4 4 6 3" xfId="27110" xr:uid="{00000000-0005-0000-0000-00002E690000}"/>
    <cellStyle name="20% - Accent1 3 4 4 6 3 2" xfId="27111" xr:uid="{00000000-0005-0000-0000-00002F690000}"/>
    <cellStyle name="20% - Accent1 3 4 4 6 4" xfId="27112" xr:uid="{00000000-0005-0000-0000-000030690000}"/>
    <cellStyle name="20% - Accent1 3 4 4 7" xfId="27113" xr:uid="{00000000-0005-0000-0000-000031690000}"/>
    <cellStyle name="20% - Accent1 3 4 4 7 2" xfId="27114" xr:uid="{00000000-0005-0000-0000-000032690000}"/>
    <cellStyle name="20% - Accent1 3 4 4 7 2 2" xfId="27115" xr:uid="{00000000-0005-0000-0000-000033690000}"/>
    <cellStyle name="20% - Accent1 3 4 4 7 3" xfId="27116" xr:uid="{00000000-0005-0000-0000-000034690000}"/>
    <cellStyle name="20% - Accent1 3 4 4 8" xfId="27117" xr:uid="{00000000-0005-0000-0000-000035690000}"/>
    <cellStyle name="20% - Accent1 3 4 4 8 2" xfId="27118" xr:uid="{00000000-0005-0000-0000-000036690000}"/>
    <cellStyle name="20% - Accent1 3 4 4 8 2 2" xfId="27119" xr:uid="{00000000-0005-0000-0000-000037690000}"/>
    <cellStyle name="20% - Accent1 3 4 4 8 3" xfId="27120" xr:uid="{00000000-0005-0000-0000-000038690000}"/>
    <cellStyle name="20% - Accent1 3 4 4 9" xfId="27121" xr:uid="{00000000-0005-0000-0000-000039690000}"/>
    <cellStyle name="20% - Accent1 3 4 4 9 2" xfId="27122" xr:uid="{00000000-0005-0000-0000-00003A690000}"/>
    <cellStyle name="20% - Accent1 3 4 5" xfId="27123" xr:uid="{00000000-0005-0000-0000-00003B690000}"/>
    <cellStyle name="20% - Accent1 3 4 5 10" xfId="27124" xr:uid="{00000000-0005-0000-0000-00003C690000}"/>
    <cellStyle name="20% - Accent1 3 4 5 10 2" xfId="27125" xr:uid="{00000000-0005-0000-0000-00003D690000}"/>
    <cellStyle name="20% - Accent1 3 4 5 11" xfId="27126" xr:uid="{00000000-0005-0000-0000-00003E690000}"/>
    <cellStyle name="20% - Accent1 3 4 5 2" xfId="27127" xr:uid="{00000000-0005-0000-0000-00003F690000}"/>
    <cellStyle name="20% - Accent1 3 4 5 2 2" xfId="27128" xr:uid="{00000000-0005-0000-0000-000040690000}"/>
    <cellStyle name="20% - Accent1 3 4 5 2 2 2" xfId="27129" xr:uid="{00000000-0005-0000-0000-000041690000}"/>
    <cellStyle name="20% - Accent1 3 4 5 2 2 2 2" xfId="27130" xr:uid="{00000000-0005-0000-0000-000042690000}"/>
    <cellStyle name="20% - Accent1 3 4 5 2 2 2 2 2" xfId="27131" xr:uid="{00000000-0005-0000-0000-000043690000}"/>
    <cellStyle name="20% - Accent1 3 4 5 2 2 2 3" xfId="27132" xr:uid="{00000000-0005-0000-0000-000044690000}"/>
    <cellStyle name="20% - Accent1 3 4 5 2 2 3" xfId="27133" xr:uid="{00000000-0005-0000-0000-000045690000}"/>
    <cellStyle name="20% - Accent1 3 4 5 2 2 3 2" xfId="27134" xr:uid="{00000000-0005-0000-0000-000046690000}"/>
    <cellStyle name="20% - Accent1 3 4 5 2 2 4" xfId="27135" xr:uid="{00000000-0005-0000-0000-000047690000}"/>
    <cellStyle name="20% - Accent1 3 4 5 2 3" xfId="27136" xr:uid="{00000000-0005-0000-0000-000048690000}"/>
    <cellStyle name="20% - Accent1 3 4 5 2 3 2" xfId="27137" xr:uid="{00000000-0005-0000-0000-000049690000}"/>
    <cellStyle name="20% - Accent1 3 4 5 2 3 2 2" xfId="27138" xr:uid="{00000000-0005-0000-0000-00004A690000}"/>
    <cellStyle name="20% - Accent1 3 4 5 2 3 2 2 2" xfId="27139" xr:uid="{00000000-0005-0000-0000-00004B690000}"/>
    <cellStyle name="20% - Accent1 3 4 5 2 3 2 3" xfId="27140" xr:uid="{00000000-0005-0000-0000-00004C690000}"/>
    <cellStyle name="20% - Accent1 3 4 5 2 3 3" xfId="27141" xr:uid="{00000000-0005-0000-0000-00004D690000}"/>
    <cellStyle name="20% - Accent1 3 4 5 2 3 3 2" xfId="27142" xr:uid="{00000000-0005-0000-0000-00004E690000}"/>
    <cellStyle name="20% - Accent1 3 4 5 2 3 4" xfId="27143" xr:uid="{00000000-0005-0000-0000-00004F690000}"/>
    <cellStyle name="20% - Accent1 3 4 5 2 4" xfId="27144" xr:uid="{00000000-0005-0000-0000-000050690000}"/>
    <cellStyle name="20% - Accent1 3 4 5 2 4 2" xfId="27145" xr:uid="{00000000-0005-0000-0000-000051690000}"/>
    <cellStyle name="20% - Accent1 3 4 5 2 4 2 2" xfId="27146" xr:uid="{00000000-0005-0000-0000-000052690000}"/>
    <cellStyle name="20% - Accent1 3 4 5 2 4 2 2 2" xfId="27147" xr:uid="{00000000-0005-0000-0000-000053690000}"/>
    <cellStyle name="20% - Accent1 3 4 5 2 4 2 3" xfId="27148" xr:uid="{00000000-0005-0000-0000-000054690000}"/>
    <cellStyle name="20% - Accent1 3 4 5 2 4 3" xfId="27149" xr:uid="{00000000-0005-0000-0000-000055690000}"/>
    <cellStyle name="20% - Accent1 3 4 5 2 4 3 2" xfId="27150" xr:uid="{00000000-0005-0000-0000-000056690000}"/>
    <cellStyle name="20% - Accent1 3 4 5 2 4 4" xfId="27151" xr:uid="{00000000-0005-0000-0000-000057690000}"/>
    <cellStyle name="20% - Accent1 3 4 5 2 5" xfId="27152" xr:uid="{00000000-0005-0000-0000-000058690000}"/>
    <cellStyle name="20% - Accent1 3 4 5 2 5 2" xfId="27153" xr:uid="{00000000-0005-0000-0000-000059690000}"/>
    <cellStyle name="20% - Accent1 3 4 5 2 5 2 2" xfId="27154" xr:uid="{00000000-0005-0000-0000-00005A690000}"/>
    <cellStyle name="20% - Accent1 3 4 5 2 5 3" xfId="27155" xr:uid="{00000000-0005-0000-0000-00005B690000}"/>
    <cellStyle name="20% - Accent1 3 4 5 2 6" xfId="27156" xr:uid="{00000000-0005-0000-0000-00005C690000}"/>
    <cellStyle name="20% - Accent1 3 4 5 2 6 2" xfId="27157" xr:uid="{00000000-0005-0000-0000-00005D690000}"/>
    <cellStyle name="20% - Accent1 3 4 5 2 6 2 2" xfId="27158" xr:uid="{00000000-0005-0000-0000-00005E690000}"/>
    <cellStyle name="20% - Accent1 3 4 5 2 6 3" xfId="27159" xr:uid="{00000000-0005-0000-0000-00005F690000}"/>
    <cellStyle name="20% - Accent1 3 4 5 2 7" xfId="27160" xr:uid="{00000000-0005-0000-0000-000060690000}"/>
    <cellStyle name="20% - Accent1 3 4 5 2 7 2" xfId="27161" xr:uid="{00000000-0005-0000-0000-000061690000}"/>
    <cellStyle name="20% - Accent1 3 4 5 2 8" xfId="27162" xr:uid="{00000000-0005-0000-0000-000062690000}"/>
    <cellStyle name="20% - Accent1 3 4 5 2 8 2" xfId="27163" xr:uid="{00000000-0005-0000-0000-000063690000}"/>
    <cellStyle name="20% - Accent1 3 4 5 2 9" xfId="27164" xr:uid="{00000000-0005-0000-0000-000064690000}"/>
    <cellStyle name="20% - Accent1 3 4 5 3" xfId="27165" xr:uid="{00000000-0005-0000-0000-000065690000}"/>
    <cellStyle name="20% - Accent1 3 4 5 3 2" xfId="27166" xr:uid="{00000000-0005-0000-0000-000066690000}"/>
    <cellStyle name="20% - Accent1 3 4 5 3 2 2" xfId="27167" xr:uid="{00000000-0005-0000-0000-000067690000}"/>
    <cellStyle name="20% - Accent1 3 4 5 3 2 2 2" xfId="27168" xr:uid="{00000000-0005-0000-0000-000068690000}"/>
    <cellStyle name="20% - Accent1 3 4 5 3 2 2 2 2" xfId="27169" xr:uid="{00000000-0005-0000-0000-000069690000}"/>
    <cellStyle name="20% - Accent1 3 4 5 3 2 2 3" xfId="27170" xr:uid="{00000000-0005-0000-0000-00006A690000}"/>
    <cellStyle name="20% - Accent1 3 4 5 3 2 3" xfId="27171" xr:uid="{00000000-0005-0000-0000-00006B690000}"/>
    <cellStyle name="20% - Accent1 3 4 5 3 2 3 2" xfId="27172" xr:uid="{00000000-0005-0000-0000-00006C690000}"/>
    <cellStyle name="20% - Accent1 3 4 5 3 2 4" xfId="27173" xr:uid="{00000000-0005-0000-0000-00006D690000}"/>
    <cellStyle name="20% - Accent1 3 4 5 3 3" xfId="27174" xr:uid="{00000000-0005-0000-0000-00006E690000}"/>
    <cellStyle name="20% - Accent1 3 4 5 3 3 2" xfId="27175" xr:uid="{00000000-0005-0000-0000-00006F690000}"/>
    <cellStyle name="20% - Accent1 3 4 5 3 3 2 2" xfId="27176" xr:uid="{00000000-0005-0000-0000-000070690000}"/>
    <cellStyle name="20% - Accent1 3 4 5 3 3 2 2 2" xfId="27177" xr:uid="{00000000-0005-0000-0000-000071690000}"/>
    <cellStyle name="20% - Accent1 3 4 5 3 3 2 3" xfId="27178" xr:uid="{00000000-0005-0000-0000-000072690000}"/>
    <cellStyle name="20% - Accent1 3 4 5 3 3 3" xfId="27179" xr:uid="{00000000-0005-0000-0000-000073690000}"/>
    <cellStyle name="20% - Accent1 3 4 5 3 3 3 2" xfId="27180" xr:uid="{00000000-0005-0000-0000-000074690000}"/>
    <cellStyle name="20% - Accent1 3 4 5 3 3 4" xfId="27181" xr:uid="{00000000-0005-0000-0000-000075690000}"/>
    <cellStyle name="20% - Accent1 3 4 5 3 4" xfId="27182" xr:uid="{00000000-0005-0000-0000-000076690000}"/>
    <cellStyle name="20% - Accent1 3 4 5 3 4 2" xfId="27183" xr:uid="{00000000-0005-0000-0000-000077690000}"/>
    <cellStyle name="20% - Accent1 3 4 5 3 4 2 2" xfId="27184" xr:uid="{00000000-0005-0000-0000-000078690000}"/>
    <cellStyle name="20% - Accent1 3 4 5 3 4 2 2 2" xfId="27185" xr:uid="{00000000-0005-0000-0000-000079690000}"/>
    <cellStyle name="20% - Accent1 3 4 5 3 4 2 3" xfId="27186" xr:uid="{00000000-0005-0000-0000-00007A690000}"/>
    <cellStyle name="20% - Accent1 3 4 5 3 4 3" xfId="27187" xr:uid="{00000000-0005-0000-0000-00007B690000}"/>
    <cellStyle name="20% - Accent1 3 4 5 3 4 3 2" xfId="27188" xr:uid="{00000000-0005-0000-0000-00007C690000}"/>
    <cellStyle name="20% - Accent1 3 4 5 3 4 4" xfId="27189" xr:uid="{00000000-0005-0000-0000-00007D690000}"/>
    <cellStyle name="20% - Accent1 3 4 5 3 5" xfId="27190" xr:uid="{00000000-0005-0000-0000-00007E690000}"/>
    <cellStyle name="20% - Accent1 3 4 5 3 5 2" xfId="27191" xr:uid="{00000000-0005-0000-0000-00007F690000}"/>
    <cellStyle name="20% - Accent1 3 4 5 3 5 2 2" xfId="27192" xr:uid="{00000000-0005-0000-0000-000080690000}"/>
    <cellStyle name="20% - Accent1 3 4 5 3 5 3" xfId="27193" xr:uid="{00000000-0005-0000-0000-000081690000}"/>
    <cellStyle name="20% - Accent1 3 4 5 3 6" xfId="27194" xr:uid="{00000000-0005-0000-0000-000082690000}"/>
    <cellStyle name="20% - Accent1 3 4 5 3 6 2" xfId="27195" xr:uid="{00000000-0005-0000-0000-000083690000}"/>
    <cellStyle name="20% - Accent1 3 4 5 3 6 2 2" xfId="27196" xr:uid="{00000000-0005-0000-0000-000084690000}"/>
    <cellStyle name="20% - Accent1 3 4 5 3 6 3" xfId="27197" xr:uid="{00000000-0005-0000-0000-000085690000}"/>
    <cellStyle name="20% - Accent1 3 4 5 3 7" xfId="27198" xr:uid="{00000000-0005-0000-0000-000086690000}"/>
    <cellStyle name="20% - Accent1 3 4 5 3 7 2" xfId="27199" xr:uid="{00000000-0005-0000-0000-000087690000}"/>
    <cellStyle name="20% - Accent1 3 4 5 3 8" xfId="27200" xr:uid="{00000000-0005-0000-0000-000088690000}"/>
    <cellStyle name="20% - Accent1 3 4 5 3 8 2" xfId="27201" xr:uid="{00000000-0005-0000-0000-000089690000}"/>
    <cellStyle name="20% - Accent1 3 4 5 3 9" xfId="27202" xr:uid="{00000000-0005-0000-0000-00008A690000}"/>
    <cellStyle name="20% - Accent1 3 4 5 4" xfId="27203" xr:uid="{00000000-0005-0000-0000-00008B690000}"/>
    <cellStyle name="20% - Accent1 3 4 5 4 2" xfId="27204" xr:uid="{00000000-0005-0000-0000-00008C690000}"/>
    <cellStyle name="20% - Accent1 3 4 5 4 2 2" xfId="27205" xr:uid="{00000000-0005-0000-0000-00008D690000}"/>
    <cellStyle name="20% - Accent1 3 4 5 4 2 2 2" xfId="27206" xr:uid="{00000000-0005-0000-0000-00008E690000}"/>
    <cellStyle name="20% - Accent1 3 4 5 4 2 3" xfId="27207" xr:uid="{00000000-0005-0000-0000-00008F690000}"/>
    <cellStyle name="20% - Accent1 3 4 5 4 3" xfId="27208" xr:uid="{00000000-0005-0000-0000-000090690000}"/>
    <cellStyle name="20% - Accent1 3 4 5 4 3 2" xfId="27209" xr:uid="{00000000-0005-0000-0000-000091690000}"/>
    <cellStyle name="20% - Accent1 3 4 5 4 4" xfId="27210" xr:uid="{00000000-0005-0000-0000-000092690000}"/>
    <cellStyle name="20% - Accent1 3 4 5 5" xfId="27211" xr:uid="{00000000-0005-0000-0000-000093690000}"/>
    <cellStyle name="20% - Accent1 3 4 5 5 2" xfId="27212" xr:uid="{00000000-0005-0000-0000-000094690000}"/>
    <cellStyle name="20% - Accent1 3 4 5 5 2 2" xfId="27213" xr:uid="{00000000-0005-0000-0000-000095690000}"/>
    <cellStyle name="20% - Accent1 3 4 5 5 2 2 2" xfId="27214" xr:uid="{00000000-0005-0000-0000-000096690000}"/>
    <cellStyle name="20% - Accent1 3 4 5 5 2 3" xfId="27215" xr:uid="{00000000-0005-0000-0000-000097690000}"/>
    <cellStyle name="20% - Accent1 3 4 5 5 3" xfId="27216" xr:uid="{00000000-0005-0000-0000-000098690000}"/>
    <cellStyle name="20% - Accent1 3 4 5 5 3 2" xfId="27217" xr:uid="{00000000-0005-0000-0000-000099690000}"/>
    <cellStyle name="20% - Accent1 3 4 5 5 4" xfId="27218" xr:uid="{00000000-0005-0000-0000-00009A690000}"/>
    <cellStyle name="20% - Accent1 3 4 5 6" xfId="27219" xr:uid="{00000000-0005-0000-0000-00009B690000}"/>
    <cellStyle name="20% - Accent1 3 4 5 6 2" xfId="27220" xr:uid="{00000000-0005-0000-0000-00009C690000}"/>
    <cellStyle name="20% - Accent1 3 4 5 6 2 2" xfId="27221" xr:uid="{00000000-0005-0000-0000-00009D690000}"/>
    <cellStyle name="20% - Accent1 3 4 5 6 2 2 2" xfId="27222" xr:uid="{00000000-0005-0000-0000-00009E690000}"/>
    <cellStyle name="20% - Accent1 3 4 5 6 2 3" xfId="27223" xr:uid="{00000000-0005-0000-0000-00009F690000}"/>
    <cellStyle name="20% - Accent1 3 4 5 6 3" xfId="27224" xr:uid="{00000000-0005-0000-0000-0000A0690000}"/>
    <cellStyle name="20% - Accent1 3 4 5 6 3 2" xfId="27225" xr:uid="{00000000-0005-0000-0000-0000A1690000}"/>
    <cellStyle name="20% - Accent1 3 4 5 6 4" xfId="27226" xr:uid="{00000000-0005-0000-0000-0000A2690000}"/>
    <cellStyle name="20% - Accent1 3 4 5 7" xfId="27227" xr:uid="{00000000-0005-0000-0000-0000A3690000}"/>
    <cellStyle name="20% - Accent1 3 4 5 7 2" xfId="27228" xr:uid="{00000000-0005-0000-0000-0000A4690000}"/>
    <cellStyle name="20% - Accent1 3 4 5 7 2 2" xfId="27229" xr:uid="{00000000-0005-0000-0000-0000A5690000}"/>
    <cellStyle name="20% - Accent1 3 4 5 7 3" xfId="27230" xr:uid="{00000000-0005-0000-0000-0000A6690000}"/>
    <cellStyle name="20% - Accent1 3 4 5 8" xfId="27231" xr:uid="{00000000-0005-0000-0000-0000A7690000}"/>
    <cellStyle name="20% - Accent1 3 4 5 8 2" xfId="27232" xr:uid="{00000000-0005-0000-0000-0000A8690000}"/>
    <cellStyle name="20% - Accent1 3 4 5 8 2 2" xfId="27233" xr:uid="{00000000-0005-0000-0000-0000A9690000}"/>
    <cellStyle name="20% - Accent1 3 4 5 8 3" xfId="27234" xr:uid="{00000000-0005-0000-0000-0000AA690000}"/>
    <cellStyle name="20% - Accent1 3 4 5 9" xfId="27235" xr:uid="{00000000-0005-0000-0000-0000AB690000}"/>
    <cellStyle name="20% - Accent1 3 4 5 9 2" xfId="27236" xr:uid="{00000000-0005-0000-0000-0000AC690000}"/>
    <cellStyle name="20% - Accent1 3 4 6" xfId="27237" xr:uid="{00000000-0005-0000-0000-0000AD690000}"/>
    <cellStyle name="20% - Accent1 3 4 6 10" xfId="27238" xr:uid="{00000000-0005-0000-0000-0000AE690000}"/>
    <cellStyle name="20% - Accent1 3 4 6 10 2" xfId="27239" xr:uid="{00000000-0005-0000-0000-0000AF690000}"/>
    <cellStyle name="20% - Accent1 3 4 6 11" xfId="27240" xr:uid="{00000000-0005-0000-0000-0000B0690000}"/>
    <cellStyle name="20% - Accent1 3 4 6 2" xfId="27241" xr:uid="{00000000-0005-0000-0000-0000B1690000}"/>
    <cellStyle name="20% - Accent1 3 4 6 2 2" xfId="27242" xr:uid="{00000000-0005-0000-0000-0000B2690000}"/>
    <cellStyle name="20% - Accent1 3 4 6 2 2 2" xfId="27243" xr:uid="{00000000-0005-0000-0000-0000B3690000}"/>
    <cellStyle name="20% - Accent1 3 4 6 2 2 2 2" xfId="27244" xr:uid="{00000000-0005-0000-0000-0000B4690000}"/>
    <cellStyle name="20% - Accent1 3 4 6 2 2 2 2 2" xfId="27245" xr:uid="{00000000-0005-0000-0000-0000B5690000}"/>
    <cellStyle name="20% - Accent1 3 4 6 2 2 2 3" xfId="27246" xr:uid="{00000000-0005-0000-0000-0000B6690000}"/>
    <cellStyle name="20% - Accent1 3 4 6 2 2 3" xfId="27247" xr:uid="{00000000-0005-0000-0000-0000B7690000}"/>
    <cellStyle name="20% - Accent1 3 4 6 2 2 3 2" xfId="27248" xr:uid="{00000000-0005-0000-0000-0000B8690000}"/>
    <cellStyle name="20% - Accent1 3 4 6 2 2 4" xfId="27249" xr:uid="{00000000-0005-0000-0000-0000B9690000}"/>
    <cellStyle name="20% - Accent1 3 4 6 2 3" xfId="27250" xr:uid="{00000000-0005-0000-0000-0000BA690000}"/>
    <cellStyle name="20% - Accent1 3 4 6 2 3 2" xfId="27251" xr:uid="{00000000-0005-0000-0000-0000BB690000}"/>
    <cellStyle name="20% - Accent1 3 4 6 2 3 2 2" xfId="27252" xr:uid="{00000000-0005-0000-0000-0000BC690000}"/>
    <cellStyle name="20% - Accent1 3 4 6 2 3 2 2 2" xfId="27253" xr:uid="{00000000-0005-0000-0000-0000BD690000}"/>
    <cellStyle name="20% - Accent1 3 4 6 2 3 2 3" xfId="27254" xr:uid="{00000000-0005-0000-0000-0000BE690000}"/>
    <cellStyle name="20% - Accent1 3 4 6 2 3 3" xfId="27255" xr:uid="{00000000-0005-0000-0000-0000BF690000}"/>
    <cellStyle name="20% - Accent1 3 4 6 2 3 3 2" xfId="27256" xr:uid="{00000000-0005-0000-0000-0000C0690000}"/>
    <cellStyle name="20% - Accent1 3 4 6 2 3 4" xfId="27257" xr:uid="{00000000-0005-0000-0000-0000C1690000}"/>
    <cellStyle name="20% - Accent1 3 4 6 2 4" xfId="27258" xr:uid="{00000000-0005-0000-0000-0000C2690000}"/>
    <cellStyle name="20% - Accent1 3 4 6 2 4 2" xfId="27259" xr:uid="{00000000-0005-0000-0000-0000C3690000}"/>
    <cellStyle name="20% - Accent1 3 4 6 2 4 2 2" xfId="27260" xr:uid="{00000000-0005-0000-0000-0000C4690000}"/>
    <cellStyle name="20% - Accent1 3 4 6 2 4 2 2 2" xfId="27261" xr:uid="{00000000-0005-0000-0000-0000C5690000}"/>
    <cellStyle name="20% - Accent1 3 4 6 2 4 2 3" xfId="27262" xr:uid="{00000000-0005-0000-0000-0000C6690000}"/>
    <cellStyle name="20% - Accent1 3 4 6 2 4 3" xfId="27263" xr:uid="{00000000-0005-0000-0000-0000C7690000}"/>
    <cellStyle name="20% - Accent1 3 4 6 2 4 3 2" xfId="27264" xr:uid="{00000000-0005-0000-0000-0000C8690000}"/>
    <cellStyle name="20% - Accent1 3 4 6 2 4 4" xfId="27265" xr:uid="{00000000-0005-0000-0000-0000C9690000}"/>
    <cellStyle name="20% - Accent1 3 4 6 2 5" xfId="27266" xr:uid="{00000000-0005-0000-0000-0000CA690000}"/>
    <cellStyle name="20% - Accent1 3 4 6 2 5 2" xfId="27267" xr:uid="{00000000-0005-0000-0000-0000CB690000}"/>
    <cellStyle name="20% - Accent1 3 4 6 2 5 2 2" xfId="27268" xr:uid="{00000000-0005-0000-0000-0000CC690000}"/>
    <cellStyle name="20% - Accent1 3 4 6 2 5 3" xfId="27269" xr:uid="{00000000-0005-0000-0000-0000CD690000}"/>
    <cellStyle name="20% - Accent1 3 4 6 2 6" xfId="27270" xr:uid="{00000000-0005-0000-0000-0000CE690000}"/>
    <cellStyle name="20% - Accent1 3 4 6 2 6 2" xfId="27271" xr:uid="{00000000-0005-0000-0000-0000CF690000}"/>
    <cellStyle name="20% - Accent1 3 4 6 2 6 2 2" xfId="27272" xr:uid="{00000000-0005-0000-0000-0000D0690000}"/>
    <cellStyle name="20% - Accent1 3 4 6 2 6 3" xfId="27273" xr:uid="{00000000-0005-0000-0000-0000D1690000}"/>
    <cellStyle name="20% - Accent1 3 4 6 2 7" xfId="27274" xr:uid="{00000000-0005-0000-0000-0000D2690000}"/>
    <cellStyle name="20% - Accent1 3 4 6 2 7 2" xfId="27275" xr:uid="{00000000-0005-0000-0000-0000D3690000}"/>
    <cellStyle name="20% - Accent1 3 4 6 2 8" xfId="27276" xr:uid="{00000000-0005-0000-0000-0000D4690000}"/>
    <cellStyle name="20% - Accent1 3 4 6 2 8 2" xfId="27277" xr:uid="{00000000-0005-0000-0000-0000D5690000}"/>
    <cellStyle name="20% - Accent1 3 4 6 2 9" xfId="27278" xr:uid="{00000000-0005-0000-0000-0000D6690000}"/>
    <cellStyle name="20% - Accent1 3 4 6 3" xfId="27279" xr:uid="{00000000-0005-0000-0000-0000D7690000}"/>
    <cellStyle name="20% - Accent1 3 4 6 3 2" xfId="27280" xr:uid="{00000000-0005-0000-0000-0000D8690000}"/>
    <cellStyle name="20% - Accent1 3 4 6 3 2 2" xfId="27281" xr:uid="{00000000-0005-0000-0000-0000D9690000}"/>
    <cellStyle name="20% - Accent1 3 4 6 3 2 2 2" xfId="27282" xr:uid="{00000000-0005-0000-0000-0000DA690000}"/>
    <cellStyle name="20% - Accent1 3 4 6 3 2 2 2 2" xfId="27283" xr:uid="{00000000-0005-0000-0000-0000DB690000}"/>
    <cellStyle name="20% - Accent1 3 4 6 3 2 2 3" xfId="27284" xr:uid="{00000000-0005-0000-0000-0000DC690000}"/>
    <cellStyle name="20% - Accent1 3 4 6 3 2 3" xfId="27285" xr:uid="{00000000-0005-0000-0000-0000DD690000}"/>
    <cellStyle name="20% - Accent1 3 4 6 3 2 3 2" xfId="27286" xr:uid="{00000000-0005-0000-0000-0000DE690000}"/>
    <cellStyle name="20% - Accent1 3 4 6 3 2 4" xfId="27287" xr:uid="{00000000-0005-0000-0000-0000DF690000}"/>
    <cellStyle name="20% - Accent1 3 4 6 3 3" xfId="27288" xr:uid="{00000000-0005-0000-0000-0000E0690000}"/>
    <cellStyle name="20% - Accent1 3 4 6 3 3 2" xfId="27289" xr:uid="{00000000-0005-0000-0000-0000E1690000}"/>
    <cellStyle name="20% - Accent1 3 4 6 3 3 2 2" xfId="27290" xr:uid="{00000000-0005-0000-0000-0000E2690000}"/>
    <cellStyle name="20% - Accent1 3 4 6 3 3 2 2 2" xfId="27291" xr:uid="{00000000-0005-0000-0000-0000E3690000}"/>
    <cellStyle name="20% - Accent1 3 4 6 3 3 2 3" xfId="27292" xr:uid="{00000000-0005-0000-0000-0000E4690000}"/>
    <cellStyle name="20% - Accent1 3 4 6 3 3 3" xfId="27293" xr:uid="{00000000-0005-0000-0000-0000E5690000}"/>
    <cellStyle name="20% - Accent1 3 4 6 3 3 3 2" xfId="27294" xr:uid="{00000000-0005-0000-0000-0000E6690000}"/>
    <cellStyle name="20% - Accent1 3 4 6 3 3 4" xfId="27295" xr:uid="{00000000-0005-0000-0000-0000E7690000}"/>
    <cellStyle name="20% - Accent1 3 4 6 3 4" xfId="27296" xr:uid="{00000000-0005-0000-0000-0000E8690000}"/>
    <cellStyle name="20% - Accent1 3 4 6 3 4 2" xfId="27297" xr:uid="{00000000-0005-0000-0000-0000E9690000}"/>
    <cellStyle name="20% - Accent1 3 4 6 3 4 2 2" xfId="27298" xr:uid="{00000000-0005-0000-0000-0000EA690000}"/>
    <cellStyle name="20% - Accent1 3 4 6 3 4 2 2 2" xfId="27299" xr:uid="{00000000-0005-0000-0000-0000EB690000}"/>
    <cellStyle name="20% - Accent1 3 4 6 3 4 2 3" xfId="27300" xr:uid="{00000000-0005-0000-0000-0000EC690000}"/>
    <cellStyle name="20% - Accent1 3 4 6 3 4 3" xfId="27301" xr:uid="{00000000-0005-0000-0000-0000ED690000}"/>
    <cellStyle name="20% - Accent1 3 4 6 3 4 3 2" xfId="27302" xr:uid="{00000000-0005-0000-0000-0000EE690000}"/>
    <cellStyle name="20% - Accent1 3 4 6 3 4 4" xfId="27303" xr:uid="{00000000-0005-0000-0000-0000EF690000}"/>
    <cellStyle name="20% - Accent1 3 4 6 3 5" xfId="27304" xr:uid="{00000000-0005-0000-0000-0000F0690000}"/>
    <cellStyle name="20% - Accent1 3 4 6 3 5 2" xfId="27305" xr:uid="{00000000-0005-0000-0000-0000F1690000}"/>
    <cellStyle name="20% - Accent1 3 4 6 3 5 2 2" xfId="27306" xr:uid="{00000000-0005-0000-0000-0000F2690000}"/>
    <cellStyle name="20% - Accent1 3 4 6 3 5 3" xfId="27307" xr:uid="{00000000-0005-0000-0000-0000F3690000}"/>
    <cellStyle name="20% - Accent1 3 4 6 3 6" xfId="27308" xr:uid="{00000000-0005-0000-0000-0000F4690000}"/>
    <cellStyle name="20% - Accent1 3 4 6 3 6 2" xfId="27309" xr:uid="{00000000-0005-0000-0000-0000F5690000}"/>
    <cellStyle name="20% - Accent1 3 4 6 3 6 2 2" xfId="27310" xr:uid="{00000000-0005-0000-0000-0000F6690000}"/>
    <cellStyle name="20% - Accent1 3 4 6 3 6 3" xfId="27311" xr:uid="{00000000-0005-0000-0000-0000F7690000}"/>
    <cellStyle name="20% - Accent1 3 4 6 3 7" xfId="27312" xr:uid="{00000000-0005-0000-0000-0000F8690000}"/>
    <cellStyle name="20% - Accent1 3 4 6 3 7 2" xfId="27313" xr:uid="{00000000-0005-0000-0000-0000F9690000}"/>
    <cellStyle name="20% - Accent1 3 4 6 3 8" xfId="27314" xr:uid="{00000000-0005-0000-0000-0000FA690000}"/>
    <cellStyle name="20% - Accent1 3 4 6 3 8 2" xfId="27315" xr:uid="{00000000-0005-0000-0000-0000FB690000}"/>
    <cellStyle name="20% - Accent1 3 4 6 3 9" xfId="27316" xr:uid="{00000000-0005-0000-0000-0000FC690000}"/>
    <cellStyle name="20% - Accent1 3 4 6 4" xfId="27317" xr:uid="{00000000-0005-0000-0000-0000FD690000}"/>
    <cellStyle name="20% - Accent1 3 4 6 4 2" xfId="27318" xr:uid="{00000000-0005-0000-0000-0000FE690000}"/>
    <cellStyle name="20% - Accent1 3 4 6 4 2 2" xfId="27319" xr:uid="{00000000-0005-0000-0000-0000FF690000}"/>
    <cellStyle name="20% - Accent1 3 4 6 4 2 2 2" xfId="27320" xr:uid="{00000000-0005-0000-0000-0000006A0000}"/>
    <cellStyle name="20% - Accent1 3 4 6 4 2 3" xfId="27321" xr:uid="{00000000-0005-0000-0000-0000016A0000}"/>
    <cellStyle name="20% - Accent1 3 4 6 4 3" xfId="27322" xr:uid="{00000000-0005-0000-0000-0000026A0000}"/>
    <cellStyle name="20% - Accent1 3 4 6 4 3 2" xfId="27323" xr:uid="{00000000-0005-0000-0000-0000036A0000}"/>
    <cellStyle name="20% - Accent1 3 4 6 4 4" xfId="27324" xr:uid="{00000000-0005-0000-0000-0000046A0000}"/>
    <cellStyle name="20% - Accent1 3 4 6 5" xfId="27325" xr:uid="{00000000-0005-0000-0000-0000056A0000}"/>
    <cellStyle name="20% - Accent1 3 4 6 5 2" xfId="27326" xr:uid="{00000000-0005-0000-0000-0000066A0000}"/>
    <cellStyle name="20% - Accent1 3 4 6 5 2 2" xfId="27327" xr:uid="{00000000-0005-0000-0000-0000076A0000}"/>
    <cellStyle name="20% - Accent1 3 4 6 5 2 2 2" xfId="27328" xr:uid="{00000000-0005-0000-0000-0000086A0000}"/>
    <cellStyle name="20% - Accent1 3 4 6 5 2 3" xfId="27329" xr:uid="{00000000-0005-0000-0000-0000096A0000}"/>
    <cellStyle name="20% - Accent1 3 4 6 5 3" xfId="27330" xr:uid="{00000000-0005-0000-0000-00000A6A0000}"/>
    <cellStyle name="20% - Accent1 3 4 6 5 3 2" xfId="27331" xr:uid="{00000000-0005-0000-0000-00000B6A0000}"/>
    <cellStyle name="20% - Accent1 3 4 6 5 4" xfId="27332" xr:uid="{00000000-0005-0000-0000-00000C6A0000}"/>
    <cellStyle name="20% - Accent1 3 4 6 6" xfId="27333" xr:uid="{00000000-0005-0000-0000-00000D6A0000}"/>
    <cellStyle name="20% - Accent1 3 4 6 6 2" xfId="27334" xr:uid="{00000000-0005-0000-0000-00000E6A0000}"/>
    <cellStyle name="20% - Accent1 3 4 6 6 2 2" xfId="27335" xr:uid="{00000000-0005-0000-0000-00000F6A0000}"/>
    <cellStyle name="20% - Accent1 3 4 6 6 2 2 2" xfId="27336" xr:uid="{00000000-0005-0000-0000-0000106A0000}"/>
    <cellStyle name="20% - Accent1 3 4 6 6 2 3" xfId="27337" xr:uid="{00000000-0005-0000-0000-0000116A0000}"/>
    <cellStyle name="20% - Accent1 3 4 6 6 3" xfId="27338" xr:uid="{00000000-0005-0000-0000-0000126A0000}"/>
    <cellStyle name="20% - Accent1 3 4 6 6 3 2" xfId="27339" xr:uid="{00000000-0005-0000-0000-0000136A0000}"/>
    <cellStyle name="20% - Accent1 3 4 6 6 4" xfId="27340" xr:uid="{00000000-0005-0000-0000-0000146A0000}"/>
    <cellStyle name="20% - Accent1 3 4 6 7" xfId="27341" xr:uid="{00000000-0005-0000-0000-0000156A0000}"/>
    <cellStyle name="20% - Accent1 3 4 6 7 2" xfId="27342" xr:uid="{00000000-0005-0000-0000-0000166A0000}"/>
    <cellStyle name="20% - Accent1 3 4 6 7 2 2" xfId="27343" xr:uid="{00000000-0005-0000-0000-0000176A0000}"/>
    <cellStyle name="20% - Accent1 3 4 6 7 3" xfId="27344" xr:uid="{00000000-0005-0000-0000-0000186A0000}"/>
    <cellStyle name="20% - Accent1 3 4 6 8" xfId="27345" xr:uid="{00000000-0005-0000-0000-0000196A0000}"/>
    <cellStyle name="20% - Accent1 3 4 6 8 2" xfId="27346" xr:uid="{00000000-0005-0000-0000-00001A6A0000}"/>
    <cellStyle name="20% - Accent1 3 4 6 8 2 2" xfId="27347" xr:uid="{00000000-0005-0000-0000-00001B6A0000}"/>
    <cellStyle name="20% - Accent1 3 4 6 8 3" xfId="27348" xr:uid="{00000000-0005-0000-0000-00001C6A0000}"/>
    <cellStyle name="20% - Accent1 3 4 6 9" xfId="27349" xr:uid="{00000000-0005-0000-0000-00001D6A0000}"/>
    <cellStyle name="20% - Accent1 3 4 6 9 2" xfId="27350" xr:uid="{00000000-0005-0000-0000-00001E6A0000}"/>
    <cellStyle name="20% - Accent1 3 4 7" xfId="27351" xr:uid="{00000000-0005-0000-0000-00001F6A0000}"/>
    <cellStyle name="20% - Accent1 3 4 7 2" xfId="27352" xr:uid="{00000000-0005-0000-0000-0000206A0000}"/>
    <cellStyle name="20% - Accent1 3 4 7 2 2" xfId="27353" xr:uid="{00000000-0005-0000-0000-0000216A0000}"/>
    <cellStyle name="20% - Accent1 3 4 7 2 2 2" xfId="27354" xr:uid="{00000000-0005-0000-0000-0000226A0000}"/>
    <cellStyle name="20% - Accent1 3 4 7 2 2 2 2" xfId="27355" xr:uid="{00000000-0005-0000-0000-0000236A0000}"/>
    <cellStyle name="20% - Accent1 3 4 7 2 2 3" xfId="27356" xr:uid="{00000000-0005-0000-0000-0000246A0000}"/>
    <cellStyle name="20% - Accent1 3 4 7 2 3" xfId="27357" xr:uid="{00000000-0005-0000-0000-0000256A0000}"/>
    <cellStyle name="20% - Accent1 3 4 7 2 3 2" xfId="27358" xr:uid="{00000000-0005-0000-0000-0000266A0000}"/>
    <cellStyle name="20% - Accent1 3 4 7 2 4" xfId="27359" xr:uid="{00000000-0005-0000-0000-0000276A0000}"/>
    <cellStyle name="20% - Accent1 3 4 7 3" xfId="27360" xr:uid="{00000000-0005-0000-0000-0000286A0000}"/>
    <cellStyle name="20% - Accent1 3 4 7 3 2" xfId="27361" xr:uid="{00000000-0005-0000-0000-0000296A0000}"/>
    <cellStyle name="20% - Accent1 3 4 7 3 2 2" xfId="27362" xr:uid="{00000000-0005-0000-0000-00002A6A0000}"/>
    <cellStyle name="20% - Accent1 3 4 7 3 2 2 2" xfId="27363" xr:uid="{00000000-0005-0000-0000-00002B6A0000}"/>
    <cellStyle name="20% - Accent1 3 4 7 3 2 3" xfId="27364" xr:uid="{00000000-0005-0000-0000-00002C6A0000}"/>
    <cellStyle name="20% - Accent1 3 4 7 3 3" xfId="27365" xr:uid="{00000000-0005-0000-0000-00002D6A0000}"/>
    <cellStyle name="20% - Accent1 3 4 7 3 3 2" xfId="27366" xr:uid="{00000000-0005-0000-0000-00002E6A0000}"/>
    <cellStyle name="20% - Accent1 3 4 7 3 4" xfId="27367" xr:uid="{00000000-0005-0000-0000-00002F6A0000}"/>
    <cellStyle name="20% - Accent1 3 4 7 4" xfId="27368" xr:uid="{00000000-0005-0000-0000-0000306A0000}"/>
    <cellStyle name="20% - Accent1 3 4 7 4 2" xfId="27369" xr:uid="{00000000-0005-0000-0000-0000316A0000}"/>
    <cellStyle name="20% - Accent1 3 4 7 4 2 2" xfId="27370" xr:uid="{00000000-0005-0000-0000-0000326A0000}"/>
    <cellStyle name="20% - Accent1 3 4 7 4 2 2 2" xfId="27371" xr:uid="{00000000-0005-0000-0000-0000336A0000}"/>
    <cellStyle name="20% - Accent1 3 4 7 4 2 3" xfId="27372" xr:uid="{00000000-0005-0000-0000-0000346A0000}"/>
    <cellStyle name="20% - Accent1 3 4 7 4 3" xfId="27373" xr:uid="{00000000-0005-0000-0000-0000356A0000}"/>
    <cellStyle name="20% - Accent1 3 4 7 4 3 2" xfId="27374" xr:uid="{00000000-0005-0000-0000-0000366A0000}"/>
    <cellStyle name="20% - Accent1 3 4 7 4 4" xfId="27375" xr:uid="{00000000-0005-0000-0000-0000376A0000}"/>
    <cellStyle name="20% - Accent1 3 4 7 5" xfId="27376" xr:uid="{00000000-0005-0000-0000-0000386A0000}"/>
    <cellStyle name="20% - Accent1 3 4 7 5 2" xfId="27377" xr:uid="{00000000-0005-0000-0000-0000396A0000}"/>
    <cellStyle name="20% - Accent1 3 4 7 5 2 2" xfId="27378" xr:uid="{00000000-0005-0000-0000-00003A6A0000}"/>
    <cellStyle name="20% - Accent1 3 4 7 5 3" xfId="27379" xr:uid="{00000000-0005-0000-0000-00003B6A0000}"/>
    <cellStyle name="20% - Accent1 3 4 7 6" xfId="27380" xr:uid="{00000000-0005-0000-0000-00003C6A0000}"/>
    <cellStyle name="20% - Accent1 3 4 7 6 2" xfId="27381" xr:uid="{00000000-0005-0000-0000-00003D6A0000}"/>
    <cellStyle name="20% - Accent1 3 4 7 6 2 2" xfId="27382" xr:uid="{00000000-0005-0000-0000-00003E6A0000}"/>
    <cellStyle name="20% - Accent1 3 4 7 6 3" xfId="27383" xr:uid="{00000000-0005-0000-0000-00003F6A0000}"/>
    <cellStyle name="20% - Accent1 3 4 7 7" xfId="27384" xr:uid="{00000000-0005-0000-0000-0000406A0000}"/>
    <cellStyle name="20% - Accent1 3 4 7 7 2" xfId="27385" xr:uid="{00000000-0005-0000-0000-0000416A0000}"/>
    <cellStyle name="20% - Accent1 3 4 7 8" xfId="27386" xr:uid="{00000000-0005-0000-0000-0000426A0000}"/>
    <cellStyle name="20% - Accent1 3 4 7 8 2" xfId="27387" xr:uid="{00000000-0005-0000-0000-0000436A0000}"/>
    <cellStyle name="20% - Accent1 3 4 7 9" xfId="27388" xr:uid="{00000000-0005-0000-0000-0000446A0000}"/>
    <cellStyle name="20% - Accent1 3 4 8" xfId="27389" xr:uid="{00000000-0005-0000-0000-0000456A0000}"/>
    <cellStyle name="20% - Accent1 3 4 8 2" xfId="27390" xr:uid="{00000000-0005-0000-0000-0000466A0000}"/>
    <cellStyle name="20% - Accent1 3 4 8 2 2" xfId="27391" xr:uid="{00000000-0005-0000-0000-0000476A0000}"/>
    <cellStyle name="20% - Accent1 3 4 8 2 2 2" xfId="27392" xr:uid="{00000000-0005-0000-0000-0000486A0000}"/>
    <cellStyle name="20% - Accent1 3 4 8 2 2 2 2" xfId="27393" xr:uid="{00000000-0005-0000-0000-0000496A0000}"/>
    <cellStyle name="20% - Accent1 3 4 8 2 2 3" xfId="27394" xr:uid="{00000000-0005-0000-0000-00004A6A0000}"/>
    <cellStyle name="20% - Accent1 3 4 8 2 3" xfId="27395" xr:uid="{00000000-0005-0000-0000-00004B6A0000}"/>
    <cellStyle name="20% - Accent1 3 4 8 2 3 2" xfId="27396" xr:uid="{00000000-0005-0000-0000-00004C6A0000}"/>
    <cellStyle name="20% - Accent1 3 4 8 2 4" xfId="27397" xr:uid="{00000000-0005-0000-0000-00004D6A0000}"/>
    <cellStyle name="20% - Accent1 3 4 8 3" xfId="27398" xr:uid="{00000000-0005-0000-0000-00004E6A0000}"/>
    <cellStyle name="20% - Accent1 3 4 8 3 2" xfId="27399" xr:uid="{00000000-0005-0000-0000-00004F6A0000}"/>
    <cellStyle name="20% - Accent1 3 4 8 3 2 2" xfId="27400" xr:uid="{00000000-0005-0000-0000-0000506A0000}"/>
    <cellStyle name="20% - Accent1 3 4 8 3 2 2 2" xfId="27401" xr:uid="{00000000-0005-0000-0000-0000516A0000}"/>
    <cellStyle name="20% - Accent1 3 4 8 3 2 3" xfId="27402" xr:uid="{00000000-0005-0000-0000-0000526A0000}"/>
    <cellStyle name="20% - Accent1 3 4 8 3 3" xfId="27403" xr:uid="{00000000-0005-0000-0000-0000536A0000}"/>
    <cellStyle name="20% - Accent1 3 4 8 3 3 2" xfId="27404" xr:uid="{00000000-0005-0000-0000-0000546A0000}"/>
    <cellStyle name="20% - Accent1 3 4 8 3 4" xfId="27405" xr:uid="{00000000-0005-0000-0000-0000556A0000}"/>
    <cellStyle name="20% - Accent1 3 4 8 4" xfId="27406" xr:uid="{00000000-0005-0000-0000-0000566A0000}"/>
    <cellStyle name="20% - Accent1 3 4 8 4 2" xfId="27407" xr:uid="{00000000-0005-0000-0000-0000576A0000}"/>
    <cellStyle name="20% - Accent1 3 4 8 4 2 2" xfId="27408" xr:uid="{00000000-0005-0000-0000-0000586A0000}"/>
    <cellStyle name="20% - Accent1 3 4 8 4 2 2 2" xfId="27409" xr:uid="{00000000-0005-0000-0000-0000596A0000}"/>
    <cellStyle name="20% - Accent1 3 4 8 4 2 3" xfId="27410" xr:uid="{00000000-0005-0000-0000-00005A6A0000}"/>
    <cellStyle name="20% - Accent1 3 4 8 4 3" xfId="27411" xr:uid="{00000000-0005-0000-0000-00005B6A0000}"/>
    <cellStyle name="20% - Accent1 3 4 8 4 3 2" xfId="27412" xr:uid="{00000000-0005-0000-0000-00005C6A0000}"/>
    <cellStyle name="20% - Accent1 3 4 8 4 4" xfId="27413" xr:uid="{00000000-0005-0000-0000-00005D6A0000}"/>
    <cellStyle name="20% - Accent1 3 4 8 5" xfId="27414" xr:uid="{00000000-0005-0000-0000-00005E6A0000}"/>
    <cellStyle name="20% - Accent1 3 4 8 5 2" xfId="27415" xr:uid="{00000000-0005-0000-0000-00005F6A0000}"/>
    <cellStyle name="20% - Accent1 3 4 8 5 2 2" xfId="27416" xr:uid="{00000000-0005-0000-0000-0000606A0000}"/>
    <cellStyle name="20% - Accent1 3 4 8 5 3" xfId="27417" xr:uid="{00000000-0005-0000-0000-0000616A0000}"/>
    <cellStyle name="20% - Accent1 3 4 8 6" xfId="27418" xr:uid="{00000000-0005-0000-0000-0000626A0000}"/>
    <cellStyle name="20% - Accent1 3 4 8 6 2" xfId="27419" xr:uid="{00000000-0005-0000-0000-0000636A0000}"/>
    <cellStyle name="20% - Accent1 3 4 8 6 2 2" xfId="27420" xr:uid="{00000000-0005-0000-0000-0000646A0000}"/>
    <cellStyle name="20% - Accent1 3 4 8 6 3" xfId="27421" xr:uid="{00000000-0005-0000-0000-0000656A0000}"/>
    <cellStyle name="20% - Accent1 3 4 8 7" xfId="27422" xr:uid="{00000000-0005-0000-0000-0000666A0000}"/>
    <cellStyle name="20% - Accent1 3 4 8 7 2" xfId="27423" xr:uid="{00000000-0005-0000-0000-0000676A0000}"/>
    <cellStyle name="20% - Accent1 3 4 8 8" xfId="27424" xr:uid="{00000000-0005-0000-0000-0000686A0000}"/>
    <cellStyle name="20% - Accent1 3 4 8 8 2" xfId="27425" xr:uid="{00000000-0005-0000-0000-0000696A0000}"/>
    <cellStyle name="20% - Accent1 3 4 8 9" xfId="27426" xr:uid="{00000000-0005-0000-0000-00006A6A0000}"/>
    <cellStyle name="20% - Accent1 3 4 9" xfId="27427" xr:uid="{00000000-0005-0000-0000-00006B6A0000}"/>
    <cellStyle name="20% - Accent1 3 4 9 2" xfId="27428" xr:uid="{00000000-0005-0000-0000-00006C6A0000}"/>
    <cellStyle name="20% - Accent1 3 4 9 2 2" xfId="27429" xr:uid="{00000000-0005-0000-0000-00006D6A0000}"/>
    <cellStyle name="20% - Accent1 3 4 9 2 2 2" xfId="27430" xr:uid="{00000000-0005-0000-0000-00006E6A0000}"/>
    <cellStyle name="20% - Accent1 3 4 9 2 3" xfId="27431" xr:uid="{00000000-0005-0000-0000-00006F6A0000}"/>
    <cellStyle name="20% - Accent1 3 4 9 3" xfId="27432" xr:uid="{00000000-0005-0000-0000-0000706A0000}"/>
    <cellStyle name="20% - Accent1 3 4 9 3 2" xfId="27433" xr:uid="{00000000-0005-0000-0000-0000716A0000}"/>
    <cellStyle name="20% - Accent1 3 4 9 4" xfId="27434" xr:uid="{00000000-0005-0000-0000-0000726A0000}"/>
    <cellStyle name="20% - Accent1 3 5" xfId="27435" xr:uid="{00000000-0005-0000-0000-0000736A0000}"/>
    <cellStyle name="20% - Accent1 3 5 10" xfId="27436" xr:uid="{00000000-0005-0000-0000-0000746A0000}"/>
    <cellStyle name="20% - Accent1 3 5 10 2" xfId="27437" xr:uid="{00000000-0005-0000-0000-0000756A0000}"/>
    <cellStyle name="20% - Accent1 3 5 10 2 2" xfId="27438" xr:uid="{00000000-0005-0000-0000-0000766A0000}"/>
    <cellStyle name="20% - Accent1 3 5 10 2 2 2" xfId="27439" xr:uid="{00000000-0005-0000-0000-0000776A0000}"/>
    <cellStyle name="20% - Accent1 3 5 10 2 3" xfId="27440" xr:uid="{00000000-0005-0000-0000-0000786A0000}"/>
    <cellStyle name="20% - Accent1 3 5 10 3" xfId="27441" xr:uid="{00000000-0005-0000-0000-0000796A0000}"/>
    <cellStyle name="20% - Accent1 3 5 10 3 2" xfId="27442" xr:uid="{00000000-0005-0000-0000-00007A6A0000}"/>
    <cellStyle name="20% - Accent1 3 5 10 4" xfId="27443" xr:uid="{00000000-0005-0000-0000-00007B6A0000}"/>
    <cellStyle name="20% - Accent1 3 5 11" xfId="27444" xr:uid="{00000000-0005-0000-0000-00007C6A0000}"/>
    <cellStyle name="20% - Accent1 3 5 11 2" xfId="27445" xr:uid="{00000000-0005-0000-0000-00007D6A0000}"/>
    <cellStyle name="20% - Accent1 3 5 11 2 2" xfId="27446" xr:uid="{00000000-0005-0000-0000-00007E6A0000}"/>
    <cellStyle name="20% - Accent1 3 5 11 2 2 2" xfId="27447" xr:uid="{00000000-0005-0000-0000-00007F6A0000}"/>
    <cellStyle name="20% - Accent1 3 5 11 2 3" xfId="27448" xr:uid="{00000000-0005-0000-0000-0000806A0000}"/>
    <cellStyle name="20% - Accent1 3 5 11 3" xfId="27449" xr:uid="{00000000-0005-0000-0000-0000816A0000}"/>
    <cellStyle name="20% - Accent1 3 5 11 3 2" xfId="27450" xr:uid="{00000000-0005-0000-0000-0000826A0000}"/>
    <cellStyle name="20% - Accent1 3 5 11 4" xfId="27451" xr:uid="{00000000-0005-0000-0000-0000836A0000}"/>
    <cellStyle name="20% - Accent1 3 5 12" xfId="27452" xr:uid="{00000000-0005-0000-0000-0000846A0000}"/>
    <cellStyle name="20% - Accent1 3 5 12 2" xfId="27453" xr:uid="{00000000-0005-0000-0000-0000856A0000}"/>
    <cellStyle name="20% - Accent1 3 5 12 2 2" xfId="27454" xr:uid="{00000000-0005-0000-0000-0000866A0000}"/>
    <cellStyle name="20% - Accent1 3 5 12 3" xfId="27455" xr:uid="{00000000-0005-0000-0000-0000876A0000}"/>
    <cellStyle name="20% - Accent1 3 5 13" xfId="27456" xr:uid="{00000000-0005-0000-0000-0000886A0000}"/>
    <cellStyle name="20% - Accent1 3 5 13 2" xfId="27457" xr:uid="{00000000-0005-0000-0000-0000896A0000}"/>
    <cellStyle name="20% - Accent1 3 5 13 2 2" xfId="27458" xr:uid="{00000000-0005-0000-0000-00008A6A0000}"/>
    <cellStyle name="20% - Accent1 3 5 13 3" xfId="27459" xr:uid="{00000000-0005-0000-0000-00008B6A0000}"/>
    <cellStyle name="20% - Accent1 3 5 14" xfId="27460" xr:uid="{00000000-0005-0000-0000-00008C6A0000}"/>
    <cellStyle name="20% - Accent1 3 5 14 2" xfId="27461" xr:uid="{00000000-0005-0000-0000-00008D6A0000}"/>
    <cellStyle name="20% - Accent1 3 5 15" xfId="27462" xr:uid="{00000000-0005-0000-0000-00008E6A0000}"/>
    <cellStyle name="20% - Accent1 3 5 15 2" xfId="27463" xr:uid="{00000000-0005-0000-0000-00008F6A0000}"/>
    <cellStyle name="20% - Accent1 3 5 16" xfId="27464" xr:uid="{00000000-0005-0000-0000-0000906A0000}"/>
    <cellStyle name="20% - Accent1 3 5 2" xfId="27465" xr:uid="{00000000-0005-0000-0000-0000916A0000}"/>
    <cellStyle name="20% - Accent1 3 5 2 10" xfId="27466" xr:uid="{00000000-0005-0000-0000-0000926A0000}"/>
    <cellStyle name="20% - Accent1 3 5 2 10 2" xfId="27467" xr:uid="{00000000-0005-0000-0000-0000936A0000}"/>
    <cellStyle name="20% - Accent1 3 5 2 10 2 2" xfId="27468" xr:uid="{00000000-0005-0000-0000-0000946A0000}"/>
    <cellStyle name="20% - Accent1 3 5 2 10 2 2 2" xfId="27469" xr:uid="{00000000-0005-0000-0000-0000956A0000}"/>
    <cellStyle name="20% - Accent1 3 5 2 10 2 3" xfId="27470" xr:uid="{00000000-0005-0000-0000-0000966A0000}"/>
    <cellStyle name="20% - Accent1 3 5 2 10 3" xfId="27471" xr:uid="{00000000-0005-0000-0000-0000976A0000}"/>
    <cellStyle name="20% - Accent1 3 5 2 10 3 2" xfId="27472" xr:uid="{00000000-0005-0000-0000-0000986A0000}"/>
    <cellStyle name="20% - Accent1 3 5 2 10 4" xfId="27473" xr:uid="{00000000-0005-0000-0000-0000996A0000}"/>
    <cellStyle name="20% - Accent1 3 5 2 11" xfId="27474" xr:uid="{00000000-0005-0000-0000-00009A6A0000}"/>
    <cellStyle name="20% - Accent1 3 5 2 11 2" xfId="27475" xr:uid="{00000000-0005-0000-0000-00009B6A0000}"/>
    <cellStyle name="20% - Accent1 3 5 2 11 2 2" xfId="27476" xr:uid="{00000000-0005-0000-0000-00009C6A0000}"/>
    <cellStyle name="20% - Accent1 3 5 2 11 3" xfId="27477" xr:uid="{00000000-0005-0000-0000-00009D6A0000}"/>
    <cellStyle name="20% - Accent1 3 5 2 12" xfId="27478" xr:uid="{00000000-0005-0000-0000-00009E6A0000}"/>
    <cellStyle name="20% - Accent1 3 5 2 12 2" xfId="27479" xr:uid="{00000000-0005-0000-0000-00009F6A0000}"/>
    <cellStyle name="20% - Accent1 3 5 2 12 2 2" xfId="27480" xr:uid="{00000000-0005-0000-0000-0000A06A0000}"/>
    <cellStyle name="20% - Accent1 3 5 2 12 3" xfId="27481" xr:uid="{00000000-0005-0000-0000-0000A16A0000}"/>
    <cellStyle name="20% - Accent1 3 5 2 13" xfId="27482" xr:uid="{00000000-0005-0000-0000-0000A26A0000}"/>
    <cellStyle name="20% - Accent1 3 5 2 13 2" xfId="27483" xr:uid="{00000000-0005-0000-0000-0000A36A0000}"/>
    <cellStyle name="20% - Accent1 3 5 2 14" xfId="27484" xr:uid="{00000000-0005-0000-0000-0000A46A0000}"/>
    <cellStyle name="20% - Accent1 3 5 2 14 2" xfId="27485" xr:uid="{00000000-0005-0000-0000-0000A56A0000}"/>
    <cellStyle name="20% - Accent1 3 5 2 15" xfId="27486" xr:uid="{00000000-0005-0000-0000-0000A66A0000}"/>
    <cellStyle name="20% - Accent1 3 5 2 2" xfId="27487" xr:uid="{00000000-0005-0000-0000-0000A76A0000}"/>
    <cellStyle name="20% - Accent1 3 5 2 2 10" xfId="27488" xr:uid="{00000000-0005-0000-0000-0000A86A0000}"/>
    <cellStyle name="20% - Accent1 3 5 2 2 10 2" xfId="27489" xr:uid="{00000000-0005-0000-0000-0000A96A0000}"/>
    <cellStyle name="20% - Accent1 3 5 2 2 10 2 2" xfId="27490" xr:uid="{00000000-0005-0000-0000-0000AA6A0000}"/>
    <cellStyle name="20% - Accent1 3 5 2 2 10 3" xfId="27491" xr:uid="{00000000-0005-0000-0000-0000AB6A0000}"/>
    <cellStyle name="20% - Accent1 3 5 2 2 11" xfId="27492" xr:uid="{00000000-0005-0000-0000-0000AC6A0000}"/>
    <cellStyle name="20% - Accent1 3 5 2 2 11 2" xfId="27493" xr:uid="{00000000-0005-0000-0000-0000AD6A0000}"/>
    <cellStyle name="20% - Accent1 3 5 2 2 11 2 2" xfId="27494" xr:uid="{00000000-0005-0000-0000-0000AE6A0000}"/>
    <cellStyle name="20% - Accent1 3 5 2 2 11 3" xfId="27495" xr:uid="{00000000-0005-0000-0000-0000AF6A0000}"/>
    <cellStyle name="20% - Accent1 3 5 2 2 12" xfId="27496" xr:uid="{00000000-0005-0000-0000-0000B06A0000}"/>
    <cellStyle name="20% - Accent1 3 5 2 2 12 2" xfId="27497" xr:uid="{00000000-0005-0000-0000-0000B16A0000}"/>
    <cellStyle name="20% - Accent1 3 5 2 2 13" xfId="27498" xr:uid="{00000000-0005-0000-0000-0000B26A0000}"/>
    <cellStyle name="20% - Accent1 3 5 2 2 13 2" xfId="27499" xr:uid="{00000000-0005-0000-0000-0000B36A0000}"/>
    <cellStyle name="20% - Accent1 3 5 2 2 14" xfId="27500" xr:uid="{00000000-0005-0000-0000-0000B46A0000}"/>
    <cellStyle name="20% - Accent1 3 5 2 2 2" xfId="27501" xr:uid="{00000000-0005-0000-0000-0000B56A0000}"/>
    <cellStyle name="20% - Accent1 3 5 2 2 2 10" xfId="27502" xr:uid="{00000000-0005-0000-0000-0000B66A0000}"/>
    <cellStyle name="20% - Accent1 3 5 2 2 2 10 2" xfId="27503" xr:uid="{00000000-0005-0000-0000-0000B76A0000}"/>
    <cellStyle name="20% - Accent1 3 5 2 2 2 11" xfId="27504" xr:uid="{00000000-0005-0000-0000-0000B86A0000}"/>
    <cellStyle name="20% - Accent1 3 5 2 2 2 2" xfId="27505" xr:uid="{00000000-0005-0000-0000-0000B96A0000}"/>
    <cellStyle name="20% - Accent1 3 5 2 2 2 2 2" xfId="27506" xr:uid="{00000000-0005-0000-0000-0000BA6A0000}"/>
    <cellStyle name="20% - Accent1 3 5 2 2 2 2 2 2" xfId="27507" xr:uid="{00000000-0005-0000-0000-0000BB6A0000}"/>
    <cellStyle name="20% - Accent1 3 5 2 2 2 2 2 2 2" xfId="27508" xr:uid="{00000000-0005-0000-0000-0000BC6A0000}"/>
    <cellStyle name="20% - Accent1 3 5 2 2 2 2 2 2 2 2" xfId="27509" xr:uid="{00000000-0005-0000-0000-0000BD6A0000}"/>
    <cellStyle name="20% - Accent1 3 5 2 2 2 2 2 2 3" xfId="27510" xr:uid="{00000000-0005-0000-0000-0000BE6A0000}"/>
    <cellStyle name="20% - Accent1 3 5 2 2 2 2 2 3" xfId="27511" xr:uid="{00000000-0005-0000-0000-0000BF6A0000}"/>
    <cellStyle name="20% - Accent1 3 5 2 2 2 2 2 3 2" xfId="27512" xr:uid="{00000000-0005-0000-0000-0000C06A0000}"/>
    <cellStyle name="20% - Accent1 3 5 2 2 2 2 2 4" xfId="27513" xr:uid="{00000000-0005-0000-0000-0000C16A0000}"/>
    <cellStyle name="20% - Accent1 3 5 2 2 2 2 3" xfId="27514" xr:uid="{00000000-0005-0000-0000-0000C26A0000}"/>
    <cellStyle name="20% - Accent1 3 5 2 2 2 2 3 2" xfId="27515" xr:uid="{00000000-0005-0000-0000-0000C36A0000}"/>
    <cellStyle name="20% - Accent1 3 5 2 2 2 2 3 2 2" xfId="27516" xr:uid="{00000000-0005-0000-0000-0000C46A0000}"/>
    <cellStyle name="20% - Accent1 3 5 2 2 2 2 3 2 2 2" xfId="27517" xr:uid="{00000000-0005-0000-0000-0000C56A0000}"/>
    <cellStyle name="20% - Accent1 3 5 2 2 2 2 3 2 3" xfId="27518" xr:uid="{00000000-0005-0000-0000-0000C66A0000}"/>
    <cellStyle name="20% - Accent1 3 5 2 2 2 2 3 3" xfId="27519" xr:uid="{00000000-0005-0000-0000-0000C76A0000}"/>
    <cellStyle name="20% - Accent1 3 5 2 2 2 2 3 3 2" xfId="27520" xr:uid="{00000000-0005-0000-0000-0000C86A0000}"/>
    <cellStyle name="20% - Accent1 3 5 2 2 2 2 3 4" xfId="27521" xr:uid="{00000000-0005-0000-0000-0000C96A0000}"/>
    <cellStyle name="20% - Accent1 3 5 2 2 2 2 4" xfId="27522" xr:uid="{00000000-0005-0000-0000-0000CA6A0000}"/>
    <cellStyle name="20% - Accent1 3 5 2 2 2 2 4 2" xfId="27523" xr:uid="{00000000-0005-0000-0000-0000CB6A0000}"/>
    <cellStyle name="20% - Accent1 3 5 2 2 2 2 4 2 2" xfId="27524" xr:uid="{00000000-0005-0000-0000-0000CC6A0000}"/>
    <cellStyle name="20% - Accent1 3 5 2 2 2 2 4 2 2 2" xfId="27525" xr:uid="{00000000-0005-0000-0000-0000CD6A0000}"/>
    <cellStyle name="20% - Accent1 3 5 2 2 2 2 4 2 3" xfId="27526" xr:uid="{00000000-0005-0000-0000-0000CE6A0000}"/>
    <cellStyle name="20% - Accent1 3 5 2 2 2 2 4 3" xfId="27527" xr:uid="{00000000-0005-0000-0000-0000CF6A0000}"/>
    <cellStyle name="20% - Accent1 3 5 2 2 2 2 4 3 2" xfId="27528" xr:uid="{00000000-0005-0000-0000-0000D06A0000}"/>
    <cellStyle name="20% - Accent1 3 5 2 2 2 2 4 4" xfId="27529" xr:uid="{00000000-0005-0000-0000-0000D16A0000}"/>
    <cellStyle name="20% - Accent1 3 5 2 2 2 2 5" xfId="27530" xr:uid="{00000000-0005-0000-0000-0000D26A0000}"/>
    <cellStyle name="20% - Accent1 3 5 2 2 2 2 5 2" xfId="27531" xr:uid="{00000000-0005-0000-0000-0000D36A0000}"/>
    <cellStyle name="20% - Accent1 3 5 2 2 2 2 5 2 2" xfId="27532" xr:uid="{00000000-0005-0000-0000-0000D46A0000}"/>
    <cellStyle name="20% - Accent1 3 5 2 2 2 2 5 3" xfId="27533" xr:uid="{00000000-0005-0000-0000-0000D56A0000}"/>
    <cellStyle name="20% - Accent1 3 5 2 2 2 2 6" xfId="27534" xr:uid="{00000000-0005-0000-0000-0000D66A0000}"/>
    <cellStyle name="20% - Accent1 3 5 2 2 2 2 6 2" xfId="27535" xr:uid="{00000000-0005-0000-0000-0000D76A0000}"/>
    <cellStyle name="20% - Accent1 3 5 2 2 2 2 6 2 2" xfId="27536" xr:uid="{00000000-0005-0000-0000-0000D86A0000}"/>
    <cellStyle name="20% - Accent1 3 5 2 2 2 2 6 3" xfId="27537" xr:uid="{00000000-0005-0000-0000-0000D96A0000}"/>
    <cellStyle name="20% - Accent1 3 5 2 2 2 2 7" xfId="27538" xr:uid="{00000000-0005-0000-0000-0000DA6A0000}"/>
    <cellStyle name="20% - Accent1 3 5 2 2 2 2 7 2" xfId="27539" xr:uid="{00000000-0005-0000-0000-0000DB6A0000}"/>
    <cellStyle name="20% - Accent1 3 5 2 2 2 2 8" xfId="27540" xr:uid="{00000000-0005-0000-0000-0000DC6A0000}"/>
    <cellStyle name="20% - Accent1 3 5 2 2 2 2 8 2" xfId="27541" xr:uid="{00000000-0005-0000-0000-0000DD6A0000}"/>
    <cellStyle name="20% - Accent1 3 5 2 2 2 2 9" xfId="27542" xr:uid="{00000000-0005-0000-0000-0000DE6A0000}"/>
    <cellStyle name="20% - Accent1 3 5 2 2 2 3" xfId="27543" xr:uid="{00000000-0005-0000-0000-0000DF6A0000}"/>
    <cellStyle name="20% - Accent1 3 5 2 2 2 3 2" xfId="27544" xr:uid="{00000000-0005-0000-0000-0000E06A0000}"/>
    <cellStyle name="20% - Accent1 3 5 2 2 2 3 2 2" xfId="27545" xr:uid="{00000000-0005-0000-0000-0000E16A0000}"/>
    <cellStyle name="20% - Accent1 3 5 2 2 2 3 2 2 2" xfId="27546" xr:uid="{00000000-0005-0000-0000-0000E26A0000}"/>
    <cellStyle name="20% - Accent1 3 5 2 2 2 3 2 2 2 2" xfId="27547" xr:uid="{00000000-0005-0000-0000-0000E36A0000}"/>
    <cellStyle name="20% - Accent1 3 5 2 2 2 3 2 2 3" xfId="27548" xr:uid="{00000000-0005-0000-0000-0000E46A0000}"/>
    <cellStyle name="20% - Accent1 3 5 2 2 2 3 2 3" xfId="27549" xr:uid="{00000000-0005-0000-0000-0000E56A0000}"/>
    <cellStyle name="20% - Accent1 3 5 2 2 2 3 2 3 2" xfId="27550" xr:uid="{00000000-0005-0000-0000-0000E66A0000}"/>
    <cellStyle name="20% - Accent1 3 5 2 2 2 3 2 4" xfId="27551" xr:uid="{00000000-0005-0000-0000-0000E76A0000}"/>
    <cellStyle name="20% - Accent1 3 5 2 2 2 3 3" xfId="27552" xr:uid="{00000000-0005-0000-0000-0000E86A0000}"/>
    <cellStyle name="20% - Accent1 3 5 2 2 2 3 3 2" xfId="27553" xr:uid="{00000000-0005-0000-0000-0000E96A0000}"/>
    <cellStyle name="20% - Accent1 3 5 2 2 2 3 3 2 2" xfId="27554" xr:uid="{00000000-0005-0000-0000-0000EA6A0000}"/>
    <cellStyle name="20% - Accent1 3 5 2 2 2 3 3 2 2 2" xfId="27555" xr:uid="{00000000-0005-0000-0000-0000EB6A0000}"/>
    <cellStyle name="20% - Accent1 3 5 2 2 2 3 3 2 3" xfId="27556" xr:uid="{00000000-0005-0000-0000-0000EC6A0000}"/>
    <cellStyle name="20% - Accent1 3 5 2 2 2 3 3 3" xfId="27557" xr:uid="{00000000-0005-0000-0000-0000ED6A0000}"/>
    <cellStyle name="20% - Accent1 3 5 2 2 2 3 3 3 2" xfId="27558" xr:uid="{00000000-0005-0000-0000-0000EE6A0000}"/>
    <cellStyle name="20% - Accent1 3 5 2 2 2 3 3 4" xfId="27559" xr:uid="{00000000-0005-0000-0000-0000EF6A0000}"/>
    <cellStyle name="20% - Accent1 3 5 2 2 2 3 4" xfId="27560" xr:uid="{00000000-0005-0000-0000-0000F06A0000}"/>
    <cellStyle name="20% - Accent1 3 5 2 2 2 3 4 2" xfId="27561" xr:uid="{00000000-0005-0000-0000-0000F16A0000}"/>
    <cellStyle name="20% - Accent1 3 5 2 2 2 3 4 2 2" xfId="27562" xr:uid="{00000000-0005-0000-0000-0000F26A0000}"/>
    <cellStyle name="20% - Accent1 3 5 2 2 2 3 4 2 2 2" xfId="27563" xr:uid="{00000000-0005-0000-0000-0000F36A0000}"/>
    <cellStyle name="20% - Accent1 3 5 2 2 2 3 4 2 3" xfId="27564" xr:uid="{00000000-0005-0000-0000-0000F46A0000}"/>
    <cellStyle name="20% - Accent1 3 5 2 2 2 3 4 3" xfId="27565" xr:uid="{00000000-0005-0000-0000-0000F56A0000}"/>
    <cellStyle name="20% - Accent1 3 5 2 2 2 3 4 3 2" xfId="27566" xr:uid="{00000000-0005-0000-0000-0000F66A0000}"/>
    <cellStyle name="20% - Accent1 3 5 2 2 2 3 4 4" xfId="27567" xr:uid="{00000000-0005-0000-0000-0000F76A0000}"/>
    <cellStyle name="20% - Accent1 3 5 2 2 2 3 5" xfId="27568" xr:uid="{00000000-0005-0000-0000-0000F86A0000}"/>
    <cellStyle name="20% - Accent1 3 5 2 2 2 3 5 2" xfId="27569" xr:uid="{00000000-0005-0000-0000-0000F96A0000}"/>
    <cellStyle name="20% - Accent1 3 5 2 2 2 3 5 2 2" xfId="27570" xr:uid="{00000000-0005-0000-0000-0000FA6A0000}"/>
    <cellStyle name="20% - Accent1 3 5 2 2 2 3 5 3" xfId="27571" xr:uid="{00000000-0005-0000-0000-0000FB6A0000}"/>
    <cellStyle name="20% - Accent1 3 5 2 2 2 3 6" xfId="27572" xr:uid="{00000000-0005-0000-0000-0000FC6A0000}"/>
    <cellStyle name="20% - Accent1 3 5 2 2 2 3 6 2" xfId="27573" xr:uid="{00000000-0005-0000-0000-0000FD6A0000}"/>
    <cellStyle name="20% - Accent1 3 5 2 2 2 3 6 2 2" xfId="27574" xr:uid="{00000000-0005-0000-0000-0000FE6A0000}"/>
    <cellStyle name="20% - Accent1 3 5 2 2 2 3 6 3" xfId="27575" xr:uid="{00000000-0005-0000-0000-0000FF6A0000}"/>
    <cellStyle name="20% - Accent1 3 5 2 2 2 3 7" xfId="27576" xr:uid="{00000000-0005-0000-0000-0000006B0000}"/>
    <cellStyle name="20% - Accent1 3 5 2 2 2 3 7 2" xfId="27577" xr:uid="{00000000-0005-0000-0000-0000016B0000}"/>
    <cellStyle name="20% - Accent1 3 5 2 2 2 3 8" xfId="27578" xr:uid="{00000000-0005-0000-0000-0000026B0000}"/>
    <cellStyle name="20% - Accent1 3 5 2 2 2 3 8 2" xfId="27579" xr:uid="{00000000-0005-0000-0000-0000036B0000}"/>
    <cellStyle name="20% - Accent1 3 5 2 2 2 3 9" xfId="27580" xr:uid="{00000000-0005-0000-0000-0000046B0000}"/>
    <cellStyle name="20% - Accent1 3 5 2 2 2 4" xfId="27581" xr:uid="{00000000-0005-0000-0000-0000056B0000}"/>
    <cellStyle name="20% - Accent1 3 5 2 2 2 4 2" xfId="27582" xr:uid="{00000000-0005-0000-0000-0000066B0000}"/>
    <cellStyle name="20% - Accent1 3 5 2 2 2 4 2 2" xfId="27583" xr:uid="{00000000-0005-0000-0000-0000076B0000}"/>
    <cellStyle name="20% - Accent1 3 5 2 2 2 4 2 2 2" xfId="27584" xr:uid="{00000000-0005-0000-0000-0000086B0000}"/>
    <cellStyle name="20% - Accent1 3 5 2 2 2 4 2 3" xfId="27585" xr:uid="{00000000-0005-0000-0000-0000096B0000}"/>
    <cellStyle name="20% - Accent1 3 5 2 2 2 4 3" xfId="27586" xr:uid="{00000000-0005-0000-0000-00000A6B0000}"/>
    <cellStyle name="20% - Accent1 3 5 2 2 2 4 3 2" xfId="27587" xr:uid="{00000000-0005-0000-0000-00000B6B0000}"/>
    <cellStyle name="20% - Accent1 3 5 2 2 2 4 4" xfId="27588" xr:uid="{00000000-0005-0000-0000-00000C6B0000}"/>
    <cellStyle name="20% - Accent1 3 5 2 2 2 5" xfId="27589" xr:uid="{00000000-0005-0000-0000-00000D6B0000}"/>
    <cellStyle name="20% - Accent1 3 5 2 2 2 5 2" xfId="27590" xr:uid="{00000000-0005-0000-0000-00000E6B0000}"/>
    <cellStyle name="20% - Accent1 3 5 2 2 2 5 2 2" xfId="27591" xr:uid="{00000000-0005-0000-0000-00000F6B0000}"/>
    <cellStyle name="20% - Accent1 3 5 2 2 2 5 2 2 2" xfId="27592" xr:uid="{00000000-0005-0000-0000-0000106B0000}"/>
    <cellStyle name="20% - Accent1 3 5 2 2 2 5 2 3" xfId="27593" xr:uid="{00000000-0005-0000-0000-0000116B0000}"/>
    <cellStyle name="20% - Accent1 3 5 2 2 2 5 3" xfId="27594" xr:uid="{00000000-0005-0000-0000-0000126B0000}"/>
    <cellStyle name="20% - Accent1 3 5 2 2 2 5 3 2" xfId="27595" xr:uid="{00000000-0005-0000-0000-0000136B0000}"/>
    <cellStyle name="20% - Accent1 3 5 2 2 2 5 4" xfId="27596" xr:uid="{00000000-0005-0000-0000-0000146B0000}"/>
    <cellStyle name="20% - Accent1 3 5 2 2 2 6" xfId="27597" xr:uid="{00000000-0005-0000-0000-0000156B0000}"/>
    <cellStyle name="20% - Accent1 3 5 2 2 2 6 2" xfId="27598" xr:uid="{00000000-0005-0000-0000-0000166B0000}"/>
    <cellStyle name="20% - Accent1 3 5 2 2 2 6 2 2" xfId="27599" xr:uid="{00000000-0005-0000-0000-0000176B0000}"/>
    <cellStyle name="20% - Accent1 3 5 2 2 2 6 2 2 2" xfId="27600" xr:uid="{00000000-0005-0000-0000-0000186B0000}"/>
    <cellStyle name="20% - Accent1 3 5 2 2 2 6 2 3" xfId="27601" xr:uid="{00000000-0005-0000-0000-0000196B0000}"/>
    <cellStyle name="20% - Accent1 3 5 2 2 2 6 3" xfId="27602" xr:uid="{00000000-0005-0000-0000-00001A6B0000}"/>
    <cellStyle name="20% - Accent1 3 5 2 2 2 6 3 2" xfId="27603" xr:uid="{00000000-0005-0000-0000-00001B6B0000}"/>
    <cellStyle name="20% - Accent1 3 5 2 2 2 6 4" xfId="27604" xr:uid="{00000000-0005-0000-0000-00001C6B0000}"/>
    <cellStyle name="20% - Accent1 3 5 2 2 2 7" xfId="27605" xr:uid="{00000000-0005-0000-0000-00001D6B0000}"/>
    <cellStyle name="20% - Accent1 3 5 2 2 2 7 2" xfId="27606" xr:uid="{00000000-0005-0000-0000-00001E6B0000}"/>
    <cellStyle name="20% - Accent1 3 5 2 2 2 7 2 2" xfId="27607" xr:uid="{00000000-0005-0000-0000-00001F6B0000}"/>
    <cellStyle name="20% - Accent1 3 5 2 2 2 7 3" xfId="27608" xr:uid="{00000000-0005-0000-0000-0000206B0000}"/>
    <cellStyle name="20% - Accent1 3 5 2 2 2 8" xfId="27609" xr:uid="{00000000-0005-0000-0000-0000216B0000}"/>
    <cellStyle name="20% - Accent1 3 5 2 2 2 8 2" xfId="27610" xr:uid="{00000000-0005-0000-0000-0000226B0000}"/>
    <cellStyle name="20% - Accent1 3 5 2 2 2 8 2 2" xfId="27611" xr:uid="{00000000-0005-0000-0000-0000236B0000}"/>
    <cellStyle name="20% - Accent1 3 5 2 2 2 8 3" xfId="27612" xr:uid="{00000000-0005-0000-0000-0000246B0000}"/>
    <cellStyle name="20% - Accent1 3 5 2 2 2 9" xfId="27613" xr:uid="{00000000-0005-0000-0000-0000256B0000}"/>
    <cellStyle name="20% - Accent1 3 5 2 2 2 9 2" xfId="27614" xr:uid="{00000000-0005-0000-0000-0000266B0000}"/>
    <cellStyle name="20% - Accent1 3 5 2 2 3" xfId="27615" xr:uid="{00000000-0005-0000-0000-0000276B0000}"/>
    <cellStyle name="20% - Accent1 3 5 2 2 3 10" xfId="27616" xr:uid="{00000000-0005-0000-0000-0000286B0000}"/>
    <cellStyle name="20% - Accent1 3 5 2 2 3 10 2" xfId="27617" xr:uid="{00000000-0005-0000-0000-0000296B0000}"/>
    <cellStyle name="20% - Accent1 3 5 2 2 3 11" xfId="27618" xr:uid="{00000000-0005-0000-0000-00002A6B0000}"/>
    <cellStyle name="20% - Accent1 3 5 2 2 3 2" xfId="27619" xr:uid="{00000000-0005-0000-0000-00002B6B0000}"/>
    <cellStyle name="20% - Accent1 3 5 2 2 3 2 2" xfId="27620" xr:uid="{00000000-0005-0000-0000-00002C6B0000}"/>
    <cellStyle name="20% - Accent1 3 5 2 2 3 2 2 2" xfId="27621" xr:uid="{00000000-0005-0000-0000-00002D6B0000}"/>
    <cellStyle name="20% - Accent1 3 5 2 2 3 2 2 2 2" xfId="27622" xr:uid="{00000000-0005-0000-0000-00002E6B0000}"/>
    <cellStyle name="20% - Accent1 3 5 2 2 3 2 2 2 2 2" xfId="27623" xr:uid="{00000000-0005-0000-0000-00002F6B0000}"/>
    <cellStyle name="20% - Accent1 3 5 2 2 3 2 2 2 3" xfId="27624" xr:uid="{00000000-0005-0000-0000-0000306B0000}"/>
    <cellStyle name="20% - Accent1 3 5 2 2 3 2 2 3" xfId="27625" xr:uid="{00000000-0005-0000-0000-0000316B0000}"/>
    <cellStyle name="20% - Accent1 3 5 2 2 3 2 2 3 2" xfId="27626" xr:uid="{00000000-0005-0000-0000-0000326B0000}"/>
    <cellStyle name="20% - Accent1 3 5 2 2 3 2 2 4" xfId="27627" xr:uid="{00000000-0005-0000-0000-0000336B0000}"/>
    <cellStyle name="20% - Accent1 3 5 2 2 3 2 3" xfId="27628" xr:uid="{00000000-0005-0000-0000-0000346B0000}"/>
    <cellStyle name="20% - Accent1 3 5 2 2 3 2 3 2" xfId="27629" xr:uid="{00000000-0005-0000-0000-0000356B0000}"/>
    <cellStyle name="20% - Accent1 3 5 2 2 3 2 3 2 2" xfId="27630" xr:uid="{00000000-0005-0000-0000-0000366B0000}"/>
    <cellStyle name="20% - Accent1 3 5 2 2 3 2 3 2 2 2" xfId="27631" xr:uid="{00000000-0005-0000-0000-0000376B0000}"/>
    <cellStyle name="20% - Accent1 3 5 2 2 3 2 3 2 3" xfId="27632" xr:uid="{00000000-0005-0000-0000-0000386B0000}"/>
    <cellStyle name="20% - Accent1 3 5 2 2 3 2 3 3" xfId="27633" xr:uid="{00000000-0005-0000-0000-0000396B0000}"/>
    <cellStyle name="20% - Accent1 3 5 2 2 3 2 3 3 2" xfId="27634" xr:uid="{00000000-0005-0000-0000-00003A6B0000}"/>
    <cellStyle name="20% - Accent1 3 5 2 2 3 2 3 4" xfId="27635" xr:uid="{00000000-0005-0000-0000-00003B6B0000}"/>
    <cellStyle name="20% - Accent1 3 5 2 2 3 2 4" xfId="27636" xr:uid="{00000000-0005-0000-0000-00003C6B0000}"/>
    <cellStyle name="20% - Accent1 3 5 2 2 3 2 4 2" xfId="27637" xr:uid="{00000000-0005-0000-0000-00003D6B0000}"/>
    <cellStyle name="20% - Accent1 3 5 2 2 3 2 4 2 2" xfId="27638" xr:uid="{00000000-0005-0000-0000-00003E6B0000}"/>
    <cellStyle name="20% - Accent1 3 5 2 2 3 2 4 2 2 2" xfId="27639" xr:uid="{00000000-0005-0000-0000-00003F6B0000}"/>
    <cellStyle name="20% - Accent1 3 5 2 2 3 2 4 2 3" xfId="27640" xr:uid="{00000000-0005-0000-0000-0000406B0000}"/>
    <cellStyle name="20% - Accent1 3 5 2 2 3 2 4 3" xfId="27641" xr:uid="{00000000-0005-0000-0000-0000416B0000}"/>
    <cellStyle name="20% - Accent1 3 5 2 2 3 2 4 3 2" xfId="27642" xr:uid="{00000000-0005-0000-0000-0000426B0000}"/>
    <cellStyle name="20% - Accent1 3 5 2 2 3 2 4 4" xfId="27643" xr:uid="{00000000-0005-0000-0000-0000436B0000}"/>
    <cellStyle name="20% - Accent1 3 5 2 2 3 2 5" xfId="27644" xr:uid="{00000000-0005-0000-0000-0000446B0000}"/>
    <cellStyle name="20% - Accent1 3 5 2 2 3 2 5 2" xfId="27645" xr:uid="{00000000-0005-0000-0000-0000456B0000}"/>
    <cellStyle name="20% - Accent1 3 5 2 2 3 2 5 2 2" xfId="27646" xr:uid="{00000000-0005-0000-0000-0000466B0000}"/>
    <cellStyle name="20% - Accent1 3 5 2 2 3 2 5 3" xfId="27647" xr:uid="{00000000-0005-0000-0000-0000476B0000}"/>
    <cellStyle name="20% - Accent1 3 5 2 2 3 2 6" xfId="27648" xr:uid="{00000000-0005-0000-0000-0000486B0000}"/>
    <cellStyle name="20% - Accent1 3 5 2 2 3 2 6 2" xfId="27649" xr:uid="{00000000-0005-0000-0000-0000496B0000}"/>
    <cellStyle name="20% - Accent1 3 5 2 2 3 2 6 2 2" xfId="27650" xr:uid="{00000000-0005-0000-0000-00004A6B0000}"/>
    <cellStyle name="20% - Accent1 3 5 2 2 3 2 6 3" xfId="27651" xr:uid="{00000000-0005-0000-0000-00004B6B0000}"/>
    <cellStyle name="20% - Accent1 3 5 2 2 3 2 7" xfId="27652" xr:uid="{00000000-0005-0000-0000-00004C6B0000}"/>
    <cellStyle name="20% - Accent1 3 5 2 2 3 2 7 2" xfId="27653" xr:uid="{00000000-0005-0000-0000-00004D6B0000}"/>
    <cellStyle name="20% - Accent1 3 5 2 2 3 2 8" xfId="27654" xr:uid="{00000000-0005-0000-0000-00004E6B0000}"/>
    <cellStyle name="20% - Accent1 3 5 2 2 3 2 8 2" xfId="27655" xr:uid="{00000000-0005-0000-0000-00004F6B0000}"/>
    <cellStyle name="20% - Accent1 3 5 2 2 3 2 9" xfId="27656" xr:uid="{00000000-0005-0000-0000-0000506B0000}"/>
    <cellStyle name="20% - Accent1 3 5 2 2 3 3" xfId="27657" xr:uid="{00000000-0005-0000-0000-0000516B0000}"/>
    <cellStyle name="20% - Accent1 3 5 2 2 3 3 2" xfId="27658" xr:uid="{00000000-0005-0000-0000-0000526B0000}"/>
    <cellStyle name="20% - Accent1 3 5 2 2 3 3 2 2" xfId="27659" xr:uid="{00000000-0005-0000-0000-0000536B0000}"/>
    <cellStyle name="20% - Accent1 3 5 2 2 3 3 2 2 2" xfId="27660" xr:uid="{00000000-0005-0000-0000-0000546B0000}"/>
    <cellStyle name="20% - Accent1 3 5 2 2 3 3 2 2 2 2" xfId="27661" xr:uid="{00000000-0005-0000-0000-0000556B0000}"/>
    <cellStyle name="20% - Accent1 3 5 2 2 3 3 2 2 3" xfId="27662" xr:uid="{00000000-0005-0000-0000-0000566B0000}"/>
    <cellStyle name="20% - Accent1 3 5 2 2 3 3 2 3" xfId="27663" xr:uid="{00000000-0005-0000-0000-0000576B0000}"/>
    <cellStyle name="20% - Accent1 3 5 2 2 3 3 2 3 2" xfId="27664" xr:uid="{00000000-0005-0000-0000-0000586B0000}"/>
    <cellStyle name="20% - Accent1 3 5 2 2 3 3 2 4" xfId="27665" xr:uid="{00000000-0005-0000-0000-0000596B0000}"/>
    <cellStyle name="20% - Accent1 3 5 2 2 3 3 3" xfId="27666" xr:uid="{00000000-0005-0000-0000-00005A6B0000}"/>
    <cellStyle name="20% - Accent1 3 5 2 2 3 3 3 2" xfId="27667" xr:uid="{00000000-0005-0000-0000-00005B6B0000}"/>
    <cellStyle name="20% - Accent1 3 5 2 2 3 3 3 2 2" xfId="27668" xr:uid="{00000000-0005-0000-0000-00005C6B0000}"/>
    <cellStyle name="20% - Accent1 3 5 2 2 3 3 3 2 2 2" xfId="27669" xr:uid="{00000000-0005-0000-0000-00005D6B0000}"/>
    <cellStyle name="20% - Accent1 3 5 2 2 3 3 3 2 3" xfId="27670" xr:uid="{00000000-0005-0000-0000-00005E6B0000}"/>
    <cellStyle name="20% - Accent1 3 5 2 2 3 3 3 3" xfId="27671" xr:uid="{00000000-0005-0000-0000-00005F6B0000}"/>
    <cellStyle name="20% - Accent1 3 5 2 2 3 3 3 3 2" xfId="27672" xr:uid="{00000000-0005-0000-0000-0000606B0000}"/>
    <cellStyle name="20% - Accent1 3 5 2 2 3 3 3 4" xfId="27673" xr:uid="{00000000-0005-0000-0000-0000616B0000}"/>
    <cellStyle name="20% - Accent1 3 5 2 2 3 3 4" xfId="27674" xr:uid="{00000000-0005-0000-0000-0000626B0000}"/>
    <cellStyle name="20% - Accent1 3 5 2 2 3 3 4 2" xfId="27675" xr:uid="{00000000-0005-0000-0000-0000636B0000}"/>
    <cellStyle name="20% - Accent1 3 5 2 2 3 3 4 2 2" xfId="27676" xr:uid="{00000000-0005-0000-0000-0000646B0000}"/>
    <cellStyle name="20% - Accent1 3 5 2 2 3 3 4 2 2 2" xfId="27677" xr:uid="{00000000-0005-0000-0000-0000656B0000}"/>
    <cellStyle name="20% - Accent1 3 5 2 2 3 3 4 2 3" xfId="27678" xr:uid="{00000000-0005-0000-0000-0000666B0000}"/>
    <cellStyle name="20% - Accent1 3 5 2 2 3 3 4 3" xfId="27679" xr:uid="{00000000-0005-0000-0000-0000676B0000}"/>
    <cellStyle name="20% - Accent1 3 5 2 2 3 3 4 3 2" xfId="27680" xr:uid="{00000000-0005-0000-0000-0000686B0000}"/>
    <cellStyle name="20% - Accent1 3 5 2 2 3 3 4 4" xfId="27681" xr:uid="{00000000-0005-0000-0000-0000696B0000}"/>
    <cellStyle name="20% - Accent1 3 5 2 2 3 3 5" xfId="27682" xr:uid="{00000000-0005-0000-0000-00006A6B0000}"/>
    <cellStyle name="20% - Accent1 3 5 2 2 3 3 5 2" xfId="27683" xr:uid="{00000000-0005-0000-0000-00006B6B0000}"/>
    <cellStyle name="20% - Accent1 3 5 2 2 3 3 5 2 2" xfId="27684" xr:uid="{00000000-0005-0000-0000-00006C6B0000}"/>
    <cellStyle name="20% - Accent1 3 5 2 2 3 3 5 3" xfId="27685" xr:uid="{00000000-0005-0000-0000-00006D6B0000}"/>
    <cellStyle name="20% - Accent1 3 5 2 2 3 3 6" xfId="27686" xr:uid="{00000000-0005-0000-0000-00006E6B0000}"/>
    <cellStyle name="20% - Accent1 3 5 2 2 3 3 6 2" xfId="27687" xr:uid="{00000000-0005-0000-0000-00006F6B0000}"/>
    <cellStyle name="20% - Accent1 3 5 2 2 3 3 6 2 2" xfId="27688" xr:uid="{00000000-0005-0000-0000-0000706B0000}"/>
    <cellStyle name="20% - Accent1 3 5 2 2 3 3 6 3" xfId="27689" xr:uid="{00000000-0005-0000-0000-0000716B0000}"/>
    <cellStyle name="20% - Accent1 3 5 2 2 3 3 7" xfId="27690" xr:uid="{00000000-0005-0000-0000-0000726B0000}"/>
    <cellStyle name="20% - Accent1 3 5 2 2 3 3 7 2" xfId="27691" xr:uid="{00000000-0005-0000-0000-0000736B0000}"/>
    <cellStyle name="20% - Accent1 3 5 2 2 3 3 8" xfId="27692" xr:uid="{00000000-0005-0000-0000-0000746B0000}"/>
    <cellStyle name="20% - Accent1 3 5 2 2 3 3 8 2" xfId="27693" xr:uid="{00000000-0005-0000-0000-0000756B0000}"/>
    <cellStyle name="20% - Accent1 3 5 2 2 3 3 9" xfId="27694" xr:uid="{00000000-0005-0000-0000-0000766B0000}"/>
    <cellStyle name="20% - Accent1 3 5 2 2 3 4" xfId="27695" xr:uid="{00000000-0005-0000-0000-0000776B0000}"/>
    <cellStyle name="20% - Accent1 3 5 2 2 3 4 2" xfId="27696" xr:uid="{00000000-0005-0000-0000-0000786B0000}"/>
    <cellStyle name="20% - Accent1 3 5 2 2 3 4 2 2" xfId="27697" xr:uid="{00000000-0005-0000-0000-0000796B0000}"/>
    <cellStyle name="20% - Accent1 3 5 2 2 3 4 2 2 2" xfId="27698" xr:uid="{00000000-0005-0000-0000-00007A6B0000}"/>
    <cellStyle name="20% - Accent1 3 5 2 2 3 4 2 3" xfId="27699" xr:uid="{00000000-0005-0000-0000-00007B6B0000}"/>
    <cellStyle name="20% - Accent1 3 5 2 2 3 4 3" xfId="27700" xr:uid="{00000000-0005-0000-0000-00007C6B0000}"/>
    <cellStyle name="20% - Accent1 3 5 2 2 3 4 3 2" xfId="27701" xr:uid="{00000000-0005-0000-0000-00007D6B0000}"/>
    <cellStyle name="20% - Accent1 3 5 2 2 3 4 4" xfId="27702" xr:uid="{00000000-0005-0000-0000-00007E6B0000}"/>
    <cellStyle name="20% - Accent1 3 5 2 2 3 5" xfId="27703" xr:uid="{00000000-0005-0000-0000-00007F6B0000}"/>
    <cellStyle name="20% - Accent1 3 5 2 2 3 5 2" xfId="27704" xr:uid="{00000000-0005-0000-0000-0000806B0000}"/>
    <cellStyle name="20% - Accent1 3 5 2 2 3 5 2 2" xfId="27705" xr:uid="{00000000-0005-0000-0000-0000816B0000}"/>
    <cellStyle name="20% - Accent1 3 5 2 2 3 5 2 2 2" xfId="27706" xr:uid="{00000000-0005-0000-0000-0000826B0000}"/>
    <cellStyle name="20% - Accent1 3 5 2 2 3 5 2 3" xfId="27707" xr:uid="{00000000-0005-0000-0000-0000836B0000}"/>
    <cellStyle name="20% - Accent1 3 5 2 2 3 5 3" xfId="27708" xr:uid="{00000000-0005-0000-0000-0000846B0000}"/>
    <cellStyle name="20% - Accent1 3 5 2 2 3 5 3 2" xfId="27709" xr:uid="{00000000-0005-0000-0000-0000856B0000}"/>
    <cellStyle name="20% - Accent1 3 5 2 2 3 5 4" xfId="27710" xr:uid="{00000000-0005-0000-0000-0000866B0000}"/>
    <cellStyle name="20% - Accent1 3 5 2 2 3 6" xfId="27711" xr:uid="{00000000-0005-0000-0000-0000876B0000}"/>
    <cellStyle name="20% - Accent1 3 5 2 2 3 6 2" xfId="27712" xr:uid="{00000000-0005-0000-0000-0000886B0000}"/>
    <cellStyle name="20% - Accent1 3 5 2 2 3 6 2 2" xfId="27713" xr:uid="{00000000-0005-0000-0000-0000896B0000}"/>
    <cellStyle name="20% - Accent1 3 5 2 2 3 6 2 2 2" xfId="27714" xr:uid="{00000000-0005-0000-0000-00008A6B0000}"/>
    <cellStyle name="20% - Accent1 3 5 2 2 3 6 2 3" xfId="27715" xr:uid="{00000000-0005-0000-0000-00008B6B0000}"/>
    <cellStyle name="20% - Accent1 3 5 2 2 3 6 3" xfId="27716" xr:uid="{00000000-0005-0000-0000-00008C6B0000}"/>
    <cellStyle name="20% - Accent1 3 5 2 2 3 6 3 2" xfId="27717" xr:uid="{00000000-0005-0000-0000-00008D6B0000}"/>
    <cellStyle name="20% - Accent1 3 5 2 2 3 6 4" xfId="27718" xr:uid="{00000000-0005-0000-0000-00008E6B0000}"/>
    <cellStyle name="20% - Accent1 3 5 2 2 3 7" xfId="27719" xr:uid="{00000000-0005-0000-0000-00008F6B0000}"/>
    <cellStyle name="20% - Accent1 3 5 2 2 3 7 2" xfId="27720" xr:uid="{00000000-0005-0000-0000-0000906B0000}"/>
    <cellStyle name="20% - Accent1 3 5 2 2 3 7 2 2" xfId="27721" xr:uid="{00000000-0005-0000-0000-0000916B0000}"/>
    <cellStyle name="20% - Accent1 3 5 2 2 3 7 3" xfId="27722" xr:uid="{00000000-0005-0000-0000-0000926B0000}"/>
    <cellStyle name="20% - Accent1 3 5 2 2 3 8" xfId="27723" xr:uid="{00000000-0005-0000-0000-0000936B0000}"/>
    <cellStyle name="20% - Accent1 3 5 2 2 3 8 2" xfId="27724" xr:uid="{00000000-0005-0000-0000-0000946B0000}"/>
    <cellStyle name="20% - Accent1 3 5 2 2 3 8 2 2" xfId="27725" xr:uid="{00000000-0005-0000-0000-0000956B0000}"/>
    <cellStyle name="20% - Accent1 3 5 2 2 3 8 3" xfId="27726" xr:uid="{00000000-0005-0000-0000-0000966B0000}"/>
    <cellStyle name="20% - Accent1 3 5 2 2 3 9" xfId="27727" xr:uid="{00000000-0005-0000-0000-0000976B0000}"/>
    <cellStyle name="20% - Accent1 3 5 2 2 3 9 2" xfId="27728" xr:uid="{00000000-0005-0000-0000-0000986B0000}"/>
    <cellStyle name="20% - Accent1 3 5 2 2 4" xfId="27729" xr:uid="{00000000-0005-0000-0000-0000996B0000}"/>
    <cellStyle name="20% - Accent1 3 5 2 2 4 10" xfId="27730" xr:uid="{00000000-0005-0000-0000-00009A6B0000}"/>
    <cellStyle name="20% - Accent1 3 5 2 2 4 10 2" xfId="27731" xr:uid="{00000000-0005-0000-0000-00009B6B0000}"/>
    <cellStyle name="20% - Accent1 3 5 2 2 4 11" xfId="27732" xr:uid="{00000000-0005-0000-0000-00009C6B0000}"/>
    <cellStyle name="20% - Accent1 3 5 2 2 4 2" xfId="27733" xr:uid="{00000000-0005-0000-0000-00009D6B0000}"/>
    <cellStyle name="20% - Accent1 3 5 2 2 4 2 2" xfId="27734" xr:uid="{00000000-0005-0000-0000-00009E6B0000}"/>
    <cellStyle name="20% - Accent1 3 5 2 2 4 2 2 2" xfId="27735" xr:uid="{00000000-0005-0000-0000-00009F6B0000}"/>
    <cellStyle name="20% - Accent1 3 5 2 2 4 2 2 2 2" xfId="27736" xr:uid="{00000000-0005-0000-0000-0000A06B0000}"/>
    <cellStyle name="20% - Accent1 3 5 2 2 4 2 2 2 2 2" xfId="27737" xr:uid="{00000000-0005-0000-0000-0000A16B0000}"/>
    <cellStyle name="20% - Accent1 3 5 2 2 4 2 2 2 3" xfId="27738" xr:uid="{00000000-0005-0000-0000-0000A26B0000}"/>
    <cellStyle name="20% - Accent1 3 5 2 2 4 2 2 3" xfId="27739" xr:uid="{00000000-0005-0000-0000-0000A36B0000}"/>
    <cellStyle name="20% - Accent1 3 5 2 2 4 2 2 3 2" xfId="27740" xr:uid="{00000000-0005-0000-0000-0000A46B0000}"/>
    <cellStyle name="20% - Accent1 3 5 2 2 4 2 2 4" xfId="27741" xr:uid="{00000000-0005-0000-0000-0000A56B0000}"/>
    <cellStyle name="20% - Accent1 3 5 2 2 4 2 3" xfId="27742" xr:uid="{00000000-0005-0000-0000-0000A66B0000}"/>
    <cellStyle name="20% - Accent1 3 5 2 2 4 2 3 2" xfId="27743" xr:uid="{00000000-0005-0000-0000-0000A76B0000}"/>
    <cellStyle name="20% - Accent1 3 5 2 2 4 2 3 2 2" xfId="27744" xr:uid="{00000000-0005-0000-0000-0000A86B0000}"/>
    <cellStyle name="20% - Accent1 3 5 2 2 4 2 3 2 2 2" xfId="27745" xr:uid="{00000000-0005-0000-0000-0000A96B0000}"/>
    <cellStyle name="20% - Accent1 3 5 2 2 4 2 3 2 3" xfId="27746" xr:uid="{00000000-0005-0000-0000-0000AA6B0000}"/>
    <cellStyle name="20% - Accent1 3 5 2 2 4 2 3 3" xfId="27747" xr:uid="{00000000-0005-0000-0000-0000AB6B0000}"/>
    <cellStyle name="20% - Accent1 3 5 2 2 4 2 3 3 2" xfId="27748" xr:uid="{00000000-0005-0000-0000-0000AC6B0000}"/>
    <cellStyle name="20% - Accent1 3 5 2 2 4 2 3 4" xfId="27749" xr:uid="{00000000-0005-0000-0000-0000AD6B0000}"/>
    <cellStyle name="20% - Accent1 3 5 2 2 4 2 4" xfId="27750" xr:uid="{00000000-0005-0000-0000-0000AE6B0000}"/>
    <cellStyle name="20% - Accent1 3 5 2 2 4 2 4 2" xfId="27751" xr:uid="{00000000-0005-0000-0000-0000AF6B0000}"/>
    <cellStyle name="20% - Accent1 3 5 2 2 4 2 4 2 2" xfId="27752" xr:uid="{00000000-0005-0000-0000-0000B06B0000}"/>
    <cellStyle name="20% - Accent1 3 5 2 2 4 2 4 2 2 2" xfId="27753" xr:uid="{00000000-0005-0000-0000-0000B16B0000}"/>
    <cellStyle name="20% - Accent1 3 5 2 2 4 2 4 2 3" xfId="27754" xr:uid="{00000000-0005-0000-0000-0000B26B0000}"/>
    <cellStyle name="20% - Accent1 3 5 2 2 4 2 4 3" xfId="27755" xr:uid="{00000000-0005-0000-0000-0000B36B0000}"/>
    <cellStyle name="20% - Accent1 3 5 2 2 4 2 4 3 2" xfId="27756" xr:uid="{00000000-0005-0000-0000-0000B46B0000}"/>
    <cellStyle name="20% - Accent1 3 5 2 2 4 2 4 4" xfId="27757" xr:uid="{00000000-0005-0000-0000-0000B56B0000}"/>
    <cellStyle name="20% - Accent1 3 5 2 2 4 2 5" xfId="27758" xr:uid="{00000000-0005-0000-0000-0000B66B0000}"/>
    <cellStyle name="20% - Accent1 3 5 2 2 4 2 5 2" xfId="27759" xr:uid="{00000000-0005-0000-0000-0000B76B0000}"/>
    <cellStyle name="20% - Accent1 3 5 2 2 4 2 5 2 2" xfId="27760" xr:uid="{00000000-0005-0000-0000-0000B86B0000}"/>
    <cellStyle name="20% - Accent1 3 5 2 2 4 2 5 3" xfId="27761" xr:uid="{00000000-0005-0000-0000-0000B96B0000}"/>
    <cellStyle name="20% - Accent1 3 5 2 2 4 2 6" xfId="27762" xr:uid="{00000000-0005-0000-0000-0000BA6B0000}"/>
    <cellStyle name="20% - Accent1 3 5 2 2 4 2 6 2" xfId="27763" xr:uid="{00000000-0005-0000-0000-0000BB6B0000}"/>
    <cellStyle name="20% - Accent1 3 5 2 2 4 2 6 2 2" xfId="27764" xr:uid="{00000000-0005-0000-0000-0000BC6B0000}"/>
    <cellStyle name="20% - Accent1 3 5 2 2 4 2 6 3" xfId="27765" xr:uid="{00000000-0005-0000-0000-0000BD6B0000}"/>
    <cellStyle name="20% - Accent1 3 5 2 2 4 2 7" xfId="27766" xr:uid="{00000000-0005-0000-0000-0000BE6B0000}"/>
    <cellStyle name="20% - Accent1 3 5 2 2 4 2 7 2" xfId="27767" xr:uid="{00000000-0005-0000-0000-0000BF6B0000}"/>
    <cellStyle name="20% - Accent1 3 5 2 2 4 2 8" xfId="27768" xr:uid="{00000000-0005-0000-0000-0000C06B0000}"/>
    <cellStyle name="20% - Accent1 3 5 2 2 4 2 8 2" xfId="27769" xr:uid="{00000000-0005-0000-0000-0000C16B0000}"/>
    <cellStyle name="20% - Accent1 3 5 2 2 4 2 9" xfId="27770" xr:uid="{00000000-0005-0000-0000-0000C26B0000}"/>
    <cellStyle name="20% - Accent1 3 5 2 2 4 3" xfId="27771" xr:uid="{00000000-0005-0000-0000-0000C36B0000}"/>
    <cellStyle name="20% - Accent1 3 5 2 2 4 3 2" xfId="27772" xr:uid="{00000000-0005-0000-0000-0000C46B0000}"/>
    <cellStyle name="20% - Accent1 3 5 2 2 4 3 2 2" xfId="27773" xr:uid="{00000000-0005-0000-0000-0000C56B0000}"/>
    <cellStyle name="20% - Accent1 3 5 2 2 4 3 2 2 2" xfId="27774" xr:uid="{00000000-0005-0000-0000-0000C66B0000}"/>
    <cellStyle name="20% - Accent1 3 5 2 2 4 3 2 2 2 2" xfId="27775" xr:uid="{00000000-0005-0000-0000-0000C76B0000}"/>
    <cellStyle name="20% - Accent1 3 5 2 2 4 3 2 2 3" xfId="27776" xr:uid="{00000000-0005-0000-0000-0000C86B0000}"/>
    <cellStyle name="20% - Accent1 3 5 2 2 4 3 2 3" xfId="27777" xr:uid="{00000000-0005-0000-0000-0000C96B0000}"/>
    <cellStyle name="20% - Accent1 3 5 2 2 4 3 2 3 2" xfId="27778" xr:uid="{00000000-0005-0000-0000-0000CA6B0000}"/>
    <cellStyle name="20% - Accent1 3 5 2 2 4 3 2 4" xfId="27779" xr:uid="{00000000-0005-0000-0000-0000CB6B0000}"/>
    <cellStyle name="20% - Accent1 3 5 2 2 4 3 3" xfId="27780" xr:uid="{00000000-0005-0000-0000-0000CC6B0000}"/>
    <cellStyle name="20% - Accent1 3 5 2 2 4 3 3 2" xfId="27781" xr:uid="{00000000-0005-0000-0000-0000CD6B0000}"/>
    <cellStyle name="20% - Accent1 3 5 2 2 4 3 3 2 2" xfId="27782" xr:uid="{00000000-0005-0000-0000-0000CE6B0000}"/>
    <cellStyle name="20% - Accent1 3 5 2 2 4 3 3 2 2 2" xfId="27783" xr:uid="{00000000-0005-0000-0000-0000CF6B0000}"/>
    <cellStyle name="20% - Accent1 3 5 2 2 4 3 3 2 3" xfId="27784" xr:uid="{00000000-0005-0000-0000-0000D06B0000}"/>
    <cellStyle name="20% - Accent1 3 5 2 2 4 3 3 3" xfId="27785" xr:uid="{00000000-0005-0000-0000-0000D16B0000}"/>
    <cellStyle name="20% - Accent1 3 5 2 2 4 3 3 3 2" xfId="27786" xr:uid="{00000000-0005-0000-0000-0000D26B0000}"/>
    <cellStyle name="20% - Accent1 3 5 2 2 4 3 3 4" xfId="27787" xr:uid="{00000000-0005-0000-0000-0000D36B0000}"/>
    <cellStyle name="20% - Accent1 3 5 2 2 4 3 4" xfId="27788" xr:uid="{00000000-0005-0000-0000-0000D46B0000}"/>
    <cellStyle name="20% - Accent1 3 5 2 2 4 3 4 2" xfId="27789" xr:uid="{00000000-0005-0000-0000-0000D56B0000}"/>
    <cellStyle name="20% - Accent1 3 5 2 2 4 3 4 2 2" xfId="27790" xr:uid="{00000000-0005-0000-0000-0000D66B0000}"/>
    <cellStyle name="20% - Accent1 3 5 2 2 4 3 4 2 2 2" xfId="27791" xr:uid="{00000000-0005-0000-0000-0000D76B0000}"/>
    <cellStyle name="20% - Accent1 3 5 2 2 4 3 4 2 3" xfId="27792" xr:uid="{00000000-0005-0000-0000-0000D86B0000}"/>
    <cellStyle name="20% - Accent1 3 5 2 2 4 3 4 3" xfId="27793" xr:uid="{00000000-0005-0000-0000-0000D96B0000}"/>
    <cellStyle name="20% - Accent1 3 5 2 2 4 3 4 3 2" xfId="27794" xr:uid="{00000000-0005-0000-0000-0000DA6B0000}"/>
    <cellStyle name="20% - Accent1 3 5 2 2 4 3 4 4" xfId="27795" xr:uid="{00000000-0005-0000-0000-0000DB6B0000}"/>
    <cellStyle name="20% - Accent1 3 5 2 2 4 3 5" xfId="27796" xr:uid="{00000000-0005-0000-0000-0000DC6B0000}"/>
    <cellStyle name="20% - Accent1 3 5 2 2 4 3 5 2" xfId="27797" xr:uid="{00000000-0005-0000-0000-0000DD6B0000}"/>
    <cellStyle name="20% - Accent1 3 5 2 2 4 3 5 2 2" xfId="27798" xr:uid="{00000000-0005-0000-0000-0000DE6B0000}"/>
    <cellStyle name="20% - Accent1 3 5 2 2 4 3 5 3" xfId="27799" xr:uid="{00000000-0005-0000-0000-0000DF6B0000}"/>
    <cellStyle name="20% - Accent1 3 5 2 2 4 3 6" xfId="27800" xr:uid="{00000000-0005-0000-0000-0000E06B0000}"/>
    <cellStyle name="20% - Accent1 3 5 2 2 4 3 6 2" xfId="27801" xr:uid="{00000000-0005-0000-0000-0000E16B0000}"/>
    <cellStyle name="20% - Accent1 3 5 2 2 4 3 6 2 2" xfId="27802" xr:uid="{00000000-0005-0000-0000-0000E26B0000}"/>
    <cellStyle name="20% - Accent1 3 5 2 2 4 3 6 3" xfId="27803" xr:uid="{00000000-0005-0000-0000-0000E36B0000}"/>
    <cellStyle name="20% - Accent1 3 5 2 2 4 3 7" xfId="27804" xr:uid="{00000000-0005-0000-0000-0000E46B0000}"/>
    <cellStyle name="20% - Accent1 3 5 2 2 4 3 7 2" xfId="27805" xr:uid="{00000000-0005-0000-0000-0000E56B0000}"/>
    <cellStyle name="20% - Accent1 3 5 2 2 4 3 8" xfId="27806" xr:uid="{00000000-0005-0000-0000-0000E66B0000}"/>
    <cellStyle name="20% - Accent1 3 5 2 2 4 3 8 2" xfId="27807" xr:uid="{00000000-0005-0000-0000-0000E76B0000}"/>
    <cellStyle name="20% - Accent1 3 5 2 2 4 3 9" xfId="27808" xr:uid="{00000000-0005-0000-0000-0000E86B0000}"/>
    <cellStyle name="20% - Accent1 3 5 2 2 4 4" xfId="27809" xr:uid="{00000000-0005-0000-0000-0000E96B0000}"/>
    <cellStyle name="20% - Accent1 3 5 2 2 4 4 2" xfId="27810" xr:uid="{00000000-0005-0000-0000-0000EA6B0000}"/>
    <cellStyle name="20% - Accent1 3 5 2 2 4 4 2 2" xfId="27811" xr:uid="{00000000-0005-0000-0000-0000EB6B0000}"/>
    <cellStyle name="20% - Accent1 3 5 2 2 4 4 2 2 2" xfId="27812" xr:uid="{00000000-0005-0000-0000-0000EC6B0000}"/>
    <cellStyle name="20% - Accent1 3 5 2 2 4 4 2 3" xfId="27813" xr:uid="{00000000-0005-0000-0000-0000ED6B0000}"/>
    <cellStyle name="20% - Accent1 3 5 2 2 4 4 3" xfId="27814" xr:uid="{00000000-0005-0000-0000-0000EE6B0000}"/>
    <cellStyle name="20% - Accent1 3 5 2 2 4 4 3 2" xfId="27815" xr:uid="{00000000-0005-0000-0000-0000EF6B0000}"/>
    <cellStyle name="20% - Accent1 3 5 2 2 4 4 4" xfId="27816" xr:uid="{00000000-0005-0000-0000-0000F06B0000}"/>
    <cellStyle name="20% - Accent1 3 5 2 2 4 5" xfId="27817" xr:uid="{00000000-0005-0000-0000-0000F16B0000}"/>
    <cellStyle name="20% - Accent1 3 5 2 2 4 5 2" xfId="27818" xr:uid="{00000000-0005-0000-0000-0000F26B0000}"/>
    <cellStyle name="20% - Accent1 3 5 2 2 4 5 2 2" xfId="27819" xr:uid="{00000000-0005-0000-0000-0000F36B0000}"/>
    <cellStyle name="20% - Accent1 3 5 2 2 4 5 2 2 2" xfId="27820" xr:uid="{00000000-0005-0000-0000-0000F46B0000}"/>
    <cellStyle name="20% - Accent1 3 5 2 2 4 5 2 3" xfId="27821" xr:uid="{00000000-0005-0000-0000-0000F56B0000}"/>
    <cellStyle name="20% - Accent1 3 5 2 2 4 5 3" xfId="27822" xr:uid="{00000000-0005-0000-0000-0000F66B0000}"/>
    <cellStyle name="20% - Accent1 3 5 2 2 4 5 3 2" xfId="27823" xr:uid="{00000000-0005-0000-0000-0000F76B0000}"/>
    <cellStyle name="20% - Accent1 3 5 2 2 4 5 4" xfId="27824" xr:uid="{00000000-0005-0000-0000-0000F86B0000}"/>
    <cellStyle name="20% - Accent1 3 5 2 2 4 6" xfId="27825" xr:uid="{00000000-0005-0000-0000-0000F96B0000}"/>
    <cellStyle name="20% - Accent1 3 5 2 2 4 6 2" xfId="27826" xr:uid="{00000000-0005-0000-0000-0000FA6B0000}"/>
    <cellStyle name="20% - Accent1 3 5 2 2 4 6 2 2" xfId="27827" xr:uid="{00000000-0005-0000-0000-0000FB6B0000}"/>
    <cellStyle name="20% - Accent1 3 5 2 2 4 6 2 2 2" xfId="27828" xr:uid="{00000000-0005-0000-0000-0000FC6B0000}"/>
    <cellStyle name="20% - Accent1 3 5 2 2 4 6 2 3" xfId="27829" xr:uid="{00000000-0005-0000-0000-0000FD6B0000}"/>
    <cellStyle name="20% - Accent1 3 5 2 2 4 6 3" xfId="27830" xr:uid="{00000000-0005-0000-0000-0000FE6B0000}"/>
    <cellStyle name="20% - Accent1 3 5 2 2 4 6 3 2" xfId="27831" xr:uid="{00000000-0005-0000-0000-0000FF6B0000}"/>
    <cellStyle name="20% - Accent1 3 5 2 2 4 6 4" xfId="27832" xr:uid="{00000000-0005-0000-0000-0000006C0000}"/>
    <cellStyle name="20% - Accent1 3 5 2 2 4 7" xfId="27833" xr:uid="{00000000-0005-0000-0000-0000016C0000}"/>
    <cellStyle name="20% - Accent1 3 5 2 2 4 7 2" xfId="27834" xr:uid="{00000000-0005-0000-0000-0000026C0000}"/>
    <cellStyle name="20% - Accent1 3 5 2 2 4 7 2 2" xfId="27835" xr:uid="{00000000-0005-0000-0000-0000036C0000}"/>
    <cellStyle name="20% - Accent1 3 5 2 2 4 7 3" xfId="27836" xr:uid="{00000000-0005-0000-0000-0000046C0000}"/>
    <cellStyle name="20% - Accent1 3 5 2 2 4 8" xfId="27837" xr:uid="{00000000-0005-0000-0000-0000056C0000}"/>
    <cellStyle name="20% - Accent1 3 5 2 2 4 8 2" xfId="27838" xr:uid="{00000000-0005-0000-0000-0000066C0000}"/>
    <cellStyle name="20% - Accent1 3 5 2 2 4 8 2 2" xfId="27839" xr:uid="{00000000-0005-0000-0000-0000076C0000}"/>
    <cellStyle name="20% - Accent1 3 5 2 2 4 8 3" xfId="27840" xr:uid="{00000000-0005-0000-0000-0000086C0000}"/>
    <cellStyle name="20% - Accent1 3 5 2 2 4 9" xfId="27841" xr:uid="{00000000-0005-0000-0000-0000096C0000}"/>
    <cellStyle name="20% - Accent1 3 5 2 2 4 9 2" xfId="27842" xr:uid="{00000000-0005-0000-0000-00000A6C0000}"/>
    <cellStyle name="20% - Accent1 3 5 2 2 5" xfId="27843" xr:uid="{00000000-0005-0000-0000-00000B6C0000}"/>
    <cellStyle name="20% - Accent1 3 5 2 2 5 2" xfId="27844" xr:uid="{00000000-0005-0000-0000-00000C6C0000}"/>
    <cellStyle name="20% - Accent1 3 5 2 2 5 2 2" xfId="27845" xr:uid="{00000000-0005-0000-0000-00000D6C0000}"/>
    <cellStyle name="20% - Accent1 3 5 2 2 5 2 2 2" xfId="27846" xr:uid="{00000000-0005-0000-0000-00000E6C0000}"/>
    <cellStyle name="20% - Accent1 3 5 2 2 5 2 2 2 2" xfId="27847" xr:uid="{00000000-0005-0000-0000-00000F6C0000}"/>
    <cellStyle name="20% - Accent1 3 5 2 2 5 2 2 3" xfId="27848" xr:uid="{00000000-0005-0000-0000-0000106C0000}"/>
    <cellStyle name="20% - Accent1 3 5 2 2 5 2 3" xfId="27849" xr:uid="{00000000-0005-0000-0000-0000116C0000}"/>
    <cellStyle name="20% - Accent1 3 5 2 2 5 2 3 2" xfId="27850" xr:uid="{00000000-0005-0000-0000-0000126C0000}"/>
    <cellStyle name="20% - Accent1 3 5 2 2 5 2 4" xfId="27851" xr:uid="{00000000-0005-0000-0000-0000136C0000}"/>
    <cellStyle name="20% - Accent1 3 5 2 2 5 3" xfId="27852" xr:uid="{00000000-0005-0000-0000-0000146C0000}"/>
    <cellStyle name="20% - Accent1 3 5 2 2 5 3 2" xfId="27853" xr:uid="{00000000-0005-0000-0000-0000156C0000}"/>
    <cellStyle name="20% - Accent1 3 5 2 2 5 3 2 2" xfId="27854" xr:uid="{00000000-0005-0000-0000-0000166C0000}"/>
    <cellStyle name="20% - Accent1 3 5 2 2 5 3 2 2 2" xfId="27855" xr:uid="{00000000-0005-0000-0000-0000176C0000}"/>
    <cellStyle name="20% - Accent1 3 5 2 2 5 3 2 3" xfId="27856" xr:uid="{00000000-0005-0000-0000-0000186C0000}"/>
    <cellStyle name="20% - Accent1 3 5 2 2 5 3 3" xfId="27857" xr:uid="{00000000-0005-0000-0000-0000196C0000}"/>
    <cellStyle name="20% - Accent1 3 5 2 2 5 3 3 2" xfId="27858" xr:uid="{00000000-0005-0000-0000-00001A6C0000}"/>
    <cellStyle name="20% - Accent1 3 5 2 2 5 3 4" xfId="27859" xr:uid="{00000000-0005-0000-0000-00001B6C0000}"/>
    <cellStyle name="20% - Accent1 3 5 2 2 5 4" xfId="27860" xr:uid="{00000000-0005-0000-0000-00001C6C0000}"/>
    <cellStyle name="20% - Accent1 3 5 2 2 5 4 2" xfId="27861" xr:uid="{00000000-0005-0000-0000-00001D6C0000}"/>
    <cellStyle name="20% - Accent1 3 5 2 2 5 4 2 2" xfId="27862" xr:uid="{00000000-0005-0000-0000-00001E6C0000}"/>
    <cellStyle name="20% - Accent1 3 5 2 2 5 4 2 2 2" xfId="27863" xr:uid="{00000000-0005-0000-0000-00001F6C0000}"/>
    <cellStyle name="20% - Accent1 3 5 2 2 5 4 2 3" xfId="27864" xr:uid="{00000000-0005-0000-0000-0000206C0000}"/>
    <cellStyle name="20% - Accent1 3 5 2 2 5 4 3" xfId="27865" xr:uid="{00000000-0005-0000-0000-0000216C0000}"/>
    <cellStyle name="20% - Accent1 3 5 2 2 5 4 3 2" xfId="27866" xr:uid="{00000000-0005-0000-0000-0000226C0000}"/>
    <cellStyle name="20% - Accent1 3 5 2 2 5 4 4" xfId="27867" xr:uid="{00000000-0005-0000-0000-0000236C0000}"/>
    <cellStyle name="20% - Accent1 3 5 2 2 5 5" xfId="27868" xr:uid="{00000000-0005-0000-0000-0000246C0000}"/>
    <cellStyle name="20% - Accent1 3 5 2 2 5 5 2" xfId="27869" xr:uid="{00000000-0005-0000-0000-0000256C0000}"/>
    <cellStyle name="20% - Accent1 3 5 2 2 5 5 2 2" xfId="27870" xr:uid="{00000000-0005-0000-0000-0000266C0000}"/>
    <cellStyle name="20% - Accent1 3 5 2 2 5 5 3" xfId="27871" xr:uid="{00000000-0005-0000-0000-0000276C0000}"/>
    <cellStyle name="20% - Accent1 3 5 2 2 5 6" xfId="27872" xr:uid="{00000000-0005-0000-0000-0000286C0000}"/>
    <cellStyle name="20% - Accent1 3 5 2 2 5 6 2" xfId="27873" xr:uid="{00000000-0005-0000-0000-0000296C0000}"/>
    <cellStyle name="20% - Accent1 3 5 2 2 5 6 2 2" xfId="27874" xr:uid="{00000000-0005-0000-0000-00002A6C0000}"/>
    <cellStyle name="20% - Accent1 3 5 2 2 5 6 3" xfId="27875" xr:uid="{00000000-0005-0000-0000-00002B6C0000}"/>
    <cellStyle name="20% - Accent1 3 5 2 2 5 7" xfId="27876" xr:uid="{00000000-0005-0000-0000-00002C6C0000}"/>
    <cellStyle name="20% - Accent1 3 5 2 2 5 7 2" xfId="27877" xr:uid="{00000000-0005-0000-0000-00002D6C0000}"/>
    <cellStyle name="20% - Accent1 3 5 2 2 5 8" xfId="27878" xr:uid="{00000000-0005-0000-0000-00002E6C0000}"/>
    <cellStyle name="20% - Accent1 3 5 2 2 5 8 2" xfId="27879" xr:uid="{00000000-0005-0000-0000-00002F6C0000}"/>
    <cellStyle name="20% - Accent1 3 5 2 2 5 9" xfId="27880" xr:uid="{00000000-0005-0000-0000-0000306C0000}"/>
    <cellStyle name="20% - Accent1 3 5 2 2 6" xfId="27881" xr:uid="{00000000-0005-0000-0000-0000316C0000}"/>
    <cellStyle name="20% - Accent1 3 5 2 2 6 2" xfId="27882" xr:uid="{00000000-0005-0000-0000-0000326C0000}"/>
    <cellStyle name="20% - Accent1 3 5 2 2 6 2 2" xfId="27883" xr:uid="{00000000-0005-0000-0000-0000336C0000}"/>
    <cellStyle name="20% - Accent1 3 5 2 2 6 2 2 2" xfId="27884" xr:uid="{00000000-0005-0000-0000-0000346C0000}"/>
    <cellStyle name="20% - Accent1 3 5 2 2 6 2 2 2 2" xfId="27885" xr:uid="{00000000-0005-0000-0000-0000356C0000}"/>
    <cellStyle name="20% - Accent1 3 5 2 2 6 2 2 3" xfId="27886" xr:uid="{00000000-0005-0000-0000-0000366C0000}"/>
    <cellStyle name="20% - Accent1 3 5 2 2 6 2 3" xfId="27887" xr:uid="{00000000-0005-0000-0000-0000376C0000}"/>
    <cellStyle name="20% - Accent1 3 5 2 2 6 2 3 2" xfId="27888" xr:uid="{00000000-0005-0000-0000-0000386C0000}"/>
    <cellStyle name="20% - Accent1 3 5 2 2 6 2 4" xfId="27889" xr:uid="{00000000-0005-0000-0000-0000396C0000}"/>
    <cellStyle name="20% - Accent1 3 5 2 2 6 3" xfId="27890" xr:uid="{00000000-0005-0000-0000-00003A6C0000}"/>
    <cellStyle name="20% - Accent1 3 5 2 2 6 3 2" xfId="27891" xr:uid="{00000000-0005-0000-0000-00003B6C0000}"/>
    <cellStyle name="20% - Accent1 3 5 2 2 6 3 2 2" xfId="27892" xr:uid="{00000000-0005-0000-0000-00003C6C0000}"/>
    <cellStyle name="20% - Accent1 3 5 2 2 6 3 2 2 2" xfId="27893" xr:uid="{00000000-0005-0000-0000-00003D6C0000}"/>
    <cellStyle name="20% - Accent1 3 5 2 2 6 3 2 3" xfId="27894" xr:uid="{00000000-0005-0000-0000-00003E6C0000}"/>
    <cellStyle name="20% - Accent1 3 5 2 2 6 3 3" xfId="27895" xr:uid="{00000000-0005-0000-0000-00003F6C0000}"/>
    <cellStyle name="20% - Accent1 3 5 2 2 6 3 3 2" xfId="27896" xr:uid="{00000000-0005-0000-0000-0000406C0000}"/>
    <cellStyle name="20% - Accent1 3 5 2 2 6 3 4" xfId="27897" xr:uid="{00000000-0005-0000-0000-0000416C0000}"/>
    <cellStyle name="20% - Accent1 3 5 2 2 6 4" xfId="27898" xr:uid="{00000000-0005-0000-0000-0000426C0000}"/>
    <cellStyle name="20% - Accent1 3 5 2 2 6 4 2" xfId="27899" xr:uid="{00000000-0005-0000-0000-0000436C0000}"/>
    <cellStyle name="20% - Accent1 3 5 2 2 6 4 2 2" xfId="27900" xr:uid="{00000000-0005-0000-0000-0000446C0000}"/>
    <cellStyle name="20% - Accent1 3 5 2 2 6 4 2 2 2" xfId="27901" xr:uid="{00000000-0005-0000-0000-0000456C0000}"/>
    <cellStyle name="20% - Accent1 3 5 2 2 6 4 2 3" xfId="27902" xr:uid="{00000000-0005-0000-0000-0000466C0000}"/>
    <cellStyle name="20% - Accent1 3 5 2 2 6 4 3" xfId="27903" xr:uid="{00000000-0005-0000-0000-0000476C0000}"/>
    <cellStyle name="20% - Accent1 3 5 2 2 6 4 3 2" xfId="27904" xr:uid="{00000000-0005-0000-0000-0000486C0000}"/>
    <cellStyle name="20% - Accent1 3 5 2 2 6 4 4" xfId="27905" xr:uid="{00000000-0005-0000-0000-0000496C0000}"/>
    <cellStyle name="20% - Accent1 3 5 2 2 6 5" xfId="27906" xr:uid="{00000000-0005-0000-0000-00004A6C0000}"/>
    <cellStyle name="20% - Accent1 3 5 2 2 6 5 2" xfId="27907" xr:uid="{00000000-0005-0000-0000-00004B6C0000}"/>
    <cellStyle name="20% - Accent1 3 5 2 2 6 5 2 2" xfId="27908" xr:uid="{00000000-0005-0000-0000-00004C6C0000}"/>
    <cellStyle name="20% - Accent1 3 5 2 2 6 5 3" xfId="27909" xr:uid="{00000000-0005-0000-0000-00004D6C0000}"/>
    <cellStyle name="20% - Accent1 3 5 2 2 6 6" xfId="27910" xr:uid="{00000000-0005-0000-0000-00004E6C0000}"/>
    <cellStyle name="20% - Accent1 3 5 2 2 6 6 2" xfId="27911" xr:uid="{00000000-0005-0000-0000-00004F6C0000}"/>
    <cellStyle name="20% - Accent1 3 5 2 2 6 6 2 2" xfId="27912" xr:uid="{00000000-0005-0000-0000-0000506C0000}"/>
    <cellStyle name="20% - Accent1 3 5 2 2 6 6 3" xfId="27913" xr:uid="{00000000-0005-0000-0000-0000516C0000}"/>
    <cellStyle name="20% - Accent1 3 5 2 2 6 7" xfId="27914" xr:uid="{00000000-0005-0000-0000-0000526C0000}"/>
    <cellStyle name="20% - Accent1 3 5 2 2 6 7 2" xfId="27915" xr:uid="{00000000-0005-0000-0000-0000536C0000}"/>
    <cellStyle name="20% - Accent1 3 5 2 2 6 8" xfId="27916" xr:uid="{00000000-0005-0000-0000-0000546C0000}"/>
    <cellStyle name="20% - Accent1 3 5 2 2 6 8 2" xfId="27917" xr:uid="{00000000-0005-0000-0000-0000556C0000}"/>
    <cellStyle name="20% - Accent1 3 5 2 2 6 9" xfId="27918" xr:uid="{00000000-0005-0000-0000-0000566C0000}"/>
    <cellStyle name="20% - Accent1 3 5 2 2 7" xfId="27919" xr:uid="{00000000-0005-0000-0000-0000576C0000}"/>
    <cellStyle name="20% - Accent1 3 5 2 2 7 2" xfId="27920" xr:uid="{00000000-0005-0000-0000-0000586C0000}"/>
    <cellStyle name="20% - Accent1 3 5 2 2 7 2 2" xfId="27921" xr:uid="{00000000-0005-0000-0000-0000596C0000}"/>
    <cellStyle name="20% - Accent1 3 5 2 2 7 2 2 2" xfId="27922" xr:uid="{00000000-0005-0000-0000-00005A6C0000}"/>
    <cellStyle name="20% - Accent1 3 5 2 2 7 2 3" xfId="27923" xr:uid="{00000000-0005-0000-0000-00005B6C0000}"/>
    <cellStyle name="20% - Accent1 3 5 2 2 7 3" xfId="27924" xr:uid="{00000000-0005-0000-0000-00005C6C0000}"/>
    <cellStyle name="20% - Accent1 3 5 2 2 7 3 2" xfId="27925" xr:uid="{00000000-0005-0000-0000-00005D6C0000}"/>
    <cellStyle name="20% - Accent1 3 5 2 2 7 4" xfId="27926" xr:uid="{00000000-0005-0000-0000-00005E6C0000}"/>
    <cellStyle name="20% - Accent1 3 5 2 2 8" xfId="27927" xr:uid="{00000000-0005-0000-0000-00005F6C0000}"/>
    <cellStyle name="20% - Accent1 3 5 2 2 8 2" xfId="27928" xr:uid="{00000000-0005-0000-0000-0000606C0000}"/>
    <cellStyle name="20% - Accent1 3 5 2 2 8 2 2" xfId="27929" xr:uid="{00000000-0005-0000-0000-0000616C0000}"/>
    <cellStyle name="20% - Accent1 3 5 2 2 8 2 2 2" xfId="27930" xr:uid="{00000000-0005-0000-0000-0000626C0000}"/>
    <cellStyle name="20% - Accent1 3 5 2 2 8 2 3" xfId="27931" xr:uid="{00000000-0005-0000-0000-0000636C0000}"/>
    <cellStyle name="20% - Accent1 3 5 2 2 8 3" xfId="27932" xr:uid="{00000000-0005-0000-0000-0000646C0000}"/>
    <cellStyle name="20% - Accent1 3 5 2 2 8 3 2" xfId="27933" xr:uid="{00000000-0005-0000-0000-0000656C0000}"/>
    <cellStyle name="20% - Accent1 3 5 2 2 8 4" xfId="27934" xr:uid="{00000000-0005-0000-0000-0000666C0000}"/>
    <cellStyle name="20% - Accent1 3 5 2 2 9" xfId="27935" xr:uid="{00000000-0005-0000-0000-0000676C0000}"/>
    <cellStyle name="20% - Accent1 3 5 2 2 9 2" xfId="27936" xr:uid="{00000000-0005-0000-0000-0000686C0000}"/>
    <cellStyle name="20% - Accent1 3 5 2 2 9 2 2" xfId="27937" xr:uid="{00000000-0005-0000-0000-0000696C0000}"/>
    <cellStyle name="20% - Accent1 3 5 2 2 9 2 2 2" xfId="27938" xr:uid="{00000000-0005-0000-0000-00006A6C0000}"/>
    <cellStyle name="20% - Accent1 3 5 2 2 9 2 3" xfId="27939" xr:uid="{00000000-0005-0000-0000-00006B6C0000}"/>
    <cellStyle name="20% - Accent1 3 5 2 2 9 3" xfId="27940" xr:uid="{00000000-0005-0000-0000-00006C6C0000}"/>
    <cellStyle name="20% - Accent1 3 5 2 2 9 3 2" xfId="27941" xr:uid="{00000000-0005-0000-0000-00006D6C0000}"/>
    <cellStyle name="20% - Accent1 3 5 2 2 9 4" xfId="27942" xr:uid="{00000000-0005-0000-0000-00006E6C0000}"/>
    <cellStyle name="20% - Accent1 3 5 2 3" xfId="27943" xr:uid="{00000000-0005-0000-0000-00006F6C0000}"/>
    <cellStyle name="20% - Accent1 3 5 2 3 10" xfId="27944" xr:uid="{00000000-0005-0000-0000-0000706C0000}"/>
    <cellStyle name="20% - Accent1 3 5 2 3 10 2" xfId="27945" xr:uid="{00000000-0005-0000-0000-0000716C0000}"/>
    <cellStyle name="20% - Accent1 3 5 2 3 11" xfId="27946" xr:uid="{00000000-0005-0000-0000-0000726C0000}"/>
    <cellStyle name="20% - Accent1 3 5 2 3 2" xfId="27947" xr:uid="{00000000-0005-0000-0000-0000736C0000}"/>
    <cellStyle name="20% - Accent1 3 5 2 3 2 2" xfId="27948" xr:uid="{00000000-0005-0000-0000-0000746C0000}"/>
    <cellStyle name="20% - Accent1 3 5 2 3 2 2 2" xfId="27949" xr:uid="{00000000-0005-0000-0000-0000756C0000}"/>
    <cellStyle name="20% - Accent1 3 5 2 3 2 2 2 2" xfId="27950" xr:uid="{00000000-0005-0000-0000-0000766C0000}"/>
    <cellStyle name="20% - Accent1 3 5 2 3 2 2 2 2 2" xfId="27951" xr:uid="{00000000-0005-0000-0000-0000776C0000}"/>
    <cellStyle name="20% - Accent1 3 5 2 3 2 2 2 3" xfId="27952" xr:uid="{00000000-0005-0000-0000-0000786C0000}"/>
    <cellStyle name="20% - Accent1 3 5 2 3 2 2 3" xfId="27953" xr:uid="{00000000-0005-0000-0000-0000796C0000}"/>
    <cellStyle name="20% - Accent1 3 5 2 3 2 2 3 2" xfId="27954" xr:uid="{00000000-0005-0000-0000-00007A6C0000}"/>
    <cellStyle name="20% - Accent1 3 5 2 3 2 2 4" xfId="27955" xr:uid="{00000000-0005-0000-0000-00007B6C0000}"/>
    <cellStyle name="20% - Accent1 3 5 2 3 2 3" xfId="27956" xr:uid="{00000000-0005-0000-0000-00007C6C0000}"/>
    <cellStyle name="20% - Accent1 3 5 2 3 2 3 2" xfId="27957" xr:uid="{00000000-0005-0000-0000-00007D6C0000}"/>
    <cellStyle name="20% - Accent1 3 5 2 3 2 3 2 2" xfId="27958" xr:uid="{00000000-0005-0000-0000-00007E6C0000}"/>
    <cellStyle name="20% - Accent1 3 5 2 3 2 3 2 2 2" xfId="27959" xr:uid="{00000000-0005-0000-0000-00007F6C0000}"/>
    <cellStyle name="20% - Accent1 3 5 2 3 2 3 2 3" xfId="27960" xr:uid="{00000000-0005-0000-0000-0000806C0000}"/>
    <cellStyle name="20% - Accent1 3 5 2 3 2 3 3" xfId="27961" xr:uid="{00000000-0005-0000-0000-0000816C0000}"/>
    <cellStyle name="20% - Accent1 3 5 2 3 2 3 3 2" xfId="27962" xr:uid="{00000000-0005-0000-0000-0000826C0000}"/>
    <cellStyle name="20% - Accent1 3 5 2 3 2 3 4" xfId="27963" xr:uid="{00000000-0005-0000-0000-0000836C0000}"/>
    <cellStyle name="20% - Accent1 3 5 2 3 2 4" xfId="27964" xr:uid="{00000000-0005-0000-0000-0000846C0000}"/>
    <cellStyle name="20% - Accent1 3 5 2 3 2 4 2" xfId="27965" xr:uid="{00000000-0005-0000-0000-0000856C0000}"/>
    <cellStyle name="20% - Accent1 3 5 2 3 2 4 2 2" xfId="27966" xr:uid="{00000000-0005-0000-0000-0000866C0000}"/>
    <cellStyle name="20% - Accent1 3 5 2 3 2 4 2 2 2" xfId="27967" xr:uid="{00000000-0005-0000-0000-0000876C0000}"/>
    <cellStyle name="20% - Accent1 3 5 2 3 2 4 2 3" xfId="27968" xr:uid="{00000000-0005-0000-0000-0000886C0000}"/>
    <cellStyle name="20% - Accent1 3 5 2 3 2 4 3" xfId="27969" xr:uid="{00000000-0005-0000-0000-0000896C0000}"/>
    <cellStyle name="20% - Accent1 3 5 2 3 2 4 3 2" xfId="27970" xr:uid="{00000000-0005-0000-0000-00008A6C0000}"/>
    <cellStyle name="20% - Accent1 3 5 2 3 2 4 4" xfId="27971" xr:uid="{00000000-0005-0000-0000-00008B6C0000}"/>
    <cellStyle name="20% - Accent1 3 5 2 3 2 5" xfId="27972" xr:uid="{00000000-0005-0000-0000-00008C6C0000}"/>
    <cellStyle name="20% - Accent1 3 5 2 3 2 5 2" xfId="27973" xr:uid="{00000000-0005-0000-0000-00008D6C0000}"/>
    <cellStyle name="20% - Accent1 3 5 2 3 2 5 2 2" xfId="27974" xr:uid="{00000000-0005-0000-0000-00008E6C0000}"/>
    <cellStyle name="20% - Accent1 3 5 2 3 2 5 3" xfId="27975" xr:uid="{00000000-0005-0000-0000-00008F6C0000}"/>
    <cellStyle name="20% - Accent1 3 5 2 3 2 6" xfId="27976" xr:uid="{00000000-0005-0000-0000-0000906C0000}"/>
    <cellStyle name="20% - Accent1 3 5 2 3 2 6 2" xfId="27977" xr:uid="{00000000-0005-0000-0000-0000916C0000}"/>
    <cellStyle name="20% - Accent1 3 5 2 3 2 6 2 2" xfId="27978" xr:uid="{00000000-0005-0000-0000-0000926C0000}"/>
    <cellStyle name="20% - Accent1 3 5 2 3 2 6 3" xfId="27979" xr:uid="{00000000-0005-0000-0000-0000936C0000}"/>
    <cellStyle name="20% - Accent1 3 5 2 3 2 7" xfId="27980" xr:uid="{00000000-0005-0000-0000-0000946C0000}"/>
    <cellStyle name="20% - Accent1 3 5 2 3 2 7 2" xfId="27981" xr:uid="{00000000-0005-0000-0000-0000956C0000}"/>
    <cellStyle name="20% - Accent1 3 5 2 3 2 8" xfId="27982" xr:uid="{00000000-0005-0000-0000-0000966C0000}"/>
    <cellStyle name="20% - Accent1 3 5 2 3 2 8 2" xfId="27983" xr:uid="{00000000-0005-0000-0000-0000976C0000}"/>
    <cellStyle name="20% - Accent1 3 5 2 3 2 9" xfId="27984" xr:uid="{00000000-0005-0000-0000-0000986C0000}"/>
    <cellStyle name="20% - Accent1 3 5 2 3 3" xfId="27985" xr:uid="{00000000-0005-0000-0000-0000996C0000}"/>
    <cellStyle name="20% - Accent1 3 5 2 3 3 2" xfId="27986" xr:uid="{00000000-0005-0000-0000-00009A6C0000}"/>
    <cellStyle name="20% - Accent1 3 5 2 3 3 2 2" xfId="27987" xr:uid="{00000000-0005-0000-0000-00009B6C0000}"/>
    <cellStyle name="20% - Accent1 3 5 2 3 3 2 2 2" xfId="27988" xr:uid="{00000000-0005-0000-0000-00009C6C0000}"/>
    <cellStyle name="20% - Accent1 3 5 2 3 3 2 2 2 2" xfId="27989" xr:uid="{00000000-0005-0000-0000-00009D6C0000}"/>
    <cellStyle name="20% - Accent1 3 5 2 3 3 2 2 3" xfId="27990" xr:uid="{00000000-0005-0000-0000-00009E6C0000}"/>
    <cellStyle name="20% - Accent1 3 5 2 3 3 2 3" xfId="27991" xr:uid="{00000000-0005-0000-0000-00009F6C0000}"/>
    <cellStyle name="20% - Accent1 3 5 2 3 3 2 3 2" xfId="27992" xr:uid="{00000000-0005-0000-0000-0000A06C0000}"/>
    <cellStyle name="20% - Accent1 3 5 2 3 3 2 4" xfId="27993" xr:uid="{00000000-0005-0000-0000-0000A16C0000}"/>
    <cellStyle name="20% - Accent1 3 5 2 3 3 3" xfId="27994" xr:uid="{00000000-0005-0000-0000-0000A26C0000}"/>
    <cellStyle name="20% - Accent1 3 5 2 3 3 3 2" xfId="27995" xr:uid="{00000000-0005-0000-0000-0000A36C0000}"/>
    <cellStyle name="20% - Accent1 3 5 2 3 3 3 2 2" xfId="27996" xr:uid="{00000000-0005-0000-0000-0000A46C0000}"/>
    <cellStyle name="20% - Accent1 3 5 2 3 3 3 2 2 2" xfId="27997" xr:uid="{00000000-0005-0000-0000-0000A56C0000}"/>
    <cellStyle name="20% - Accent1 3 5 2 3 3 3 2 3" xfId="27998" xr:uid="{00000000-0005-0000-0000-0000A66C0000}"/>
    <cellStyle name="20% - Accent1 3 5 2 3 3 3 3" xfId="27999" xr:uid="{00000000-0005-0000-0000-0000A76C0000}"/>
    <cellStyle name="20% - Accent1 3 5 2 3 3 3 3 2" xfId="28000" xr:uid="{00000000-0005-0000-0000-0000A86C0000}"/>
    <cellStyle name="20% - Accent1 3 5 2 3 3 3 4" xfId="28001" xr:uid="{00000000-0005-0000-0000-0000A96C0000}"/>
    <cellStyle name="20% - Accent1 3 5 2 3 3 4" xfId="28002" xr:uid="{00000000-0005-0000-0000-0000AA6C0000}"/>
    <cellStyle name="20% - Accent1 3 5 2 3 3 4 2" xfId="28003" xr:uid="{00000000-0005-0000-0000-0000AB6C0000}"/>
    <cellStyle name="20% - Accent1 3 5 2 3 3 4 2 2" xfId="28004" xr:uid="{00000000-0005-0000-0000-0000AC6C0000}"/>
    <cellStyle name="20% - Accent1 3 5 2 3 3 4 2 2 2" xfId="28005" xr:uid="{00000000-0005-0000-0000-0000AD6C0000}"/>
    <cellStyle name="20% - Accent1 3 5 2 3 3 4 2 3" xfId="28006" xr:uid="{00000000-0005-0000-0000-0000AE6C0000}"/>
    <cellStyle name="20% - Accent1 3 5 2 3 3 4 3" xfId="28007" xr:uid="{00000000-0005-0000-0000-0000AF6C0000}"/>
    <cellStyle name="20% - Accent1 3 5 2 3 3 4 3 2" xfId="28008" xr:uid="{00000000-0005-0000-0000-0000B06C0000}"/>
    <cellStyle name="20% - Accent1 3 5 2 3 3 4 4" xfId="28009" xr:uid="{00000000-0005-0000-0000-0000B16C0000}"/>
    <cellStyle name="20% - Accent1 3 5 2 3 3 5" xfId="28010" xr:uid="{00000000-0005-0000-0000-0000B26C0000}"/>
    <cellStyle name="20% - Accent1 3 5 2 3 3 5 2" xfId="28011" xr:uid="{00000000-0005-0000-0000-0000B36C0000}"/>
    <cellStyle name="20% - Accent1 3 5 2 3 3 5 2 2" xfId="28012" xr:uid="{00000000-0005-0000-0000-0000B46C0000}"/>
    <cellStyle name="20% - Accent1 3 5 2 3 3 5 3" xfId="28013" xr:uid="{00000000-0005-0000-0000-0000B56C0000}"/>
    <cellStyle name="20% - Accent1 3 5 2 3 3 6" xfId="28014" xr:uid="{00000000-0005-0000-0000-0000B66C0000}"/>
    <cellStyle name="20% - Accent1 3 5 2 3 3 6 2" xfId="28015" xr:uid="{00000000-0005-0000-0000-0000B76C0000}"/>
    <cellStyle name="20% - Accent1 3 5 2 3 3 6 2 2" xfId="28016" xr:uid="{00000000-0005-0000-0000-0000B86C0000}"/>
    <cellStyle name="20% - Accent1 3 5 2 3 3 6 3" xfId="28017" xr:uid="{00000000-0005-0000-0000-0000B96C0000}"/>
    <cellStyle name="20% - Accent1 3 5 2 3 3 7" xfId="28018" xr:uid="{00000000-0005-0000-0000-0000BA6C0000}"/>
    <cellStyle name="20% - Accent1 3 5 2 3 3 7 2" xfId="28019" xr:uid="{00000000-0005-0000-0000-0000BB6C0000}"/>
    <cellStyle name="20% - Accent1 3 5 2 3 3 8" xfId="28020" xr:uid="{00000000-0005-0000-0000-0000BC6C0000}"/>
    <cellStyle name="20% - Accent1 3 5 2 3 3 8 2" xfId="28021" xr:uid="{00000000-0005-0000-0000-0000BD6C0000}"/>
    <cellStyle name="20% - Accent1 3 5 2 3 3 9" xfId="28022" xr:uid="{00000000-0005-0000-0000-0000BE6C0000}"/>
    <cellStyle name="20% - Accent1 3 5 2 3 4" xfId="28023" xr:uid="{00000000-0005-0000-0000-0000BF6C0000}"/>
    <cellStyle name="20% - Accent1 3 5 2 3 4 2" xfId="28024" xr:uid="{00000000-0005-0000-0000-0000C06C0000}"/>
    <cellStyle name="20% - Accent1 3 5 2 3 4 2 2" xfId="28025" xr:uid="{00000000-0005-0000-0000-0000C16C0000}"/>
    <cellStyle name="20% - Accent1 3 5 2 3 4 2 2 2" xfId="28026" xr:uid="{00000000-0005-0000-0000-0000C26C0000}"/>
    <cellStyle name="20% - Accent1 3 5 2 3 4 2 3" xfId="28027" xr:uid="{00000000-0005-0000-0000-0000C36C0000}"/>
    <cellStyle name="20% - Accent1 3 5 2 3 4 3" xfId="28028" xr:uid="{00000000-0005-0000-0000-0000C46C0000}"/>
    <cellStyle name="20% - Accent1 3 5 2 3 4 3 2" xfId="28029" xr:uid="{00000000-0005-0000-0000-0000C56C0000}"/>
    <cellStyle name="20% - Accent1 3 5 2 3 4 4" xfId="28030" xr:uid="{00000000-0005-0000-0000-0000C66C0000}"/>
    <cellStyle name="20% - Accent1 3 5 2 3 5" xfId="28031" xr:uid="{00000000-0005-0000-0000-0000C76C0000}"/>
    <cellStyle name="20% - Accent1 3 5 2 3 5 2" xfId="28032" xr:uid="{00000000-0005-0000-0000-0000C86C0000}"/>
    <cellStyle name="20% - Accent1 3 5 2 3 5 2 2" xfId="28033" xr:uid="{00000000-0005-0000-0000-0000C96C0000}"/>
    <cellStyle name="20% - Accent1 3 5 2 3 5 2 2 2" xfId="28034" xr:uid="{00000000-0005-0000-0000-0000CA6C0000}"/>
    <cellStyle name="20% - Accent1 3 5 2 3 5 2 3" xfId="28035" xr:uid="{00000000-0005-0000-0000-0000CB6C0000}"/>
    <cellStyle name="20% - Accent1 3 5 2 3 5 3" xfId="28036" xr:uid="{00000000-0005-0000-0000-0000CC6C0000}"/>
    <cellStyle name="20% - Accent1 3 5 2 3 5 3 2" xfId="28037" xr:uid="{00000000-0005-0000-0000-0000CD6C0000}"/>
    <cellStyle name="20% - Accent1 3 5 2 3 5 4" xfId="28038" xr:uid="{00000000-0005-0000-0000-0000CE6C0000}"/>
    <cellStyle name="20% - Accent1 3 5 2 3 6" xfId="28039" xr:uid="{00000000-0005-0000-0000-0000CF6C0000}"/>
    <cellStyle name="20% - Accent1 3 5 2 3 6 2" xfId="28040" xr:uid="{00000000-0005-0000-0000-0000D06C0000}"/>
    <cellStyle name="20% - Accent1 3 5 2 3 6 2 2" xfId="28041" xr:uid="{00000000-0005-0000-0000-0000D16C0000}"/>
    <cellStyle name="20% - Accent1 3 5 2 3 6 2 2 2" xfId="28042" xr:uid="{00000000-0005-0000-0000-0000D26C0000}"/>
    <cellStyle name="20% - Accent1 3 5 2 3 6 2 3" xfId="28043" xr:uid="{00000000-0005-0000-0000-0000D36C0000}"/>
    <cellStyle name="20% - Accent1 3 5 2 3 6 3" xfId="28044" xr:uid="{00000000-0005-0000-0000-0000D46C0000}"/>
    <cellStyle name="20% - Accent1 3 5 2 3 6 3 2" xfId="28045" xr:uid="{00000000-0005-0000-0000-0000D56C0000}"/>
    <cellStyle name="20% - Accent1 3 5 2 3 6 4" xfId="28046" xr:uid="{00000000-0005-0000-0000-0000D66C0000}"/>
    <cellStyle name="20% - Accent1 3 5 2 3 7" xfId="28047" xr:uid="{00000000-0005-0000-0000-0000D76C0000}"/>
    <cellStyle name="20% - Accent1 3 5 2 3 7 2" xfId="28048" xr:uid="{00000000-0005-0000-0000-0000D86C0000}"/>
    <cellStyle name="20% - Accent1 3 5 2 3 7 2 2" xfId="28049" xr:uid="{00000000-0005-0000-0000-0000D96C0000}"/>
    <cellStyle name="20% - Accent1 3 5 2 3 7 3" xfId="28050" xr:uid="{00000000-0005-0000-0000-0000DA6C0000}"/>
    <cellStyle name="20% - Accent1 3 5 2 3 8" xfId="28051" xr:uid="{00000000-0005-0000-0000-0000DB6C0000}"/>
    <cellStyle name="20% - Accent1 3 5 2 3 8 2" xfId="28052" xr:uid="{00000000-0005-0000-0000-0000DC6C0000}"/>
    <cellStyle name="20% - Accent1 3 5 2 3 8 2 2" xfId="28053" xr:uid="{00000000-0005-0000-0000-0000DD6C0000}"/>
    <cellStyle name="20% - Accent1 3 5 2 3 8 3" xfId="28054" xr:uid="{00000000-0005-0000-0000-0000DE6C0000}"/>
    <cellStyle name="20% - Accent1 3 5 2 3 9" xfId="28055" xr:uid="{00000000-0005-0000-0000-0000DF6C0000}"/>
    <cellStyle name="20% - Accent1 3 5 2 3 9 2" xfId="28056" xr:uid="{00000000-0005-0000-0000-0000E06C0000}"/>
    <cellStyle name="20% - Accent1 3 5 2 4" xfId="28057" xr:uid="{00000000-0005-0000-0000-0000E16C0000}"/>
    <cellStyle name="20% - Accent1 3 5 2 4 10" xfId="28058" xr:uid="{00000000-0005-0000-0000-0000E26C0000}"/>
    <cellStyle name="20% - Accent1 3 5 2 4 10 2" xfId="28059" xr:uid="{00000000-0005-0000-0000-0000E36C0000}"/>
    <cellStyle name="20% - Accent1 3 5 2 4 11" xfId="28060" xr:uid="{00000000-0005-0000-0000-0000E46C0000}"/>
    <cellStyle name="20% - Accent1 3 5 2 4 2" xfId="28061" xr:uid="{00000000-0005-0000-0000-0000E56C0000}"/>
    <cellStyle name="20% - Accent1 3 5 2 4 2 2" xfId="28062" xr:uid="{00000000-0005-0000-0000-0000E66C0000}"/>
    <cellStyle name="20% - Accent1 3 5 2 4 2 2 2" xfId="28063" xr:uid="{00000000-0005-0000-0000-0000E76C0000}"/>
    <cellStyle name="20% - Accent1 3 5 2 4 2 2 2 2" xfId="28064" xr:uid="{00000000-0005-0000-0000-0000E86C0000}"/>
    <cellStyle name="20% - Accent1 3 5 2 4 2 2 2 2 2" xfId="28065" xr:uid="{00000000-0005-0000-0000-0000E96C0000}"/>
    <cellStyle name="20% - Accent1 3 5 2 4 2 2 2 3" xfId="28066" xr:uid="{00000000-0005-0000-0000-0000EA6C0000}"/>
    <cellStyle name="20% - Accent1 3 5 2 4 2 2 3" xfId="28067" xr:uid="{00000000-0005-0000-0000-0000EB6C0000}"/>
    <cellStyle name="20% - Accent1 3 5 2 4 2 2 3 2" xfId="28068" xr:uid="{00000000-0005-0000-0000-0000EC6C0000}"/>
    <cellStyle name="20% - Accent1 3 5 2 4 2 2 4" xfId="28069" xr:uid="{00000000-0005-0000-0000-0000ED6C0000}"/>
    <cellStyle name="20% - Accent1 3 5 2 4 2 3" xfId="28070" xr:uid="{00000000-0005-0000-0000-0000EE6C0000}"/>
    <cellStyle name="20% - Accent1 3 5 2 4 2 3 2" xfId="28071" xr:uid="{00000000-0005-0000-0000-0000EF6C0000}"/>
    <cellStyle name="20% - Accent1 3 5 2 4 2 3 2 2" xfId="28072" xr:uid="{00000000-0005-0000-0000-0000F06C0000}"/>
    <cellStyle name="20% - Accent1 3 5 2 4 2 3 2 2 2" xfId="28073" xr:uid="{00000000-0005-0000-0000-0000F16C0000}"/>
    <cellStyle name="20% - Accent1 3 5 2 4 2 3 2 3" xfId="28074" xr:uid="{00000000-0005-0000-0000-0000F26C0000}"/>
    <cellStyle name="20% - Accent1 3 5 2 4 2 3 3" xfId="28075" xr:uid="{00000000-0005-0000-0000-0000F36C0000}"/>
    <cellStyle name="20% - Accent1 3 5 2 4 2 3 3 2" xfId="28076" xr:uid="{00000000-0005-0000-0000-0000F46C0000}"/>
    <cellStyle name="20% - Accent1 3 5 2 4 2 3 4" xfId="28077" xr:uid="{00000000-0005-0000-0000-0000F56C0000}"/>
    <cellStyle name="20% - Accent1 3 5 2 4 2 4" xfId="28078" xr:uid="{00000000-0005-0000-0000-0000F66C0000}"/>
    <cellStyle name="20% - Accent1 3 5 2 4 2 4 2" xfId="28079" xr:uid="{00000000-0005-0000-0000-0000F76C0000}"/>
    <cellStyle name="20% - Accent1 3 5 2 4 2 4 2 2" xfId="28080" xr:uid="{00000000-0005-0000-0000-0000F86C0000}"/>
    <cellStyle name="20% - Accent1 3 5 2 4 2 4 2 2 2" xfId="28081" xr:uid="{00000000-0005-0000-0000-0000F96C0000}"/>
    <cellStyle name="20% - Accent1 3 5 2 4 2 4 2 3" xfId="28082" xr:uid="{00000000-0005-0000-0000-0000FA6C0000}"/>
    <cellStyle name="20% - Accent1 3 5 2 4 2 4 3" xfId="28083" xr:uid="{00000000-0005-0000-0000-0000FB6C0000}"/>
    <cellStyle name="20% - Accent1 3 5 2 4 2 4 3 2" xfId="28084" xr:uid="{00000000-0005-0000-0000-0000FC6C0000}"/>
    <cellStyle name="20% - Accent1 3 5 2 4 2 4 4" xfId="28085" xr:uid="{00000000-0005-0000-0000-0000FD6C0000}"/>
    <cellStyle name="20% - Accent1 3 5 2 4 2 5" xfId="28086" xr:uid="{00000000-0005-0000-0000-0000FE6C0000}"/>
    <cellStyle name="20% - Accent1 3 5 2 4 2 5 2" xfId="28087" xr:uid="{00000000-0005-0000-0000-0000FF6C0000}"/>
    <cellStyle name="20% - Accent1 3 5 2 4 2 5 2 2" xfId="28088" xr:uid="{00000000-0005-0000-0000-0000006D0000}"/>
    <cellStyle name="20% - Accent1 3 5 2 4 2 5 3" xfId="28089" xr:uid="{00000000-0005-0000-0000-0000016D0000}"/>
    <cellStyle name="20% - Accent1 3 5 2 4 2 6" xfId="28090" xr:uid="{00000000-0005-0000-0000-0000026D0000}"/>
    <cellStyle name="20% - Accent1 3 5 2 4 2 6 2" xfId="28091" xr:uid="{00000000-0005-0000-0000-0000036D0000}"/>
    <cellStyle name="20% - Accent1 3 5 2 4 2 6 2 2" xfId="28092" xr:uid="{00000000-0005-0000-0000-0000046D0000}"/>
    <cellStyle name="20% - Accent1 3 5 2 4 2 6 3" xfId="28093" xr:uid="{00000000-0005-0000-0000-0000056D0000}"/>
    <cellStyle name="20% - Accent1 3 5 2 4 2 7" xfId="28094" xr:uid="{00000000-0005-0000-0000-0000066D0000}"/>
    <cellStyle name="20% - Accent1 3 5 2 4 2 7 2" xfId="28095" xr:uid="{00000000-0005-0000-0000-0000076D0000}"/>
    <cellStyle name="20% - Accent1 3 5 2 4 2 8" xfId="28096" xr:uid="{00000000-0005-0000-0000-0000086D0000}"/>
    <cellStyle name="20% - Accent1 3 5 2 4 2 8 2" xfId="28097" xr:uid="{00000000-0005-0000-0000-0000096D0000}"/>
    <cellStyle name="20% - Accent1 3 5 2 4 2 9" xfId="28098" xr:uid="{00000000-0005-0000-0000-00000A6D0000}"/>
    <cellStyle name="20% - Accent1 3 5 2 4 3" xfId="28099" xr:uid="{00000000-0005-0000-0000-00000B6D0000}"/>
    <cellStyle name="20% - Accent1 3 5 2 4 3 2" xfId="28100" xr:uid="{00000000-0005-0000-0000-00000C6D0000}"/>
    <cellStyle name="20% - Accent1 3 5 2 4 3 2 2" xfId="28101" xr:uid="{00000000-0005-0000-0000-00000D6D0000}"/>
    <cellStyle name="20% - Accent1 3 5 2 4 3 2 2 2" xfId="28102" xr:uid="{00000000-0005-0000-0000-00000E6D0000}"/>
    <cellStyle name="20% - Accent1 3 5 2 4 3 2 2 2 2" xfId="28103" xr:uid="{00000000-0005-0000-0000-00000F6D0000}"/>
    <cellStyle name="20% - Accent1 3 5 2 4 3 2 2 3" xfId="28104" xr:uid="{00000000-0005-0000-0000-0000106D0000}"/>
    <cellStyle name="20% - Accent1 3 5 2 4 3 2 3" xfId="28105" xr:uid="{00000000-0005-0000-0000-0000116D0000}"/>
    <cellStyle name="20% - Accent1 3 5 2 4 3 2 3 2" xfId="28106" xr:uid="{00000000-0005-0000-0000-0000126D0000}"/>
    <cellStyle name="20% - Accent1 3 5 2 4 3 2 4" xfId="28107" xr:uid="{00000000-0005-0000-0000-0000136D0000}"/>
    <cellStyle name="20% - Accent1 3 5 2 4 3 3" xfId="28108" xr:uid="{00000000-0005-0000-0000-0000146D0000}"/>
    <cellStyle name="20% - Accent1 3 5 2 4 3 3 2" xfId="28109" xr:uid="{00000000-0005-0000-0000-0000156D0000}"/>
    <cellStyle name="20% - Accent1 3 5 2 4 3 3 2 2" xfId="28110" xr:uid="{00000000-0005-0000-0000-0000166D0000}"/>
    <cellStyle name="20% - Accent1 3 5 2 4 3 3 2 2 2" xfId="28111" xr:uid="{00000000-0005-0000-0000-0000176D0000}"/>
    <cellStyle name="20% - Accent1 3 5 2 4 3 3 2 3" xfId="28112" xr:uid="{00000000-0005-0000-0000-0000186D0000}"/>
    <cellStyle name="20% - Accent1 3 5 2 4 3 3 3" xfId="28113" xr:uid="{00000000-0005-0000-0000-0000196D0000}"/>
    <cellStyle name="20% - Accent1 3 5 2 4 3 3 3 2" xfId="28114" xr:uid="{00000000-0005-0000-0000-00001A6D0000}"/>
    <cellStyle name="20% - Accent1 3 5 2 4 3 3 4" xfId="28115" xr:uid="{00000000-0005-0000-0000-00001B6D0000}"/>
    <cellStyle name="20% - Accent1 3 5 2 4 3 4" xfId="28116" xr:uid="{00000000-0005-0000-0000-00001C6D0000}"/>
    <cellStyle name="20% - Accent1 3 5 2 4 3 4 2" xfId="28117" xr:uid="{00000000-0005-0000-0000-00001D6D0000}"/>
    <cellStyle name="20% - Accent1 3 5 2 4 3 4 2 2" xfId="28118" xr:uid="{00000000-0005-0000-0000-00001E6D0000}"/>
    <cellStyle name="20% - Accent1 3 5 2 4 3 4 2 2 2" xfId="28119" xr:uid="{00000000-0005-0000-0000-00001F6D0000}"/>
    <cellStyle name="20% - Accent1 3 5 2 4 3 4 2 3" xfId="28120" xr:uid="{00000000-0005-0000-0000-0000206D0000}"/>
    <cellStyle name="20% - Accent1 3 5 2 4 3 4 3" xfId="28121" xr:uid="{00000000-0005-0000-0000-0000216D0000}"/>
    <cellStyle name="20% - Accent1 3 5 2 4 3 4 3 2" xfId="28122" xr:uid="{00000000-0005-0000-0000-0000226D0000}"/>
    <cellStyle name="20% - Accent1 3 5 2 4 3 4 4" xfId="28123" xr:uid="{00000000-0005-0000-0000-0000236D0000}"/>
    <cellStyle name="20% - Accent1 3 5 2 4 3 5" xfId="28124" xr:uid="{00000000-0005-0000-0000-0000246D0000}"/>
    <cellStyle name="20% - Accent1 3 5 2 4 3 5 2" xfId="28125" xr:uid="{00000000-0005-0000-0000-0000256D0000}"/>
    <cellStyle name="20% - Accent1 3 5 2 4 3 5 2 2" xfId="28126" xr:uid="{00000000-0005-0000-0000-0000266D0000}"/>
    <cellStyle name="20% - Accent1 3 5 2 4 3 5 3" xfId="28127" xr:uid="{00000000-0005-0000-0000-0000276D0000}"/>
    <cellStyle name="20% - Accent1 3 5 2 4 3 6" xfId="28128" xr:uid="{00000000-0005-0000-0000-0000286D0000}"/>
    <cellStyle name="20% - Accent1 3 5 2 4 3 6 2" xfId="28129" xr:uid="{00000000-0005-0000-0000-0000296D0000}"/>
    <cellStyle name="20% - Accent1 3 5 2 4 3 6 2 2" xfId="28130" xr:uid="{00000000-0005-0000-0000-00002A6D0000}"/>
    <cellStyle name="20% - Accent1 3 5 2 4 3 6 3" xfId="28131" xr:uid="{00000000-0005-0000-0000-00002B6D0000}"/>
    <cellStyle name="20% - Accent1 3 5 2 4 3 7" xfId="28132" xr:uid="{00000000-0005-0000-0000-00002C6D0000}"/>
    <cellStyle name="20% - Accent1 3 5 2 4 3 7 2" xfId="28133" xr:uid="{00000000-0005-0000-0000-00002D6D0000}"/>
    <cellStyle name="20% - Accent1 3 5 2 4 3 8" xfId="28134" xr:uid="{00000000-0005-0000-0000-00002E6D0000}"/>
    <cellStyle name="20% - Accent1 3 5 2 4 3 8 2" xfId="28135" xr:uid="{00000000-0005-0000-0000-00002F6D0000}"/>
    <cellStyle name="20% - Accent1 3 5 2 4 3 9" xfId="28136" xr:uid="{00000000-0005-0000-0000-0000306D0000}"/>
    <cellStyle name="20% - Accent1 3 5 2 4 4" xfId="28137" xr:uid="{00000000-0005-0000-0000-0000316D0000}"/>
    <cellStyle name="20% - Accent1 3 5 2 4 4 2" xfId="28138" xr:uid="{00000000-0005-0000-0000-0000326D0000}"/>
    <cellStyle name="20% - Accent1 3 5 2 4 4 2 2" xfId="28139" xr:uid="{00000000-0005-0000-0000-0000336D0000}"/>
    <cellStyle name="20% - Accent1 3 5 2 4 4 2 2 2" xfId="28140" xr:uid="{00000000-0005-0000-0000-0000346D0000}"/>
    <cellStyle name="20% - Accent1 3 5 2 4 4 2 3" xfId="28141" xr:uid="{00000000-0005-0000-0000-0000356D0000}"/>
    <cellStyle name="20% - Accent1 3 5 2 4 4 3" xfId="28142" xr:uid="{00000000-0005-0000-0000-0000366D0000}"/>
    <cellStyle name="20% - Accent1 3 5 2 4 4 3 2" xfId="28143" xr:uid="{00000000-0005-0000-0000-0000376D0000}"/>
    <cellStyle name="20% - Accent1 3 5 2 4 4 4" xfId="28144" xr:uid="{00000000-0005-0000-0000-0000386D0000}"/>
    <cellStyle name="20% - Accent1 3 5 2 4 5" xfId="28145" xr:uid="{00000000-0005-0000-0000-0000396D0000}"/>
    <cellStyle name="20% - Accent1 3 5 2 4 5 2" xfId="28146" xr:uid="{00000000-0005-0000-0000-00003A6D0000}"/>
    <cellStyle name="20% - Accent1 3 5 2 4 5 2 2" xfId="28147" xr:uid="{00000000-0005-0000-0000-00003B6D0000}"/>
    <cellStyle name="20% - Accent1 3 5 2 4 5 2 2 2" xfId="28148" xr:uid="{00000000-0005-0000-0000-00003C6D0000}"/>
    <cellStyle name="20% - Accent1 3 5 2 4 5 2 3" xfId="28149" xr:uid="{00000000-0005-0000-0000-00003D6D0000}"/>
    <cellStyle name="20% - Accent1 3 5 2 4 5 3" xfId="28150" xr:uid="{00000000-0005-0000-0000-00003E6D0000}"/>
    <cellStyle name="20% - Accent1 3 5 2 4 5 3 2" xfId="28151" xr:uid="{00000000-0005-0000-0000-00003F6D0000}"/>
    <cellStyle name="20% - Accent1 3 5 2 4 5 4" xfId="28152" xr:uid="{00000000-0005-0000-0000-0000406D0000}"/>
    <cellStyle name="20% - Accent1 3 5 2 4 6" xfId="28153" xr:uid="{00000000-0005-0000-0000-0000416D0000}"/>
    <cellStyle name="20% - Accent1 3 5 2 4 6 2" xfId="28154" xr:uid="{00000000-0005-0000-0000-0000426D0000}"/>
    <cellStyle name="20% - Accent1 3 5 2 4 6 2 2" xfId="28155" xr:uid="{00000000-0005-0000-0000-0000436D0000}"/>
    <cellStyle name="20% - Accent1 3 5 2 4 6 2 2 2" xfId="28156" xr:uid="{00000000-0005-0000-0000-0000446D0000}"/>
    <cellStyle name="20% - Accent1 3 5 2 4 6 2 3" xfId="28157" xr:uid="{00000000-0005-0000-0000-0000456D0000}"/>
    <cellStyle name="20% - Accent1 3 5 2 4 6 3" xfId="28158" xr:uid="{00000000-0005-0000-0000-0000466D0000}"/>
    <cellStyle name="20% - Accent1 3 5 2 4 6 3 2" xfId="28159" xr:uid="{00000000-0005-0000-0000-0000476D0000}"/>
    <cellStyle name="20% - Accent1 3 5 2 4 6 4" xfId="28160" xr:uid="{00000000-0005-0000-0000-0000486D0000}"/>
    <cellStyle name="20% - Accent1 3 5 2 4 7" xfId="28161" xr:uid="{00000000-0005-0000-0000-0000496D0000}"/>
    <cellStyle name="20% - Accent1 3 5 2 4 7 2" xfId="28162" xr:uid="{00000000-0005-0000-0000-00004A6D0000}"/>
    <cellStyle name="20% - Accent1 3 5 2 4 7 2 2" xfId="28163" xr:uid="{00000000-0005-0000-0000-00004B6D0000}"/>
    <cellStyle name="20% - Accent1 3 5 2 4 7 3" xfId="28164" xr:uid="{00000000-0005-0000-0000-00004C6D0000}"/>
    <cellStyle name="20% - Accent1 3 5 2 4 8" xfId="28165" xr:uid="{00000000-0005-0000-0000-00004D6D0000}"/>
    <cellStyle name="20% - Accent1 3 5 2 4 8 2" xfId="28166" xr:uid="{00000000-0005-0000-0000-00004E6D0000}"/>
    <cellStyle name="20% - Accent1 3 5 2 4 8 2 2" xfId="28167" xr:uid="{00000000-0005-0000-0000-00004F6D0000}"/>
    <cellStyle name="20% - Accent1 3 5 2 4 8 3" xfId="28168" xr:uid="{00000000-0005-0000-0000-0000506D0000}"/>
    <cellStyle name="20% - Accent1 3 5 2 4 9" xfId="28169" xr:uid="{00000000-0005-0000-0000-0000516D0000}"/>
    <cellStyle name="20% - Accent1 3 5 2 4 9 2" xfId="28170" xr:uid="{00000000-0005-0000-0000-0000526D0000}"/>
    <cellStyle name="20% - Accent1 3 5 2 5" xfId="28171" xr:uid="{00000000-0005-0000-0000-0000536D0000}"/>
    <cellStyle name="20% - Accent1 3 5 2 5 10" xfId="28172" xr:uid="{00000000-0005-0000-0000-0000546D0000}"/>
    <cellStyle name="20% - Accent1 3 5 2 5 10 2" xfId="28173" xr:uid="{00000000-0005-0000-0000-0000556D0000}"/>
    <cellStyle name="20% - Accent1 3 5 2 5 11" xfId="28174" xr:uid="{00000000-0005-0000-0000-0000566D0000}"/>
    <cellStyle name="20% - Accent1 3 5 2 5 2" xfId="28175" xr:uid="{00000000-0005-0000-0000-0000576D0000}"/>
    <cellStyle name="20% - Accent1 3 5 2 5 2 2" xfId="28176" xr:uid="{00000000-0005-0000-0000-0000586D0000}"/>
    <cellStyle name="20% - Accent1 3 5 2 5 2 2 2" xfId="28177" xr:uid="{00000000-0005-0000-0000-0000596D0000}"/>
    <cellStyle name="20% - Accent1 3 5 2 5 2 2 2 2" xfId="28178" xr:uid="{00000000-0005-0000-0000-00005A6D0000}"/>
    <cellStyle name="20% - Accent1 3 5 2 5 2 2 2 2 2" xfId="28179" xr:uid="{00000000-0005-0000-0000-00005B6D0000}"/>
    <cellStyle name="20% - Accent1 3 5 2 5 2 2 2 3" xfId="28180" xr:uid="{00000000-0005-0000-0000-00005C6D0000}"/>
    <cellStyle name="20% - Accent1 3 5 2 5 2 2 3" xfId="28181" xr:uid="{00000000-0005-0000-0000-00005D6D0000}"/>
    <cellStyle name="20% - Accent1 3 5 2 5 2 2 3 2" xfId="28182" xr:uid="{00000000-0005-0000-0000-00005E6D0000}"/>
    <cellStyle name="20% - Accent1 3 5 2 5 2 2 4" xfId="28183" xr:uid="{00000000-0005-0000-0000-00005F6D0000}"/>
    <cellStyle name="20% - Accent1 3 5 2 5 2 3" xfId="28184" xr:uid="{00000000-0005-0000-0000-0000606D0000}"/>
    <cellStyle name="20% - Accent1 3 5 2 5 2 3 2" xfId="28185" xr:uid="{00000000-0005-0000-0000-0000616D0000}"/>
    <cellStyle name="20% - Accent1 3 5 2 5 2 3 2 2" xfId="28186" xr:uid="{00000000-0005-0000-0000-0000626D0000}"/>
    <cellStyle name="20% - Accent1 3 5 2 5 2 3 2 2 2" xfId="28187" xr:uid="{00000000-0005-0000-0000-0000636D0000}"/>
    <cellStyle name="20% - Accent1 3 5 2 5 2 3 2 3" xfId="28188" xr:uid="{00000000-0005-0000-0000-0000646D0000}"/>
    <cellStyle name="20% - Accent1 3 5 2 5 2 3 3" xfId="28189" xr:uid="{00000000-0005-0000-0000-0000656D0000}"/>
    <cellStyle name="20% - Accent1 3 5 2 5 2 3 3 2" xfId="28190" xr:uid="{00000000-0005-0000-0000-0000666D0000}"/>
    <cellStyle name="20% - Accent1 3 5 2 5 2 3 4" xfId="28191" xr:uid="{00000000-0005-0000-0000-0000676D0000}"/>
    <cellStyle name="20% - Accent1 3 5 2 5 2 4" xfId="28192" xr:uid="{00000000-0005-0000-0000-0000686D0000}"/>
    <cellStyle name="20% - Accent1 3 5 2 5 2 4 2" xfId="28193" xr:uid="{00000000-0005-0000-0000-0000696D0000}"/>
    <cellStyle name="20% - Accent1 3 5 2 5 2 4 2 2" xfId="28194" xr:uid="{00000000-0005-0000-0000-00006A6D0000}"/>
    <cellStyle name="20% - Accent1 3 5 2 5 2 4 2 2 2" xfId="28195" xr:uid="{00000000-0005-0000-0000-00006B6D0000}"/>
    <cellStyle name="20% - Accent1 3 5 2 5 2 4 2 3" xfId="28196" xr:uid="{00000000-0005-0000-0000-00006C6D0000}"/>
    <cellStyle name="20% - Accent1 3 5 2 5 2 4 3" xfId="28197" xr:uid="{00000000-0005-0000-0000-00006D6D0000}"/>
    <cellStyle name="20% - Accent1 3 5 2 5 2 4 3 2" xfId="28198" xr:uid="{00000000-0005-0000-0000-00006E6D0000}"/>
    <cellStyle name="20% - Accent1 3 5 2 5 2 4 4" xfId="28199" xr:uid="{00000000-0005-0000-0000-00006F6D0000}"/>
    <cellStyle name="20% - Accent1 3 5 2 5 2 5" xfId="28200" xr:uid="{00000000-0005-0000-0000-0000706D0000}"/>
    <cellStyle name="20% - Accent1 3 5 2 5 2 5 2" xfId="28201" xr:uid="{00000000-0005-0000-0000-0000716D0000}"/>
    <cellStyle name="20% - Accent1 3 5 2 5 2 5 2 2" xfId="28202" xr:uid="{00000000-0005-0000-0000-0000726D0000}"/>
    <cellStyle name="20% - Accent1 3 5 2 5 2 5 3" xfId="28203" xr:uid="{00000000-0005-0000-0000-0000736D0000}"/>
    <cellStyle name="20% - Accent1 3 5 2 5 2 6" xfId="28204" xr:uid="{00000000-0005-0000-0000-0000746D0000}"/>
    <cellStyle name="20% - Accent1 3 5 2 5 2 6 2" xfId="28205" xr:uid="{00000000-0005-0000-0000-0000756D0000}"/>
    <cellStyle name="20% - Accent1 3 5 2 5 2 6 2 2" xfId="28206" xr:uid="{00000000-0005-0000-0000-0000766D0000}"/>
    <cellStyle name="20% - Accent1 3 5 2 5 2 6 3" xfId="28207" xr:uid="{00000000-0005-0000-0000-0000776D0000}"/>
    <cellStyle name="20% - Accent1 3 5 2 5 2 7" xfId="28208" xr:uid="{00000000-0005-0000-0000-0000786D0000}"/>
    <cellStyle name="20% - Accent1 3 5 2 5 2 7 2" xfId="28209" xr:uid="{00000000-0005-0000-0000-0000796D0000}"/>
    <cellStyle name="20% - Accent1 3 5 2 5 2 8" xfId="28210" xr:uid="{00000000-0005-0000-0000-00007A6D0000}"/>
    <cellStyle name="20% - Accent1 3 5 2 5 2 8 2" xfId="28211" xr:uid="{00000000-0005-0000-0000-00007B6D0000}"/>
    <cellStyle name="20% - Accent1 3 5 2 5 2 9" xfId="28212" xr:uid="{00000000-0005-0000-0000-00007C6D0000}"/>
    <cellStyle name="20% - Accent1 3 5 2 5 3" xfId="28213" xr:uid="{00000000-0005-0000-0000-00007D6D0000}"/>
    <cellStyle name="20% - Accent1 3 5 2 5 3 2" xfId="28214" xr:uid="{00000000-0005-0000-0000-00007E6D0000}"/>
    <cellStyle name="20% - Accent1 3 5 2 5 3 2 2" xfId="28215" xr:uid="{00000000-0005-0000-0000-00007F6D0000}"/>
    <cellStyle name="20% - Accent1 3 5 2 5 3 2 2 2" xfId="28216" xr:uid="{00000000-0005-0000-0000-0000806D0000}"/>
    <cellStyle name="20% - Accent1 3 5 2 5 3 2 2 2 2" xfId="28217" xr:uid="{00000000-0005-0000-0000-0000816D0000}"/>
    <cellStyle name="20% - Accent1 3 5 2 5 3 2 2 3" xfId="28218" xr:uid="{00000000-0005-0000-0000-0000826D0000}"/>
    <cellStyle name="20% - Accent1 3 5 2 5 3 2 3" xfId="28219" xr:uid="{00000000-0005-0000-0000-0000836D0000}"/>
    <cellStyle name="20% - Accent1 3 5 2 5 3 2 3 2" xfId="28220" xr:uid="{00000000-0005-0000-0000-0000846D0000}"/>
    <cellStyle name="20% - Accent1 3 5 2 5 3 2 4" xfId="28221" xr:uid="{00000000-0005-0000-0000-0000856D0000}"/>
    <cellStyle name="20% - Accent1 3 5 2 5 3 3" xfId="28222" xr:uid="{00000000-0005-0000-0000-0000866D0000}"/>
    <cellStyle name="20% - Accent1 3 5 2 5 3 3 2" xfId="28223" xr:uid="{00000000-0005-0000-0000-0000876D0000}"/>
    <cellStyle name="20% - Accent1 3 5 2 5 3 3 2 2" xfId="28224" xr:uid="{00000000-0005-0000-0000-0000886D0000}"/>
    <cellStyle name="20% - Accent1 3 5 2 5 3 3 2 2 2" xfId="28225" xr:uid="{00000000-0005-0000-0000-0000896D0000}"/>
    <cellStyle name="20% - Accent1 3 5 2 5 3 3 2 3" xfId="28226" xr:uid="{00000000-0005-0000-0000-00008A6D0000}"/>
    <cellStyle name="20% - Accent1 3 5 2 5 3 3 3" xfId="28227" xr:uid="{00000000-0005-0000-0000-00008B6D0000}"/>
    <cellStyle name="20% - Accent1 3 5 2 5 3 3 3 2" xfId="28228" xr:uid="{00000000-0005-0000-0000-00008C6D0000}"/>
    <cellStyle name="20% - Accent1 3 5 2 5 3 3 4" xfId="28229" xr:uid="{00000000-0005-0000-0000-00008D6D0000}"/>
    <cellStyle name="20% - Accent1 3 5 2 5 3 4" xfId="28230" xr:uid="{00000000-0005-0000-0000-00008E6D0000}"/>
    <cellStyle name="20% - Accent1 3 5 2 5 3 4 2" xfId="28231" xr:uid="{00000000-0005-0000-0000-00008F6D0000}"/>
    <cellStyle name="20% - Accent1 3 5 2 5 3 4 2 2" xfId="28232" xr:uid="{00000000-0005-0000-0000-0000906D0000}"/>
    <cellStyle name="20% - Accent1 3 5 2 5 3 4 2 2 2" xfId="28233" xr:uid="{00000000-0005-0000-0000-0000916D0000}"/>
    <cellStyle name="20% - Accent1 3 5 2 5 3 4 2 3" xfId="28234" xr:uid="{00000000-0005-0000-0000-0000926D0000}"/>
    <cellStyle name="20% - Accent1 3 5 2 5 3 4 3" xfId="28235" xr:uid="{00000000-0005-0000-0000-0000936D0000}"/>
    <cellStyle name="20% - Accent1 3 5 2 5 3 4 3 2" xfId="28236" xr:uid="{00000000-0005-0000-0000-0000946D0000}"/>
    <cellStyle name="20% - Accent1 3 5 2 5 3 4 4" xfId="28237" xr:uid="{00000000-0005-0000-0000-0000956D0000}"/>
    <cellStyle name="20% - Accent1 3 5 2 5 3 5" xfId="28238" xr:uid="{00000000-0005-0000-0000-0000966D0000}"/>
    <cellStyle name="20% - Accent1 3 5 2 5 3 5 2" xfId="28239" xr:uid="{00000000-0005-0000-0000-0000976D0000}"/>
    <cellStyle name="20% - Accent1 3 5 2 5 3 5 2 2" xfId="28240" xr:uid="{00000000-0005-0000-0000-0000986D0000}"/>
    <cellStyle name="20% - Accent1 3 5 2 5 3 5 3" xfId="28241" xr:uid="{00000000-0005-0000-0000-0000996D0000}"/>
    <cellStyle name="20% - Accent1 3 5 2 5 3 6" xfId="28242" xr:uid="{00000000-0005-0000-0000-00009A6D0000}"/>
    <cellStyle name="20% - Accent1 3 5 2 5 3 6 2" xfId="28243" xr:uid="{00000000-0005-0000-0000-00009B6D0000}"/>
    <cellStyle name="20% - Accent1 3 5 2 5 3 6 2 2" xfId="28244" xr:uid="{00000000-0005-0000-0000-00009C6D0000}"/>
    <cellStyle name="20% - Accent1 3 5 2 5 3 6 3" xfId="28245" xr:uid="{00000000-0005-0000-0000-00009D6D0000}"/>
    <cellStyle name="20% - Accent1 3 5 2 5 3 7" xfId="28246" xr:uid="{00000000-0005-0000-0000-00009E6D0000}"/>
    <cellStyle name="20% - Accent1 3 5 2 5 3 7 2" xfId="28247" xr:uid="{00000000-0005-0000-0000-00009F6D0000}"/>
    <cellStyle name="20% - Accent1 3 5 2 5 3 8" xfId="28248" xr:uid="{00000000-0005-0000-0000-0000A06D0000}"/>
    <cellStyle name="20% - Accent1 3 5 2 5 3 8 2" xfId="28249" xr:uid="{00000000-0005-0000-0000-0000A16D0000}"/>
    <cellStyle name="20% - Accent1 3 5 2 5 3 9" xfId="28250" xr:uid="{00000000-0005-0000-0000-0000A26D0000}"/>
    <cellStyle name="20% - Accent1 3 5 2 5 4" xfId="28251" xr:uid="{00000000-0005-0000-0000-0000A36D0000}"/>
    <cellStyle name="20% - Accent1 3 5 2 5 4 2" xfId="28252" xr:uid="{00000000-0005-0000-0000-0000A46D0000}"/>
    <cellStyle name="20% - Accent1 3 5 2 5 4 2 2" xfId="28253" xr:uid="{00000000-0005-0000-0000-0000A56D0000}"/>
    <cellStyle name="20% - Accent1 3 5 2 5 4 2 2 2" xfId="28254" xr:uid="{00000000-0005-0000-0000-0000A66D0000}"/>
    <cellStyle name="20% - Accent1 3 5 2 5 4 2 3" xfId="28255" xr:uid="{00000000-0005-0000-0000-0000A76D0000}"/>
    <cellStyle name="20% - Accent1 3 5 2 5 4 3" xfId="28256" xr:uid="{00000000-0005-0000-0000-0000A86D0000}"/>
    <cellStyle name="20% - Accent1 3 5 2 5 4 3 2" xfId="28257" xr:uid="{00000000-0005-0000-0000-0000A96D0000}"/>
    <cellStyle name="20% - Accent1 3 5 2 5 4 4" xfId="28258" xr:uid="{00000000-0005-0000-0000-0000AA6D0000}"/>
    <cellStyle name="20% - Accent1 3 5 2 5 5" xfId="28259" xr:uid="{00000000-0005-0000-0000-0000AB6D0000}"/>
    <cellStyle name="20% - Accent1 3 5 2 5 5 2" xfId="28260" xr:uid="{00000000-0005-0000-0000-0000AC6D0000}"/>
    <cellStyle name="20% - Accent1 3 5 2 5 5 2 2" xfId="28261" xr:uid="{00000000-0005-0000-0000-0000AD6D0000}"/>
    <cellStyle name="20% - Accent1 3 5 2 5 5 2 2 2" xfId="28262" xr:uid="{00000000-0005-0000-0000-0000AE6D0000}"/>
    <cellStyle name="20% - Accent1 3 5 2 5 5 2 3" xfId="28263" xr:uid="{00000000-0005-0000-0000-0000AF6D0000}"/>
    <cellStyle name="20% - Accent1 3 5 2 5 5 3" xfId="28264" xr:uid="{00000000-0005-0000-0000-0000B06D0000}"/>
    <cellStyle name="20% - Accent1 3 5 2 5 5 3 2" xfId="28265" xr:uid="{00000000-0005-0000-0000-0000B16D0000}"/>
    <cellStyle name="20% - Accent1 3 5 2 5 5 4" xfId="28266" xr:uid="{00000000-0005-0000-0000-0000B26D0000}"/>
    <cellStyle name="20% - Accent1 3 5 2 5 6" xfId="28267" xr:uid="{00000000-0005-0000-0000-0000B36D0000}"/>
    <cellStyle name="20% - Accent1 3 5 2 5 6 2" xfId="28268" xr:uid="{00000000-0005-0000-0000-0000B46D0000}"/>
    <cellStyle name="20% - Accent1 3 5 2 5 6 2 2" xfId="28269" xr:uid="{00000000-0005-0000-0000-0000B56D0000}"/>
    <cellStyle name="20% - Accent1 3 5 2 5 6 2 2 2" xfId="28270" xr:uid="{00000000-0005-0000-0000-0000B66D0000}"/>
    <cellStyle name="20% - Accent1 3 5 2 5 6 2 3" xfId="28271" xr:uid="{00000000-0005-0000-0000-0000B76D0000}"/>
    <cellStyle name="20% - Accent1 3 5 2 5 6 3" xfId="28272" xr:uid="{00000000-0005-0000-0000-0000B86D0000}"/>
    <cellStyle name="20% - Accent1 3 5 2 5 6 3 2" xfId="28273" xr:uid="{00000000-0005-0000-0000-0000B96D0000}"/>
    <cellStyle name="20% - Accent1 3 5 2 5 6 4" xfId="28274" xr:uid="{00000000-0005-0000-0000-0000BA6D0000}"/>
    <cellStyle name="20% - Accent1 3 5 2 5 7" xfId="28275" xr:uid="{00000000-0005-0000-0000-0000BB6D0000}"/>
    <cellStyle name="20% - Accent1 3 5 2 5 7 2" xfId="28276" xr:uid="{00000000-0005-0000-0000-0000BC6D0000}"/>
    <cellStyle name="20% - Accent1 3 5 2 5 7 2 2" xfId="28277" xr:uid="{00000000-0005-0000-0000-0000BD6D0000}"/>
    <cellStyle name="20% - Accent1 3 5 2 5 7 3" xfId="28278" xr:uid="{00000000-0005-0000-0000-0000BE6D0000}"/>
    <cellStyle name="20% - Accent1 3 5 2 5 8" xfId="28279" xr:uid="{00000000-0005-0000-0000-0000BF6D0000}"/>
    <cellStyle name="20% - Accent1 3 5 2 5 8 2" xfId="28280" xr:uid="{00000000-0005-0000-0000-0000C06D0000}"/>
    <cellStyle name="20% - Accent1 3 5 2 5 8 2 2" xfId="28281" xr:uid="{00000000-0005-0000-0000-0000C16D0000}"/>
    <cellStyle name="20% - Accent1 3 5 2 5 8 3" xfId="28282" xr:uid="{00000000-0005-0000-0000-0000C26D0000}"/>
    <cellStyle name="20% - Accent1 3 5 2 5 9" xfId="28283" xr:uid="{00000000-0005-0000-0000-0000C36D0000}"/>
    <cellStyle name="20% - Accent1 3 5 2 5 9 2" xfId="28284" xr:uid="{00000000-0005-0000-0000-0000C46D0000}"/>
    <cellStyle name="20% - Accent1 3 5 2 6" xfId="28285" xr:uid="{00000000-0005-0000-0000-0000C56D0000}"/>
    <cellStyle name="20% - Accent1 3 5 2 6 2" xfId="28286" xr:uid="{00000000-0005-0000-0000-0000C66D0000}"/>
    <cellStyle name="20% - Accent1 3 5 2 6 2 2" xfId="28287" xr:uid="{00000000-0005-0000-0000-0000C76D0000}"/>
    <cellStyle name="20% - Accent1 3 5 2 6 2 2 2" xfId="28288" xr:uid="{00000000-0005-0000-0000-0000C86D0000}"/>
    <cellStyle name="20% - Accent1 3 5 2 6 2 2 2 2" xfId="28289" xr:uid="{00000000-0005-0000-0000-0000C96D0000}"/>
    <cellStyle name="20% - Accent1 3 5 2 6 2 2 3" xfId="28290" xr:uid="{00000000-0005-0000-0000-0000CA6D0000}"/>
    <cellStyle name="20% - Accent1 3 5 2 6 2 3" xfId="28291" xr:uid="{00000000-0005-0000-0000-0000CB6D0000}"/>
    <cellStyle name="20% - Accent1 3 5 2 6 2 3 2" xfId="28292" xr:uid="{00000000-0005-0000-0000-0000CC6D0000}"/>
    <cellStyle name="20% - Accent1 3 5 2 6 2 4" xfId="28293" xr:uid="{00000000-0005-0000-0000-0000CD6D0000}"/>
    <cellStyle name="20% - Accent1 3 5 2 6 3" xfId="28294" xr:uid="{00000000-0005-0000-0000-0000CE6D0000}"/>
    <cellStyle name="20% - Accent1 3 5 2 6 3 2" xfId="28295" xr:uid="{00000000-0005-0000-0000-0000CF6D0000}"/>
    <cellStyle name="20% - Accent1 3 5 2 6 3 2 2" xfId="28296" xr:uid="{00000000-0005-0000-0000-0000D06D0000}"/>
    <cellStyle name="20% - Accent1 3 5 2 6 3 2 2 2" xfId="28297" xr:uid="{00000000-0005-0000-0000-0000D16D0000}"/>
    <cellStyle name="20% - Accent1 3 5 2 6 3 2 3" xfId="28298" xr:uid="{00000000-0005-0000-0000-0000D26D0000}"/>
    <cellStyle name="20% - Accent1 3 5 2 6 3 3" xfId="28299" xr:uid="{00000000-0005-0000-0000-0000D36D0000}"/>
    <cellStyle name="20% - Accent1 3 5 2 6 3 3 2" xfId="28300" xr:uid="{00000000-0005-0000-0000-0000D46D0000}"/>
    <cellStyle name="20% - Accent1 3 5 2 6 3 4" xfId="28301" xr:uid="{00000000-0005-0000-0000-0000D56D0000}"/>
    <cellStyle name="20% - Accent1 3 5 2 6 4" xfId="28302" xr:uid="{00000000-0005-0000-0000-0000D66D0000}"/>
    <cellStyle name="20% - Accent1 3 5 2 6 4 2" xfId="28303" xr:uid="{00000000-0005-0000-0000-0000D76D0000}"/>
    <cellStyle name="20% - Accent1 3 5 2 6 4 2 2" xfId="28304" xr:uid="{00000000-0005-0000-0000-0000D86D0000}"/>
    <cellStyle name="20% - Accent1 3 5 2 6 4 2 2 2" xfId="28305" xr:uid="{00000000-0005-0000-0000-0000D96D0000}"/>
    <cellStyle name="20% - Accent1 3 5 2 6 4 2 3" xfId="28306" xr:uid="{00000000-0005-0000-0000-0000DA6D0000}"/>
    <cellStyle name="20% - Accent1 3 5 2 6 4 3" xfId="28307" xr:uid="{00000000-0005-0000-0000-0000DB6D0000}"/>
    <cellStyle name="20% - Accent1 3 5 2 6 4 3 2" xfId="28308" xr:uid="{00000000-0005-0000-0000-0000DC6D0000}"/>
    <cellStyle name="20% - Accent1 3 5 2 6 4 4" xfId="28309" xr:uid="{00000000-0005-0000-0000-0000DD6D0000}"/>
    <cellStyle name="20% - Accent1 3 5 2 6 5" xfId="28310" xr:uid="{00000000-0005-0000-0000-0000DE6D0000}"/>
    <cellStyle name="20% - Accent1 3 5 2 6 5 2" xfId="28311" xr:uid="{00000000-0005-0000-0000-0000DF6D0000}"/>
    <cellStyle name="20% - Accent1 3 5 2 6 5 2 2" xfId="28312" xr:uid="{00000000-0005-0000-0000-0000E06D0000}"/>
    <cellStyle name="20% - Accent1 3 5 2 6 5 3" xfId="28313" xr:uid="{00000000-0005-0000-0000-0000E16D0000}"/>
    <cellStyle name="20% - Accent1 3 5 2 6 6" xfId="28314" xr:uid="{00000000-0005-0000-0000-0000E26D0000}"/>
    <cellStyle name="20% - Accent1 3 5 2 6 6 2" xfId="28315" xr:uid="{00000000-0005-0000-0000-0000E36D0000}"/>
    <cellStyle name="20% - Accent1 3 5 2 6 6 2 2" xfId="28316" xr:uid="{00000000-0005-0000-0000-0000E46D0000}"/>
    <cellStyle name="20% - Accent1 3 5 2 6 6 3" xfId="28317" xr:uid="{00000000-0005-0000-0000-0000E56D0000}"/>
    <cellStyle name="20% - Accent1 3 5 2 6 7" xfId="28318" xr:uid="{00000000-0005-0000-0000-0000E66D0000}"/>
    <cellStyle name="20% - Accent1 3 5 2 6 7 2" xfId="28319" xr:uid="{00000000-0005-0000-0000-0000E76D0000}"/>
    <cellStyle name="20% - Accent1 3 5 2 6 8" xfId="28320" xr:uid="{00000000-0005-0000-0000-0000E86D0000}"/>
    <cellStyle name="20% - Accent1 3 5 2 6 8 2" xfId="28321" xr:uid="{00000000-0005-0000-0000-0000E96D0000}"/>
    <cellStyle name="20% - Accent1 3 5 2 6 9" xfId="28322" xr:uid="{00000000-0005-0000-0000-0000EA6D0000}"/>
    <cellStyle name="20% - Accent1 3 5 2 7" xfId="28323" xr:uid="{00000000-0005-0000-0000-0000EB6D0000}"/>
    <cellStyle name="20% - Accent1 3 5 2 7 2" xfId="28324" xr:uid="{00000000-0005-0000-0000-0000EC6D0000}"/>
    <cellStyle name="20% - Accent1 3 5 2 7 2 2" xfId="28325" xr:uid="{00000000-0005-0000-0000-0000ED6D0000}"/>
    <cellStyle name="20% - Accent1 3 5 2 7 2 2 2" xfId="28326" xr:uid="{00000000-0005-0000-0000-0000EE6D0000}"/>
    <cellStyle name="20% - Accent1 3 5 2 7 2 2 2 2" xfId="28327" xr:uid="{00000000-0005-0000-0000-0000EF6D0000}"/>
    <cellStyle name="20% - Accent1 3 5 2 7 2 2 3" xfId="28328" xr:uid="{00000000-0005-0000-0000-0000F06D0000}"/>
    <cellStyle name="20% - Accent1 3 5 2 7 2 3" xfId="28329" xr:uid="{00000000-0005-0000-0000-0000F16D0000}"/>
    <cellStyle name="20% - Accent1 3 5 2 7 2 3 2" xfId="28330" xr:uid="{00000000-0005-0000-0000-0000F26D0000}"/>
    <cellStyle name="20% - Accent1 3 5 2 7 2 4" xfId="28331" xr:uid="{00000000-0005-0000-0000-0000F36D0000}"/>
    <cellStyle name="20% - Accent1 3 5 2 7 3" xfId="28332" xr:uid="{00000000-0005-0000-0000-0000F46D0000}"/>
    <cellStyle name="20% - Accent1 3 5 2 7 3 2" xfId="28333" xr:uid="{00000000-0005-0000-0000-0000F56D0000}"/>
    <cellStyle name="20% - Accent1 3 5 2 7 3 2 2" xfId="28334" xr:uid="{00000000-0005-0000-0000-0000F66D0000}"/>
    <cellStyle name="20% - Accent1 3 5 2 7 3 2 2 2" xfId="28335" xr:uid="{00000000-0005-0000-0000-0000F76D0000}"/>
    <cellStyle name="20% - Accent1 3 5 2 7 3 2 3" xfId="28336" xr:uid="{00000000-0005-0000-0000-0000F86D0000}"/>
    <cellStyle name="20% - Accent1 3 5 2 7 3 3" xfId="28337" xr:uid="{00000000-0005-0000-0000-0000F96D0000}"/>
    <cellStyle name="20% - Accent1 3 5 2 7 3 3 2" xfId="28338" xr:uid="{00000000-0005-0000-0000-0000FA6D0000}"/>
    <cellStyle name="20% - Accent1 3 5 2 7 3 4" xfId="28339" xr:uid="{00000000-0005-0000-0000-0000FB6D0000}"/>
    <cellStyle name="20% - Accent1 3 5 2 7 4" xfId="28340" xr:uid="{00000000-0005-0000-0000-0000FC6D0000}"/>
    <cellStyle name="20% - Accent1 3 5 2 7 4 2" xfId="28341" xr:uid="{00000000-0005-0000-0000-0000FD6D0000}"/>
    <cellStyle name="20% - Accent1 3 5 2 7 4 2 2" xfId="28342" xr:uid="{00000000-0005-0000-0000-0000FE6D0000}"/>
    <cellStyle name="20% - Accent1 3 5 2 7 4 2 2 2" xfId="28343" xr:uid="{00000000-0005-0000-0000-0000FF6D0000}"/>
    <cellStyle name="20% - Accent1 3 5 2 7 4 2 3" xfId="28344" xr:uid="{00000000-0005-0000-0000-0000006E0000}"/>
    <cellStyle name="20% - Accent1 3 5 2 7 4 3" xfId="28345" xr:uid="{00000000-0005-0000-0000-0000016E0000}"/>
    <cellStyle name="20% - Accent1 3 5 2 7 4 3 2" xfId="28346" xr:uid="{00000000-0005-0000-0000-0000026E0000}"/>
    <cellStyle name="20% - Accent1 3 5 2 7 4 4" xfId="28347" xr:uid="{00000000-0005-0000-0000-0000036E0000}"/>
    <cellStyle name="20% - Accent1 3 5 2 7 5" xfId="28348" xr:uid="{00000000-0005-0000-0000-0000046E0000}"/>
    <cellStyle name="20% - Accent1 3 5 2 7 5 2" xfId="28349" xr:uid="{00000000-0005-0000-0000-0000056E0000}"/>
    <cellStyle name="20% - Accent1 3 5 2 7 5 2 2" xfId="28350" xr:uid="{00000000-0005-0000-0000-0000066E0000}"/>
    <cellStyle name="20% - Accent1 3 5 2 7 5 3" xfId="28351" xr:uid="{00000000-0005-0000-0000-0000076E0000}"/>
    <cellStyle name="20% - Accent1 3 5 2 7 6" xfId="28352" xr:uid="{00000000-0005-0000-0000-0000086E0000}"/>
    <cellStyle name="20% - Accent1 3 5 2 7 6 2" xfId="28353" xr:uid="{00000000-0005-0000-0000-0000096E0000}"/>
    <cellStyle name="20% - Accent1 3 5 2 7 6 2 2" xfId="28354" xr:uid="{00000000-0005-0000-0000-00000A6E0000}"/>
    <cellStyle name="20% - Accent1 3 5 2 7 6 3" xfId="28355" xr:uid="{00000000-0005-0000-0000-00000B6E0000}"/>
    <cellStyle name="20% - Accent1 3 5 2 7 7" xfId="28356" xr:uid="{00000000-0005-0000-0000-00000C6E0000}"/>
    <cellStyle name="20% - Accent1 3 5 2 7 7 2" xfId="28357" xr:uid="{00000000-0005-0000-0000-00000D6E0000}"/>
    <cellStyle name="20% - Accent1 3 5 2 7 8" xfId="28358" xr:uid="{00000000-0005-0000-0000-00000E6E0000}"/>
    <cellStyle name="20% - Accent1 3 5 2 7 8 2" xfId="28359" xr:uid="{00000000-0005-0000-0000-00000F6E0000}"/>
    <cellStyle name="20% - Accent1 3 5 2 7 9" xfId="28360" xr:uid="{00000000-0005-0000-0000-0000106E0000}"/>
    <cellStyle name="20% - Accent1 3 5 2 8" xfId="28361" xr:uid="{00000000-0005-0000-0000-0000116E0000}"/>
    <cellStyle name="20% - Accent1 3 5 2 8 2" xfId="28362" xr:uid="{00000000-0005-0000-0000-0000126E0000}"/>
    <cellStyle name="20% - Accent1 3 5 2 8 2 2" xfId="28363" xr:uid="{00000000-0005-0000-0000-0000136E0000}"/>
    <cellStyle name="20% - Accent1 3 5 2 8 2 2 2" xfId="28364" xr:uid="{00000000-0005-0000-0000-0000146E0000}"/>
    <cellStyle name="20% - Accent1 3 5 2 8 2 3" xfId="28365" xr:uid="{00000000-0005-0000-0000-0000156E0000}"/>
    <cellStyle name="20% - Accent1 3 5 2 8 3" xfId="28366" xr:uid="{00000000-0005-0000-0000-0000166E0000}"/>
    <cellStyle name="20% - Accent1 3 5 2 8 3 2" xfId="28367" xr:uid="{00000000-0005-0000-0000-0000176E0000}"/>
    <cellStyle name="20% - Accent1 3 5 2 8 4" xfId="28368" xr:uid="{00000000-0005-0000-0000-0000186E0000}"/>
    <cellStyle name="20% - Accent1 3 5 2 9" xfId="28369" xr:uid="{00000000-0005-0000-0000-0000196E0000}"/>
    <cellStyle name="20% - Accent1 3 5 2 9 2" xfId="28370" xr:uid="{00000000-0005-0000-0000-00001A6E0000}"/>
    <cellStyle name="20% - Accent1 3 5 2 9 2 2" xfId="28371" xr:uid="{00000000-0005-0000-0000-00001B6E0000}"/>
    <cellStyle name="20% - Accent1 3 5 2 9 2 2 2" xfId="28372" xr:uid="{00000000-0005-0000-0000-00001C6E0000}"/>
    <cellStyle name="20% - Accent1 3 5 2 9 2 3" xfId="28373" xr:uid="{00000000-0005-0000-0000-00001D6E0000}"/>
    <cellStyle name="20% - Accent1 3 5 2 9 3" xfId="28374" xr:uid="{00000000-0005-0000-0000-00001E6E0000}"/>
    <cellStyle name="20% - Accent1 3 5 2 9 3 2" xfId="28375" xr:uid="{00000000-0005-0000-0000-00001F6E0000}"/>
    <cellStyle name="20% - Accent1 3 5 2 9 4" xfId="28376" xr:uid="{00000000-0005-0000-0000-0000206E0000}"/>
    <cellStyle name="20% - Accent1 3 5 3" xfId="28377" xr:uid="{00000000-0005-0000-0000-0000216E0000}"/>
    <cellStyle name="20% - Accent1 3 5 3 10" xfId="28378" xr:uid="{00000000-0005-0000-0000-0000226E0000}"/>
    <cellStyle name="20% - Accent1 3 5 3 10 2" xfId="28379" xr:uid="{00000000-0005-0000-0000-0000236E0000}"/>
    <cellStyle name="20% - Accent1 3 5 3 10 2 2" xfId="28380" xr:uid="{00000000-0005-0000-0000-0000246E0000}"/>
    <cellStyle name="20% - Accent1 3 5 3 10 3" xfId="28381" xr:uid="{00000000-0005-0000-0000-0000256E0000}"/>
    <cellStyle name="20% - Accent1 3 5 3 11" xfId="28382" xr:uid="{00000000-0005-0000-0000-0000266E0000}"/>
    <cellStyle name="20% - Accent1 3 5 3 11 2" xfId="28383" xr:uid="{00000000-0005-0000-0000-0000276E0000}"/>
    <cellStyle name="20% - Accent1 3 5 3 11 2 2" xfId="28384" xr:uid="{00000000-0005-0000-0000-0000286E0000}"/>
    <cellStyle name="20% - Accent1 3 5 3 11 3" xfId="28385" xr:uid="{00000000-0005-0000-0000-0000296E0000}"/>
    <cellStyle name="20% - Accent1 3 5 3 12" xfId="28386" xr:uid="{00000000-0005-0000-0000-00002A6E0000}"/>
    <cellStyle name="20% - Accent1 3 5 3 12 2" xfId="28387" xr:uid="{00000000-0005-0000-0000-00002B6E0000}"/>
    <cellStyle name="20% - Accent1 3 5 3 13" xfId="28388" xr:uid="{00000000-0005-0000-0000-00002C6E0000}"/>
    <cellStyle name="20% - Accent1 3 5 3 13 2" xfId="28389" xr:uid="{00000000-0005-0000-0000-00002D6E0000}"/>
    <cellStyle name="20% - Accent1 3 5 3 14" xfId="28390" xr:uid="{00000000-0005-0000-0000-00002E6E0000}"/>
    <cellStyle name="20% - Accent1 3 5 3 2" xfId="28391" xr:uid="{00000000-0005-0000-0000-00002F6E0000}"/>
    <cellStyle name="20% - Accent1 3 5 3 2 10" xfId="28392" xr:uid="{00000000-0005-0000-0000-0000306E0000}"/>
    <cellStyle name="20% - Accent1 3 5 3 2 10 2" xfId="28393" xr:uid="{00000000-0005-0000-0000-0000316E0000}"/>
    <cellStyle name="20% - Accent1 3 5 3 2 11" xfId="28394" xr:uid="{00000000-0005-0000-0000-0000326E0000}"/>
    <cellStyle name="20% - Accent1 3 5 3 2 2" xfId="28395" xr:uid="{00000000-0005-0000-0000-0000336E0000}"/>
    <cellStyle name="20% - Accent1 3 5 3 2 2 2" xfId="28396" xr:uid="{00000000-0005-0000-0000-0000346E0000}"/>
    <cellStyle name="20% - Accent1 3 5 3 2 2 2 2" xfId="28397" xr:uid="{00000000-0005-0000-0000-0000356E0000}"/>
    <cellStyle name="20% - Accent1 3 5 3 2 2 2 2 2" xfId="28398" xr:uid="{00000000-0005-0000-0000-0000366E0000}"/>
    <cellStyle name="20% - Accent1 3 5 3 2 2 2 2 2 2" xfId="28399" xr:uid="{00000000-0005-0000-0000-0000376E0000}"/>
    <cellStyle name="20% - Accent1 3 5 3 2 2 2 2 3" xfId="28400" xr:uid="{00000000-0005-0000-0000-0000386E0000}"/>
    <cellStyle name="20% - Accent1 3 5 3 2 2 2 3" xfId="28401" xr:uid="{00000000-0005-0000-0000-0000396E0000}"/>
    <cellStyle name="20% - Accent1 3 5 3 2 2 2 3 2" xfId="28402" xr:uid="{00000000-0005-0000-0000-00003A6E0000}"/>
    <cellStyle name="20% - Accent1 3 5 3 2 2 2 4" xfId="28403" xr:uid="{00000000-0005-0000-0000-00003B6E0000}"/>
    <cellStyle name="20% - Accent1 3 5 3 2 2 3" xfId="28404" xr:uid="{00000000-0005-0000-0000-00003C6E0000}"/>
    <cellStyle name="20% - Accent1 3 5 3 2 2 3 2" xfId="28405" xr:uid="{00000000-0005-0000-0000-00003D6E0000}"/>
    <cellStyle name="20% - Accent1 3 5 3 2 2 3 2 2" xfId="28406" xr:uid="{00000000-0005-0000-0000-00003E6E0000}"/>
    <cellStyle name="20% - Accent1 3 5 3 2 2 3 2 2 2" xfId="28407" xr:uid="{00000000-0005-0000-0000-00003F6E0000}"/>
    <cellStyle name="20% - Accent1 3 5 3 2 2 3 2 3" xfId="28408" xr:uid="{00000000-0005-0000-0000-0000406E0000}"/>
    <cellStyle name="20% - Accent1 3 5 3 2 2 3 3" xfId="28409" xr:uid="{00000000-0005-0000-0000-0000416E0000}"/>
    <cellStyle name="20% - Accent1 3 5 3 2 2 3 3 2" xfId="28410" xr:uid="{00000000-0005-0000-0000-0000426E0000}"/>
    <cellStyle name="20% - Accent1 3 5 3 2 2 3 4" xfId="28411" xr:uid="{00000000-0005-0000-0000-0000436E0000}"/>
    <cellStyle name="20% - Accent1 3 5 3 2 2 4" xfId="28412" xr:uid="{00000000-0005-0000-0000-0000446E0000}"/>
    <cellStyle name="20% - Accent1 3 5 3 2 2 4 2" xfId="28413" xr:uid="{00000000-0005-0000-0000-0000456E0000}"/>
    <cellStyle name="20% - Accent1 3 5 3 2 2 4 2 2" xfId="28414" xr:uid="{00000000-0005-0000-0000-0000466E0000}"/>
    <cellStyle name="20% - Accent1 3 5 3 2 2 4 2 2 2" xfId="28415" xr:uid="{00000000-0005-0000-0000-0000476E0000}"/>
    <cellStyle name="20% - Accent1 3 5 3 2 2 4 2 3" xfId="28416" xr:uid="{00000000-0005-0000-0000-0000486E0000}"/>
    <cellStyle name="20% - Accent1 3 5 3 2 2 4 3" xfId="28417" xr:uid="{00000000-0005-0000-0000-0000496E0000}"/>
    <cellStyle name="20% - Accent1 3 5 3 2 2 4 3 2" xfId="28418" xr:uid="{00000000-0005-0000-0000-00004A6E0000}"/>
    <cellStyle name="20% - Accent1 3 5 3 2 2 4 4" xfId="28419" xr:uid="{00000000-0005-0000-0000-00004B6E0000}"/>
    <cellStyle name="20% - Accent1 3 5 3 2 2 5" xfId="28420" xr:uid="{00000000-0005-0000-0000-00004C6E0000}"/>
    <cellStyle name="20% - Accent1 3 5 3 2 2 5 2" xfId="28421" xr:uid="{00000000-0005-0000-0000-00004D6E0000}"/>
    <cellStyle name="20% - Accent1 3 5 3 2 2 5 2 2" xfId="28422" xr:uid="{00000000-0005-0000-0000-00004E6E0000}"/>
    <cellStyle name="20% - Accent1 3 5 3 2 2 5 3" xfId="28423" xr:uid="{00000000-0005-0000-0000-00004F6E0000}"/>
    <cellStyle name="20% - Accent1 3 5 3 2 2 6" xfId="28424" xr:uid="{00000000-0005-0000-0000-0000506E0000}"/>
    <cellStyle name="20% - Accent1 3 5 3 2 2 6 2" xfId="28425" xr:uid="{00000000-0005-0000-0000-0000516E0000}"/>
    <cellStyle name="20% - Accent1 3 5 3 2 2 6 2 2" xfId="28426" xr:uid="{00000000-0005-0000-0000-0000526E0000}"/>
    <cellStyle name="20% - Accent1 3 5 3 2 2 6 3" xfId="28427" xr:uid="{00000000-0005-0000-0000-0000536E0000}"/>
    <cellStyle name="20% - Accent1 3 5 3 2 2 7" xfId="28428" xr:uid="{00000000-0005-0000-0000-0000546E0000}"/>
    <cellStyle name="20% - Accent1 3 5 3 2 2 7 2" xfId="28429" xr:uid="{00000000-0005-0000-0000-0000556E0000}"/>
    <cellStyle name="20% - Accent1 3 5 3 2 2 8" xfId="28430" xr:uid="{00000000-0005-0000-0000-0000566E0000}"/>
    <cellStyle name="20% - Accent1 3 5 3 2 2 8 2" xfId="28431" xr:uid="{00000000-0005-0000-0000-0000576E0000}"/>
    <cellStyle name="20% - Accent1 3 5 3 2 2 9" xfId="28432" xr:uid="{00000000-0005-0000-0000-0000586E0000}"/>
    <cellStyle name="20% - Accent1 3 5 3 2 3" xfId="28433" xr:uid="{00000000-0005-0000-0000-0000596E0000}"/>
    <cellStyle name="20% - Accent1 3 5 3 2 3 2" xfId="28434" xr:uid="{00000000-0005-0000-0000-00005A6E0000}"/>
    <cellStyle name="20% - Accent1 3 5 3 2 3 2 2" xfId="28435" xr:uid="{00000000-0005-0000-0000-00005B6E0000}"/>
    <cellStyle name="20% - Accent1 3 5 3 2 3 2 2 2" xfId="28436" xr:uid="{00000000-0005-0000-0000-00005C6E0000}"/>
    <cellStyle name="20% - Accent1 3 5 3 2 3 2 2 2 2" xfId="28437" xr:uid="{00000000-0005-0000-0000-00005D6E0000}"/>
    <cellStyle name="20% - Accent1 3 5 3 2 3 2 2 3" xfId="28438" xr:uid="{00000000-0005-0000-0000-00005E6E0000}"/>
    <cellStyle name="20% - Accent1 3 5 3 2 3 2 3" xfId="28439" xr:uid="{00000000-0005-0000-0000-00005F6E0000}"/>
    <cellStyle name="20% - Accent1 3 5 3 2 3 2 3 2" xfId="28440" xr:uid="{00000000-0005-0000-0000-0000606E0000}"/>
    <cellStyle name="20% - Accent1 3 5 3 2 3 2 4" xfId="28441" xr:uid="{00000000-0005-0000-0000-0000616E0000}"/>
    <cellStyle name="20% - Accent1 3 5 3 2 3 3" xfId="28442" xr:uid="{00000000-0005-0000-0000-0000626E0000}"/>
    <cellStyle name="20% - Accent1 3 5 3 2 3 3 2" xfId="28443" xr:uid="{00000000-0005-0000-0000-0000636E0000}"/>
    <cellStyle name="20% - Accent1 3 5 3 2 3 3 2 2" xfId="28444" xr:uid="{00000000-0005-0000-0000-0000646E0000}"/>
    <cellStyle name="20% - Accent1 3 5 3 2 3 3 2 2 2" xfId="28445" xr:uid="{00000000-0005-0000-0000-0000656E0000}"/>
    <cellStyle name="20% - Accent1 3 5 3 2 3 3 2 3" xfId="28446" xr:uid="{00000000-0005-0000-0000-0000666E0000}"/>
    <cellStyle name="20% - Accent1 3 5 3 2 3 3 3" xfId="28447" xr:uid="{00000000-0005-0000-0000-0000676E0000}"/>
    <cellStyle name="20% - Accent1 3 5 3 2 3 3 3 2" xfId="28448" xr:uid="{00000000-0005-0000-0000-0000686E0000}"/>
    <cellStyle name="20% - Accent1 3 5 3 2 3 3 4" xfId="28449" xr:uid="{00000000-0005-0000-0000-0000696E0000}"/>
    <cellStyle name="20% - Accent1 3 5 3 2 3 4" xfId="28450" xr:uid="{00000000-0005-0000-0000-00006A6E0000}"/>
    <cellStyle name="20% - Accent1 3 5 3 2 3 4 2" xfId="28451" xr:uid="{00000000-0005-0000-0000-00006B6E0000}"/>
    <cellStyle name="20% - Accent1 3 5 3 2 3 4 2 2" xfId="28452" xr:uid="{00000000-0005-0000-0000-00006C6E0000}"/>
    <cellStyle name="20% - Accent1 3 5 3 2 3 4 2 2 2" xfId="28453" xr:uid="{00000000-0005-0000-0000-00006D6E0000}"/>
    <cellStyle name="20% - Accent1 3 5 3 2 3 4 2 3" xfId="28454" xr:uid="{00000000-0005-0000-0000-00006E6E0000}"/>
    <cellStyle name="20% - Accent1 3 5 3 2 3 4 3" xfId="28455" xr:uid="{00000000-0005-0000-0000-00006F6E0000}"/>
    <cellStyle name="20% - Accent1 3 5 3 2 3 4 3 2" xfId="28456" xr:uid="{00000000-0005-0000-0000-0000706E0000}"/>
    <cellStyle name="20% - Accent1 3 5 3 2 3 4 4" xfId="28457" xr:uid="{00000000-0005-0000-0000-0000716E0000}"/>
    <cellStyle name="20% - Accent1 3 5 3 2 3 5" xfId="28458" xr:uid="{00000000-0005-0000-0000-0000726E0000}"/>
    <cellStyle name="20% - Accent1 3 5 3 2 3 5 2" xfId="28459" xr:uid="{00000000-0005-0000-0000-0000736E0000}"/>
    <cellStyle name="20% - Accent1 3 5 3 2 3 5 2 2" xfId="28460" xr:uid="{00000000-0005-0000-0000-0000746E0000}"/>
    <cellStyle name="20% - Accent1 3 5 3 2 3 5 3" xfId="28461" xr:uid="{00000000-0005-0000-0000-0000756E0000}"/>
    <cellStyle name="20% - Accent1 3 5 3 2 3 6" xfId="28462" xr:uid="{00000000-0005-0000-0000-0000766E0000}"/>
    <cellStyle name="20% - Accent1 3 5 3 2 3 6 2" xfId="28463" xr:uid="{00000000-0005-0000-0000-0000776E0000}"/>
    <cellStyle name="20% - Accent1 3 5 3 2 3 6 2 2" xfId="28464" xr:uid="{00000000-0005-0000-0000-0000786E0000}"/>
    <cellStyle name="20% - Accent1 3 5 3 2 3 6 3" xfId="28465" xr:uid="{00000000-0005-0000-0000-0000796E0000}"/>
    <cellStyle name="20% - Accent1 3 5 3 2 3 7" xfId="28466" xr:uid="{00000000-0005-0000-0000-00007A6E0000}"/>
    <cellStyle name="20% - Accent1 3 5 3 2 3 7 2" xfId="28467" xr:uid="{00000000-0005-0000-0000-00007B6E0000}"/>
    <cellStyle name="20% - Accent1 3 5 3 2 3 8" xfId="28468" xr:uid="{00000000-0005-0000-0000-00007C6E0000}"/>
    <cellStyle name="20% - Accent1 3 5 3 2 3 8 2" xfId="28469" xr:uid="{00000000-0005-0000-0000-00007D6E0000}"/>
    <cellStyle name="20% - Accent1 3 5 3 2 3 9" xfId="28470" xr:uid="{00000000-0005-0000-0000-00007E6E0000}"/>
    <cellStyle name="20% - Accent1 3 5 3 2 4" xfId="28471" xr:uid="{00000000-0005-0000-0000-00007F6E0000}"/>
    <cellStyle name="20% - Accent1 3 5 3 2 4 2" xfId="28472" xr:uid="{00000000-0005-0000-0000-0000806E0000}"/>
    <cellStyle name="20% - Accent1 3 5 3 2 4 2 2" xfId="28473" xr:uid="{00000000-0005-0000-0000-0000816E0000}"/>
    <cellStyle name="20% - Accent1 3 5 3 2 4 2 2 2" xfId="28474" xr:uid="{00000000-0005-0000-0000-0000826E0000}"/>
    <cellStyle name="20% - Accent1 3 5 3 2 4 2 3" xfId="28475" xr:uid="{00000000-0005-0000-0000-0000836E0000}"/>
    <cellStyle name="20% - Accent1 3 5 3 2 4 3" xfId="28476" xr:uid="{00000000-0005-0000-0000-0000846E0000}"/>
    <cellStyle name="20% - Accent1 3 5 3 2 4 3 2" xfId="28477" xr:uid="{00000000-0005-0000-0000-0000856E0000}"/>
    <cellStyle name="20% - Accent1 3 5 3 2 4 4" xfId="28478" xr:uid="{00000000-0005-0000-0000-0000866E0000}"/>
    <cellStyle name="20% - Accent1 3 5 3 2 5" xfId="28479" xr:uid="{00000000-0005-0000-0000-0000876E0000}"/>
    <cellStyle name="20% - Accent1 3 5 3 2 5 2" xfId="28480" xr:uid="{00000000-0005-0000-0000-0000886E0000}"/>
    <cellStyle name="20% - Accent1 3 5 3 2 5 2 2" xfId="28481" xr:uid="{00000000-0005-0000-0000-0000896E0000}"/>
    <cellStyle name="20% - Accent1 3 5 3 2 5 2 2 2" xfId="28482" xr:uid="{00000000-0005-0000-0000-00008A6E0000}"/>
    <cellStyle name="20% - Accent1 3 5 3 2 5 2 3" xfId="28483" xr:uid="{00000000-0005-0000-0000-00008B6E0000}"/>
    <cellStyle name="20% - Accent1 3 5 3 2 5 3" xfId="28484" xr:uid="{00000000-0005-0000-0000-00008C6E0000}"/>
    <cellStyle name="20% - Accent1 3 5 3 2 5 3 2" xfId="28485" xr:uid="{00000000-0005-0000-0000-00008D6E0000}"/>
    <cellStyle name="20% - Accent1 3 5 3 2 5 4" xfId="28486" xr:uid="{00000000-0005-0000-0000-00008E6E0000}"/>
    <cellStyle name="20% - Accent1 3 5 3 2 6" xfId="28487" xr:uid="{00000000-0005-0000-0000-00008F6E0000}"/>
    <cellStyle name="20% - Accent1 3 5 3 2 6 2" xfId="28488" xr:uid="{00000000-0005-0000-0000-0000906E0000}"/>
    <cellStyle name="20% - Accent1 3 5 3 2 6 2 2" xfId="28489" xr:uid="{00000000-0005-0000-0000-0000916E0000}"/>
    <cellStyle name="20% - Accent1 3 5 3 2 6 2 2 2" xfId="28490" xr:uid="{00000000-0005-0000-0000-0000926E0000}"/>
    <cellStyle name="20% - Accent1 3 5 3 2 6 2 3" xfId="28491" xr:uid="{00000000-0005-0000-0000-0000936E0000}"/>
    <cellStyle name="20% - Accent1 3 5 3 2 6 3" xfId="28492" xr:uid="{00000000-0005-0000-0000-0000946E0000}"/>
    <cellStyle name="20% - Accent1 3 5 3 2 6 3 2" xfId="28493" xr:uid="{00000000-0005-0000-0000-0000956E0000}"/>
    <cellStyle name="20% - Accent1 3 5 3 2 6 4" xfId="28494" xr:uid="{00000000-0005-0000-0000-0000966E0000}"/>
    <cellStyle name="20% - Accent1 3 5 3 2 7" xfId="28495" xr:uid="{00000000-0005-0000-0000-0000976E0000}"/>
    <cellStyle name="20% - Accent1 3 5 3 2 7 2" xfId="28496" xr:uid="{00000000-0005-0000-0000-0000986E0000}"/>
    <cellStyle name="20% - Accent1 3 5 3 2 7 2 2" xfId="28497" xr:uid="{00000000-0005-0000-0000-0000996E0000}"/>
    <cellStyle name="20% - Accent1 3 5 3 2 7 3" xfId="28498" xr:uid="{00000000-0005-0000-0000-00009A6E0000}"/>
    <cellStyle name="20% - Accent1 3 5 3 2 8" xfId="28499" xr:uid="{00000000-0005-0000-0000-00009B6E0000}"/>
    <cellStyle name="20% - Accent1 3 5 3 2 8 2" xfId="28500" xr:uid="{00000000-0005-0000-0000-00009C6E0000}"/>
    <cellStyle name="20% - Accent1 3 5 3 2 8 2 2" xfId="28501" xr:uid="{00000000-0005-0000-0000-00009D6E0000}"/>
    <cellStyle name="20% - Accent1 3 5 3 2 8 3" xfId="28502" xr:uid="{00000000-0005-0000-0000-00009E6E0000}"/>
    <cellStyle name="20% - Accent1 3 5 3 2 9" xfId="28503" xr:uid="{00000000-0005-0000-0000-00009F6E0000}"/>
    <cellStyle name="20% - Accent1 3 5 3 2 9 2" xfId="28504" xr:uid="{00000000-0005-0000-0000-0000A06E0000}"/>
    <cellStyle name="20% - Accent1 3 5 3 3" xfId="28505" xr:uid="{00000000-0005-0000-0000-0000A16E0000}"/>
    <cellStyle name="20% - Accent1 3 5 3 3 10" xfId="28506" xr:uid="{00000000-0005-0000-0000-0000A26E0000}"/>
    <cellStyle name="20% - Accent1 3 5 3 3 10 2" xfId="28507" xr:uid="{00000000-0005-0000-0000-0000A36E0000}"/>
    <cellStyle name="20% - Accent1 3 5 3 3 11" xfId="28508" xr:uid="{00000000-0005-0000-0000-0000A46E0000}"/>
    <cellStyle name="20% - Accent1 3 5 3 3 2" xfId="28509" xr:uid="{00000000-0005-0000-0000-0000A56E0000}"/>
    <cellStyle name="20% - Accent1 3 5 3 3 2 2" xfId="28510" xr:uid="{00000000-0005-0000-0000-0000A66E0000}"/>
    <cellStyle name="20% - Accent1 3 5 3 3 2 2 2" xfId="28511" xr:uid="{00000000-0005-0000-0000-0000A76E0000}"/>
    <cellStyle name="20% - Accent1 3 5 3 3 2 2 2 2" xfId="28512" xr:uid="{00000000-0005-0000-0000-0000A86E0000}"/>
    <cellStyle name="20% - Accent1 3 5 3 3 2 2 2 2 2" xfId="28513" xr:uid="{00000000-0005-0000-0000-0000A96E0000}"/>
    <cellStyle name="20% - Accent1 3 5 3 3 2 2 2 3" xfId="28514" xr:uid="{00000000-0005-0000-0000-0000AA6E0000}"/>
    <cellStyle name="20% - Accent1 3 5 3 3 2 2 3" xfId="28515" xr:uid="{00000000-0005-0000-0000-0000AB6E0000}"/>
    <cellStyle name="20% - Accent1 3 5 3 3 2 2 3 2" xfId="28516" xr:uid="{00000000-0005-0000-0000-0000AC6E0000}"/>
    <cellStyle name="20% - Accent1 3 5 3 3 2 2 4" xfId="28517" xr:uid="{00000000-0005-0000-0000-0000AD6E0000}"/>
    <cellStyle name="20% - Accent1 3 5 3 3 2 3" xfId="28518" xr:uid="{00000000-0005-0000-0000-0000AE6E0000}"/>
    <cellStyle name="20% - Accent1 3 5 3 3 2 3 2" xfId="28519" xr:uid="{00000000-0005-0000-0000-0000AF6E0000}"/>
    <cellStyle name="20% - Accent1 3 5 3 3 2 3 2 2" xfId="28520" xr:uid="{00000000-0005-0000-0000-0000B06E0000}"/>
    <cellStyle name="20% - Accent1 3 5 3 3 2 3 2 2 2" xfId="28521" xr:uid="{00000000-0005-0000-0000-0000B16E0000}"/>
    <cellStyle name="20% - Accent1 3 5 3 3 2 3 2 3" xfId="28522" xr:uid="{00000000-0005-0000-0000-0000B26E0000}"/>
    <cellStyle name="20% - Accent1 3 5 3 3 2 3 3" xfId="28523" xr:uid="{00000000-0005-0000-0000-0000B36E0000}"/>
    <cellStyle name="20% - Accent1 3 5 3 3 2 3 3 2" xfId="28524" xr:uid="{00000000-0005-0000-0000-0000B46E0000}"/>
    <cellStyle name="20% - Accent1 3 5 3 3 2 3 4" xfId="28525" xr:uid="{00000000-0005-0000-0000-0000B56E0000}"/>
    <cellStyle name="20% - Accent1 3 5 3 3 2 4" xfId="28526" xr:uid="{00000000-0005-0000-0000-0000B66E0000}"/>
    <cellStyle name="20% - Accent1 3 5 3 3 2 4 2" xfId="28527" xr:uid="{00000000-0005-0000-0000-0000B76E0000}"/>
    <cellStyle name="20% - Accent1 3 5 3 3 2 4 2 2" xfId="28528" xr:uid="{00000000-0005-0000-0000-0000B86E0000}"/>
    <cellStyle name="20% - Accent1 3 5 3 3 2 4 2 2 2" xfId="28529" xr:uid="{00000000-0005-0000-0000-0000B96E0000}"/>
    <cellStyle name="20% - Accent1 3 5 3 3 2 4 2 3" xfId="28530" xr:uid="{00000000-0005-0000-0000-0000BA6E0000}"/>
    <cellStyle name="20% - Accent1 3 5 3 3 2 4 3" xfId="28531" xr:uid="{00000000-0005-0000-0000-0000BB6E0000}"/>
    <cellStyle name="20% - Accent1 3 5 3 3 2 4 3 2" xfId="28532" xr:uid="{00000000-0005-0000-0000-0000BC6E0000}"/>
    <cellStyle name="20% - Accent1 3 5 3 3 2 4 4" xfId="28533" xr:uid="{00000000-0005-0000-0000-0000BD6E0000}"/>
    <cellStyle name="20% - Accent1 3 5 3 3 2 5" xfId="28534" xr:uid="{00000000-0005-0000-0000-0000BE6E0000}"/>
    <cellStyle name="20% - Accent1 3 5 3 3 2 5 2" xfId="28535" xr:uid="{00000000-0005-0000-0000-0000BF6E0000}"/>
    <cellStyle name="20% - Accent1 3 5 3 3 2 5 2 2" xfId="28536" xr:uid="{00000000-0005-0000-0000-0000C06E0000}"/>
    <cellStyle name="20% - Accent1 3 5 3 3 2 5 3" xfId="28537" xr:uid="{00000000-0005-0000-0000-0000C16E0000}"/>
    <cellStyle name="20% - Accent1 3 5 3 3 2 6" xfId="28538" xr:uid="{00000000-0005-0000-0000-0000C26E0000}"/>
    <cellStyle name="20% - Accent1 3 5 3 3 2 6 2" xfId="28539" xr:uid="{00000000-0005-0000-0000-0000C36E0000}"/>
    <cellStyle name="20% - Accent1 3 5 3 3 2 6 2 2" xfId="28540" xr:uid="{00000000-0005-0000-0000-0000C46E0000}"/>
    <cellStyle name="20% - Accent1 3 5 3 3 2 6 3" xfId="28541" xr:uid="{00000000-0005-0000-0000-0000C56E0000}"/>
    <cellStyle name="20% - Accent1 3 5 3 3 2 7" xfId="28542" xr:uid="{00000000-0005-0000-0000-0000C66E0000}"/>
    <cellStyle name="20% - Accent1 3 5 3 3 2 7 2" xfId="28543" xr:uid="{00000000-0005-0000-0000-0000C76E0000}"/>
    <cellStyle name="20% - Accent1 3 5 3 3 2 8" xfId="28544" xr:uid="{00000000-0005-0000-0000-0000C86E0000}"/>
    <cellStyle name="20% - Accent1 3 5 3 3 2 8 2" xfId="28545" xr:uid="{00000000-0005-0000-0000-0000C96E0000}"/>
    <cellStyle name="20% - Accent1 3 5 3 3 2 9" xfId="28546" xr:uid="{00000000-0005-0000-0000-0000CA6E0000}"/>
    <cellStyle name="20% - Accent1 3 5 3 3 3" xfId="28547" xr:uid="{00000000-0005-0000-0000-0000CB6E0000}"/>
    <cellStyle name="20% - Accent1 3 5 3 3 3 2" xfId="28548" xr:uid="{00000000-0005-0000-0000-0000CC6E0000}"/>
    <cellStyle name="20% - Accent1 3 5 3 3 3 2 2" xfId="28549" xr:uid="{00000000-0005-0000-0000-0000CD6E0000}"/>
    <cellStyle name="20% - Accent1 3 5 3 3 3 2 2 2" xfId="28550" xr:uid="{00000000-0005-0000-0000-0000CE6E0000}"/>
    <cellStyle name="20% - Accent1 3 5 3 3 3 2 2 2 2" xfId="28551" xr:uid="{00000000-0005-0000-0000-0000CF6E0000}"/>
    <cellStyle name="20% - Accent1 3 5 3 3 3 2 2 3" xfId="28552" xr:uid="{00000000-0005-0000-0000-0000D06E0000}"/>
    <cellStyle name="20% - Accent1 3 5 3 3 3 2 3" xfId="28553" xr:uid="{00000000-0005-0000-0000-0000D16E0000}"/>
    <cellStyle name="20% - Accent1 3 5 3 3 3 2 3 2" xfId="28554" xr:uid="{00000000-0005-0000-0000-0000D26E0000}"/>
    <cellStyle name="20% - Accent1 3 5 3 3 3 2 4" xfId="28555" xr:uid="{00000000-0005-0000-0000-0000D36E0000}"/>
    <cellStyle name="20% - Accent1 3 5 3 3 3 3" xfId="28556" xr:uid="{00000000-0005-0000-0000-0000D46E0000}"/>
    <cellStyle name="20% - Accent1 3 5 3 3 3 3 2" xfId="28557" xr:uid="{00000000-0005-0000-0000-0000D56E0000}"/>
    <cellStyle name="20% - Accent1 3 5 3 3 3 3 2 2" xfId="28558" xr:uid="{00000000-0005-0000-0000-0000D66E0000}"/>
    <cellStyle name="20% - Accent1 3 5 3 3 3 3 2 2 2" xfId="28559" xr:uid="{00000000-0005-0000-0000-0000D76E0000}"/>
    <cellStyle name="20% - Accent1 3 5 3 3 3 3 2 3" xfId="28560" xr:uid="{00000000-0005-0000-0000-0000D86E0000}"/>
    <cellStyle name="20% - Accent1 3 5 3 3 3 3 3" xfId="28561" xr:uid="{00000000-0005-0000-0000-0000D96E0000}"/>
    <cellStyle name="20% - Accent1 3 5 3 3 3 3 3 2" xfId="28562" xr:uid="{00000000-0005-0000-0000-0000DA6E0000}"/>
    <cellStyle name="20% - Accent1 3 5 3 3 3 3 4" xfId="28563" xr:uid="{00000000-0005-0000-0000-0000DB6E0000}"/>
    <cellStyle name="20% - Accent1 3 5 3 3 3 4" xfId="28564" xr:uid="{00000000-0005-0000-0000-0000DC6E0000}"/>
    <cellStyle name="20% - Accent1 3 5 3 3 3 4 2" xfId="28565" xr:uid="{00000000-0005-0000-0000-0000DD6E0000}"/>
    <cellStyle name="20% - Accent1 3 5 3 3 3 4 2 2" xfId="28566" xr:uid="{00000000-0005-0000-0000-0000DE6E0000}"/>
    <cellStyle name="20% - Accent1 3 5 3 3 3 4 2 2 2" xfId="28567" xr:uid="{00000000-0005-0000-0000-0000DF6E0000}"/>
    <cellStyle name="20% - Accent1 3 5 3 3 3 4 2 3" xfId="28568" xr:uid="{00000000-0005-0000-0000-0000E06E0000}"/>
    <cellStyle name="20% - Accent1 3 5 3 3 3 4 3" xfId="28569" xr:uid="{00000000-0005-0000-0000-0000E16E0000}"/>
    <cellStyle name="20% - Accent1 3 5 3 3 3 4 3 2" xfId="28570" xr:uid="{00000000-0005-0000-0000-0000E26E0000}"/>
    <cellStyle name="20% - Accent1 3 5 3 3 3 4 4" xfId="28571" xr:uid="{00000000-0005-0000-0000-0000E36E0000}"/>
    <cellStyle name="20% - Accent1 3 5 3 3 3 5" xfId="28572" xr:uid="{00000000-0005-0000-0000-0000E46E0000}"/>
    <cellStyle name="20% - Accent1 3 5 3 3 3 5 2" xfId="28573" xr:uid="{00000000-0005-0000-0000-0000E56E0000}"/>
    <cellStyle name="20% - Accent1 3 5 3 3 3 5 2 2" xfId="28574" xr:uid="{00000000-0005-0000-0000-0000E66E0000}"/>
    <cellStyle name="20% - Accent1 3 5 3 3 3 5 3" xfId="28575" xr:uid="{00000000-0005-0000-0000-0000E76E0000}"/>
    <cellStyle name="20% - Accent1 3 5 3 3 3 6" xfId="28576" xr:uid="{00000000-0005-0000-0000-0000E86E0000}"/>
    <cellStyle name="20% - Accent1 3 5 3 3 3 6 2" xfId="28577" xr:uid="{00000000-0005-0000-0000-0000E96E0000}"/>
    <cellStyle name="20% - Accent1 3 5 3 3 3 6 2 2" xfId="28578" xr:uid="{00000000-0005-0000-0000-0000EA6E0000}"/>
    <cellStyle name="20% - Accent1 3 5 3 3 3 6 3" xfId="28579" xr:uid="{00000000-0005-0000-0000-0000EB6E0000}"/>
    <cellStyle name="20% - Accent1 3 5 3 3 3 7" xfId="28580" xr:uid="{00000000-0005-0000-0000-0000EC6E0000}"/>
    <cellStyle name="20% - Accent1 3 5 3 3 3 7 2" xfId="28581" xr:uid="{00000000-0005-0000-0000-0000ED6E0000}"/>
    <cellStyle name="20% - Accent1 3 5 3 3 3 8" xfId="28582" xr:uid="{00000000-0005-0000-0000-0000EE6E0000}"/>
    <cellStyle name="20% - Accent1 3 5 3 3 3 8 2" xfId="28583" xr:uid="{00000000-0005-0000-0000-0000EF6E0000}"/>
    <cellStyle name="20% - Accent1 3 5 3 3 3 9" xfId="28584" xr:uid="{00000000-0005-0000-0000-0000F06E0000}"/>
    <cellStyle name="20% - Accent1 3 5 3 3 4" xfId="28585" xr:uid="{00000000-0005-0000-0000-0000F16E0000}"/>
    <cellStyle name="20% - Accent1 3 5 3 3 4 2" xfId="28586" xr:uid="{00000000-0005-0000-0000-0000F26E0000}"/>
    <cellStyle name="20% - Accent1 3 5 3 3 4 2 2" xfId="28587" xr:uid="{00000000-0005-0000-0000-0000F36E0000}"/>
    <cellStyle name="20% - Accent1 3 5 3 3 4 2 2 2" xfId="28588" xr:uid="{00000000-0005-0000-0000-0000F46E0000}"/>
    <cellStyle name="20% - Accent1 3 5 3 3 4 2 3" xfId="28589" xr:uid="{00000000-0005-0000-0000-0000F56E0000}"/>
    <cellStyle name="20% - Accent1 3 5 3 3 4 3" xfId="28590" xr:uid="{00000000-0005-0000-0000-0000F66E0000}"/>
    <cellStyle name="20% - Accent1 3 5 3 3 4 3 2" xfId="28591" xr:uid="{00000000-0005-0000-0000-0000F76E0000}"/>
    <cellStyle name="20% - Accent1 3 5 3 3 4 4" xfId="28592" xr:uid="{00000000-0005-0000-0000-0000F86E0000}"/>
    <cellStyle name="20% - Accent1 3 5 3 3 5" xfId="28593" xr:uid="{00000000-0005-0000-0000-0000F96E0000}"/>
    <cellStyle name="20% - Accent1 3 5 3 3 5 2" xfId="28594" xr:uid="{00000000-0005-0000-0000-0000FA6E0000}"/>
    <cellStyle name="20% - Accent1 3 5 3 3 5 2 2" xfId="28595" xr:uid="{00000000-0005-0000-0000-0000FB6E0000}"/>
    <cellStyle name="20% - Accent1 3 5 3 3 5 2 2 2" xfId="28596" xr:uid="{00000000-0005-0000-0000-0000FC6E0000}"/>
    <cellStyle name="20% - Accent1 3 5 3 3 5 2 3" xfId="28597" xr:uid="{00000000-0005-0000-0000-0000FD6E0000}"/>
    <cellStyle name="20% - Accent1 3 5 3 3 5 3" xfId="28598" xr:uid="{00000000-0005-0000-0000-0000FE6E0000}"/>
    <cellStyle name="20% - Accent1 3 5 3 3 5 3 2" xfId="28599" xr:uid="{00000000-0005-0000-0000-0000FF6E0000}"/>
    <cellStyle name="20% - Accent1 3 5 3 3 5 4" xfId="28600" xr:uid="{00000000-0005-0000-0000-0000006F0000}"/>
    <cellStyle name="20% - Accent1 3 5 3 3 6" xfId="28601" xr:uid="{00000000-0005-0000-0000-0000016F0000}"/>
    <cellStyle name="20% - Accent1 3 5 3 3 6 2" xfId="28602" xr:uid="{00000000-0005-0000-0000-0000026F0000}"/>
    <cellStyle name="20% - Accent1 3 5 3 3 6 2 2" xfId="28603" xr:uid="{00000000-0005-0000-0000-0000036F0000}"/>
    <cellStyle name="20% - Accent1 3 5 3 3 6 2 2 2" xfId="28604" xr:uid="{00000000-0005-0000-0000-0000046F0000}"/>
    <cellStyle name="20% - Accent1 3 5 3 3 6 2 3" xfId="28605" xr:uid="{00000000-0005-0000-0000-0000056F0000}"/>
    <cellStyle name="20% - Accent1 3 5 3 3 6 3" xfId="28606" xr:uid="{00000000-0005-0000-0000-0000066F0000}"/>
    <cellStyle name="20% - Accent1 3 5 3 3 6 3 2" xfId="28607" xr:uid="{00000000-0005-0000-0000-0000076F0000}"/>
    <cellStyle name="20% - Accent1 3 5 3 3 6 4" xfId="28608" xr:uid="{00000000-0005-0000-0000-0000086F0000}"/>
    <cellStyle name="20% - Accent1 3 5 3 3 7" xfId="28609" xr:uid="{00000000-0005-0000-0000-0000096F0000}"/>
    <cellStyle name="20% - Accent1 3 5 3 3 7 2" xfId="28610" xr:uid="{00000000-0005-0000-0000-00000A6F0000}"/>
    <cellStyle name="20% - Accent1 3 5 3 3 7 2 2" xfId="28611" xr:uid="{00000000-0005-0000-0000-00000B6F0000}"/>
    <cellStyle name="20% - Accent1 3 5 3 3 7 3" xfId="28612" xr:uid="{00000000-0005-0000-0000-00000C6F0000}"/>
    <cellStyle name="20% - Accent1 3 5 3 3 8" xfId="28613" xr:uid="{00000000-0005-0000-0000-00000D6F0000}"/>
    <cellStyle name="20% - Accent1 3 5 3 3 8 2" xfId="28614" xr:uid="{00000000-0005-0000-0000-00000E6F0000}"/>
    <cellStyle name="20% - Accent1 3 5 3 3 8 2 2" xfId="28615" xr:uid="{00000000-0005-0000-0000-00000F6F0000}"/>
    <cellStyle name="20% - Accent1 3 5 3 3 8 3" xfId="28616" xr:uid="{00000000-0005-0000-0000-0000106F0000}"/>
    <cellStyle name="20% - Accent1 3 5 3 3 9" xfId="28617" xr:uid="{00000000-0005-0000-0000-0000116F0000}"/>
    <cellStyle name="20% - Accent1 3 5 3 3 9 2" xfId="28618" xr:uid="{00000000-0005-0000-0000-0000126F0000}"/>
    <cellStyle name="20% - Accent1 3 5 3 4" xfId="28619" xr:uid="{00000000-0005-0000-0000-0000136F0000}"/>
    <cellStyle name="20% - Accent1 3 5 3 4 10" xfId="28620" xr:uid="{00000000-0005-0000-0000-0000146F0000}"/>
    <cellStyle name="20% - Accent1 3 5 3 4 10 2" xfId="28621" xr:uid="{00000000-0005-0000-0000-0000156F0000}"/>
    <cellStyle name="20% - Accent1 3 5 3 4 11" xfId="28622" xr:uid="{00000000-0005-0000-0000-0000166F0000}"/>
    <cellStyle name="20% - Accent1 3 5 3 4 2" xfId="28623" xr:uid="{00000000-0005-0000-0000-0000176F0000}"/>
    <cellStyle name="20% - Accent1 3 5 3 4 2 2" xfId="28624" xr:uid="{00000000-0005-0000-0000-0000186F0000}"/>
    <cellStyle name="20% - Accent1 3 5 3 4 2 2 2" xfId="28625" xr:uid="{00000000-0005-0000-0000-0000196F0000}"/>
    <cellStyle name="20% - Accent1 3 5 3 4 2 2 2 2" xfId="28626" xr:uid="{00000000-0005-0000-0000-00001A6F0000}"/>
    <cellStyle name="20% - Accent1 3 5 3 4 2 2 2 2 2" xfId="28627" xr:uid="{00000000-0005-0000-0000-00001B6F0000}"/>
    <cellStyle name="20% - Accent1 3 5 3 4 2 2 2 3" xfId="28628" xr:uid="{00000000-0005-0000-0000-00001C6F0000}"/>
    <cellStyle name="20% - Accent1 3 5 3 4 2 2 3" xfId="28629" xr:uid="{00000000-0005-0000-0000-00001D6F0000}"/>
    <cellStyle name="20% - Accent1 3 5 3 4 2 2 3 2" xfId="28630" xr:uid="{00000000-0005-0000-0000-00001E6F0000}"/>
    <cellStyle name="20% - Accent1 3 5 3 4 2 2 4" xfId="28631" xr:uid="{00000000-0005-0000-0000-00001F6F0000}"/>
    <cellStyle name="20% - Accent1 3 5 3 4 2 3" xfId="28632" xr:uid="{00000000-0005-0000-0000-0000206F0000}"/>
    <cellStyle name="20% - Accent1 3 5 3 4 2 3 2" xfId="28633" xr:uid="{00000000-0005-0000-0000-0000216F0000}"/>
    <cellStyle name="20% - Accent1 3 5 3 4 2 3 2 2" xfId="28634" xr:uid="{00000000-0005-0000-0000-0000226F0000}"/>
    <cellStyle name="20% - Accent1 3 5 3 4 2 3 2 2 2" xfId="28635" xr:uid="{00000000-0005-0000-0000-0000236F0000}"/>
    <cellStyle name="20% - Accent1 3 5 3 4 2 3 2 3" xfId="28636" xr:uid="{00000000-0005-0000-0000-0000246F0000}"/>
    <cellStyle name="20% - Accent1 3 5 3 4 2 3 3" xfId="28637" xr:uid="{00000000-0005-0000-0000-0000256F0000}"/>
    <cellStyle name="20% - Accent1 3 5 3 4 2 3 3 2" xfId="28638" xr:uid="{00000000-0005-0000-0000-0000266F0000}"/>
    <cellStyle name="20% - Accent1 3 5 3 4 2 3 4" xfId="28639" xr:uid="{00000000-0005-0000-0000-0000276F0000}"/>
    <cellStyle name="20% - Accent1 3 5 3 4 2 4" xfId="28640" xr:uid="{00000000-0005-0000-0000-0000286F0000}"/>
    <cellStyle name="20% - Accent1 3 5 3 4 2 4 2" xfId="28641" xr:uid="{00000000-0005-0000-0000-0000296F0000}"/>
    <cellStyle name="20% - Accent1 3 5 3 4 2 4 2 2" xfId="28642" xr:uid="{00000000-0005-0000-0000-00002A6F0000}"/>
    <cellStyle name="20% - Accent1 3 5 3 4 2 4 2 2 2" xfId="28643" xr:uid="{00000000-0005-0000-0000-00002B6F0000}"/>
    <cellStyle name="20% - Accent1 3 5 3 4 2 4 2 3" xfId="28644" xr:uid="{00000000-0005-0000-0000-00002C6F0000}"/>
    <cellStyle name="20% - Accent1 3 5 3 4 2 4 3" xfId="28645" xr:uid="{00000000-0005-0000-0000-00002D6F0000}"/>
    <cellStyle name="20% - Accent1 3 5 3 4 2 4 3 2" xfId="28646" xr:uid="{00000000-0005-0000-0000-00002E6F0000}"/>
    <cellStyle name="20% - Accent1 3 5 3 4 2 4 4" xfId="28647" xr:uid="{00000000-0005-0000-0000-00002F6F0000}"/>
    <cellStyle name="20% - Accent1 3 5 3 4 2 5" xfId="28648" xr:uid="{00000000-0005-0000-0000-0000306F0000}"/>
    <cellStyle name="20% - Accent1 3 5 3 4 2 5 2" xfId="28649" xr:uid="{00000000-0005-0000-0000-0000316F0000}"/>
    <cellStyle name="20% - Accent1 3 5 3 4 2 5 2 2" xfId="28650" xr:uid="{00000000-0005-0000-0000-0000326F0000}"/>
    <cellStyle name="20% - Accent1 3 5 3 4 2 5 3" xfId="28651" xr:uid="{00000000-0005-0000-0000-0000336F0000}"/>
    <cellStyle name="20% - Accent1 3 5 3 4 2 6" xfId="28652" xr:uid="{00000000-0005-0000-0000-0000346F0000}"/>
    <cellStyle name="20% - Accent1 3 5 3 4 2 6 2" xfId="28653" xr:uid="{00000000-0005-0000-0000-0000356F0000}"/>
    <cellStyle name="20% - Accent1 3 5 3 4 2 6 2 2" xfId="28654" xr:uid="{00000000-0005-0000-0000-0000366F0000}"/>
    <cellStyle name="20% - Accent1 3 5 3 4 2 6 3" xfId="28655" xr:uid="{00000000-0005-0000-0000-0000376F0000}"/>
    <cellStyle name="20% - Accent1 3 5 3 4 2 7" xfId="28656" xr:uid="{00000000-0005-0000-0000-0000386F0000}"/>
    <cellStyle name="20% - Accent1 3 5 3 4 2 7 2" xfId="28657" xr:uid="{00000000-0005-0000-0000-0000396F0000}"/>
    <cellStyle name="20% - Accent1 3 5 3 4 2 8" xfId="28658" xr:uid="{00000000-0005-0000-0000-00003A6F0000}"/>
    <cellStyle name="20% - Accent1 3 5 3 4 2 8 2" xfId="28659" xr:uid="{00000000-0005-0000-0000-00003B6F0000}"/>
    <cellStyle name="20% - Accent1 3 5 3 4 2 9" xfId="28660" xr:uid="{00000000-0005-0000-0000-00003C6F0000}"/>
    <cellStyle name="20% - Accent1 3 5 3 4 3" xfId="28661" xr:uid="{00000000-0005-0000-0000-00003D6F0000}"/>
    <cellStyle name="20% - Accent1 3 5 3 4 3 2" xfId="28662" xr:uid="{00000000-0005-0000-0000-00003E6F0000}"/>
    <cellStyle name="20% - Accent1 3 5 3 4 3 2 2" xfId="28663" xr:uid="{00000000-0005-0000-0000-00003F6F0000}"/>
    <cellStyle name="20% - Accent1 3 5 3 4 3 2 2 2" xfId="28664" xr:uid="{00000000-0005-0000-0000-0000406F0000}"/>
    <cellStyle name="20% - Accent1 3 5 3 4 3 2 2 2 2" xfId="28665" xr:uid="{00000000-0005-0000-0000-0000416F0000}"/>
    <cellStyle name="20% - Accent1 3 5 3 4 3 2 2 3" xfId="28666" xr:uid="{00000000-0005-0000-0000-0000426F0000}"/>
    <cellStyle name="20% - Accent1 3 5 3 4 3 2 3" xfId="28667" xr:uid="{00000000-0005-0000-0000-0000436F0000}"/>
    <cellStyle name="20% - Accent1 3 5 3 4 3 2 3 2" xfId="28668" xr:uid="{00000000-0005-0000-0000-0000446F0000}"/>
    <cellStyle name="20% - Accent1 3 5 3 4 3 2 4" xfId="28669" xr:uid="{00000000-0005-0000-0000-0000456F0000}"/>
    <cellStyle name="20% - Accent1 3 5 3 4 3 3" xfId="28670" xr:uid="{00000000-0005-0000-0000-0000466F0000}"/>
    <cellStyle name="20% - Accent1 3 5 3 4 3 3 2" xfId="28671" xr:uid="{00000000-0005-0000-0000-0000476F0000}"/>
    <cellStyle name="20% - Accent1 3 5 3 4 3 3 2 2" xfId="28672" xr:uid="{00000000-0005-0000-0000-0000486F0000}"/>
    <cellStyle name="20% - Accent1 3 5 3 4 3 3 2 2 2" xfId="28673" xr:uid="{00000000-0005-0000-0000-0000496F0000}"/>
    <cellStyle name="20% - Accent1 3 5 3 4 3 3 2 3" xfId="28674" xr:uid="{00000000-0005-0000-0000-00004A6F0000}"/>
    <cellStyle name="20% - Accent1 3 5 3 4 3 3 3" xfId="28675" xr:uid="{00000000-0005-0000-0000-00004B6F0000}"/>
    <cellStyle name="20% - Accent1 3 5 3 4 3 3 3 2" xfId="28676" xr:uid="{00000000-0005-0000-0000-00004C6F0000}"/>
    <cellStyle name="20% - Accent1 3 5 3 4 3 3 4" xfId="28677" xr:uid="{00000000-0005-0000-0000-00004D6F0000}"/>
    <cellStyle name="20% - Accent1 3 5 3 4 3 4" xfId="28678" xr:uid="{00000000-0005-0000-0000-00004E6F0000}"/>
    <cellStyle name="20% - Accent1 3 5 3 4 3 4 2" xfId="28679" xr:uid="{00000000-0005-0000-0000-00004F6F0000}"/>
    <cellStyle name="20% - Accent1 3 5 3 4 3 4 2 2" xfId="28680" xr:uid="{00000000-0005-0000-0000-0000506F0000}"/>
    <cellStyle name="20% - Accent1 3 5 3 4 3 4 2 2 2" xfId="28681" xr:uid="{00000000-0005-0000-0000-0000516F0000}"/>
    <cellStyle name="20% - Accent1 3 5 3 4 3 4 2 3" xfId="28682" xr:uid="{00000000-0005-0000-0000-0000526F0000}"/>
    <cellStyle name="20% - Accent1 3 5 3 4 3 4 3" xfId="28683" xr:uid="{00000000-0005-0000-0000-0000536F0000}"/>
    <cellStyle name="20% - Accent1 3 5 3 4 3 4 3 2" xfId="28684" xr:uid="{00000000-0005-0000-0000-0000546F0000}"/>
    <cellStyle name="20% - Accent1 3 5 3 4 3 4 4" xfId="28685" xr:uid="{00000000-0005-0000-0000-0000556F0000}"/>
    <cellStyle name="20% - Accent1 3 5 3 4 3 5" xfId="28686" xr:uid="{00000000-0005-0000-0000-0000566F0000}"/>
    <cellStyle name="20% - Accent1 3 5 3 4 3 5 2" xfId="28687" xr:uid="{00000000-0005-0000-0000-0000576F0000}"/>
    <cellStyle name="20% - Accent1 3 5 3 4 3 5 2 2" xfId="28688" xr:uid="{00000000-0005-0000-0000-0000586F0000}"/>
    <cellStyle name="20% - Accent1 3 5 3 4 3 5 3" xfId="28689" xr:uid="{00000000-0005-0000-0000-0000596F0000}"/>
    <cellStyle name="20% - Accent1 3 5 3 4 3 6" xfId="28690" xr:uid="{00000000-0005-0000-0000-00005A6F0000}"/>
    <cellStyle name="20% - Accent1 3 5 3 4 3 6 2" xfId="28691" xr:uid="{00000000-0005-0000-0000-00005B6F0000}"/>
    <cellStyle name="20% - Accent1 3 5 3 4 3 6 2 2" xfId="28692" xr:uid="{00000000-0005-0000-0000-00005C6F0000}"/>
    <cellStyle name="20% - Accent1 3 5 3 4 3 6 3" xfId="28693" xr:uid="{00000000-0005-0000-0000-00005D6F0000}"/>
    <cellStyle name="20% - Accent1 3 5 3 4 3 7" xfId="28694" xr:uid="{00000000-0005-0000-0000-00005E6F0000}"/>
    <cellStyle name="20% - Accent1 3 5 3 4 3 7 2" xfId="28695" xr:uid="{00000000-0005-0000-0000-00005F6F0000}"/>
    <cellStyle name="20% - Accent1 3 5 3 4 3 8" xfId="28696" xr:uid="{00000000-0005-0000-0000-0000606F0000}"/>
    <cellStyle name="20% - Accent1 3 5 3 4 3 8 2" xfId="28697" xr:uid="{00000000-0005-0000-0000-0000616F0000}"/>
    <cellStyle name="20% - Accent1 3 5 3 4 3 9" xfId="28698" xr:uid="{00000000-0005-0000-0000-0000626F0000}"/>
    <cellStyle name="20% - Accent1 3 5 3 4 4" xfId="28699" xr:uid="{00000000-0005-0000-0000-0000636F0000}"/>
    <cellStyle name="20% - Accent1 3 5 3 4 4 2" xfId="28700" xr:uid="{00000000-0005-0000-0000-0000646F0000}"/>
    <cellStyle name="20% - Accent1 3 5 3 4 4 2 2" xfId="28701" xr:uid="{00000000-0005-0000-0000-0000656F0000}"/>
    <cellStyle name="20% - Accent1 3 5 3 4 4 2 2 2" xfId="28702" xr:uid="{00000000-0005-0000-0000-0000666F0000}"/>
    <cellStyle name="20% - Accent1 3 5 3 4 4 2 3" xfId="28703" xr:uid="{00000000-0005-0000-0000-0000676F0000}"/>
    <cellStyle name="20% - Accent1 3 5 3 4 4 3" xfId="28704" xr:uid="{00000000-0005-0000-0000-0000686F0000}"/>
    <cellStyle name="20% - Accent1 3 5 3 4 4 3 2" xfId="28705" xr:uid="{00000000-0005-0000-0000-0000696F0000}"/>
    <cellStyle name="20% - Accent1 3 5 3 4 4 4" xfId="28706" xr:uid="{00000000-0005-0000-0000-00006A6F0000}"/>
    <cellStyle name="20% - Accent1 3 5 3 4 5" xfId="28707" xr:uid="{00000000-0005-0000-0000-00006B6F0000}"/>
    <cellStyle name="20% - Accent1 3 5 3 4 5 2" xfId="28708" xr:uid="{00000000-0005-0000-0000-00006C6F0000}"/>
    <cellStyle name="20% - Accent1 3 5 3 4 5 2 2" xfId="28709" xr:uid="{00000000-0005-0000-0000-00006D6F0000}"/>
    <cellStyle name="20% - Accent1 3 5 3 4 5 2 2 2" xfId="28710" xr:uid="{00000000-0005-0000-0000-00006E6F0000}"/>
    <cellStyle name="20% - Accent1 3 5 3 4 5 2 3" xfId="28711" xr:uid="{00000000-0005-0000-0000-00006F6F0000}"/>
    <cellStyle name="20% - Accent1 3 5 3 4 5 3" xfId="28712" xr:uid="{00000000-0005-0000-0000-0000706F0000}"/>
    <cellStyle name="20% - Accent1 3 5 3 4 5 3 2" xfId="28713" xr:uid="{00000000-0005-0000-0000-0000716F0000}"/>
    <cellStyle name="20% - Accent1 3 5 3 4 5 4" xfId="28714" xr:uid="{00000000-0005-0000-0000-0000726F0000}"/>
    <cellStyle name="20% - Accent1 3 5 3 4 6" xfId="28715" xr:uid="{00000000-0005-0000-0000-0000736F0000}"/>
    <cellStyle name="20% - Accent1 3 5 3 4 6 2" xfId="28716" xr:uid="{00000000-0005-0000-0000-0000746F0000}"/>
    <cellStyle name="20% - Accent1 3 5 3 4 6 2 2" xfId="28717" xr:uid="{00000000-0005-0000-0000-0000756F0000}"/>
    <cellStyle name="20% - Accent1 3 5 3 4 6 2 2 2" xfId="28718" xr:uid="{00000000-0005-0000-0000-0000766F0000}"/>
    <cellStyle name="20% - Accent1 3 5 3 4 6 2 3" xfId="28719" xr:uid="{00000000-0005-0000-0000-0000776F0000}"/>
    <cellStyle name="20% - Accent1 3 5 3 4 6 3" xfId="28720" xr:uid="{00000000-0005-0000-0000-0000786F0000}"/>
    <cellStyle name="20% - Accent1 3 5 3 4 6 3 2" xfId="28721" xr:uid="{00000000-0005-0000-0000-0000796F0000}"/>
    <cellStyle name="20% - Accent1 3 5 3 4 6 4" xfId="28722" xr:uid="{00000000-0005-0000-0000-00007A6F0000}"/>
    <cellStyle name="20% - Accent1 3 5 3 4 7" xfId="28723" xr:uid="{00000000-0005-0000-0000-00007B6F0000}"/>
    <cellStyle name="20% - Accent1 3 5 3 4 7 2" xfId="28724" xr:uid="{00000000-0005-0000-0000-00007C6F0000}"/>
    <cellStyle name="20% - Accent1 3 5 3 4 7 2 2" xfId="28725" xr:uid="{00000000-0005-0000-0000-00007D6F0000}"/>
    <cellStyle name="20% - Accent1 3 5 3 4 7 3" xfId="28726" xr:uid="{00000000-0005-0000-0000-00007E6F0000}"/>
    <cellStyle name="20% - Accent1 3 5 3 4 8" xfId="28727" xr:uid="{00000000-0005-0000-0000-00007F6F0000}"/>
    <cellStyle name="20% - Accent1 3 5 3 4 8 2" xfId="28728" xr:uid="{00000000-0005-0000-0000-0000806F0000}"/>
    <cellStyle name="20% - Accent1 3 5 3 4 8 2 2" xfId="28729" xr:uid="{00000000-0005-0000-0000-0000816F0000}"/>
    <cellStyle name="20% - Accent1 3 5 3 4 8 3" xfId="28730" xr:uid="{00000000-0005-0000-0000-0000826F0000}"/>
    <cellStyle name="20% - Accent1 3 5 3 4 9" xfId="28731" xr:uid="{00000000-0005-0000-0000-0000836F0000}"/>
    <cellStyle name="20% - Accent1 3 5 3 4 9 2" xfId="28732" xr:uid="{00000000-0005-0000-0000-0000846F0000}"/>
    <cellStyle name="20% - Accent1 3 5 3 5" xfId="28733" xr:uid="{00000000-0005-0000-0000-0000856F0000}"/>
    <cellStyle name="20% - Accent1 3 5 3 5 2" xfId="28734" xr:uid="{00000000-0005-0000-0000-0000866F0000}"/>
    <cellStyle name="20% - Accent1 3 5 3 5 2 2" xfId="28735" xr:uid="{00000000-0005-0000-0000-0000876F0000}"/>
    <cellStyle name="20% - Accent1 3 5 3 5 2 2 2" xfId="28736" xr:uid="{00000000-0005-0000-0000-0000886F0000}"/>
    <cellStyle name="20% - Accent1 3 5 3 5 2 2 2 2" xfId="28737" xr:uid="{00000000-0005-0000-0000-0000896F0000}"/>
    <cellStyle name="20% - Accent1 3 5 3 5 2 2 3" xfId="28738" xr:uid="{00000000-0005-0000-0000-00008A6F0000}"/>
    <cellStyle name="20% - Accent1 3 5 3 5 2 3" xfId="28739" xr:uid="{00000000-0005-0000-0000-00008B6F0000}"/>
    <cellStyle name="20% - Accent1 3 5 3 5 2 3 2" xfId="28740" xr:uid="{00000000-0005-0000-0000-00008C6F0000}"/>
    <cellStyle name="20% - Accent1 3 5 3 5 2 4" xfId="28741" xr:uid="{00000000-0005-0000-0000-00008D6F0000}"/>
    <cellStyle name="20% - Accent1 3 5 3 5 3" xfId="28742" xr:uid="{00000000-0005-0000-0000-00008E6F0000}"/>
    <cellStyle name="20% - Accent1 3 5 3 5 3 2" xfId="28743" xr:uid="{00000000-0005-0000-0000-00008F6F0000}"/>
    <cellStyle name="20% - Accent1 3 5 3 5 3 2 2" xfId="28744" xr:uid="{00000000-0005-0000-0000-0000906F0000}"/>
    <cellStyle name="20% - Accent1 3 5 3 5 3 2 2 2" xfId="28745" xr:uid="{00000000-0005-0000-0000-0000916F0000}"/>
    <cellStyle name="20% - Accent1 3 5 3 5 3 2 3" xfId="28746" xr:uid="{00000000-0005-0000-0000-0000926F0000}"/>
    <cellStyle name="20% - Accent1 3 5 3 5 3 3" xfId="28747" xr:uid="{00000000-0005-0000-0000-0000936F0000}"/>
    <cellStyle name="20% - Accent1 3 5 3 5 3 3 2" xfId="28748" xr:uid="{00000000-0005-0000-0000-0000946F0000}"/>
    <cellStyle name="20% - Accent1 3 5 3 5 3 4" xfId="28749" xr:uid="{00000000-0005-0000-0000-0000956F0000}"/>
    <cellStyle name="20% - Accent1 3 5 3 5 4" xfId="28750" xr:uid="{00000000-0005-0000-0000-0000966F0000}"/>
    <cellStyle name="20% - Accent1 3 5 3 5 4 2" xfId="28751" xr:uid="{00000000-0005-0000-0000-0000976F0000}"/>
    <cellStyle name="20% - Accent1 3 5 3 5 4 2 2" xfId="28752" xr:uid="{00000000-0005-0000-0000-0000986F0000}"/>
    <cellStyle name="20% - Accent1 3 5 3 5 4 2 2 2" xfId="28753" xr:uid="{00000000-0005-0000-0000-0000996F0000}"/>
    <cellStyle name="20% - Accent1 3 5 3 5 4 2 3" xfId="28754" xr:uid="{00000000-0005-0000-0000-00009A6F0000}"/>
    <cellStyle name="20% - Accent1 3 5 3 5 4 3" xfId="28755" xr:uid="{00000000-0005-0000-0000-00009B6F0000}"/>
    <cellStyle name="20% - Accent1 3 5 3 5 4 3 2" xfId="28756" xr:uid="{00000000-0005-0000-0000-00009C6F0000}"/>
    <cellStyle name="20% - Accent1 3 5 3 5 4 4" xfId="28757" xr:uid="{00000000-0005-0000-0000-00009D6F0000}"/>
    <cellStyle name="20% - Accent1 3 5 3 5 5" xfId="28758" xr:uid="{00000000-0005-0000-0000-00009E6F0000}"/>
    <cellStyle name="20% - Accent1 3 5 3 5 5 2" xfId="28759" xr:uid="{00000000-0005-0000-0000-00009F6F0000}"/>
    <cellStyle name="20% - Accent1 3 5 3 5 5 2 2" xfId="28760" xr:uid="{00000000-0005-0000-0000-0000A06F0000}"/>
    <cellStyle name="20% - Accent1 3 5 3 5 5 3" xfId="28761" xr:uid="{00000000-0005-0000-0000-0000A16F0000}"/>
    <cellStyle name="20% - Accent1 3 5 3 5 6" xfId="28762" xr:uid="{00000000-0005-0000-0000-0000A26F0000}"/>
    <cellStyle name="20% - Accent1 3 5 3 5 6 2" xfId="28763" xr:uid="{00000000-0005-0000-0000-0000A36F0000}"/>
    <cellStyle name="20% - Accent1 3 5 3 5 6 2 2" xfId="28764" xr:uid="{00000000-0005-0000-0000-0000A46F0000}"/>
    <cellStyle name="20% - Accent1 3 5 3 5 6 3" xfId="28765" xr:uid="{00000000-0005-0000-0000-0000A56F0000}"/>
    <cellStyle name="20% - Accent1 3 5 3 5 7" xfId="28766" xr:uid="{00000000-0005-0000-0000-0000A66F0000}"/>
    <cellStyle name="20% - Accent1 3 5 3 5 7 2" xfId="28767" xr:uid="{00000000-0005-0000-0000-0000A76F0000}"/>
    <cellStyle name="20% - Accent1 3 5 3 5 8" xfId="28768" xr:uid="{00000000-0005-0000-0000-0000A86F0000}"/>
    <cellStyle name="20% - Accent1 3 5 3 5 8 2" xfId="28769" xr:uid="{00000000-0005-0000-0000-0000A96F0000}"/>
    <cellStyle name="20% - Accent1 3 5 3 5 9" xfId="28770" xr:uid="{00000000-0005-0000-0000-0000AA6F0000}"/>
    <cellStyle name="20% - Accent1 3 5 3 6" xfId="28771" xr:uid="{00000000-0005-0000-0000-0000AB6F0000}"/>
    <cellStyle name="20% - Accent1 3 5 3 6 2" xfId="28772" xr:uid="{00000000-0005-0000-0000-0000AC6F0000}"/>
    <cellStyle name="20% - Accent1 3 5 3 6 2 2" xfId="28773" xr:uid="{00000000-0005-0000-0000-0000AD6F0000}"/>
    <cellStyle name="20% - Accent1 3 5 3 6 2 2 2" xfId="28774" xr:uid="{00000000-0005-0000-0000-0000AE6F0000}"/>
    <cellStyle name="20% - Accent1 3 5 3 6 2 2 2 2" xfId="28775" xr:uid="{00000000-0005-0000-0000-0000AF6F0000}"/>
    <cellStyle name="20% - Accent1 3 5 3 6 2 2 3" xfId="28776" xr:uid="{00000000-0005-0000-0000-0000B06F0000}"/>
    <cellStyle name="20% - Accent1 3 5 3 6 2 3" xfId="28777" xr:uid="{00000000-0005-0000-0000-0000B16F0000}"/>
    <cellStyle name="20% - Accent1 3 5 3 6 2 3 2" xfId="28778" xr:uid="{00000000-0005-0000-0000-0000B26F0000}"/>
    <cellStyle name="20% - Accent1 3 5 3 6 2 4" xfId="28779" xr:uid="{00000000-0005-0000-0000-0000B36F0000}"/>
    <cellStyle name="20% - Accent1 3 5 3 6 3" xfId="28780" xr:uid="{00000000-0005-0000-0000-0000B46F0000}"/>
    <cellStyle name="20% - Accent1 3 5 3 6 3 2" xfId="28781" xr:uid="{00000000-0005-0000-0000-0000B56F0000}"/>
    <cellStyle name="20% - Accent1 3 5 3 6 3 2 2" xfId="28782" xr:uid="{00000000-0005-0000-0000-0000B66F0000}"/>
    <cellStyle name="20% - Accent1 3 5 3 6 3 2 2 2" xfId="28783" xr:uid="{00000000-0005-0000-0000-0000B76F0000}"/>
    <cellStyle name="20% - Accent1 3 5 3 6 3 2 3" xfId="28784" xr:uid="{00000000-0005-0000-0000-0000B86F0000}"/>
    <cellStyle name="20% - Accent1 3 5 3 6 3 3" xfId="28785" xr:uid="{00000000-0005-0000-0000-0000B96F0000}"/>
    <cellStyle name="20% - Accent1 3 5 3 6 3 3 2" xfId="28786" xr:uid="{00000000-0005-0000-0000-0000BA6F0000}"/>
    <cellStyle name="20% - Accent1 3 5 3 6 3 4" xfId="28787" xr:uid="{00000000-0005-0000-0000-0000BB6F0000}"/>
    <cellStyle name="20% - Accent1 3 5 3 6 4" xfId="28788" xr:uid="{00000000-0005-0000-0000-0000BC6F0000}"/>
    <cellStyle name="20% - Accent1 3 5 3 6 4 2" xfId="28789" xr:uid="{00000000-0005-0000-0000-0000BD6F0000}"/>
    <cellStyle name="20% - Accent1 3 5 3 6 4 2 2" xfId="28790" xr:uid="{00000000-0005-0000-0000-0000BE6F0000}"/>
    <cellStyle name="20% - Accent1 3 5 3 6 4 2 2 2" xfId="28791" xr:uid="{00000000-0005-0000-0000-0000BF6F0000}"/>
    <cellStyle name="20% - Accent1 3 5 3 6 4 2 3" xfId="28792" xr:uid="{00000000-0005-0000-0000-0000C06F0000}"/>
    <cellStyle name="20% - Accent1 3 5 3 6 4 3" xfId="28793" xr:uid="{00000000-0005-0000-0000-0000C16F0000}"/>
    <cellStyle name="20% - Accent1 3 5 3 6 4 3 2" xfId="28794" xr:uid="{00000000-0005-0000-0000-0000C26F0000}"/>
    <cellStyle name="20% - Accent1 3 5 3 6 4 4" xfId="28795" xr:uid="{00000000-0005-0000-0000-0000C36F0000}"/>
    <cellStyle name="20% - Accent1 3 5 3 6 5" xfId="28796" xr:uid="{00000000-0005-0000-0000-0000C46F0000}"/>
    <cellStyle name="20% - Accent1 3 5 3 6 5 2" xfId="28797" xr:uid="{00000000-0005-0000-0000-0000C56F0000}"/>
    <cellStyle name="20% - Accent1 3 5 3 6 5 2 2" xfId="28798" xr:uid="{00000000-0005-0000-0000-0000C66F0000}"/>
    <cellStyle name="20% - Accent1 3 5 3 6 5 3" xfId="28799" xr:uid="{00000000-0005-0000-0000-0000C76F0000}"/>
    <cellStyle name="20% - Accent1 3 5 3 6 6" xfId="28800" xr:uid="{00000000-0005-0000-0000-0000C86F0000}"/>
    <cellStyle name="20% - Accent1 3 5 3 6 6 2" xfId="28801" xr:uid="{00000000-0005-0000-0000-0000C96F0000}"/>
    <cellStyle name="20% - Accent1 3 5 3 6 6 2 2" xfId="28802" xr:uid="{00000000-0005-0000-0000-0000CA6F0000}"/>
    <cellStyle name="20% - Accent1 3 5 3 6 6 3" xfId="28803" xr:uid="{00000000-0005-0000-0000-0000CB6F0000}"/>
    <cellStyle name="20% - Accent1 3 5 3 6 7" xfId="28804" xr:uid="{00000000-0005-0000-0000-0000CC6F0000}"/>
    <cellStyle name="20% - Accent1 3 5 3 6 7 2" xfId="28805" xr:uid="{00000000-0005-0000-0000-0000CD6F0000}"/>
    <cellStyle name="20% - Accent1 3 5 3 6 8" xfId="28806" xr:uid="{00000000-0005-0000-0000-0000CE6F0000}"/>
    <cellStyle name="20% - Accent1 3 5 3 6 8 2" xfId="28807" xr:uid="{00000000-0005-0000-0000-0000CF6F0000}"/>
    <cellStyle name="20% - Accent1 3 5 3 6 9" xfId="28808" xr:uid="{00000000-0005-0000-0000-0000D06F0000}"/>
    <cellStyle name="20% - Accent1 3 5 3 7" xfId="28809" xr:uid="{00000000-0005-0000-0000-0000D16F0000}"/>
    <cellStyle name="20% - Accent1 3 5 3 7 2" xfId="28810" xr:uid="{00000000-0005-0000-0000-0000D26F0000}"/>
    <cellStyle name="20% - Accent1 3 5 3 7 2 2" xfId="28811" xr:uid="{00000000-0005-0000-0000-0000D36F0000}"/>
    <cellStyle name="20% - Accent1 3 5 3 7 2 2 2" xfId="28812" xr:uid="{00000000-0005-0000-0000-0000D46F0000}"/>
    <cellStyle name="20% - Accent1 3 5 3 7 2 3" xfId="28813" xr:uid="{00000000-0005-0000-0000-0000D56F0000}"/>
    <cellStyle name="20% - Accent1 3 5 3 7 3" xfId="28814" xr:uid="{00000000-0005-0000-0000-0000D66F0000}"/>
    <cellStyle name="20% - Accent1 3 5 3 7 3 2" xfId="28815" xr:uid="{00000000-0005-0000-0000-0000D76F0000}"/>
    <cellStyle name="20% - Accent1 3 5 3 7 4" xfId="28816" xr:uid="{00000000-0005-0000-0000-0000D86F0000}"/>
    <cellStyle name="20% - Accent1 3 5 3 8" xfId="28817" xr:uid="{00000000-0005-0000-0000-0000D96F0000}"/>
    <cellStyle name="20% - Accent1 3 5 3 8 2" xfId="28818" xr:uid="{00000000-0005-0000-0000-0000DA6F0000}"/>
    <cellStyle name="20% - Accent1 3 5 3 8 2 2" xfId="28819" xr:uid="{00000000-0005-0000-0000-0000DB6F0000}"/>
    <cellStyle name="20% - Accent1 3 5 3 8 2 2 2" xfId="28820" xr:uid="{00000000-0005-0000-0000-0000DC6F0000}"/>
    <cellStyle name="20% - Accent1 3 5 3 8 2 3" xfId="28821" xr:uid="{00000000-0005-0000-0000-0000DD6F0000}"/>
    <cellStyle name="20% - Accent1 3 5 3 8 3" xfId="28822" xr:uid="{00000000-0005-0000-0000-0000DE6F0000}"/>
    <cellStyle name="20% - Accent1 3 5 3 8 3 2" xfId="28823" xr:uid="{00000000-0005-0000-0000-0000DF6F0000}"/>
    <cellStyle name="20% - Accent1 3 5 3 8 4" xfId="28824" xr:uid="{00000000-0005-0000-0000-0000E06F0000}"/>
    <cellStyle name="20% - Accent1 3 5 3 9" xfId="28825" xr:uid="{00000000-0005-0000-0000-0000E16F0000}"/>
    <cellStyle name="20% - Accent1 3 5 3 9 2" xfId="28826" xr:uid="{00000000-0005-0000-0000-0000E26F0000}"/>
    <cellStyle name="20% - Accent1 3 5 3 9 2 2" xfId="28827" xr:uid="{00000000-0005-0000-0000-0000E36F0000}"/>
    <cellStyle name="20% - Accent1 3 5 3 9 2 2 2" xfId="28828" xr:uid="{00000000-0005-0000-0000-0000E46F0000}"/>
    <cellStyle name="20% - Accent1 3 5 3 9 2 3" xfId="28829" xr:uid="{00000000-0005-0000-0000-0000E56F0000}"/>
    <cellStyle name="20% - Accent1 3 5 3 9 3" xfId="28830" xr:uid="{00000000-0005-0000-0000-0000E66F0000}"/>
    <cellStyle name="20% - Accent1 3 5 3 9 3 2" xfId="28831" xr:uid="{00000000-0005-0000-0000-0000E76F0000}"/>
    <cellStyle name="20% - Accent1 3 5 3 9 4" xfId="28832" xr:uid="{00000000-0005-0000-0000-0000E86F0000}"/>
    <cellStyle name="20% - Accent1 3 5 4" xfId="28833" xr:uid="{00000000-0005-0000-0000-0000E96F0000}"/>
    <cellStyle name="20% - Accent1 3 5 4 10" xfId="28834" xr:uid="{00000000-0005-0000-0000-0000EA6F0000}"/>
    <cellStyle name="20% - Accent1 3 5 4 10 2" xfId="28835" xr:uid="{00000000-0005-0000-0000-0000EB6F0000}"/>
    <cellStyle name="20% - Accent1 3 5 4 11" xfId="28836" xr:uid="{00000000-0005-0000-0000-0000EC6F0000}"/>
    <cellStyle name="20% - Accent1 3 5 4 2" xfId="28837" xr:uid="{00000000-0005-0000-0000-0000ED6F0000}"/>
    <cellStyle name="20% - Accent1 3 5 4 2 2" xfId="28838" xr:uid="{00000000-0005-0000-0000-0000EE6F0000}"/>
    <cellStyle name="20% - Accent1 3 5 4 2 2 2" xfId="28839" xr:uid="{00000000-0005-0000-0000-0000EF6F0000}"/>
    <cellStyle name="20% - Accent1 3 5 4 2 2 2 2" xfId="28840" xr:uid="{00000000-0005-0000-0000-0000F06F0000}"/>
    <cellStyle name="20% - Accent1 3 5 4 2 2 2 2 2" xfId="28841" xr:uid="{00000000-0005-0000-0000-0000F16F0000}"/>
    <cellStyle name="20% - Accent1 3 5 4 2 2 2 3" xfId="28842" xr:uid="{00000000-0005-0000-0000-0000F26F0000}"/>
    <cellStyle name="20% - Accent1 3 5 4 2 2 3" xfId="28843" xr:uid="{00000000-0005-0000-0000-0000F36F0000}"/>
    <cellStyle name="20% - Accent1 3 5 4 2 2 3 2" xfId="28844" xr:uid="{00000000-0005-0000-0000-0000F46F0000}"/>
    <cellStyle name="20% - Accent1 3 5 4 2 2 4" xfId="28845" xr:uid="{00000000-0005-0000-0000-0000F56F0000}"/>
    <cellStyle name="20% - Accent1 3 5 4 2 3" xfId="28846" xr:uid="{00000000-0005-0000-0000-0000F66F0000}"/>
    <cellStyle name="20% - Accent1 3 5 4 2 3 2" xfId="28847" xr:uid="{00000000-0005-0000-0000-0000F76F0000}"/>
    <cellStyle name="20% - Accent1 3 5 4 2 3 2 2" xfId="28848" xr:uid="{00000000-0005-0000-0000-0000F86F0000}"/>
    <cellStyle name="20% - Accent1 3 5 4 2 3 2 2 2" xfId="28849" xr:uid="{00000000-0005-0000-0000-0000F96F0000}"/>
    <cellStyle name="20% - Accent1 3 5 4 2 3 2 3" xfId="28850" xr:uid="{00000000-0005-0000-0000-0000FA6F0000}"/>
    <cellStyle name="20% - Accent1 3 5 4 2 3 3" xfId="28851" xr:uid="{00000000-0005-0000-0000-0000FB6F0000}"/>
    <cellStyle name="20% - Accent1 3 5 4 2 3 3 2" xfId="28852" xr:uid="{00000000-0005-0000-0000-0000FC6F0000}"/>
    <cellStyle name="20% - Accent1 3 5 4 2 3 4" xfId="28853" xr:uid="{00000000-0005-0000-0000-0000FD6F0000}"/>
    <cellStyle name="20% - Accent1 3 5 4 2 4" xfId="28854" xr:uid="{00000000-0005-0000-0000-0000FE6F0000}"/>
    <cellStyle name="20% - Accent1 3 5 4 2 4 2" xfId="28855" xr:uid="{00000000-0005-0000-0000-0000FF6F0000}"/>
    <cellStyle name="20% - Accent1 3 5 4 2 4 2 2" xfId="28856" xr:uid="{00000000-0005-0000-0000-000000700000}"/>
    <cellStyle name="20% - Accent1 3 5 4 2 4 2 2 2" xfId="28857" xr:uid="{00000000-0005-0000-0000-000001700000}"/>
    <cellStyle name="20% - Accent1 3 5 4 2 4 2 3" xfId="28858" xr:uid="{00000000-0005-0000-0000-000002700000}"/>
    <cellStyle name="20% - Accent1 3 5 4 2 4 3" xfId="28859" xr:uid="{00000000-0005-0000-0000-000003700000}"/>
    <cellStyle name="20% - Accent1 3 5 4 2 4 3 2" xfId="28860" xr:uid="{00000000-0005-0000-0000-000004700000}"/>
    <cellStyle name="20% - Accent1 3 5 4 2 4 4" xfId="28861" xr:uid="{00000000-0005-0000-0000-000005700000}"/>
    <cellStyle name="20% - Accent1 3 5 4 2 5" xfId="28862" xr:uid="{00000000-0005-0000-0000-000006700000}"/>
    <cellStyle name="20% - Accent1 3 5 4 2 5 2" xfId="28863" xr:uid="{00000000-0005-0000-0000-000007700000}"/>
    <cellStyle name="20% - Accent1 3 5 4 2 5 2 2" xfId="28864" xr:uid="{00000000-0005-0000-0000-000008700000}"/>
    <cellStyle name="20% - Accent1 3 5 4 2 5 3" xfId="28865" xr:uid="{00000000-0005-0000-0000-000009700000}"/>
    <cellStyle name="20% - Accent1 3 5 4 2 6" xfId="28866" xr:uid="{00000000-0005-0000-0000-00000A700000}"/>
    <cellStyle name="20% - Accent1 3 5 4 2 6 2" xfId="28867" xr:uid="{00000000-0005-0000-0000-00000B700000}"/>
    <cellStyle name="20% - Accent1 3 5 4 2 6 2 2" xfId="28868" xr:uid="{00000000-0005-0000-0000-00000C700000}"/>
    <cellStyle name="20% - Accent1 3 5 4 2 6 3" xfId="28869" xr:uid="{00000000-0005-0000-0000-00000D700000}"/>
    <cellStyle name="20% - Accent1 3 5 4 2 7" xfId="28870" xr:uid="{00000000-0005-0000-0000-00000E700000}"/>
    <cellStyle name="20% - Accent1 3 5 4 2 7 2" xfId="28871" xr:uid="{00000000-0005-0000-0000-00000F700000}"/>
    <cellStyle name="20% - Accent1 3 5 4 2 8" xfId="28872" xr:uid="{00000000-0005-0000-0000-000010700000}"/>
    <cellStyle name="20% - Accent1 3 5 4 2 8 2" xfId="28873" xr:uid="{00000000-0005-0000-0000-000011700000}"/>
    <cellStyle name="20% - Accent1 3 5 4 2 9" xfId="28874" xr:uid="{00000000-0005-0000-0000-000012700000}"/>
    <cellStyle name="20% - Accent1 3 5 4 3" xfId="28875" xr:uid="{00000000-0005-0000-0000-000013700000}"/>
    <cellStyle name="20% - Accent1 3 5 4 3 2" xfId="28876" xr:uid="{00000000-0005-0000-0000-000014700000}"/>
    <cellStyle name="20% - Accent1 3 5 4 3 2 2" xfId="28877" xr:uid="{00000000-0005-0000-0000-000015700000}"/>
    <cellStyle name="20% - Accent1 3 5 4 3 2 2 2" xfId="28878" xr:uid="{00000000-0005-0000-0000-000016700000}"/>
    <cellStyle name="20% - Accent1 3 5 4 3 2 2 2 2" xfId="28879" xr:uid="{00000000-0005-0000-0000-000017700000}"/>
    <cellStyle name="20% - Accent1 3 5 4 3 2 2 3" xfId="28880" xr:uid="{00000000-0005-0000-0000-000018700000}"/>
    <cellStyle name="20% - Accent1 3 5 4 3 2 3" xfId="28881" xr:uid="{00000000-0005-0000-0000-000019700000}"/>
    <cellStyle name="20% - Accent1 3 5 4 3 2 3 2" xfId="28882" xr:uid="{00000000-0005-0000-0000-00001A700000}"/>
    <cellStyle name="20% - Accent1 3 5 4 3 2 4" xfId="28883" xr:uid="{00000000-0005-0000-0000-00001B700000}"/>
    <cellStyle name="20% - Accent1 3 5 4 3 3" xfId="28884" xr:uid="{00000000-0005-0000-0000-00001C700000}"/>
    <cellStyle name="20% - Accent1 3 5 4 3 3 2" xfId="28885" xr:uid="{00000000-0005-0000-0000-00001D700000}"/>
    <cellStyle name="20% - Accent1 3 5 4 3 3 2 2" xfId="28886" xr:uid="{00000000-0005-0000-0000-00001E700000}"/>
    <cellStyle name="20% - Accent1 3 5 4 3 3 2 2 2" xfId="28887" xr:uid="{00000000-0005-0000-0000-00001F700000}"/>
    <cellStyle name="20% - Accent1 3 5 4 3 3 2 3" xfId="28888" xr:uid="{00000000-0005-0000-0000-000020700000}"/>
    <cellStyle name="20% - Accent1 3 5 4 3 3 3" xfId="28889" xr:uid="{00000000-0005-0000-0000-000021700000}"/>
    <cellStyle name="20% - Accent1 3 5 4 3 3 3 2" xfId="28890" xr:uid="{00000000-0005-0000-0000-000022700000}"/>
    <cellStyle name="20% - Accent1 3 5 4 3 3 4" xfId="28891" xr:uid="{00000000-0005-0000-0000-000023700000}"/>
    <cellStyle name="20% - Accent1 3 5 4 3 4" xfId="28892" xr:uid="{00000000-0005-0000-0000-000024700000}"/>
    <cellStyle name="20% - Accent1 3 5 4 3 4 2" xfId="28893" xr:uid="{00000000-0005-0000-0000-000025700000}"/>
    <cellStyle name="20% - Accent1 3 5 4 3 4 2 2" xfId="28894" xr:uid="{00000000-0005-0000-0000-000026700000}"/>
    <cellStyle name="20% - Accent1 3 5 4 3 4 2 2 2" xfId="28895" xr:uid="{00000000-0005-0000-0000-000027700000}"/>
    <cellStyle name="20% - Accent1 3 5 4 3 4 2 3" xfId="28896" xr:uid="{00000000-0005-0000-0000-000028700000}"/>
    <cellStyle name="20% - Accent1 3 5 4 3 4 3" xfId="28897" xr:uid="{00000000-0005-0000-0000-000029700000}"/>
    <cellStyle name="20% - Accent1 3 5 4 3 4 3 2" xfId="28898" xr:uid="{00000000-0005-0000-0000-00002A700000}"/>
    <cellStyle name="20% - Accent1 3 5 4 3 4 4" xfId="28899" xr:uid="{00000000-0005-0000-0000-00002B700000}"/>
    <cellStyle name="20% - Accent1 3 5 4 3 5" xfId="28900" xr:uid="{00000000-0005-0000-0000-00002C700000}"/>
    <cellStyle name="20% - Accent1 3 5 4 3 5 2" xfId="28901" xr:uid="{00000000-0005-0000-0000-00002D700000}"/>
    <cellStyle name="20% - Accent1 3 5 4 3 5 2 2" xfId="28902" xr:uid="{00000000-0005-0000-0000-00002E700000}"/>
    <cellStyle name="20% - Accent1 3 5 4 3 5 3" xfId="28903" xr:uid="{00000000-0005-0000-0000-00002F700000}"/>
    <cellStyle name="20% - Accent1 3 5 4 3 6" xfId="28904" xr:uid="{00000000-0005-0000-0000-000030700000}"/>
    <cellStyle name="20% - Accent1 3 5 4 3 6 2" xfId="28905" xr:uid="{00000000-0005-0000-0000-000031700000}"/>
    <cellStyle name="20% - Accent1 3 5 4 3 6 2 2" xfId="28906" xr:uid="{00000000-0005-0000-0000-000032700000}"/>
    <cellStyle name="20% - Accent1 3 5 4 3 6 3" xfId="28907" xr:uid="{00000000-0005-0000-0000-000033700000}"/>
    <cellStyle name="20% - Accent1 3 5 4 3 7" xfId="28908" xr:uid="{00000000-0005-0000-0000-000034700000}"/>
    <cellStyle name="20% - Accent1 3 5 4 3 7 2" xfId="28909" xr:uid="{00000000-0005-0000-0000-000035700000}"/>
    <cellStyle name="20% - Accent1 3 5 4 3 8" xfId="28910" xr:uid="{00000000-0005-0000-0000-000036700000}"/>
    <cellStyle name="20% - Accent1 3 5 4 3 8 2" xfId="28911" xr:uid="{00000000-0005-0000-0000-000037700000}"/>
    <cellStyle name="20% - Accent1 3 5 4 3 9" xfId="28912" xr:uid="{00000000-0005-0000-0000-000038700000}"/>
    <cellStyle name="20% - Accent1 3 5 4 4" xfId="28913" xr:uid="{00000000-0005-0000-0000-000039700000}"/>
    <cellStyle name="20% - Accent1 3 5 4 4 2" xfId="28914" xr:uid="{00000000-0005-0000-0000-00003A700000}"/>
    <cellStyle name="20% - Accent1 3 5 4 4 2 2" xfId="28915" xr:uid="{00000000-0005-0000-0000-00003B700000}"/>
    <cellStyle name="20% - Accent1 3 5 4 4 2 2 2" xfId="28916" xr:uid="{00000000-0005-0000-0000-00003C700000}"/>
    <cellStyle name="20% - Accent1 3 5 4 4 2 3" xfId="28917" xr:uid="{00000000-0005-0000-0000-00003D700000}"/>
    <cellStyle name="20% - Accent1 3 5 4 4 3" xfId="28918" xr:uid="{00000000-0005-0000-0000-00003E700000}"/>
    <cellStyle name="20% - Accent1 3 5 4 4 3 2" xfId="28919" xr:uid="{00000000-0005-0000-0000-00003F700000}"/>
    <cellStyle name="20% - Accent1 3 5 4 4 4" xfId="28920" xr:uid="{00000000-0005-0000-0000-000040700000}"/>
    <cellStyle name="20% - Accent1 3 5 4 5" xfId="28921" xr:uid="{00000000-0005-0000-0000-000041700000}"/>
    <cellStyle name="20% - Accent1 3 5 4 5 2" xfId="28922" xr:uid="{00000000-0005-0000-0000-000042700000}"/>
    <cellStyle name="20% - Accent1 3 5 4 5 2 2" xfId="28923" xr:uid="{00000000-0005-0000-0000-000043700000}"/>
    <cellStyle name="20% - Accent1 3 5 4 5 2 2 2" xfId="28924" xr:uid="{00000000-0005-0000-0000-000044700000}"/>
    <cellStyle name="20% - Accent1 3 5 4 5 2 3" xfId="28925" xr:uid="{00000000-0005-0000-0000-000045700000}"/>
    <cellStyle name="20% - Accent1 3 5 4 5 3" xfId="28926" xr:uid="{00000000-0005-0000-0000-000046700000}"/>
    <cellStyle name="20% - Accent1 3 5 4 5 3 2" xfId="28927" xr:uid="{00000000-0005-0000-0000-000047700000}"/>
    <cellStyle name="20% - Accent1 3 5 4 5 4" xfId="28928" xr:uid="{00000000-0005-0000-0000-000048700000}"/>
    <cellStyle name="20% - Accent1 3 5 4 6" xfId="28929" xr:uid="{00000000-0005-0000-0000-000049700000}"/>
    <cellStyle name="20% - Accent1 3 5 4 6 2" xfId="28930" xr:uid="{00000000-0005-0000-0000-00004A700000}"/>
    <cellStyle name="20% - Accent1 3 5 4 6 2 2" xfId="28931" xr:uid="{00000000-0005-0000-0000-00004B700000}"/>
    <cellStyle name="20% - Accent1 3 5 4 6 2 2 2" xfId="28932" xr:uid="{00000000-0005-0000-0000-00004C700000}"/>
    <cellStyle name="20% - Accent1 3 5 4 6 2 3" xfId="28933" xr:uid="{00000000-0005-0000-0000-00004D700000}"/>
    <cellStyle name="20% - Accent1 3 5 4 6 3" xfId="28934" xr:uid="{00000000-0005-0000-0000-00004E700000}"/>
    <cellStyle name="20% - Accent1 3 5 4 6 3 2" xfId="28935" xr:uid="{00000000-0005-0000-0000-00004F700000}"/>
    <cellStyle name="20% - Accent1 3 5 4 6 4" xfId="28936" xr:uid="{00000000-0005-0000-0000-000050700000}"/>
    <cellStyle name="20% - Accent1 3 5 4 7" xfId="28937" xr:uid="{00000000-0005-0000-0000-000051700000}"/>
    <cellStyle name="20% - Accent1 3 5 4 7 2" xfId="28938" xr:uid="{00000000-0005-0000-0000-000052700000}"/>
    <cellStyle name="20% - Accent1 3 5 4 7 2 2" xfId="28939" xr:uid="{00000000-0005-0000-0000-000053700000}"/>
    <cellStyle name="20% - Accent1 3 5 4 7 3" xfId="28940" xr:uid="{00000000-0005-0000-0000-000054700000}"/>
    <cellStyle name="20% - Accent1 3 5 4 8" xfId="28941" xr:uid="{00000000-0005-0000-0000-000055700000}"/>
    <cellStyle name="20% - Accent1 3 5 4 8 2" xfId="28942" xr:uid="{00000000-0005-0000-0000-000056700000}"/>
    <cellStyle name="20% - Accent1 3 5 4 8 2 2" xfId="28943" xr:uid="{00000000-0005-0000-0000-000057700000}"/>
    <cellStyle name="20% - Accent1 3 5 4 8 3" xfId="28944" xr:uid="{00000000-0005-0000-0000-000058700000}"/>
    <cellStyle name="20% - Accent1 3 5 4 9" xfId="28945" xr:uid="{00000000-0005-0000-0000-000059700000}"/>
    <cellStyle name="20% - Accent1 3 5 4 9 2" xfId="28946" xr:uid="{00000000-0005-0000-0000-00005A700000}"/>
    <cellStyle name="20% - Accent1 3 5 5" xfId="28947" xr:uid="{00000000-0005-0000-0000-00005B700000}"/>
    <cellStyle name="20% - Accent1 3 5 5 10" xfId="28948" xr:uid="{00000000-0005-0000-0000-00005C700000}"/>
    <cellStyle name="20% - Accent1 3 5 5 10 2" xfId="28949" xr:uid="{00000000-0005-0000-0000-00005D700000}"/>
    <cellStyle name="20% - Accent1 3 5 5 11" xfId="28950" xr:uid="{00000000-0005-0000-0000-00005E700000}"/>
    <cellStyle name="20% - Accent1 3 5 5 2" xfId="28951" xr:uid="{00000000-0005-0000-0000-00005F700000}"/>
    <cellStyle name="20% - Accent1 3 5 5 2 2" xfId="28952" xr:uid="{00000000-0005-0000-0000-000060700000}"/>
    <cellStyle name="20% - Accent1 3 5 5 2 2 2" xfId="28953" xr:uid="{00000000-0005-0000-0000-000061700000}"/>
    <cellStyle name="20% - Accent1 3 5 5 2 2 2 2" xfId="28954" xr:uid="{00000000-0005-0000-0000-000062700000}"/>
    <cellStyle name="20% - Accent1 3 5 5 2 2 2 2 2" xfId="28955" xr:uid="{00000000-0005-0000-0000-000063700000}"/>
    <cellStyle name="20% - Accent1 3 5 5 2 2 2 3" xfId="28956" xr:uid="{00000000-0005-0000-0000-000064700000}"/>
    <cellStyle name="20% - Accent1 3 5 5 2 2 3" xfId="28957" xr:uid="{00000000-0005-0000-0000-000065700000}"/>
    <cellStyle name="20% - Accent1 3 5 5 2 2 3 2" xfId="28958" xr:uid="{00000000-0005-0000-0000-000066700000}"/>
    <cellStyle name="20% - Accent1 3 5 5 2 2 4" xfId="28959" xr:uid="{00000000-0005-0000-0000-000067700000}"/>
    <cellStyle name="20% - Accent1 3 5 5 2 3" xfId="28960" xr:uid="{00000000-0005-0000-0000-000068700000}"/>
    <cellStyle name="20% - Accent1 3 5 5 2 3 2" xfId="28961" xr:uid="{00000000-0005-0000-0000-000069700000}"/>
    <cellStyle name="20% - Accent1 3 5 5 2 3 2 2" xfId="28962" xr:uid="{00000000-0005-0000-0000-00006A700000}"/>
    <cellStyle name="20% - Accent1 3 5 5 2 3 2 2 2" xfId="28963" xr:uid="{00000000-0005-0000-0000-00006B700000}"/>
    <cellStyle name="20% - Accent1 3 5 5 2 3 2 3" xfId="28964" xr:uid="{00000000-0005-0000-0000-00006C700000}"/>
    <cellStyle name="20% - Accent1 3 5 5 2 3 3" xfId="28965" xr:uid="{00000000-0005-0000-0000-00006D700000}"/>
    <cellStyle name="20% - Accent1 3 5 5 2 3 3 2" xfId="28966" xr:uid="{00000000-0005-0000-0000-00006E700000}"/>
    <cellStyle name="20% - Accent1 3 5 5 2 3 4" xfId="28967" xr:uid="{00000000-0005-0000-0000-00006F700000}"/>
    <cellStyle name="20% - Accent1 3 5 5 2 4" xfId="28968" xr:uid="{00000000-0005-0000-0000-000070700000}"/>
    <cellStyle name="20% - Accent1 3 5 5 2 4 2" xfId="28969" xr:uid="{00000000-0005-0000-0000-000071700000}"/>
    <cellStyle name="20% - Accent1 3 5 5 2 4 2 2" xfId="28970" xr:uid="{00000000-0005-0000-0000-000072700000}"/>
    <cellStyle name="20% - Accent1 3 5 5 2 4 2 2 2" xfId="28971" xr:uid="{00000000-0005-0000-0000-000073700000}"/>
    <cellStyle name="20% - Accent1 3 5 5 2 4 2 3" xfId="28972" xr:uid="{00000000-0005-0000-0000-000074700000}"/>
    <cellStyle name="20% - Accent1 3 5 5 2 4 3" xfId="28973" xr:uid="{00000000-0005-0000-0000-000075700000}"/>
    <cellStyle name="20% - Accent1 3 5 5 2 4 3 2" xfId="28974" xr:uid="{00000000-0005-0000-0000-000076700000}"/>
    <cellStyle name="20% - Accent1 3 5 5 2 4 4" xfId="28975" xr:uid="{00000000-0005-0000-0000-000077700000}"/>
    <cellStyle name="20% - Accent1 3 5 5 2 5" xfId="28976" xr:uid="{00000000-0005-0000-0000-000078700000}"/>
    <cellStyle name="20% - Accent1 3 5 5 2 5 2" xfId="28977" xr:uid="{00000000-0005-0000-0000-000079700000}"/>
    <cellStyle name="20% - Accent1 3 5 5 2 5 2 2" xfId="28978" xr:uid="{00000000-0005-0000-0000-00007A700000}"/>
    <cellStyle name="20% - Accent1 3 5 5 2 5 3" xfId="28979" xr:uid="{00000000-0005-0000-0000-00007B700000}"/>
    <cellStyle name="20% - Accent1 3 5 5 2 6" xfId="28980" xr:uid="{00000000-0005-0000-0000-00007C700000}"/>
    <cellStyle name="20% - Accent1 3 5 5 2 6 2" xfId="28981" xr:uid="{00000000-0005-0000-0000-00007D700000}"/>
    <cellStyle name="20% - Accent1 3 5 5 2 6 2 2" xfId="28982" xr:uid="{00000000-0005-0000-0000-00007E700000}"/>
    <cellStyle name="20% - Accent1 3 5 5 2 6 3" xfId="28983" xr:uid="{00000000-0005-0000-0000-00007F700000}"/>
    <cellStyle name="20% - Accent1 3 5 5 2 7" xfId="28984" xr:uid="{00000000-0005-0000-0000-000080700000}"/>
    <cellStyle name="20% - Accent1 3 5 5 2 7 2" xfId="28985" xr:uid="{00000000-0005-0000-0000-000081700000}"/>
    <cellStyle name="20% - Accent1 3 5 5 2 8" xfId="28986" xr:uid="{00000000-0005-0000-0000-000082700000}"/>
    <cellStyle name="20% - Accent1 3 5 5 2 8 2" xfId="28987" xr:uid="{00000000-0005-0000-0000-000083700000}"/>
    <cellStyle name="20% - Accent1 3 5 5 2 9" xfId="28988" xr:uid="{00000000-0005-0000-0000-000084700000}"/>
    <cellStyle name="20% - Accent1 3 5 5 3" xfId="28989" xr:uid="{00000000-0005-0000-0000-000085700000}"/>
    <cellStyle name="20% - Accent1 3 5 5 3 2" xfId="28990" xr:uid="{00000000-0005-0000-0000-000086700000}"/>
    <cellStyle name="20% - Accent1 3 5 5 3 2 2" xfId="28991" xr:uid="{00000000-0005-0000-0000-000087700000}"/>
    <cellStyle name="20% - Accent1 3 5 5 3 2 2 2" xfId="28992" xr:uid="{00000000-0005-0000-0000-000088700000}"/>
    <cellStyle name="20% - Accent1 3 5 5 3 2 2 2 2" xfId="28993" xr:uid="{00000000-0005-0000-0000-000089700000}"/>
    <cellStyle name="20% - Accent1 3 5 5 3 2 2 3" xfId="28994" xr:uid="{00000000-0005-0000-0000-00008A700000}"/>
    <cellStyle name="20% - Accent1 3 5 5 3 2 3" xfId="28995" xr:uid="{00000000-0005-0000-0000-00008B700000}"/>
    <cellStyle name="20% - Accent1 3 5 5 3 2 3 2" xfId="28996" xr:uid="{00000000-0005-0000-0000-00008C700000}"/>
    <cellStyle name="20% - Accent1 3 5 5 3 2 4" xfId="28997" xr:uid="{00000000-0005-0000-0000-00008D700000}"/>
    <cellStyle name="20% - Accent1 3 5 5 3 3" xfId="28998" xr:uid="{00000000-0005-0000-0000-00008E700000}"/>
    <cellStyle name="20% - Accent1 3 5 5 3 3 2" xfId="28999" xr:uid="{00000000-0005-0000-0000-00008F700000}"/>
    <cellStyle name="20% - Accent1 3 5 5 3 3 2 2" xfId="29000" xr:uid="{00000000-0005-0000-0000-000090700000}"/>
    <cellStyle name="20% - Accent1 3 5 5 3 3 2 2 2" xfId="29001" xr:uid="{00000000-0005-0000-0000-000091700000}"/>
    <cellStyle name="20% - Accent1 3 5 5 3 3 2 3" xfId="29002" xr:uid="{00000000-0005-0000-0000-000092700000}"/>
    <cellStyle name="20% - Accent1 3 5 5 3 3 3" xfId="29003" xr:uid="{00000000-0005-0000-0000-000093700000}"/>
    <cellStyle name="20% - Accent1 3 5 5 3 3 3 2" xfId="29004" xr:uid="{00000000-0005-0000-0000-000094700000}"/>
    <cellStyle name="20% - Accent1 3 5 5 3 3 4" xfId="29005" xr:uid="{00000000-0005-0000-0000-000095700000}"/>
    <cellStyle name="20% - Accent1 3 5 5 3 4" xfId="29006" xr:uid="{00000000-0005-0000-0000-000096700000}"/>
    <cellStyle name="20% - Accent1 3 5 5 3 4 2" xfId="29007" xr:uid="{00000000-0005-0000-0000-000097700000}"/>
    <cellStyle name="20% - Accent1 3 5 5 3 4 2 2" xfId="29008" xr:uid="{00000000-0005-0000-0000-000098700000}"/>
    <cellStyle name="20% - Accent1 3 5 5 3 4 2 2 2" xfId="29009" xr:uid="{00000000-0005-0000-0000-000099700000}"/>
    <cellStyle name="20% - Accent1 3 5 5 3 4 2 3" xfId="29010" xr:uid="{00000000-0005-0000-0000-00009A700000}"/>
    <cellStyle name="20% - Accent1 3 5 5 3 4 3" xfId="29011" xr:uid="{00000000-0005-0000-0000-00009B700000}"/>
    <cellStyle name="20% - Accent1 3 5 5 3 4 3 2" xfId="29012" xr:uid="{00000000-0005-0000-0000-00009C700000}"/>
    <cellStyle name="20% - Accent1 3 5 5 3 4 4" xfId="29013" xr:uid="{00000000-0005-0000-0000-00009D700000}"/>
    <cellStyle name="20% - Accent1 3 5 5 3 5" xfId="29014" xr:uid="{00000000-0005-0000-0000-00009E700000}"/>
    <cellStyle name="20% - Accent1 3 5 5 3 5 2" xfId="29015" xr:uid="{00000000-0005-0000-0000-00009F700000}"/>
    <cellStyle name="20% - Accent1 3 5 5 3 5 2 2" xfId="29016" xr:uid="{00000000-0005-0000-0000-0000A0700000}"/>
    <cellStyle name="20% - Accent1 3 5 5 3 5 3" xfId="29017" xr:uid="{00000000-0005-0000-0000-0000A1700000}"/>
    <cellStyle name="20% - Accent1 3 5 5 3 6" xfId="29018" xr:uid="{00000000-0005-0000-0000-0000A2700000}"/>
    <cellStyle name="20% - Accent1 3 5 5 3 6 2" xfId="29019" xr:uid="{00000000-0005-0000-0000-0000A3700000}"/>
    <cellStyle name="20% - Accent1 3 5 5 3 6 2 2" xfId="29020" xr:uid="{00000000-0005-0000-0000-0000A4700000}"/>
    <cellStyle name="20% - Accent1 3 5 5 3 6 3" xfId="29021" xr:uid="{00000000-0005-0000-0000-0000A5700000}"/>
    <cellStyle name="20% - Accent1 3 5 5 3 7" xfId="29022" xr:uid="{00000000-0005-0000-0000-0000A6700000}"/>
    <cellStyle name="20% - Accent1 3 5 5 3 7 2" xfId="29023" xr:uid="{00000000-0005-0000-0000-0000A7700000}"/>
    <cellStyle name="20% - Accent1 3 5 5 3 8" xfId="29024" xr:uid="{00000000-0005-0000-0000-0000A8700000}"/>
    <cellStyle name="20% - Accent1 3 5 5 3 8 2" xfId="29025" xr:uid="{00000000-0005-0000-0000-0000A9700000}"/>
    <cellStyle name="20% - Accent1 3 5 5 3 9" xfId="29026" xr:uid="{00000000-0005-0000-0000-0000AA700000}"/>
    <cellStyle name="20% - Accent1 3 5 5 4" xfId="29027" xr:uid="{00000000-0005-0000-0000-0000AB700000}"/>
    <cellStyle name="20% - Accent1 3 5 5 4 2" xfId="29028" xr:uid="{00000000-0005-0000-0000-0000AC700000}"/>
    <cellStyle name="20% - Accent1 3 5 5 4 2 2" xfId="29029" xr:uid="{00000000-0005-0000-0000-0000AD700000}"/>
    <cellStyle name="20% - Accent1 3 5 5 4 2 2 2" xfId="29030" xr:uid="{00000000-0005-0000-0000-0000AE700000}"/>
    <cellStyle name="20% - Accent1 3 5 5 4 2 3" xfId="29031" xr:uid="{00000000-0005-0000-0000-0000AF700000}"/>
    <cellStyle name="20% - Accent1 3 5 5 4 3" xfId="29032" xr:uid="{00000000-0005-0000-0000-0000B0700000}"/>
    <cellStyle name="20% - Accent1 3 5 5 4 3 2" xfId="29033" xr:uid="{00000000-0005-0000-0000-0000B1700000}"/>
    <cellStyle name="20% - Accent1 3 5 5 4 4" xfId="29034" xr:uid="{00000000-0005-0000-0000-0000B2700000}"/>
    <cellStyle name="20% - Accent1 3 5 5 5" xfId="29035" xr:uid="{00000000-0005-0000-0000-0000B3700000}"/>
    <cellStyle name="20% - Accent1 3 5 5 5 2" xfId="29036" xr:uid="{00000000-0005-0000-0000-0000B4700000}"/>
    <cellStyle name="20% - Accent1 3 5 5 5 2 2" xfId="29037" xr:uid="{00000000-0005-0000-0000-0000B5700000}"/>
    <cellStyle name="20% - Accent1 3 5 5 5 2 2 2" xfId="29038" xr:uid="{00000000-0005-0000-0000-0000B6700000}"/>
    <cellStyle name="20% - Accent1 3 5 5 5 2 3" xfId="29039" xr:uid="{00000000-0005-0000-0000-0000B7700000}"/>
    <cellStyle name="20% - Accent1 3 5 5 5 3" xfId="29040" xr:uid="{00000000-0005-0000-0000-0000B8700000}"/>
    <cellStyle name="20% - Accent1 3 5 5 5 3 2" xfId="29041" xr:uid="{00000000-0005-0000-0000-0000B9700000}"/>
    <cellStyle name="20% - Accent1 3 5 5 5 4" xfId="29042" xr:uid="{00000000-0005-0000-0000-0000BA700000}"/>
    <cellStyle name="20% - Accent1 3 5 5 6" xfId="29043" xr:uid="{00000000-0005-0000-0000-0000BB700000}"/>
    <cellStyle name="20% - Accent1 3 5 5 6 2" xfId="29044" xr:uid="{00000000-0005-0000-0000-0000BC700000}"/>
    <cellStyle name="20% - Accent1 3 5 5 6 2 2" xfId="29045" xr:uid="{00000000-0005-0000-0000-0000BD700000}"/>
    <cellStyle name="20% - Accent1 3 5 5 6 2 2 2" xfId="29046" xr:uid="{00000000-0005-0000-0000-0000BE700000}"/>
    <cellStyle name="20% - Accent1 3 5 5 6 2 3" xfId="29047" xr:uid="{00000000-0005-0000-0000-0000BF700000}"/>
    <cellStyle name="20% - Accent1 3 5 5 6 3" xfId="29048" xr:uid="{00000000-0005-0000-0000-0000C0700000}"/>
    <cellStyle name="20% - Accent1 3 5 5 6 3 2" xfId="29049" xr:uid="{00000000-0005-0000-0000-0000C1700000}"/>
    <cellStyle name="20% - Accent1 3 5 5 6 4" xfId="29050" xr:uid="{00000000-0005-0000-0000-0000C2700000}"/>
    <cellStyle name="20% - Accent1 3 5 5 7" xfId="29051" xr:uid="{00000000-0005-0000-0000-0000C3700000}"/>
    <cellStyle name="20% - Accent1 3 5 5 7 2" xfId="29052" xr:uid="{00000000-0005-0000-0000-0000C4700000}"/>
    <cellStyle name="20% - Accent1 3 5 5 7 2 2" xfId="29053" xr:uid="{00000000-0005-0000-0000-0000C5700000}"/>
    <cellStyle name="20% - Accent1 3 5 5 7 3" xfId="29054" xr:uid="{00000000-0005-0000-0000-0000C6700000}"/>
    <cellStyle name="20% - Accent1 3 5 5 8" xfId="29055" xr:uid="{00000000-0005-0000-0000-0000C7700000}"/>
    <cellStyle name="20% - Accent1 3 5 5 8 2" xfId="29056" xr:uid="{00000000-0005-0000-0000-0000C8700000}"/>
    <cellStyle name="20% - Accent1 3 5 5 8 2 2" xfId="29057" xr:uid="{00000000-0005-0000-0000-0000C9700000}"/>
    <cellStyle name="20% - Accent1 3 5 5 8 3" xfId="29058" xr:uid="{00000000-0005-0000-0000-0000CA700000}"/>
    <cellStyle name="20% - Accent1 3 5 5 9" xfId="29059" xr:uid="{00000000-0005-0000-0000-0000CB700000}"/>
    <cellStyle name="20% - Accent1 3 5 5 9 2" xfId="29060" xr:uid="{00000000-0005-0000-0000-0000CC700000}"/>
    <cellStyle name="20% - Accent1 3 5 6" xfId="29061" xr:uid="{00000000-0005-0000-0000-0000CD700000}"/>
    <cellStyle name="20% - Accent1 3 5 6 10" xfId="29062" xr:uid="{00000000-0005-0000-0000-0000CE700000}"/>
    <cellStyle name="20% - Accent1 3 5 6 10 2" xfId="29063" xr:uid="{00000000-0005-0000-0000-0000CF700000}"/>
    <cellStyle name="20% - Accent1 3 5 6 11" xfId="29064" xr:uid="{00000000-0005-0000-0000-0000D0700000}"/>
    <cellStyle name="20% - Accent1 3 5 6 2" xfId="29065" xr:uid="{00000000-0005-0000-0000-0000D1700000}"/>
    <cellStyle name="20% - Accent1 3 5 6 2 2" xfId="29066" xr:uid="{00000000-0005-0000-0000-0000D2700000}"/>
    <cellStyle name="20% - Accent1 3 5 6 2 2 2" xfId="29067" xr:uid="{00000000-0005-0000-0000-0000D3700000}"/>
    <cellStyle name="20% - Accent1 3 5 6 2 2 2 2" xfId="29068" xr:uid="{00000000-0005-0000-0000-0000D4700000}"/>
    <cellStyle name="20% - Accent1 3 5 6 2 2 2 2 2" xfId="29069" xr:uid="{00000000-0005-0000-0000-0000D5700000}"/>
    <cellStyle name="20% - Accent1 3 5 6 2 2 2 3" xfId="29070" xr:uid="{00000000-0005-0000-0000-0000D6700000}"/>
    <cellStyle name="20% - Accent1 3 5 6 2 2 3" xfId="29071" xr:uid="{00000000-0005-0000-0000-0000D7700000}"/>
    <cellStyle name="20% - Accent1 3 5 6 2 2 3 2" xfId="29072" xr:uid="{00000000-0005-0000-0000-0000D8700000}"/>
    <cellStyle name="20% - Accent1 3 5 6 2 2 4" xfId="29073" xr:uid="{00000000-0005-0000-0000-0000D9700000}"/>
    <cellStyle name="20% - Accent1 3 5 6 2 3" xfId="29074" xr:uid="{00000000-0005-0000-0000-0000DA700000}"/>
    <cellStyle name="20% - Accent1 3 5 6 2 3 2" xfId="29075" xr:uid="{00000000-0005-0000-0000-0000DB700000}"/>
    <cellStyle name="20% - Accent1 3 5 6 2 3 2 2" xfId="29076" xr:uid="{00000000-0005-0000-0000-0000DC700000}"/>
    <cellStyle name="20% - Accent1 3 5 6 2 3 2 2 2" xfId="29077" xr:uid="{00000000-0005-0000-0000-0000DD700000}"/>
    <cellStyle name="20% - Accent1 3 5 6 2 3 2 3" xfId="29078" xr:uid="{00000000-0005-0000-0000-0000DE700000}"/>
    <cellStyle name="20% - Accent1 3 5 6 2 3 3" xfId="29079" xr:uid="{00000000-0005-0000-0000-0000DF700000}"/>
    <cellStyle name="20% - Accent1 3 5 6 2 3 3 2" xfId="29080" xr:uid="{00000000-0005-0000-0000-0000E0700000}"/>
    <cellStyle name="20% - Accent1 3 5 6 2 3 4" xfId="29081" xr:uid="{00000000-0005-0000-0000-0000E1700000}"/>
    <cellStyle name="20% - Accent1 3 5 6 2 4" xfId="29082" xr:uid="{00000000-0005-0000-0000-0000E2700000}"/>
    <cellStyle name="20% - Accent1 3 5 6 2 4 2" xfId="29083" xr:uid="{00000000-0005-0000-0000-0000E3700000}"/>
    <cellStyle name="20% - Accent1 3 5 6 2 4 2 2" xfId="29084" xr:uid="{00000000-0005-0000-0000-0000E4700000}"/>
    <cellStyle name="20% - Accent1 3 5 6 2 4 2 2 2" xfId="29085" xr:uid="{00000000-0005-0000-0000-0000E5700000}"/>
    <cellStyle name="20% - Accent1 3 5 6 2 4 2 3" xfId="29086" xr:uid="{00000000-0005-0000-0000-0000E6700000}"/>
    <cellStyle name="20% - Accent1 3 5 6 2 4 3" xfId="29087" xr:uid="{00000000-0005-0000-0000-0000E7700000}"/>
    <cellStyle name="20% - Accent1 3 5 6 2 4 3 2" xfId="29088" xr:uid="{00000000-0005-0000-0000-0000E8700000}"/>
    <cellStyle name="20% - Accent1 3 5 6 2 4 4" xfId="29089" xr:uid="{00000000-0005-0000-0000-0000E9700000}"/>
    <cellStyle name="20% - Accent1 3 5 6 2 5" xfId="29090" xr:uid="{00000000-0005-0000-0000-0000EA700000}"/>
    <cellStyle name="20% - Accent1 3 5 6 2 5 2" xfId="29091" xr:uid="{00000000-0005-0000-0000-0000EB700000}"/>
    <cellStyle name="20% - Accent1 3 5 6 2 5 2 2" xfId="29092" xr:uid="{00000000-0005-0000-0000-0000EC700000}"/>
    <cellStyle name="20% - Accent1 3 5 6 2 5 3" xfId="29093" xr:uid="{00000000-0005-0000-0000-0000ED700000}"/>
    <cellStyle name="20% - Accent1 3 5 6 2 6" xfId="29094" xr:uid="{00000000-0005-0000-0000-0000EE700000}"/>
    <cellStyle name="20% - Accent1 3 5 6 2 6 2" xfId="29095" xr:uid="{00000000-0005-0000-0000-0000EF700000}"/>
    <cellStyle name="20% - Accent1 3 5 6 2 6 2 2" xfId="29096" xr:uid="{00000000-0005-0000-0000-0000F0700000}"/>
    <cellStyle name="20% - Accent1 3 5 6 2 6 3" xfId="29097" xr:uid="{00000000-0005-0000-0000-0000F1700000}"/>
    <cellStyle name="20% - Accent1 3 5 6 2 7" xfId="29098" xr:uid="{00000000-0005-0000-0000-0000F2700000}"/>
    <cellStyle name="20% - Accent1 3 5 6 2 7 2" xfId="29099" xr:uid="{00000000-0005-0000-0000-0000F3700000}"/>
    <cellStyle name="20% - Accent1 3 5 6 2 8" xfId="29100" xr:uid="{00000000-0005-0000-0000-0000F4700000}"/>
    <cellStyle name="20% - Accent1 3 5 6 2 8 2" xfId="29101" xr:uid="{00000000-0005-0000-0000-0000F5700000}"/>
    <cellStyle name="20% - Accent1 3 5 6 2 9" xfId="29102" xr:uid="{00000000-0005-0000-0000-0000F6700000}"/>
    <cellStyle name="20% - Accent1 3 5 6 3" xfId="29103" xr:uid="{00000000-0005-0000-0000-0000F7700000}"/>
    <cellStyle name="20% - Accent1 3 5 6 3 2" xfId="29104" xr:uid="{00000000-0005-0000-0000-0000F8700000}"/>
    <cellStyle name="20% - Accent1 3 5 6 3 2 2" xfId="29105" xr:uid="{00000000-0005-0000-0000-0000F9700000}"/>
    <cellStyle name="20% - Accent1 3 5 6 3 2 2 2" xfId="29106" xr:uid="{00000000-0005-0000-0000-0000FA700000}"/>
    <cellStyle name="20% - Accent1 3 5 6 3 2 2 2 2" xfId="29107" xr:uid="{00000000-0005-0000-0000-0000FB700000}"/>
    <cellStyle name="20% - Accent1 3 5 6 3 2 2 3" xfId="29108" xr:uid="{00000000-0005-0000-0000-0000FC700000}"/>
    <cellStyle name="20% - Accent1 3 5 6 3 2 3" xfId="29109" xr:uid="{00000000-0005-0000-0000-0000FD700000}"/>
    <cellStyle name="20% - Accent1 3 5 6 3 2 3 2" xfId="29110" xr:uid="{00000000-0005-0000-0000-0000FE700000}"/>
    <cellStyle name="20% - Accent1 3 5 6 3 2 4" xfId="29111" xr:uid="{00000000-0005-0000-0000-0000FF700000}"/>
    <cellStyle name="20% - Accent1 3 5 6 3 3" xfId="29112" xr:uid="{00000000-0005-0000-0000-000000710000}"/>
    <cellStyle name="20% - Accent1 3 5 6 3 3 2" xfId="29113" xr:uid="{00000000-0005-0000-0000-000001710000}"/>
    <cellStyle name="20% - Accent1 3 5 6 3 3 2 2" xfId="29114" xr:uid="{00000000-0005-0000-0000-000002710000}"/>
    <cellStyle name="20% - Accent1 3 5 6 3 3 2 2 2" xfId="29115" xr:uid="{00000000-0005-0000-0000-000003710000}"/>
    <cellStyle name="20% - Accent1 3 5 6 3 3 2 3" xfId="29116" xr:uid="{00000000-0005-0000-0000-000004710000}"/>
    <cellStyle name="20% - Accent1 3 5 6 3 3 3" xfId="29117" xr:uid="{00000000-0005-0000-0000-000005710000}"/>
    <cellStyle name="20% - Accent1 3 5 6 3 3 3 2" xfId="29118" xr:uid="{00000000-0005-0000-0000-000006710000}"/>
    <cellStyle name="20% - Accent1 3 5 6 3 3 4" xfId="29119" xr:uid="{00000000-0005-0000-0000-000007710000}"/>
    <cellStyle name="20% - Accent1 3 5 6 3 4" xfId="29120" xr:uid="{00000000-0005-0000-0000-000008710000}"/>
    <cellStyle name="20% - Accent1 3 5 6 3 4 2" xfId="29121" xr:uid="{00000000-0005-0000-0000-000009710000}"/>
    <cellStyle name="20% - Accent1 3 5 6 3 4 2 2" xfId="29122" xr:uid="{00000000-0005-0000-0000-00000A710000}"/>
    <cellStyle name="20% - Accent1 3 5 6 3 4 2 2 2" xfId="29123" xr:uid="{00000000-0005-0000-0000-00000B710000}"/>
    <cellStyle name="20% - Accent1 3 5 6 3 4 2 3" xfId="29124" xr:uid="{00000000-0005-0000-0000-00000C710000}"/>
    <cellStyle name="20% - Accent1 3 5 6 3 4 3" xfId="29125" xr:uid="{00000000-0005-0000-0000-00000D710000}"/>
    <cellStyle name="20% - Accent1 3 5 6 3 4 3 2" xfId="29126" xr:uid="{00000000-0005-0000-0000-00000E710000}"/>
    <cellStyle name="20% - Accent1 3 5 6 3 4 4" xfId="29127" xr:uid="{00000000-0005-0000-0000-00000F710000}"/>
    <cellStyle name="20% - Accent1 3 5 6 3 5" xfId="29128" xr:uid="{00000000-0005-0000-0000-000010710000}"/>
    <cellStyle name="20% - Accent1 3 5 6 3 5 2" xfId="29129" xr:uid="{00000000-0005-0000-0000-000011710000}"/>
    <cellStyle name="20% - Accent1 3 5 6 3 5 2 2" xfId="29130" xr:uid="{00000000-0005-0000-0000-000012710000}"/>
    <cellStyle name="20% - Accent1 3 5 6 3 5 3" xfId="29131" xr:uid="{00000000-0005-0000-0000-000013710000}"/>
    <cellStyle name="20% - Accent1 3 5 6 3 6" xfId="29132" xr:uid="{00000000-0005-0000-0000-000014710000}"/>
    <cellStyle name="20% - Accent1 3 5 6 3 6 2" xfId="29133" xr:uid="{00000000-0005-0000-0000-000015710000}"/>
    <cellStyle name="20% - Accent1 3 5 6 3 6 2 2" xfId="29134" xr:uid="{00000000-0005-0000-0000-000016710000}"/>
    <cellStyle name="20% - Accent1 3 5 6 3 6 3" xfId="29135" xr:uid="{00000000-0005-0000-0000-000017710000}"/>
    <cellStyle name="20% - Accent1 3 5 6 3 7" xfId="29136" xr:uid="{00000000-0005-0000-0000-000018710000}"/>
    <cellStyle name="20% - Accent1 3 5 6 3 7 2" xfId="29137" xr:uid="{00000000-0005-0000-0000-000019710000}"/>
    <cellStyle name="20% - Accent1 3 5 6 3 8" xfId="29138" xr:uid="{00000000-0005-0000-0000-00001A710000}"/>
    <cellStyle name="20% - Accent1 3 5 6 3 8 2" xfId="29139" xr:uid="{00000000-0005-0000-0000-00001B710000}"/>
    <cellStyle name="20% - Accent1 3 5 6 3 9" xfId="29140" xr:uid="{00000000-0005-0000-0000-00001C710000}"/>
    <cellStyle name="20% - Accent1 3 5 6 4" xfId="29141" xr:uid="{00000000-0005-0000-0000-00001D710000}"/>
    <cellStyle name="20% - Accent1 3 5 6 4 2" xfId="29142" xr:uid="{00000000-0005-0000-0000-00001E710000}"/>
    <cellStyle name="20% - Accent1 3 5 6 4 2 2" xfId="29143" xr:uid="{00000000-0005-0000-0000-00001F710000}"/>
    <cellStyle name="20% - Accent1 3 5 6 4 2 2 2" xfId="29144" xr:uid="{00000000-0005-0000-0000-000020710000}"/>
    <cellStyle name="20% - Accent1 3 5 6 4 2 3" xfId="29145" xr:uid="{00000000-0005-0000-0000-000021710000}"/>
    <cellStyle name="20% - Accent1 3 5 6 4 3" xfId="29146" xr:uid="{00000000-0005-0000-0000-000022710000}"/>
    <cellStyle name="20% - Accent1 3 5 6 4 3 2" xfId="29147" xr:uid="{00000000-0005-0000-0000-000023710000}"/>
    <cellStyle name="20% - Accent1 3 5 6 4 4" xfId="29148" xr:uid="{00000000-0005-0000-0000-000024710000}"/>
    <cellStyle name="20% - Accent1 3 5 6 5" xfId="29149" xr:uid="{00000000-0005-0000-0000-000025710000}"/>
    <cellStyle name="20% - Accent1 3 5 6 5 2" xfId="29150" xr:uid="{00000000-0005-0000-0000-000026710000}"/>
    <cellStyle name="20% - Accent1 3 5 6 5 2 2" xfId="29151" xr:uid="{00000000-0005-0000-0000-000027710000}"/>
    <cellStyle name="20% - Accent1 3 5 6 5 2 2 2" xfId="29152" xr:uid="{00000000-0005-0000-0000-000028710000}"/>
    <cellStyle name="20% - Accent1 3 5 6 5 2 3" xfId="29153" xr:uid="{00000000-0005-0000-0000-000029710000}"/>
    <cellStyle name="20% - Accent1 3 5 6 5 3" xfId="29154" xr:uid="{00000000-0005-0000-0000-00002A710000}"/>
    <cellStyle name="20% - Accent1 3 5 6 5 3 2" xfId="29155" xr:uid="{00000000-0005-0000-0000-00002B710000}"/>
    <cellStyle name="20% - Accent1 3 5 6 5 4" xfId="29156" xr:uid="{00000000-0005-0000-0000-00002C710000}"/>
    <cellStyle name="20% - Accent1 3 5 6 6" xfId="29157" xr:uid="{00000000-0005-0000-0000-00002D710000}"/>
    <cellStyle name="20% - Accent1 3 5 6 6 2" xfId="29158" xr:uid="{00000000-0005-0000-0000-00002E710000}"/>
    <cellStyle name="20% - Accent1 3 5 6 6 2 2" xfId="29159" xr:uid="{00000000-0005-0000-0000-00002F710000}"/>
    <cellStyle name="20% - Accent1 3 5 6 6 2 2 2" xfId="29160" xr:uid="{00000000-0005-0000-0000-000030710000}"/>
    <cellStyle name="20% - Accent1 3 5 6 6 2 3" xfId="29161" xr:uid="{00000000-0005-0000-0000-000031710000}"/>
    <cellStyle name="20% - Accent1 3 5 6 6 3" xfId="29162" xr:uid="{00000000-0005-0000-0000-000032710000}"/>
    <cellStyle name="20% - Accent1 3 5 6 6 3 2" xfId="29163" xr:uid="{00000000-0005-0000-0000-000033710000}"/>
    <cellStyle name="20% - Accent1 3 5 6 6 4" xfId="29164" xr:uid="{00000000-0005-0000-0000-000034710000}"/>
    <cellStyle name="20% - Accent1 3 5 6 7" xfId="29165" xr:uid="{00000000-0005-0000-0000-000035710000}"/>
    <cellStyle name="20% - Accent1 3 5 6 7 2" xfId="29166" xr:uid="{00000000-0005-0000-0000-000036710000}"/>
    <cellStyle name="20% - Accent1 3 5 6 7 2 2" xfId="29167" xr:uid="{00000000-0005-0000-0000-000037710000}"/>
    <cellStyle name="20% - Accent1 3 5 6 7 3" xfId="29168" xr:uid="{00000000-0005-0000-0000-000038710000}"/>
    <cellStyle name="20% - Accent1 3 5 6 8" xfId="29169" xr:uid="{00000000-0005-0000-0000-000039710000}"/>
    <cellStyle name="20% - Accent1 3 5 6 8 2" xfId="29170" xr:uid="{00000000-0005-0000-0000-00003A710000}"/>
    <cellStyle name="20% - Accent1 3 5 6 8 2 2" xfId="29171" xr:uid="{00000000-0005-0000-0000-00003B710000}"/>
    <cellStyle name="20% - Accent1 3 5 6 8 3" xfId="29172" xr:uid="{00000000-0005-0000-0000-00003C710000}"/>
    <cellStyle name="20% - Accent1 3 5 6 9" xfId="29173" xr:uid="{00000000-0005-0000-0000-00003D710000}"/>
    <cellStyle name="20% - Accent1 3 5 6 9 2" xfId="29174" xr:uid="{00000000-0005-0000-0000-00003E710000}"/>
    <cellStyle name="20% - Accent1 3 5 7" xfId="29175" xr:uid="{00000000-0005-0000-0000-00003F710000}"/>
    <cellStyle name="20% - Accent1 3 5 7 2" xfId="29176" xr:uid="{00000000-0005-0000-0000-000040710000}"/>
    <cellStyle name="20% - Accent1 3 5 7 2 2" xfId="29177" xr:uid="{00000000-0005-0000-0000-000041710000}"/>
    <cellStyle name="20% - Accent1 3 5 7 2 2 2" xfId="29178" xr:uid="{00000000-0005-0000-0000-000042710000}"/>
    <cellStyle name="20% - Accent1 3 5 7 2 2 2 2" xfId="29179" xr:uid="{00000000-0005-0000-0000-000043710000}"/>
    <cellStyle name="20% - Accent1 3 5 7 2 2 3" xfId="29180" xr:uid="{00000000-0005-0000-0000-000044710000}"/>
    <cellStyle name="20% - Accent1 3 5 7 2 3" xfId="29181" xr:uid="{00000000-0005-0000-0000-000045710000}"/>
    <cellStyle name="20% - Accent1 3 5 7 2 3 2" xfId="29182" xr:uid="{00000000-0005-0000-0000-000046710000}"/>
    <cellStyle name="20% - Accent1 3 5 7 2 4" xfId="29183" xr:uid="{00000000-0005-0000-0000-000047710000}"/>
    <cellStyle name="20% - Accent1 3 5 7 3" xfId="29184" xr:uid="{00000000-0005-0000-0000-000048710000}"/>
    <cellStyle name="20% - Accent1 3 5 7 3 2" xfId="29185" xr:uid="{00000000-0005-0000-0000-000049710000}"/>
    <cellStyle name="20% - Accent1 3 5 7 3 2 2" xfId="29186" xr:uid="{00000000-0005-0000-0000-00004A710000}"/>
    <cellStyle name="20% - Accent1 3 5 7 3 2 2 2" xfId="29187" xr:uid="{00000000-0005-0000-0000-00004B710000}"/>
    <cellStyle name="20% - Accent1 3 5 7 3 2 3" xfId="29188" xr:uid="{00000000-0005-0000-0000-00004C710000}"/>
    <cellStyle name="20% - Accent1 3 5 7 3 3" xfId="29189" xr:uid="{00000000-0005-0000-0000-00004D710000}"/>
    <cellStyle name="20% - Accent1 3 5 7 3 3 2" xfId="29190" xr:uid="{00000000-0005-0000-0000-00004E710000}"/>
    <cellStyle name="20% - Accent1 3 5 7 3 4" xfId="29191" xr:uid="{00000000-0005-0000-0000-00004F710000}"/>
    <cellStyle name="20% - Accent1 3 5 7 4" xfId="29192" xr:uid="{00000000-0005-0000-0000-000050710000}"/>
    <cellStyle name="20% - Accent1 3 5 7 4 2" xfId="29193" xr:uid="{00000000-0005-0000-0000-000051710000}"/>
    <cellStyle name="20% - Accent1 3 5 7 4 2 2" xfId="29194" xr:uid="{00000000-0005-0000-0000-000052710000}"/>
    <cellStyle name="20% - Accent1 3 5 7 4 2 2 2" xfId="29195" xr:uid="{00000000-0005-0000-0000-000053710000}"/>
    <cellStyle name="20% - Accent1 3 5 7 4 2 3" xfId="29196" xr:uid="{00000000-0005-0000-0000-000054710000}"/>
    <cellStyle name="20% - Accent1 3 5 7 4 3" xfId="29197" xr:uid="{00000000-0005-0000-0000-000055710000}"/>
    <cellStyle name="20% - Accent1 3 5 7 4 3 2" xfId="29198" xr:uid="{00000000-0005-0000-0000-000056710000}"/>
    <cellStyle name="20% - Accent1 3 5 7 4 4" xfId="29199" xr:uid="{00000000-0005-0000-0000-000057710000}"/>
    <cellStyle name="20% - Accent1 3 5 7 5" xfId="29200" xr:uid="{00000000-0005-0000-0000-000058710000}"/>
    <cellStyle name="20% - Accent1 3 5 7 5 2" xfId="29201" xr:uid="{00000000-0005-0000-0000-000059710000}"/>
    <cellStyle name="20% - Accent1 3 5 7 5 2 2" xfId="29202" xr:uid="{00000000-0005-0000-0000-00005A710000}"/>
    <cellStyle name="20% - Accent1 3 5 7 5 3" xfId="29203" xr:uid="{00000000-0005-0000-0000-00005B710000}"/>
    <cellStyle name="20% - Accent1 3 5 7 6" xfId="29204" xr:uid="{00000000-0005-0000-0000-00005C710000}"/>
    <cellStyle name="20% - Accent1 3 5 7 6 2" xfId="29205" xr:uid="{00000000-0005-0000-0000-00005D710000}"/>
    <cellStyle name="20% - Accent1 3 5 7 6 2 2" xfId="29206" xr:uid="{00000000-0005-0000-0000-00005E710000}"/>
    <cellStyle name="20% - Accent1 3 5 7 6 3" xfId="29207" xr:uid="{00000000-0005-0000-0000-00005F710000}"/>
    <cellStyle name="20% - Accent1 3 5 7 7" xfId="29208" xr:uid="{00000000-0005-0000-0000-000060710000}"/>
    <cellStyle name="20% - Accent1 3 5 7 7 2" xfId="29209" xr:uid="{00000000-0005-0000-0000-000061710000}"/>
    <cellStyle name="20% - Accent1 3 5 7 8" xfId="29210" xr:uid="{00000000-0005-0000-0000-000062710000}"/>
    <cellStyle name="20% - Accent1 3 5 7 8 2" xfId="29211" xr:uid="{00000000-0005-0000-0000-000063710000}"/>
    <cellStyle name="20% - Accent1 3 5 7 9" xfId="29212" xr:uid="{00000000-0005-0000-0000-000064710000}"/>
    <cellStyle name="20% - Accent1 3 5 8" xfId="29213" xr:uid="{00000000-0005-0000-0000-000065710000}"/>
    <cellStyle name="20% - Accent1 3 5 8 2" xfId="29214" xr:uid="{00000000-0005-0000-0000-000066710000}"/>
    <cellStyle name="20% - Accent1 3 5 8 2 2" xfId="29215" xr:uid="{00000000-0005-0000-0000-000067710000}"/>
    <cellStyle name="20% - Accent1 3 5 8 2 2 2" xfId="29216" xr:uid="{00000000-0005-0000-0000-000068710000}"/>
    <cellStyle name="20% - Accent1 3 5 8 2 2 2 2" xfId="29217" xr:uid="{00000000-0005-0000-0000-000069710000}"/>
    <cellStyle name="20% - Accent1 3 5 8 2 2 3" xfId="29218" xr:uid="{00000000-0005-0000-0000-00006A710000}"/>
    <cellStyle name="20% - Accent1 3 5 8 2 3" xfId="29219" xr:uid="{00000000-0005-0000-0000-00006B710000}"/>
    <cellStyle name="20% - Accent1 3 5 8 2 3 2" xfId="29220" xr:uid="{00000000-0005-0000-0000-00006C710000}"/>
    <cellStyle name="20% - Accent1 3 5 8 2 4" xfId="29221" xr:uid="{00000000-0005-0000-0000-00006D710000}"/>
    <cellStyle name="20% - Accent1 3 5 8 3" xfId="29222" xr:uid="{00000000-0005-0000-0000-00006E710000}"/>
    <cellStyle name="20% - Accent1 3 5 8 3 2" xfId="29223" xr:uid="{00000000-0005-0000-0000-00006F710000}"/>
    <cellStyle name="20% - Accent1 3 5 8 3 2 2" xfId="29224" xr:uid="{00000000-0005-0000-0000-000070710000}"/>
    <cellStyle name="20% - Accent1 3 5 8 3 2 2 2" xfId="29225" xr:uid="{00000000-0005-0000-0000-000071710000}"/>
    <cellStyle name="20% - Accent1 3 5 8 3 2 3" xfId="29226" xr:uid="{00000000-0005-0000-0000-000072710000}"/>
    <cellStyle name="20% - Accent1 3 5 8 3 3" xfId="29227" xr:uid="{00000000-0005-0000-0000-000073710000}"/>
    <cellStyle name="20% - Accent1 3 5 8 3 3 2" xfId="29228" xr:uid="{00000000-0005-0000-0000-000074710000}"/>
    <cellStyle name="20% - Accent1 3 5 8 3 4" xfId="29229" xr:uid="{00000000-0005-0000-0000-000075710000}"/>
    <cellStyle name="20% - Accent1 3 5 8 4" xfId="29230" xr:uid="{00000000-0005-0000-0000-000076710000}"/>
    <cellStyle name="20% - Accent1 3 5 8 4 2" xfId="29231" xr:uid="{00000000-0005-0000-0000-000077710000}"/>
    <cellStyle name="20% - Accent1 3 5 8 4 2 2" xfId="29232" xr:uid="{00000000-0005-0000-0000-000078710000}"/>
    <cellStyle name="20% - Accent1 3 5 8 4 2 2 2" xfId="29233" xr:uid="{00000000-0005-0000-0000-000079710000}"/>
    <cellStyle name="20% - Accent1 3 5 8 4 2 3" xfId="29234" xr:uid="{00000000-0005-0000-0000-00007A710000}"/>
    <cellStyle name="20% - Accent1 3 5 8 4 3" xfId="29235" xr:uid="{00000000-0005-0000-0000-00007B710000}"/>
    <cellStyle name="20% - Accent1 3 5 8 4 3 2" xfId="29236" xr:uid="{00000000-0005-0000-0000-00007C710000}"/>
    <cellStyle name="20% - Accent1 3 5 8 4 4" xfId="29237" xr:uid="{00000000-0005-0000-0000-00007D710000}"/>
    <cellStyle name="20% - Accent1 3 5 8 5" xfId="29238" xr:uid="{00000000-0005-0000-0000-00007E710000}"/>
    <cellStyle name="20% - Accent1 3 5 8 5 2" xfId="29239" xr:uid="{00000000-0005-0000-0000-00007F710000}"/>
    <cellStyle name="20% - Accent1 3 5 8 5 2 2" xfId="29240" xr:uid="{00000000-0005-0000-0000-000080710000}"/>
    <cellStyle name="20% - Accent1 3 5 8 5 3" xfId="29241" xr:uid="{00000000-0005-0000-0000-000081710000}"/>
    <cellStyle name="20% - Accent1 3 5 8 6" xfId="29242" xr:uid="{00000000-0005-0000-0000-000082710000}"/>
    <cellStyle name="20% - Accent1 3 5 8 6 2" xfId="29243" xr:uid="{00000000-0005-0000-0000-000083710000}"/>
    <cellStyle name="20% - Accent1 3 5 8 6 2 2" xfId="29244" xr:uid="{00000000-0005-0000-0000-000084710000}"/>
    <cellStyle name="20% - Accent1 3 5 8 6 3" xfId="29245" xr:uid="{00000000-0005-0000-0000-000085710000}"/>
    <cellStyle name="20% - Accent1 3 5 8 7" xfId="29246" xr:uid="{00000000-0005-0000-0000-000086710000}"/>
    <cellStyle name="20% - Accent1 3 5 8 7 2" xfId="29247" xr:uid="{00000000-0005-0000-0000-000087710000}"/>
    <cellStyle name="20% - Accent1 3 5 8 8" xfId="29248" xr:uid="{00000000-0005-0000-0000-000088710000}"/>
    <cellStyle name="20% - Accent1 3 5 8 8 2" xfId="29249" xr:uid="{00000000-0005-0000-0000-000089710000}"/>
    <cellStyle name="20% - Accent1 3 5 8 9" xfId="29250" xr:uid="{00000000-0005-0000-0000-00008A710000}"/>
    <cellStyle name="20% - Accent1 3 5 9" xfId="29251" xr:uid="{00000000-0005-0000-0000-00008B710000}"/>
    <cellStyle name="20% - Accent1 3 5 9 2" xfId="29252" xr:uid="{00000000-0005-0000-0000-00008C710000}"/>
    <cellStyle name="20% - Accent1 3 5 9 2 2" xfId="29253" xr:uid="{00000000-0005-0000-0000-00008D710000}"/>
    <cellStyle name="20% - Accent1 3 5 9 2 2 2" xfId="29254" xr:uid="{00000000-0005-0000-0000-00008E710000}"/>
    <cellStyle name="20% - Accent1 3 5 9 2 3" xfId="29255" xr:uid="{00000000-0005-0000-0000-00008F710000}"/>
    <cellStyle name="20% - Accent1 3 5 9 3" xfId="29256" xr:uid="{00000000-0005-0000-0000-000090710000}"/>
    <cellStyle name="20% - Accent1 3 5 9 3 2" xfId="29257" xr:uid="{00000000-0005-0000-0000-000091710000}"/>
    <cellStyle name="20% - Accent1 3 5 9 4" xfId="29258" xr:uid="{00000000-0005-0000-0000-000092710000}"/>
    <cellStyle name="20% - Accent1 3 6" xfId="29259" xr:uid="{00000000-0005-0000-0000-000093710000}"/>
    <cellStyle name="20% - Accent1 3 6 10" xfId="29260" xr:uid="{00000000-0005-0000-0000-000094710000}"/>
    <cellStyle name="20% - Accent1 3 6 10 2" xfId="29261" xr:uid="{00000000-0005-0000-0000-000095710000}"/>
    <cellStyle name="20% - Accent1 3 6 10 2 2" xfId="29262" xr:uid="{00000000-0005-0000-0000-000096710000}"/>
    <cellStyle name="20% - Accent1 3 6 10 2 2 2" xfId="29263" xr:uid="{00000000-0005-0000-0000-000097710000}"/>
    <cellStyle name="20% - Accent1 3 6 10 2 3" xfId="29264" xr:uid="{00000000-0005-0000-0000-000098710000}"/>
    <cellStyle name="20% - Accent1 3 6 10 3" xfId="29265" xr:uid="{00000000-0005-0000-0000-000099710000}"/>
    <cellStyle name="20% - Accent1 3 6 10 3 2" xfId="29266" xr:uid="{00000000-0005-0000-0000-00009A710000}"/>
    <cellStyle name="20% - Accent1 3 6 10 4" xfId="29267" xr:uid="{00000000-0005-0000-0000-00009B710000}"/>
    <cellStyle name="20% - Accent1 3 6 11" xfId="29268" xr:uid="{00000000-0005-0000-0000-00009C710000}"/>
    <cellStyle name="20% - Accent1 3 6 11 2" xfId="29269" xr:uid="{00000000-0005-0000-0000-00009D710000}"/>
    <cellStyle name="20% - Accent1 3 6 11 2 2" xfId="29270" xr:uid="{00000000-0005-0000-0000-00009E710000}"/>
    <cellStyle name="20% - Accent1 3 6 11 3" xfId="29271" xr:uid="{00000000-0005-0000-0000-00009F710000}"/>
    <cellStyle name="20% - Accent1 3 6 12" xfId="29272" xr:uid="{00000000-0005-0000-0000-0000A0710000}"/>
    <cellStyle name="20% - Accent1 3 6 12 2" xfId="29273" xr:uid="{00000000-0005-0000-0000-0000A1710000}"/>
    <cellStyle name="20% - Accent1 3 6 12 2 2" xfId="29274" xr:uid="{00000000-0005-0000-0000-0000A2710000}"/>
    <cellStyle name="20% - Accent1 3 6 12 3" xfId="29275" xr:uid="{00000000-0005-0000-0000-0000A3710000}"/>
    <cellStyle name="20% - Accent1 3 6 13" xfId="29276" xr:uid="{00000000-0005-0000-0000-0000A4710000}"/>
    <cellStyle name="20% - Accent1 3 6 13 2" xfId="29277" xr:uid="{00000000-0005-0000-0000-0000A5710000}"/>
    <cellStyle name="20% - Accent1 3 6 14" xfId="29278" xr:uid="{00000000-0005-0000-0000-0000A6710000}"/>
    <cellStyle name="20% - Accent1 3 6 14 2" xfId="29279" xr:uid="{00000000-0005-0000-0000-0000A7710000}"/>
    <cellStyle name="20% - Accent1 3 6 15" xfId="29280" xr:uid="{00000000-0005-0000-0000-0000A8710000}"/>
    <cellStyle name="20% - Accent1 3 6 2" xfId="29281" xr:uid="{00000000-0005-0000-0000-0000A9710000}"/>
    <cellStyle name="20% - Accent1 3 6 2 10" xfId="29282" xr:uid="{00000000-0005-0000-0000-0000AA710000}"/>
    <cellStyle name="20% - Accent1 3 6 2 10 2" xfId="29283" xr:uid="{00000000-0005-0000-0000-0000AB710000}"/>
    <cellStyle name="20% - Accent1 3 6 2 10 2 2" xfId="29284" xr:uid="{00000000-0005-0000-0000-0000AC710000}"/>
    <cellStyle name="20% - Accent1 3 6 2 10 3" xfId="29285" xr:uid="{00000000-0005-0000-0000-0000AD710000}"/>
    <cellStyle name="20% - Accent1 3 6 2 11" xfId="29286" xr:uid="{00000000-0005-0000-0000-0000AE710000}"/>
    <cellStyle name="20% - Accent1 3 6 2 11 2" xfId="29287" xr:uid="{00000000-0005-0000-0000-0000AF710000}"/>
    <cellStyle name="20% - Accent1 3 6 2 11 2 2" xfId="29288" xr:uid="{00000000-0005-0000-0000-0000B0710000}"/>
    <cellStyle name="20% - Accent1 3 6 2 11 3" xfId="29289" xr:uid="{00000000-0005-0000-0000-0000B1710000}"/>
    <cellStyle name="20% - Accent1 3 6 2 12" xfId="29290" xr:uid="{00000000-0005-0000-0000-0000B2710000}"/>
    <cellStyle name="20% - Accent1 3 6 2 12 2" xfId="29291" xr:uid="{00000000-0005-0000-0000-0000B3710000}"/>
    <cellStyle name="20% - Accent1 3 6 2 13" xfId="29292" xr:uid="{00000000-0005-0000-0000-0000B4710000}"/>
    <cellStyle name="20% - Accent1 3 6 2 13 2" xfId="29293" xr:uid="{00000000-0005-0000-0000-0000B5710000}"/>
    <cellStyle name="20% - Accent1 3 6 2 14" xfId="29294" xr:uid="{00000000-0005-0000-0000-0000B6710000}"/>
    <cellStyle name="20% - Accent1 3 6 2 2" xfId="29295" xr:uid="{00000000-0005-0000-0000-0000B7710000}"/>
    <cellStyle name="20% - Accent1 3 6 2 2 10" xfId="29296" xr:uid="{00000000-0005-0000-0000-0000B8710000}"/>
    <cellStyle name="20% - Accent1 3 6 2 2 10 2" xfId="29297" xr:uid="{00000000-0005-0000-0000-0000B9710000}"/>
    <cellStyle name="20% - Accent1 3 6 2 2 11" xfId="29298" xr:uid="{00000000-0005-0000-0000-0000BA710000}"/>
    <cellStyle name="20% - Accent1 3 6 2 2 2" xfId="29299" xr:uid="{00000000-0005-0000-0000-0000BB710000}"/>
    <cellStyle name="20% - Accent1 3 6 2 2 2 2" xfId="29300" xr:uid="{00000000-0005-0000-0000-0000BC710000}"/>
    <cellStyle name="20% - Accent1 3 6 2 2 2 2 2" xfId="29301" xr:uid="{00000000-0005-0000-0000-0000BD710000}"/>
    <cellStyle name="20% - Accent1 3 6 2 2 2 2 2 2" xfId="29302" xr:uid="{00000000-0005-0000-0000-0000BE710000}"/>
    <cellStyle name="20% - Accent1 3 6 2 2 2 2 2 2 2" xfId="29303" xr:uid="{00000000-0005-0000-0000-0000BF710000}"/>
    <cellStyle name="20% - Accent1 3 6 2 2 2 2 2 3" xfId="29304" xr:uid="{00000000-0005-0000-0000-0000C0710000}"/>
    <cellStyle name="20% - Accent1 3 6 2 2 2 2 3" xfId="29305" xr:uid="{00000000-0005-0000-0000-0000C1710000}"/>
    <cellStyle name="20% - Accent1 3 6 2 2 2 2 3 2" xfId="29306" xr:uid="{00000000-0005-0000-0000-0000C2710000}"/>
    <cellStyle name="20% - Accent1 3 6 2 2 2 2 4" xfId="29307" xr:uid="{00000000-0005-0000-0000-0000C3710000}"/>
    <cellStyle name="20% - Accent1 3 6 2 2 2 3" xfId="29308" xr:uid="{00000000-0005-0000-0000-0000C4710000}"/>
    <cellStyle name="20% - Accent1 3 6 2 2 2 3 2" xfId="29309" xr:uid="{00000000-0005-0000-0000-0000C5710000}"/>
    <cellStyle name="20% - Accent1 3 6 2 2 2 3 2 2" xfId="29310" xr:uid="{00000000-0005-0000-0000-0000C6710000}"/>
    <cellStyle name="20% - Accent1 3 6 2 2 2 3 2 2 2" xfId="29311" xr:uid="{00000000-0005-0000-0000-0000C7710000}"/>
    <cellStyle name="20% - Accent1 3 6 2 2 2 3 2 3" xfId="29312" xr:uid="{00000000-0005-0000-0000-0000C8710000}"/>
    <cellStyle name="20% - Accent1 3 6 2 2 2 3 3" xfId="29313" xr:uid="{00000000-0005-0000-0000-0000C9710000}"/>
    <cellStyle name="20% - Accent1 3 6 2 2 2 3 3 2" xfId="29314" xr:uid="{00000000-0005-0000-0000-0000CA710000}"/>
    <cellStyle name="20% - Accent1 3 6 2 2 2 3 4" xfId="29315" xr:uid="{00000000-0005-0000-0000-0000CB710000}"/>
    <cellStyle name="20% - Accent1 3 6 2 2 2 4" xfId="29316" xr:uid="{00000000-0005-0000-0000-0000CC710000}"/>
    <cellStyle name="20% - Accent1 3 6 2 2 2 4 2" xfId="29317" xr:uid="{00000000-0005-0000-0000-0000CD710000}"/>
    <cellStyle name="20% - Accent1 3 6 2 2 2 4 2 2" xfId="29318" xr:uid="{00000000-0005-0000-0000-0000CE710000}"/>
    <cellStyle name="20% - Accent1 3 6 2 2 2 4 2 2 2" xfId="29319" xr:uid="{00000000-0005-0000-0000-0000CF710000}"/>
    <cellStyle name="20% - Accent1 3 6 2 2 2 4 2 3" xfId="29320" xr:uid="{00000000-0005-0000-0000-0000D0710000}"/>
    <cellStyle name="20% - Accent1 3 6 2 2 2 4 3" xfId="29321" xr:uid="{00000000-0005-0000-0000-0000D1710000}"/>
    <cellStyle name="20% - Accent1 3 6 2 2 2 4 3 2" xfId="29322" xr:uid="{00000000-0005-0000-0000-0000D2710000}"/>
    <cellStyle name="20% - Accent1 3 6 2 2 2 4 4" xfId="29323" xr:uid="{00000000-0005-0000-0000-0000D3710000}"/>
    <cellStyle name="20% - Accent1 3 6 2 2 2 5" xfId="29324" xr:uid="{00000000-0005-0000-0000-0000D4710000}"/>
    <cellStyle name="20% - Accent1 3 6 2 2 2 5 2" xfId="29325" xr:uid="{00000000-0005-0000-0000-0000D5710000}"/>
    <cellStyle name="20% - Accent1 3 6 2 2 2 5 2 2" xfId="29326" xr:uid="{00000000-0005-0000-0000-0000D6710000}"/>
    <cellStyle name="20% - Accent1 3 6 2 2 2 5 3" xfId="29327" xr:uid="{00000000-0005-0000-0000-0000D7710000}"/>
    <cellStyle name="20% - Accent1 3 6 2 2 2 6" xfId="29328" xr:uid="{00000000-0005-0000-0000-0000D8710000}"/>
    <cellStyle name="20% - Accent1 3 6 2 2 2 6 2" xfId="29329" xr:uid="{00000000-0005-0000-0000-0000D9710000}"/>
    <cellStyle name="20% - Accent1 3 6 2 2 2 6 2 2" xfId="29330" xr:uid="{00000000-0005-0000-0000-0000DA710000}"/>
    <cellStyle name="20% - Accent1 3 6 2 2 2 6 3" xfId="29331" xr:uid="{00000000-0005-0000-0000-0000DB710000}"/>
    <cellStyle name="20% - Accent1 3 6 2 2 2 7" xfId="29332" xr:uid="{00000000-0005-0000-0000-0000DC710000}"/>
    <cellStyle name="20% - Accent1 3 6 2 2 2 7 2" xfId="29333" xr:uid="{00000000-0005-0000-0000-0000DD710000}"/>
    <cellStyle name="20% - Accent1 3 6 2 2 2 8" xfId="29334" xr:uid="{00000000-0005-0000-0000-0000DE710000}"/>
    <cellStyle name="20% - Accent1 3 6 2 2 2 8 2" xfId="29335" xr:uid="{00000000-0005-0000-0000-0000DF710000}"/>
    <cellStyle name="20% - Accent1 3 6 2 2 2 9" xfId="29336" xr:uid="{00000000-0005-0000-0000-0000E0710000}"/>
    <cellStyle name="20% - Accent1 3 6 2 2 3" xfId="29337" xr:uid="{00000000-0005-0000-0000-0000E1710000}"/>
    <cellStyle name="20% - Accent1 3 6 2 2 3 2" xfId="29338" xr:uid="{00000000-0005-0000-0000-0000E2710000}"/>
    <cellStyle name="20% - Accent1 3 6 2 2 3 2 2" xfId="29339" xr:uid="{00000000-0005-0000-0000-0000E3710000}"/>
    <cellStyle name="20% - Accent1 3 6 2 2 3 2 2 2" xfId="29340" xr:uid="{00000000-0005-0000-0000-0000E4710000}"/>
    <cellStyle name="20% - Accent1 3 6 2 2 3 2 2 2 2" xfId="29341" xr:uid="{00000000-0005-0000-0000-0000E5710000}"/>
    <cellStyle name="20% - Accent1 3 6 2 2 3 2 2 3" xfId="29342" xr:uid="{00000000-0005-0000-0000-0000E6710000}"/>
    <cellStyle name="20% - Accent1 3 6 2 2 3 2 3" xfId="29343" xr:uid="{00000000-0005-0000-0000-0000E7710000}"/>
    <cellStyle name="20% - Accent1 3 6 2 2 3 2 3 2" xfId="29344" xr:uid="{00000000-0005-0000-0000-0000E8710000}"/>
    <cellStyle name="20% - Accent1 3 6 2 2 3 2 4" xfId="29345" xr:uid="{00000000-0005-0000-0000-0000E9710000}"/>
    <cellStyle name="20% - Accent1 3 6 2 2 3 3" xfId="29346" xr:uid="{00000000-0005-0000-0000-0000EA710000}"/>
    <cellStyle name="20% - Accent1 3 6 2 2 3 3 2" xfId="29347" xr:uid="{00000000-0005-0000-0000-0000EB710000}"/>
    <cellStyle name="20% - Accent1 3 6 2 2 3 3 2 2" xfId="29348" xr:uid="{00000000-0005-0000-0000-0000EC710000}"/>
    <cellStyle name="20% - Accent1 3 6 2 2 3 3 2 2 2" xfId="29349" xr:uid="{00000000-0005-0000-0000-0000ED710000}"/>
    <cellStyle name="20% - Accent1 3 6 2 2 3 3 2 3" xfId="29350" xr:uid="{00000000-0005-0000-0000-0000EE710000}"/>
    <cellStyle name="20% - Accent1 3 6 2 2 3 3 3" xfId="29351" xr:uid="{00000000-0005-0000-0000-0000EF710000}"/>
    <cellStyle name="20% - Accent1 3 6 2 2 3 3 3 2" xfId="29352" xr:uid="{00000000-0005-0000-0000-0000F0710000}"/>
    <cellStyle name="20% - Accent1 3 6 2 2 3 3 4" xfId="29353" xr:uid="{00000000-0005-0000-0000-0000F1710000}"/>
    <cellStyle name="20% - Accent1 3 6 2 2 3 4" xfId="29354" xr:uid="{00000000-0005-0000-0000-0000F2710000}"/>
    <cellStyle name="20% - Accent1 3 6 2 2 3 4 2" xfId="29355" xr:uid="{00000000-0005-0000-0000-0000F3710000}"/>
    <cellStyle name="20% - Accent1 3 6 2 2 3 4 2 2" xfId="29356" xr:uid="{00000000-0005-0000-0000-0000F4710000}"/>
    <cellStyle name="20% - Accent1 3 6 2 2 3 4 2 2 2" xfId="29357" xr:uid="{00000000-0005-0000-0000-0000F5710000}"/>
    <cellStyle name="20% - Accent1 3 6 2 2 3 4 2 3" xfId="29358" xr:uid="{00000000-0005-0000-0000-0000F6710000}"/>
    <cellStyle name="20% - Accent1 3 6 2 2 3 4 3" xfId="29359" xr:uid="{00000000-0005-0000-0000-0000F7710000}"/>
    <cellStyle name="20% - Accent1 3 6 2 2 3 4 3 2" xfId="29360" xr:uid="{00000000-0005-0000-0000-0000F8710000}"/>
    <cellStyle name="20% - Accent1 3 6 2 2 3 4 4" xfId="29361" xr:uid="{00000000-0005-0000-0000-0000F9710000}"/>
    <cellStyle name="20% - Accent1 3 6 2 2 3 5" xfId="29362" xr:uid="{00000000-0005-0000-0000-0000FA710000}"/>
    <cellStyle name="20% - Accent1 3 6 2 2 3 5 2" xfId="29363" xr:uid="{00000000-0005-0000-0000-0000FB710000}"/>
    <cellStyle name="20% - Accent1 3 6 2 2 3 5 2 2" xfId="29364" xr:uid="{00000000-0005-0000-0000-0000FC710000}"/>
    <cellStyle name="20% - Accent1 3 6 2 2 3 5 3" xfId="29365" xr:uid="{00000000-0005-0000-0000-0000FD710000}"/>
    <cellStyle name="20% - Accent1 3 6 2 2 3 6" xfId="29366" xr:uid="{00000000-0005-0000-0000-0000FE710000}"/>
    <cellStyle name="20% - Accent1 3 6 2 2 3 6 2" xfId="29367" xr:uid="{00000000-0005-0000-0000-0000FF710000}"/>
    <cellStyle name="20% - Accent1 3 6 2 2 3 6 2 2" xfId="29368" xr:uid="{00000000-0005-0000-0000-000000720000}"/>
    <cellStyle name="20% - Accent1 3 6 2 2 3 6 3" xfId="29369" xr:uid="{00000000-0005-0000-0000-000001720000}"/>
    <cellStyle name="20% - Accent1 3 6 2 2 3 7" xfId="29370" xr:uid="{00000000-0005-0000-0000-000002720000}"/>
    <cellStyle name="20% - Accent1 3 6 2 2 3 7 2" xfId="29371" xr:uid="{00000000-0005-0000-0000-000003720000}"/>
    <cellStyle name="20% - Accent1 3 6 2 2 3 8" xfId="29372" xr:uid="{00000000-0005-0000-0000-000004720000}"/>
    <cellStyle name="20% - Accent1 3 6 2 2 3 8 2" xfId="29373" xr:uid="{00000000-0005-0000-0000-000005720000}"/>
    <cellStyle name="20% - Accent1 3 6 2 2 3 9" xfId="29374" xr:uid="{00000000-0005-0000-0000-000006720000}"/>
    <cellStyle name="20% - Accent1 3 6 2 2 4" xfId="29375" xr:uid="{00000000-0005-0000-0000-000007720000}"/>
    <cellStyle name="20% - Accent1 3 6 2 2 4 2" xfId="29376" xr:uid="{00000000-0005-0000-0000-000008720000}"/>
    <cellStyle name="20% - Accent1 3 6 2 2 4 2 2" xfId="29377" xr:uid="{00000000-0005-0000-0000-000009720000}"/>
    <cellStyle name="20% - Accent1 3 6 2 2 4 2 2 2" xfId="29378" xr:uid="{00000000-0005-0000-0000-00000A720000}"/>
    <cellStyle name="20% - Accent1 3 6 2 2 4 2 3" xfId="29379" xr:uid="{00000000-0005-0000-0000-00000B720000}"/>
    <cellStyle name="20% - Accent1 3 6 2 2 4 3" xfId="29380" xr:uid="{00000000-0005-0000-0000-00000C720000}"/>
    <cellStyle name="20% - Accent1 3 6 2 2 4 3 2" xfId="29381" xr:uid="{00000000-0005-0000-0000-00000D720000}"/>
    <cellStyle name="20% - Accent1 3 6 2 2 4 4" xfId="29382" xr:uid="{00000000-0005-0000-0000-00000E720000}"/>
    <cellStyle name="20% - Accent1 3 6 2 2 5" xfId="29383" xr:uid="{00000000-0005-0000-0000-00000F720000}"/>
    <cellStyle name="20% - Accent1 3 6 2 2 5 2" xfId="29384" xr:uid="{00000000-0005-0000-0000-000010720000}"/>
    <cellStyle name="20% - Accent1 3 6 2 2 5 2 2" xfId="29385" xr:uid="{00000000-0005-0000-0000-000011720000}"/>
    <cellStyle name="20% - Accent1 3 6 2 2 5 2 2 2" xfId="29386" xr:uid="{00000000-0005-0000-0000-000012720000}"/>
    <cellStyle name="20% - Accent1 3 6 2 2 5 2 3" xfId="29387" xr:uid="{00000000-0005-0000-0000-000013720000}"/>
    <cellStyle name="20% - Accent1 3 6 2 2 5 3" xfId="29388" xr:uid="{00000000-0005-0000-0000-000014720000}"/>
    <cellStyle name="20% - Accent1 3 6 2 2 5 3 2" xfId="29389" xr:uid="{00000000-0005-0000-0000-000015720000}"/>
    <cellStyle name="20% - Accent1 3 6 2 2 5 4" xfId="29390" xr:uid="{00000000-0005-0000-0000-000016720000}"/>
    <cellStyle name="20% - Accent1 3 6 2 2 6" xfId="29391" xr:uid="{00000000-0005-0000-0000-000017720000}"/>
    <cellStyle name="20% - Accent1 3 6 2 2 6 2" xfId="29392" xr:uid="{00000000-0005-0000-0000-000018720000}"/>
    <cellStyle name="20% - Accent1 3 6 2 2 6 2 2" xfId="29393" xr:uid="{00000000-0005-0000-0000-000019720000}"/>
    <cellStyle name="20% - Accent1 3 6 2 2 6 2 2 2" xfId="29394" xr:uid="{00000000-0005-0000-0000-00001A720000}"/>
    <cellStyle name="20% - Accent1 3 6 2 2 6 2 3" xfId="29395" xr:uid="{00000000-0005-0000-0000-00001B720000}"/>
    <cellStyle name="20% - Accent1 3 6 2 2 6 3" xfId="29396" xr:uid="{00000000-0005-0000-0000-00001C720000}"/>
    <cellStyle name="20% - Accent1 3 6 2 2 6 3 2" xfId="29397" xr:uid="{00000000-0005-0000-0000-00001D720000}"/>
    <cellStyle name="20% - Accent1 3 6 2 2 6 4" xfId="29398" xr:uid="{00000000-0005-0000-0000-00001E720000}"/>
    <cellStyle name="20% - Accent1 3 6 2 2 7" xfId="29399" xr:uid="{00000000-0005-0000-0000-00001F720000}"/>
    <cellStyle name="20% - Accent1 3 6 2 2 7 2" xfId="29400" xr:uid="{00000000-0005-0000-0000-000020720000}"/>
    <cellStyle name="20% - Accent1 3 6 2 2 7 2 2" xfId="29401" xr:uid="{00000000-0005-0000-0000-000021720000}"/>
    <cellStyle name="20% - Accent1 3 6 2 2 7 3" xfId="29402" xr:uid="{00000000-0005-0000-0000-000022720000}"/>
    <cellStyle name="20% - Accent1 3 6 2 2 8" xfId="29403" xr:uid="{00000000-0005-0000-0000-000023720000}"/>
    <cellStyle name="20% - Accent1 3 6 2 2 8 2" xfId="29404" xr:uid="{00000000-0005-0000-0000-000024720000}"/>
    <cellStyle name="20% - Accent1 3 6 2 2 8 2 2" xfId="29405" xr:uid="{00000000-0005-0000-0000-000025720000}"/>
    <cellStyle name="20% - Accent1 3 6 2 2 8 3" xfId="29406" xr:uid="{00000000-0005-0000-0000-000026720000}"/>
    <cellStyle name="20% - Accent1 3 6 2 2 9" xfId="29407" xr:uid="{00000000-0005-0000-0000-000027720000}"/>
    <cellStyle name="20% - Accent1 3 6 2 2 9 2" xfId="29408" xr:uid="{00000000-0005-0000-0000-000028720000}"/>
    <cellStyle name="20% - Accent1 3 6 2 3" xfId="29409" xr:uid="{00000000-0005-0000-0000-000029720000}"/>
    <cellStyle name="20% - Accent1 3 6 2 3 10" xfId="29410" xr:uid="{00000000-0005-0000-0000-00002A720000}"/>
    <cellStyle name="20% - Accent1 3 6 2 3 10 2" xfId="29411" xr:uid="{00000000-0005-0000-0000-00002B720000}"/>
    <cellStyle name="20% - Accent1 3 6 2 3 11" xfId="29412" xr:uid="{00000000-0005-0000-0000-00002C720000}"/>
    <cellStyle name="20% - Accent1 3 6 2 3 2" xfId="29413" xr:uid="{00000000-0005-0000-0000-00002D720000}"/>
    <cellStyle name="20% - Accent1 3 6 2 3 2 2" xfId="29414" xr:uid="{00000000-0005-0000-0000-00002E720000}"/>
    <cellStyle name="20% - Accent1 3 6 2 3 2 2 2" xfId="29415" xr:uid="{00000000-0005-0000-0000-00002F720000}"/>
    <cellStyle name="20% - Accent1 3 6 2 3 2 2 2 2" xfId="29416" xr:uid="{00000000-0005-0000-0000-000030720000}"/>
    <cellStyle name="20% - Accent1 3 6 2 3 2 2 2 2 2" xfId="29417" xr:uid="{00000000-0005-0000-0000-000031720000}"/>
    <cellStyle name="20% - Accent1 3 6 2 3 2 2 2 3" xfId="29418" xr:uid="{00000000-0005-0000-0000-000032720000}"/>
    <cellStyle name="20% - Accent1 3 6 2 3 2 2 3" xfId="29419" xr:uid="{00000000-0005-0000-0000-000033720000}"/>
    <cellStyle name="20% - Accent1 3 6 2 3 2 2 3 2" xfId="29420" xr:uid="{00000000-0005-0000-0000-000034720000}"/>
    <cellStyle name="20% - Accent1 3 6 2 3 2 2 4" xfId="29421" xr:uid="{00000000-0005-0000-0000-000035720000}"/>
    <cellStyle name="20% - Accent1 3 6 2 3 2 3" xfId="29422" xr:uid="{00000000-0005-0000-0000-000036720000}"/>
    <cellStyle name="20% - Accent1 3 6 2 3 2 3 2" xfId="29423" xr:uid="{00000000-0005-0000-0000-000037720000}"/>
    <cellStyle name="20% - Accent1 3 6 2 3 2 3 2 2" xfId="29424" xr:uid="{00000000-0005-0000-0000-000038720000}"/>
    <cellStyle name="20% - Accent1 3 6 2 3 2 3 2 2 2" xfId="29425" xr:uid="{00000000-0005-0000-0000-000039720000}"/>
    <cellStyle name="20% - Accent1 3 6 2 3 2 3 2 3" xfId="29426" xr:uid="{00000000-0005-0000-0000-00003A720000}"/>
    <cellStyle name="20% - Accent1 3 6 2 3 2 3 3" xfId="29427" xr:uid="{00000000-0005-0000-0000-00003B720000}"/>
    <cellStyle name="20% - Accent1 3 6 2 3 2 3 3 2" xfId="29428" xr:uid="{00000000-0005-0000-0000-00003C720000}"/>
    <cellStyle name="20% - Accent1 3 6 2 3 2 3 4" xfId="29429" xr:uid="{00000000-0005-0000-0000-00003D720000}"/>
    <cellStyle name="20% - Accent1 3 6 2 3 2 4" xfId="29430" xr:uid="{00000000-0005-0000-0000-00003E720000}"/>
    <cellStyle name="20% - Accent1 3 6 2 3 2 4 2" xfId="29431" xr:uid="{00000000-0005-0000-0000-00003F720000}"/>
    <cellStyle name="20% - Accent1 3 6 2 3 2 4 2 2" xfId="29432" xr:uid="{00000000-0005-0000-0000-000040720000}"/>
    <cellStyle name="20% - Accent1 3 6 2 3 2 4 2 2 2" xfId="29433" xr:uid="{00000000-0005-0000-0000-000041720000}"/>
    <cellStyle name="20% - Accent1 3 6 2 3 2 4 2 3" xfId="29434" xr:uid="{00000000-0005-0000-0000-000042720000}"/>
    <cellStyle name="20% - Accent1 3 6 2 3 2 4 3" xfId="29435" xr:uid="{00000000-0005-0000-0000-000043720000}"/>
    <cellStyle name="20% - Accent1 3 6 2 3 2 4 3 2" xfId="29436" xr:uid="{00000000-0005-0000-0000-000044720000}"/>
    <cellStyle name="20% - Accent1 3 6 2 3 2 4 4" xfId="29437" xr:uid="{00000000-0005-0000-0000-000045720000}"/>
    <cellStyle name="20% - Accent1 3 6 2 3 2 5" xfId="29438" xr:uid="{00000000-0005-0000-0000-000046720000}"/>
    <cellStyle name="20% - Accent1 3 6 2 3 2 5 2" xfId="29439" xr:uid="{00000000-0005-0000-0000-000047720000}"/>
    <cellStyle name="20% - Accent1 3 6 2 3 2 5 2 2" xfId="29440" xr:uid="{00000000-0005-0000-0000-000048720000}"/>
    <cellStyle name="20% - Accent1 3 6 2 3 2 5 3" xfId="29441" xr:uid="{00000000-0005-0000-0000-000049720000}"/>
    <cellStyle name="20% - Accent1 3 6 2 3 2 6" xfId="29442" xr:uid="{00000000-0005-0000-0000-00004A720000}"/>
    <cellStyle name="20% - Accent1 3 6 2 3 2 6 2" xfId="29443" xr:uid="{00000000-0005-0000-0000-00004B720000}"/>
    <cellStyle name="20% - Accent1 3 6 2 3 2 6 2 2" xfId="29444" xr:uid="{00000000-0005-0000-0000-00004C720000}"/>
    <cellStyle name="20% - Accent1 3 6 2 3 2 6 3" xfId="29445" xr:uid="{00000000-0005-0000-0000-00004D720000}"/>
    <cellStyle name="20% - Accent1 3 6 2 3 2 7" xfId="29446" xr:uid="{00000000-0005-0000-0000-00004E720000}"/>
    <cellStyle name="20% - Accent1 3 6 2 3 2 7 2" xfId="29447" xr:uid="{00000000-0005-0000-0000-00004F720000}"/>
    <cellStyle name="20% - Accent1 3 6 2 3 2 8" xfId="29448" xr:uid="{00000000-0005-0000-0000-000050720000}"/>
    <cellStyle name="20% - Accent1 3 6 2 3 2 8 2" xfId="29449" xr:uid="{00000000-0005-0000-0000-000051720000}"/>
    <cellStyle name="20% - Accent1 3 6 2 3 2 9" xfId="29450" xr:uid="{00000000-0005-0000-0000-000052720000}"/>
    <cellStyle name="20% - Accent1 3 6 2 3 3" xfId="29451" xr:uid="{00000000-0005-0000-0000-000053720000}"/>
    <cellStyle name="20% - Accent1 3 6 2 3 3 2" xfId="29452" xr:uid="{00000000-0005-0000-0000-000054720000}"/>
    <cellStyle name="20% - Accent1 3 6 2 3 3 2 2" xfId="29453" xr:uid="{00000000-0005-0000-0000-000055720000}"/>
    <cellStyle name="20% - Accent1 3 6 2 3 3 2 2 2" xfId="29454" xr:uid="{00000000-0005-0000-0000-000056720000}"/>
    <cellStyle name="20% - Accent1 3 6 2 3 3 2 2 2 2" xfId="29455" xr:uid="{00000000-0005-0000-0000-000057720000}"/>
    <cellStyle name="20% - Accent1 3 6 2 3 3 2 2 3" xfId="29456" xr:uid="{00000000-0005-0000-0000-000058720000}"/>
    <cellStyle name="20% - Accent1 3 6 2 3 3 2 3" xfId="29457" xr:uid="{00000000-0005-0000-0000-000059720000}"/>
    <cellStyle name="20% - Accent1 3 6 2 3 3 2 3 2" xfId="29458" xr:uid="{00000000-0005-0000-0000-00005A720000}"/>
    <cellStyle name="20% - Accent1 3 6 2 3 3 2 4" xfId="29459" xr:uid="{00000000-0005-0000-0000-00005B720000}"/>
    <cellStyle name="20% - Accent1 3 6 2 3 3 3" xfId="29460" xr:uid="{00000000-0005-0000-0000-00005C720000}"/>
    <cellStyle name="20% - Accent1 3 6 2 3 3 3 2" xfId="29461" xr:uid="{00000000-0005-0000-0000-00005D720000}"/>
    <cellStyle name="20% - Accent1 3 6 2 3 3 3 2 2" xfId="29462" xr:uid="{00000000-0005-0000-0000-00005E720000}"/>
    <cellStyle name="20% - Accent1 3 6 2 3 3 3 2 2 2" xfId="29463" xr:uid="{00000000-0005-0000-0000-00005F720000}"/>
    <cellStyle name="20% - Accent1 3 6 2 3 3 3 2 3" xfId="29464" xr:uid="{00000000-0005-0000-0000-000060720000}"/>
    <cellStyle name="20% - Accent1 3 6 2 3 3 3 3" xfId="29465" xr:uid="{00000000-0005-0000-0000-000061720000}"/>
    <cellStyle name="20% - Accent1 3 6 2 3 3 3 3 2" xfId="29466" xr:uid="{00000000-0005-0000-0000-000062720000}"/>
    <cellStyle name="20% - Accent1 3 6 2 3 3 3 4" xfId="29467" xr:uid="{00000000-0005-0000-0000-000063720000}"/>
    <cellStyle name="20% - Accent1 3 6 2 3 3 4" xfId="29468" xr:uid="{00000000-0005-0000-0000-000064720000}"/>
    <cellStyle name="20% - Accent1 3 6 2 3 3 4 2" xfId="29469" xr:uid="{00000000-0005-0000-0000-000065720000}"/>
    <cellStyle name="20% - Accent1 3 6 2 3 3 4 2 2" xfId="29470" xr:uid="{00000000-0005-0000-0000-000066720000}"/>
    <cellStyle name="20% - Accent1 3 6 2 3 3 4 2 2 2" xfId="29471" xr:uid="{00000000-0005-0000-0000-000067720000}"/>
    <cellStyle name="20% - Accent1 3 6 2 3 3 4 2 3" xfId="29472" xr:uid="{00000000-0005-0000-0000-000068720000}"/>
    <cellStyle name="20% - Accent1 3 6 2 3 3 4 3" xfId="29473" xr:uid="{00000000-0005-0000-0000-000069720000}"/>
    <cellStyle name="20% - Accent1 3 6 2 3 3 4 3 2" xfId="29474" xr:uid="{00000000-0005-0000-0000-00006A720000}"/>
    <cellStyle name="20% - Accent1 3 6 2 3 3 4 4" xfId="29475" xr:uid="{00000000-0005-0000-0000-00006B720000}"/>
    <cellStyle name="20% - Accent1 3 6 2 3 3 5" xfId="29476" xr:uid="{00000000-0005-0000-0000-00006C720000}"/>
    <cellStyle name="20% - Accent1 3 6 2 3 3 5 2" xfId="29477" xr:uid="{00000000-0005-0000-0000-00006D720000}"/>
    <cellStyle name="20% - Accent1 3 6 2 3 3 5 2 2" xfId="29478" xr:uid="{00000000-0005-0000-0000-00006E720000}"/>
    <cellStyle name="20% - Accent1 3 6 2 3 3 5 3" xfId="29479" xr:uid="{00000000-0005-0000-0000-00006F720000}"/>
    <cellStyle name="20% - Accent1 3 6 2 3 3 6" xfId="29480" xr:uid="{00000000-0005-0000-0000-000070720000}"/>
    <cellStyle name="20% - Accent1 3 6 2 3 3 6 2" xfId="29481" xr:uid="{00000000-0005-0000-0000-000071720000}"/>
    <cellStyle name="20% - Accent1 3 6 2 3 3 6 2 2" xfId="29482" xr:uid="{00000000-0005-0000-0000-000072720000}"/>
    <cellStyle name="20% - Accent1 3 6 2 3 3 6 3" xfId="29483" xr:uid="{00000000-0005-0000-0000-000073720000}"/>
    <cellStyle name="20% - Accent1 3 6 2 3 3 7" xfId="29484" xr:uid="{00000000-0005-0000-0000-000074720000}"/>
    <cellStyle name="20% - Accent1 3 6 2 3 3 7 2" xfId="29485" xr:uid="{00000000-0005-0000-0000-000075720000}"/>
    <cellStyle name="20% - Accent1 3 6 2 3 3 8" xfId="29486" xr:uid="{00000000-0005-0000-0000-000076720000}"/>
    <cellStyle name="20% - Accent1 3 6 2 3 3 8 2" xfId="29487" xr:uid="{00000000-0005-0000-0000-000077720000}"/>
    <cellStyle name="20% - Accent1 3 6 2 3 3 9" xfId="29488" xr:uid="{00000000-0005-0000-0000-000078720000}"/>
    <cellStyle name="20% - Accent1 3 6 2 3 4" xfId="29489" xr:uid="{00000000-0005-0000-0000-000079720000}"/>
    <cellStyle name="20% - Accent1 3 6 2 3 4 2" xfId="29490" xr:uid="{00000000-0005-0000-0000-00007A720000}"/>
    <cellStyle name="20% - Accent1 3 6 2 3 4 2 2" xfId="29491" xr:uid="{00000000-0005-0000-0000-00007B720000}"/>
    <cellStyle name="20% - Accent1 3 6 2 3 4 2 2 2" xfId="29492" xr:uid="{00000000-0005-0000-0000-00007C720000}"/>
    <cellStyle name="20% - Accent1 3 6 2 3 4 2 3" xfId="29493" xr:uid="{00000000-0005-0000-0000-00007D720000}"/>
    <cellStyle name="20% - Accent1 3 6 2 3 4 3" xfId="29494" xr:uid="{00000000-0005-0000-0000-00007E720000}"/>
    <cellStyle name="20% - Accent1 3 6 2 3 4 3 2" xfId="29495" xr:uid="{00000000-0005-0000-0000-00007F720000}"/>
    <cellStyle name="20% - Accent1 3 6 2 3 4 4" xfId="29496" xr:uid="{00000000-0005-0000-0000-000080720000}"/>
    <cellStyle name="20% - Accent1 3 6 2 3 5" xfId="29497" xr:uid="{00000000-0005-0000-0000-000081720000}"/>
    <cellStyle name="20% - Accent1 3 6 2 3 5 2" xfId="29498" xr:uid="{00000000-0005-0000-0000-000082720000}"/>
    <cellStyle name="20% - Accent1 3 6 2 3 5 2 2" xfId="29499" xr:uid="{00000000-0005-0000-0000-000083720000}"/>
    <cellStyle name="20% - Accent1 3 6 2 3 5 2 2 2" xfId="29500" xr:uid="{00000000-0005-0000-0000-000084720000}"/>
    <cellStyle name="20% - Accent1 3 6 2 3 5 2 3" xfId="29501" xr:uid="{00000000-0005-0000-0000-000085720000}"/>
    <cellStyle name="20% - Accent1 3 6 2 3 5 3" xfId="29502" xr:uid="{00000000-0005-0000-0000-000086720000}"/>
    <cellStyle name="20% - Accent1 3 6 2 3 5 3 2" xfId="29503" xr:uid="{00000000-0005-0000-0000-000087720000}"/>
    <cellStyle name="20% - Accent1 3 6 2 3 5 4" xfId="29504" xr:uid="{00000000-0005-0000-0000-000088720000}"/>
    <cellStyle name="20% - Accent1 3 6 2 3 6" xfId="29505" xr:uid="{00000000-0005-0000-0000-000089720000}"/>
    <cellStyle name="20% - Accent1 3 6 2 3 6 2" xfId="29506" xr:uid="{00000000-0005-0000-0000-00008A720000}"/>
    <cellStyle name="20% - Accent1 3 6 2 3 6 2 2" xfId="29507" xr:uid="{00000000-0005-0000-0000-00008B720000}"/>
    <cellStyle name="20% - Accent1 3 6 2 3 6 2 2 2" xfId="29508" xr:uid="{00000000-0005-0000-0000-00008C720000}"/>
    <cellStyle name="20% - Accent1 3 6 2 3 6 2 3" xfId="29509" xr:uid="{00000000-0005-0000-0000-00008D720000}"/>
    <cellStyle name="20% - Accent1 3 6 2 3 6 3" xfId="29510" xr:uid="{00000000-0005-0000-0000-00008E720000}"/>
    <cellStyle name="20% - Accent1 3 6 2 3 6 3 2" xfId="29511" xr:uid="{00000000-0005-0000-0000-00008F720000}"/>
    <cellStyle name="20% - Accent1 3 6 2 3 6 4" xfId="29512" xr:uid="{00000000-0005-0000-0000-000090720000}"/>
    <cellStyle name="20% - Accent1 3 6 2 3 7" xfId="29513" xr:uid="{00000000-0005-0000-0000-000091720000}"/>
    <cellStyle name="20% - Accent1 3 6 2 3 7 2" xfId="29514" xr:uid="{00000000-0005-0000-0000-000092720000}"/>
    <cellStyle name="20% - Accent1 3 6 2 3 7 2 2" xfId="29515" xr:uid="{00000000-0005-0000-0000-000093720000}"/>
    <cellStyle name="20% - Accent1 3 6 2 3 7 3" xfId="29516" xr:uid="{00000000-0005-0000-0000-000094720000}"/>
    <cellStyle name="20% - Accent1 3 6 2 3 8" xfId="29517" xr:uid="{00000000-0005-0000-0000-000095720000}"/>
    <cellStyle name="20% - Accent1 3 6 2 3 8 2" xfId="29518" xr:uid="{00000000-0005-0000-0000-000096720000}"/>
    <cellStyle name="20% - Accent1 3 6 2 3 8 2 2" xfId="29519" xr:uid="{00000000-0005-0000-0000-000097720000}"/>
    <cellStyle name="20% - Accent1 3 6 2 3 8 3" xfId="29520" xr:uid="{00000000-0005-0000-0000-000098720000}"/>
    <cellStyle name="20% - Accent1 3 6 2 3 9" xfId="29521" xr:uid="{00000000-0005-0000-0000-000099720000}"/>
    <cellStyle name="20% - Accent1 3 6 2 3 9 2" xfId="29522" xr:uid="{00000000-0005-0000-0000-00009A720000}"/>
    <cellStyle name="20% - Accent1 3 6 2 4" xfId="29523" xr:uid="{00000000-0005-0000-0000-00009B720000}"/>
    <cellStyle name="20% - Accent1 3 6 2 4 10" xfId="29524" xr:uid="{00000000-0005-0000-0000-00009C720000}"/>
    <cellStyle name="20% - Accent1 3 6 2 4 10 2" xfId="29525" xr:uid="{00000000-0005-0000-0000-00009D720000}"/>
    <cellStyle name="20% - Accent1 3 6 2 4 11" xfId="29526" xr:uid="{00000000-0005-0000-0000-00009E720000}"/>
    <cellStyle name="20% - Accent1 3 6 2 4 2" xfId="29527" xr:uid="{00000000-0005-0000-0000-00009F720000}"/>
    <cellStyle name="20% - Accent1 3 6 2 4 2 2" xfId="29528" xr:uid="{00000000-0005-0000-0000-0000A0720000}"/>
    <cellStyle name="20% - Accent1 3 6 2 4 2 2 2" xfId="29529" xr:uid="{00000000-0005-0000-0000-0000A1720000}"/>
    <cellStyle name="20% - Accent1 3 6 2 4 2 2 2 2" xfId="29530" xr:uid="{00000000-0005-0000-0000-0000A2720000}"/>
    <cellStyle name="20% - Accent1 3 6 2 4 2 2 2 2 2" xfId="29531" xr:uid="{00000000-0005-0000-0000-0000A3720000}"/>
    <cellStyle name="20% - Accent1 3 6 2 4 2 2 2 3" xfId="29532" xr:uid="{00000000-0005-0000-0000-0000A4720000}"/>
    <cellStyle name="20% - Accent1 3 6 2 4 2 2 3" xfId="29533" xr:uid="{00000000-0005-0000-0000-0000A5720000}"/>
    <cellStyle name="20% - Accent1 3 6 2 4 2 2 3 2" xfId="29534" xr:uid="{00000000-0005-0000-0000-0000A6720000}"/>
    <cellStyle name="20% - Accent1 3 6 2 4 2 2 4" xfId="29535" xr:uid="{00000000-0005-0000-0000-0000A7720000}"/>
    <cellStyle name="20% - Accent1 3 6 2 4 2 3" xfId="29536" xr:uid="{00000000-0005-0000-0000-0000A8720000}"/>
    <cellStyle name="20% - Accent1 3 6 2 4 2 3 2" xfId="29537" xr:uid="{00000000-0005-0000-0000-0000A9720000}"/>
    <cellStyle name="20% - Accent1 3 6 2 4 2 3 2 2" xfId="29538" xr:uid="{00000000-0005-0000-0000-0000AA720000}"/>
    <cellStyle name="20% - Accent1 3 6 2 4 2 3 2 2 2" xfId="29539" xr:uid="{00000000-0005-0000-0000-0000AB720000}"/>
    <cellStyle name="20% - Accent1 3 6 2 4 2 3 2 3" xfId="29540" xr:uid="{00000000-0005-0000-0000-0000AC720000}"/>
    <cellStyle name="20% - Accent1 3 6 2 4 2 3 3" xfId="29541" xr:uid="{00000000-0005-0000-0000-0000AD720000}"/>
    <cellStyle name="20% - Accent1 3 6 2 4 2 3 3 2" xfId="29542" xr:uid="{00000000-0005-0000-0000-0000AE720000}"/>
    <cellStyle name="20% - Accent1 3 6 2 4 2 3 4" xfId="29543" xr:uid="{00000000-0005-0000-0000-0000AF720000}"/>
    <cellStyle name="20% - Accent1 3 6 2 4 2 4" xfId="29544" xr:uid="{00000000-0005-0000-0000-0000B0720000}"/>
    <cellStyle name="20% - Accent1 3 6 2 4 2 4 2" xfId="29545" xr:uid="{00000000-0005-0000-0000-0000B1720000}"/>
    <cellStyle name="20% - Accent1 3 6 2 4 2 4 2 2" xfId="29546" xr:uid="{00000000-0005-0000-0000-0000B2720000}"/>
    <cellStyle name="20% - Accent1 3 6 2 4 2 4 2 2 2" xfId="29547" xr:uid="{00000000-0005-0000-0000-0000B3720000}"/>
    <cellStyle name="20% - Accent1 3 6 2 4 2 4 2 3" xfId="29548" xr:uid="{00000000-0005-0000-0000-0000B4720000}"/>
    <cellStyle name="20% - Accent1 3 6 2 4 2 4 3" xfId="29549" xr:uid="{00000000-0005-0000-0000-0000B5720000}"/>
    <cellStyle name="20% - Accent1 3 6 2 4 2 4 3 2" xfId="29550" xr:uid="{00000000-0005-0000-0000-0000B6720000}"/>
    <cellStyle name="20% - Accent1 3 6 2 4 2 4 4" xfId="29551" xr:uid="{00000000-0005-0000-0000-0000B7720000}"/>
    <cellStyle name="20% - Accent1 3 6 2 4 2 5" xfId="29552" xr:uid="{00000000-0005-0000-0000-0000B8720000}"/>
    <cellStyle name="20% - Accent1 3 6 2 4 2 5 2" xfId="29553" xr:uid="{00000000-0005-0000-0000-0000B9720000}"/>
    <cellStyle name="20% - Accent1 3 6 2 4 2 5 2 2" xfId="29554" xr:uid="{00000000-0005-0000-0000-0000BA720000}"/>
    <cellStyle name="20% - Accent1 3 6 2 4 2 5 3" xfId="29555" xr:uid="{00000000-0005-0000-0000-0000BB720000}"/>
    <cellStyle name="20% - Accent1 3 6 2 4 2 6" xfId="29556" xr:uid="{00000000-0005-0000-0000-0000BC720000}"/>
    <cellStyle name="20% - Accent1 3 6 2 4 2 6 2" xfId="29557" xr:uid="{00000000-0005-0000-0000-0000BD720000}"/>
    <cellStyle name="20% - Accent1 3 6 2 4 2 6 2 2" xfId="29558" xr:uid="{00000000-0005-0000-0000-0000BE720000}"/>
    <cellStyle name="20% - Accent1 3 6 2 4 2 6 3" xfId="29559" xr:uid="{00000000-0005-0000-0000-0000BF720000}"/>
    <cellStyle name="20% - Accent1 3 6 2 4 2 7" xfId="29560" xr:uid="{00000000-0005-0000-0000-0000C0720000}"/>
    <cellStyle name="20% - Accent1 3 6 2 4 2 7 2" xfId="29561" xr:uid="{00000000-0005-0000-0000-0000C1720000}"/>
    <cellStyle name="20% - Accent1 3 6 2 4 2 8" xfId="29562" xr:uid="{00000000-0005-0000-0000-0000C2720000}"/>
    <cellStyle name="20% - Accent1 3 6 2 4 2 8 2" xfId="29563" xr:uid="{00000000-0005-0000-0000-0000C3720000}"/>
    <cellStyle name="20% - Accent1 3 6 2 4 2 9" xfId="29564" xr:uid="{00000000-0005-0000-0000-0000C4720000}"/>
    <cellStyle name="20% - Accent1 3 6 2 4 3" xfId="29565" xr:uid="{00000000-0005-0000-0000-0000C5720000}"/>
    <cellStyle name="20% - Accent1 3 6 2 4 3 2" xfId="29566" xr:uid="{00000000-0005-0000-0000-0000C6720000}"/>
    <cellStyle name="20% - Accent1 3 6 2 4 3 2 2" xfId="29567" xr:uid="{00000000-0005-0000-0000-0000C7720000}"/>
    <cellStyle name="20% - Accent1 3 6 2 4 3 2 2 2" xfId="29568" xr:uid="{00000000-0005-0000-0000-0000C8720000}"/>
    <cellStyle name="20% - Accent1 3 6 2 4 3 2 2 2 2" xfId="29569" xr:uid="{00000000-0005-0000-0000-0000C9720000}"/>
    <cellStyle name="20% - Accent1 3 6 2 4 3 2 2 3" xfId="29570" xr:uid="{00000000-0005-0000-0000-0000CA720000}"/>
    <cellStyle name="20% - Accent1 3 6 2 4 3 2 3" xfId="29571" xr:uid="{00000000-0005-0000-0000-0000CB720000}"/>
    <cellStyle name="20% - Accent1 3 6 2 4 3 2 3 2" xfId="29572" xr:uid="{00000000-0005-0000-0000-0000CC720000}"/>
    <cellStyle name="20% - Accent1 3 6 2 4 3 2 4" xfId="29573" xr:uid="{00000000-0005-0000-0000-0000CD720000}"/>
    <cellStyle name="20% - Accent1 3 6 2 4 3 3" xfId="29574" xr:uid="{00000000-0005-0000-0000-0000CE720000}"/>
    <cellStyle name="20% - Accent1 3 6 2 4 3 3 2" xfId="29575" xr:uid="{00000000-0005-0000-0000-0000CF720000}"/>
    <cellStyle name="20% - Accent1 3 6 2 4 3 3 2 2" xfId="29576" xr:uid="{00000000-0005-0000-0000-0000D0720000}"/>
    <cellStyle name="20% - Accent1 3 6 2 4 3 3 2 2 2" xfId="29577" xr:uid="{00000000-0005-0000-0000-0000D1720000}"/>
    <cellStyle name="20% - Accent1 3 6 2 4 3 3 2 3" xfId="29578" xr:uid="{00000000-0005-0000-0000-0000D2720000}"/>
    <cellStyle name="20% - Accent1 3 6 2 4 3 3 3" xfId="29579" xr:uid="{00000000-0005-0000-0000-0000D3720000}"/>
    <cellStyle name="20% - Accent1 3 6 2 4 3 3 3 2" xfId="29580" xr:uid="{00000000-0005-0000-0000-0000D4720000}"/>
    <cellStyle name="20% - Accent1 3 6 2 4 3 3 4" xfId="29581" xr:uid="{00000000-0005-0000-0000-0000D5720000}"/>
    <cellStyle name="20% - Accent1 3 6 2 4 3 4" xfId="29582" xr:uid="{00000000-0005-0000-0000-0000D6720000}"/>
    <cellStyle name="20% - Accent1 3 6 2 4 3 4 2" xfId="29583" xr:uid="{00000000-0005-0000-0000-0000D7720000}"/>
    <cellStyle name="20% - Accent1 3 6 2 4 3 4 2 2" xfId="29584" xr:uid="{00000000-0005-0000-0000-0000D8720000}"/>
    <cellStyle name="20% - Accent1 3 6 2 4 3 4 2 2 2" xfId="29585" xr:uid="{00000000-0005-0000-0000-0000D9720000}"/>
    <cellStyle name="20% - Accent1 3 6 2 4 3 4 2 3" xfId="29586" xr:uid="{00000000-0005-0000-0000-0000DA720000}"/>
    <cellStyle name="20% - Accent1 3 6 2 4 3 4 3" xfId="29587" xr:uid="{00000000-0005-0000-0000-0000DB720000}"/>
    <cellStyle name="20% - Accent1 3 6 2 4 3 4 3 2" xfId="29588" xr:uid="{00000000-0005-0000-0000-0000DC720000}"/>
    <cellStyle name="20% - Accent1 3 6 2 4 3 4 4" xfId="29589" xr:uid="{00000000-0005-0000-0000-0000DD720000}"/>
    <cellStyle name="20% - Accent1 3 6 2 4 3 5" xfId="29590" xr:uid="{00000000-0005-0000-0000-0000DE720000}"/>
    <cellStyle name="20% - Accent1 3 6 2 4 3 5 2" xfId="29591" xr:uid="{00000000-0005-0000-0000-0000DF720000}"/>
    <cellStyle name="20% - Accent1 3 6 2 4 3 5 2 2" xfId="29592" xr:uid="{00000000-0005-0000-0000-0000E0720000}"/>
    <cellStyle name="20% - Accent1 3 6 2 4 3 5 3" xfId="29593" xr:uid="{00000000-0005-0000-0000-0000E1720000}"/>
    <cellStyle name="20% - Accent1 3 6 2 4 3 6" xfId="29594" xr:uid="{00000000-0005-0000-0000-0000E2720000}"/>
    <cellStyle name="20% - Accent1 3 6 2 4 3 6 2" xfId="29595" xr:uid="{00000000-0005-0000-0000-0000E3720000}"/>
    <cellStyle name="20% - Accent1 3 6 2 4 3 6 2 2" xfId="29596" xr:uid="{00000000-0005-0000-0000-0000E4720000}"/>
    <cellStyle name="20% - Accent1 3 6 2 4 3 6 3" xfId="29597" xr:uid="{00000000-0005-0000-0000-0000E5720000}"/>
    <cellStyle name="20% - Accent1 3 6 2 4 3 7" xfId="29598" xr:uid="{00000000-0005-0000-0000-0000E6720000}"/>
    <cellStyle name="20% - Accent1 3 6 2 4 3 7 2" xfId="29599" xr:uid="{00000000-0005-0000-0000-0000E7720000}"/>
    <cellStyle name="20% - Accent1 3 6 2 4 3 8" xfId="29600" xr:uid="{00000000-0005-0000-0000-0000E8720000}"/>
    <cellStyle name="20% - Accent1 3 6 2 4 3 8 2" xfId="29601" xr:uid="{00000000-0005-0000-0000-0000E9720000}"/>
    <cellStyle name="20% - Accent1 3 6 2 4 3 9" xfId="29602" xr:uid="{00000000-0005-0000-0000-0000EA720000}"/>
    <cellStyle name="20% - Accent1 3 6 2 4 4" xfId="29603" xr:uid="{00000000-0005-0000-0000-0000EB720000}"/>
    <cellStyle name="20% - Accent1 3 6 2 4 4 2" xfId="29604" xr:uid="{00000000-0005-0000-0000-0000EC720000}"/>
    <cellStyle name="20% - Accent1 3 6 2 4 4 2 2" xfId="29605" xr:uid="{00000000-0005-0000-0000-0000ED720000}"/>
    <cellStyle name="20% - Accent1 3 6 2 4 4 2 2 2" xfId="29606" xr:uid="{00000000-0005-0000-0000-0000EE720000}"/>
    <cellStyle name="20% - Accent1 3 6 2 4 4 2 3" xfId="29607" xr:uid="{00000000-0005-0000-0000-0000EF720000}"/>
    <cellStyle name="20% - Accent1 3 6 2 4 4 3" xfId="29608" xr:uid="{00000000-0005-0000-0000-0000F0720000}"/>
    <cellStyle name="20% - Accent1 3 6 2 4 4 3 2" xfId="29609" xr:uid="{00000000-0005-0000-0000-0000F1720000}"/>
    <cellStyle name="20% - Accent1 3 6 2 4 4 4" xfId="29610" xr:uid="{00000000-0005-0000-0000-0000F2720000}"/>
    <cellStyle name="20% - Accent1 3 6 2 4 5" xfId="29611" xr:uid="{00000000-0005-0000-0000-0000F3720000}"/>
    <cellStyle name="20% - Accent1 3 6 2 4 5 2" xfId="29612" xr:uid="{00000000-0005-0000-0000-0000F4720000}"/>
    <cellStyle name="20% - Accent1 3 6 2 4 5 2 2" xfId="29613" xr:uid="{00000000-0005-0000-0000-0000F5720000}"/>
    <cellStyle name="20% - Accent1 3 6 2 4 5 2 2 2" xfId="29614" xr:uid="{00000000-0005-0000-0000-0000F6720000}"/>
    <cellStyle name="20% - Accent1 3 6 2 4 5 2 3" xfId="29615" xr:uid="{00000000-0005-0000-0000-0000F7720000}"/>
    <cellStyle name="20% - Accent1 3 6 2 4 5 3" xfId="29616" xr:uid="{00000000-0005-0000-0000-0000F8720000}"/>
    <cellStyle name="20% - Accent1 3 6 2 4 5 3 2" xfId="29617" xr:uid="{00000000-0005-0000-0000-0000F9720000}"/>
    <cellStyle name="20% - Accent1 3 6 2 4 5 4" xfId="29618" xr:uid="{00000000-0005-0000-0000-0000FA720000}"/>
    <cellStyle name="20% - Accent1 3 6 2 4 6" xfId="29619" xr:uid="{00000000-0005-0000-0000-0000FB720000}"/>
    <cellStyle name="20% - Accent1 3 6 2 4 6 2" xfId="29620" xr:uid="{00000000-0005-0000-0000-0000FC720000}"/>
    <cellStyle name="20% - Accent1 3 6 2 4 6 2 2" xfId="29621" xr:uid="{00000000-0005-0000-0000-0000FD720000}"/>
    <cellStyle name="20% - Accent1 3 6 2 4 6 2 2 2" xfId="29622" xr:uid="{00000000-0005-0000-0000-0000FE720000}"/>
    <cellStyle name="20% - Accent1 3 6 2 4 6 2 3" xfId="29623" xr:uid="{00000000-0005-0000-0000-0000FF720000}"/>
    <cellStyle name="20% - Accent1 3 6 2 4 6 3" xfId="29624" xr:uid="{00000000-0005-0000-0000-000000730000}"/>
    <cellStyle name="20% - Accent1 3 6 2 4 6 3 2" xfId="29625" xr:uid="{00000000-0005-0000-0000-000001730000}"/>
    <cellStyle name="20% - Accent1 3 6 2 4 6 4" xfId="29626" xr:uid="{00000000-0005-0000-0000-000002730000}"/>
    <cellStyle name="20% - Accent1 3 6 2 4 7" xfId="29627" xr:uid="{00000000-0005-0000-0000-000003730000}"/>
    <cellStyle name="20% - Accent1 3 6 2 4 7 2" xfId="29628" xr:uid="{00000000-0005-0000-0000-000004730000}"/>
    <cellStyle name="20% - Accent1 3 6 2 4 7 2 2" xfId="29629" xr:uid="{00000000-0005-0000-0000-000005730000}"/>
    <cellStyle name="20% - Accent1 3 6 2 4 7 3" xfId="29630" xr:uid="{00000000-0005-0000-0000-000006730000}"/>
    <cellStyle name="20% - Accent1 3 6 2 4 8" xfId="29631" xr:uid="{00000000-0005-0000-0000-000007730000}"/>
    <cellStyle name="20% - Accent1 3 6 2 4 8 2" xfId="29632" xr:uid="{00000000-0005-0000-0000-000008730000}"/>
    <cellStyle name="20% - Accent1 3 6 2 4 8 2 2" xfId="29633" xr:uid="{00000000-0005-0000-0000-000009730000}"/>
    <cellStyle name="20% - Accent1 3 6 2 4 8 3" xfId="29634" xr:uid="{00000000-0005-0000-0000-00000A730000}"/>
    <cellStyle name="20% - Accent1 3 6 2 4 9" xfId="29635" xr:uid="{00000000-0005-0000-0000-00000B730000}"/>
    <cellStyle name="20% - Accent1 3 6 2 4 9 2" xfId="29636" xr:uid="{00000000-0005-0000-0000-00000C730000}"/>
    <cellStyle name="20% - Accent1 3 6 2 5" xfId="29637" xr:uid="{00000000-0005-0000-0000-00000D730000}"/>
    <cellStyle name="20% - Accent1 3 6 2 5 2" xfId="29638" xr:uid="{00000000-0005-0000-0000-00000E730000}"/>
    <cellStyle name="20% - Accent1 3 6 2 5 2 2" xfId="29639" xr:uid="{00000000-0005-0000-0000-00000F730000}"/>
    <cellStyle name="20% - Accent1 3 6 2 5 2 2 2" xfId="29640" xr:uid="{00000000-0005-0000-0000-000010730000}"/>
    <cellStyle name="20% - Accent1 3 6 2 5 2 2 2 2" xfId="29641" xr:uid="{00000000-0005-0000-0000-000011730000}"/>
    <cellStyle name="20% - Accent1 3 6 2 5 2 2 3" xfId="29642" xr:uid="{00000000-0005-0000-0000-000012730000}"/>
    <cellStyle name="20% - Accent1 3 6 2 5 2 3" xfId="29643" xr:uid="{00000000-0005-0000-0000-000013730000}"/>
    <cellStyle name="20% - Accent1 3 6 2 5 2 3 2" xfId="29644" xr:uid="{00000000-0005-0000-0000-000014730000}"/>
    <cellStyle name="20% - Accent1 3 6 2 5 2 4" xfId="29645" xr:uid="{00000000-0005-0000-0000-000015730000}"/>
    <cellStyle name="20% - Accent1 3 6 2 5 3" xfId="29646" xr:uid="{00000000-0005-0000-0000-000016730000}"/>
    <cellStyle name="20% - Accent1 3 6 2 5 3 2" xfId="29647" xr:uid="{00000000-0005-0000-0000-000017730000}"/>
    <cellStyle name="20% - Accent1 3 6 2 5 3 2 2" xfId="29648" xr:uid="{00000000-0005-0000-0000-000018730000}"/>
    <cellStyle name="20% - Accent1 3 6 2 5 3 2 2 2" xfId="29649" xr:uid="{00000000-0005-0000-0000-000019730000}"/>
    <cellStyle name="20% - Accent1 3 6 2 5 3 2 3" xfId="29650" xr:uid="{00000000-0005-0000-0000-00001A730000}"/>
    <cellStyle name="20% - Accent1 3 6 2 5 3 3" xfId="29651" xr:uid="{00000000-0005-0000-0000-00001B730000}"/>
    <cellStyle name="20% - Accent1 3 6 2 5 3 3 2" xfId="29652" xr:uid="{00000000-0005-0000-0000-00001C730000}"/>
    <cellStyle name="20% - Accent1 3 6 2 5 3 4" xfId="29653" xr:uid="{00000000-0005-0000-0000-00001D730000}"/>
    <cellStyle name="20% - Accent1 3 6 2 5 4" xfId="29654" xr:uid="{00000000-0005-0000-0000-00001E730000}"/>
    <cellStyle name="20% - Accent1 3 6 2 5 4 2" xfId="29655" xr:uid="{00000000-0005-0000-0000-00001F730000}"/>
    <cellStyle name="20% - Accent1 3 6 2 5 4 2 2" xfId="29656" xr:uid="{00000000-0005-0000-0000-000020730000}"/>
    <cellStyle name="20% - Accent1 3 6 2 5 4 2 2 2" xfId="29657" xr:uid="{00000000-0005-0000-0000-000021730000}"/>
    <cellStyle name="20% - Accent1 3 6 2 5 4 2 3" xfId="29658" xr:uid="{00000000-0005-0000-0000-000022730000}"/>
    <cellStyle name="20% - Accent1 3 6 2 5 4 3" xfId="29659" xr:uid="{00000000-0005-0000-0000-000023730000}"/>
    <cellStyle name="20% - Accent1 3 6 2 5 4 3 2" xfId="29660" xr:uid="{00000000-0005-0000-0000-000024730000}"/>
    <cellStyle name="20% - Accent1 3 6 2 5 4 4" xfId="29661" xr:uid="{00000000-0005-0000-0000-000025730000}"/>
    <cellStyle name="20% - Accent1 3 6 2 5 5" xfId="29662" xr:uid="{00000000-0005-0000-0000-000026730000}"/>
    <cellStyle name="20% - Accent1 3 6 2 5 5 2" xfId="29663" xr:uid="{00000000-0005-0000-0000-000027730000}"/>
    <cellStyle name="20% - Accent1 3 6 2 5 5 2 2" xfId="29664" xr:uid="{00000000-0005-0000-0000-000028730000}"/>
    <cellStyle name="20% - Accent1 3 6 2 5 5 3" xfId="29665" xr:uid="{00000000-0005-0000-0000-000029730000}"/>
    <cellStyle name="20% - Accent1 3 6 2 5 6" xfId="29666" xr:uid="{00000000-0005-0000-0000-00002A730000}"/>
    <cellStyle name="20% - Accent1 3 6 2 5 6 2" xfId="29667" xr:uid="{00000000-0005-0000-0000-00002B730000}"/>
    <cellStyle name="20% - Accent1 3 6 2 5 6 2 2" xfId="29668" xr:uid="{00000000-0005-0000-0000-00002C730000}"/>
    <cellStyle name="20% - Accent1 3 6 2 5 6 3" xfId="29669" xr:uid="{00000000-0005-0000-0000-00002D730000}"/>
    <cellStyle name="20% - Accent1 3 6 2 5 7" xfId="29670" xr:uid="{00000000-0005-0000-0000-00002E730000}"/>
    <cellStyle name="20% - Accent1 3 6 2 5 7 2" xfId="29671" xr:uid="{00000000-0005-0000-0000-00002F730000}"/>
    <cellStyle name="20% - Accent1 3 6 2 5 8" xfId="29672" xr:uid="{00000000-0005-0000-0000-000030730000}"/>
    <cellStyle name="20% - Accent1 3 6 2 5 8 2" xfId="29673" xr:uid="{00000000-0005-0000-0000-000031730000}"/>
    <cellStyle name="20% - Accent1 3 6 2 5 9" xfId="29674" xr:uid="{00000000-0005-0000-0000-000032730000}"/>
    <cellStyle name="20% - Accent1 3 6 2 6" xfId="29675" xr:uid="{00000000-0005-0000-0000-000033730000}"/>
    <cellStyle name="20% - Accent1 3 6 2 6 2" xfId="29676" xr:uid="{00000000-0005-0000-0000-000034730000}"/>
    <cellStyle name="20% - Accent1 3 6 2 6 2 2" xfId="29677" xr:uid="{00000000-0005-0000-0000-000035730000}"/>
    <cellStyle name="20% - Accent1 3 6 2 6 2 2 2" xfId="29678" xr:uid="{00000000-0005-0000-0000-000036730000}"/>
    <cellStyle name="20% - Accent1 3 6 2 6 2 2 2 2" xfId="29679" xr:uid="{00000000-0005-0000-0000-000037730000}"/>
    <cellStyle name="20% - Accent1 3 6 2 6 2 2 3" xfId="29680" xr:uid="{00000000-0005-0000-0000-000038730000}"/>
    <cellStyle name="20% - Accent1 3 6 2 6 2 3" xfId="29681" xr:uid="{00000000-0005-0000-0000-000039730000}"/>
    <cellStyle name="20% - Accent1 3 6 2 6 2 3 2" xfId="29682" xr:uid="{00000000-0005-0000-0000-00003A730000}"/>
    <cellStyle name="20% - Accent1 3 6 2 6 2 4" xfId="29683" xr:uid="{00000000-0005-0000-0000-00003B730000}"/>
    <cellStyle name="20% - Accent1 3 6 2 6 3" xfId="29684" xr:uid="{00000000-0005-0000-0000-00003C730000}"/>
    <cellStyle name="20% - Accent1 3 6 2 6 3 2" xfId="29685" xr:uid="{00000000-0005-0000-0000-00003D730000}"/>
    <cellStyle name="20% - Accent1 3 6 2 6 3 2 2" xfId="29686" xr:uid="{00000000-0005-0000-0000-00003E730000}"/>
    <cellStyle name="20% - Accent1 3 6 2 6 3 2 2 2" xfId="29687" xr:uid="{00000000-0005-0000-0000-00003F730000}"/>
    <cellStyle name="20% - Accent1 3 6 2 6 3 2 3" xfId="29688" xr:uid="{00000000-0005-0000-0000-000040730000}"/>
    <cellStyle name="20% - Accent1 3 6 2 6 3 3" xfId="29689" xr:uid="{00000000-0005-0000-0000-000041730000}"/>
    <cellStyle name="20% - Accent1 3 6 2 6 3 3 2" xfId="29690" xr:uid="{00000000-0005-0000-0000-000042730000}"/>
    <cellStyle name="20% - Accent1 3 6 2 6 3 4" xfId="29691" xr:uid="{00000000-0005-0000-0000-000043730000}"/>
    <cellStyle name="20% - Accent1 3 6 2 6 4" xfId="29692" xr:uid="{00000000-0005-0000-0000-000044730000}"/>
    <cellStyle name="20% - Accent1 3 6 2 6 4 2" xfId="29693" xr:uid="{00000000-0005-0000-0000-000045730000}"/>
    <cellStyle name="20% - Accent1 3 6 2 6 4 2 2" xfId="29694" xr:uid="{00000000-0005-0000-0000-000046730000}"/>
    <cellStyle name="20% - Accent1 3 6 2 6 4 2 2 2" xfId="29695" xr:uid="{00000000-0005-0000-0000-000047730000}"/>
    <cellStyle name="20% - Accent1 3 6 2 6 4 2 3" xfId="29696" xr:uid="{00000000-0005-0000-0000-000048730000}"/>
    <cellStyle name="20% - Accent1 3 6 2 6 4 3" xfId="29697" xr:uid="{00000000-0005-0000-0000-000049730000}"/>
    <cellStyle name="20% - Accent1 3 6 2 6 4 3 2" xfId="29698" xr:uid="{00000000-0005-0000-0000-00004A730000}"/>
    <cellStyle name="20% - Accent1 3 6 2 6 4 4" xfId="29699" xr:uid="{00000000-0005-0000-0000-00004B730000}"/>
    <cellStyle name="20% - Accent1 3 6 2 6 5" xfId="29700" xr:uid="{00000000-0005-0000-0000-00004C730000}"/>
    <cellStyle name="20% - Accent1 3 6 2 6 5 2" xfId="29701" xr:uid="{00000000-0005-0000-0000-00004D730000}"/>
    <cellStyle name="20% - Accent1 3 6 2 6 5 2 2" xfId="29702" xr:uid="{00000000-0005-0000-0000-00004E730000}"/>
    <cellStyle name="20% - Accent1 3 6 2 6 5 3" xfId="29703" xr:uid="{00000000-0005-0000-0000-00004F730000}"/>
    <cellStyle name="20% - Accent1 3 6 2 6 6" xfId="29704" xr:uid="{00000000-0005-0000-0000-000050730000}"/>
    <cellStyle name="20% - Accent1 3 6 2 6 6 2" xfId="29705" xr:uid="{00000000-0005-0000-0000-000051730000}"/>
    <cellStyle name="20% - Accent1 3 6 2 6 6 2 2" xfId="29706" xr:uid="{00000000-0005-0000-0000-000052730000}"/>
    <cellStyle name="20% - Accent1 3 6 2 6 6 3" xfId="29707" xr:uid="{00000000-0005-0000-0000-000053730000}"/>
    <cellStyle name="20% - Accent1 3 6 2 6 7" xfId="29708" xr:uid="{00000000-0005-0000-0000-000054730000}"/>
    <cellStyle name="20% - Accent1 3 6 2 6 7 2" xfId="29709" xr:uid="{00000000-0005-0000-0000-000055730000}"/>
    <cellStyle name="20% - Accent1 3 6 2 6 8" xfId="29710" xr:uid="{00000000-0005-0000-0000-000056730000}"/>
    <cellStyle name="20% - Accent1 3 6 2 6 8 2" xfId="29711" xr:uid="{00000000-0005-0000-0000-000057730000}"/>
    <cellStyle name="20% - Accent1 3 6 2 6 9" xfId="29712" xr:uid="{00000000-0005-0000-0000-000058730000}"/>
    <cellStyle name="20% - Accent1 3 6 2 7" xfId="29713" xr:uid="{00000000-0005-0000-0000-000059730000}"/>
    <cellStyle name="20% - Accent1 3 6 2 7 2" xfId="29714" xr:uid="{00000000-0005-0000-0000-00005A730000}"/>
    <cellStyle name="20% - Accent1 3 6 2 7 2 2" xfId="29715" xr:uid="{00000000-0005-0000-0000-00005B730000}"/>
    <cellStyle name="20% - Accent1 3 6 2 7 2 2 2" xfId="29716" xr:uid="{00000000-0005-0000-0000-00005C730000}"/>
    <cellStyle name="20% - Accent1 3 6 2 7 2 3" xfId="29717" xr:uid="{00000000-0005-0000-0000-00005D730000}"/>
    <cellStyle name="20% - Accent1 3 6 2 7 3" xfId="29718" xr:uid="{00000000-0005-0000-0000-00005E730000}"/>
    <cellStyle name="20% - Accent1 3 6 2 7 3 2" xfId="29719" xr:uid="{00000000-0005-0000-0000-00005F730000}"/>
    <cellStyle name="20% - Accent1 3 6 2 7 4" xfId="29720" xr:uid="{00000000-0005-0000-0000-000060730000}"/>
    <cellStyle name="20% - Accent1 3 6 2 8" xfId="29721" xr:uid="{00000000-0005-0000-0000-000061730000}"/>
    <cellStyle name="20% - Accent1 3 6 2 8 2" xfId="29722" xr:uid="{00000000-0005-0000-0000-000062730000}"/>
    <cellStyle name="20% - Accent1 3 6 2 8 2 2" xfId="29723" xr:uid="{00000000-0005-0000-0000-000063730000}"/>
    <cellStyle name="20% - Accent1 3 6 2 8 2 2 2" xfId="29724" xr:uid="{00000000-0005-0000-0000-000064730000}"/>
    <cellStyle name="20% - Accent1 3 6 2 8 2 3" xfId="29725" xr:uid="{00000000-0005-0000-0000-000065730000}"/>
    <cellStyle name="20% - Accent1 3 6 2 8 3" xfId="29726" xr:uid="{00000000-0005-0000-0000-000066730000}"/>
    <cellStyle name="20% - Accent1 3 6 2 8 3 2" xfId="29727" xr:uid="{00000000-0005-0000-0000-000067730000}"/>
    <cellStyle name="20% - Accent1 3 6 2 8 4" xfId="29728" xr:uid="{00000000-0005-0000-0000-000068730000}"/>
    <cellStyle name="20% - Accent1 3 6 2 9" xfId="29729" xr:uid="{00000000-0005-0000-0000-000069730000}"/>
    <cellStyle name="20% - Accent1 3 6 2 9 2" xfId="29730" xr:uid="{00000000-0005-0000-0000-00006A730000}"/>
    <cellStyle name="20% - Accent1 3 6 2 9 2 2" xfId="29731" xr:uid="{00000000-0005-0000-0000-00006B730000}"/>
    <cellStyle name="20% - Accent1 3 6 2 9 2 2 2" xfId="29732" xr:uid="{00000000-0005-0000-0000-00006C730000}"/>
    <cellStyle name="20% - Accent1 3 6 2 9 2 3" xfId="29733" xr:uid="{00000000-0005-0000-0000-00006D730000}"/>
    <cellStyle name="20% - Accent1 3 6 2 9 3" xfId="29734" xr:uid="{00000000-0005-0000-0000-00006E730000}"/>
    <cellStyle name="20% - Accent1 3 6 2 9 3 2" xfId="29735" xr:uid="{00000000-0005-0000-0000-00006F730000}"/>
    <cellStyle name="20% - Accent1 3 6 2 9 4" xfId="29736" xr:uid="{00000000-0005-0000-0000-000070730000}"/>
    <cellStyle name="20% - Accent1 3 6 3" xfId="29737" xr:uid="{00000000-0005-0000-0000-000071730000}"/>
    <cellStyle name="20% - Accent1 3 6 3 10" xfId="29738" xr:uid="{00000000-0005-0000-0000-000072730000}"/>
    <cellStyle name="20% - Accent1 3 6 3 10 2" xfId="29739" xr:uid="{00000000-0005-0000-0000-000073730000}"/>
    <cellStyle name="20% - Accent1 3 6 3 11" xfId="29740" xr:uid="{00000000-0005-0000-0000-000074730000}"/>
    <cellStyle name="20% - Accent1 3 6 3 2" xfId="29741" xr:uid="{00000000-0005-0000-0000-000075730000}"/>
    <cellStyle name="20% - Accent1 3 6 3 2 2" xfId="29742" xr:uid="{00000000-0005-0000-0000-000076730000}"/>
    <cellStyle name="20% - Accent1 3 6 3 2 2 2" xfId="29743" xr:uid="{00000000-0005-0000-0000-000077730000}"/>
    <cellStyle name="20% - Accent1 3 6 3 2 2 2 2" xfId="29744" xr:uid="{00000000-0005-0000-0000-000078730000}"/>
    <cellStyle name="20% - Accent1 3 6 3 2 2 2 2 2" xfId="29745" xr:uid="{00000000-0005-0000-0000-000079730000}"/>
    <cellStyle name="20% - Accent1 3 6 3 2 2 2 3" xfId="29746" xr:uid="{00000000-0005-0000-0000-00007A730000}"/>
    <cellStyle name="20% - Accent1 3 6 3 2 2 3" xfId="29747" xr:uid="{00000000-0005-0000-0000-00007B730000}"/>
    <cellStyle name="20% - Accent1 3 6 3 2 2 3 2" xfId="29748" xr:uid="{00000000-0005-0000-0000-00007C730000}"/>
    <cellStyle name="20% - Accent1 3 6 3 2 2 4" xfId="29749" xr:uid="{00000000-0005-0000-0000-00007D730000}"/>
    <cellStyle name="20% - Accent1 3 6 3 2 3" xfId="29750" xr:uid="{00000000-0005-0000-0000-00007E730000}"/>
    <cellStyle name="20% - Accent1 3 6 3 2 3 2" xfId="29751" xr:uid="{00000000-0005-0000-0000-00007F730000}"/>
    <cellStyle name="20% - Accent1 3 6 3 2 3 2 2" xfId="29752" xr:uid="{00000000-0005-0000-0000-000080730000}"/>
    <cellStyle name="20% - Accent1 3 6 3 2 3 2 2 2" xfId="29753" xr:uid="{00000000-0005-0000-0000-000081730000}"/>
    <cellStyle name="20% - Accent1 3 6 3 2 3 2 3" xfId="29754" xr:uid="{00000000-0005-0000-0000-000082730000}"/>
    <cellStyle name="20% - Accent1 3 6 3 2 3 3" xfId="29755" xr:uid="{00000000-0005-0000-0000-000083730000}"/>
    <cellStyle name="20% - Accent1 3 6 3 2 3 3 2" xfId="29756" xr:uid="{00000000-0005-0000-0000-000084730000}"/>
    <cellStyle name="20% - Accent1 3 6 3 2 3 4" xfId="29757" xr:uid="{00000000-0005-0000-0000-000085730000}"/>
    <cellStyle name="20% - Accent1 3 6 3 2 4" xfId="29758" xr:uid="{00000000-0005-0000-0000-000086730000}"/>
    <cellStyle name="20% - Accent1 3 6 3 2 4 2" xfId="29759" xr:uid="{00000000-0005-0000-0000-000087730000}"/>
    <cellStyle name="20% - Accent1 3 6 3 2 4 2 2" xfId="29760" xr:uid="{00000000-0005-0000-0000-000088730000}"/>
    <cellStyle name="20% - Accent1 3 6 3 2 4 2 2 2" xfId="29761" xr:uid="{00000000-0005-0000-0000-000089730000}"/>
    <cellStyle name="20% - Accent1 3 6 3 2 4 2 3" xfId="29762" xr:uid="{00000000-0005-0000-0000-00008A730000}"/>
    <cellStyle name="20% - Accent1 3 6 3 2 4 3" xfId="29763" xr:uid="{00000000-0005-0000-0000-00008B730000}"/>
    <cellStyle name="20% - Accent1 3 6 3 2 4 3 2" xfId="29764" xr:uid="{00000000-0005-0000-0000-00008C730000}"/>
    <cellStyle name="20% - Accent1 3 6 3 2 4 4" xfId="29765" xr:uid="{00000000-0005-0000-0000-00008D730000}"/>
    <cellStyle name="20% - Accent1 3 6 3 2 5" xfId="29766" xr:uid="{00000000-0005-0000-0000-00008E730000}"/>
    <cellStyle name="20% - Accent1 3 6 3 2 5 2" xfId="29767" xr:uid="{00000000-0005-0000-0000-00008F730000}"/>
    <cellStyle name="20% - Accent1 3 6 3 2 5 2 2" xfId="29768" xr:uid="{00000000-0005-0000-0000-000090730000}"/>
    <cellStyle name="20% - Accent1 3 6 3 2 5 3" xfId="29769" xr:uid="{00000000-0005-0000-0000-000091730000}"/>
    <cellStyle name="20% - Accent1 3 6 3 2 6" xfId="29770" xr:uid="{00000000-0005-0000-0000-000092730000}"/>
    <cellStyle name="20% - Accent1 3 6 3 2 6 2" xfId="29771" xr:uid="{00000000-0005-0000-0000-000093730000}"/>
    <cellStyle name="20% - Accent1 3 6 3 2 6 2 2" xfId="29772" xr:uid="{00000000-0005-0000-0000-000094730000}"/>
    <cellStyle name="20% - Accent1 3 6 3 2 6 3" xfId="29773" xr:uid="{00000000-0005-0000-0000-000095730000}"/>
    <cellStyle name="20% - Accent1 3 6 3 2 7" xfId="29774" xr:uid="{00000000-0005-0000-0000-000096730000}"/>
    <cellStyle name="20% - Accent1 3 6 3 2 7 2" xfId="29775" xr:uid="{00000000-0005-0000-0000-000097730000}"/>
    <cellStyle name="20% - Accent1 3 6 3 2 8" xfId="29776" xr:uid="{00000000-0005-0000-0000-000098730000}"/>
    <cellStyle name="20% - Accent1 3 6 3 2 8 2" xfId="29777" xr:uid="{00000000-0005-0000-0000-000099730000}"/>
    <cellStyle name="20% - Accent1 3 6 3 2 9" xfId="29778" xr:uid="{00000000-0005-0000-0000-00009A730000}"/>
    <cellStyle name="20% - Accent1 3 6 3 3" xfId="29779" xr:uid="{00000000-0005-0000-0000-00009B730000}"/>
    <cellStyle name="20% - Accent1 3 6 3 3 2" xfId="29780" xr:uid="{00000000-0005-0000-0000-00009C730000}"/>
    <cellStyle name="20% - Accent1 3 6 3 3 2 2" xfId="29781" xr:uid="{00000000-0005-0000-0000-00009D730000}"/>
    <cellStyle name="20% - Accent1 3 6 3 3 2 2 2" xfId="29782" xr:uid="{00000000-0005-0000-0000-00009E730000}"/>
    <cellStyle name="20% - Accent1 3 6 3 3 2 2 2 2" xfId="29783" xr:uid="{00000000-0005-0000-0000-00009F730000}"/>
    <cellStyle name="20% - Accent1 3 6 3 3 2 2 3" xfId="29784" xr:uid="{00000000-0005-0000-0000-0000A0730000}"/>
    <cellStyle name="20% - Accent1 3 6 3 3 2 3" xfId="29785" xr:uid="{00000000-0005-0000-0000-0000A1730000}"/>
    <cellStyle name="20% - Accent1 3 6 3 3 2 3 2" xfId="29786" xr:uid="{00000000-0005-0000-0000-0000A2730000}"/>
    <cellStyle name="20% - Accent1 3 6 3 3 2 4" xfId="29787" xr:uid="{00000000-0005-0000-0000-0000A3730000}"/>
    <cellStyle name="20% - Accent1 3 6 3 3 3" xfId="29788" xr:uid="{00000000-0005-0000-0000-0000A4730000}"/>
    <cellStyle name="20% - Accent1 3 6 3 3 3 2" xfId="29789" xr:uid="{00000000-0005-0000-0000-0000A5730000}"/>
    <cellStyle name="20% - Accent1 3 6 3 3 3 2 2" xfId="29790" xr:uid="{00000000-0005-0000-0000-0000A6730000}"/>
    <cellStyle name="20% - Accent1 3 6 3 3 3 2 2 2" xfId="29791" xr:uid="{00000000-0005-0000-0000-0000A7730000}"/>
    <cellStyle name="20% - Accent1 3 6 3 3 3 2 3" xfId="29792" xr:uid="{00000000-0005-0000-0000-0000A8730000}"/>
    <cellStyle name="20% - Accent1 3 6 3 3 3 3" xfId="29793" xr:uid="{00000000-0005-0000-0000-0000A9730000}"/>
    <cellStyle name="20% - Accent1 3 6 3 3 3 3 2" xfId="29794" xr:uid="{00000000-0005-0000-0000-0000AA730000}"/>
    <cellStyle name="20% - Accent1 3 6 3 3 3 4" xfId="29795" xr:uid="{00000000-0005-0000-0000-0000AB730000}"/>
    <cellStyle name="20% - Accent1 3 6 3 3 4" xfId="29796" xr:uid="{00000000-0005-0000-0000-0000AC730000}"/>
    <cellStyle name="20% - Accent1 3 6 3 3 4 2" xfId="29797" xr:uid="{00000000-0005-0000-0000-0000AD730000}"/>
    <cellStyle name="20% - Accent1 3 6 3 3 4 2 2" xfId="29798" xr:uid="{00000000-0005-0000-0000-0000AE730000}"/>
    <cellStyle name="20% - Accent1 3 6 3 3 4 2 2 2" xfId="29799" xr:uid="{00000000-0005-0000-0000-0000AF730000}"/>
    <cellStyle name="20% - Accent1 3 6 3 3 4 2 3" xfId="29800" xr:uid="{00000000-0005-0000-0000-0000B0730000}"/>
    <cellStyle name="20% - Accent1 3 6 3 3 4 3" xfId="29801" xr:uid="{00000000-0005-0000-0000-0000B1730000}"/>
    <cellStyle name="20% - Accent1 3 6 3 3 4 3 2" xfId="29802" xr:uid="{00000000-0005-0000-0000-0000B2730000}"/>
    <cellStyle name="20% - Accent1 3 6 3 3 4 4" xfId="29803" xr:uid="{00000000-0005-0000-0000-0000B3730000}"/>
    <cellStyle name="20% - Accent1 3 6 3 3 5" xfId="29804" xr:uid="{00000000-0005-0000-0000-0000B4730000}"/>
    <cellStyle name="20% - Accent1 3 6 3 3 5 2" xfId="29805" xr:uid="{00000000-0005-0000-0000-0000B5730000}"/>
    <cellStyle name="20% - Accent1 3 6 3 3 5 2 2" xfId="29806" xr:uid="{00000000-0005-0000-0000-0000B6730000}"/>
    <cellStyle name="20% - Accent1 3 6 3 3 5 3" xfId="29807" xr:uid="{00000000-0005-0000-0000-0000B7730000}"/>
    <cellStyle name="20% - Accent1 3 6 3 3 6" xfId="29808" xr:uid="{00000000-0005-0000-0000-0000B8730000}"/>
    <cellStyle name="20% - Accent1 3 6 3 3 6 2" xfId="29809" xr:uid="{00000000-0005-0000-0000-0000B9730000}"/>
    <cellStyle name="20% - Accent1 3 6 3 3 6 2 2" xfId="29810" xr:uid="{00000000-0005-0000-0000-0000BA730000}"/>
    <cellStyle name="20% - Accent1 3 6 3 3 6 3" xfId="29811" xr:uid="{00000000-0005-0000-0000-0000BB730000}"/>
    <cellStyle name="20% - Accent1 3 6 3 3 7" xfId="29812" xr:uid="{00000000-0005-0000-0000-0000BC730000}"/>
    <cellStyle name="20% - Accent1 3 6 3 3 7 2" xfId="29813" xr:uid="{00000000-0005-0000-0000-0000BD730000}"/>
    <cellStyle name="20% - Accent1 3 6 3 3 8" xfId="29814" xr:uid="{00000000-0005-0000-0000-0000BE730000}"/>
    <cellStyle name="20% - Accent1 3 6 3 3 8 2" xfId="29815" xr:uid="{00000000-0005-0000-0000-0000BF730000}"/>
    <cellStyle name="20% - Accent1 3 6 3 3 9" xfId="29816" xr:uid="{00000000-0005-0000-0000-0000C0730000}"/>
    <cellStyle name="20% - Accent1 3 6 3 4" xfId="29817" xr:uid="{00000000-0005-0000-0000-0000C1730000}"/>
    <cellStyle name="20% - Accent1 3 6 3 4 2" xfId="29818" xr:uid="{00000000-0005-0000-0000-0000C2730000}"/>
    <cellStyle name="20% - Accent1 3 6 3 4 2 2" xfId="29819" xr:uid="{00000000-0005-0000-0000-0000C3730000}"/>
    <cellStyle name="20% - Accent1 3 6 3 4 2 2 2" xfId="29820" xr:uid="{00000000-0005-0000-0000-0000C4730000}"/>
    <cellStyle name="20% - Accent1 3 6 3 4 2 3" xfId="29821" xr:uid="{00000000-0005-0000-0000-0000C5730000}"/>
    <cellStyle name="20% - Accent1 3 6 3 4 3" xfId="29822" xr:uid="{00000000-0005-0000-0000-0000C6730000}"/>
    <cellStyle name="20% - Accent1 3 6 3 4 3 2" xfId="29823" xr:uid="{00000000-0005-0000-0000-0000C7730000}"/>
    <cellStyle name="20% - Accent1 3 6 3 4 4" xfId="29824" xr:uid="{00000000-0005-0000-0000-0000C8730000}"/>
    <cellStyle name="20% - Accent1 3 6 3 5" xfId="29825" xr:uid="{00000000-0005-0000-0000-0000C9730000}"/>
    <cellStyle name="20% - Accent1 3 6 3 5 2" xfId="29826" xr:uid="{00000000-0005-0000-0000-0000CA730000}"/>
    <cellStyle name="20% - Accent1 3 6 3 5 2 2" xfId="29827" xr:uid="{00000000-0005-0000-0000-0000CB730000}"/>
    <cellStyle name="20% - Accent1 3 6 3 5 2 2 2" xfId="29828" xr:uid="{00000000-0005-0000-0000-0000CC730000}"/>
    <cellStyle name="20% - Accent1 3 6 3 5 2 3" xfId="29829" xr:uid="{00000000-0005-0000-0000-0000CD730000}"/>
    <cellStyle name="20% - Accent1 3 6 3 5 3" xfId="29830" xr:uid="{00000000-0005-0000-0000-0000CE730000}"/>
    <cellStyle name="20% - Accent1 3 6 3 5 3 2" xfId="29831" xr:uid="{00000000-0005-0000-0000-0000CF730000}"/>
    <cellStyle name="20% - Accent1 3 6 3 5 4" xfId="29832" xr:uid="{00000000-0005-0000-0000-0000D0730000}"/>
    <cellStyle name="20% - Accent1 3 6 3 6" xfId="29833" xr:uid="{00000000-0005-0000-0000-0000D1730000}"/>
    <cellStyle name="20% - Accent1 3 6 3 6 2" xfId="29834" xr:uid="{00000000-0005-0000-0000-0000D2730000}"/>
    <cellStyle name="20% - Accent1 3 6 3 6 2 2" xfId="29835" xr:uid="{00000000-0005-0000-0000-0000D3730000}"/>
    <cellStyle name="20% - Accent1 3 6 3 6 2 2 2" xfId="29836" xr:uid="{00000000-0005-0000-0000-0000D4730000}"/>
    <cellStyle name="20% - Accent1 3 6 3 6 2 3" xfId="29837" xr:uid="{00000000-0005-0000-0000-0000D5730000}"/>
    <cellStyle name="20% - Accent1 3 6 3 6 3" xfId="29838" xr:uid="{00000000-0005-0000-0000-0000D6730000}"/>
    <cellStyle name="20% - Accent1 3 6 3 6 3 2" xfId="29839" xr:uid="{00000000-0005-0000-0000-0000D7730000}"/>
    <cellStyle name="20% - Accent1 3 6 3 6 4" xfId="29840" xr:uid="{00000000-0005-0000-0000-0000D8730000}"/>
    <cellStyle name="20% - Accent1 3 6 3 7" xfId="29841" xr:uid="{00000000-0005-0000-0000-0000D9730000}"/>
    <cellStyle name="20% - Accent1 3 6 3 7 2" xfId="29842" xr:uid="{00000000-0005-0000-0000-0000DA730000}"/>
    <cellStyle name="20% - Accent1 3 6 3 7 2 2" xfId="29843" xr:uid="{00000000-0005-0000-0000-0000DB730000}"/>
    <cellStyle name="20% - Accent1 3 6 3 7 3" xfId="29844" xr:uid="{00000000-0005-0000-0000-0000DC730000}"/>
    <cellStyle name="20% - Accent1 3 6 3 8" xfId="29845" xr:uid="{00000000-0005-0000-0000-0000DD730000}"/>
    <cellStyle name="20% - Accent1 3 6 3 8 2" xfId="29846" xr:uid="{00000000-0005-0000-0000-0000DE730000}"/>
    <cellStyle name="20% - Accent1 3 6 3 8 2 2" xfId="29847" xr:uid="{00000000-0005-0000-0000-0000DF730000}"/>
    <cellStyle name="20% - Accent1 3 6 3 8 3" xfId="29848" xr:uid="{00000000-0005-0000-0000-0000E0730000}"/>
    <cellStyle name="20% - Accent1 3 6 3 9" xfId="29849" xr:uid="{00000000-0005-0000-0000-0000E1730000}"/>
    <cellStyle name="20% - Accent1 3 6 3 9 2" xfId="29850" xr:uid="{00000000-0005-0000-0000-0000E2730000}"/>
    <cellStyle name="20% - Accent1 3 6 4" xfId="29851" xr:uid="{00000000-0005-0000-0000-0000E3730000}"/>
    <cellStyle name="20% - Accent1 3 6 4 10" xfId="29852" xr:uid="{00000000-0005-0000-0000-0000E4730000}"/>
    <cellStyle name="20% - Accent1 3 6 4 10 2" xfId="29853" xr:uid="{00000000-0005-0000-0000-0000E5730000}"/>
    <cellStyle name="20% - Accent1 3 6 4 11" xfId="29854" xr:uid="{00000000-0005-0000-0000-0000E6730000}"/>
    <cellStyle name="20% - Accent1 3 6 4 2" xfId="29855" xr:uid="{00000000-0005-0000-0000-0000E7730000}"/>
    <cellStyle name="20% - Accent1 3 6 4 2 2" xfId="29856" xr:uid="{00000000-0005-0000-0000-0000E8730000}"/>
    <cellStyle name="20% - Accent1 3 6 4 2 2 2" xfId="29857" xr:uid="{00000000-0005-0000-0000-0000E9730000}"/>
    <cellStyle name="20% - Accent1 3 6 4 2 2 2 2" xfId="29858" xr:uid="{00000000-0005-0000-0000-0000EA730000}"/>
    <cellStyle name="20% - Accent1 3 6 4 2 2 2 2 2" xfId="29859" xr:uid="{00000000-0005-0000-0000-0000EB730000}"/>
    <cellStyle name="20% - Accent1 3 6 4 2 2 2 3" xfId="29860" xr:uid="{00000000-0005-0000-0000-0000EC730000}"/>
    <cellStyle name="20% - Accent1 3 6 4 2 2 3" xfId="29861" xr:uid="{00000000-0005-0000-0000-0000ED730000}"/>
    <cellStyle name="20% - Accent1 3 6 4 2 2 3 2" xfId="29862" xr:uid="{00000000-0005-0000-0000-0000EE730000}"/>
    <cellStyle name="20% - Accent1 3 6 4 2 2 4" xfId="29863" xr:uid="{00000000-0005-0000-0000-0000EF730000}"/>
    <cellStyle name="20% - Accent1 3 6 4 2 3" xfId="29864" xr:uid="{00000000-0005-0000-0000-0000F0730000}"/>
    <cellStyle name="20% - Accent1 3 6 4 2 3 2" xfId="29865" xr:uid="{00000000-0005-0000-0000-0000F1730000}"/>
    <cellStyle name="20% - Accent1 3 6 4 2 3 2 2" xfId="29866" xr:uid="{00000000-0005-0000-0000-0000F2730000}"/>
    <cellStyle name="20% - Accent1 3 6 4 2 3 2 2 2" xfId="29867" xr:uid="{00000000-0005-0000-0000-0000F3730000}"/>
    <cellStyle name="20% - Accent1 3 6 4 2 3 2 3" xfId="29868" xr:uid="{00000000-0005-0000-0000-0000F4730000}"/>
    <cellStyle name="20% - Accent1 3 6 4 2 3 3" xfId="29869" xr:uid="{00000000-0005-0000-0000-0000F5730000}"/>
    <cellStyle name="20% - Accent1 3 6 4 2 3 3 2" xfId="29870" xr:uid="{00000000-0005-0000-0000-0000F6730000}"/>
    <cellStyle name="20% - Accent1 3 6 4 2 3 4" xfId="29871" xr:uid="{00000000-0005-0000-0000-0000F7730000}"/>
    <cellStyle name="20% - Accent1 3 6 4 2 4" xfId="29872" xr:uid="{00000000-0005-0000-0000-0000F8730000}"/>
    <cellStyle name="20% - Accent1 3 6 4 2 4 2" xfId="29873" xr:uid="{00000000-0005-0000-0000-0000F9730000}"/>
    <cellStyle name="20% - Accent1 3 6 4 2 4 2 2" xfId="29874" xr:uid="{00000000-0005-0000-0000-0000FA730000}"/>
    <cellStyle name="20% - Accent1 3 6 4 2 4 2 2 2" xfId="29875" xr:uid="{00000000-0005-0000-0000-0000FB730000}"/>
    <cellStyle name="20% - Accent1 3 6 4 2 4 2 3" xfId="29876" xr:uid="{00000000-0005-0000-0000-0000FC730000}"/>
    <cellStyle name="20% - Accent1 3 6 4 2 4 3" xfId="29877" xr:uid="{00000000-0005-0000-0000-0000FD730000}"/>
    <cellStyle name="20% - Accent1 3 6 4 2 4 3 2" xfId="29878" xr:uid="{00000000-0005-0000-0000-0000FE730000}"/>
    <cellStyle name="20% - Accent1 3 6 4 2 4 4" xfId="29879" xr:uid="{00000000-0005-0000-0000-0000FF730000}"/>
    <cellStyle name="20% - Accent1 3 6 4 2 5" xfId="29880" xr:uid="{00000000-0005-0000-0000-000000740000}"/>
    <cellStyle name="20% - Accent1 3 6 4 2 5 2" xfId="29881" xr:uid="{00000000-0005-0000-0000-000001740000}"/>
    <cellStyle name="20% - Accent1 3 6 4 2 5 2 2" xfId="29882" xr:uid="{00000000-0005-0000-0000-000002740000}"/>
    <cellStyle name="20% - Accent1 3 6 4 2 5 3" xfId="29883" xr:uid="{00000000-0005-0000-0000-000003740000}"/>
    <cellStyle name="20% - Accent1 3 6 4 2 6" xfId="29884" xr:uid="{00000000-0005-0000-0000-000004740000}"/>
    <cellStyle name="20% - Accent1 3 6 4 2 6 2" xfId="29885" xr:uid="{00000000-0005-0000-0000-000005740000}"/>
    <cellStyle name="20% - Accent1 3 6 4 2 6 2 2" xfId="29886" xr:uid="{00000000-0005-0000-0000-000006740000}"/>
    <cellStyle name="20% - Accent1 3 6 4 2 6 3" xfId="29887" xr:uid="{00000000-0005-0000-0000-000007740000}"/>
    <cellStyle name="20% - Accent1 3 6 4 2 7" xfId="29888" xr:uid="{00000000-0005-0000-0000-000008740000}"/>
    <cellStyle name="20% - Accent1 3 6 4 2 7 2" xfId="29889" xr:uid="{00000000-0005-0000-0000-000009740000}"/>
    <cellStyle name="20% - Accent1 3 6 4 2 8" xfId="29890" xr:uid="{00000000-0005-0000-0000-00000A740000}"/>
    <cellStyle name="20% - Accent1 3 6 4 2 8 2" xfId="29891" xr:uid="{00000000-0005-0000-0000-00000B740000}"/>
    <cellStyle name="20% - Accent1 3 6 4 2 9" xfId="29892" xr:uid="{00000000-0005-0000-0000-00000C740000}"/>
    <cellStyle name="20% - Accent1 3 6 4 3" xfId="29893" xr:uid="{00000000-0005-0000-0000-00000D740000}"/>
    <cellStyle name="20% - Accent1 3 6 4 3 2" xfId="29894" xr:uid="{00000000-0005-0000-0000-00000E740000}"/>
    <cellStyle name="20% - Accent1 3 6 4 3 2 2" xfId="29895" xr:uid="{00000000-0005-0000-0000-00000F740000}"/>
    <cellStyle name="20% - Accent1 3 6 4 3 2 2 2" xfId="29896" xr:uid="{00000000-0005-0000-0000-000010740000}"/>
    <cellStyle name="20% - Accent1 3 6 4 3 2 2 2 2" xfId="29897" xr:uid="{00000000-0005-0000-0000-000011740000}"/>
    <cellStyle name="20% - Accent1 3 6 4 3 2 2 3" xfId="29898" xr:uid="{00000000-0005-0000-0000-000012740000}"/>
    <cellStyle name="20% - Accent1 3 6 4 3 2 3" xfId="29899" xr:uid="{00000000-0005-0000-0000-000013740000}"/>
    <cellStyle name="20% - Accent1 3 6 4 3 2 3 2" xfId="29900" xr:uid="{00000000-0005-0000-0000-000014740000}"/>
    <cellStyle name="20% - Accent1 3 6 4 3 2 4" xfId="29901" xr:uid="{00000000-0005-0000-0000-000015740000}"/>
    <cellStyle name="20% - Accent1 3 6 4 3 3" xfId="29902" xr:uid="{00000000-0005-0000-0000-000016740000}"/>
    <cellStyle name="20% - Accent1 3 6 4 3 3 2" xfId="29903" xr:uid="{00000000-0005-0000-0000-000017740000}"/>
    <cellStyle name="20% - Accent1 3 6 4 3 3 2 2" xfId="29904" xr:uid="{00000000-0005-0000-0000-000018740000}"/>
    <cellStyle name="20% - Accent1 3 6 4 3 3 2 2 2" xfId="29905" xr:uid="{00000000-0005-0000-0000-000019740000}"/>
    <cellStyle name="20% - Accent1 3 6 4 3 3 2 3" xfId="29906" xr:uid="{00000000-0005-0000-0000-00001A740000}"/>
    <cellStyle name="20% - Accent1 3 6 4 3 3 3" xfId="29907" xr:uid="{00000000-0005-0000-0000-00001B740000}"/>
    <cellStyle name="20% - Accent1 3 6 4 3 3 3 2" xfId="29908" xr:uid="{00000000-0005-0000-0000-00001C740000}"/>
    <cellStyle name="20% - Accent1 3 6 4 3 3 4" xfId="29909" xr:uid="{00000000-0005-0000-0000-00001D740000}"/>
    <cellStyle name="20% - Accent1 3 6 4 3 4" xfId="29910" xr:uid="{00000000-0005-0000-0000-00001E740000}"/>
    <cellStyle name="20% - Accent1 3 6 4 3 4 2" xfId="29911" xr:uid="{00000000-0005-0000-0000-00001F740000}"/>
    <cellStyle name="20% - Accent1 3 6 4 3 4 2 2" xfId="29912" xr:uid="{00000000-0005-0000-0000-000020740000}"/>
    <cellStyle name="20% - Accent1 3 6 4 3 4 2 2 2" xfId="29913" xr:uid="{00000000-0005-0000-0000-000021740000}"/>
    <cellStyle name="20% - Accent1 3 6 4 3 4 2 3" xfId="29914" xr:uid="{00000000-0005-0000-0000-000022740000}"/>
    <cellStyle name="20% - Accent1 3 6 4 3 4 3" xfId="29915" xr:uid="{00000000-0005-0000-0000-000023740000}"/>
    <cellStyle name="20% - Accent1 3 6 4 3 4 3 2" xfId="29916" xr:uid="{00000000-0005-0000-0000-000024740000}"/>
    <cellStyle name="20% - Accent1 3 6 4 3 4 4" xfId="29917" xr:uid="{00000000-0005-0000-0000-000025740000}"/>
    <cellStyle name="20% - Accent1 3 6 4 3 5" xfId="29918" xr:uid="{00000000-0005-0000-0000-000026740000}"/>
    <cellStyle name="20% - Accent1 3 6 4 3 5 2" xfId="29919" xr:uid="{00000000-0005-0000-0000-000027740000}"/>
    <cellStyle name="20% - Accent1 3 6 4 3 5 2 2" xfId="29920" xr:uid="{00000000-0005-0000-0000-000028740000}"/>
    <cellStyle name="20% - Accent1 3 6 4 3 5 3" xfId="29921" xr:uid="{00000000-0005-0000-0000-000029740000}"/>
    <cellStyle name="20% - Accent1 3 6 4 3 6" xfId="29922" xr:uid="{00000000-0005-0000-0000-00002A740000}"/>
    <cellStyle name="20% - Accent1 3 6 4 3 6 2" xfId="29923" xr:uid="{00000000-0005-0000-0000-00002B740000}"/>
    <cellStyle name="20% - Accent1 3 6 4 3 6 2 2" xfId="29924" xr:uid="{00000000-0005-0000-0000-00002C740000}"/>
    <cellStyle name="20% - Accent1 3 6 4 3 6 3" xfId="29925" xr:uid="{00000000-0005-0000-0000-00002D740000}"/>
    <cellStyle name="20% - Accent1 3 6 4 3 7" xfId="29926" xr:uid="{00000000-0005-0000-0000-00002E740000}"/>
    <cellStyle name="20% - Accent1 3 6 4 3 7 2" xfId="29927" xr:uid="{00000000-0005-0000-0000-00002F740000}"/>
    <cellStyle name="20% - Accent1 3 6 4 3 8" xfId="29928" xr:uid="{00000000-0005-0000-0000-000030740000}"/>
    <cellStyle name="20% - Accent1 3 6 4 3 8 2" xfId="29929" xr:uid="{00000000-0005-0000-0000-000031740000}"/>
    <cellStyle name="20% - Accent1 3 6 4 3 9" xfId="29930" xr:uid="{00000000-0005-0000-0000-000032740000}"/>
    <cellStyle name="20% - Accent1 3 6 4 4" xfId="29931" xr:uid="{00000000-0005-0000-0000-000033740000}"/>
    <cellStyle name="20% - Accent1 3 6 4 4 2" xfId="29932" xr:uid="{00000000-0005-0000-0000-000034740000}"/>
    <cellStyle name="20% - Accent1 3 6 4 4 2 2" xfId="29933" xr:uid="{00000000-0005-0000-0000-000035740000}"/>
    <cellStyle name="20% - Accent1 3 6 4 4 2 2 2" xfId="29934" xr:uid="{00000000-0005-0000-0000-000036740000}"/>
    <cellStyle name="20% - Accent1 3 6 4 4 2 3" xfId="29935" xr:uid="{00000000-0005-0000-0000-000037740000}"/>
    <cellStyle name="20% - Accent1 3 6 4 4 3" xfId="29936" xr:uid="{00000000-0005-0000-0000-000038740000}"/>
    <cellStyle name="20% - Accent1 3 6 4 4 3 2" xfId="29937" xr:uid="{00000000-0005-0000-0000-000039740000}"/>
    <cellStyle name="20% - Accent1 3 6 4 4 4" xfId="29938" xr:uid="{00000000-0005-0000-0000-00003A740000}"/>
    <cellStyle name="20% - Accent1 3 6 4 5" xfId="29939" xr:uid="{00000000-0005-0000-0000-00003B740000}"/>
    <cellStyle name="20% - Accent1 3 6 4 5 2" xfId="29940" xr:uid="{00000000-0005-0000-0000-00003C740000}"/>
    <cellStyle name="20% - Accent1 3 6 4 5 2 2" xfId="29941" xr:uid="{00000000-0005-0000-0000-00003D740000}"/>
    <cellStyle name="20% - Accent1 3 6 4 5 2 2 2" xfId="29942" xr:uid="{00000000-0005-0000-0000-00003E740000}"/>
    <cellStyle name="20% - Accent1 3 6 4 5 2 3" xfId="29943" xr:uid="{00000000-0005-0000-0000-00003F740000}"/>
    <cellStyle name="20% - Accent1 3 6 4 5 3" xfId="29944" xr:uid="{00000000-0005-0000-0000-000040740000}"/>
    <cellStyle name="20% - Accent1 3 6 4 5 3 2" xfId="29945" xr:uid="{00000000-0005-0000-0000-000041740000}"/>
    <cellStyle name="20% - Accent1 3 6 4 5 4" xfId="29946" xr:uid="{00000000-0005-0000-0000-000042740000}"/>
    <cellStyle name="20% - Accent1 3 6 4 6" xfId="29947" xr:uid="{00000000-0005-0000-0000-000043740000}"/>
    <cellStyle name="20% - Accent1 3 6 4 6 2" xfId="29948" xr:uid="{00000000-0005-0000-0000-000044740000}"/>
    <cellStyle name="20% - Accent1 3 6 4 6 2 2" xfId="29949" xr:uid="{00000000-0005-0000-0000-000045740000}"/>
    <cellStyle name="20% - Accent1 3 6 4 6 2 2 2" xfId="29950" xr:uid="{00000000-0005-0000-0000-000046740000}"/>
    <cellStyle name="20% - Accent1 3 6 4 6 2 3" xfId="29951" xr:uid="{00000000-0005-0000-0000-000047740000}"/>
    <cellStyle name="20% - Accent1 3 6 4 6 3" xfId="29952" xr:uid="{00000000-0005-0000-0000-000048740000}"/>
    <cellStyle name="20% - Accent1 3 6 4 6 3 2" xfId="29953" xr:uid="{00000000-0005-0000-0000-000049740000}"/>
    <cellStyle name="20% - Accent1 3 6 4 6 4" xfId="29954" xr:uid="{00000000-0005-0000-0000-00004A740000}"/>
    <cellStyle name="20% - Accent1 3 6 4 7" xfId="29955" xr:uid="{00000000-0005-0000-0000-00004B740000}"/>
    <cellStyle name="20% - Accent1 3 6 4 7 2" xfId="29956" xr:uid="{00000000-0005-0000-0000-00004C740000}"/>
    <cellStyle name="20% - Accent1 3 6 4 7 2 2" xfId="29957" xr:uid="{00000000-0005-0000-0000-00004D740000}"/>
    <cellStyle name="20% - Accent1 3 6 4 7 3" xfId="29958" xr:uid="{00000000-0005-0000-0000-00004E740000}"/>
    <cellStyle name="20% - Accent1 3 6 4 8" xfId="29959" xr:uid="{00000000-0005-0000-0000-00004F740000}"/>
    <cellStyle name="20% - Accent1 3 6 4 8 2" xfId="29960" xr:uid="{00000000-0005-0000-0000-000050740000}"/>
    <cellStyle name="20% - Accent1 3 6 4 8 2 2" xfId="29961" xr:uid="{00000000-0005-0000-0000-000051740000}"/>
    <cellStyle name="20% - Accent1 3 6 4 8 3" xfId="29962" xr:uid="{00000000-0005-0000-0000-000052740000}"/>
    <cellStyle name="20% - Accent1 3 6 4 9" xfId="29963" xr:uid="{00000000-0005-0000-0000-000053740000}"/>
    <cellStyle name="20% - Accent1 3 6 4 9 2" xfId="29964" xr:uid="{00000000-0005-0000-0000-000054740000}"/>
    <cellStyle name="20% - Accent1 3 6 5" xfId="29965" xr:uid="{00000000-0005-0000-0000-000055740000}"/>
    <cellStyle name="20% - Accent1 3 6 5 10" xfId="29966" xr:uid="{00000000-0005-0000-0000-000056740000}"/>
    <cellStyle name="20% - Accent1 3 6 5 10 2" xfId="29967" xr:uid="{00000000-0005-0000-0000-000057740000}"/>
    <cellStyle name="20% - Accent1 3 6 5 11" xfId="29968" xr:uid="{00000000-0005-0000-0000-000058740000}"/>
    <cellStyle name="20% - Accent1 3 6 5 2" xfId="29969" xr:uid="{00000000-0005-0000-0000-000059740000}"/>
    <cellStyle name="20% - Accent1 3 6 5 2 2" xfId="29970" xr:uid="{00000000-0005-0000-0000-00005A740000}"/>
    <cellStyle name="20% - Accent1 3 6 5 2 2 2" xfId="29971" xr:uid="{00000000-0005-0000-0000-00005B740000}"/>
    <cellStyle name="20% - Accent1 3 6 5 2 2 2 2" xfId="29972" xr:uid="{00000000-0005-0000-0000-00005C740000}"/>
    <cellStyle name="20% - Accent1 3 6 5 2 2 2 2 2" xfId="29973" xr:uid="{00000000-0005-0000-0000-00005D740000}"/>
    <cellStyle name="20% - Accent1 3 6 5 2 2 2 3" xfId="29974" xr:uid="{00000000-0005-0000-0000-00005E740000}"/>
    <cellStyle name="20% - Accent1 3 6 5 2 2 3" xfId="29975" xr:uid="{00000000-0005-0000-0000-00005F740000}"/>
    <cellStyle name="20% - Accent1 3 6 5 2 2 3 2" xfId="29976" xr:uid="{00000000-0005-0000-0000-000060740000}"/>
    <cellStyle name="20% - Accent1 3 6 5 2 2 4" xfId="29977" xr:uid="{00000000-0005-0000-0000-000061740000}"/>
    <cellStyle name="20% - Accent1 3 6 5 2 3" xfId="29978" xr:uid="{00000000-0005-0000-0000-000062740000}"/>
    <cellStyle name="20% - Accent1 3 6 5 2 3 2" xfId="29979" xr:uid="{00000000-0005-0000-0000-000063740000}"/>
    <cellStyle name="20% - Accent1 3 6 5 2 3 2 2" xfId="29980" xr:uid="{00000000-0005-0000-0000-000064740000}"/>
    <cellStyle name="20% - Accent1 3 6 5 2 3 2 2 2" xfId="29981" xr:uid="{00000000-0005-0000-0000-000065740000}"/>
    <cellStyle name="20% - Accent1 3 6 5 2 3 2 3" xfId="29982" xr:uid="{00000000-0005-0000-0000-000066740000}"/>
    <cellStyle name="20% - Accent1 3 6 5 2 3 3" xfId="29983" xr:uid="{00000000-0005-0000-0000-000067740000}"/>
    <cellStyle name="20% - Accent1 3 6 5 2 3 3 2" xfId="29984" xr:uid="{00000000-0005-0000-0000-000068740000}"/>
    <cellStyle name="20% - Accent1 3 6 5 2 3 4" xfId="29985" xr:uid="{00000000-0005-0000-0000-000069740000}"/>
    <cellStyle name="20% - Accent1 3 6 5 2 4" xfId="29986" xr:uid="{00000000-0005-0000-0000-00006A740000}"/>
    <cellStyle name="20% - Accent1 3 6 5 2 4 2" xfId="29987" xr:uid="{00000000-0005-0000-0000-00006B740000}"/>
    <cellStyle name="20% - Accent1 3 6 5 2 4 2 2" xfId="29988" xr:uid="{00000000-0005-0000-0000-00006C740000}"/>
    <cellStyle name="20% - Accent1 3 6 5 2 4 2 2 2" xfId="29989" xr:uid="{00000000-0005-0000-0000-00006D740000}"/>
    <cellStyle name="20% - Accent1 3 6 5 2 4 2 3" xfId="29990" xr:uid="{00000000-0005-0000-0000-00006E740000}"/>
    <cellStyle name="20% - Accent1 3 6 5 2 4 3" xfId="29991" xr:uid="{00000000-0005-0000-0000-00006F740000}"/>
    <cellStyle name="20% - Accent1 3 6 5 2 4 3 2" xfId="29992" xr:uid="{00000000-0005-0000-0000-000070740000}"/>
    <cellStyle name="20% - Accent1 3 6 5 2 4 4" xfId="29993" xr:uid="{00000000-0005-0000-0000-000071740000}"/>
    <cellStyle name="20% - Accent1 3 6 5 2 5" xfId="29994" xr:uid="{00000000-0005-0000-0000-000072740000}"/>
    <cellStyle name="20% - Accent1 3 6 5 2 5 2" xfId="29995" xr:uid="{00000000-0005-0000-0000-000073740000}"/>
    <cellStyle name="20% - Accent1 3 6 5 2 5 2 2" xfId="29996" xr:uid="{00000000-0005-0000-0000-000074740000}"/>
    <cellStyle name="20% - Accent1 3 6 5 2 5 3" xfId="29997" xr:uid="{00000000-0005-0000-0000-000075740000}"/>
    <cellStyle name="20% - Accent1 3 6 5 2 6" xfId="29998" xr:uid="{00000000-0005-0000-0000-000076740000}"/>
    <cellStyle name="20% - Accent1 3 6 5 2 6 2" xfId="29999" xr:uid="{00000000-0005-0000-0000-000077740000}"/>
    <cellStyle name="20% - Accent1 3 6 5 2 6 2 2" xfId="30000" xr:uid="{00000000-0005-0000-0000-000078740000}"/>
    <cellStyle name="20% - Accent1 3 6 5 2 6 3" xfId="30001" xr:uid="{00000000-0005-0000-0000-000079740000}"/>
    <cellStyle name="20% - Accent1 3 6 5 2 7" xfId="30002" xr:uid="{00000000-0005-0000-0000-00007A740000}"/>
    <cellStyle name="20% - Accent1 3 6 5 2 7 2" xfId="30003" xr:uid="{00000000-0005-0000-0000-00007B740000}"/>
    <cellStyle name="20% - Accent1 3 6 5 2 8" xfId="30004" xr:uid="{00000000-0005-0000-0000-00007C740000}"/>
    <cellStyle name="20% - Accent1 3 6 5 2 8 2" xfId="30005" xr:uid="{00000000-0005-0000-0000-00007D740000}"/>
    <cellStyle name="20% - Accent1 3 6 5 2 9" xfId="30006" xr:uid="{00000000-0005-0000-0000-00007E740000}"/>
    <cellStyle name="20% - Accent1 3 6 5 3" xfId="30007" xr:uid="{00000000-0005-0000-0000-00007F740000}"/>
    <cellStyle name="20% - Accent1 3 6 5 3 2" xfId="30008" xr:uid="{00000000-0005-0000-0000-000080740000}"/>
    <cellStyle name="20% - Accent1 3 6 5 3 2 2" xfId="30009" xr:uid="{00000000-0005-0000-0000-000081740000}"/>
    <cellStyle name="20% - Accent1 3 6 5 3 2 2 2" xfId="30010" xr:uid="{00000000-0005-0000-0000-000082740000}"/>
    <cellStyle name="20% - Accent1 3 6 5 3 2 2 2 2" xfId="30011" xr:uid="{00000000-0005-0000-0000-000083740000}"/>
    <cellStyle name="20% - Accent1 3 6 5 3 2 2 3" xfId="30012" xr:uid="{00000000-0005-0000-0000-000084740000}"/>
    <cellStyle name="20% - Accent1 3 6 5 3 2 3" xfId="30013" xr:uid="{00000000-0005-0000-0000-000085740000}"/>
    <cellStyle name="20% - Accent1 3 6 5 3 2 3 2" xfId="30014" xr:uid="{00000000-0005-0000-0000-000086740000}"/>
    <cellStyle name="20% - Accent1 3 6 5 3 2 4" xfId="30015" xr:uid="{00000000-0005-0000-0000-000087740000}"/>
    <cellStyle name="20% - Accent1 3 6 5 3 3" xfId="30016" xr:uid="{00000000-0005-0000-0000-000088740000}"/>
    <cellStyle name="20% - Accent1 3 6 5 3 3 2" xfId="30017" xr:uid="{00000000-0005-0000-0000-000089740000}"/>
    <cellStyle name="20% - Accent1 3 6 5 3 3 2 2" xfId="30018" xr:uid="{00000000-0005-0000-0000-00008A740000}"/>
    <cellStyle name="20% - Accent1 3 6 5 3 3 2 2 2" xfId="30019" xr:uid="{00000000-0005-0000-0000-00008B740000}"/>
    <cellStyle name="20% - Accent1 3 6 5 3 3 2 3" xfId="30020" xr:uid="{00000000-0005-0000-0000-00008C740000}"/>
    <cellStyle name="20% - Accent1 3 6 5 3 3 3" xfId="30021" xr:uid="{00000000-0005-0000-0000-00008D740000}"/>
    <cellStyle name="20% - Accent1 3 6 5 3 3 3 2" xfId="30022" xr:uid="{00000000-0005-0000-0000-00008E740000}"/>
    <cellStyle name="20% - Accent1 3 6 5 3 3 4" xfId="30023" xr:uid="{00000000-0005-0000-0000-00008F740000}"/>
    <cellStyle name="20% - Accent1 3 6 5 3 4" xfId="30024" xr:uid="{00000000-0005-0000-0000-000090740000}"/>
    <cellStyle name="20% - Accent1 3 6 5 3 4 2" xfId="30025" xr:uid="{00000000-0005-0000-0000-000091740000}"/>
    <cellStyle name="20% - Accent1 3 6 5 3 4 2 2" xfId="30026" xr:uid="{00000000-0005-0000-0000-000092740000}"/>
    <cellStyle name="20% - Accent1 3 6 5 3 4 2 2 2" xfId="30027" xr:uid="{00000000-0005-0000-0000-000093740000}"/>
    <cellStyle name="20% - Accent1 3 6 5 3 4 2 3" xfId="30028" xr:uid="{00000000-0005-0000-0000-000094740000}"/>
    <cellStyle name="20% - Accent1 3 6 5 3 4 3" xfId="30029" xr:uid="{00000000-0005-0000-0000-000095740000}"/>
    <cellStyle name="20% - Accent1 3 6 5 3 4 3 2" xfId="30030" xr:uid="{00000000-0005-0000-0000-000096740000}"/>
    <cellStyle name="20% - Accent1 3 6 5 3 4 4" xfId="30031" xr:uid="{00000000-0005-0000-0000-000097740000}"/>
    <cellStyle name="20% - Accent1 3 6 5 3 5" xfId="30032" xr:uid="{00000000-0005-0000-0000-000098740000}"/>
    <cellStyle name="20% - Accent1 3 6 5 3 5 2" xfId="30033" xr:uid="{00000000-0005-0000-0000-000099740000}"/>
    <cellStyle name="20% - Accent1 3 6 5 3 5 2 2" xfId="30034" xr:uid="{00000000-0005-0000-0000-00009A740000}"/>
    <cellStyle name="20% - Accent1 3 6 5 3 5 3" xfId="30035" xr:uid="{00000000-0005-0000-0000-00009B740000}"/>
    <cellStyle name="20% - Accent1 3 6 5 3 6" xfId="30036" xr:uid="{00000000-0005-0000-0000-00009C740000}"/>
    <cellStyle name="20% - Accent1 3 6 5 3 6 2" xfId="30037" xr:uid="{00000000-0005-0000-0000-00009D740000}"/>
    <cellStyle name="20% - Accent1 3 6 5 3 6 2 2" xfId="30038" xr:uid="{00000000-0005-0000-0000-00009E740000}"/>
    <cellStyle name="20% - Accent1 3 6 5 3 6 3" xfId="30039" xr:uid="{00000000-0005-0000-0000-00009F740000}"/>
    <cellStyle name="20% - Accent1 3 6 5 3 7" xfId="30040" xr:uid="{00000000-0005-0000-0000-0000A0740000}"/>
    <cellStyle name="20% - Accent1 3 6 5 3 7 2" xfId="30041" xr:uid="{00000000-0005-0000-0000-0000A1740000}"/>
    <cellStyle name="20% - Accent1 3 6 5 3 8" xfId="30042" xr:uid="{00000000-0005-0000-0000-0000A2740000}"/>
    <cellStyle name="20% - Accent1 3 6 5 3 8 2" xfId="30043" xr:uid="{00000000-0005-0000-0000-0000A3740000}"/>
    <cellStyle name="20% - Accent1 3 6 5 3 9" xfId="30044" xr:uid="{00000000-0005-0000-0000-0000A4740000}"/>
    <cellStyle name="20% - Accent1 3 6 5 4" xfId="30045" xr:uid="{00000000-0005-0000-0000-0000A5740000}"/>
    <cellStyle name="20% - Accent1 3 6 5 4 2" xfId="30046" xr:uid="{00000000-0005-0000-0000-0000A6740000}"/>
    <cellStyle name="20% - Accent1 3 6 5 4 2 2" xfId="30047" xr:uid="{00000000-0005-0000-0000-0000A7740000}"/>
    <cellStyle name="20% - Accent1 3 6 5 4 2 2 2" xfId="30048" xr:uid="{00000000-0005-0000-0000-0000A8740000}"/>
    <cellStyle name="20% - Accent1 3 6 5 4 2 3" xfId="30049" xr:uid="{00000000-0005-0000-0000-0000A9740000}"/>
    <cellStyle name="20% - Accent1 3 6 5 4 3" xfId="30050" xr:uid="{00000000-0005-0000-0000-0000AA740000}"/>
    <cellStyle name="20% - Accent1 3 6 5 4 3 2" xfId="30051" xr:uid="{00000000-0005-0000-0000-0000AB740000}"/>
    <cellStyle name="20% - Accent1 3 6 5 4 4" xfId="30052" xr:uid="{00000000-0005-0000-0000-0000AC740000}"/>
    <cellStyle name="20% - Accent1 3 6 5 5" xfId="30053" xr:uid="{00000000-0005-0000-0000-0000AD740000}"/>
    <cellStyle name="20% - Accent1 3 6 5 5 2" xfId="30054" xr:uid="{00000000-0005-0000-0000-0000AE740000}"/>
    <cellStyle name="20% - Accent1 3 6 5 5 2 2" xfId="30055" xr:uid="{00000000-0005-0000-0000-0000AF740000}"/>
    <cellStyle name="20% - Accent1 3 6 5 5 2 2 2" xfId="30056" xr:uid="{00000000-0005-0000-0000-0000B0740000}"/>
    <cellStyle name="20% - Accent1 3 6 5 5 2 3" xfId="30057" xr:uid="{00000000-0005-0000-0000-0000B1740000}"/>
    <cellStyle name="20% - Accent1 3 6 5 5 3" xfId="30058" xr:uid="{00000000-0005-0000-0000-0000B2740000}"/>
    <cellStyle name="20% - Accent1 3 6 5 5 3 2" xfId="30059" xr:uid="{00000000-0005-0000-0000-0000B3740000}"/>
    <cellStyle name="20% - Accent1 3 6 5 5 4" xfId="30060" xr:uid="{00000000-0005-0000-0000-0000B4740000}"/>
    <cellStyle name="20% - Accent1 3 6 5 6" xfId="30061" xr:uid="{00000000-0005-0000-0000-0000B5740000}"/>
    <cellStyle name="20% - Accent1 3 6 5 6 2" xfId="30062" xr:uid="{00000000-0005-0000-0000-0000B6740000}"/>
    <cellStyle name="20% - Accent1 3 6 5 6 2 2" xfId="30063" xr:uid="{00000000-0005-0000-0000-0000B7740000}"/>
    <cellStyle name="20% - Accent1 3 6 5 6 2 2 2" xfId="30064" xr:uid="{00000000-0005-0000-0000-0000B8740000}"/>
    <cellStyle name="20% - Accent1 3 6 5 6 2 3" xfId="30065" xr:uid="{00000000-0005-0000-0000-0000B9740000}"/>
    <cellStyle name="20% - Accent1 3 6 5 6 3" xfId="30066" xr:uid="{00000000-0005-0000-0000-0000BA740000}"/>
    <cellStyle name="20% - Accent1 3 6 5 6 3 2" xfId="30067" xr:uid="{00000000-0005-0000-0000-0000BB740000}"/>
    <cellStyle name="20% - Accent1 3 6 5 6 4" xfId="30068" xr:uid="{00000000-0005-0000-0000-0000BC740000}"/>
    <cellStyle name="20% - Accent1 3 6 5 7" xfId="30069" xr:uid="{00000000-0005-0000-0000-0000BD740000}"/>
    <cellStyle name="20% - Accent1 3 6 5 7 2" xfId="30070" xr:uid="{00000000-0005-0000-0000-0000BE740000}"/>
    <cellStyle name="20% - Accent1 3 6 5 7 2 2" xfId="30071" xr:uid="{00000000-0005-0000-0000-0000BF740000}"/>
    <cellStyle name="20% - Accent1 3 6 5 7 3" xfId="30072" xr:uid="{00000000-0005-0000-0000-0000C0740000}"/>
    <cellStyle name="20% - Accent1 3 6 5 8" xfId="30073" xr:uid="{00000000-0005-0000-0000-0000C1740000}"/>
    <cellStyle name="20% - Accent1 3 6 5 8 2" xfId="30074" xr:uid="{00000000-0005-0000-0000-0000C2740000}"/>
    <cellStyle name="20% - Accent1 3 6 5 8 2 2" xfId="30075" xr:uid="{00000000-0005-0000-0000-0000C3740000}"/>
    <cellStyle name="20% - Accent1 3 6 5 8 3" xfId="30076" xr:uid="{00000000-0005-0000-0000-0000C4740000}"/>
    <cellStyle name="20% - Accent1 3 6 5 9" xfId="30077" xr:uid="{00000000-0005-0000-0000-0000C5740000}"/>
    <cellStyle name="20% - Accent1 3 6 5 9 2" xfId="30078" xr:uid="{00000000-0005-0000-0000-0000C6740000}"/>
    <cellStyle name="20% - Accent1 3 6 6" xfId="30079" xr:uid="{00000000-0005-0000-0000-0000C7740000}"/>
    <cellStyle name="20% - Accent1 3 6 6 2" xfId="30080" xr:uid="{00000000-0005-0000-0000-0000C8740000}"/>
    <cellStyle name="20% - Accent1 3 6 6 2 2" xfId="30081" xr:uid="{00000000-0005-0000-0000-0000C9740000}"/>
    <cellStyle name="20% - Accent1 3 6 6 2 2 2" xfId="30082" xr:uid="{00000000-0005-0000-0000-0000CA740000}"/>
    <cellStyle name="20% - Accent1 3 6 6 2 2 2 2" xfId="30083" xr:uid="{00000000-0005-0000-0000-0000CB740000}"/>
    <cellStyle name="20% - Accent1 3 6 6 2 2 3" xfId="30084" xr:uid="{00000000-0005-0000-0000-0000CC740000}"/>
    <cellStyle name="20% - Accent1 3 6 6 2 3" xfId="30085" xr:uid="{00000000-0005-0000-0000-0000CD740000}"/>
    <cellStyle name="20% - Accent1 3 6 6 2 3 2" xfId="30086" xr:uid="{00000000-0005-0000-0000-0000CE740000}"/>
    <cellStyle name="20% - Accent1 3 6 6 2 4" xfId="30087" xr:uid="{00000000-0005-0000-0000-0000CF740000}"/>
    <cellStyle name="20% - Accent1 3 6 6 3" xfId="30088" xr:uid="{00000000-0005-0000-0000-0000D0740000}"/>
    <cellStyle name="20% - Accent1 3 6 6 3 2" xfId="30089" xr:uid="{00000000-0005-0000-0000-0000D1740000}"/>
    <cellStyle name="20% - Accent1 3 6 6 3 2 2" xfId="30090" xr:uid="{00000000-0005-0000-0000-0000D2740000}"/>
    <cellStyle name="20% - Accent1 3 6 6 3 2 2 2" xfId="30091" xr:uid="{00000000-0005-0000-0000-0000D3740000}"/>
    <cellStyle name="20% - Accent1 3 6 6 3 2 3" xfId="30092" xr:uid="{00000000-0005-0000-0000-0000D4740000}"/>
    <cellStyle name="20% - Accent1 3 6 6 3 3" xfId="30093" xr:uid="{00000000-0005-0000-0000-0000D5740000}"/>
    <cellStyle name="20% - Accent1 3 6 6 3 3 2" xfId="30094" xr:uid="{00000000-0005-0000-0000-0000D6740000}"/>
    <cellStyle name="20% - Accent1 3 6 6 3 4" xfId="30095" xr:uid="{00000000-0005-0000-0000-0000D7740000}"/>
    <cellStyle name="20% - Accent1 3 6 6 4" xfId="30096" xr:uid="{00000000-0005-0000-0000-0000D8740000}"/>
    <cellStyle name="20% - Accent1 3 6 6 4 2" xfId="30097" xr:uid="{00000000-0005-0000-0000-0000D9740000}"/>
    <cellStyle name="20% - Accent1 3 6 6 4 2 2" xfId="30098" xr:uid="{00000000-0005-0000-0000-0000DA740000}"/>
    <cellStyle name="20% - Accent1 3 6 6 4 2 2 2" xfId="30099" xr:uid="{00000000-0005-0000-0000-0000DB740000}"/>
    <cellStyle name="20% - Accent1 3 6 6 4 2 3" xfId="30100" xr:uid="{00000000-0005-0000-0000-0000DC740000}"/>
    <cellStyle name="20% - Accent1 3 6 6 4 3" xfId="30101" xr:uid="{00000000-0005-0000-0000-0000DD740000}"/>
    <cellStyle name="20% - Accent1 3 6 6 4 3 2" xfId="30102" xr:uid="{00000000-0005-0000-0000-0000DE740000}"/>
    <cellStyle name="20% - Accent1 3 6 6 4 4" xfId="30103" xr:uid="{00000000-0005-0000-0000-0000DF740000}"/>
    <cellStyle name="20% - Accent1 3 6 6 5" xfId="30104" xr:uid="{00000000-0005-0000-0000-0000E0740000}"/>
    <cellStyle name="20% - Accent1 3 6 6 5 2" xfId="30105" xr:uid="{00000000-0005-0000-0000-0000E1740000}"/>
    <cellStyle name="20% - Accent1 3 6 6 5 2 2" xfId="30106" xr:uid="{00000000-0005-0000-0000-0000E2740000}"/>
    <cellStyle name="20% - Accent1 3 6 6 5 3" xfId="30107" xr:uid="{00000000-0005-0000-0000-0000E3740000}"/>
    <cellStyle name="20% - Accent1 3 6 6 6" xfId="30108" xr:uid="{00000000-0005-0000-0000-0000E4740000}"/>
    <cellStyle name="20% - Accent1 3 6 6 6 2" xfId="30109" xr:uid="{00000000-0005-0000-0000-0000E5740000}"/>
    <cellStyle name="20% - Accent1 3 6 6 6 2 2" xfId="30110" xr:uid="{00000000-0005-0000-0000-0000E6740000}"/>
    <cellStyle name="20% - Accent1 3 6 6 6 3" xfId="30111" xr:uid="{00000000-0005-0000-0000-0000E7740000}"/>
    <cellStyle name="20% - Accent1 3 6 6 7" xfId="30112" xr:uid="{00000000-0005-0000-0000-0000E8740000}"/>
    <cellStyle name="20% - Accent1 3 6 6 7 2" xfId="30113" xr:uid="{00000000-0005-0000-0000-0000E9740000}"/>
    <cellStyle name="20% - Accent1 3 6 6 8" xfId="30114" xr:uid="{00000000-0005-0000-0000-0000EA740000}"/>
    <cellStyle name="20% - Accent1 3 6 6 8 2" xfId="30115" xr:uid="{00000000-0005-0000-0000-0000EB740000}"/>
    <cellStyle name="20% - Accent1 3 6 6 9" xfId="30116" xr:uid="{00000000-0005-0000-0000-0000EC740000}"/>
    <cellStyle name="20% - Accent1 3 6 7" xfId="30117" xr:uid="{00000000-0005-0000-0000-0000ED740000}"/>
    <cellStyle name="20% - Accent1 3 6 7 2" xfId="30118" xr:uid="{00000000-0005-0000-0000-0000EE740000}"/>
    <cellStyle name="20% - Accent1 3 6 7 2 2" xfId="30119" xr:uid="{00000000-0005-0000-0000-0000EF740000}"/>
    <cellStyle name="20% - Accent1 3 6 7 2 2 2" xfId="30120" xr:uid="{00000000-0005-0000-0000-0000F0740000}"/>
    <cellStyle name="20% - Accent1 3 6 7 2 2 2 2" xfId="30121" xr:uid="{00000000-0005-0000-0000-0000F1740000}"/>
    <cellStyle name="20% - Accent1 3 6 7 2 2 3" xfId="30122" xr:uid="{00000000-0005-0000-0000-0000F2740000}"/>
    <cellStyle name="20% - Accent1 3 6 7 2 3" xfId="30123" xr:uid="{00000000-0005-0000-0000-0000F3740000}"/>
    <cellStyle name="20% - Accent1 3 6 7 2 3 2" xfId="30124" xr:uid="{00000000-0005-0000-0000-0000F4740000}"/>
    <cellStyle name="20% - Accent1 3 6 7 2 4" xfId="30125" xr:uid="{00000000-0005-0000-0000-0000F5740000}"/>
    <cellStyle name="20% - Accent1 3 6 7 3" xfId="30126" xr:uid="{00000000-0005-0000-0000-0000F6740000}"/>
    <cellStyle name="20% - Accent1 3 6 7 3 2" xfId="30127" xr:uid="{00000000-0005-0000-0000-0000F7740000}"/>
    <cellStyle name="20% - Accent1 3 6 7 3 2 2" xfId="30128" xr:uid="{00000000-0005-0000-0000-0000F8740000}"/>
    <cellStyle name="20% - Accent1 3 6 7 3 2 2 2" xfId="30129" xr:uid="{00000000-0005-0000-0000-0000F9740000}"/>
    <cellStyle name="20% - Accent1 3 6 7 3 2 3" xfId="30130" xr:uid="{00000000-0005-0000-0000-0000FA740000}"/>
    <cellStyle name="20% - Accent1 3 6 7 3 3" xfId="30131" xr:uid="{00000000-0005-0000-0000-0000FB740000}"/>
    <cellStyle name="20% - Accent1 3 6 7 3 3 2" xfId="30132" xr:uid="{00000000-0005-0000-0000-0000FC740000}"/>
    <cellStyle name="20% - Accent1 3 6 7 3 4" xfId="30133" xr:uid="{00000000-0005-0000-0000-0000FD740000}"/>
    <cellStyle name="20% - Accent1 3 6 7 4" xfId="30134" xr:uid="{00000000-0005-0000-0000-0000FE740000}"/>
    <cellStyle name="20% - Accent1 3 6 7 4 2" xfId="30135" xr:uid="{00000000-0005-0000-0000-0000FF740000}"/>
    <cellStyle name="20% - Accent1 3 6 7 4 2 2" xfId="30136" xr:uid="{00000000-0005-0000-0000-000000750000}"/>
    <cellStyle name="20% - Accent1 3 6 7 4 2 2 2" xfId="30137" xr:uid="{00000000-0005-0000-0000-000001750000}"/>
    <cellStyle name="20% - Accent1 3 6 7 4 2 3" xfId="30138" xr:uid="{00000000-0005-0000-0000-000002750000}"/>
    <cellStyle name="20% - Accent1 3 6 7 4 3" xfId="30139" xr:uid="{00000000-0005-0000-0000-000003750000}"/>
    <cellStyle name="20% - Accent1 3 6 7 4 3 2" xfId="30140" xr:uid="{00000000-0005-0000-0000-000004750000}"/>
    <cellStyle name="20% - Accent1 3 6 7 4 4" xfId="30141" xr:uid="{00000000-0005-0000-0000-000005750000}"/>
    <cellStyle name="20% - Accent1 3 6 7 5" xfId="30142" xr:uid="{00000000-0005-0000-0000-000006750000}"/>
    <cellStyle name="20% - Accent1 3 6 7 5 2" xfId="30143" xr:uid="{00000000-0005-0000-0000-000007750000}"/>
    <cellStyle name="20% - Accent1 3 6 7 5 2 2" xfId="30144" xr:uid="{00000000-0005-0000-0000-000008750000}"/>
    <cellStyle name="20% - Accent1 3 6 7 5 3" xfId="30145" xr:uid="{00000000-0005-0000-0000-000009750000}"/>
    <cellStyle name="20% - Accent1 3 6 7 6" xfId="30146" xr:uid="{00000000-0005-0000-0000-00000A750000}"/>
    <cellStyle name="20% - Accent1 3 6 7 6 2" xfId="30147" xr:uid="{00000000-0005-0000-0000-00000B750000}"/>
    <cellStyle name="20% - Accent1 3 6 7 6 2 2" xfId="30148" xr:uid="{00000000-0005-0000-0000-00000C750000}"/>
    <cellStyle name="20% - Accent1 3 6 7 6 3" xfId="30149" xr:uid="{00000000-0005-0000-0000-00000D750000}"/>
    <cellStyle name="20% - Accent1 3 6 7 7" xfId="30150" xr:uid="{00000000-0005-0000-0000-00000E750000}"/>
    <cellStyle name="20% - Accent1 3 6 7 7 2" xfId="30151" xr:uid="{00000000-0005-0000-0000-00000F750000}"/>
    <cellStyle name="20% - Accent1 3 6 7 8" xfId="30152" xr:uid="{00000000-0005-0000-0000-000010750000}"/>
    <cellStyle name="20% - Accent1 3 6 7 8 2" xfId="30153" xr:uid="{00000000-0005-0000-0000-000011750000}"/>
    <cellStyle name="20% - Accent1 3 6 7 9" xfId="30154" xr:uid="{00000000-0005-0000-0000-000012750000}"/>
    <cellStyle name="20% - Accent1 3 6 8" xfId="30155" xr:uid="{00000000-0005-0000-0000-000013750000}"/>
    <cellStyle name="20% - Accent1 3 6 8 2" xfId="30156" xr:uid="{00000000-0005-0000-0000-000014750000}"/>
    <cellStyle name="20% - Accent1 3 6 8 2 2" xfId="30157" xr:uid="{00000000-0005-0000-0000-000015750000}"/>
    <cellStyle name="20% - Accent1 3 6 8 2 2 2" xfId="30158" xr:uid="{00000000-0005-0000-0000-000016750000}"/>
    <cellStyle name="20% - Accent1 3 6 8 2 3" xfId="30159" xr:uid="{00000000-0005-0000-0000-000017750000}"/>
    <cellStyle name="20% - Accent1 3 6 8 3" xfId="30160" xr:uid="{00000000-0005-0000-0000-000018750000}"/>
    <cellStyle name="20% - Accent1 3 6 8 3 2" xfId="30161" xr:uid="{00000000-0005-0000-0000-000019750000}"/>
    <cellStyle name="20% - Accent1 3 6 8 4" xfId="30162" xr:uid="{00000000-0005-0000-0000-00001A750000}"/>
    <cellStyle name="20% - Accent1 3 6 9" xfId="30163" xr:uid="{00000000-0005-0000-0000-00001B750000}"/>
    <cellStyle name="20% - Accent1 3 6 9 2" xfId="30164" xr:uid="{00000000-0005-0000-0000-00001C750000}"/>
    <cellStyle name="20% - Accent1 3 6 9 2 2" xfId="30165" xr:uid="{00000000-0005-0000-0000-00001D750000}"/>
    <cellStyle name="20% - Accent1 3 6 9 2 2 2" xfId="30166" xr:uid="{00000000-0005-0000-0000-00001E750000}"/>
    <cellStyle name="20% - Accent1 3 6 9 2 3" xfId="30167" xr:uid="{00000000-0005-0000-0000-00001F750000}"/>
    <cellStyle name="20% - Accent1 3 6 9 3" xfId="30168" xr:uid="{00000000-0005-0000-0000-000020750000}"/>
    <cellStyle name="20% - Accent1 3 6 9 3 2" xfId="30169" xr:uid="{00000000-0005-0000-0000-000021750000}"/>
    <cellStyle name="20% - Accent1 3 6 9 4" xfId="30170" xr:uid="{00000000-0005-0000-0000-000022750000}"/>
    <cellStyle name="20% - Accent1 3 7" xfId="30171" xr:uid="{00000000-0005-0000-0000-000023750000}"/>
    <cellStyle name="20% - Accent1 3 7 10" xfId="30172" xr:uid="{00000000-0005-0000-0000-000024750000}"/>
    <cellStyle name="20% - Accent1 3 7 10 2" xfId="30173" xr:uid="{00000000-0005-0000-0000-000025750000}"/>
    <cellStyle name="20% - Accent1 3 7 10 2 2" xfId="30174" xr:uid="{00000000-0005-0000-0000-000026750000}"/>
    <cellStyle name="20% - Accent1 3 7 10 3" xfId="30175" xr:uid="{00000000-0005-0000-0000-000027750000}"/>
    <cellStyle name="20% - Accent1 3 7 11" xfId="30176" xr:uid="{00000000-0005-0000-0000-000028750000}"/>
    <cellStyle name="20% - Accent1 3 7 11 2" xfId="30177" xr:uid="{00000000-0005-0000-0000-000029750000}"/>
    <cellStyle name="20% - Accent1 3 7 11 2 2" xfId="30178" xr:uid="{00000000-0005-0000-0000-00002A750000}"/>
    <cellStyle name="20% - Accent1 3 7 11 3" xfId="30179" xr:uid="{00000000-0005-0000-0000-00002B750000}"/>
    <cellStyle name="20% - Accent1 3 7 12" xfId="30180" xr:uid="{00000000-0005-0000-0000-00002C750000}"/>
    <cellStyle name="20% - Accent1 3 7 12 2" xfId="30181" xr:uid="{00000000-0005-0000-0000-00002D750000}"/>
    <cellStyle name="20% - Accent1 3 7 13" xfId="30182" xr:uid="{00000000-0005-0000-0000-00002E750000}"/>
    <cellStyle name="20% - Accent1 3 7 13 2" xfId="30183" xr:uid="{00000000-0005-0000-0000-00002F750000}"/>
    <cellStyle name="20% - Accent1 3 7 14" xfId="30184" xr:uid="{00000000-0005-0000-0000-000030750000}"/>
    <cellStyle name="20% - Accent1 3 7 2" xfId="30185" xr:uid="{00000000-0005-0000-0000-000031750000}"/>
    <cellStyle name="20% - Accent1 3 7 2 10" xfId="30186" xr:uid="{00000000-0005-0000-0000-000032750000}"/>
    <cellStyle name="20% - Accent1 3 7 2 10 2" xfId="30187" xr:uid="{00000000-0005-0000-0000-000033750000}"/>
    <cellStyle name="20% - Accent1 3 7 2 11" xfId="30188" xr:uid="{00000000-0005-0000-0000-000034750000}"/>
    <cellStyle name="20% - Accent1 3 7 2 2" xfId="30189" xr:uid="{00000000-0005-0000-0000-000035750000}"/>
    <cellStyle name="20% - Accent1 3 7 2 2 2" xfId="30190" xr:uid="{00000000-0005-0000-0000-000036750000}"/>
    <cellStyle name="20% - Accent1 3 7 2 2 2 2" xfId="30191" xr:uid="{00000000-0005-0000-0000-000037750000}"/>
    <cellStyle name="20% - Accent1 3 7 2 2 2 2 2" xfId="30192" xr:uid="{00000000-0005-0000-0000-000038750000}"/>
    <cellStyle name="20% - Accent1 3 7 2 2 2 2 2 2" xfId="30193" xr:uid="{00000000-0005-0000-0000-000039750000}"/>
    <cellStyle name="20% - Accent1 3 7 2 2 2 2 3" xfId="30194" xr:uid="{00000000-0005-0000-0000-00003A750000}"/>
    <cellStyle name="20% - Accent1 3 7 2 2 2 3" xfId="30195" xr:uid="{00000000-0005-0000-0000-00003B750000}"/>
    <cellStyle name="20% - Accent1 3 7 2 2 2 3 2" xfId="30196" xr:uid="{00000000-0005-0000-0000-00003C750000}"/>
    <cellStyle name="20% - Accent1 3 7 2 2 2 4" xfId="30197" xr:uid="{00000000-0005-0000-0000-00003D750000}"/>
    <cellStyle name="20% - Accent1 3 7 2 2 3" xfId="30198" xr:uid="{00000000-0005-0000-0000-00003E750000}"/>
    <cellStyle name="20% - Accent1 3 7 2 2 3 2" xfId="30199" xr:uid="{00000000-0005-0000-0000-00003F750000}"/>
    <cellStyle name="20% - Accent1 3 7 2 2 3 2 2" xfId="30200" xr:uid="{00000000-0005-0000-0000-000040750000}"/>
    <cellStyle name="20% - Accent1 3 7 2 2 3 2 2 2" xfId="30201" xr:uid="{00000000-0005-0000-0000-000041750000}"/>
    <cellStyle name="20% - Accent1 3 7 2 2 3 2 3" xfId="30202" xr:uid="{00000000-0005-0000-0000-000042750000}"/>
    <cellStyle name="20% - Accent1 3 7 2 2 3 3" xfId="30203" xr:uid="{00000000-0005-0000-0000-000043750000}"/>
    <cellStyle name="20% - Accent1 3 7 2 2 3 3 2" xfId="30204" xr:uid="{00000000-0005-0000-0000-000044750000}"/>
    <cellStyle name="20% - Accent1 3 7 2 2 3 4" xfId="30205" xr:uid="{00000000-0005-0000-0000-000045750000}"/>
    <cellStyle name="20% - Accent1 3 7 2 2 4" xfId="30206" xr:uid="{00000000-0005-0000-0000-000046750000}"/>
    <cellStyle name="20% - Accent1 3 7 2 2 4 2" xfId="30207" xr:uid="{00000000-0005-0000-0000-000047750000}"/>
    <cellStyle name="20% - Accent1 3 7 2 2 4 2 2" xfId="30208" xr:uid="{00000000-0005-0000-0000-000048750000}"/>
    <cellStyle name="20% - Accent1 3 7 2 2 4 2 2 2" xfId="30209" xr:uid="{00000000-0005-0000-0000-000049750000}"/>
    <cellStyle name="20% - Accent1 3 7 2 2 4 2 3" xfId="30210" xr:uid="{00000000-0005-0000-0000-00004A750000}"/>
    <cellStyle name="20% - Accent1 3 7 2 2 4 3" xfId="30211" xr:uid="{00000000-0005-0000-0000-00004B750000}"/>
    <cellStyle name="20% - Accent1 3 7 2 2 4 3 2" xfId="30212" xr:uid="{00000000-0005-0000-0000-00004C750000}"/>
    <cellStyle name="20% - Accent1 3 7 2 2 4 4" xfId="30213" xr:uid="{00000000-0005-0000-0000-00004D750000}"/>
    <cellStyle name="20% - Accent1 3 7 2 2 5" xfId="30214" xr:uid="{00000000-0005-0000-0000-00004E750000}"/>
    <cellStyle name="20% - Accent1 3 7 2 2 5 2" xfId="30215" xr:uid="{00000000-0005-0000-0000-00004F750000}"/>
    <cellStyle name="20% - Accent1 3 7 2 2 5 2 2" xfId="30216" xr:uid="{00000000-0005-0000-0000-000050750000}"/>
    <cellStyle name="20% - Accent1 3 7 2 2 5 3" xfId="30217" xr:uid="{00000000-0005-0000-0000-000051750000}"/>
    <cellStyle name="20% - Accent1 3 7 2 2 6" xfId="30218" xr:uid="{00000000-0005-0000-0000-000052750000}"/>
    <cellStyle name="20% - Accent1 3 7 2 2 6 2" xfId="30219" xr:uid="{00000000-0005-0000-0000-000053750000}"/>
    <cellStyle name="20% - Accent1 3 7 2 2 6 2 2" xfId="30220" xr:uid="{00000000-0005-0000-0000-000054750000}"/>
    <cellStyle name="20% - Accent1 3 7 2 2 6 3" xfId="30221" xr:uid="{00000000-0005-0000-0000-000055750000}"/>
    <cellStyle name="20% - Accent1 3 7 2 2 7" xfId="30222" xr:uid="{00000000-0005-0000-0000-000056750000}"/>
    <cellStyle name="20% - Accent1 3 7 2 2 7 2" xfId="30223" xr:uid="{00000000-0005-0000-0000-000057750000}"/>
    <cellStyle name="20% - Accent1 3 7 2 2 8" xfId="30224" xr:uid="{00000000-0005-0000-0000-000058750000}"/>
    <cellStyle name="20% - Accent1 3 7 2 2 8 2" xfId="30225" xr:uid="{00000000-0005-0000-0000-000059750000}"/>
    <cellStyle name="20% - Accent1 3 7 2 2 9" xfId="30226" xr:uid="{00000000-0005-0000-0000-00005A750000}"/>
    <cellStyle name="20% - Accent1 3 7 2 3" xfId="30227" xr:uid="{00000000-0005-0000-0000-00005B750000}"/>
    <cellStyle name="20% - Accent1 3 7 2 3 2" xfId="30228" xr:uid="{00000000-0005-0000-0000-00005C750000}"/>
    <cellStyle name="20% - Accent1 3 7 2 3 2 2" xfId="30229" xr:uid="{00000000-0005-0000-0000-00005D750000}"/>
    <cellStyle name="20% - Accent1 3 7 2 3 2 2 2" xfId="30230" xr:uid="{00000000-0005-0000-0000-00005E750000}"/>
    <cellStyle name="20% - Accent1 3 7 2 3 2 2 2 2" xfId="30231" xr:uid="{00000000-0005-0000-0000-00005F750000}"/>
    <cellStyle name="20% - Accent1 3 7 2 3 2 2 3" xfId="30232" xr:uid="{00000000-0005-0000-0000-000060750000}"/>
    <cellStyle name="20% - Accent1 3 7 2 3 2 3" xfId="30233" xr:uid="{00000000-0005-0000-0000-000061750000}"/>
    <cellStyle name="20% - Accent1 3 7 2 3 2 3 2" xfId="30234" xr:uid="{00000000-0005-0000-0000-000062750000}"/>
    <cellStyle name="20% - Accent1 3 7 2 3 2 4" xfId="30235" xr:uid="{00000000-0005-0000-0000-000063750000}"/>
    <cellStyle name="20% - Accent1 3 7 2 3 3" xfId="30236" xr:uid="{00000000-0005-0000-0000-000064750000}"/>
    <cellStyle name="20% - Accent1 3 7 2 3 3 2" xfId="30237" xr:uid="{00000000-0005-0000-0000-000065750000}"/>
    <cellStyle name="20% - Accent1 3 7 2 3 3 2 2" xfId="30238" xr:uid="{00000000-0005-0000-0000-000066750000}"/>
    <cellStyle name="20% - Accent1 3 7 2 3 3 2 2 2" xfId="30239" xr:uid="{00000000-0005-0000-0000-000067750000}"/>
    <cellStyle name="20% - Accent1 3 7 2 3 3 2 3" xfId="30240" xr:uid="{00000000-0005-0000-0000-000068750000}"/>
    <cellStyle name="20% - Accent1 3 7 2 3 3 3" xfId="30241" xr:uid="{00000000-0005-0000-0000-000069750000}"/>
    <cellStyle name="20% - Accent1 3 7 2 3 3 3 2" xfId="30242" xr:uid="{00000000-0005-0000-0000-00006A750000}"/>
    <cellStyle name="20% - Accent1 3 7 2 3 3 4" xfId="30243" xr:uid="{00000000-0005-0000-0000-00006B750000}"/>
    <cellStyle name="20% - Accent1 3 7 2 3 4" xfId="30244" xr:uid="{00000000-0005-0000-0000-00006C750000}"/>
    <cellStyle name="20% - Accent1 3 7 2 3 4 2" xfId="30245" xr:uid="{00000000-0005-0000-0000-00006D750000}"/>
    <cellStyle name="20% - Accent1 3 7 2 3 4 2 2" xfId="30246" xr:uid="{00000000-0005-0000-0000-00006E750000}"/>
    <cellStyle name="20% - Accent1 3 7 2 3 4 2 2 2" xfId="30247" xr:uid="{00000000-0005-0000-0000-00006F750000}"/>
    <cellStyle name="20% - Accent1 3 7 2 3 4 2 3" xfId="30248" xr:uid="{00000000-0005-0000-0000-000070750000}"/>
    <cellStyle name="20% - Accent1 3 7 2 3 4 3" xfId="30249" xr:uid="{00000000-0005-0000-0000-000071750000}"/>
    <cellStyle name="20% - Accent1 3 7 2 3 4 3 2" xfId="30250" xr:uid="{00000000-0005-0000-0000-000072750000}"/>
    <cellStyle name="20% - Accent1 3 7 2 3 4 4" xfId="30251" xr:uid="{00000000-0005-0000-0000-000073750000}"/>
    <cellStyle name="20% - Accent1 3 7 2 3 5" xfId="30252" xr:uid="{00000000-0005-0000-0000-000074750000}"/>
    <cellStyle name="20% - Accent1 3 7 2 3 5 2" xfId="30253" xr:uid="{00000000-0005-0000-0000-000075750000}"/>
    <cellStyle name="20% - Accent1 3 7 2 3 5 2 2" xfId="30254" xr:uid="{00000000-0005-0000-0000-000076750000}"/>
    <cellStyle name="20% - Accent1 3 7 2 3 5 3" xfId="30255" xr:uid="{00000000-0005-0000-0000-000077750000}"/>
    <cellStyle name="20% - Accent1 3 7 2 3 6" xfId="30256" xr:uid="{00000000-0005-0000-0000-000078750000}"/>
    <cellStyle name="20% - Accent1 3 7 2 3 6 2" xfId="30257" xr:uid="{00000000-0005-0000-0000-000079750000}"/>
    <cellStyle name="20% - Accent1 3 7 2 3 6 2 2" xfId="30258" xr:uid="{00000000-0005-0000-0000-00007A750000}"/>
    <cellStyle name="20% - Accent1 3 7 2 3 6 3" xfId="30259" xr:uid="{00000000-0005-0000-0000-00007B750000}"/>
    <cellStyle name="20% - Accent1 3 7 2 3 7" xfId="30260" xr:uid="{00000000-0005-0000-0000-00007C750000}"/>
    <cellStyle name="20% - Accent1 3 7 2 3 7 2" xfId="30261" xr:uid="{00000000-0005-0000-0000-00007D750000}"/>
    <cellStyle name="20% - Accent1 3 7 2 3 8" xfId="30262" xr:uid="{00000000-0005-0000-0000-00007E750000}"/>
    <cellStyle name="20% - Accent1 3 7 2 3 8 2" xfId="30263" xr:uid="{00000000-0005-0000-0000-00007F750000}"/>
    <cellStyle name="20% - Accent1 3 7 2 3 9" xfId="30264" xr:uid="{00000000-0005-0000-0000-000080750000}"/>
    <cellStyle name="20% - Accent1 3 7 2 4" xfId="30265" xr:uid="{00000000-0005-0000-0000-000081750000}"/>
    <cellStyle name="20% - Accent1 3 7 2 4 2" xfId="30266" xr:uid="{00000000-0005-0000-0000-000082750000}"/>
    <cellStyle name="20% - Accent1 3 7 2 4 2 2" xfId="30267" xr:uid="{00000000-0005-0000-0000-000083750000}"/>
    <cellStyle name="20% - Accent1 3 7 2 4 2 2 2" xfId="30268" xr:uid="{00000000-0005-0000-0000-000084750000}"/>
    <cellStyle name="20% - Accent1 3 7 2 4 2 3" xfId="30269" xr:uid="{00000000-0005-0000-0000-000085750000}"/>
    <cellStyle name="20% - Accent1 3 7 2 4 3" xfId="30270" xr:uid="{00000000-0005-0000-0000-000086750000}"/>
    <cellStyle name="20% - Accent1 3 7 2 4 3 2" xfId="30271" xr:uid="{00000000-0005-0000-0000-000087750000}"/>
    <cellStyle name="20% - Accent1 3 7 2 4 4" xfId="30272" xr:uid="{00000000-0005-0000-0000-000088750000}"/>
    <cellStyle name="20% - Accent1 3 7 2 5" xfId="30273" xr:uid="{00000000-0005-0000-0000-000089750000}"/>
    <cellStyle name="20% - Accent1 3 7 2 5 2" xfId="30274" xr:uid="{00000000-0005-0000-0000-00008A750000}"/>
    <cellStyle name="20% - Accent1 3 7 2 5 2 2" xfId="30275" xr:uid="{00000000-0005-0000-0000-00008B750000}"/>
    <cellStyle name="20% - Accent1 3 7 2 5 2 2 2" xfId="30276" xr:uid="{00000000-0005-0000-0000-00008C750000}"/>
    <cellStyle name="20% - Accent1 3 7 2 5 2 3" xfId="30277" xr:uid="{00000000-0005-0000-0000-00008D750000}"/>
    <cellStyle name="20% - Accent1 3 7 2 5 3" xfId="30278" xr:uid="{00000000-0005-0000-0000-00008E750000}"/>
    <cellStyle name="20% - Accent1 3 7 2 5 3 2" xfId="30279" xr:uid="{00000000-0005-0000-0000-00008F750000}"/>
    <cellStyle name="20% - Accent1 3 7 2 5 4" xfId="30280" xr:uid="{00000000-0005-0000-0000-000090750000}"/>
    <cellStyle name="20% - Accent1 3 7 2 6" xfId="30281" xr:uid="{00000000-0005-0000-0000-000091750000}"/>
    <cellStyle name="20% - Accent1 3 7 2 6 2" xfId="30282" xr:uid="{00000000-0005-0000-0000-000092750000}"/>
    <cellStyle name="20% - Accent1 3 7 2 6 2 2" xfId="30283" xr:uid="{00000000-0005-0000-0000-000093750000}"/>
    <cellStyle name="20% - Accent1 3 7 2 6 2 2 2" xfId="30284" xr:uid="{00000000-0005-0000-0000-000094750000}"/>
    <cellStyle name="20% - Accent1 3 7 2 6 2 3" xfId="30285" xr:uid="{00000000-0005-0000-0000-000095750000}"/>
    <cellStyle name="20% - Accent1 3 7 2 6 3" xfId="30286" xr:uid="{00000000-0005-0000-0000-000096750000}"/>
    <cellStyle name="20% - Accent1 3 7 2 6 3 2" xfId="30287" xr:uid="{00000000-0005-0000-0000-000097750000}"/>
    <cellStyle name="20% - Accent1 3 7 2 6 4" xfId="30288" xr:uid="{00000000-0005-0000-0000-000098750000}"/>
    <cellStyle name="20% - Accent1 3 7 2 7" xfId="30289" xr:uid="{00000000-0005-0000-0000-000099750000}"/>
    <cellStyle name="20% - Accent1 3 7 2 7 2" xfId="30290" xr:uid="{00000000-0005-0000-0000-00009A750000}"/>
    <cellStyle name="20% - Accent1 3 7 2 7 2 2" xfId="30291" xr:uid="{00000000-0005-0000-0000-00009B750000}"/>
    <cellStyle name="20% - Accent1 3 7 2 7 3" xfId="30292" xr:uid="{00000000-0005-0000-0000-00009C750000}"/>
    <cellStyle name="20% - Accent1 3 7 2 8" xfId="30293" xr:uid="{00000000-0005-0000-0000-00009D750000}"/>
    <cellStyle name="20% - Accent1 3 7 2 8 2" xfId="30294" xr:uid="{00000000-0005-0000-0000-00009E750000}"/>
    <cellStyle name="20% - Accent1 3 7 2 8 2 2" xfId="30295" xr:uid="{00000000-0005-0000-0000-00009F750000}"/>
    <cellStyle name="20% - Accent1 3 7 2 8 3" xfId="30296" xr:uid="{00000000-0005-0000-0000-0000A0750000}"/>
    <cellStyle name="20% - Accent1 3 7 2 9" xfId="30297" xr:uid="{00000000-0005-0000-0000-0000A1750000}"/>
    <cellStyle name="20% - Accent1 3 7 2 9 2" xfId="30298" xr:uid="{00000000-0005-0000-0000-0000A2750000}"/>
    <cellStyle name="20% - Accent1 3 7 3" xfId="30299" xr:uid="{00000000-0005-0000-0000-0000A3750000}"/>
    <cellStyle name="20% - Accent1 3 7 3 10" xfId="30300" xr:uid="{00000000-0005-0000-0000-0000A4750000}"/>
    <cellStyle name="20% - Accent1 3 7 3 10 2" xfId="30301" xr:uid="{00000000-0005-0000-0000-0000A5750000}"/>
    <cellStyle name="20% - Accent1 3 7 3 11" xfId="30302" xr:uid="{00000000-0005-0000-0000-0000A6750000}"/>
    <cellStyle name="20% - Accent1 3 7 3 2" xfId="30303" xr:uid="{00000000-0005-0000-0000-0000A7750000}"/>
    <cellStyle name="20% - Accent1 3 7 3 2 2" xfId="30304" xr:uid="{00000000-0005-0000-0000-0000A8750000}"/>
    <cellStyle name="20% - Accent1 3 7 3 2 2 2" xfId="30305" xr:uid="{00000000-0005-0000-0000-0000A9750000}"/>
    <cellStyle name="20% - Accent1 3 7 3 2 2 2 2" xfId="30306" xr:uid="{00000000-0005-0000-0000-0000AA750000}"/>
    <cellStyle name="20% - Accent1 3 7 3 2 2 2 2 2" xfId="30307" xr:uid="{00000000-0005-0000-0000-0000AB750000}"/>
    <cellStyle name="20% - Accent1 3 7 3 2 2 2 3" xfId="30308" xr:uid="{00000000-0005-0000-0000-0000AC750000}"/>
    <cellStyle name="20% - Accent1 3 7 3 2 2 3" xfId="30309" xr:uid="{00000000-0005-0000-0000-0000AD750000}"/>
    <cellStyle name="20% - Accent1 3 7 3 2 2 3 2" xfId="30310" xr:uid="{00000000-0005-0000-0000-0000AE750000}"/>
    <cellStyle name="20% - Accent1 3 7 3 2 2 4" xfId="30311" xr:uid="{00000000-0005-0000-0000-0000AF750000}"/>
    <cellStyle name="20% - Accent1 3 7 3 2 3" xfId="30312" xr:uid="{00000000-0005-0000-0000-0000B0750000}"/>
    <cellStyle name="20% - Accent1 3 7 3 2 3 2" xfId="30313" xr:uid="{00000000-0005-0000-0000-0000B1750000}"/>
    <cellStyle name="20% - Accent1 3 7 3 2 3 2 2" xfId="30314" xr:uid="{00000000-0005-0000-0000-0000B2750000}"/>
    <cellStyle name="20% - Accent1 3 7 3 2 3 2 2 2" xfId="30315" xr:uid="{00000000-0005-0000-0000-0000B3750000}"/>
    <cellStyle name="20% - Accent1 3 7 3 2 3 2 3" xfId="30316" xr:uid="{00000000-0005-0000-0000-0000B4750000}"/>
    <cellStyle name="20% - Accent1 3 7 3 2 3 3" xfId="30317" xr:uid="{00000000-0005-0000-0000-0000B5750000}"/>
    <cellStyle name="20% - Accent1 3 7 3 2 3 3 2" xfId="30318" xr:uid="{00000000-0005-0000-0000-0000B6750000}"/>
    <cellStyle name="20% - Accent1 3 7 3 2 3 4" xfId="30319" xr:uid="{00000000-0005-0000-0000-0000B7750000}"/>
    <cellStyle name="20% - Accent1 3 7 3 2 4" xfId="30320" xr:uid="{00000000-0005-0000-0000-0000B8750000}"/>
    <cellStyle name="20% - Accent1 3 7 3 2 4 2" xfId="30321" xr:uid="{00000000-0005-0000-0000-0000B9750000}"/>
    <cellStyle name="20% - Accent1 3 7 3 2 4 2 2" xfId="30322" xr:uid="{00000000-0005-0000-0000-0000BA750000}"/>
    <cellStyle name="20% - Accent1 3 7 3 2 4 2 2 2" xfId="30323" xr:uid="{00000000-0005-0000-0000-0000BB750000}"/>
    <cellStyle name="20% - Accent1 3 7 3 2 4 2 3" xfId="30324" xr:uid="{00000000-0005-0000-0000-0000BC750000}"/>
    <cellStyle name="20% - Accent1 3 7 3 2 4 3" xfId="30325" xr:uid="{00000000-0005-0000-0000-0000BD750000}"/>
    <cellStyle name="20% - Accent1 3 7 3 2 4 3 2" xfId="30326" xr:uid="{00000000-0005-0000-0000-0000BE750000}"/>
    <cellStyle name="20% - Accent1 3 7 3 2 4 4" xfId="30327" xr:uid="{00000000-0005-0000-0000-0000BF750000}"/>
    <cellStyle name="20% - Accent1 3 7 3 2 5" xfId="30328" xr:uid="{00000000-0005-0000-0000-0000C0750000}"/>
    <cellStyle name="20% - Accent1 3 7 3 2 5 2" xfId="30329" xr:uid="{00000000-0005-0000-0000-0000C1750000}"/>
    <cellStyle name="20% - Accent1 3 7 3 2 5 2 2" xfId="30330" xr:uid="{00000000-0005-0000-0000-0000C2750000}"/>
    <cellStyle name="20% - Accent1 3 7 3 2 5 3" xfId="30331" xr:uid="{00000000-0005-0000-0000-0000C3750000}"/>
    <cellStyle name="20% - Accent1 3 7 3 2 6" xfId="30332" xr:uid="{00000000-0005-0000-0000-0000C4750000}"/>
    <cellStyle name="20% - Accent1 3 7 3 2 6 2" xfId="30333" xr:uid="{00000000-0005-0000-0000-0000C5750000}"/>
    <cellStyle name="20% - Accent1 3 7 3 2 6 2 2" xfId="30334" xr:uid="{00000000-0005-0000-0000-0000C6750000}"/>
    <cellStyle name="20% - Accent1 3 7 3 2 6 3" xfId="30335" xr:uid="{00000000-0005-0000-0000-0000C7750000}"/>
    <cellStyle name="20% - Accent1 3 7 3 2 7" xfId="30336" xr:uid="{00000000-0005-0000-0000-0000C8750000}"/>
    <cellStyle name="20% - Accent1 3 7 3 2 7 2" xfId="30337" xr:uid="{00000000-0005-0000-0000-0000C9750000}"/>
    <cellStyle name="20% - Accent1 3 7 3 2 8" xfId="30338" xr:uid="{00000000-0005-0000-0000-0000CA750000}"/>
    <cellStyle name="20% - Accent1 3 7 3 2 8 2" xfId="30339" xr:uid="{00000000-0005-0000-0000-0000CB750000}"/>
    <cellStyle name="20% - Accent1 3 7 3 2 9" xfId="30340" xr:uid="{00000000-0005-0000-0000-0000CC750000}"/>
    <cellStyle name="20% - Accent1 3 7 3 3" xfId="30341" xr:uid="{00000000-0005-0000-0000-0000CD750000}"/>
    <cellStyle name="20% - Accent1 3 7 3 3 2" xfId="30342" xr:uid="{00000000-0005-0000-0000-0000CE750000}"/>
    <cellStyle name="20% - Accent1 3 7 3 3 2 2" xfId="30343" xr:uid="{00000000-0005-0000-0000-0000CF750000}"/>
    <cellStyle name="20% - Accent1 3 7 3 3 2 2 2" xfId="30344" xr:uid="{00000000-0005-0000-0000-0000D0750000}"/>
    <cellStyle name="20% - Accent1 3 7 3 3 2 2 2 2" xfId="30345" xr:uid="{00000000-0005-0000-0000-0000D1750000}"/>
    <cellStyle name="20% - Accent1 3 7 3 3 2 2 3" xfId="30346" xr:uid="{00000000-0005-0000-0000-0000D2750000}"/>
    <cellStyle name="20% - Accent1 3 7 3 3 2 3" xfId="30347" xr:uid="{00000000-0005-0000-0000-0000D3750000}"/>
    <cellStyle name="20% - Accent1 3 7 3 3 2 3 2" xfId="30348" xr:uid="{00000000-0005-0000-0000-0000D4750000}"/>
    <cellStyle name="20% - Accent1 3 7 3 3 2 4" xfId="30349" xr:uid="{00000000-0005-0000-0000-0000D5750000}"/>
    <cellStyle name="20% - Accent1 3 7 3 3 3" xfId="30350" xr:uid="{00000000-0005-0000-0000-0000D6750000}"/>
    <cellStyle name="20% - Accent1 3 7 3 3 3 2" xfId="30351" xr:uid="{00000000-0005-0000-0000-0000D7750000}"/>
    <cellStyle name="20% - Accent1 3 7 3 3 3 2 2" xfId="30352" xr:uid="{00000000-0005-0000-0000-0000D8750000}"/>
    <cellStyle name="20% - Accent1 3 7 3 3 3 2 2 2" xfId="30353" xr:uid="{00000000-0005-0000-0000-0000D9750000}"/>
    <cellStyle name="20% - Accent1 3 7 3 3 3 2 3" xfId="30354" xr:uid="{00000000-0005-0000-0000-0000DA750000}"/>
    <cellStyle name="20% - Accent1 3 7 3 3 3 3" xfId="30355" xr:uid="{00000000-0005-0000-0000-0000DB750000}"/>
    <cellStyle name="20% - Accent1 3 7 3 3 3 3 2" xfId="30356" xr:uid="{00000000-0005-0000-0000-0000DC750000}"/>
    <cellStyle name="20% - Accent1 3 7 3 3 3 4" xfId="30357" xr:uid="{00000000-0005-0000-0000-0000DD750000}"/>
    <cellStyle name="20% - Accent1 3 7 3 3 4" xfId="30358" xr:uid="{00000000-0005-0000-0000-0000DE750000}"/>
    <cellStyle name="20% - Accent1 3 7 3 3 4 2" xfId="30359" xr:uid="{00000000-0005-0000-0000-0000DF750000}"/>
    <cellStyle name="20% - Accent1 3 7 3 3 4 2 2" xfId="30360" xr:uid="{00000000-0005-0000-0000-0000E0750000}"/>
    <cellStyle name="20% - Accent1 3 7 3 3 4 2 2 2" xfId="30361" xr:uid="{00000000-0005-0000-0000-0000E1750000}"/>
    <cellStyle name="20% - Accent1 3 7 3 3 4 2 3" xfId="30362" xr:uid="{00000000-0005-0000-0000-0000E2750000}"/>
    <cellStyle name="20% - Accent1 3 7 3 3 4 3" xfId="30363" xr:uid="{00000000-0005-0000-0000-0000E3750000}"/>
    <cellStyle name="20% - Accent1 3 7 3 3 4 3 2" xfId="30364" xr:uid="{00000000-0005-0000-0000-0000E4750000}"/>
    <cellStyle name="20% - Accent1 3 7 3 3 4 4" xfId="30365" xr:uid="{00000000-0005-0000-0000-0000E5750000}"/>
    <cellStyle name="20% - Accent1 3 7 3 3 5" xfId="30366" xr:uid="{00000000-0005-0000-0000-0000E6750000}"/>
    <cellStyle name="20% - Accent1 3 7 3 3 5 2" xfId="30367" xr:uid="{00000000-0005-0000-0000-0000E7750000}"/>
    <cellStyle name="20% - Accent1 3 7 3 3 5 2 2" xfId="30368" xr:uid="{00000000-0005-0000-0000-0000E8750000}"/>
    <cellStyle name="20% - Accent1 3 7 3 3 5 3" xfId="30369" xr:uid="{00000000-0005-0000-0000-0000E9750000}"/>
    <cellStyle name="20% - Accent1 3 7 3 3 6" xfId="30370" xr:uid="{00000000-0005-0000-0000-0000EA750000}"/>
    <cellStyle name="20% - Accent1 3 7 3 3 6 2" xfId="30371" xr:uid="{00000000-0005-0000-0000-0000EB750000}"/>
    <cellStyle name="20% - Accent1 3 7 3 3 6 2 2" xfId="30372" xr:uid="{00000000-0005-0000-0000-0000EC750000}"/>
    <cellStyle name="20% - Accent1 3 7 3 3 6 3" xfId="30373" xr:uid="{00000000-0005-0000-0000-0000ED750000}"/>
    <cellStyle name="20% - Accent1 3 7 3 3 7" xfId="30374" xr:uid="{00000000-0005-0000-0000-0000EE750000}"/>
    <cellStyle name="20% - Accent1 3 7 3 3 7 2" xfId="30375" xr:uid="{00000000-0005-0000-0000-0000EF750000}"/>
    <cellStyle name="20% - Accent1 3 7 3 3 8" xfId="30376" xr:uid="{00000000-0005-0000-0000-0000F0750000}"/>
    <cellStyle name="20% - Accent1 3 7 3 3 8 2" xfId="30377" xr:uid="{00000000-0005-0000-0000-0000F1750000}"/>
    <cellStyle name="20% - Accent1 3 7 3 3 9" xfId="30378" xr:uid="{00000000-0005-0000-0000-0000F2750000}"/>
    <cellStyle name="20% - Accent1 3 7 3 4" xfId="30379" xr:uid="{00000000-0005-0000-0000-0000F3750000}"/>
    <cellStyle name="20% - Accent1 3 7 3 4 2" xfId="30380" xr:uid="{00000000-0005-0000-0000-0000F4750000}"/>
    <cellStyle name="20% - Accent1 3 7 3 4 2 2" xfId="30381" xr:uid="{00000000-0005-0000-0000-0000F5750000}"/>
    <cellStyle name="20% - Accent1 3 7 3 4 2 2 2" xfId="30382" xr:uid="{00000000-0005-0000-0000-0000F6750000}"/>
    <cellStyle name="20% - Accent1 3 7 3 4 2 3" xfId="30383" xr:uid="{00000000-0005-0000-0000-0000F7750000}"/>
    <cellStyle name="20% - Accent1 3 7 3 4 3" xfId="30384" xr:uid="{00000000-0005-0000-0000-0000F8750000}"/>
    <cellStyle name="20% - Accent1 3 7 3 4 3 2" xfId="30385" xr:uid="{00000000-0005-0000-0000-0000F9750000}"/>
    <cellStyle name="20% - Accent1 3 7 3 4 4" xfId="30386" xr:uid="{00000000-0005-0000-0000-0000FA750000}"/>
    <cellStyle name="20% - Accent1 3 7 3 5" xfId="30387" xr:uid="{00000000-0005-0000-0000-0000FB750000}"/>
    <cellStyle name="20% - Accent1 3 7 3 5 2" xfId="30388" xr:uid="{00000000-0005-0000-0000-0000FC750000}"/>
    <cellStyle name="20% - Accent1 3 7 3 5 2 2" xfId="30389" xr:uid="{00000000-0005-0000-0000-0000FD750000}"/>
    <cellStyle name="20% - Accent1 3 7 3 5 2 2 2" xfId="30390" xr:uid="{00000000-0005-0000-0000-0000FE750000}"/>
    <cellStyle name="20% - Accent1 3 7 3 5 2 3" xfId="30391" xr:uid="{00000000-0005-0000-0000-0000FF750000}"/>
    <cellStyle name="20% - Accent1 3 7 3 5 3" xfId="30392" xr:uid="{00000000-0005-0000-0000-000000760000}"/>
    <cellStyle name="20% - Accent1 3 7 3 5 3 2" xfId="30393" xr:uid="{00000000-0005-0000-0000-000001760000}"/>
    <cellStyle name="20% - Accent1 3 7 3 5 4" xfId="30394" xr:uid="{00000000-0005-0000-0000-000002760000}"/>
    <cellStyle name="20% - Accent1 3 7 3 6" xfId="30395" xr:uid="{00000000-0005-0000-0000-000003760000}"/>
    <cellStyle name="20% - Accent1 3 7 3 6 2" xfId="30396" xr:uid="{00000000-0005-0000-0000-000004760000}"/>
    <cellStyle name="20% - Accent1 3 7 3 6 2 2" xfId="30397" xr:uid="{00000000-0005-0000-0000-000005760000}"/>
    <cellStyle name="20% - Accent1 3 7 3 6 2 2 2" xfId="30398" xr:uid="{00000000-0005-0000-0000-000006760000}"/>
    <cellStyle name="20% - Accent1 3 7 3 6 2 3" xfId="30399" xr:uid="{00000000-0005-0000-0000-000007760000}"/>
    <cellStyle name="20% - Accent1 3 7 3 6 3" xfId="30400" xr:uid="{00000000-0005-0000-0000-000008760000}"/>
    <cellStyle name="20% - Accent1 3 7 3 6 3 2" xfId="30401" xr:uid="{00000000-0005-0000-0000-000009760000}"/>
    <cellStyle name="20% - Accent1 3 7 3 6 4" xfId="30402" xr:uid="{00000000-0005-0000-0000-00000A760000}"/>
    <cellStyle name="20% - Accent1 3 7 3 7" xfId="30403" xr:uid="{00000000-0005-0000-0000-00000B760000}"/>
    <cellStyle name="20% - Accent1 3 7 3 7 2" xfId="30404" xr:uid="{00000000-0005-0000-0000-00000C760000}"/>
    <cellStyle name="20% - Accent1 3 7 3 7 2 2" xfId="30405" xr:uid="{00000000-0005-0000-0000-00000D760000}"/>
    <cellStyle name="20% - Accent1 3 7 3 7 3" xfId="30406" xr:uid="{00000000-0005-0000-0000-00000E760000}"/>
    <cellStyle name="20% - Accent1 3 7 3 8" xfId="30407" xr:uid="{00000000-0005-0000-0000-00000F760000}"/>
    <cellStyle name="20% - Accent1 3 7 3 8 2" xfId="30408" xr:uid="{00000000-0005-0000-0000-000010760000}"/>
    <cellStyle name="20% - Accent1 3 7 3 8 2 2" xfId="30409" xr:uid="{00000000-0005-0000-0000-000011760000}"/>
    <cellStyle name="20% - Accent1 3 7 3 8 3" xfId="30410" xr:uid="{00000000-0005-0000-0000-000012760000}"/>
    <cellStyle name="20% - Accent1 3 7 3 9" xfId="30411" xr:uid="{00000000-0005-0000-0000-000013760000}"/>
    <cellStyle name="20% - Accent1 3 7 3 9 2" xfId="30412" xr:uid="{00000000-0005-0000-0000-000014760000}"/>
    <cellStyle name="20% - Accent1 3 7 4" xfId="30413" xr:uid="{00000000-0005-0000-0000-000015760000}"/>
    <cellStyle name="20% - Accent1 3 7 4 10" xfId="30414" xr:uid="{00000000-0005-0000-0000-000016760000}"/>
    <cellStyle name="20% - Accent1 3 7 4 10 2" xfId="30415" xr:uid="{00000000-0005-0000-0000-000017760000}"/>
    <cellStyle name="20% - Accent1 3 7 4 11" xfId="30416" xr:uid="{00000000-0005-0000-0000-000018760000}"/>
    <cellStyle name="20% - Accent1 3 7 4 2" xfId="30417" xr:uid="{00000000-0005-0000-0000-000019760000}"/>
    <cellStyle name="20% - Accent1 3 7 4 2 2" xfId="30418" xr:uid="{00000000-0005-0000-0000-00001A760000}"/>
    <cellStyle name="20% - Accent1 3 7 4 2 2 2" xfId="30419" xr:uid="{00000000-0005-0000-0000-00001B760000}"/>
    <cellStyle name="20% - Accent1 3 7 4 2 2 2 2" xfId="30420" xr:uid="{00000000-0005-0000-0000-00001C760000}"/>
    <cellStyle name="20% - Accent1 3 7 4 2 2 2 2 2" xfId="30421" xr:uid="{00000000-0005-0000-0000-00001D760000}"/>
    <cellStyle name="20% - Accent1 3 7 4 2 2 2 3" xfId="30422" xr:uid="{00000000-0005-0000-0000-00001E760000}"/>
    <cellStyle name="20% - Accent1 3 7 4 2 2 3" xfId="30423" xr:uid="{00000000-0005-0000-0000-00001F760000}"/>
    <cellStyle name="20% - Accent1 3 7 4 2 2 3 2" xfId="30424" xr:uid="{00000000-0005-0000-0000-000020760000}"/>
    <cellStyle name="20% - Accent1 3 7 4 2 2 4" xfId="30425" xr:uid="{00000000-0005-0000-0000-000021760000}"/>
    <cellStyle name="20% - Accent1 3 7 4 2 3" xfId="30426" xr:uid="{00000000-0005-0000-0000-000022760000}"/>
    <cellStyle name="20% - Accent1 3 7 4 2 3 2" xfId="30427" xr:uid="{00000000-0005-0000-0000-000023760000}"/>
    <cellStyle name="20% - Accent1 3 7 4 2 3 2 2" xfId="30428" xr:uid="{00000000-0005-0000-0000-000024760000}"/>
    <cellStyle name="20% - Accent1 3 7 4 2 3 2 2 2" xfId="30429" xr:uid="{00000000-0005-0000-0000-000025760000}"/>
    <cellStyle name="20% - Accent1 3 7 4 2 3 2 3" xfId="30430" xr:uid="{00000000-0005-0000-0000-000026760000}"/>
    <cellStyle name="20% - Accent1 3 7 4 2 3 3" xfId="30431" xr:uid="{00000000-0005-0000-0000-000027760000}"/>
    <cellStyle name="20% - Accent1 3 7 4 2 3 3 2" xfId="30432" xr:uid="{00000000-0005-0000-0000-000028760000}"/>
    <cellStyle name="20% - Accent1 3 7 4 2 3 4" xfId="30433" xr:uid="{00000000-0005-0000-0000-000029760000}"/>
    <cellStyle name="20% - Accent1 3 7 4 2 4" xfId="30434" xr:uid="{00000000-0005-0000-0000-00002A760000}"/>
    <cellStyle name="20% - Accent1 3 7 4 2 4 2" xfId="30435" xr:uid="{00000000-0005-0000-0000-00002B760000}"/>
    <cellStyle name="20% - Accent1 3 7 4 2 4 2 2" xfId="30436" xr:uid="{00000000-0005-0000-0000-00002C760000}"/>
    <cellStyle name="20% - Accent1 3 7 4 2 4 2 2 2" xfId="30437" xr:uid="{00000000-0005-0000-0000-00002D760000}"/>
    <cellStyle name="20% - Accent1 3 7 4 2 4 2 3" xfId="30438" xr:uid="{00000000-0005-0000-0000-00002E760000}"/>
    <cellStyle name="20% - Accent1 3 7 4 2 4 3" xfId="30439" xr:uid="{00000000-0005-0000-0000-00002F760000}"/>
    <cellStyle name="20% - Accent1 3 7 4 2 4 3 2" xfId="30440" xr:uid="{00000000-0005-0000-0000-000030760000}"/>
    <cellStyle name="20% - Accent1 3 7 4 2 4 4" xfId="30441" xr:uid="{00000000-0005-0000-0000-000031760000}"/>
    <cellStyle name="20% - Accent1 3 7 4 2 5" xfId="30442" xr:uid="{00000000-0005-0000-0000-000032760000}"/>
    <cellStyle name="20% - Accent1 3 7 4 2 5 2" xfId="30443" xr:uid="{00000000-0005-0000-0000-000033760000}"/>
    <cellStyle name="20% - Accent1 3 7 4 2 5 2 2" xfId="30444" xr:uid="{00000000-0005-0000-0000-000034760000}"/>
    <cellStyle name="20% - Accent1 3 7 4 2 5 3" xfId="30445" xr:uid="{00000000-0005-0000-0000-000035760000}"/>
    <cellStyle name="20% - Accent1 3 7 4 2 6" xfId="30446" xr:uid="{00000000-0005-0000-0000-000036760000}"/>
    <cellStyle name="20% - Accent1 3 7 4 2 6 2" xfId="30447" xr:uid="{00000000-0005-0000-0000-000037760000}"/>
    <cellStyle name="20% - Accent1 3 7 4 2 6 2 2" xfId="30448" xr:uid="{00000000-0005-0000-0000-000038760000}"/>
    <cellStyle name="20% - Accent1 3 7 4 2 6 3" xfId="30449" xr:uid="{00000000-0005-0000-0000-000039760000}"/>
    <cellStyle name="20% - Accent1 3 7 4 2 7" xfId="30450" xr:uid="{00000000-0005-0000-0000-00003A760000}"/>
    <cellStyle name="20% - Accent1 3 7 4 2 7 2" xfId="30451" xr:uid="{00000000-0005-0000-0000-00003B760000}"/>
    <cellStyle name="20% - Accent1 3 7 4 2 8" xfId="30452" xr:uid="{00000000-0005-0000-0000-00003C760000}"/>
    <cellStyle name="20% - Accent1 3 7 4 2 8 2" xfId="30453" xr:uid="{00000000-0005-0000-0000-00003D760000}"/>
    <cellStyle name="20% - Accent1 3 7 4 2 9" xfId="30454" xr:uid="{00000000-0005-0000-0000-00003E760000}"/>
    <cellStyle name="20% - Accent1 3 7 4 3" xfId="30455" xr:uid="{00000000-0005-0000-0000-00003F760000}"/>
    <cellStyle name="20% - Accent1 3 7 4 3 2" xfId="30456" xr:uid="{00000000-0005-0000-0000-000040760000}"/>
    <cellStyle name="20% - Accent1 3 7 4 3 2 2" xfId="30457" xr:uid="{00000000-0005-0000-0000-000041760000}"/>
    <cellStyle name="20% - Accent1 3 7 4 3 2 2 2" xfId="30458" xr:uid="{00000000-0005-0000-0000-000042760000}"/>
    <cellStyle name="20% - Accent1 3 7 4 3 2 2 2 2" xfId="30459" xr:uid="{00000000-0005-0000-0000-000043760000}"/>
    <cellStyle name="20% - Accent1 3 7 4 3 2 2 3" xfId="30460" xr:uid="{00000000-0005-0000-0000-000044760000}"/>
    <cellStyle name="20% - Accent1 3 7 4 3 2 3" xfId="30461" xr:uid="{00000000-0005-0000-0000-000045760000}"/>
    <cellStyle name="20% - Accent1 3 7 4 3 2 3 2" xfId="30462" xr:uid="{00000000-0005-0000-0000-000046760000}"/>
    <cellStyle name="20% - Accent1 3 7 4 3 2 4" xfId="30463" xr:uid="{00000000-0005-0000-0000-000047760000}"/>
    <cellStyle name="20% - Accent1 3 7 4 3 3" xfId="30464" xr:uid="{00000000-0005-0000-0000-000048760000}"/>
    <cellStyle name="20% - Accent1 3 7 4 3 3 2" xfId="30465" xr:uid="{00000000-0005-0000-0000-000049760000}"/>
    <cellStyle name="20% - Accent1 3 7 4 3 3 2 2" xfId="30466" xr:uid="{00000000-0005-0000-0000-00004A760000}"/>
    <cellStyle name="20% - Accent1 3 7 4 3 3 2 2 2" xfId="30467" xr:uid="{00000000-0005-0000-0000-00004B760000}"/>
    <cellStyle name="20% - Accent1 3 7 4 3 3 2 3" xfId="30468" xr:uid="{00000000-0005-0000-0000-00004C760000}"/>
    <cellStyle name="20% - Accent1 3 7 4 3 3 3" xfId="30469" xr:uid="{00000000-0005-0000-0000-00004D760000}"/>
    <cellStyle name="20% - Accent1 3 7 4 3 3 3 2" xfId="30470" xr:uid="{00000000-0005-0000-0000-00004E760000}"/>
    <cellStyle name="20% - Accent1 3 7 4 3 3 4" xfId="30471" xr:uid="{00000000-0005-0000-0000-00004F760000}"/>
    <cellStyle name="20% - Accent1 3 7 4 3 4" xfId="30472" xr:uid="{00000000-0005-0000-0000-000050760000}"/>
    <cellStyle name="20% - Accent1 3 7 4 3 4 2" xfId="30473" xr:uid="{00000000-0005-0000-0000-000051760000}"/>
    <cellStyle name="20% - Accent1 3 7 4 3 4 2 2" xfId="30474" xr:uid="{00000000-0005-0000-0000-000052760000}"/>
    <cellStyle name="20% - Accent1 3 7 4 3 4 2 2 2" xfId="30475" xr:uid="{00000000-0005-0000-0000-000053760000}"/>
    <cellStyle name="20% - Accent1 3 7 4 3 4 2 3" xfId="30476" xr:uid="{00000000-0005-0000-0000-000054760000}"/>
    <cellStyle name="20% - Accent1 3 7 4 3 4 3" xfId="30477" xr:uid="{00000000-0005-0000-0000-000055760000}"/>
    <cellStyle name="20% - Accent1 3 7 4 3 4 3 2" xfId="30478" xr:uid="{00000000-0005-0000-0000-000056760000}"/>
    <cellStyle name="20% - Accent1 3 7 4 3 4 4" xfId="30479" xr:uid="{00000000-0005-0000-0000-000057760000}"/>
    <cellStyle name="20% - Accent1 3 7 4 3 5" xfId="30480" xr:uid="{00000000-0005-0000-0000-000058760000}"/>
    <cellStyle name="20% - Accent1 3 7 4 3 5 2" xfId="30481" xr:uid="{00000000-0005-0000-0000-000059760000}"/>
    <cellStyle name="20% - Accent1 3 7 4 3 5 2 2" xfId="30482" xr:uid="{00000000-0005-0000-0000-00005A760000}"/>
    <cellStyle name="20% - Accent1 3 7 4 3 5 3" xfId="30483" xr:uid="{00000000-0005-0000-0000-00005B760000}"/>
    <cellStyle name="20% - Accent1 3 7 4 3 6" xfId="30484" xr:uid="{00000000-0005-0000-0000-00005C760000}"/>
    <cellStyle name="20% - Accent1 3 7 4 3 6 2" xfId="30485" xr:uid="{00000000-0005-0000-0000-00005D760000}"/>
    <cellStyle name="20% - Accent1 3 7 4 3 6 2 2" xfId="30486" xr:uid="{00000000-0005-0000-0000-00005E760000}"/>
    <cellStyle name="20% - Accent1 3 7 4 3 6 3" xfId="30487" xr:uid="{00000000-0005-0000-0000-00005F760000}"/>
    <cellStyle name="20% - Accent1 3 7 4 3 7" xfId="30488" xr:uid="{00000000-0005-0000-0000-000060760000}"/>
    <cellStyle name="20% - Accent1 3 7 4 3 7 2" xfId="30489" xr:uid="{00000000-0005-0000-0000-000061760000}"/>
    <cellStyle name="20% - Accent1 3 7 4 3 8" xfId="30490" xr:uid="{00000000-0005-0000-0000-000062760000}"/>
    <cellStyle name="20% - Accent1 3 7 4 3 8 2" xfId="30491" xr:uid="{00000000-0005-0000-0000-000063760000}"/>
    <cellStyle name="20% - Accent1 3 7 4 3 9" xfId="30492" xr:uid="{00000000-0005-0000-0000-000064760000}"/>
    <cellStyle name="20% - Accent1 3 7 4 4" xfId="30493" xr:uid="{00000000-0005-0000-0000-000065760000}"/>
    <cellStyle name="20% - Accent1 3 7 4 4 2" xfId="30494" xr:uid="{00000000-0005-0000-0000-000066760000}"/>
    <cellStyle name="20% - Accent1 3 7 4 4 2 2" xfId="30495" xr:uid="{00000000-0005-0000-0000-000067760000}"/>
    <cellStyle name="20% - Accent1 3 7 4 4 2 2 2" xfId="30496" xr:uid="{00000000-0005-0000-0000-000068760000}"/>
    <cellStyle name="20% - Accent1 3 7 4 4 2 3" xfId="30497" xr:uid="{00000000-0005-0000-0000-000069760000}"/>
    <cellStyle name="20% - Accent1 3 7 4 4 3" xfId="30498" xr:uid="{00000000-0005-0000-0000-00006A760000}"/>
    <cellStyle name="20% - Accent1 3 7 4 4 3 2" xfId="30499" xr:uid="{00000000-0005-0000-0000-00006B760000}"/>
    <cellStyle name="20% - Accent1 3 7 4 4 4" xfId="30500" xr:uid="{00000000-0005-0000-0000-00006C760000}"/>
    <cellStyle name="20% - Accent1 3 7 4 5" xfId="30501" xr:uid="{00000000-0005-0000-0000-00006D760000}"/>
    <cellStyle name="20% - Accent1 3 7 4 5 2" xfId="30502" xr:uid="{00000000-0005-0000-0000-00006E760000}"/>
    <cellStyle name="20% - Accent1 3 7 4 5 2 2" xfId="30503" xr:uid="{00000000-0005-0000-0000-00006F760000}"/>
    <cellStyle name="20% - Accent1 3 7 4 5 2 2 2" xfId="30504" xr:uid="{00000000-0005-0000-0000-000070760000}"/>
    <cellStyle name="20% - Accent1 3 7 4 5 2 3" xfId="30505" xr:uid="{00000000-0005-0000-0000-000071760000}"/>
    <cellStyle name="20% - Accent1 3 7 4 5 3" xfId="30506" xr:uid="{00000000-0005-0000-0000-000072760000}"/>
    <cellStyle name="20% - Accent1 3 7 4 5 3 2" xfId="30507" xr:uid="{00000000-0005-0000-0000-000073760000}"/>
    <cellStyle name="20% - Accent1 3 7 4 5 4" xfId="30508" xr:uid="{00000000-0005-0000-0000-000074760000}"/>
    <cellStyle name="20% - Accent1 3 7 4 6" xfId="30509" xr:uid="{00000000-0005-0000-0000-000075760000}"/>
    <cellStyle name="20% - Accent1 3 7 4 6 2" xfId="30510" xr:uid="{00000000-0005-0000-0000-000076760000}"/>
    <cellStyle name="20% - Accent1 3 7 4 6 2 2" xfId="30511" xr:uid="{00000000-0005-0000-0000-000077760000}"/>
    <cellStyle name="20% - Accent1 3 7 4 6 2 2 2" xfId="30512" xr:uid="{00000000-0005-0000-0000-000078760000}"/>
    <cellStyle name="20% - Accent1 3 7 4 6 2 3" xfId="30513" xr:uid="{00000000-0005-0000-0000-000079760000}"/>
    <cellStyle name="20% - Accent1 3 7 4 6 3" xfId="30514" xr:uid="{00000000-0005-0000-0000-00007A760000}"/>
    <cellStyle name="20% - Accent1 3 7 4 6 3 2" xfId="30515" xr:uid="{00000000-0005-0000-0000-00007B760000}"/>
    <cellStyle name="20% - Accent1 3 7 4 6 4" xfId="30516" xr:uid="{00000000-0005-0000-0000-00007C760000}"/>
    <cellStyle name="20% - Accent1 3 7 4 7" xfId="30517" xr:uid="{00000000-0005-0000-0000-00007D760000}"/>
    <cellStyle name="20% - Accent1 3 7 4 7 2" xfId="30518" xr:uid="{00000000-0005-0000-0000-00007E760000}"/>
    <cellStyle name="20% - Accent1 3 7 4 7 2 2" xfId="30519" xr:uid="{00000000-0005-0000-0000-00007F760000}"/>
    <cellStyle name="20% - Accent1 3 7 4 7 3" xfId="30520" xr:uid="{00000000-0005-0000-0000-000080760000}"/>
    <cellStyle name="20% - Accent1 3 7 4 8" xfId="30521" xr:uid="{00000000-0005-0000-0000-000081760000}"/>
    <cellStyle name="20% - Accent1 3 7 4 8 2" xfId="30522" xr:uid="{00000000-0005-0000-0000-000082760000}"/>
    <cellStyle name="20% - Accent1 3 7 4 8 2 2" xfId="30523" xr:uid="{00000000-0005-0000-0000-000083760000}"/>
    <cellStyle name="20% - Accent1 3 7 4 8 3" xfId="30524" xr:uid="{00000000-0005-0000-0000-000084760000}"/>
    <cellStyle name="20% - Accent1 3 7 4 9" xfId="30525" xr:uid="{00000000-0005-0000-0000-000085760000}"/>
    <cellStyle name="20% - Accent1 3 7 4 9 2" xfId="30526" xr:uid="{00000000-0005-0000-0000-000086760000}"/>
    <cellStyle name="20% - Accent1 3 7 5" xfId="30527" xr:uid="{00000000-0005-0000-0000-000087760000}"/>
    <cellStyle name="20% - Accent1 3 7 5 2" xfId="30528" xr:uid="{00000000-0005-0000-0000-000088760000}"/>
    <cellStyle name="20% - Accent1 3 7 5 2 2" xfId="30529" xr:uid="{00000000-0005-0000-0000-000089760000}"/>
    <cellStyle name="20% - Accent1 3 7 5 2 2 2" xfId="30530" xr:uid="{00000000-0005-0000-0000-00008A760000}"/>
    <cellStyle name="20% - Accent1 3 7 5 2 2 2 2" xfId="30531" xr:uid="{00000000-0005-0000-0000-00008B760000}"/>
    <cellStyle name="20% - Accent1 3 7 5 2 2 3" xfId="30532" xr:uid="{00000000-0005-0000-0000-00008C760000}"/>
    <cellStyle name="20% - Accent1 3 7 5 2 3" xfId="30533" xr:uid="{00000000-0005-0000-0000-00008D760000}"/>
    <cellStyle name="20% - Accent1 3 7 5 2 3 2" xfId="30534" xr:uid="{00000000-0005-0000-0000-00008E760000}"/>
    <cellStyle name="20% - Accent1 3 7 5 2 4" xfId="30535" xr:uid="{00000000-0005-0000-0000-00008F760000}"/>
    <cellStyle name="20% - Accent1 3 7 5 3" xfId="30536" xr:uid="{00000000-0005-0000-0000-000090760000}"/>
    <cellStyle name="20% - Accent1 3 7 5 3 2" xfId="30537" xr:uid="{00000000-0005-0000-0000-000091760000}"/>
    <cellStyle name="20% - Accent1 3 7 5 3 2 2" xfId="30538" xr:uid="{00000000-0005-0000-0000-000092760000}"/>
    <cellStyle name="20% - Accent1 3 7 5 3 2 2 2" xfId="30539" xr:uid="{00000000-0005-0000-0000-000093760000}"/>
    <cellStyle name="20% - Accent1 3 7 5 3 2 3" xfId="30540" xr:uid="{00000000-0005-0000-0000-000094760000}"/>
    <cellStyle name="20% - Accent1 3 7 5 3 3" xfId="30541" xr:uid="{00000000-0005-0000-0000-000095760000}"/>
    <cellStyle name="20% - Accent1 3 7 5 3 3 2" xfId="30542" xr:uid="{00000000-0005-0000-0000-000096760000}"/>
    <cellStyle name="20% - Accent1 3 7 5 3 4" xfId="30543" xr:uid="{00000000-0005-0000-0000-000097760000}"/>
    <cellStyle name="20% - Accent1 3 7 5 4" xfId="30544" xr:uid="{00000000-0005-0000-0000-000098760000}"/>
    <cellStyle name="20% - Accent1 3 7 5 4 2" xfId="30545" xr:uid="{00000000-0005-0000-0000-000099760000}"/>
    <cellStyle name="20% - Accent1 3 7 5 4 2 2" xfId="30546" xr:uid="{00000000-0005-0000-0000-00009A760000}"/>
    <cellStyle name="20% - Accent1 3 7 5 4 2 2 2" xfId="30547" xr:uid="{00000000-0005-0000-0000-00009B760000}"/>
    <cellStyle name="20% - Accent1 3 7 5 4 2 3" xfId="30548" xr:uid="{00000000-0005-0000-0000-00009C760000}"/>
    <cellStyle name="20% - Accent1 3 7 5 4 3" xfId="30549" xr:uid="{00000000-0005-0000-0000-00009D760000}"/>
    <cellStyle name="20% - Accent1 3 7 5 4 3 2" xfId="30550" xr:uid="{00000000-0005-0000-0000-00009E760000}"/>
    <cellStyle name="20% - Accent1 3 7 5 4 4" xfId="30551" xr:uid="{00000000-0005-0000-0000-00009F760000}"/>
    <cellStyle name="20% - Accent1 3 7 5 5" xfId="30552" xr:uid="{00000000-0005-0000-0000-0000A0760000}"/>
    <cellStyle name="20% - Accent1 3 7 5 5 2" xfId="30553" xr:uid="{00000000-0005-0000-0000-0000A1760000}"/>
    <cellStyle name="20% - Accent1 3 7 5 5 2 2" xfId="30554" xr:uid="{00000000-0005-0000-0000-0000A2760000}"/>
    <cellStyle name="20% - Accent1 3 7 5 5 3" xfId="30555" xr:uid="{00000000-0005-0000-0000-0000A3760000}"/>
    <cellStyle name="20% - Accent1 3 7 5 6" xfId="30556" xr:uid="{00000000-0005-0000-0000-0000A4760000}"/>
    <cellStyle name="20% - Accent1 3 7 5 6 2" xfId="30557" xr:uid="{00000000-0005-0000-0000-0000A5760000}"/>
    <cellStyle name="20% - Accent1 3 7 5 6 2 2" xfId="30558" xr:uid="{00000000-0005-0000-0000-0000A6760000}"/>
    <cellStyle name="20% - Accent1 3 7 5 6 3" xfId="30559" xr:uid="{00000000-0005-0000-0000-0000A7760000}"/>
    <cellStyle name="20% - Accent1 3 7 5 7" xfId="30560" xr:uid="{00000000-0005-0000-0000-0000A8760000}"/>
    <cellStyle name="20% - Accent1 3 7 5 7 2" xfId="30561" xr:uid="{00000000-0005-0000-0000-0000A9760000}"/>
    <cellStyle name="20% - Accent1 3 7 5 8" xfId="30562" xr:uid="{00000000-0005-0000-0000-0000AA760000}"/>
    <cellStyle name="20% - Accent1 3 7 5 8 2" xfId="30563" xr:uid="{00000000-0005-0000-0000-0000AB760000}"/>
    <cellStyle name="20% - Accent1 3 7 5 9" xfId="30564" xr:uid="{00000000-0005-0000-0000-0000AC760000}"/>
    <cellStyle name="20% - Accent1 3 7 6" xfId="30565" xr:uid="{00000000-0005-0000-0000-0000AD760000}"/>
    <cellStyle name="20% - Accent1 3 7 6 2" xfId="30566" xr:uid="{00000000-0005-0000-0000-0000AE760000}"/>
    <cellStyle name="20% - Accent1 3 7 6 2 2" xfId="30567" xr:uid="{00000000-0005-0000-0000-0000AF760000}"/>
    <cellStyle name="20% - Accent1 3 7 6 2 2 2" xfId="30568" xr:uid="{00000000-0005-0000-0000-0000B0760000}"/>
    <cellStyle name="20% - Accent1 3 7 6 2 2 2 2" xfId="30569" xr:uid="{00000000-0005-0000-0000-0000B1760000}"/>
    <cellStyle name="20% - Accent1 3 7 6 2 2 3" xfId="30570" xr:uid="{00000000-0005-0000-0000-0000B2760000}"/>
    <cellStyle name="20% - Accent1 3 7 6 2 3" xfId="30571" xr:uid="{00000000-0005-0000-0000-0000B3760000}"/>
    <cellStyle name="20% - Accent1 3 7 6 2 3 2" xfId="30572" xr:uid="{00000000-0005-0000-0000-0000B4760000}"/>
    <cellStyle name="20% - Accent1 3 7 6 2 4" xfId="30573" xr:uid="{00000000-0005-0000-0000-0000B5760000}"/>
    <cellStyle name="20% - Accent1 3 7 6 3" xfId="30574" xr:uid="{00000000-0005-0000-0000-0000B6760000}"/>
    <cellStyle name="20% - Accent1 3 7 6 3 2" xfId="30575" xr:uid="{00000000-0005-0000-0000-0000B7760000}"/>
    <cellStyle name="20% - Accent1 3 7 6 3 2 2" xfId="30576" xr:uid="{00000000-0005-0000-0000-0000B8760000}"/>
    <cellStyle name="20% - Accent1 3 7 6 3 2 2 2" xfId="30577" xr:uid="{00000000-0005-0000-0000-0000B9760000}"/>
    <cellStyle name="20% - Accent1 3 7 6 3 2 3" xfId="30578" xr:uid="{00000000-0005-0000-0000-0000BA760000}"/>
    <cellStyle name="20% - Accent1 3 7 6 3 3" xfId="30579" xr:uid="{00000000-0005-0000-0000-0000BB760000}"/>
    <cellStyle name="20% - Accent1 3 7 6 3 3 2" xfId="30580" xr:uid="{00000000-0005-0000-0000-0000BC760000}"/>
    <cellStyle name="20% - Accent1 3 7 6 3 4" xfId="30581" xr:uid="{00000000-0005-0000-0000-0000BD760000}"/>
    <cellStyle name="20% - Accent1 3 7 6 4" xfId="30582" xr:uid="{00000000-0005-0000-0000-0000BE760000}"/>
    <cellStyle name="20% - Accent1 3 7 6 4 2" xfId="30583" xr:uid="{00000000-0005-0000-0000-0000BF760000}"/>
    <cellStyle name="20% - Accent1 3 7 6 4 2 2" xfId="30584" xr:uid="{00000000-0005-0000-0000-0000C0760000}"/>
    <cellStyle name="20% - Accent1 3 7 6 4 2 2 2" xfId="30585" xr:uid="{00000000-0005-0000-0000-0000C1760000}"/>
    <cellStyle name="20% - Accent1 3 7 6 4 2 3" xfId="30586" xr:uid="{00000000-0005-0000-0000-0000C2760000}"/>
    <cellStyle name="20% - Accent1 3 7 6 4 3" xfId="30587" xr:uid="{00000000-0005-0000-0000-0000C3760000}"/>
    <cellStyle name="20% - Accent1 3 7 6 4 3 2" xfId="30588" xr:uid="{00000000-0005-0000-0000-0000C4760000}"/>
    <cellStyle name="20% - Accent1 3 7 6 4 4" xfId="30589" xr:uid="{00000000-0005-0000-0000-0000C5760000}"/>
    <cellStyle name="20% - Accent1 3 7 6 5" xfId="30590" xr:uid="{00000000-0005-0000-0000-0000C6760000}"/>
    <cellStyle name="20% - Accent1 3 7 6 5 2" xfId="30591" xr:uid="{00000000-0005-0000-0000-0000C7760000}"/>
    <cellStyle name="20% - Accent1 3 7 6 5 2 2" xfId="30592" xr:uid="{00000000-0005-0000-0000-0000C8760000}"/>
    <cellStyle name="20% - Accent1 3 7 6 5 3" xfId="30593" xr:uid="{00000000-0005-0000-0000-0000C9760000}"/>
    <cellStyle name="20% - Accent1 3 7 6 6" xfId="30594" xr:uid="{00000000-0005-0000-0000-0000CA760000}"/>
    <cellStyle name="20% - Accent1 3 7 6 6 2" xfId="30595" xr:uid="{00000000-0005-0000-0000-0000CB760000}"/>
    <cellStyle name="20% - Accent1 3 7 6 6 2 2" xfId="30596" xr:uid="{00000000-0005-0000-0000-0000CC760000}"/>
    <cellStyle name="20% - Accent1 3 7 6 6 3" xfId="30597" xr:uid="{00000000-0005-0000-0000-0000CD760000}"/>
    <cellStyle name="20% - Accent1 3 7 6 7" xfId="30598" xr:uid="{00000000-0005-0000-0000-0000CE760000}"/>
    <cellStyle name="20% - Accent1 3 7 6 7 2" xfId="30599" xr:uid="{00000000-0005-0000-0000-0000CF760000}"/>
    <cellStyle name="20% - Accent1 3 7 6 8" xfId="30600" xr:uid="{00000000-0005-0000-0000-0000D0760000}"/>
    <cellStyle name="20% - Accent1 3 7 6 8 2" xfId="30601" xr:uid="{00000000-0005-0000-0000-0000D1760000}"/>
    <cellStyle name="20% - Accent1 3 7 6 9" xfId="30602" xr:uid="{00000000-0005-0000-0000-0000D2760000}"/>
    <cellStyle name="20% - Accent1 3 7 7" xfId="30603" xr:uid="{00000000-0005-0000-0000-0000D3760000}"/>
    <cellStyle name="20% - Accent1 3 7 7 2" xfId="30604" xr:uid="{00000000-0005-0000-0000-0000D4760000}"/>
    <cellStyle name="20% - Accent1 3 7 7 2 2" xfId="30605" xr:uid="{00000000-0005-0000-0000-0000D5760000}"/>
    <cellStyle name="20% - Accent1 3 7 7 2 2 2" xfId="30606" xr:uid="{00000000-0005-0000-0000-0000D6760000}"/>
    <cellStyle name="20% - Accent1 3 7 7 2 3" xfId="30607" xr:uid="{00000000-0005-0000-0000-0000D7760000}"/>
    <cellStyle name="20% - Accent1 3 7 7 3" xfId="30608" xr:uid="{00000000-0005-0000-0000-0000D8760000}"/>
    <cellStyle name="20% - Accent1 3 7 7 3 2" xfId="30609" xr:uid="{00000000-0005-0000-0000-0000D9760000}"/>
    <cellStyle name="20% - Accent1 3 7 7 4" xfId="30610" xr:uid="{00000000-0005-0000-0000-0000DA760000}"/>
    <cellStyle name="20% - Accent1 3 7 8" xfId="30611" xr:uid="{00000000-0005-0000-0000-0000DB760000}"/>
    <cellStyle name="20% - Accent1 3 7 8 2" xfId="30612" xr:uid="{00000000-0005-0000-0000-0000DC760000}"/>
    <cellStyle name="20% - Accent1 3 7 8 2 2" xfId="30613" xr:uid="{00000000-0005-0000-0000-0000DD760000}"/>
    <cellStyle name="20% - Accent1 3 7 8 2 2 2" xfId="30614" xr:uid="{00000000-0005-0000-0000-0000DE760000}"/>
    <cellStyle name="20% - Accent1 3 7 8 2 3" xfId="30615" xr:uid="{00000000-0005-0000-0000-0000DF760000}"/>
    <cellStyle name="20% - Accent1 3 7 8 3" xfId="30616" xr:uid="{00000000-0005-0000-0000-0000E0760000}"/>
    <cellStyle name="20% - Accent1 3 7 8 3 2" xfId="30617" xr:uid="{00000000-0005-0000-0000-0000E1760000}"/>
    <cellStyle name="20% - Accent1 3 7 8 4" xfId="30618" xr:uid="{00000000-0005-0000-0000-0000E2760000}"/>
    <cellStyle name="20% - Accent1 3 7 9" xfId="30619" xr:uid="{00000000-0005-0000-0000-0000E3760000}"/>
    <cellStyle name="20% - Accent1 3 7 9 2" xfId="30620" xr:uid="{00000000-0005-0000-0000-0000E4760000}"/>
    <cellStyle name="20% - Accent1 3 7 9 2 2" xfId="30621" xr:uid="{00000000-0005-0000-0000-0000E5760000}"/>
    <cellStyle name="20% - Accent1 3 7 9 2 2 2" xfId="30622" xr:uid="{00000000-0005-0000-0000-0000E6760000}"/>
    <cellStyle name="20% - Accent1 3 7 9 2 3" xfId="30623" xr:uid="{00000000-0005-0000-0000-0000E7760000}"/>
    <cellStyle name="20% - Accent1 3 7 9 3" xfId="30624" xr:uid="{00000000-0005-0000-0000-0000E8760000}"/>
    <cellStyle name="20% - Accent1 3 7 9 3 2" xfId="30625" xr:uid="{00000000-0005-0000-0000-0000E9760000}"/>
    <cellStyle name="20% - Accent1 3 7 9 4" xfId="30626" xr:uid="{00000000-0005-0000-0000-0000EA760000}"/>
    <cellStyle name="20% - Accent1 3 8" xfId="30627" xr:uid="{00000000-0005-0000-0000-0000EB760000}"/>
    <cellStyle name="20% - Accent1 3 8 10" xfId="30628" xr:uid="{00000000-0005-0000-0000-0000EC760000}"/>
    <cellStyle name="20% - Accent1 3 8 10 2" xfId="30629" xr:uid="{00000000-0005-0000-0000-0000ED760000}"/>
    <cellStyle name="20% - Accent1 3 8 11" xfId="30630" xr:uid="{00000000-0005-0000-0000-0000EE760000}"/>
    <cellStyle name="20% - Accent1 3 8 11 2" xfId="30631" xr:uid="{00000000-0005-0000-0000-0000EF760000}"/>
    <cellStyle name="20% - Accent1 3 8 12" xfId="30632" xr:uid="{00000000-0005-0000-0000-0000F0760000}"/>
    <cellStyle name="20% - Accent1 3 8 2" xfId="30633" xr:uid="{00000000-0005-0000-0000-0000F1760000}"/>
    <cellStyle name="20% - Accent1 3 8 2 10" xfId="30634" xr:uid="{00000000-0005-0000-0000-0000F2760000}"/>
    <cellStyle name="20% - Accent1 3 8 2 10 2" xfId="30635" xr:uid="{00000000-0005-0000-0000-0000F3760000}"/>
    <cellStyle name="20% - Accent1 3 8 2 11" xfId="30636" xr:uid="{00000000-0005-0000-0000-0000F4760000}"/>
    <cellStyle name="20% - Accent1 3 8 2 2" xfId="30637" xr:uid="{00000000-0005-0000-0000-0000F5760000}"/>
    <cellStyle name="20% - Accent1 3 8 2 2 2" xfId="30638" xr:uid="{00000000-0005-0000-0000-0000F6760000}"/>
    <cellStyle name="20% - Accent1 3 8 2 2 2 2" xfId="30639" xr:uid="{00000000-0005-0000-0000-0000F7760000}"/>
    <cellStyle name="20% - Accent1 3 8 2 2 2 2 2" xfId="30640" xr:uid="{00000000-0005-0000-0000-0000F8760000}"/>
    <cellStyle name="20% - Accent1 3 8 2 2 2 2 2 2" xfId="30641" xr:uid="{00000000-0005-0000-0000-0000F9760000}"/>
    <cellStyle name="20% - Accent1 3 8 2 2 2 2 3" xfId="30642" xr:uid="{00000000-0005-0000-0000-0000FA760000}"/>
    <cellStyle name="20% - Accent1 3 8 2 2 2 3" xfId="30643" xr:uid="{00000000-0005-0000-0000-0000FB760000}"/>
    <cellStyle name="20% - Accent1 3 8 2 2 2 3 2" xfId="30644" xr:uid="{00000000-0005-0000-0000-0000FC760000}"/>
    <cellStyle name="20% - Accent1 3 8 2 2 2 4" xfId="30645" xr:uid="{00000000-0005-0000-0000-0000FD760000}"/>
    <cellStyle name="20% - Accent1 3 8 2 2 3" xfId="30646" xr:uid="{00000000-0005-0000-0000-0000FE760000}"/>
    <cellStyle name="20% - Accent1 3 8 2 2 3 2" xfId="30647" xr:uid="{00000000-0005-0000-0000-0000FF760000}"/>
    <cellStyle name="20% - Accent1 3 8 2 2 3 2 2" xfId="30648" xr:uid="{00000000-0005-0000-0000-000000770000}"/>
    <cellStyle name="20% - Accent1 3 8 2 2 3 2 2 2" xfId="30649" xr:uid="{00000000-0005-0000-0000-000001770000}"/>
    <cellStyle name="20% - Accent1 3 8 2 2 3 2 3" xfId="30650" xr:uid="{00000000-0005-0000-0000-000002770000}"/>
    <cellStyle name="20% - Accent1 3 8 2 2 3 3" xfId="30651" xr:uid="{00000000-0005-0000-0000-000003770000}"/>
    <cellStyle name="20% - Accent1 3 8 2 2 3 3 2" xfId="30652" xr:uid="{00000000-0005-0000-0000-000004770000}"/>
    <cellStyle name="20% - Accent1 3 8 2 2 3 4" xfId="30653" xr:uid="{00000000-0005-0000-0000-000005770000}"/>
    <cellStyle name="20% - Accent1 3 8 2 2 4" xfId="30654" xr:uid="{00000000-0005-0000-0000-000006770000}"/>
    <cellStyle name="20% - Accent1 3 8 2 2 4 2" xfId="30655" xr:uid="{00000000-0005-0000-0000-000007770000}"/>
    <cellStyle name="20% - Accent1 3 8 2 2 4 2 2" xfId="30656" xr:uid="{00000000-0005-0000-0000-000008770000}"/>
    <cellStyle name="20% - Accent1 3 8 2 2 4 2 2 2" xfId="30657" xr:uid="{00000000-0005-0000-0000-000009770000}"/>
    <cellStyle name="20% - Accent1 3 8 2 2 4 2 3" xfId="30658" xr:uid="{00000000-0005-0000-0000-00000A770000}"/>
    <cellStyle name="20% - Accent1 3 8 2 2 4 3" xfId="30659" xr:uid="{00000000-0005-0000-0000-00000B770000}"/>
    <cellStyle name="20% - Accent1 3 8 2 2 4 3 2" xfId="30660" xr:uid="{00000000-0005-0000-0000-00000C770000}"/>
    <cellStyle name="20% - Accent1 3 8 2 2 4 4" xfId="30661" xr:uid="{00000000-0005-0000-0000-00000D770000}"/>
    <cellStyle name="20% - Accent1 3 8 2 2 5" xfId="30662" xr:uid="{00000000-0005-0000-0000-00000E770000}"/>
    <cellStyle name="20% - Accent1 3 8 2 2 5 2" xfId="30663" xr:uid="{00000000-0005-0000-0000-00000F770000}"/>
    <cellStyle name="20% - Accent1 3 8 2 2 5 2 2" xfId="30664" xr:uid="{00000000-0005-0000-0000-000010770000}"/>
    <cellStyle name="20% - Accent1 3 8 2 2 5 3" xfId="30665" xr:uid="{00000000-0005-0000-0000-000011770000}"/>
    <cellStyle name="20% - Accent1 3 8 2 2 6" xfId="30666" xr:uid="{00000000-0005-0000-0000-000012770000}"/>
    <cellStyle name="20% - Accent1 3 8 2 2 6 2" xfId="30667" xr:uid="{00000000-0005-0000-0000-000013770000}"/>
    <cellStyle name="20% - Accent1 3 8 2 2 6 2 2" xfId="30668" xr:uid="{00000000-0005-0000-0000-000014770000}"/>
    <cellStyle name="20% - Accent1 3 8 2 2 6 3" xfId="30669" xr:uid="{00000000-0005-0000-0000-000015770000}"/>
    <cellStyle name="20% - Accent1 3 8 2 2 7" xfId="30670" xr:uid="{00000000-0005-0000-0000-000016770000}"/>
    <cellStyle name="20% - Accent1 3 8 2 2 7 2" xfId="30671" xr:uid="{00000000-0005-0000-0000-000017770000}"/>
    <cellStyle name="20% - Accent1 3 8 2 2 8" xfId="30672" xr:uid="{00000000-0005-0000-0000-000018770000}"/>
    <cellStyle name="20% - Accent1 3 8 2 2 8 2" xfId="30673" xr:uid="{00000000-0005-0000-0000-000019770000}"/>
    <cellStyle name="20% - Accent1 3 8 2 2 9" xfId="30674" xr:uid="{00000000-0005-0000-0000-00001A770000}"/>
    <cellStyle name="20% - Accent1 3 8 2 3" xfId="30675" xr:uid="{00000000-0005-0000-0000-00001B770000}"/>
    <cellStyle name="20% - Accent1 3 8 2 3 2" xfId="30676" xr:uid="{00000000-0005-0000-0000-00001C770000}"/>
    <cellStyle name="20% - Accent1 3 8 2 3 2 2" xfId="30677" xr:uid="{00000000-0005-0000-0000-00001D770000}"/>
    <cellStyle name="20% - Accent1 3 8 2 3 2 2 2" xfId="30678" xr:uid="{00000000-0005-0000-0000-00001E770000}"/>
    <cellStyle name="20% - Accent1 3 8 2 3 2 2 2 2" xfId="30679" xr:uid="{00000000-0005-0000-0000-00001F770000}"/>
    <cellStyle name="20% - Accent1 3 8 2 3 2 2 3" xfId="30680" xr:uid="{00000000-0005-0000-0000-000020770000}"/>
    <cellStyle name="20% - Accent1 3 8 2 3 2 3" xfId="30681" xr:uid="{00000000-0005-0000-0000-000021770000}"/>
    <cellStyle name="20% - Accent1 3 8 2 3 2 3 2" xfId="30682" xr:uid="{00000000-0005-0000-0000-000022770000}"/>
    <cellStyle name="20% - Accent1 3 8 2 3 2 4" xfId="30683" xr:uid="{00000000-0005-0000-0000-000023770000}"/>
    <cellStyle name="20% - Accent1 3 8 2 3 3" xfId="30684" xr:uid="{00000000-0005-0000-0000-000024770000}"/>
    <cellStyle name="20% - Accent1 3 8 2 3 3 2" xfId="30685" xr:uid="{00000000-0005-0000-0000-000025770000}"/>
    <cellStyle name="20% - Accent1 3 8 2 3 3 2 2" xfId="30686" xr:uid="{00000000-0005-0000-0000-000026770000}"/>
    <cellStyle name="20% - Accent1 3 8 2 3 3 2 2 2" xfId="30687" xr:uid="{00000000-0005-0000-0000-000027770000}"/>
    <cellStyle name="20% - Accent1 3 8 2 3 3 2 3" xfId="30688" xr:uid="{00000000-0005-0000-0000-000028770000}"/>
    <cellStyle name="20% - Accent1 3 8 2 3 3 3" xfId="30689" xr:uid="{00000000-0005-0000-0000-000029770000}"/>
    <cellStyle name="20% - Accent1 3 8 2 3 3 3 2" xfId="30690" xr:uid="{00000000-0005-0000-0000-00002A770000}"/>
    <cellStyle name="20% - Accent1 3 8 2 3 3 4" xfId="30691" xr:uid="{00000000-0005-0000-0000-00002B770000}"/>
    <cellStyle name="20% - Accent1 3 8 2 3 4" xfId="30692" xr:uid="{00000000-0005-0000-0000-00002C770000}"/>
    <cellStyle name="20% - Accent1 3 8 2 3 4 2" xfId="30693" xr:uid="{00000000-0005-0000-0000-00002D770000}"/>
    <cellStyle name="20% - Accent1 3 8 2 3 4 2 2" xfId="30694" xr:uid="{00000000-0005-0000-0000-00002E770000}"/>
    <cellStyle name="20% - Accent1 3 8 2 3 4 2 2 2" xfId="30695" xr:uid="{00000000-0005-0000-0000-00002F770000}"/>
    <cellStyle name="20% - Accent1 3 8 2 3 4 2 3" xfId="30696" xr:uid="{00000000-0005-0000-0000-000030770000}"/>
    <cellStyle name="20% - Accent1 3 8 2 3 4 3" xfId="30697" xr:uid="{00000000-0005-0000-0000-000031770000}"/>
    <cellStyle name="20% - Accent1 3 8 2 3 4 3 2" xfId="30698" xr:uid="{00000000-0005-0000-0000-000032770000}"/>
    <cellStyle name="20% - Accent1 3 8 2 3 4 4" xfId="30699" xr:uid="{00000000-0005-0000-0000-000033770000}"/>
    <cellStyle name="20% - Accent1 3 8 2 3 5" xfId="30700" xr:uid="{00000000-0005-0000-0000-000034770000}"/>
    <cellStyle name="20% - Accent1 3 8 2 3 5 2" xfId="30701" xr:uid="{00000000-0005-0000-0000-000035770000}"/>
    <cellStyle name="20% - Accent1 3 8 2 3 5 2 2" xfId="30702" xr:uid="{00000000-0005-0000-0000-000036770000}"/>
    <cellStyle name="20% - Accent1 3 8 2 3 5 3" xfId="30703" xr:uid="{00000000-0005-0000-0000-000037770000}"/>
    <cellStyle name="20% - Accent1 3 8 2 3 6" xfId="30704" xr:uid="{00000000-0005-0000-0000-000038770000}"/>
    <cellStyle name="20% - Accent1 3 8 2 3 6 2" xfId="30705" xr:uid="{00000000-0005-0000-0000-000039770000}"/>
    <cellStyle name="20% - Accent1 3 8 2 3 6 2 2" xfId="30706" xr:uid="{00000000-0005-0000-0000-00003A770000}"/>
    <cellStyle name="20% - Accent1 3 8 2 3 6 3" xfId="30707" xr:uid="{00000000-0005-0000-0000-00003B770000}"/>
    <cellStyle name="20% - Accent1 3 8 2 3 7" xfId="30708" xr:uid="{00000000-0005-0000-0000-00003C770000}"/>
    <cellStyle name="20% - Accent1 3 8 2 3 7 2" xfId="30709" xr:uid="{00000000-0005-0000-0000-00003D770000}"/>
    <cellStyle name="20% - Accent1 3 8 2 3 8" xfId="30710" xr:uid="{00000000-0005-0000-0000-00003E770000}"/>
    <cellStyle name="20% - Accent1 3 8 2 3 8 2" xfId="30711" xr:uid="{00000000-0005-0000-0000-00003F770000}"/>
    <cellStyle name="20% - Accent1 3 8 2 3 9" xfId="30712" xr:uid="{00000000-0005-0000-0000-000040770000}"/>
    <cellStyle name="20% - Accent1 3 8 2 4" xfId="30713" xr:uid="{00000000-0005-0000-0000-000041770000}"/>
    <cellStyle name="20% - Accent1 3 8 2 4 2" xfId="30714" xr:uid="{00000000-0005-0000-0000-000042770000}"/>
    <cellStyle name="20% - Accent1 3 8 2 4 2 2" xfId="30715" xr:uid="{00000000-0005-0000-0000-000043770000}"/>
    <cellStyle name="20% - Accent1 3 8 2 4 2 2 2" xfId="30716" xr:uid="{00000000-0005-0000-0000-000044770000}"/>
    <cellStyle name="20% - Accent1 3 8 2 4 2 3" xfId="30717" xr:uid="{00000000-0005-0000-0000-000045770000}"/>
    <cellStyle name="20% - Accent1 3 8 2 4 3" xfId="30718" xr:uid="{00000000-0005-0000-0000-000046770000}"/>
    <cellStyle name="20% - Accent1 3 8 2 4 3 2" xfId="30719" xr:uid="{00000000-0005-0000-0000-000047770000}"/>
    <cellStyle name="20% - Accent1 3 8 2 4 4" xfId="30720" xr:uid="{00000000-0005-0000-0000-000048770000}"/>
    <cellStyle name="20% - Accent1 3 8 2 5" xfId="30721" xr:uid="{00000000-0005-0000-0000-000049770000}"/>
    <cellStyle name="20% - Accent1 3 8 2 5 2" xfId="30722" xr:uid="{00000000-0005-0000-0000-00004A770000}"/>
    <cellStyle name="20% - Accent1 3 8 2 5 2 2" xfId="30723" xr:uid="{00000000-0005-0000-0000-00004B770000}"/>
    <cellStyle name="20% - Accent1 3 8 2 5 2 2 2" xfId="30724" xr:uid="{00000000-0005-0000-0000-00004C770000}"/>
    <cellStyle name="20% - Accent1 3 8 2 5 2 3" xfId="30725" xr:uid="{00000000-0005-0000-0000-00004D770000}"/>
    <cellStyle name="20% - Accent1 3 8 2 5 3" xfId="30726" xr:uid="{00000000-0005-0000-0000-00004E770000}"/>
    <cellStyle name="20% - Accent1 3 8 2 5 3 2" xfId="30727" xr:uid="{00000000-0005-0000-0000-00004F770000}"/>
    <cellStyle name="20% - Accent1 3 8 2 5 4" xfId="30728" xr:uid="{00000000-0005-0000-0000-000050770000}"/>
    <cellStyle name="20% - Accent1 3 8 2 6" xfId="30729" xr:uid="{00000000-0005-0000-0000-000051770000}"/>
    <cellStyle name="20% - Accent1 3 8 2 6 2" xfId="30730" xr:uid="{00000000-0005-0000-0000-000052770000}"/>
    <cellStyle name="20% - Accent1 3 8 2 6 2 2" xfId="30731" xr:uid="{00000000-0005-0000-0000-000053770000}"/>
    <cellStyle name="20% - Accent1 3 8 2 6 2 2 2" xfId="30732" xr:uid="{00000000-0005-0000-0000-000054770000}"/>
    <cellStyle name="20% - Accent1 3 8 2 6 2 3" xfId="30733" xr:uid="{00000000-0005-0000-0000-000055770000}"/>
    <cellStyle name="20% - Accent1 3 8 2 6 3" xfId="30734" xr:uid="{00000000-0005-0000-0000-000056770000}"/>
    <cellStyle name="20% - Accent1 3 8 2 6 3 2" xfId="30735" xr:uid="{00000000-0005-0000-0000-000057770000}"/>
    <cellStyle name="20% - Accent1 3 8 2 6 4" xfId="30736" xr:uid="{00000000-0005-0000-0000-000058770000}"/>
    <cellStyle name="20% - Accent1 3 8 2 7" xfId="30737" xr:uid="{00000000-0005-0000-0000-000059770000}"/>
    <cellStyle name="20% - Accent1 3 8 2 7 2" xfId="30738" xr:uid="{00000000-0005-0000-0000-00005A770000}"/>
    <cellStyle name="20% - Accent1 3 8 2 7 2 2" xfId="30739" xr:uid="{00000000-0005-0000-0000-00005B770000}"/>
    <cellStyle name="20% - Accent1 3 8 2 7 3" xfId="30740" xr:uid="{00000000-0005-0000-0000-00005C770000}"/>
    <cellStyle name="20% - Accent1 3 8 2 8" xfId="30741" xr:uid="{00000000-0005-0000-0000-00005D770000}"/>
    <cellStyle name="20% - Accent1 3 8 2 8 2" xfId="30742" xr:uid="{00000000-0005-0000-0000-00005E770000}"/>
    <cellStyle name="20% - Accent1 3 8 2 8 2 2" xfId="30743" xr:uid="{00000000-0005-0000-0000-00005F770000}"/>
    <cellStyle name="20% - Accent1 3 8 2 8 3" xfId="30744" xr:uid="{00000000-0005-0000-0000-000060770000}"/>
    <cellStyle name="20% - Accent1 3 8 2 9" xfId="30745" xr:uid="{00000000-0005-0000-0000-000061770000}"/>
    <cellStyle name="20% - Accent1 3 8 2 9 2" xfId="30746" xr:uid="{00000000-0005-0000-0000-000062770000}"/>
    <cellStyle name="20% - Accent1 3 8 3" xfId="30747" xr:uid="{00000000-0005-0000-0000-000063770000}"/>
    <cellStyle name="20% - Accent1 3 8 3 2" xfId="30748" xr:uid="{00000000-0005-0000-0000-000064770000}"/>
    <cellStyle name="20% - Accent1 3 8 3 2 2" xfId="30749" xr:uid="{00000000-0005-0000-0000-000065770000}"/>
    <cellStyle name="20% - Accent1 3 8 3 2 2 2" xfId="30750" xr:uid="{00000000-0005-0000-0000-000066770000}"/>
    <cellStyle name="20% - Accent1 3 8 3 2 2 2 2" xfId="30751" xr:uid="{00000000-0005-0000-0000-000067770000}"/>
    <cellStyle name="20% - Accent1 3 8 3 2 2 3" xfId="30752" xr:uid="{00000000-0005-0000-0000-000068770000}"/>
    <cellStyle name="20% - Accent1 3 8 3 2 3" xfId="30753" xr:uid="{00000000-0005-0000-0000-000069770000}"/>
    <cellStyle name="20% - Accent1 3 8 3 2 3 2" xfId="30754" xr:uid="{00000000-0005-0000-0000-00006A770000}"/>
    <cellStyle name="20% - Accent1 3 8 3 2 4" xfId="30755" xr:uid="{00000000-0005-0000-0000-00006B770000}"/>
    <cellStyle name="20% - Accent1 3 8 3 3" xfId="30756" xr:uid="{00000000-0005-0000-0000-00006C770000}"/>
    <cellStyle name="20% - Accent1 3 8 3 3 2" xfId="30757" xr:uid="{00000000-0005-0000-0000-00006D770000}"/>
    <cellStyle name="20% - Accent1 3 8 3 3 2 2" xfId="30758" xr:uid="{00000000-0005-0000-0000-00006E770000}"/>
    <cellStyle name="20% - Accent1 3 8 3 3 2 2 2" xfId="30759" xr:uid="{00000000-0005-0000-0000-00006F770000}"/>
    <cellStyle name="20% - Accent1 3 8 3 3 2 3" xfId="30760" xr:uid="{00000000-0005-0000-0000-000070770000}"/>
    <cellStyle name="20% - Accent1 3 8 3 3 3" xfId="30761" xr:uid="{00000000-0005-0000-0000-000071770000}"/>
    <cellStyle name="20% - Accent1 3 8 3 3 3 2" xfId="30762" xr:uid="{00000000-0005-0000-0000-000072770000}"/>
    <cellStyle name="20% - Accent1 3 8 3 3 4" xfId="30763" xr:uid="{00000000-0005-0000-0000-000073770000}"/>
    <cellStyle name="20% - Accent1 3 8 3 4" xfId="30764" xr:uid="{00000000-0005-0000-0000-000074770000}"/>
    <cellStyle name="20% - Accent1 3 8 3 4 2" xfId="30765" xr:uid="{00000000-0005-0000-0000-000075770000}"/>
    <cellStyle name="20% - Accent1 3 8 3 4 2 2" xfId="30766" xr:uid="{00000000-0005-0000-0000-000076770000}"/>
    <cellStyle name="20% - Accent1 3 8 3 4 2 2 2" xfId="30767" xr:uid="{00000000-0005-0000-0000-000077770000}"/>
    <cellStyle name="20% - Accent1 3 8 3 4 2 3" xfId="30768" xr:uid="{00000000-0005-0000-0000-000078770000}"/>
    <cellStyle name="20% - Accent1 3 8 3 4 3" xfId="30769" xr:uid="{00000000-0005-0000-0000-000079770000}"/>
    <cellStyle name="20% - Accent1 3 8 3 4 3 2" xfId="30770" xr:uid="{00000000-0005-0000-0000-00007A770000}"/>
    <cellStyle name="20% - Accent1 3 8 3 4 4" xfId="30771" xr:uid="{00000000-0005-0000-0000-00007B770000}"/>
    <cellStyle name="20% - Accent1 3 8 3 5" xfId="30772" xr:uid="{00000000-0005-0000-0000-00007C770000}"/>
    <cellStyle name="20% - Accent1 3 8 3 5 2" xfId="30773" xr:uid="{00000000-0005-0000-0000-00007D770000}"/>
    <cellStyle name="20% - Accent1 3 8 3 5 2 2" xfId="30774" xr:uid="{00000000-0005-0000-0000-00007E770000}"/>
    <cellStyle name="20% - Accent1 3 8 3 5 3" xfId="30775" xr:uid="{00000000-0005-0000-0000-00007F770000}"/>
    <cellStyle name="20% - Accent1 3 8 3 6" xfId="30776" xr:uid="{00000000-0005-0000-0000-000080770000}"/>
    <cellStyle name="20% - Accent1 3 8 3 6 2" xfId="30777" xr:uid="{00000000-0005-0000-0000-000081770000}"/>
    <cellStyle name="20% - Accent1 3 8 3 6 2 2" xfId="30778" xr:uid="{00000000-0005-0000-0000-000082770000}"/>
    <cellStyle name="20% - Accent1 3 8 3 6 3" xfId="30779" xr:uid="{00000000-0005-0000-0000-000083770000}"/>
    <cellStyle name="20% - Accent1 3 8 3 7" xfId="30780" xr:uid="{00000000-0005-0000-0000-000084770000}"/>
    <cellStyle name="20% - Accent1 3 8 3 7 2" xfId="30781" xr:uid="{00000000-0005-0000-0000-000085770000}"/>
    <cellStyle name="20% - Accent1 3 8 3 8" xfId="30782" xr:uid="{00000000-0005-0000-0000-000086770000}"/>
    <cellStyle name="20% - Accent1 3 8 3 8 2" xfId="30783" xr:uid="{00000000-0005-0000-0000-000087770000}"/>
    <cellStyle name="20% - Accent1 3 8 3 9" xfId="30784" xr:uid="{00000000-0005-0000-0000-000088770000}"/>
    <cellStyle name="20% - Accent1 3 8 4" xfId="30785" xr:uid="{00000000-0005-0000-0000-000089770000}"/>
    <cellStyle name="20% - Accent1 3 8 4 2" xfId="30786" xr:uid="{00000000-0005-0000-0000-00008A770000}"/>
    <cellStyle name="20% - Accent1 3 8 4 2 2" xfId="30787" xr:uid="{00000000-0005-0000-0000-00008B770000}"/>
    <cellStyle name="20% - Accent1 3 8 4 2 2 2" xfId="30788" xr:uid="{00000000-0005-0000-0000-00008C770000}"/>
    <cellStyle name="20% - Accent1 3 8 4 2 2 2 2" xfId="30789" xr:uid="{00000000-0005-0000-0000-00008D770000}"/>
    <cellStyle name="20% - Accent1 3 8 4 2 2 3" xfId="30790" xr:uid="{00000000-0005-0000-0000-00008E770000}"/>
    <cellStyle name="20% - Accent1 3 8 4 2 3" xfId="30791" xr:uid="{00000000-0005-0000-0000-00008F770000}"/>
    <cellStyle name="20% - Accent1 3 8 4 2 3 2" xfId="30792" xr:uid="{00000000-0005-0000-0000-000090770000}"/>
    <cellStyle name="20% - Accent1 3 8 4 2 4" xfId="30793" xr:uid="{00000000-0005-0000-0000-000091770000}"/>
    <cellStyle name="20% - Accent1 3 8 4 3" xfId="30794" xr:uid="{00000000-0005-0000-0000-000092770000}"/>
    <cellStyle name="20% - Accent1 3 8 4 3 2" xfId="30795" xr:uid="{00000000-0005-0000-0000-000093770000}"/>
    <cellStyle name="20% - Accent1 3 8 4 3 2 2" xfId="30796" xr:uid="{00000000-0005-0000-0000-000094770000}"/>
    <cellStyle name="20% - Accent1 3 8 4 3 2 2 2" xfId="30797" xr:uid="{00000000-0005-0000-0000-000095770000}"/>
    <cellStyle name="20% - Accent1 3 8 4 3 2 3" xfId="30798" xr:uid="{00000000-0005-0000-0000-000096770000}"/>
    <cellStyle name="20% - Accent1 3 8 4 3 3" xfId="30799" xr:uid="{00000000-0005-0000-0000-000097770000}"/>
    <cellStyle name="20% - Accent1 3 8 4 3 3 2" xfId="30800" xr:uid="{00000000-0005-0000-0000-000098770000}"/>
    <cellStyle name="20% - Accent1 3 8 4 3 4" xfId="30801" xr:uid="{00000000-0005-0000-0000-000099770000}"/>
    <cellStyle name="20% - Accent1 3 8 4 4" xfId="30802" xr:uid="{00000000-0005-0000-0000-00009A770000}"/>
    <cellStyle name="20% - Accent1 3 8 4 4 2" xfId="30803" xr:uid="{00000000-0005-0000-0000-00009B770000}"/>
    <cellStyle name="20% - Accent1 3 8 4 4 2 2" xfId="30804" xr:uid="{00000000-0005-0000-0000-00009C770000}"/>
    <cellStyle name="20% - Accent1 3 8 4 4 2 2 2" xfId="30805" xr:uid="{00000000-0005-0000-0000-00009D770000}"/>
    <cellStyle name="20% - Accent1 3 8 4 4 2 3" xfId="30806" xr:uid="{00000000-0005-0000-0000-00009E770000}"/>
    <cellStyle name="20% - Accent1 3 8 4 4 3" xfId="30807" xr:uid="{00000000-0005-0000-0000-00009F770000}"/>
    <cellStyle name="20% - Accent1 3 8 4 4 3 2" xfId="30808" xr:uid="{00000000-0005-0000-0000-0000A0770000}"/>
    <cellStyle name="20% - Accent1 3 8 4 4 4" xfId="30809" xr:uid="{00000000-0005-0000-0000-0000A1770000}"/>
    <cellStyle name="20% - Accent1 3 8 4 5" xfId="30810" xr:uid="{00000000-0005-0000-0000-0000A2770000}"/>
    <cellStyle name="20% - Accent1 3 8 4 5 2" xfId="30811" xr:uid="{00000000-0005-0000-0000-0000A3770000}"/>
    <cellStyle name="20% - Accent1 3 8 4 5 2 2" xfId="30812" xr:uid="{00000000-0005-0000-0000-0000A4770000}"/>
    <cellStyle name="20% - Accent1 3 8 4 5 3" xfId="30813" xr:uid="{00000000-0005-0000-0000-0000A5770000}"/>
    <cellStyle name="20% - Accent1 3 8 4 6" xfId="30814" xr:uid="{00000000-0005-0000-0000-0000A6770000}"/>
    <cellStyle name="20% - Accent1 3 8 4 6 2" xfId="30815" xr:uid="{00000000-0005-0000-0000-0000A7770000}"/>
    <cellStyle name="20% - Accent1 3 8 4 6 2 2" xfId="30816" xr:uid="{00000000-0005-0000-0000-0000A8770000}"/>
    <cellStyle name="20% - Accent1 3 8 4 6 3" xfId="30817" xr:uid="{00000000-0005-0000-0000-0000A9770000}"/>
    <cellStyle name="20% - Accent1 3 8 4 7" xfId="30818" xr:uid="{00000000-0005-0000-0000-0000AA770000}"/>
    <cellStyle name="20% - Accent1 3 8 4 7 2" xfId="30819" xr:uid="{00000000-0005-0000-0000-0000AB770000}"/>
    <cellStyle name="20% - Accent1 3 8 4 8" xfId="30820" xr:uid="{00000000-0005-0000-0000-0000AC770000}"/>
    <cellStyle name="20% - Accent1 3 8 4 8 2" xfId="30821" xr:uid="{00000000-0005-0000-0000-0000AD770000}"/>
    <cellStyle name="20% - Accent1 3 8 4 9" xfId="30822" xr:uid="{00000000-0005-0000-0000-0000AE770000}"/>
    <cellStyle name="20% - Accent1 3 8 5" xfId="30823" xr:uid="{00000000-0005-0000-0000-0000AF770000}"/>
    <cellStyle name="20% - Accent1 3 8 5 2" xfId="30824" xr:uid="{00000000-0005-0000-0000-0000B0770000}"/>
    <cellStyle name="20% - Accent1 3 8 5 2 2" xfId="30825" xr:uid="{00000000-0005-0000-0000-0000B1770000}"/>
    <cellStyle name="20% - Accent1 3 8 5 2 2 2" xfId="30826" xr:uid="{00000000-0005-0000-0000-0000B2770000}"/>
    <cellStyle name="20% - Accent1 3 8 5 2 3" xfId="30827" xr:uid="{00000000-0005-0000-0000-0000B3770000}"/>
    <cellStyle name="20% - Accent1 3 8 5 3" xfId="30828" xr:uid="{00000000-0005-0000-0000-0000B4770000}"/>
    <cellStyle name="20% - Accent1 3 8 5 3 2" xfId="30829" xr:uid="{00000000-0005-0000-0000-0000B5770000}"/>
    <cellStyle name="20% - Accent1 3 8 5 4" xfId="30830" xr:uid="{00000000-0005-0000-0000-0000B6770000}"/>
    <cellStyle name="20% - Accent1 3 8 6" xfId="30831" xr:uid="{00000000-0005-0000-0000-0000B7770000}"/>
    <cellStyle name="20% - Accent1 3 8 6 2" xfId="30832" xr:uid="{00000000-0005-0000-0000-0000B8770000}"/>
    <cellStyle name="20% - Accent1 3 8 6 2 2" xfId="30833" xr:uid="{00000000-0005-0000-0000-0000B9770000}"/>
    <cellStyle name="20% - Accent1 3 8 6 2 2 2" xfId="30834" xr:uid="{00000000-0005-0000-0000-0000BA770000}"/>
    <cellStyle name="20% - Accent1 3 8 6 2 3" xfId="30835" xr:uid="{00000000-0005-0000-0000-0000BB770000}"/>
    <cellStyle name="20% - Accent1 3 8 6 3" xfId="30836" xr:uid="{00000000-0005-0000-0000-0000BC770000}"/>
    <cellStyle name="20% - Accent1 3 8 6 3 2" xfId="30837" xr:uid="{00000000-0005-0000-0000-0000BD770000}"/>
    <cellStyle name="20% - Accent1 3 8 6 4" xfId="30838" xr:uid="{00000000-0005-0000-0000-0000BE770000}"/>
    <cellStyle name="20% - Accent1 3 8 7" xfId="30839" xr:uid="{00000000-0005-0000-0000-0000BF770000}"/>
    <cellStyle name="20% - Accent1 3 8 7 2" xfId="30840" xr:uid="{00000000-0005-0000-0000-0000C0770000}"/>
    <cellStyle name="20% - Accent1 3 8 7 2 2" xfId="30841" xr:uid="{00000000-0005-0000-0000-0000C1770000}"/>
    <cellStyle name="20% - Accent1 3 8 7 2 2 2" xfId="30842" xr:uid="{00000000-0005-0000-0000-0000C2770000}"/>
    <cellStyle name="20% - Accent1 3 8 7 2 3" xfId="30843" xr:uid="{00000000-0005-0000-0000-0000C3770000}"/>
    <cellStyle name="20% - Accent1 3 8 7 3" xfId="30844" xr:uid="{00000000-0005-0000-0000-0000C4770000}"/>
    <cellStyle name="20% - Accent1 3 8 7 3 2" xfId="30845" xr:uid="{00000000-0005-0000-0000-0000C5770000}"/>
    <cellStyle name="20% - Accent1 3 8 7 4" xfId="30846" xr:uid="{00000000-0005-0000-0000-0000C6770000}"/>
    <cellStyle name="20% - Accent1 3 8 8" xfId="30847" xr:uid="{00000000-0005-0000-0000-0000C7770000}"/>
    <cellStyle name="20% - Accent1 3 8 8 2" xfId="30848" xr:uid="{00000000-0005-0000-0000-0000C8770000}"/>
    <cellStyle name="20% - Accent1 3 8 8 2 2" xfId="30849" xr:uid="{00000000-0005-0000-0000-0000C9770000}"/>
    <cellStyle name="20% - Accent1 3 8 8 3" xfId="30850" xr:uid="{00000000-0005-0000-0000-0000CA770000}"/>
    <cellStyle name="20% - Accent1 3 8 9" xfId="30851" xr:uid="{00000000-0005-0000-0000-0000CB770000}"/>
    <cellStyle name="20% - Accent1 3 8 9 2" xfId="30852" xr:uid="{00000000-0005-0000-0000-0000CC770000}"/>
    <cellStyle name="20% - Accent1 3 8 9 2 2" xfId="30853" xr:uid="{00000000-0005-0000-0000-0000CD770000}"/>
    <cellStyle name="20% - Accent1 3 8 9 3" xfId="30854" xr:uid="{00000000-0005-0000-0000-0000CE770000}"/>
    <cellStyle name="20% - Accent1 3 9" xfId="30855" xr:uid="{00000000-0005-0000-0000-0000CF770000}"/>
    <cellStyle name="20% - Accent1 3 9 10" xfId="30856" xr:uid="{00000000-0005-0000-0000-0000D0770000}"/>
    <cellStyle name="20% - Accent1 3 9 10 2" xfId="30857" xr:uid="{00000000-0005-0000-0000-0000D1770000}"/>
    <cellStyle name="20% - Accent1 3 9 11" xfId="30858" xr:uid="{00000000-0005-0000-0000-0000D2770000}"/>
    <cellStyle name="20% - Accent1 3 9 2" xfId="30859" xr:uid="{00000000-0005-0000-0000-0000D3770000}"/>
    <cellStyle name="20% - Accent1 3 9 2 2" xfId="30860" xr:uid="{00000000-0005-0000-0000-0000D4770000}"/>
    <cellStyle name="20% - Accent1 3 9 2 2 2" xfId="30861" xr:uid="{00000000-0005-0000-0000-0000D5770000}"/>
    <cellStyle name="20% - Accent1 3 9 2 2 2 2" xfId="30862" xr:uid="{00000000-0005-0000-0000-0000D6770000}"/>
    <cellStyle name="20% - Accent1 3 9 2 2 2 2 2" xfId="30863" xr:uid="{00000000-0005-0000-0000-0000D7770000}"/>
    <cellStyle name="20% - Accent1 3 9 2 2 2 3" xfId="30864" xr:uid="{00000000-0005-0000-0000-0000D8770000}"/>
    <cellStyle name="20% - Accent1 3 9 2 2 3" xfId="30865" xr:uid="{00000000-0005-0000-0000-0000D9770000}"/>
    <cellStyle name="20% - Accent1 3 9 2 2 3 2" xfId="30866" xr:uid="{00000000-0005-0000-0000-0000DA770000}"/>
    <cellStyle name="20% - Accent1 3 9 2 2 4" xfId="30867" xr:uid="{00000000-0005-0000-0000-0000DB770000}"/>
    <cellStyle name="20% - Accent1 3 9 2 3" xfId="30868" xr:uid="{00000000-0005-0000-0000-0000DC770000}"/>
    <cellStyle name="20% - Accent1 3 9 2 3 2" xfId="30869" xr:uid="{00000000-0005-0000-0000-0000DD770000}"/>
    <cellStyle name="20% - Accent1 3 9 2 3 2 2" xfId="30870" xr:uid="{00000000-0005-0000-0000-0000DE770000}"/>
    <cellStyle name="20% - Accent1 3 9 2 3 2 2 2" xfId="30871" xr:uid="{00000000-0005-0000-0000-0000DF770000}"/>
    <cellStyle name="20% - Accent1 3 9 2 3 2 3" xfId="30872" xr:uid="{00000000-0005-0000-0000-0000E0770000}"/>
    <cellStyle name="20% - Accent1 3 9 2 3 3" xfId="30873" xr:uid="{00000000-0005-0000-0000-0000E1770000}"/>
    <cellStyle name="20% - Accent1 3 9 2 3 3 2" xfId="30874" xr:uid="{00000000-0005-0000-0000-0000E2770000}"/>
    <cellStyle name="20% - Accent1 3 9 2 3 4" xfId="30875" xr:uid="{00000000-0005-0000-0000-0000E3770000}"/>
    <cellStyle name="20% - Accent1 3 9 2 4" xfId="30876" xr:uid="{00000000-0005-0000-0000-0000E4770000}"/>
    <cellStyle name="20% - Accent1 3 9 2 4 2" xfId="30877" xr:uid="{00000000-0005-0000-0000-0000E5770000}"/>
    <cellStyle name="20% - Accent1 3 9 2 4 2 2" xfId="30878" xr:uid="{00000000-0005-0000-0000-0000E6770000}"/>
    <cellStyle name="20% - Accent1 3 9 2 4 2 2 2" xfId="30879" xr:uid="{00000000-0005-0000-0000-0000E7770000}"/>
    <cellStyle name="20% - Accent1 3 9 2 4 2 3" xfId="30880" xr:uid="{00000000-0005-0000-0000-0000E8770000}"/>
    <cellStyle name="20% - Accent1 3 9 2 4 3" xfId="30881" xr:uid="{00000000-0005-0000-0000-0000E9770000}"/>
    <cellStyle name="20% - Accent1 3 9 2 4 3 2" xfId="30882" xr:uid="{00000000-0005-0000-0000-0000EA770000}"/>
    <cellStyle name="20% - Accent1 3 9 2 4 4" xfId="30883" xr:uid="{00000000-0005-0000-0000-0000EB770000}"/>
    <cellStyle name="20% - Accent1 3 9 2 5" xfId="30884" xr:uid="{00000000-0005-0000-0000-0000EC770000}"/>
    <cellStyle name="20% - Accent1 3 9 2 5 2" xfId="30885" xr:uid="{00000000-0005-0000-0000-0000ED770000}"/>
    <cellStyle name="20% - Accent1 3 9 2 5 2 2" xfId="30886" xr:uid="{00000000-0005-0000-0000-0000EE770000}"/>
    <cellStyle name="20% - Accent1 3 9 2 5 3" xfId="30887" xr:uid="{00000000-0005-0000-0000-0000EF770000}"/>
    <cellStyle name="20% - Accent1 3 9 2 6" xfId="30888" xr:uid="{00000000-0005-0000-0000-0000F0770000}"/>
    <cellStyle name="20% - Accent1 3 9 2 6 2" xfId="30889" xr:uid="{00000000-0005-0000-0000-0000F1770000}"/>
    <cellStyle name="20% - Accent1 3 9 2 6 2 2" xfId="30890" xr:uid="{00000000-0005-0000-0000-0000F2770000}"/>
    <cellStyle name="20% - Accent1 3 9 2 6 3" xfId="30891" xr:uid="{00000000-0005-0000-0000-0000F3770000}"/>
    <cellStyle name="20% - Accent1 3 9 2 7" xfId="30892" xr:uid="{00000000-0005-0000-0000-0000F4770000}"/>
    <cellStyle name="20% - Accent1 3 9 2 7 2" xfId="30893" xr:uid="{00000000-0005-0000-0000-0000F5770000}"/>
    <cellStyle name="20% - Accent1 3 9 2 8" xfId="30894" xr:uid="{00000000-0005-0000-0000-0000F6770000}"/>
    <cellStyle name="20% - Accent1 3 9 2 8 2" xfId="30895" xr:uid="{00000000-0005-0000-0000-0000F7770000}"/>
    <cellStyle name="20% - Accent1 3 9 2 9" xfId="30896" xr:uid="{00000000-0005-0000-0000-0000F8770000}"/>
    <cellStyle name="20% - Accent1 3 9 3" xfId="30897" xr:uid="{00000000-0005-0000-0000-0000F9770000}"/>
    <cellStyle name="20% - Accent1 3 9 3 2" xfId="30898" xr:uid="{00000000-0005-0000-0000-0000FA770000}"/>
    <cellStyle name="20% - Accent1 3 9 3 2 2" xfId="30899" xr:uid="{00000000-0005-0000-0000-0000FB770000}"/>
    <cellStyle name="20% - Accent1 3 9 3 2 2 2" xfId="30900" xr:uid="{00000000-0005-0000-0000-0000FC770000}"/>
    <cellStyle name="20% - Accent1 3 9 3 2 2 2 2" xfId="30901" xr:uid="{00000000-0005-0000-0000-0000FD770000}"/>
    <cellStyle name="20% - Accent1 3 9 3 2 2 3" xfId="30902" xr:uid="{00000000-0005-0000-0000-0000FE770000}"/>
    <cellStyle name="20% - Accent1 3 9 3 2 3" xfId="30903" xr:uid="{00000000-0005-0000-0000-0000FF770000}"/>
    <cellStyle name="20% - Accent1 3 9 3 2 3 2" xfId="30904" xr:uid="{00000000-0005-0000-0000-000000780000}"/>
    <cellStyle name="20% - Accent1 3 9 3 2 4" xfId="30905" xr:uid="{00000000-0005-0000-0000-000001780000}"/>
    <cellStyle name="20% - Accent1 3 9 3 3" xfId="30906" xr:uid="{00000000-0005-0000-0000-000002780000}"/>
    <cellStyle name="20% - Accent1 3 9 3 3 2" xfId="30907" xr:uid="{00000000-0005-0000-0000-000003780000}"/>
    <cellStyle name="20% - Accent1 3 9 3 3 2 2" xfId="30908" xr:uid="{00000000-0005-0000-0000-000004780000}"/>
    <cellStyle name="20% - Accent1 3 9 3 3 2 2 2" xfId="30909" xr:uid="{00000000-0005-0000-0000-000005780000}"/>
    <cellStyle name="20% - Accent1 3 9 3 3 2 3" xfId="30910" xr:uid="{00000000-0005-0000-0000-000006780000}"/>
    <cellStyle name="20% - Accent1 3 9 3 3 3" xfId="30911" xr:uid="{00000000-0005-0000-0000-000007780000}"/>
    <cellStyle name="20% - Accent1 3 9 3 3 3 2" xfId="30912" xr:uid="{00000000-0005-0000-0000-000008780000}"/>
    <cellStyle name="20% - Accent1 3 9 3 3 4" xfId="30913" xr:uid="{00000000-0005-0000-0000-000009780000}"/>
    <cellStyle name="20% - Accent1 3 9 3 4" xfId="30914" xr:uid="{00000000-0005-0000-0000-00000A780000}"/>
    <cellStyle name="20% - Accent1 3 9 3 4 2" xfId="30915" xr:uid="{00000000-0005-0000-0000-00000B780000}"/>
    <cellStyle name="20% - Accent1 3 9 3 4 2 2" xfId="30916" xr:uid="{00000000-0005-0000-0000-00000C780000}"/>
    <cellStyle name="20% - Accent1 3 9 3 4 2 2 2" xfId="30917" xr:uid="{00000000-0005-0000-0000-00000D780000}"/>
    <cellStyle name="20% - Accent1 3 9 3 4 2 3" xfId="30918" xr:uid="{00000000-0005-0000-0000-00000E780000}"/>
    <cellStyle name="20% - Accent1 3 9 3 4 3" xfId="30919" xr:uid="{00000000-0005-0000-0000-00000F780000}"/>
    <cellStyle name="20% - Accent1 3 9 3 4 3 2" xfId="30920" xr:uid="{00000000-0005-0000-0000-000010780000}"/>
    <cellStyle name="20% - Accent1 3 9 3 4 4" xfId="30921" xr:uid="{00000000-0005-0000-0000-000011780000}"/>
    <cellStyle name="20% - Accent1 3 9 3 5" xfId="30922" xr:uid="{00000000-0005-0000-0000-000012780000}"/>
    <cellStyle name="20% - Accent1 3 9 3 5 2" xfId="30923" xr:uid="{00000000-0005-0000-0000-000013780000}"/>
    <cellStyle name="20% - Accent1 3 9 3 5 2 2" xfId="30924" xr:uid="{00000000-0005-0000-0000-000014780000}"/>
    <cellStyle name="20% - Accent1 3 9 3 5 3" xfId="30925" xr:uid="{00000000-0005-0000-0000-000015780000}"/>
    <cellStyle name="20% - Accent1 3 9 3 6" xfId="30926" xr:uid="{00000000-0005-0000-0000-000016780000}"/>
    <cellStyle name="20% - Accent1 3 9 3 6 2" xfId="30927" xr:uid="{00000000-0005-0000-0000-000017780000}"/>
    <cellStyle name="20% - Accent1 3 9 3 6 2 2" xfId="30928" xr:uid="{00000000-0005-0000-0000-000018780000}"/>
    <cellStyle name="20% - Accent1 3 9 3 6 3" xfId="30929" xr:uid="{00000000-0005-0000-0000-000019780000}"/>
    <cellStyle name="20% - Accent1 3 9 3 7" xfId="30930" xr:uid="{00000000-0005-0000-0000-00001A780000}"/>
    <cellStyle name="20% - Accent1 3 9 3 7 2" xfId="30931" xr:uid="{00000000-0005-0000-0000-00001B780000}"/>
    <cellStyle name="20% - Accent1 3 9 3 8" xfId="30932" xr:uid="{00000000-0005-0000-0000-00001C780000}"/>
    <cellStyle name="20% - Accent1 3 9 3 8 2" xfId="30933" xr:uid="{00000000-0005-0000-0000-00001D780000}"/>
    <cellStyle name="20% - Accent1 3 9 3 9" xfId="30934" xr:uid="{00000000-0005-0000-0000-00001E780000}"/>
    <cellStyle name="20% - Accent1 3 9 4" xfId="30935" xr:uid="{00000000-0005-0000-0000-00001F780000}"/>
    <cellStyle name="20% - Accent1 3 9 4 2" xfId="30936" xr:uid="{00000000-0005-0000-0000-000020780000}"/>
    <cellStyle name="20% - Accent1 3 9 4 2 2" xfId="30937" xr:uid="{00000000-0005-0000-0000-000021780000}"/>
    <cellStyle name="20% - Accent1 3 9 4 2 2 2" xfId="30938" xr:uid="{00000000-0005-0000-0000-000022780000}"/>
    <cellStyle name="20% - Accent1 3 9 4 2 3" xfId="30939" xr:uid="{00000000-0005-0000-0000-000023780000}"/>
    <cellStyle name="20% - Accent1 3 9 4 3" xfId="30940" xr:uid="{00000000-0005-0000-0000-000024780000}"/>
    <cellStyle name="20% - Accent1 3 9 4 3 2" xfId="30941" xr:uid="{00000000-0005-0000-0000-000025780000}"/>
    <cellStyle name="20% - Accent1 3 9 4 4" xfId="30942" xr:uid="{00000000-0005-0000-0000-000026780000}"/>
    <cellStyle name="20% - Accent1 3 9 5" xfId="30943" xr:uid="{00000000-0005-0000-0000-000027780000}"/>
    <cellStyle name="20% - Accent1 3 9 5 2" xfId="30944" xr:uid="{00000000-0005-0000-0000-000028780000}"/>
    <cellStyle name="20% - Accent1 3 9 5 2 2" xfId="30945" xr:uid="{00000000-0005-0000-0000-000029780000}"/>
    <cellStyle name="20% - Accent1 3 9 5 2 2 2" xfId="30946" xr:uid="{00000000-0005-0000-0000-00002A780000}"/>
    <cellStyle name="20% - Accent1 3 9 5 2 3" xfId="30947" xr:uid="{00000000-0005-0000-0000-00002B780000}"/>
    <cellStyle name="20% - Accent1 3 9 5 3" xfId="30948" xr:uid="{00000000-0005-0000-0000-00002C780000}"/>
    <cellStyle name="20% - Accent1 3 9 5 3 2" xfId="30949" xr:uid="{00000000-0005-0000-0000-00002D780000}"/>
    <cellStyle name="20% - Accent1 3 9 5 4" xfId="30950" xr:uid="{00000000-0005-0000-0000-00002E780000}"/>
    <cellStyle name="20% - Accent1 3 9 6" xfId="30951" xr:uid="{00000000-0005-0000-0000-00002F780000}"/>
    <cellStyle name="20% - Accent1 3 9 6 2" xfId="30952" xr:uid="{00000000-0005-0000-0000-000030780000}"/>
    <cellStyle name="20% - Accent1 3 9 6 2 2" xfId="30953" xr:uid="{00000000-0005-0000-0000-000031780000}"/>
    <cellStyle name="20% - Accent1 3 9 6 2 2 2" xfId="30954" xr:uid="{00000000-0005-0000-0000-000032780000}"/>
    <cellStyle name="20% - Accent1 3 9 6 2 3" xfId="30955" xr:uid="{00000000-0005-0000-0000-000033780000}"/>
    <cellStyle name="20% - Accent1 3 9 6 3" xfId="30956" xr:uid="{00000000-0005-0000-0000-000034780000}"/>
    <cellStyle name="20% - Accent1 3 9 6 3 2" xfId="30957" xr:uid="{00000000-0005-0000-0000-000035780000}"/>
    <cellStyle name="20% - Accent1 3 9 6 4" xfId="30958" xr:uid="{00000000-0005-0000-0000-000036780000}"/>
    <cellStyle name="20% - Accent1 3 9 7" xfId="30959" xr:uid="{00000000-0005-0000-0000-000037780000}"/>
    <cellStyle name="20% - Accent1 3 9 7 2" xfId="30960" xr:uid="{00000000-0005-0000-0000-000038780000}"/>
    <cellStyle name="20% - Accent1 3 9 7 2 2" xfId="30961" xr:uid="{00000000-0005-0000-0000-000039780000}"/>
    <cellStyle name="20% - Accent1 3 9 7 3" xfId="30962" xr:uid="{00000000-0005-0000-0000-00003A780000}"/>
    <cellStyle name="20% - Accent1 3 9 8" xfId="30963" xr:uid="{00000000-0005-0000-0000-00003B780000}"/>
    <cellStyle name="20% - Accent1 3 9 8 2" xfId="30964" xr:uid="{00000000-0005-0000-0000-00003C780000}"/>
    <cellStyle name="20% - Accent1 3 9 8 2 2" xfId="30965" xr:uid="{00000000-0005-0000-0000-00003D780000}"/>
    <cellStyle name="20% - Accent1 3 9 8 3" xfId="30966" xr:uid="{00000000-0005-0000-0000-00003E780000}"/>
    <cellStyle name="20% - Accent1 3 9 9" xfId="30967" xr:uid="{00000000-0005-0000-0000-00003F780000}"/>
    <cellStyle name="20% - Accent1 3 9 9 2" xfId="30968" xr:uid="{00000000-0005-0000-0000-000040780000}"/>
    <cellStyle name="20% - Accent1 4" xfId="30969" xr:uid="{00000000-0005-0000-0000-000041780000}"/>
    <cellStyle name="20% - Accent1 4 10" xfId="30970" xr:uid="{00000000-0005-0000-0000-000042780000}"/>
    <cellStyle name="20% - Accent1 4 10 10" xfId="30971" xr:uid="{00000000-0005-0000-0000-000043780000}"/>
    <cellStyle name="20% - Accent1 4 10 10 2" xfId="30972" xr:uid="{00000000-0005-0000-0000-000044780000}"/>
    <cellStyle name="20% - Accent1 4 10 11" xfId="30973" xr:uid="{00000000-0005-0000-0000-000045780000}"/>
    <cellStyle name="20% - Accent1 4 10 2" xfId="30974" xr:uid="{00000000-0005-0000-0000-000046780000}"/>
    <cellStyle name="20% - Accent1 4 10 2 2" xfId="30975" xr:uid="{00000000-0005-0000-0000-000047780000}"/>
    <cellStyle name="20% - Accent1 4 10 2 2 2" xfId="30976" xr:uid="{00000000-0005-0000-0000-000048780000}"/>
    <cellStyle name="20% - Accent1 4 10 2 2 2 2" xfId="30977" xr:uid="{00000000-0005-0000-0000-000049780000}"/>
    <cellStyle name="20% - Accent1 4 10 2 2 2 2 2" xfId="30978" xr:uid="{00000000-0005-0000-0000-00004A780000}"/>
    <cellStyle name="20% - Accent1 4 10 2 2 2 3" xfId="30979" xr:uid="{00000000-0005-0000-0000-00004B780000}"/>
    <cellStyle name="20% - Accent1 4 10 2 2 3" xfId="30980" xr:uid="{00000000-0005-0000-0000-00004C780000}"/>
    <cellStyle name="20% - Accent1 4 10 2 2 3 2" xfId="30981" xr:uid="{00000000-0005-0000-0000-00004D780000}"/>
    <cellStyle name="20% - Accent1 4 10 2 2 4" xfId="30982" xr:uid="{00000000-0005-0000-0000-00004E780000}"/>
    <cellStyle name="20% - Accent1 4 10 2 3" xfId="30983" xr:uid="{00000000-0005-0000-0000-00004F780000}"/>
    <cellStyle name="20% - Accent1 4 10 2 3 2" xfId="30984" xr:uid="{00000000-0005-0000-0000-000050780000}"/>
    <cellStyle name="20% - Accent1 4 10 2 3 2 2" xfId="30985" xr:uid="{00000000-0005-0000-0000-000051780000}"/>
    <cellStyle name="20% - Accent1 4 10 2 3 2 2 2" xfId="30986" xr:uid="{00000000-0005-0000-0000-000052780000}"/>
    <cellStyle name="20% - Accent1 4 10 2 3 2 3" xfId="30987" xr:uid="{00000000-0005-0000-0000-000053780000}"/>
    <cellStyle name="20% - Accent1 4 10 2 3 3" xfId="30988" xr:uid="{00000000-0005-0000-0000-000054780000}"/>
    <cellStyle name="20% - Accent1 4 10 2 3 3 2" xfId="30989" xr:uid="{00000000-0005-0000-0000-000055780000}"/>
    <cellStyle name="20% - Accent1 4 10 2 3 4" xfId="30990" xr:uid="{00000000-0005-0000-0000-000056780000}"/>
    <cellStyle name="20% - Accent1 4 10 2 4" xfId="30991" xr:uid="{00000000-0005-0000-0000-000057780000}"/>
    <cellStyle name="20% - Accent1 4 10 2 4 2" xfId="30992" xr:uid="{00000000-0005-0000-0000-000058780000}"/>
    <cellStyle name="20% - Accent1 4 10 2 4 2 2" xfId="30993" xr:uid="{00000000-0005-0000-0000-000059780000}"/>
    <cellStyle name="20% - Accent1 4 10 2 4 2 2 2" xfId="30994" xr:uid="{00000000-0005-0000-0000-00005A780000}"/>
    <cellStyle name="20% - Accent1 4 10 2 4 2 3" xfId="30995" xr:uid="{00000000-0005-0000-0000-00005B780000}"/>
    <cellStyle name="20% - Accent1 4 10 2 4 3" xfId="30996" xr:uid="{00000000-0005-0000-0000-00005C780000}"/>
    <cellStyle name="20% - Accent1 4 10 2 4 3 2" xfId="30997" xr:uid="{00000000-0005-0000-0000-00005D780000}"/>
    <cellStyle name="20% - Accent1 4 10 2 4 4" xfId="30998" xr:uid="{00000000-0005-0000-0000-00005E780000}"/>
    <cellStyle name="20% - Accent1 4 10 2 5" xfId="30999" xr:uid="{00000000-0005-0000-0000-00005F780000}"/>
    <cellStyle name="20% - Accent1 4 10 2 5 2" xfId="31000" xr:uid="{00000000-0005-0000-0000-000060780000}"/>
    <cellStyle name="20% - Accent1 4 10 2 5 2 2" xfId="31001" xr:uid="{00000000-0005-0000-0000-000061780000}"/>
    <cellStyle name="20% - Accent1 4 10 2 5 3" xfId="31002" xr:uid="{00000000-0005-0000-0000-000062780000}"/>
    <cellStyle name="20% - Accent1 4 10 2 6" xfId="31003" xr:uid="{00000000-0005-0000-0000-000063780000}"/>
    <cellStyle name="20% - Accent1 4 10 2 6 2" xfId="31004" xr:uid="{00000000-0005-0000-0000-000064780000}"/>
    <cellStyle name="20% - Accent1 4 10 2 6 2 2" xfId="31005" xr:uid="{00000000-0005-0000-0000-000065780000}"/>
    <cellStyle name="20% - Accent1 4 10 2 6 3" xfId="31006" xr:uid="{00000000-0005-0000-0000-000066780000}"/>
    <cellStyle name="20% - Accent1 4 10 2 7" xfId="31007" xr:uid="{00000000-0005-0000-0000-000067780000}"/>
    <cellStyle name="20% - Accent1 4 10 2 7 2" xfId="31008" xr:uid="{00000000-0005-0000-0000-000068780000}"/>
    <cellStyle name="20% - Accent1 4 10 2 8" xfId="31009" xr:uid="{00000000-0005-0000-0000-000069780000}"/>
    <cellStyle name="20% - Accent1 4 10 2 8 2" xfId="31010" xr:uid="{00000000-0005-0000-0000-00006A780000}"/>
    <cellStyle name="20% - Accent1 4 10 2 9" xfId="31011" xr:uid="{00000000-0005-0000-0000-00006B780000}"/>
    <cellStyle name="20% - Accent1 4 10 3" xfId="31012" xr:uid="{00000000-0005-0000-0000-00006C780000}"/>
    <cellStyle name="20% - Accent1 4 10 3 2" xfId="31013" xr:uid="{00000000-0005-0000-0000-00006D780000}"/>
    <cellStyle name="20% - Accent1 4 10 3 2 2" xfId="31014" xr:uid="{00000000-0005-0000-0000-00006E780000}"/>
    <cellStyle name="20% - Accent1 4 10 3 2 2 2" xfId="31015" xr:uid="{00000000-0005-0000-0000-00006F780000}"/>
    <cellStyle name="20% - Accent1 4 10 3 2 2 2 2" xfId="31016" xr:uid="{00000000-0005-0000-0000-000070780000}"/>
    <cellStyle name="20% - Accent1 4 10 3 2 2 3" xfId="31017" xr:uid="{00000000-0005-0000-0000-000071780000}"/>
    <cellStyle name="20% - Accent1 4 10 3 2 3" xfId="31018" xr:uid="{00000000-0005-0000-0000-000072780000}"/>
    <cellStyle name="20% - Accent1 4 10 3 2 3 2" xfId="31019" xr:uid="{00000000-0005-0000-0000-000073780000}"/>
    <cellStyle name="20% - Accent1 4 10 3 2 4" xfId="31020" xr:uid="{00000000-0005-0000-0000-000074780000}"/>
    <cellStyle name="20% - Accent1 4 10 3 3" xfId="31021" xr:uid="{00000000-0005-0000-0000-000075780000}"/>
    <cellStyle name="20% - Accent1 4 10 3 3 2" xfId="31022" xr:uid="{00000000-0005-0000-0000-000076780000}"/>
    <cellStyle name="20% - Accent1 4 10 3 3 2 2" xfId="31023" xr:uid="{00000000-0005-0000-0000-000077780000}"/>
    <cellStyle name="20% - Accent1 4 10 3 3 2 2 2" xfId="31024" xr:uid="{00000000-0005-0000-0000-000078780000}"/>
    <cellStyle name="20% - Accent1 4 10 3 3 2 3" xfId="31025" xr:uid="{00000000-0005-0000-0000-000079780000}"/>
    <cellStyle name="20% - Accent1 4 10 3 3 3" xfId="31026" xr:uid="{00000000-0005-0000-0000-00007A780000}"/>
    <cellStyle name="20% - Accent1 4 10 3 3 3 2" xfId="31027" xr:uid="{00000000-0005-0000-0000-00007B780000}"/>
    <cellStyle name="20% - Accent1 4 10 3 3 4" xfId="31028" xr:uid="{00000000-0005-0000-0000-00007C780000}"/>
    <cellStyle name="20% - Accent1 4 10 3 4" xfId="31029" xr:uid="{00000000-0005-0000-0000-00007D780000}"/>
    <cellStyle name="20% - Accent1 4 10 3 4 2" xfId="31030" xr:uid="{00000000-0005-0000-0000-00007E780000}"/>
    <cellStyle name="20% - Accent1 4 10 3 4 2 2" xfId="31031" xr:uid="{00000000-0005-0000-0000-00007F780000}"/>
    <cellStyle name="20% - Accent1 4 10 3 4 2 2 2" xfId="31032" xr:uid="{00000000-0005-0000-0000-000080780000}"/>
    <cellStyle name="20% - Accent1 4 10 3 4 2 3" xfId="31033" xr:uid="{00000000-0005-0000-0000-000081780000}"/>
    <cellStyle name="20% - Accent1 4 10 3 4 3" xfId="31034" xr:uid="{00000000-0005-0000-0000-000082780000}"/>
    <cellStyle name="20% - Accent1 4 10 3 4 3 2" xfId="31035" xr:uid="{00000000-0005-0000-0000-000083780000}"/>
    <cellStyle name="20% - Accent1 4 10 3 4 4" xfId="31036" xr:uid="{00000000-0005-0000-0000-000084780000}"/>
    <cellStyle name="20% - Accent1 4 10 3 5" xfId="31037" xr:uid="{00000000-0005-0000-0000-000085780000}"/>
    <cellStyle name="20% - Accent1 4 10 3 5 2" xfId="31038" xr:uid="{00000000-0005-0000-0000-000086780000}"/>
    <cellStyle name="20% - Accent1 4 10 3 5 2 2" xfId="31039" xr:uid="{00000000-0005-0000-0000-000087780000}"/>
    <cellStyle name="20% - Accent1 4 10 3 5 3" xfId="31040" xr:uid="{00000000-0005-0000-0000-000088780000}"/>
    <cellStyle name="20% - Accent1 4 10 3 6" xfId="31041" xr:uid="{00000000-0005-0000-0000-000089780000}"/>
    <cellStyle name="20% - Accent1 4 10 3 6 2" xfId="31042" xr:uid="{00000000-0005-0000-0000-00008A780000}"/>
    <cellStyle name="20% - Accent1 4 10 3 6 2 2" xfId="31043" xr:uid="{00000000-0005-0000-0000-00008B780000}"/>
    <cellStyle name="20% - Accent1 4 10 3 6 3" xfId="31044" xr:uid="{00000000-0005-0000-0000-00008C780000}"/>
    <cellStyle name="20% - Accent1 4 10 3 7" xfId="31045" xr:uid="{00000000-0005-0000-0000-00008D780000}"/>
    <cellStyle name="20% - Accent1 4 10 3 7 2" xfId="31046" xr:uid="{00000000-0005-0000-0000-00008E780000}"/>
    <cellStyle name="20% - Accent1 4 10 3 8" xfId="31047" xr:uid="{00000000-0005-0000-0000-00008F780000}"/>
    <cellStyle name="20% - Accent1 4 10 3 8 2" xfId="31048" xr:uid="{00000000-0005-0000-0000-000090780000}"/>
    <cellStyle name="20% - Accent1 4 10 3 9" xfId="31049" xr:uid="{00000000-0005-0000-0000-000091780000}"/>
    <cellStyle name="20% - Accent1 4 10 4" xfId="31050" xr:uid="{00000000-0005-0000-0000-000092780000}"/>
    <cellStyle name="20% - Accent1 4 10 4 2" xfId="31051" xr:uid="{00000000-0005-0000-0000-000093780000}"/>
    <cellStyle name="20% - Accent1 4 10 4 2 2" xfId="31052" xr:uid="{00000000-0005-0000-0000-000094780000}"/>
    <cellStyle name="20% - Accent1 4 10 4 2 2 2" xfId="31053" xr:uid="{00000000-0005-0000-0000-000095780000}"/>
    <cellStyle name="20% - Accent1 4 10 4 2 3" xfId="31054" xr:uid="{00000000-0005-0000-0000-000096780000}"/>
    <cellStyle name="20% - Accent1 4 10 4 3" xfId="31055" xr:uid="{00000000-0005-0000-0000-000097780000}"/>
    <cellStyle name="20% - Accent1 4 10 4 3 2" xfId="31056" xr:uid="{00000000-0005-0000-0000-000098780000}"/>
    <cellStyle name="20% - Accent1 4 10 4 4" xfId="31057" xr:uid="{00000000-0005-0000-0000-000099780000}"/>
    <cellStyle name="20% - Accent1 4 10 5" xfId="31058" xr:uid="{00000000-0005-0000-0000-00009A780000}"/>
    <cellStyle name="20% - Accent1 4 10 5 2" xfId="31059" xr:uid="{00000000-0005-0000-0000-00009B780000}"/>
    <cellStyle name="20% - Accent1 4 10 5 2 2" xfId="31060" xr:uid="{00000000-0005-0000-0000-00009C780000}"/>
    <cellStyle name="20% - Accent1 4 10 5 2 2 2" xfId="31061" xr:uid="{00000000-0005-0000-0000-00009D780000}"/>
    <cellStyle name="20% - Accent1 4 10 5 2 3" xfId="31062" xr:uid="{00000000-0005-0000-0000-00009E780000}"/>
    <cellStyle name="20% - Accent1 4 10 5 3" xfId="31063" xr:uid="{00000000-0005-0000-0000-00009F780000}"/>
    <cellStyle name="20% - Accent1 4 10 5 3 2" xfId="31064" xr:uid="{00000000-0005-0000-0000-0000A0780000}"/>
    <cellStyle name="20% - Accent1 4 10 5 4" xfId="31065" xr:uid="{00000000-0005-0000-0000-0000A1780000}"/>
    <cellStyle name="20% - Accent1 4 10 6" xfId="31066" xr:uid="{00000000-0005-0000-0000-0000A2780000}"/>
    <cellStyle name="20% - Accent1 4 10 6 2" xfId="31067" xr:uid="{00000000-0005-0000-0000-0000A3780000}"/>
    <cellStyle name="20% - Accent1 4 10 6 2 2" xfId="31068" xr:uid="{00000000-0005-0000-0000-0000A4780000}"/>
    <cellStyle name="20% - Accent1 4 10 6 2 2 2" xfId="31069" xr:uid="{00000000-0005-0000-0000-0000A5780000}"/>
    <cellStyle name="20% - Accent1 4 10 6 2 3" xfId="31070" xr:uid="{00000000-0005-0000-0000-0000A6780000}"/>
    <cellStyle name="20% - Accent1 4 10 6 3" xfId="31071" xr:uid="{00000000-0005-0000-0000-0000A7780000}"/>
    <cellStyle name="20% - Accent1 4 10 6 3 2" xfId="31072" xr:uid="{00000000-0005-0000-0000-0000A8780000}"/>
    <cellStyle name="20% - Accent1 4 10 6 4" xfId="31073" xr:uid="{00000000-0005-0000-0000-0000A9780000}"/>
    <cellStyle name="20% - Accent1 4 10 7" xfId="31074" xr:uid="{00000000-0005-0000-0000-0000AA780000}"/>
    <cellStyle name="20% - Accent1 4 10 7 2" xfId="31075" xr:uid="{00000000-0005-0000-0000-0000AB780000}"/>
    <cellStyle name="20% - Accent1 4 10 7 2 2" xfId="31076" xr:uid="{00000000-0005-0000-0000-0000AC780000}"/>
    <cellStyle name="20% - Accent1 4 10 7 3" xfId="31077" xr:uid="{00000000-0005-0000-0000-0000AD780000}"/>
    <cellStyle name="20% - Accent1 4 10 8" xfId="31078" xr:uid="{00000000-0005-0000-0000-0000AE780000}"/>
    <cellStyle name="20% - Accent1 4 10 8 2" xfId="31079" xr:uid="{00000000-0005-0000-0000-0000AF780000}"/>
    <cellStyle name="20% - Accent1 4 10 8 2 2" xfId="31080" xr:uid="{00000000-0005-0000-0000-0000B0780000}"/>
    <cellStyle name="20% - Accent1 4 10 8 3" xfId="31081" xr:uid="{00000000-0005-0000-0000-0000B1780000}"/>
    <cellStyle name="20% - Accent1 4 10 9" xfId="31082" xr:uid="{00000000-0005-0000-0000-0000B2780000}"/>
    <cellStyle name="20% - Accent1 4 10 9 2" xfId="31083" xr:uid="{00000000-0005-0000-0000-0000B3780000}"/>
    <cellStyle name="20% - Accent1 4 11" xfId="31084" xr:uid="{00000000-0005-0000-0000-0000B4780000}"/>
    <cellStyle name="20% - Accent1 4 11 10" xfId="31085" xr:uid="{00000000-0005-0000-0000-0000B5780000}"/>
    <cellStyle name="20% - Accent1 4 11 10 2" xfId="31086" xr:uid="{00000000-0005-0000-0000-0000B6780000}"/>
    <cellStyle name="20% - Accent1 4 11 11" xfId="31087" xr:uid="{00000000-0005-0000-0000-0000B7780000}"/>
    <cellStyle name="20% - Accent1 4 11 2" xfId="31088" xr:uid="{00000000-0005-0000-0000-0000B8780000}"/>
    <cellStyle name="20% - Accent1 4 11 2 2" xfId="31089" xr:uid="{00000000-0005-0000-0000-0000B9780000}"/>
    <cellStyle name="20% - Accent1 4 11 2 2 2" xfId="31090" xr:uid="{00000000-0005-0000-0000-0000BA780000}"/>
    <cellStyle name="20% - Accent1 4 11 2 2 2 2" xfId="31091" xr:uid="{00000000-0005-0000-0000-0000BB780000}"/>
    <cellStyle name="20% - Accent1 4 11 2 2 2 2 2" xfId="31092" xr:uid="{00000000-0005-0000-0000-0000BC780000}"/>
    <cellStyle name="20% - Accent1 4 11 2 2 2 3" xfId="31093" xr:uid="{00000000-0005-0000-0000-0000BD780000}"/>
    <cellStyle name="20% - Accent1 4 11 2 2 3" xfId="31094" xr:uid="{00000000-0005-0000-0000-0000BE780000}"/>
    <cellStyle name="20% - Accent1 4 11 2 2 3 2" xfId="31095" xr:uid="{00000000-0005-0000-0000-0000BF780000}"/>
    <cellStyle name="20% - Accent1 4 11 2 2 4" xfId="31096" xr:uid="{00000000-0005-0000-0000-0000C0780000}"/>
    <cellStyle name="20% - Accent1 4 11 2 3" xfId="31097" xr:uid="{00000000-0005-0000-0000-0000C1780000}"/>
    <cellStyle name="20% - Accent1 4 11 2 3 2" xfId="31098" xr:uid="{00000000-0005-0000-0000-0000C2780000}"/>
    <cellStyle name="20% - Accent1 4 11 2 3 2 2" xfId="31099" xr:uid="{00000000-0005-0000-0000-0000C3780000}"/>
    <cellStyle name="20% - Accent1 4 11 2 3 2 2 2" xfId="31100" xr:uid="{00000000-0005-0000-0000-0000C4780000}"/>
    <cellStyle name="20% - Accent1 4 11 2 3 2 3" xfId="31101" xr:uid="{00000000-0005-0000-0000-0000C5780000}"/>
    <cellStyle name="20% - Accent1 4 11 2 3 3" xfId="31102" xr:uid="{00000000-0005-0000-0000-0000C6780000}"/>
    <cellStyle name="20% - Accent1 4 11 2 3 3 2" xfId="31103" xr:uid="{00000000-0005-0000-0000-0000C7780000}"/>
    <cellStyle name="20% - Accent1 4 11 2 3 4" xfId="31104" xr:uid="{00000000-0005-0000-0000-0000C8780000}"/>
    <cellStyle name="20% - Accent1 4 11 2 4" xfId="31105" xr:uid="{00000000-0005-0000-0000-0000C9780000}"/>
    <cellStyle name="20% - Accent1 4 11 2 4 2" xfId="31106" xr:uid="{00000000-0005-0000-0000-0000CA780000}"/>
    <cellStyle name="20% - Accent1 4 11 2 4 2 2" xfId="31107" xr:uid="{00000000-0005-0000-0000-0000CB780000}"/>
    <cellStyle name="20% - Accent1 4 11 2 4 2 2 2" xfId="31108" xr:uid="{00000000-0005-0000-0000-0000CC780000}"/>
    <cellStyle name="20% - Accent1 4 11 2 4 2 3" xfId="31109" xr:uid="{00000000-0005-0000-0000-0000CD780000}"/>
    <cellStyle name="20% - Accent1 4 11 2 4 3" xfId="31110" xr:uid="{00000000-0005-0000-0000-0000CE780000}"/>
    <cellStyle name="20% - Accent1 4 11 2 4 3 2" xfId="31111" xr:uid="{00000000-0005-0000-0000-0000CF780000}"/>
    <cellStyle name="20% - Accent1 4 11 2 4 4" xfId="31112" xr:uid="{00000000-0005-0000-0000-0000D0780000}"/>
    <cellStyle name="20% - Accent1 4 11 2 5" xfId="31113" xr:uid="{00000000-0005-0000-0000-0000D1780000}"/>
    <cellStyle name="20% - Accent1 4 11 2 5 2" xfId="31114" xr:uid="{00000000-0005-0000-0000-0000D2780000}"/>
    <cellStyle name="20% - Accent1 4 11 2 5 2 2" xfId="31115" xr:uid="{00000000-0005-0000-0000-0000D3780000}"/>
    <cellStyle name="20% - Accent1 4 11 2 5 3" xfId="31116" xr:uid="{00000000-0005-0000-0000-0000D4780000}"/>
    <cellStyle name="20% - Accent1 4 11 2 6" xfId="31117" xr:uid="{00000000-0005-0000-0000-0000D5780000}"/>
    <cellStyle name="20% - Accent1 4 11 2 6 2" xfId="31118" xr:uid="{00000000-0005-0000-0000-0000D6780000}"/>
    <cellStyle name="20% - Accent1 4 11 2 6 2 2" xfId="31119" xr:uid="{00000000-0005-0000-0000-0000D7780000}"/>
    <cellStyle name="20% - Accent1 4 11 2 6 3" xfId="31120" xr:uid="{00000000-0005-0000-0000-0000D8780000}"/>
    <cellStyle name="20% - Accent1 4 11 2 7" xfId="31121" xr:uid="{00000000-0005-0000-0000-0000D9780000}"/>
    <cellStyle name="20% - Accent1 4 11 2 7 2" xfId="31122" xr:uid="{00000000-0005-0000-0000-0000DA780000}"/>
    <cellStyle name="20% - Accent1 4 11 2 8" xfId="31123" xr:uid="{00000000-0005-0000-0000-0000DB780000}"/>
    <cellStyle name="20% - Accent1 4 11 2 8 2" xfId="31124" xr:uid="{00000000-0005-0000-0000-0000DC780000}"/>
    <cellStyle name="20% - Accent1 4 11 2 9" xfId="31125" xr:uid="{00000000-0005-0000-0000-0000DD780000}"/>
    <cellStyle name="20% - Accent1 4 11 3" xfId="31126" xr:uid="{00000000-0005-0000-0000-0000DE780000}"/>
    <cellStyle name="20% - Accent1 4 11 3 2" xfId="31127" xr:uid="{00000000-0005-0000-0000-0000DF780000}"/>
    <cellStyle name="20% - Accent1 4 11 3 2 2" xfId="31128" xr:uid="{00000000-0005-0000-0000-0000E0780000}"/>
    <cellStyle name="20% - Accent1 4 11 3 2 2 2" xfId="31129" xr:uid="{00000000-0005-0000-0000-0000E1780000}"/>
    <cellStyle name="20% - Accent1 4 11 3 2 2 2 2" xfId="31130" xr:uid="{00000000-0005-0000-0000-0000E2780000}"/>
    <cellStyle name="20% - Accent1 4 11 3 2 2 3" xfId="31131" xr:uid="{00000000-0005-0000-0000-0000E3780000}"/>
    <cellStyle name="20% - Accent1 4 11 3 2 3" xfId="31132" xr:uid="{00000000-0005-0000-0000-0000E4780000}"/>
    <cellStyle name="20% - Accent1 4 11 3 2 3 2" xfId="31133" xr:uid="{00000000-0005-0000-0000-0000E5780000}"/>
    <cellStyle name="20% - Accent1 4 11 3 2 4" xfId="31134" xr:uid="{00000000-0005-0000-0000-0000E6780000}"/>
    <cellStyle name="20% - Accent1 4 11 3 3" xfId="31135" xr:uid="{00000000-0005-0000-0000-0000E7780000}"/>
    <cellStyle name="20% - Accent1 4 11 3 3 2" xfId="31136" xr:uid="{00000000-0005-0000-0000-0000E8780000}"/>
    <cellStyle name="20% - Accent1 4 11 3 3 2 2" xfId="31137" xr:uid="{00000000-0005-0000-0000-0000E9780000}"/>
    <cellStyle name="20% - Accent1 4 11 3 3 2 2 2" xfId="31138" xr:uid="{00000000-0005-0000-0000-0000EA780000}"/>
    <cellStyle name="20% - Accent1 4 11 3 3 2 3" xfId="31139" xr:uid="{00000000-0005-0000-0000-0000EB780000}"/>
    <cellStyle name="20% - Accent1 4 11 3 3 3" xfId="31140" xr:uid="{00000000-0005-0000-0000-0000EC780000}"/>
    <cellStyle name="20% - Accent1 4 11 3 3 3 2" xfId="31141" xr:uid="{00000000-0005-0000-0000-0000ED780000}"/>
    <cellStyle name="20% - Accent1 4 11 3 3 4" xfId="31142" xr:uid="{00000000-0005-0000-0000-0000EE780000}"/>
    <cellStyle name="20% - Accent1 4 11 3 4" xfId="31143" xr:uid="{00000000-0005-0000-0000-0000EF780000}"/>
    <cellStyle name="20% - Accent1 4 11 3 4 2" xfId="31144" xr:uid="{00000000-0005-0000-0000-0000F0780000}"/>
    <cellStyle name="20% - Accent1 4 11 3 4 2 2" xfId="31145" xr:uid="{00000000-0005-0000-0000-0000F1780000}"/>
    <cellStyle name="20% - Accent1 4 11 3 4 2 2 2" xfId="31146" xr:uid="{00000000-0005-0000-0000-0000F2780000}"/>
    <cellStyle name="20% - Accent1 4 11 3 4 2 3" xfId="31147" xr:uid="{00000000-0005-0000-0000-0000F3780000}"/>
    <cellStyle name="20% - Accent1 4 11 3 4 3" xfId="31148" xr:uid="{00000000-0005-0000-0000-0000F4780000}"/>
    <cellStyle name="20% - Accent1 4 11 3 4 3 2" xfId="31149" xr:uid="{00000000-0005-0000-0000-0000F5780000}"/>
    <cellStyle name="20% - Accent1 4 11 3 4 4" xfId="31150" xr:uid="{00000000-0005-0000-0000-0000F6780000}"/>
    <cellStyle name="20% - Accent1 4 11 3 5" xfId="31151" xr:uid="{00000000-0005-0000-0000-0000F7780000}"/>
    <cellStyle name="20% - Accent1 4 11 3 5 2" xfId="31152" xr:uid="{00000000-0005-0000-0000-0000F8780000}"/>
    <cellStyle name="20% - Accent1 4 11 3 5 2 2" xfId="31153" xr:uid="{00000000-0005-0000-0000-0000F9780000}"/>
    <cellStyle name="20% - Accent1 4 11 3 5 3" xfId="31154" xr:uid="{00000000-0005-0000-0000-0000FA780000}"/>
    <cellStyle name="20% - Accent1 4 11 3 6" xfId="31155" xr:uid="{00000000-0005-0000-0000-0000FB780000}"/>
    <cellStyle name="20% - Accent1 4 11 3 6 2" xfId="31156" xr:uid="{00000000-0005-0000-0000-0000FC780000}"/>
    <cellStyle name="20% - Accent1 4 11 3 6 2 2" xfId="31157" xr:uid="{00000000-0005-0000-0000-0000FD780000}"/>
    <cellStyle name="20% - Accent1 4 11 3 6 3" xfId="31158" xr:uid="{00000000-0005-0000-0000-0000FE780000}"/>
    <cellStyle name="20% - Accent1 4 11 3 7" xfId="31159" xr:uid="{00000000-0005-0000-0000-0000FF780000}"/>
    <cellStyle name="20% - Accent1 4 11 3 7 2" xfId="31160" xr:uid="{00000000-0005-0000-0000-000000790000}"/>
    <cellStyle name="20% - Accent1 4 11 3 8" xfId="31161" xr:uid="{00000000-0005-0000-0000-000001790000}"/>
    <cellStyle name="20% - Accent1 4 11 3 8 2" xfId="31162" xr:uid="{00000000-0005-0000-0000-000002790000}"/>
    <cellStyle name="20% - Accent1 4 11 3 9" xfId="31163" xr:uid="{00000000-0005-0000-0000-000003790000}"/>
    <cellStyle name="20% - Accent1 4 11 4" xfId="31164" xr:uid="{00000000-0005-0000-0000-000004790000}"/>
    <cellStyle name="20% - Accent1 4 11 4 2" xfId="31165" xr:uid="{00000000-0005-0000-0000-000005790000}"/>
    <cellStyle name="20% - Accent1 4 11 4 2 2" xfId="31166" xr:uid="{00000000-0005-0000-0000-000006790000}"/>
    <cellStyle name="20% - Accent1 4 11 4 2 2 2" xfId="31167" xr:uid="{00000000-0005-0000-0000-000007790000}"/>
    <cellStyle name="20% - Accent1 4 11 4 2 3" xfId="31168" xr:uid="{00000000-0005-0000-0000-000008790000}"/>
    <cellStyle name="20% - Accent1 4 11 4 3" xfId="31169" xr:uid="{00000000-0005-0000-0000-000009790000}"/>
    <cellStyle name="20% - Accent1 4 11 4 3 2" xfId="31170" xr:uid="{00000000-0005-0000-0000-00000A790000}"/>
    <cellStyle name="20% - Accent1 4 11 4 4" xfId="31171" xr:uid="{00000000-0005-0000-0000-00000B790000}"/>
    <cellStyle name="20% - Accent1 4 11 5" xfId="31172" xr:uid="{00000000-0005-0000-0000-00000C790000}"/>
    <cellStyle name="20% - Accent1 4 11 5 2" xfId="31173" xr:uid="{00000000-0005-0000-0000-00000D790000}"/>
    <cellStyle name="20% - Accent1 4 11 5 2 2" xfId="31174" xr:uid="{00000000-0005-0000-0000-00000E790000}"/>
    <cellStyle name="20% - Accent1 4 11 5 2 2 2" xfId="31175" xr:uid="{00000000-0005-0000-0000-00000F790000}"/>
    <cellStyle name="20% - Accent1 4 11 5 2 3" xfId="31176" xr:uid="{00000000-0005-0000-0000-000010790000}"/>
    <cellStyle name="20% - Accent1 4 11 5 3" xfId="31177" xr:uid="{00000000-0005-0000-0000-000011790000}"/>
    <cellStyle name="20% - Accent1 4 11 5 3 2" xfId="31178" xr:uid="{00000000-0005-0000-0000-000012790000}"/>
    <cellStyle name="20% - Accent1 4 11 5 4" xfId="31179" xr:uid="{00000000-0005-0000-0000-000013790000}"/>
    <cellStyle name="20% - Accent1 4 11 6" xfId="31180" xr:uid="{00000000-0005-0000-0000-000014790000}"/>
    <cellStyle name="20% - Accent1 4 11 6 2" xfId="31181" xr:uid="{00000000-0005-0000-0000-000015790000}"/>
    <cellStyle name="20% - Accent1 4 11 6 2 2" xfId="31182" xr:uid="{00000000-0005-0000-0000-000016790000}"/>
    <cellStyle name="20% - Accent1 4 11 6 2 2 2" xfId="31183" xr:uid="{00000000-0005-0000-0000-000017790000}"/>
    <cellStyle name="20% - Accent1 4 11 6 2 3" xfId="31184" xr:uid="{00000000-0005-0000-0000-000018790000}"/>
    <cellStyle name="20% - Accent1 4 11 6 3" xfId="31185" xr:uid="{00000000-0005-0000-0000-000019790000}"/>
    <cellStyle name="20% - Accent1 4 11 6 3 2" xfId="31186" xr:uid="{00000000-0005-0000-0000-00001A790000}"/>
    <cellStyle name="20% - Accent1 4 11 6 4" xfId="31187" xr:uid="{00000000-0005-0000-0000-00001B790000}"/>
    <cellStyle name="20% - Accent1 4 11 7" xfId="31188" xr:uid="{00000000-0005-0000-0000-00001C790000}"/>
    <cellStyle name="20% - Accent1 4 11 7 2" xfId="31189" xr:uid="{00000000-0005-0000-0000-00001D790000}"/>
    <cellStyle name="20% - Accent1 4 11 7 2 2" xfId="31190" xr:uid="{00000000-0005-0000-0000-00001E790000}"/>
    <cellStyle name="20% - Accent1 4 11 7 3" xfId="31191" xr:uid="{00000000-0005-0000-0000-00001F790000}"/>
    <cellStyle name="20% - Accent1 4 11 8" xfId="31192" xr:uid="{00000000-0005-0000-0000-000020790000}"/>
    <cellStyle name="20% - Accent1 4 11 8 2" xfId="31193" xr:uid="{00000000-0005-0000-0000-000021790000}"/>
    <cellStyle name="20% - Accent1 4 11 8 2 2" xfId="31194" xr:uid="{00000000-0005-0000-0000-000022790000}"/>
    <cellStyle name="20% - Accent1 4 11 8 3" xfId="31195" xr:uid="{00000000-0005-0000-0000-000023790000}"/>
    <cellStyle name="20% - Accent1 4 11 9" xfId="31196" xr:uid="{00000000-0005-0000-0000-000024790000}"/>
    <cellStyle name="20% - Accent1 4 11 9 2" xfId="31197" xr:uid="{00000000-0005-0000-0000-000025790000}"/>
    <cellStyle name="20% - Accent1 4 12" xfId="31198" xr:uid="{00000000-0005-0000-0000-000026790000}"/>
    <cellStyle name="20% - Accent1 4 12 2" xfId="31199" xr:uid="{00000000-0005-0000-0000-000027790000}"/>
    <cellStyle name="20% - Accent1 4 12 2 2" xfId="31200" xr:uid="{00000000-0005-0000-0000-000028790000}"/>
    <cellStyle name="20% - Accent1 4 12 2 2 2" xfId="31201" xr:uid="{00000000-0005-0000-0000-000029790000}"/>
    <cellStyle name="20% - Accent1 4 12 2 2 2 2" xfId="31202" xr:uid="{00000000-0005-0000-0000-00002A790000}"/>
    <cellStyle name="20% - Accent1 4 12 2 2 3" xfId="31203" xr:uid="{00000000-0005-0000-0000-00002B790000}"/>
    <cellStyle name="20% - Accent1 4 12 2 3" xfId="31204" xr:uid="{00000000-0005-0000-0000-00002C790000}"/>
    <cellStyle name="20% - Accent1 4 12 2 3 2" xfId="31205" xr:uid="{00000000-0005-0000-0000-00002D790000}"/>
    <cellStyle name="20% - Accent1 4 12 2 4" xfId="31206" xr:uid="{00000000-0005-0000-0000-00002E790000}"/>
    <cellStyle name="20% - Accent1 4 12 3" xfId="31207" xr:uid="{00000000-0005-0000-0000-00002F790000}"/>
    <cellStyle name="20% - Accent1 4 12 3 2" xfId="31208" xr:uid="{00000000-0005-0000-0000-000030790000}"/>
    <cellStyle name="20% - Accent1 4 12 3 2 2" xfId="31209" xr:uid="{00000000-0005-0000-0000-000031790000}"/>
    <cellStyle name="20% - Accent1 4 12 3 2 2 2" xfId="31210" xr:uid="{00000000-0005-0000-0000-000032790000}"/>
    <cellStyle name="20% - Accent1 4 12 3 2 3" xfId="31211" xr:uid="{00000000-0005-0000-0000-000033790000}"/>
    <cellStyle name="20% - Accent1 4 12 3 3" xfId="31212" xr:uid="{00000000-0005-0000-0000-000034790000}"/>
    <cellStyle name="20% - Accent1 4 12 3 3 2" xfId="31213" xr:uid="{00000000-0005-0000-0000-000035790000}"/>
    <cellStyle name="20% - Accent1 4 12 3 4" xfId="31214" xr:uid="{00000000-0005-0000-0000-000036790000}"/>
    <cellStyle name="20% - Accent1 4 12 4" xfId="31215" xr:uid="{00000000-0005-0000-0000-000037790000}"/>
    <cellStyle name="20% - Accent1 4 12 4 2" xfId="31216" xr:uid="{00000000-0005-0000-0000-000038790000}"/>
    <cellStyle name="20% - Accent1 4 12 4 2 2" xfId="31217" xr:uid="{00000000-0005-0000-0000-000039790000}"/>
    <cellStyle name="20% - Accent1 4 12 4 2 2 2" xfId="31218" xr:uid="{00000000-0005-0000-0000-00003A790000}"/>
    <cellStyle name="20% - Accent1 4 12 4 2 3" xfId="31219" xr:uid="{00000000-0005-0000-0000-00003B790000}"/>
    <cellStyle name="20% - Accent1 4 12 4 3" xfId="31220" xr:uid="{00000000-0005-0000-0000-00003C790000}"/>
    <cellStyle name="20% - Accent1 4 12 4 3 2" xfId="31221" xr:uid="{00000000-0005-0000-0000-00003D790000}"/>
    <cellStyle name="20% - Accent1 4 12 4 4" xfId="31222" xr:uid="{00000000-0005-0000-0000-00003E790000}"/>
    <cellStyle name="20% - Accent1 4 12 5" xfId="31223" xr:uid="{00000000-0005-0000-0000-00003F790000}"/>
    <cellStyle name="20% - Accent1 4 12 5 2" xfId="31224" xr:uid="{00000000-0005-0000-0000-000040790000}"/>
    <cellStyle name="20% - Accent1 4 12 5 2 2" xfId="31225" xr:uid="{00000000-0005-0000-0000-000041790000}"/>
    <cellStyle name="20% - Accent1 4 12 5 3" xfId="31226" xr:uid="{00000000-0005-0000-0000-000042790000}"/>
    <cellStyle name="20% - Accent1 4 12 6" xfId="31227" xr:uid="{00000000-0005-0000-0000-000043790000}"/>
    <cellStyle name="20% - Accent1 4 12 6 2" xfId="31228" xr:uid="{00000000-0005-0000-0000-000044790000}"/>
    <cellStyle name="20% - Accent1 4 12 6 2 2" xfId="31229" xr:uid="{00000000-0005-0000-0000-000045790000}"/>
    <cellStyle name="20% - Accent1 4 12 6 3" xfId="31230" xr:uid="{00000000-0005-0000-0000-000046790000}"/>
    <cellStyle name="20% - Accent1 4 12 7" xfId="31231" xr:uid="{00000000-0005-0000-0000-000047790000}"/>
    <cellStyle name="20% - Accent1 4 12 7 2" xfId="31232" xr:uid="{00000000-0005-0000-0000-000048790000}"/>
    <cellStyle name="20% - Accent1 4 12 8" xfId="31233" xr:uid="{00000000-0005-0000-0000-000049790000}"/>
    <cellStyle name="20% - Accent1 4 12 8 2" xfId="31234" xr:uid="{00000000-0005-0000-0000-00004A790000}"/>
    <cellStyle name="20% - Accent1 4 12 9" xfId="31235" xr:uid="{00000000-0005-0000-0000-00004B790000}"/>
    <cellStyle name="20% - Accent1 4 13" xfId="31236" xr:uid="{00000000-0005-0000-0000-00004C790000}"/>
    <cellStyle name="20% - Accent1 4 13 2" xfId="31237" xr:uid="{00000000-0005-0000-0000-00004D790000}"/>
    <cellStyle name="20% - Accent1 4 13 2 2" xfId="31238" xr:uid="{00000000-0005-0000-0000-00004E790000}"/>
    <cellStyle name="20% - Accent1 4 13 2 2 2" xfId="31239" xr:uid="{00000000-0005-0000-0000-00004F790000}"/>
    <cellStyle name="20% - Accent1 4 13 2 2 2 2" xfId="31240" xr:uid="{00000000-0005-0000-0000-000050790000}"/>
    <cellStyle name="20% - Accent1 4 13 2 2 3" xfId="31241" xr:uid="{00000000-0005-0000-0000-000051790000}"/>
    <cellStyle name="20% - Accent1 4 13 2 3" xfId="31242" xr:uid="{00000000-0005-0000-0000-000052790000}"/>
    <cellStyle name="20% - Accent1 4 13 2 3 2" xfId="31243" xr:uid="{00000000-0005-0000-0000-000053790000}"/>
    <cellStyle name="20% - Accent1 4 13 2 4" xfId="31244" xr:uid="{00000000-0005-0000-0000-000054790000}"/>
    <cellStyle name="20% - Accent1 4 13 3" xfId="31245" xr:uid="{00000000-0005-0000-0000-000055790000}"/>
    <cellStyle name="20% - Accent1 4 13 3 2" xfId="31246" xr:uid="{00000000-0005-0000-0000-000056790000}"/>
    <cellStyle name="20% - Accent1 4 13 3 2 2" xfId="31247" xr:uid="{00000000-0005-0000-0000-000057790000}"/>
    <cellStyle name="20% - Accent1 4 13 3 2 2 2" xfId="31248" xr:uid="{00000000-0005-0000-0000-000058790000}"/>
    <cellStyle name="20% - Accent1 4 13 3 2 3" xfId="31249" xr:uid="{00000000-0005-0000-0000-000059790000}"/>
    <cellStyle name="20% - Accent1 4 13 3 3" xfId="31250" xr:uid="{00000000-0005-0000-0000-00005A790000}"/>
    <cellStyle name="20% - Accent1 4 13 3 3 2" xfId="31251" xr:uid="{00000000-0005-0000-0000-00005B790000}"/>
    <cellStyle name="20% - Accent1 4 13 3 4" xfId="31252" xr:uid="{00000000-0005-0000-0000-00005C790000}"/>
    <cellStyle name="20% - Accent1 4 13 4" xfId="31253" xr:uid="{00000000-0005-0000-0000-00005D790000}"/>
    <cellStyle name="20% - Accent1 4 13 4 2" xfId="31254" xr:uid="{00000000-0005-0000-0000-00005E790000}"/>
    <cellStyle name="20% - Accent1 4 13 4 2 2" xfId="31255" xr:uid="{00000000-0005-0000-0000-00005F790000}"/>
    <cellStyle name="20% - Accent1 4 13 4 2 2 2" xfId="31256" xr:uid="{00000000-0005-0000-0000-000060790000}"/>
    <cellStyle name="20% - Accent1 4 13 4 2 3" xfId="31257" xr:uid="{00000000-0005-0000-0000-000061790000}"/>
    <cellStyle name="20% - Accent1 4 13 4 3" xfId="31258" xr:uid="{00000000-0005-0000-0000-000062790000}"/>
    <cellStyle name="20% - Accent1 4 13 4 3 2" xfId="31259" xr:uid="{00000000-0005-0000-0000-000063790000}"/>
    <cellStyle name="20% - Accent1 4 13 4 4" xfId="31260" xr:uid="{00000000-0005-0000-0000-000064790000}"/>
    <cellStyle name="20% - Accent1 4 13 5" xfId="31261" xr:uid="{00000000-0005-0000-0000-000065790000}"/>
    <cellStyle name="20% - Accent1 4 13 5 2" xfId="31262" xr:uid="{00000000-0005-0000-0000-000066790000}"/>
    <cellStyle name="20% - Accent1 4 13 5 2 2" xfId="31263" xr:uid="{00000000-0005-0000-0000-000067790000}"/>
    <cellStyle name="20% - Accent1 4 13 5 3" xfId="31264" xr:uid="{00000000-0005-0000-0000-000068790000}"/>
    <cellStyle name="20% - Accent1 4 13 6" xfId="31265" xr:uid="{00000000-0005-0000-0000-000069790000}"/>
    <cellStyle name="20% - Accent1 4 13 6 2" xfId="31266" xr:uid="{00000000-0005-0000-0000-00006A790000}"/>
    <cellStyle name="20% - Accent1 4 13 6 2 2" xfId="31267" xr:uid="{00000000-0005-0000-0000-00006B790000}"/>
    <cellStyle name="20% - Accent1 4 13 6 3" xfId="31268" xr:uid="{00000000-0005-0000-0000-00006C790000}"/>
    <cellStyle name="20% - Accent1 4 13 7" xfId="31269" xr:uid="{00000000-0005-0000-0000-00006D790000}"/>
    <cellStyle name="20% - Accent1 4 13 7 2" xfId="31270" xr:uid="{00000000-0005-0000-0000-00006E790000}"/>
    <cellStyle name="20% - Accent1 4 13 8" xfId="31271" xr:uid="{00000000-0005-0000-0000-00006F790000}"/>
    <cellStyle name="20% - Accent1 4 13 8 2" xfId="31272" xr:uid="{00000000-0005-0000-0000-000070790000}"/>
    <cellStyle name="20% - Accent1 4 13 9" xfId="31273" xr:uid="{00000000-0005-0000-0000-000071790000}"/>
    <cellStyle name="20% - Accent1 4 14" xfId="31274" xr:uid="{00000000-0005-0000-0000-000072790000}"/>
    <cellStyle name="20% - Accent1 4 14 2" xfId="31275" xr:uid="{00000000-0005-0000-0000-000073790000}"/>
    <cellStyle name="20% - Accent1 4 14 2 2" xfId="31276" xr:uid="{00000000-0005-0000-0000-000074790000}"/>
    <cellStyle name="20% - Accent1 4 14 2 2 2" xfId="31277" xr:uid="{00000000-0005-0000-0000-000075790000}"/>
    <cellStyle name="20% - Accent1 4 14 2 3" xfId="31278" xr:uid="{00000000-0005-0000-0000-000076790000}"/>
    <cellStyle name="20% - Accent1 4 14 3" xfId="31279" xr:uid="{00000000-0005-0000-0000-000077790000}"/>
    <cellStyle name="20% - Accent1 4 14 3 2" xfId="31280" xr:uid="{00000000-0005-0000-0000-000078790000}"/>
    <cellStyle name="20% - Accent1 4 14 4" xfId="31281" xr:uid="{00000000-0005-0000-0000-000079790000}"/>
    <cellStyle name="20% - Accent1 4 15" xfId="31282" xr:uid="{00000000-0005-0000-0000-00007A790000}"/>
    <cellStyle name="20% - Accent1 4 15 2" xfId="31283" xr:uid="{00000000-0005-0000-0000-00007B790000}"/>
    <cellStyle name="20% - Accent1 4 15 2 2" xfId="31284" xr:uid="{00000000-0005-0000-0000-00007C790000}"/>
    <cellStyle name="20% - Accent1 4 15 2 2 2" xfId="31285" xr:uid="{00000000-0005-0000-0000-00007D790000}"/>
    <cellStyle name="20% - Accent1 4 15 2 3" xfId="31286" xr:uid="{00000000-0005-0000-0000-00007E790000}"/>
    <cellStyle name="20% - Accent1 4 15 3" xfId="31287" xr:uid="{00000000-0005-0000-0000-00007F790000}"/>
    <cellStyle name="20% - Accent1 4 15 3 2" xfId="31288" xr:uid="{00000000-0005-0000-0000-000080790000}"/>
    <cellStyle name="20% - Accent1 4 15 4" xfId="31289" xr:uid="{00000000-0005-0000-0000-000081790000}"/>
    <cellStyle name="20% - Accent1 4 16" xfId="31290" xr:uid="{00000000-0005-0000-0000-000082790000}"/>
    <cellStyle name="20% - Accent1 4 16 2" xfId="31291" xr:uid="{00000000-0005-0000-0000-000083790000}"/>
    <cellStyle name="20% - Accent1 4 16 2 2" xfId="31292" xr:uid="{00000000-0005-0000-0000-000084790000}"/>
    <cellStyle name="20% - Accent1 4 16 2 2 2" xfId="31293" xr:uid="{00000000-0005-0000-0000-000085790000}"/>
    <cellStyle name="20% - Accent1 4 16 2 3" xfId="31294" xr:uid="{00000000-0005-0000-0000-000086790000}"/>
    <cellStyle name="20% - Accent1 4 16 3" xfId="31295" xr:uid="{00000000-0005-0000-0000-000087790000}"/>
    <cellStyle name="20% - Accent1 4 16 3 2" xfId="31296" xr:uid="{00000000-0005-0000-0000-000088790000}"/>
    <cellStyle name="20% - Accent1 4 16 4" xfId="31297" xr:uid="{00000000-0005-0000-0000-000089790000}"/>
    <cellStyle name="20% - Accent1 4 17" xfId="31298" xr:uid="{00000000-0005-0000-0000-00008A790000}"/>
    <cellStyle name="20% - Accent1 4 17 2" xfId="31299" xr:uid="{00000000-0005-0000-0000-00008B790000}"/>
    <cellStyle name="20% - Accent1 4 17 2 2" xfId="31300" xr:uid="{00000000-0005-0000-0000-00008C790000}"/>
    <cellStyle name="20% - Accent1 4 17 3" xfId="31301" xr:uid="{00000000-0005-0000-0000-00008D790000}"/>
    <cellStyle name="20% - Accent1 4 18" xfId="31302" xr:uid="{00000000-0005-0000-0000-00008E790000}"/>
    <cellStyle name="20% - Accent1 4 18 2" xfId="31303" xr:uid="{00000000-0005-0000-0000-00008F790000}"/>
    <cellStyle name="20% - Accent1 4 18 2 2" xfId="31304" xr:uid="{00000000-0005-0000-0000-000090790000}"/>
    <cellStyle name="20% - Accent1 4 18 3" xfId="31305" xr:uid="{00000000-0005-0000-0000-000091790000}"/>
    <cellStyle name="20% - Accent1 4 19" xfId="31306" xr:uid="{00000000-0005-0000-0000-000092790000}"/>
    <cellStyle name="20% - Accent1 4 19 2" xfId="31307" xr:uid="{00000000-0005-0000-0000-000093790000}"/>
    <cellStyle name="20% - Accent1 4 2" xfId="31308" xr:uid="{00000000-0005-0000-0000-000094790000}"/>
    <cellStyle name="20% - Accent1 4 2 10" xfId="31309" xr:uid="{00000000-0005-0000-0000-000095790000}"/>
    <cellStyle name="20% - Accent1 4 2 10 10" xfId="31310" xr:uid="{00000000-0005-0000-0000-000096790000}"/>
    <cellStyle name="20% - Accent1 4 2 10 10 2" xfId="31311" xr:uid="{00000000-0005-0000-0000-000097790000}"/>
    <cellStyle name="20% - Accent1 4 2 10 11" xfId="31312" xr:uid="{00000000-0005-0000-0000-000098790000}"/>
    <cellStyle name="20% - Accent1 4 2 10 2" xfId="31313" xr:uid="{00000000-0005-0000-0000-000099790000}"/>
    <cellStyle name="20% - Accent1 4 2 10 2 2" xfId="31314" xr:uid="{00000000-0005-0000-0000-00009A790000}"/>
    <cellStyle name="20% - Accent1 4 2 10 2 2 2" xfId="31315" xr:uid="{00000000-0005-0000-0000-00009B790000}"/>
    <cellStyle name="20% - Accent1 4 2 10 2 2 2 2" xfId="31316" xr:uid="{00000000-0005-0000-0000-00009C790000}"/>
    <cellStyle name="20% - Accent1 4 2 10 2 2 2 2 2" xfId="31317" xr:uid="{00000000-0005-0000-0000-00009D790000}"/>
    <cellStyle name="20% - Accent1 4 2 10 2 2 2 3" xfId="31318" xr:uid="{00000000-0005-0000-0000-00009E790000}"/>
    <cellStyle name="20% - Accent1 4 2 10 2 2 3" xfId="31319" xr:uid="{00000000-0005-0000-0000-00009F790000}"/>
    <cellStyle name="20% - Accent1 4 2 10 2 2 3 2" xfId="31320" xr:uid="{00000000-0005-0000-0000-0000A0790000}"/>
    <cellStyle name="20% - Accent1 4 2 10 2 2 4" xfId="31321" xr:uid="{00000000-0005-0000-0000-0000A1790000}"/>
    <cellStyle name="20% - Accent1 4 2 10 2 3" xfId="31322" xr:uid="{00000000-0005-0000-0000-0000A2790000}"/>
    <cellStyle name="20% - Accent1 4 2 10 2 3 2" xfId="31323" xr:uid="{00000000-0005-0000-0000-0000A3790000}"/>
    <cellStyle name="20% - Accent1 4 2 10 2 3 2 2" xfId="31324" xr:uid="{00000000-0005-0000-0000-0000A4790000}"/>
    <cellStyle name="20% - Accent1 4 2 10 2 3 2 2 2" xfId="31325" xr:uid="{00000000-0005-0000-0000-0000A5790000}"/>
    <cellStyle name="20% - Accent1 4 2 10 2 3 2 3" xfId="31326" xr:uid="{00000000-0005-0000-0000-0000A6790000}"/>
    <cellStyle name="20% - Accent1 4 2 10 2 3 3" xfId="31327" xr:uid="{00000000-0005-0000-0000-0000A7790000}"/>
    <cellStyle name="20% - Accent1 4 2 10 2 3 3 2" xfId="31328" xr:uid="{00000000-0005-0000-0000-0000A8790000}"/>
    <cellStyle name="20% - Accent1 4 2 10 2 3 4" xfId="31329" xr:uid="{00000000-0005-0000-0000-0000A9790000}"/>
    <cellStyle name="20% - Accent1 4 2 10 2 4" xfId="31330" xr:uid="{00000000-0005-0000-0000-0000AA790000}"/>
    <cellStyle name="20% - Accent1 4 2 10 2 4 2" xfId="31331" xr:uid="{00000000-0005-0000-0000-0000AB790000}"/>
    <cellStyle name="20% - Accent1 4 2 10 2 4 2 2" xfId="31332" xr:uid="{00000000-0005-0000-0000-0000AC790000}"/>
    <cellStyle name="20% - Accent1 4 2 10 2 4 2 2 2" xfId="31333" xr:uid="{00000000-0005-0000-0000-0000AD790000}"/>
    <cellStyle name="20% - Accent1 4 2 10 2 4 2 3" xfId="31334" xr:uid="{00000000-0005-0000-0000-0000AE790000}"/>
    <cellStyle name="20% - Accent1 4 2 10 2 4 3" xfId="31335" xr:uid="{00000000-0005-0000-0000-0000AF790000}"/>
    <cellStyle name="20% - Accent1 4 2 10 2 4 3 2" xfId="31336" xr:uid="{00000000-0005-0000-0000-0000B0790000}"/>
    <cellStyle name="20% - Accent1 4 2 10 2 4 4" xfId="31337" xr:uid="{00000000-0005-0000-0000-0000B1790000}"/>
    <cellStyle name="20% - Accent1 4 2 10 2 5" xfId="31338" xr:uid="{00000000-0005-0000-0000-0000B2790000}"/>
    <cellStyle name="20% - Accent1 4 2 10 2 5 2" xfId="31339" xr:uid="{00000000-0005-0000-0000-0000B3790000}"/>
    <cellStyle name="20% - Accent1 4 2 10 2 5 2 2" xfId="31340" xr:uid="{00000000-0005-0000-0000-0000B4790000}"/>
    <cellStyle name="20% - Accent1 4 2 10 2 5 3" xfId="31341" xr:uid="{00000000-0005-0000-0000-0000B5790000}"/>
    <cellStyle name="20% - Accent1 4 2 10 2 6" xfId="31342" xr:uid="{00000000-0005-0000-0000-0000B6790000}"/>
    <cellStyle name="20% - Accent1 4 2 10 2 6 2" xfId="31343" xr:uid="{00000000-0005-0000-0000-0000B7790000}"/>
    <cellStyle name="20% - Accent1 4 2 10 2 6 2 2" xfId="31344" xr:uid="{00000000-0005-0000-0000-0000B8790000}"/>
    <cellStyle name="20% - Accent1 4 2 10 2 6 3" xfId="31345" xr:uid="{00000000-0005-0000-0000-0000B9790000}"/>
    <cellStyle name="20% - Accent1 4 2 10 2 7" xfId="31346" xr:uid="{00000000-0005-0000-0000-0000BA790000}"/>
    <cellStyle name="20% - Accent1 4 2 10 2 7 2" xfId="31347" xr:uid="{00000000-0005-0000-0000-0000BB790000}"/>
    <cellStyle name="20% - Accent1 4 2 10 2 8" xfId="31348" xr:uid="{00000000-0005-0000-0000-0000BC790000}"/>
    <cellStyle name="20% - Accent1 4 2 10 2 8 2" xfId="31349" xr:uid="{00000000-0005-0000-0000-0000BD790000}"/>
    <cellStyle name="20% - Accent1 4 2 10 2 9" xfId="31350" xr:uid="{00000000-0005-0000-0000-0000BE790000}"/>
    <cellStyle name="20% - Accent1 4 2 10 3" xfId="31351" xr:uid="{00000000-0005-0000-0000-0000BF790000}"/>
    <cellStyle name="20% - Accent1 4 2 10 3 2" xfId="31352" xr:uid="{00000000-0005-0000-0000-0000C0790000}"/>
    <cellStyle name="20% - Accent1 4 2 10 3 2 2" xfId="31353" xr:uid="{00000000-0005-0000-0000-0000C1790000}"/>
    <cellStyle name="20% - Accent1 4 2 10 3 2 2 2" xfId="31354" xr:uid="{00000000-0005-0000-0000-0000C2790000}"/>
    <cellStyle name="20% - Accent1 4 2 10 3 2 2 2 2" xfId="31355" xr:uid="{00000000-0005-0000-0000-0000C3790000}"/>
    <cellStyle name="20% - Accent1 4 2 10 3 2 2 3" xfId="31356" xr:uid="{00000000-0005-0000-0000-0000C4790000}"/>
    <cellStyle name="20% - Accent1 4 2 10 3 2 3" xfId="31357" xr:uid="{00000000-0005-0000-0000-0000C5790000}"/>
    <cellStyle name="20% - Accent1 4 2 10 3 2 3 2" xfId="31358" xr:uid="{00000000-0005-0000-0000-0000C6790000}"/>
    <cellStyle name="20% - Accent1 4 2 10 3 2 4" xfId="31359" xr:uid="{00000000-0005-0000-0000-0000C7790000}"/>
    <cellStyle name="20% - Accent1 4 2 10 3 3" xfId="31360" xr:uid="{00000000-0005-0000-0000-0000C8790000}"/>
    <cellStyle name="20% - Accent1 4 2 10 3 3 2" xfId="31361" xr:uid="{00000000-0005-0000-0000-0000C9790000}"/>
    <cellStyle name="20% - Accent1 4 2 10 3 3 2 2" xfId="31362" xr:uid="{00000000-0005-0000-0000-0000CA790000}"/>
    <cellStyle name="20% - Accent1 4 2 10 3 3 2 2 2" xfId="31363" xr:uid="{00000000-0005-0000-0000-0000CB790000}"/>
    <cellStyle name="20% - Accent1 4 2 10 3 3 2 3" xfId="31364" xr:uid="{00000000-0005-0000-0000-0000CC790000}"/>
    <cellStyle name="20% - Accent1 4 2 10 3 3 3" xfId="31365" xr:uid="{00000000-0005-0000-0000-0000CD790000}"/>
    <cellStyle name="20% - Accent1 4 2 10 3 3 3 2" xfId="31366" xr:uid="{00000000-0005-0000-0000-0000CE790000}"/>
    <cellStyle name="20% - Accent1 4 2 10 3 3 4" xfId="31367" xr:uid="{00000000-0005-0000-0000-0000CF790000}"/>
    <cellStyle name="20% - Accent1 4 2 10 3 4" xfId="31368" xr:uid="{00000000-0005-0000-0000-0000D0790000}"/>
    <cellStyle name="20% - Accent1 4 2 10 3 4 2" xfId="31369" xr:uid="{00000000-0005-0000-0000-0000D1790000}"/>
    <cellStyle name="20% - Accent1 4 2 10 3 4 2 2" xfId="31370" xr:uid="{00000000-0005-0000-0000-0000D2790000}"/>
    <cellStyle name="20% - Accent1 4 2 10 3 4 2 2 2" xfId="31371" xr:uid="{00000000-0005-0000-0000-0000D3790000}"/>
    <cellStyle name="20% - Accent1 4 2 10 3 4 2 3" xfId="31372" xr:uid="{00000000-0005-0000-0000-0000D4790000}"/>
    <cellStyle name="20% - Accent1 4 2 10 3 4 3" xfId="31373" xr:uid="{00000000-0005-0000-0000-0000D5790000}"/>
    <cellStyle name="20% - Accent1 4 2 10 3 4 3 2" xfId="31374" xr:uid="{00000000-0005-0000-0000-0000D6790000}"/>
    <cellStyle name="20% - Accent1 4 2 10 3 4 4" xfId="31375" xr:uid="{00000000-0005-0000-0000-0000D7790000}"/>
    <cellStyle name="20% - Accent1 4 2 10 3 5" xfId="31376" xr:uid="{00000000-0005-0000-0000-0000D8790000}"/>
    <cellStyle name="20% - Accent1 4 2 10 3 5 2" xfId="31377" xr:uid="{00000000-0005-0000-0000-0000D9790000}"/>
    <cellStyle name="20% - Accent1 4 2 10 3 5 2 2" xfId="31378" xr:uid="{00000000-0005-0000-0000-0000DA790000}"/>
    <cellStyle name="20% - Accent1 4 2 10 3 5 3" xfId="31379" xr:uid="{00000000-0005-0000-0000-0000DB790000}"/>
    <cellStyle name="20% - Accent1 4 2 10 3 6" xfId="31380" xr:uid="{00000000-0005-0000-0000-0000DC790000}"/>
    <cellStyle name="20% - Accent1 4 2 10 3 6 2" xfId="31381" xr:uid="{00000000-0005-0000-0000-0000DD790000}"/>
    <cellStyle name="20% - Accent1 4 2 10 3 6 2 2" xfId="31382" xr:uid="{00000000-0005-0000-0000-0000DE790000}"/>
    <cellStyle name="20% - Accent1 4 2 10 3 6 3" xfId="31383" xr:uid="{00000000-0005-0000-0000-0000DF790000}"/>
    <cellStyle name="20% - Accent1 4 2 10 3 7" xfId="31384" xr:uid="{00000000-0005-0000-0000-0000E0790000}"/>
    <cellStyle name="20% - Accent1 4 2 10 3 7 2" xfId="31385" xr:uid="{00000000-0005-0000-0000-0000E1790000}"/>
    <cellStyle name="20% - Accent1 4 2 10 3 8" xfId="31386" xr:uid="{00000000-0005-0000-0000-0000E2790000}"/>
    <cellStyle name="20% - Accent1 4 2 10 3 8 2" xfId="31387" xr:uid="{00000000-0005-0000-0000-0000E3790000}"/>
    <cellStyle name="20% - Accent1 4 2 10 3 9" xfId="31388" xr:uid="{00000000-0005-0000-0000-0000E4790000}"/>
    <cellStyle name="20% - Accent1 4 2 10 4" xfId="31389" xr:uid="{00000000-0005-0000-0000-0000E5790000}"/>
    <cellStyle name="20% - Accent1 4 2 10 4 2" xfId="31390" xr:uid="{00000000-0005-0000-0000-0000E6790000}"/>
    <cellStyle name="20% - Accent1 4 2 10 4 2 2" xfId="31391" xr:uid="{00000000-0005-0000-0000-0000E7790000}"/>
    <cellStyle name="20% - Accent1 4 2 10 4 2 2 2" xfId="31392" xr:uid="{00000000-0005-0000-0000-0000E8790000}"/>
    <cellStyle name="20% - Accent1 4 2 10 4 2 3" xfId="31393" xr:uid="{00000000-0005-0000-0000-0000E9790000}"/>
    <cellStyle name="20% - Accent1 4 2 10 4 3" xfId="31394" xr:uid="{00000000-0005-0000-0000-0000EA790000}"/>
    <cellStyle name="20% - Accent1 4 2 10 4 3 2" xfId="31395" xr:uid="{00000000-0005-0000-0000-0000EB790000}"/>
    <cellStyle name="20% - Accent1 4 2 10 4 4" xfId="31396" xr:uid="{00000000-0005-0000-0000-0000EC790000}"/>
    <cellStyle name="20% - Accent1 4 2 10 5" xfId="31397" xr:uid="{00000000-0005-0000-0000-0000ED790000}"/>
    <cellStyle name="20% - Accent1 4 2 10 5 2" xfId="31398" xr:uid="{00000000-0005-0000-0000-0000EE790000}"/>
    <cellStyle name="20% - Accent1 4 2 10 5 2 2" xfId="31399" xr:uid="{00000000-0005-0000-0000-0000EF790000}"/>
    <cellStyle name="20% - Accent1 4 2 10 5 2 2 2" xfId="31400" xr:uid="{00000000-0005-0000-0000-0000F0790000}"/>
    <cellStyle name="20% - Accent1 4 2 10 5 2 3" xfId="31401" xr:uid="{00000000-0005-0000-0000-0000F1790000}"/>
    <cellStyle name="20% - Accent1 4 2 10 5 3" xfId="31402" xr:uid="{00000000-0005-0000-0000-0000F2790000}"/>
    <cellStyle name="20% - Accent1 4 2 10 5 3 2" xfId="31403" xr:uid="{00000000-0005-0000-0000-0000F3790000}"/>
    <cellStyle name="20% - Accent1 4 2 10 5 4" xfId="31404" xr:uid="{00000000-0005-0000-0000-0000F4790000}"/>
    <cellStyle name="20% - Accent1 4 2 10 6" xfId="31405" xr:uid="{00000000-0005-0000-0000-0000F5790000}"/>
    <cellStyle name="20% - Accent1 4 2 10 6 2" xfId="31406" xr:uid="{00000000-0005-0000-0000-0000F6790000}"/>
    <cellStyle name="20% - Accent1 4 2 10 6 2 2" xfId="31407" xr:uid="{00000000-0005-0000-0000-0000F7790000}"/>
    <cellStyle name="20% - Accent1 4 2 10 6 2 2 2" xfId="31408" xr:uid="{00000000-0005-0000-0000-0000F8790000}"/>
    <cellStyle name="20% - Accent1 4 2 10 6 2 3" xfId="31409" xr:uid="{00000000-0005-0000-0000-0000F9790000}"/>
    <cellStyle name="20% - Accent1 4 2 10 6 3" xfId="31410" xr:uid="{00000000-0005-0000-0000-0000FA790000}"/>
    <cellStyle name="20% - Accent1 4 2 10 6 3 2" xfId="31411" xr:uid="{00000000-0005-0000-0000-0000FB790000}"/>
    <cellStyle name="20% - Accent1 4 2 10 6 4" xfId="31412" xr:uid="{00000000-0005-0000-0000-0000FC790000}"/>
    <cellStyle name="20% - Accent1 4 2 10 7" xfId="31413" xr:uid="{00000000-0005-0000-0000-0000FD790000}"/>
    <cellStyle name="20% - Accent1 4 2 10 7 2" xfId="31414" xr:uid="{00000000-0005-0000-0000-0000FE790000}"/>
    <cellStyle name="20% - Accent1 4 2 10 7 2 2" xfId="31415" xr:uid="{00000000-0005-0000-0000-0000FF790000}"/>
    <cellStyle name="20% - Accent1 4 2 10 7 3" xfId="31416" xr:uid="{00000000-0005-0000-0000-0000007A0000}"/>
    <cellStyle name="20% - Accent1 4 2 10 8" xfId="31417" xr:uid="{00000000-0005-0000-0000-0000017A0000}"/>
    <cellStyle name="20% - Accent1 4 2 10 8 2" xfId="31418" xr:uid="{00000000-0005-0000-0000-0000027A0000}"/>
    <cellStyle name="20% - Accent1 4 2 10 8 2 2" xfId="31419" xr:uid="{00000000-0005-0000-0000-0000037A0000}"/>
    <cellStyle name="20% - Accent1 4 2 10 8 3" xfId="31420" xr:uid="{00000000-0005-0000-0000-0000047A0000}"/>
    <cellStyle name="20% - Accent1 4 2 10 9" xfId="31421" xr:uid="{00000000-0005-0000-0000-0000057A0000}"/>
    <cellStyle name="20% - Accent1 4 2 10 9 2" xfId="31422" xr:uid="{00000000-0005-0000-0000-0000067A0000}"/>
    <cellStyle name="20% - Accent1 4 2 11" xfId="31423" xr:uid="{00000000-0005-0000-0000-0000077A0000}"/>
    <cellStyle name="20% - Accent1 4 2 11 2" xfId="31424" xr:uid="{00000000-0005-0000-0000-0000087A0000}"/>
    <cellStyle name="20% - Accent1 4 2 11 2 2" xfId="31425" xr:uid="{00000000-0005-0000-0000-0000097A0000}"/>
    <cellStyle name="20% - Accent1 4 2 11 2 2 2" xfId="31426" xr:uid="{00000000-0005-0000-0000-00000A7A0000}"/>
    <cellStyle name="20% - Accent1 4 2 11 2 2 2 2" xfId="31427" xr:uid="{00000000-0005-0000-0000-00000B7A0000}"/>
    <cellStyle name="20% - Accent1 4 2 11 2 2 3" xfId="31428" xr:uid="{00000000-0005-0000-0000-00000C7A0000}"/>
    <cellStyle name="20% - Accent1 4 2 11 2 3" xfId="31429" xr:uid="{00000000-0005-0000-0000-00000D7A0000}"/>
    <cellStyle name="20% - Accent1 4 2 11 2 3 2" xfId="31430" xr:uid="{00000000-0005-0000-0000-00000E7A0000}"/>
    <cellStyle name="20% - Accent1 4 2 11 2 4" xfId="31431" xr:uid="{00000000-0005-0000-0000-00000F7A0000}"/>
    <cellStyle name="20% - Accent1 4 2 11 3" xfId="31432" xr:uid="{00000000-0005-0000-0000-0000107A0000}"/>
    <cellStyle name="20% - Accent1 4 2 11 3 2" xfId="31433" xr:uid="{00000000-0005-0000-0000-0000117A0000}"/>
    <cellStyle name="20% - Accent1 4 2 11 3 2 2" xfId="31434" xr:uid="{00000000-0005-0000-0000-0000127A0000}"/>
    <cellStyle name="20% - Accent1 4 2 11 3 2 2 2" xfId="31435" xr:uid="{00000000-0005-0000-0000-0000137A0000}"/>
    <cellStyle name="20% - Accent1 4 2 11 3 2 3" xfId="31436" xr:uid="{00000000-0005-0000-0000-0000147A0000}"/>
    <cellStyle name="20% - Accent1 4 2 11 3 3" xfId="31437" xr:uid="{00000000-0005-0000-0000-0000157A0000}"/>
    <cellStyle name="20% - Accent1 4 2 11 3 3 2" xfId="31438" xr:uid="{00000000-0005-0000-0000-0000167A0000}"/>
    <cellStyle name="20% - Accent1 4 2 11 3 4" xfId="31439" xr:uid="{00000000-0005-0000-0000-0000177A0000}"/>
    <cellStyle name="20% - Accent1 4 2 11 4" xfId="31440" xr:uid="{00000000-0005-0000-0000-0000187A0000}"/>
    <cellStyle name="20% - Accent1 4 2 11 4 2" xfId="31441" xr:uid="{00000000-0005-0000-0000-0000197A0000}"/>
    <cellStyle name="20% - Accent1 4 2 11 4 2 2" xfId="31442" xr:uid="{00000000-0005-0000-0000-00001A7A0000}"/>
    <cellStyle name="20% - Accent1 4 2 11 4 2 2 2" xfId="31443" xr:uid="{00000000-0005-0000-0000-00001B7A0000}"/>
    <cellStyle name="20% - Accent1 4 2 11 4 2 3" xfId="31444" xr:uid="{00000000-0005-0000-0000-00001C7A0000}"/>
    <cellStyle name="20% - Accent1 4 2 11 4 3" xfId="31445" xr:uid="{00000000-0005-0000-0000-00001D7A0000}"/>
    <cellStyle name="20% - Accent1 4 2 11 4 3 2" xfId="31446" xr:uid="{00000000-0005-0000-0000-00001E7A0000}"/>
    <cellStyle name="20% - Accent1 4 2 11 4 4" xfId="31447" xr:uid="{00000000-0005-0000-0000-00001F7A0000}"/>
    <cellStyle name="20% - Accent1 4 2 11 5" xfId="31448" xr:uid="{00000000-0005-0000-0000-0000207A0000}"/>
    <cellStyle name="20% - Accent1 4 2 11 5 2" xfId="31449" xr:uid="{00000000-0005-0000-0000-0000217A0000}"/>
    <cellStyle name="20% - Accent1 4 2 11 5 2 2" xfId="31450" xr:uid="{00000000-0005-0000-0000-0000227A0000}"/>
    <cellStyle name="20% - Accent1 4 2 11 5 3" xfId="31451" xr:uid="{00000000-0005-0000-0000-0000237A0000}"/>
    <cellStyle name="20% - Accent1 4 2 11 6" xfId="31452" xr:uid="{00000000-0005-0000-0000-0000247A0000}"/>
    <cellStyle name="20% - Accent1 4 2 11 6 2" xfId="31453" xr:uid="{00000000-0005-0000-0000-0000257A0000}"/>
    <cellStyle name="20% - Accent1 4 2 11 6 2 2" xfId="31454" xr:uid="{00000000-0005-0000-0000-0000267A0000}"/>
    <cellStyle name="20% - Accent1 4 2 11 6 3" xfId="31455" xr:uid="{00000000-0005-0000-0000-0000277A0000}"/>
    <cellStyle name="20% - Accent1 4 2 11 7" xfId="31456" xr:uid="{00000000-0005-0000-0000-0000287A0000}"/>
    <cellStyle name="20% - Accent1 4 2 11 7 2" xfId="31457" xr:uid="{00000000-0005-0000-0000-0000297A0000}"/>
    <cellStyle name="20% - Accent1 4 2 11 8" xfId="31458" xr:uid="{00000000-0005-0000-0000-00002A7A0000}"/>
    <cellStyle name="20% - Accent1 4 2 11 8 2" xfId="31459" xr:uid="{00000000-0005-0000-0000-00002B7A0000}"/>
    <cellStyle name="20% - Accent1 4 2 11 9" xfId="31460" xr:uid="{00000000-0005-0000-0000-00002C7A0000}"/>
    <cellStyle name="20% - Accent1 4 2 12" xfId="31461" xr:uid="{00000000-0005-0000-0000-00002D7A0000}"/>
    <cellStyle name="20% - Accent1 4 2 12 2" xfId="31462" xr:uid="{00000000-0005-0000-0000-00002E7A0000}"/>
    <cellStyle name="20% - Accent1 4 2 12 2 2" xfId="31463" xr:uid="{00000000-0005-0000-0000-00002F7A0000}"/>
    <cellStyle name="20% - Accent1 4 2 12 2 2 2" xfId="31464" xr:uid="{00000000-0005-0000-0000-0000307A0000}"/>
    <cellStyle name="20% - Accent1 4 2 12 2 2 2 2" xfId="31465" xr:uid="{00000000-0005-0000-0000-0000317A0000}"/>
    <cellStyle name="20% - Accent1 4 2 12 2 2 3" xfId="31466" xr:uid="{00000000-0005-0000-0000-0000327A0000}"/>
    <cellStyle name="20% - Accent1 4 2 12 2 3" xfId="31467" xr:uid="{00000000-0005-0000-0000-0000337A0000}"/>
    <cellStyle name="20% - Accent1 4 2 12 2 3 2" xfId="31468" xr:uid="{00000000-0005-0000-0000-0000347A0000}"/>
    <cellStyle name="20% - Accent1 4 2 12 2 4" xfId="31469" xr:uid="{00000000-0005-0000-0000-0000357A0000}"/>
    <cellStyle name="20% - Accent1 4 2 12 3" xfId="31470" xr:uid="{00000000-0005-0000-0000-0000367A0000}"/>
    <cellStyle name="20% - Accent1 4 2 12 3 2" xfId="31471" xr:uid="{00000000-0005-0000-0000-0000377A0000}"/>
    <cellStyle name="20% - Accent1 4 2 12 3 2 2" xfId="31472" xr:uid="{00000000-0005-0000-0000-0000387A0000}"/>
    <cellStyle name="20% - Accent1 4 2 12 3 2 2 2" xfId="31473" xr:uid="{00000000-0005-0000-0000-0000397A0000}"/>
    <cellStyle name="20% - Accent1 4 2 12 3 2 3" xfId="31474" xr:uid="{00000000-0005-0000-0000-00003A7A0000}"/>
    <cellStyle name="20% - Accent1 4 2 12 3 3" xfId="31475" xr:uid="{00000000-0005-0000-0000-00003B7A0000}"/>
    <cellStyle name="20% - Accent1 4 2 12 3 3 2" xfId="31476" xr:uid="{00000000-0005-0000-0000-00003C7A0000}"/>
    <cellStyle name="20% - Accent1 4 2 12 3 4" xfId="31477" xr:uid="{00000000-0005-0000-0000-00003D7A0000}"/>
    <cellStyle name="20% - Accent1 4 2 12 4" xfId="31478" xr:uid="{00000000-0005-0000-0000-00003E7A0000}"/>
    <cellStyle name="20% - Accent1 4 2 12 4 2" xfId="31479" xr:uid="{00000000-0005-0000-0000-00003F7A0000}"/>
    <cellStyle name="20% - Accent1 4 2 12 4 2 2" xfId="31480" xr:uid="{00000000-0005-0000-0000-0000407A0000}"/>
    <cellStyle name="20% - Accent1 4 2 12 4 2 2 2" xfId="31481" xr:uid="{00000000-0005-0000-0000-0000417A0000}"/>
    <cellStyle name="20% - Accent1 4 2 12 4 2 3" xfId="31482" xr:uid="{00000000-0005-0000-0000-0000427A0000}"/>
    <cellStyle name="20% - Accent1 4 2 12 4 3" xfId="31483" xr:uid="{00000000-0005-0000-0000-0000437A0000}"/>
    <cellStyle name="20% - Accent1 4 2 12 4 3 2" xfId="31484" xr:uid="{00000000-0005-0000-0000-0000447A0000}"/>
    <cellStyle name="20% - Accent1 4 2 12 4 4" xfId="31485" xr:uid="{00000000-0005-0000-0000-0000457A0000}"/>
    <cellStyle name="20% - Accent1 4 2 12 5" xfId="31486" xr:uid="{00000000-0005-0000-0000-0000467A0000}"/>
    <cellStyle name="20% - Accent1 4 2 12 5 2" xfId="31487" xr:uid="{00000000-0005-0000-0000-0000477A0000}"/>
    <cellStyle name="20% - Accent1 4 2 12 5 2 2" xfId="31488" xr:uid="{00000000-0005-0000-0000-0000487A0000}"/>
    <cellStyle name="20% - Accent1 4 2 12 5 3" xfId="31489" xr:uid="{00000000-0005-0000-0000-0000497A0000}"/>
    <cellStyle name="20% - Accent1 4 2 12 6" xfId="31490" xr:uid="{00000000-0005-0000-0000-00004A7A0000}"/>
    <cellStyle name="20% - Accent1 4 2 12 6 2" xfId="31491" xr:uid="{00000000-0005-0000-0000-00004B7A0000}"/>
    <cellStyle name="20% - Accent1 4 2 12 6 2 2" xfId="31492" xr:uid="{00000000-0005-0000-0000-00004C7A0000}"/>
    <cellStyle name="20% - Accent1 4 2 12 6 3" xfId="31493" xr:uid="{00000000-0005-0000-0000-00004D7A0000}"/>
    <cellStyle name="20% - Accent1 4 2 12 7" xfId="31494" xr:uid="{00000000-0005-0000-0000-00004E7A0000}"/>
    <cellStyle name="20% - Accent1 4 2 12 7 2" xfId="31495" xr:uid="{00000000-0005-0000-0000-00004F7A0000}"/>
    <cellStyle name="20% - Accent1 4 2 12 8" xfId="31496" xr:uid="{00000000-0005-0000-0000-0000507A0000}"/>
    <cellStyle name="20% - Accent1 4 2 12 8 2" xfId="31497" xr:uid="{00000000-0005-0000-0000-0000517A0000}"/>
    <cellStyle name="20% - Accent1 4 2 12 9" xfId="31498" xr:uid="{00000000-0005-0000-0000-0000527A0000}"/>
    <cellStyle name="20% - Accent1 4 2 13" xfId="31499" xr:uid="{00000000-0005-0000-0000-0000537A0000}"/>
    <cellStyle name="20% - Accent1 4 2 13 2" xfId="31500" xr:uid="{00000000-0005-0000-0000-0000547A0000}"/>
    <cellStyle name="20% - Accent1 4 2 13 2 2" xfId="31501" xr:uid="{00000000-0005-0000-0000-0000557A0000}"/>
    <cellStyle name="20% - Accent1 4 2 13 2 2 2" xfId="31502" xr:uid="{00000000-0005-0000-0000-0000567A0000}"/>
    <cellStyle name="20% - Accent1 4 2 13 2 3" xfId="31503" xr:uid="{00000000-0005-0000-0000-0000577A0000}"/>
    <cellStyle name="20% - Accent1 4 2 13 3" xfId="31504" xr:uid="{00000000-0005-0000-0000-0000587A0000}"/>
    <cellStyle name="20% - Accent1 4 2 13 3 2" xfId="31505" xr:uid="{00000000-0005-0000-0000-0000597A0000}"/>
    <cellStyle name="20% - Accent1 4 2 13 4" xfId="31506" xr:uid="{00000000-0005-0000-0000-00005A7A0000}"/>
    <cellStyle name="20% - Accent1 4 2 14" xfId="31507" xr:uid="{00000000-0005-0000-0000-00005B7A0000}"/>
    <cellStyle name="20% - Accent1 4 2 14 2" xfId="31508" xr:uid="{00000000-0005-0000-0000-00005C7A0000}"/>
    <cellStyle name="20% - Accent1 4 2 14 2 2" xfId="31509" xr:uid="{00000000-0005-0000-0000-00005D7A0000}"/>
    <cellStyle name="20% - Accent1 4 2 14 2 2 2" xfId="31510" xr:uid="{00000000-0005-0000-0000-00005E7A0000}"/>
    <cellStyle name="20% - Accent1 4 2 14 2 3" xfId="31511" xr:uid="{00000000-0005-0000-0000-00005F7A0000}"/>
    <cellStyle name="20% - Accent1 4 2 14 3" xfId="31512" xr:uid="{00000000-0005-0000-0000-0000607A0000}"/>
    <cellStyle name="20% - Accent1 4 2 14 3 2" xfId="31513" xr:uid="{00000000-0005-0000-0000-0000617A0000}"/>
    <cellStyle name="20% - Accent1 4 2 14 4" xfId="31514" xr:uid="{00000000-0005-0000-0000-0000627A0000}"/>
    <cellStyle name="20% - Accent1 4 2 15" xfId="31515" xr:uid="{00000000-0005-0000-0000-0000637A0000}"/>
    <cellStyle name="20% - Accent1 4 2 15 2" xfId="31516" xr:uid="{00000000-0005-0000-0000-0000647A0000}"/>
    <cellStyle name="20% - Accent1 4 2 15 2 2" xfId="31517" xr:uid="{00000000-0005-0000-0000-0000657A0000}"/>
    <cellStyle name="20% - Accent1 4 2 15 2 2 2" xfId="31518" xr:uid="{00000000-0005-0000-0000-0000667A0000}"/>
    <cellStyle name="20% - Accent1 4 2 15 2 3" xfId="31519" xr:uid="{00000000-0005-0000-0000-0000677A0000}"/>
    <cellStyle name="20% - Accent1 4 2 15 3" xfId="31520" xr:uid="{00000000-0005-0000-0000-0000687A0000}"/>
    <cellStyle name="20% - Accent1 4 2 15 3 2" xfId="31521" xr:uid="{00000000-0005-0000-0000-0000697A0000}"/>
    <cellStyle name="20% - Accent1 4 2 15 4" xfId="31522" xr:uid="{00000000-0005-0000-0000-00006A7A0000}"/>
    <cellStyle name="20% - Accent1 4 2 16" xfId="31523" xr:uid="{00000000-0005-0000-0000-00006B7A0000}"/>
    <cellStyle name="20% - Accent1 4 2 16 2" xfId="31524" xr:uid="{00000000-0005-0000-0000-00006C7A0000}"/>
    <cellStyle name="20% - Accent1 4 2 16 2 2" xfId="31525" xr:uid="{00000000-0005-0000-0000-00006D7A0000}"/>
    <cellStyle name="20% - Accent1 4 2 16 3" xfId="31526" xr:uid="{00000000-0005-0000-0000-00006E7A0000}"/>
    <cellStyle name="20% - Accent1 4 2 17" xfId="31527" xr:uid="{00000000-0005-0000-0000-00006F7A0000}"/>
    <cellStyle name="20% - Accent1 4 2 17 2" xfId="31528" xr:uid="{00000000-0005-0000-0000-0000707A0000}"/>
    <cellStyle name="20% - Accent1 4 2 17 2 2" xfId="31529" xr:uid="{00000000-0005-0000-0000-0000717A0000}"/>
    <cellStyle name="20% - Accent1 4 2 17 3" xfId="31530" xr:uid="{00000000-0005-0000-0000-0000727A0000}"/>
    <cellStyle name="20% - Accent1 4 2 18" xfId="31531" xr:uid="{00000000-0005-0000-0000-0000737A0000}"/>
    <cellStyle name="20% - Accent1 4 2 18 2" xfId="31532" xr:uid="{00000000-0005-0000-0000-0000747A0000}"/>
    <cellStyle name="20% - Accent1 4 2 19" xfId="31533" xr:uid="{00000000-0005-0000-0000-0000757A0000}"/>
    <cellStyle name="20% - Accent1 4 2 19 2" xfId="31534" xr:uid="{00000000-0005-0000-0000-0000767A0000}"/>
    <cellStyle name="20% - Accent1 4 2 2" xfId="31535" xr:uid="{00000000-0005-0000-0000-0000777A0000}"/>
    <cellStyle name="20% - Accent1 4 2 2 10" xfId="31536" xr:uid="{00000000-0005-0000-0000-0000787A0000}"/>
    <cellStyle name="20% - Accent1 4 2 2 10 2" xfId="31537" xr:uid="{00000000-0005-0000-0000-0000797A0000}"/>
    <cellStyle name="20% - Accent1 4 2 2 10 2 2" xfId="31538" xr:uid="{00000000-0005-0000-0000-00007A7A0000}"/>
    <cellStyle name="20% - Accent1 4 2 2 10 2 2 2" xfId="31539" xr:uid="{00000000-0005-0000-0000-00007B7A0000}"/>
    <cellStyle name="20% - Accent1 4 2 2 10 2 3" xfId="31540" xr:uid="{00000000-0005-0000-0000-00007C7A0000}"/>
    <cellStyle name="20% - Accent1 4 2 2 10 3" xfId="31541" xr:uid="{00000000-0005-0000-0000-00007D7A0000}"/>
    <cellStyle name="20% - Accent1 4 2 2 10 3 2" xfId="31542" xr:uid="{00000000-0005-0000-0000-00007E7A0000}"/>
    <cellStyle name="20% - Accent1 4 2 2 10 4" xfId="31543" xr:uid="{00000000-0005-0000-0000-00007F7A0000}"/>
    <cellStyle name="20% - Accent1 4 2 2 11" xfId="31544" xr:uid="{00000000-0005-0000-0000-0000807A0000}"/>
    <cellStyle name="20% - Accent1 4 2 2 11 2" xfId="31545" xr:uid="{00000000-0005-0000-0000-0000817A0000}"/>
    <cellStyle name="20% - Accent1 4 2 2 11 2 2" xfId="31546" xr:uid="{00000000-0005-0000-0000-0000827A0000}"/>
    <cellStyle name="20% - Accent1 4 2 2 11 2 2 2" xfId="31547" xr:uid="{00000000-0005-0000-0000-0000837A0000}"/>
    <cellStyle name="20% - Accent1 4 2 2 11 2 3" xfId="31548" xr:uid="{00000000-0005-0000-0000-0000847A0000}"/>
    <cellStyle name="20% - Accent1 4 2 2 11 3" xfId="31549" xr:uid="{00000000-0005-0000-0000-0000857A0000}"/>
    <cellStyle name="20% - Accent1 4 2 2 11 3 2" xfId="31550" xr:uid="{00000000-0005-0000-0000-0000867A0000}"/>
    <cellStyle name="20% - Accent1 4 2 2 11 4" xfId="31551" xr:uid="{00000000-0005-0000-0000-0000877A0000}"/>
    <cellStyle name="20% - Accent1 4 2 2 12" xfId="31552" xr:uid="{00000000-0005-0000-0000-0000887A0000}"/>
    <cellStyle name="20% - Accent1 4 2 2 12 2" xfId="31553" xr:uid="{00000000-0005-0000-0000-0000897A0000}"/>
    <cellStyle name="20% - Accent1 4 2 2 12 2 2" xfId="31554" xr:uid="{00000000-0005-0000-0000-00008A7A0000}"/>
    <cellStyle name="20% - Accent1 4 2 2 12 3" xfId="31555" xr:uid="{00000000-0005-0000-0000-00008B7A0000}"/>
    <cellStyle name="20% - Accent1 4 2 2 13" xfId="31556" xr:uid="{00000000-0005-0000-0000-00008C7A0000}"/>
    <cellStyle name="20% - Accent1 4 2 2 13 2" xfId="31557" xr:uid="{00000000-0005-0000-0000-00008D7A0000}"/>
    <cellStyle name="20% - Accent1 4 2 2 13 2 2" xfId="31558" xr:uid="{00000000-0005-0000-0000-00008E7A0000}"/>
    <cellStyle name="20% - Accent1 4 2 2 13 3" xfId="31559" xr:uid="{00000000-0005-0000-0000-00008F7A0000}"/>
    <cellStyle name="20% - Accent1 4 2 2 14" xfId="31560" xr:uid="{00000000-0005-0000-0000-0000907A0000}"/>
    <cellStyle name="20% - Accent1 4 2 2 14 2" xfId="31561" xr:uid="{00000000-0005-0000-0000-0000917A0000}"/>
    <cellStyle name="20% - Accent1 4 2 2 15" xfId="31562" xr:uid="{00000000-0005-0000-0000-0000927A0000}"/>
    <cellStyle name="20% - Accent1 4 2 2 15 2" xfId="31563" xr:uid="{00000000-0005-0000-0000-0000937A0000}"/>
    <cellStyle name="20% - Accent1 4 2 2 16" xfId="31564" xr:uid="{00000000-0005-0000-0000-0000947A0000}"/>
    <cellStyle name="20% - Accent1 4 2 2 2" xfId="31565" xr:uid="{00000000-0005-0000-0000-0000957A0000}"/>
    <cellStyle name="20% - Accent1 4 2 2 2 10" xfId="31566" xr:uid="{00000000-0005-0000-0000-0000967A0000}"/>
    <cellStyle name="20% - Accent1 4 2 2 2 10 2" xfId="31567" xr:uid="{00000000-0005-0000-0000-0000977A0000}"/>
    <cellStyle name="20% - Accent1 4 2 2 2 10 2 2" xfId="31568" xr:uid="{00000000-0005-0000-0000-0000987A0000}"/>
    <cellStyle name="20% - Accent1 4 2 2 2 10 2 2 2" xfId="31569" xr:uid="{00000000-0005-0000-0000-0000997A0000}"/>
    <cellStyle name="20% - Accent1 4 2 2 2 10 2 3" xfId="31570" xr:uid="{00000000-0005-0000-0000-00009A7A0000}"/>
    <cellStyle name="20% - Accent1 4 2 2 2 10 3" xfId="31571" xr:uid="{00000000-0005-0000-0000-00009B7A0000}"/>
    <cellStyle name="20% - Accent1 4 2 2 2 10 3 2" xfId="31572" xr:uid="{00000000-0005-0000-0000-00009C7A0000}"/>
    <cellStyle name="20% - Accent1 4 2 2 2 10 4" xfId="31573" xr:uid="{00000000-0005-0000-0000-00009D7A0000}"/>
    <cellStyle name="20% - Accent1 4 2 2 2 11" xfId="31574" xr:uid="{00000000-0005-0000-0000-00009E7A0000}"/>
    <cellStyle name="20% - Accent1 4 2 2 2 11 2" xfId="31575" xr:uid="{00000000-0005-0000-0000-00009F7A0000}"/>
    <cellStyle name="20% - Accent1 4 2 2 2 11 2 2" xfId="31576" xr:uid="{00000000-0005-0000-0000-0000A07A0000}"/>
    <cellStyle name="20% - Accent1 4 2 2 2 11 3" xfId="31577" xr:uid="{00000000-0005-0000-0000-0000A17A0000}"/>
    <cellStyle name="20% - Accent1 4 2 2 2 12" xfId="31578" xr:uid="{00000000-0005-0000-0000-0000A27A0000}"/>
    <cellStyle name="20% - Accent1 4 2 2 2 12 2" xfId="31579" xr:uid="{00000000-0005-0000-0000-0000A37A0000}"/>
    <cellStyle name="20% - Accent1 4 2 2 2 12 2 2" xfId="31580" xr:uid="{00000000-0005-0000-0000-0000A47A0000}"/>
    <cellStyle name="20% - Accent1 4 2 2 2 12 3" xfId="31581" xr:uid="{00000000-0005-0000-0000-0000A57A0000}"/>
    <cellStyle name="20% - Accent1 4 2 2 2 13" xfId="31582" xr:uid="{00000000-0005-0000-0000-0000A67A0000}"/>
    <cellStyle name="20% - Accent1 4 2 2 2 13 2" xfId="31583" xr:uid="{00000000-0005-0000-0000-0000A77A0000}"/>
    <cellStyle name="20% - Accent1 4 2 2 2 14" xfId="31584" xr:uid="{00000000-0005-0000-0000-0000A87A0000}"/>
    <cellStyle name="20% - Accent1 4 2 2 2 14 2" xfId="31585" xr:uid="{00000000-0005-0000-0000-0000A97A0000}"/>
    <cellStyle name="20% - Accent1 4 2 2 2 15" xfId="31586" xr:uid="{00000000-0005-0000-0000-0000AA7A0000}"/>
    <cellStyle name="20% - Accent1 4 2 2 2 2" xfId="31587" xr:uid="{00000000-0005-0000-0000-0000AB7A0000}"/>
    <cellStyle name="20% - Accent1 4 2 2 2 2 10" xfId="31588" xr:uid="{00000000-0005-0000-0000-0000AC7A0000}"/>
    <cellStyle name="20% - Accent1 4 2 2 2 2 10 2" xfId="31589" xr:uid="{00000000-0005-0000-0000-0000AD7A0000}"/>
    <cellStyle name="20% - Accent1 4 2 2 2 2 10 2 2" xfId="31590" xr:uid="{00000000-0005-0000-0000-0000AE7A0000}"/>
    <cellStyle name="20% - Accent1 4 2 2 2 2 10 3" xfId="31591" xr:uid="{00000000-0005-0000-0000-0000AF7A0000}"/>
    <cellStyle name="20% - Accent1 4 2 2 2 2 11" xfId="31592" xr:uid="{00000000-0005-0000-0000-0000B07A0000}"/>
    <cellStyle name="20% - Accent1 4 2 2 2 2 11 2" xfId="31593" xr:uid="{00000000-0005-0000-0000-0000B17A0000}"/>
    <cellStyle name="20% - Accent1 4 2 2 2 2 11 2 2" xfId="31594" xr:uid="{00000000-0005-0000-0000-0000B27A0000}"/>
    <cellStyle name="20% - Accent1 4 2 2 2 2 11 3" xfId="31595" xr:uid="{00000000-0005-0000-0000-0000B37A0000}"/>
    <cellStyle name="20% - Accent1 4 2 2 2 2 12" xfId="31596" xr:uid="{00000000-0005-0000-0000-0000B47A0000}"/>
    <cellStyle name="20% - Accent1 4 2 2 2 2 12 2" xfId="31597" xr:uid="{00000000-0005-0000-0000-0000B57A0000}"/>
    <cellStyle name="20% - Accent1 4 2 2 2 2 13" xfId="31598" xr:uid="{00000000-0005-0000-0000-0000B67A0000}"/>
    <cellStyle name="20% - Accent1 4 2 2 2 2 13 2" xfId="31599" xr:uid="{00000000-0005-0000-0000-0000B77A0000}"/>
    <cellStyle name="20% - Accent1 4 2 2 2 2 14" xfId="31600" xr:uid="{00000000-0005-0000-0000-0000B87A0000}"/>
    <cellStyle name="20% - Accent1 4 2 2 2 2 2" xfId="31601" xr:uid="{00000000-0005-0000-0000-0000B97A0000}"/>
    <cellStyle name="20% - Accent1 4 2 2 2 2 2 10" xfId="31602" xr:uid="{00000000-0005-0000-0000-0000BA7A0000}"/>
    <cellStyle name="20% - Accent1 4 2 2 2 2 2 10 2" xfId="31603" xr:uid="{00000000-0005-0000-0000-0000BB7A0000}"/>
    <cellStyle name="20% - Accent1 4 2 2 2 2 2 11" xfId="31604" xr:uid="{00000000-0005-0000-0000-0000BC7A0000}"/>
    <cellStyle name="20% - Accent1 4 2 2 2 2 2 2" xfId="31605" xr:uid="{00000000-0005-0000-0000-0000BD7A0000}"/>
    <cellStyle name="20% - Accent1 4 2 2 2 2 2 2 2" xfId="31606" xr:uid="{00000000-0005-0000-0000-0000BE7A0000}"/>
    <cellStyle name="20% - Accent1 4 2 2 2 2 2 2 2 2" xfId="31607" xr:uid="{00000000-0005-0000-0000-0000BF7A0000}"/>
    <cellStyle name="20% - Accent1 4 2 2 2 2 2 2 2 2 2" xfId="31608" xr:uid="{00000000-0005-0000-0000-0000C07A0000}"/>
    <cellStyle name="20% - Accent1 4 2 2 2 2 2 2 2 2 2 2" xfId="31609" xr:uid="{00000000-0005-0000-0000-0000C17A0000}"/>
    <cellStyle name="20% - Accent1 4 2 2 2 2 2 2 2 2 3" xfId="31610" xr:uid="{00000000-0005-0000-0000-0000C27A0000}"/>
    <cellStyle name="20% - Accent1 4 2 2 2 2 2 2 2 3" xfId="31611" xr:uid="{00000000-0005-0000-0000-0000C37A0000}"/>
    <cellStyle name="20% - Accent1 4 2 2 2 2 2 2 2 3 2" xfId="31612" xr:uid="{00000000-0005-0000-0000-0000C47A0000}"/>
    <cellStyle name="20% - Accent1 4 2 2 2 2 2 2 2 4" xfId="31613" xr:uid="{00000000-0005-0000-0000-0000C57A0000}"/>
    <cellStyle name="20% - Accent1 4 2 2 2 2 2 2 3" xfId="31614" xr:uid="{00000000-0005-0000-0000-0000C67A0000}"/>
    <cellStyle name="20% - Accent1 4 2 2 2 2 2 2 3 2" xfId="31615" xr:uid="{00000000-0005-0000-0000-0000C77A0000}"/>
    <cellStyle name="20% - Accent1 4 2 2 2 2 2 2 3 2 2" xfId="31616" xr:uid="{00000000-0005-0000-0000-0000C87A0000}"/>
    <cellStyle name="20% - Accent1 4 2 2 2 2 2 2 3 2 2 2" xfId="31617" xr:uid="{00000000-0005-0000-0000-0000C97A0000}"/>
    <cellStyle name="20% - Accent1 4 2 2 2 2 2 2 3 2 3" xfId="31618" xr:uid="{00000000-0005-0000-0000-0000CA7A0000}"/>
    <cellStyle name="20% - Accent1 4 2 2 2 2 2 2 3 3" xfId="31619" xr:uid="{00000000-0005-0000-0000-0000CB7A0000}"/>
    <cellStyle name="20% - Accent1 4 2 2 2 2 2 2 3 3 2" xfId="31620" xr:uid="{00000000-0005-0000-0000-0000CC7A0000}"/>
    <cellStyle name="20% - Accent1 4 2 2 2 2 2 2 3 4" xfId="31621" xr:uid="{00000000-0005-0000-0000-0000CD7A0000}"/>
    <cellStyle name="20% - Accent1 4 2 2 2 2 2 2 4" xfId="31622" xr:uid="{00000000-0005-0000-0000-0000CE7A0000}"/>
    <cellStyle name="20% - Accent1 4 2 2 2 2 2 2 4 2" xfId="31623" xr:uid="{00000000-0005-0000-0000-0000CF7A0000}"/>
    <cellStyle name="20% - Accent1 4 2 2 2 2 2 2 4 2 2" xfId="31624" xr:uid="{00000000-0005-0000-0000-0000D07A0000}"/>
    <cellStyle name="20% - Accent1 4 2 2 2 2 2 2 4 2 2 2" xfId="31625" xr:uid="{00000000-0005-0000-0000-0000D17A0000}"/>
    <cellStyle name="20% - Accent1 4 2 2 2 2 2 2 4 2 3" xfId="31626" xr:uid="{00000000-0005-0000-0000-0000D27A0000}"/>
    <cellStyle name="20% - Accent1 4 2 2 2 2 2 2 4 3" xfId="31627" xr:uid="{00000000-0005-0000-0000-0000D37A0000}"/>
    <cellStyle name="20% - Accent1 4 2 2 2 2 2 2 4 3 2" xfId="31628" xr:uid="{00000000-0005-0000-0000-0000D47A0000}"/>
    <cellStyle name="20% - Accent1 4 2 2 2 2 2 2 4 4" xfId="31629" xr:uid="{00000000-0005-0000-0000-0000D57A0000}"/>
    <cellStyle name="20% - Accent1 4 2 2 2 2 2 2 5" xfId="31630" xr:uid="{00000000-0005-0000-0000-0000D67A0000}"/>
    <cellStyle name="20% - Accent1 4 2 2 2 2 2 2 5 2" xfId="31631" xr:uid="{00000000-0005-0000-0000-0000D77A0000}"/>
    <cellStyle name="20% - Accent1 4 2 2 2 2 2 2 5 2 2" xfId="31632" xr:uid="{00000000-0005-0000-0000-0000D87A0000}"/>
    <cellStyle name="20% - Accent1 4 2 2 2 2 2 2 5 3" xfId="31633" xr:uid="{00000000-0005-0000-0000-0000D97A0000}"/>
    <cellStyle name="20% - Accent1 4 2 2 2 2 2 2 6" xfId="31634" xr:uid="{00000000-0005-0000-0000-0000DA7A0000}"/>
    <cellStyle name="20% - Accent1 4 2 2 2 2 2 2 6 2" xfId="31635" xr:uid="{00000000-0005-0000-0000-0000DB7A0000}"/>
    <cellStyle name="20% - Accent1 4 2 2 2 2 2 2 6 2 2" xfId="31636" xr:uid="{00000000-0005-0000-0000-0000DC7A0000}"/>
    <cellStyle name="20% - Accent1 4 2 2 2 2 2 2 6 3" xfId="31637" xr:uid="{00000000-0005-0000-0000-0000DD7A0000}"/>
    <cellStyle name="20% - Accent1 4 2 2 2 2 2 2 7" xfId="31638" xr:uid="{00000000-0005-0000-0000-0000DE7A0000}"/>
    <cellStyle name="20% - Accent1 4 2 2 2 2 2 2 7 2" xfId="31639" xr:uid="{00000000-0005-0000-0000-0000DF7A0000}"/>
    <cellStyle name="20% - Accent1 4 2 2 2 2 2 2 8" xfId="31640" xr:uid="{00000000-0005-0000-0000-0000E07A0000}"/>
    <cellStyle name="20% - Accent1 4 2 2 2 2 2 2 8 2" xfId="31641" xr:uid="{00000000-0005-0000-0000-0000E17A0000}"/>
    <cellStyle name="20% - Accent1 4 2 2 2 2 2 2 9" xfId="31642" xr:uid="{00000000-0005-0000-0000-0000E27A0000}"/>
    <cellStyle name="20% - Accent1 4 2 2 2 2 2 3" xfId="31643" xr:uid="{00000000-0005-0000-0000-0000E37A0000}"/>
    <cellStyle name="20% - Accent1 4 2 2 2 2 2 3 2" xfId="31644" xr:uid="{00000000-0005-0000-0000-0000E47A0000}"/>
    <cellStyle name="20% - Accent1 4 2 2 2 2 2 3 2 2" xfId="31645" xr:uid="{00000000-0005-0000-0000-0000E57A0000}"/>
    <cellStyle name="20% - Accent1 4 2 2 2 2 2 3 2 2 2" xfId="31646" xr:uid="{00000000-0005-0000-0000-0000E67A0000}"/>
    <cellStyle name="20% - Accent1 4 2 2 2 2 2 3 2 2 2 2" xfId="31647" xr:uid="{00000000-0005-0000-0000-0000E77A0000}"/>
    <cellStyle name="20% - Accent1 4 2 2 2 2 2 3 2 2 3" xfId="31648" xr:uid="{00000000-0005-0000-0000-0000E87A0000}"/>
    <cellStyle name="20% - Accent1 4 2 2 2 2 2 3 2 3" xfId="31649" xr:uid="{00000000-0005-0000-0000-0000E97A0000}"/>
    <cellStyle name="20% - Accent1 4 2 2 2 2 2 3 2 3 2" xfId="31650" xr:uid="{00000000-0005-0000-0000-0000EA7A0000}"/>
    <cellStyle name="20% - Accent1 4 2 2 2 2 2 3 2 4" xfId="31651" xr:uid="{00000000-0005-0000-0000-0000EB7A0000}"/>
    <cellStyle name="20% - Accent1 4 2 2 2 2 2 3 3" xfId="31652" xr:uid="{00000000-0005-0000-0000-0000EC7A0000}"/>
    <cellStyle name="20% - Accent1 4 2 2 2 2 2 3 3 2" xfId="31653" xr:uid="{00000000-0005-0000-0000-0000ED7A0000}"/>
    <cellStyle name="20% - Accent1 4 2 2 2 2 2 3 3 2 2" xfId="31654" xr:uid="{00000000-0005-0000-0000-0000EE7A0000}"/>
    <cellStyle name="20% - Accent1 4 2 2 2 2 2 3 3 2 2 2" xfId="31655" xr:uid="{00000000-0005-0000-0000-0000EF7A0000}"/>
    <cellStyle name="20% - Accent1 4 2 2 2 2 2 3 3 2 3" xfId="31656" xr:uid="{00000000-0005-0000-0000-0000F07A0000}"/>
    <cellStyle name="20% - Accent1 4 2 2 2 2 2 3 3 3" xfId="31657" xr:uid="{00000000-0005-0000-0000-0000F17A0000}"/>
    <cellStyle name="20% - Accent1 4 2 2 2 2 2 3 3 3 2" xfId="31658" xr:uid="{00000000-0005-0000-0000-0000F27A0000}"/>
    <cellStyle name="20% - Accent1 4 2 2 2 2 2 3 3 4" xfId="31659" xr:uid="{00000000-0005-0000-0000-0000F37A0000}"/>
    <cellStyle name="20% - Accent1 4 2 2 2 2 2 3 4" xfId="31660" xr:uid="{00000000-0005-0000-0000-0000F47A0000}"/>
    <cellStyle name="20% - Accent1 4 2 2 2 2 2 3 4 2" xfId="31661" xr:uid="{00000000-0005-0000-0000-0000F57A0000}"/>
    <cellStyle name="20% - Accent1 4 2 2 2 2 2 3 4 2 2" xfId="31662" xr:uid="{00000000-0005-0000-0000-0000F67A0000}"/>
    <cellStyle name="20% - Accent1 4 2 2 2 2 2 3 4 2 2 2" xfId="31663" xr:uid="{00000000-0005-0000-0000-0000F77A0000}"/>
    <cellStyle name="20% - Accent1 4 2 2 2 2 2 3 4 2 3" xfId="31664" xr:uid="{00000000-0005-0000-0000-0000F87A0000}"/>
    <cellStyle name="20% - Accent1 4 2 2 2 2 2 3 4 3" xfId="31665" xr:uid="{00000000-0005-0000-0000-0000F97A0000}"/>
    <cellStyle name="20% - Accent1 4 2 2 2 2 2 3 4 3 2" xfId="31666" xr:uid="{00000000-0005-0000-0000-0000FA7A0000}"/>
    <cellStyle name="20% - Accent1 4 2 2 2 2 2 3 4 4" xfId="31667" xr:uid="{00000000-0005-0000-0000-0000FB7A0000}"/>
    <cellStyle name="20% - Accent1 4 2 2 2 2 2 3 5" xfId="31668" xr:uid="{00000000-0005-0000-0000-0000FC7A0000}"/>
    <cellStyle name="20% - Accent1 4 2 2 2 2 2 3 5 2" xfId="31669" xr:uid="{00000000-0005-0000-0000-0000FD7A0000}"/>
    <cellStyle name="20% - Accent1 4 2 2 2 2 2 3 5 2 2" xfId="31670" xr:uid="{00000000-0005-0000-0000-0000FE7A0000}"/>
    <cellStyle name="20% - Accent1 4 2 2 2 2 2 3 5 3" xfId="31671" xr:uid="{00000000-0005-0000-0000-0000FF7A0000}"/>
    <cellStyle name="20% - Accent1 4 2 2 2 2 2 3 6" xfId="31672" xr:uid="{00000000-0005-0000-0000-0000007B0000}"/>
    <cellStyle name="20% - Accent1 4 2 2 2 2 2 3 6 2" xfId="31673" xr:uid="{00000000-0005-0000-0000-0000017B0000}"/>
    <cellStyle name="20% - Accent1 4 2 2 2 2 2 3 6 2 2" xfId="31674" xr:uid="{00000000-0005-0000-0000-0000027B0000}"/>
    <cellStyle name="20% - Accent1 4 2 2 2 2 2 3 6 3" xfId="31675" xr:uid="{00000000-0005-0000-0000-0000037B0000}"/>
    <cellStyle name="20% - Accent1 4 2 2 2 2 2 3 7" xfId="31676" xr:uid="{00000000-0005-0000-0000-0000047B0000}"/>
    <cellStyle name="20% - Accent1 4 2 2 2 2 2 3 7 2" xfId="31677" xr:uid="{00000000-0005-0000-0000-0000057B0000}"/>
    <cellStyle name="20% - Accent1 4 2 2 2 2 2 3 8" xfId="31678" xr:uid="{00000000-0005-0000-0000-0000067B0000}"/>
    <cellStyle name="20% - Accent1 4 2 2 2 2 2 3 8 2" xfId="31679" xr:uid="{00000000-0005-0000-0000-0000077B0000}"/>
    <cellStyle name="20% - Accent1 4 2 2 2 2 2 3 9" xfId="31680" xr:uid="{00000000-0005-0000-0000-0000087B0000}"/>
    <cellStyle name="20% - Accent1 4 2 2 2 2 2 4" xfId="31681" xr:uid="{00000000-0005-0000-0000-0000097B0000}"/>
    <cellStyle name="20% - Accent1 4 2 2 2 2 2 4 2" xfId="31682" xr:uid="{00000000-0005-0000-0000-00000A7B0000}"/>
    <cellStyle name="20% - Accent1 4 2 2 2 2 2 4 2 2" xfId="31683" xr:uid="{00000000-0005-0000-0000-00000B7B0000}"/>
    <cellStyle name="20% - Accent1 4 2 2 2 2 2 4 2 2 2" xfId="31684" xr:uid="{00000000-0005-0000-0000-00000C7B0000}"/>
    <cellStyle name="20% - Accent1 4 2 2 2 2 2 4 2 3" xfId="31685" xr:uid="{00000000-0005-0000-0000-00000D7B0000}"/>
    <cellStyle name="20% - Accent1 4 2 2 2 2 2 4 3" xfId="31686" xr:uid="{00000000-0005-0000-0000-00000E7B0000}"/>
    <cellStyle name="20% - Accent1 4 2 2 2 2 2 4 3 2" xfId="31687" xr:uid="{00000000-0005-0000-0000-00000F7B0000}"/>
    <cellStyle name="20% - Accent1 4 2 2 2 2 2 4 4" xfId="31688" xr:uid="{00000000-0005-0000-0000-0000107B0000}"/>
    <cellStyle name="20% - Accent1 4 2 2 2 2 2 5" xfId="31689" xr:uid="{00000000-0005-0000-0000-0000117B0000}"/>
    <cellStyle name="20% - Accent1 4 2 2 2 2 2 5 2" xfId="31690" xr:uid="{00000000-0005-0000-0000-0000127B0000}"/>
    <cellStyle name="20% - Accent1 4 2 2 2 2 2 5 2 2" xfId="31691" xr:uid="{00000000-0005-0000-0000-0000137B0000}"/>
    <cellStyle name="20% - Accent1 4 2 2 2 2 2 5 2 2 2" xfId="31692" xr:uid="{00000000-0005-0000-0000-0000147B0000}"/>
    <cellStyle name="20% - Accent1 4 2 2 2 2 2 5 2 3" xfId="31693" xr:uid="{00000000-0005-0000-0000-0000157B0000}"/>
    <cellStyle name="20% - Accent1 4 2 2 2 2 2 5 3" xfId="31694" xr:uid="{00000000-0005-0000-0000-0000167B0000}"/>
    <cellStyle name="20% - Accent1 4 2 2 2 2 2 5 3 2" xfId="31695" xr:uid="{00000000-0005-0000-0000-0000177B0000}"/>
    <cellStyle name="20% - Accent1 4 2 2 2 2 2 5 4" xfId="31696" xr:uid="{00000000-0005-0000-0000-0000187B0000}"/>
    <cellStyle name="20% - Accent1 4 2 2 2 2 2 6" xfId="31697" xr:uid="{00000000-0005-0000-0000-0000197B0000}"/>
    <cellStyle name="20% - Accent1 4 2 2 2 2 2 6 2" xfId="31698" xr:uid="{00000000-0005-0000-0000-00001A7B0000}"/>
    <cellStyle name="20% - Accent1 4 2 2 2 2 2 6 2 2" xfId="31699" xr:uid="{00000000-0005-0000-0000-00001B7B0000}"/>
    <cellStyle name="20% - Accent1 4 2 2 2 2 2 6 2 2 2" xfId="31700" xr:uid="{00000000-0005-0000-0000-00001C7B0000}"/>
    <cellStyle name="20% - Accent1 4 2 2 2 2 2 6 2 3" xfId="31701" xr:uid="{00000000-0005-0000-0000-00001D7B0000}"/>
    <cellStyle name="20% - Accent1 4 2 2 2 2 2 6 3" xfId="31702" xr:uid="{00000000-0005-0000-0000-00001E7B0000}"/>
    <cellStyle name="20% - Accent1 4 2 2 2 2 2 6 3 2" xfId="31703" xr:uid="{00000000-0005-0000-0000-00001F7B0000}"/>
    <cellStyle name="20% - Accent1 4 2 2 2 2 2 6 4" xfId="31704" xr:uid="{00000000-0005-0000-0000-0000207B0000}"/>
    <cellStyle name="20% - Accent1 4 2 2 2 2 2 7" xfId="31705" xr:uid="{00000000-0005-0000-0000-0000217B0000}"/>
    <cellStyle name="20% - Accent1 4 2 2 2 2 2 7 2" xfId="31706" xr:uid="{00000000-0005-0000-0000-0000227B0000}"/>
    <cellStyle name="20% - Accent1 4 2 2 2 2 2 7 2 2" xfId="31707" xr:uid="{00000000-0005-0000-0000-0000237B0000}"/>
    <cellStyle name="20% - Accent1 4 2 2 2 2 2 7 3" xfId="31708" xr:uid="{00000000-0005-0000-0000-0000247B0000}"/>
    <cellStyle name="20% - Accent1 4 2 2 2 2 2 8" xfId="31709" xr:uid="{00000000-0005-0000-0000-0000257B0000}"/>
    <cellStyle name="20% - Accent1 4 2 2 2 2 2 8 2" xfId="31710" xr:uid="{00000000-0005-0000-0000-0000267B0000}"/>
    <cellStyle name="20% - Accent1 4 2 2 2 2 2 8 2 2" xfId="31711" xr:uid="{00000000-0005-0000-0000-0000277B0000}"/>
    <cellStyle name="20% - Accent1 4 2 2 2 2 2 8 3" xfId="31712" xr:uid="{00000000-0005-0000-0000-0000287B0000}"/>
    <cellStyle name="20% - Accent1 4 2 2 2 2 2 9" xfId="31713" xr:uid="{00000000-0005-0000-0000-0000297B0000}"/>
    <cellStyle name="20% - Accent1 4 2 2 2 2 2 9 2" xfId="31714" xr:uid="{00000000-0005-0000-0000-00002A7B0000}"/>
    <cellStyle name="20% - Accent1 4 2 2 2 2 3" xfId="31715" xr:uid="{00000000-0005-0000-0000-00002B7B0000}"/>
    <cellStyle name="20% - Accent1 4 2 2 2 2 3 10" xfId="31716" xr:uid="{00000000-0005-0000-0000-00002C7B0000}"/>
    <cellStyle name="20% - Accent1 4 2 2 2 2 3 10 2" xfId="31717" xr:uid="{00000000-0005-0000-0000-00002D7B0000}"/>
    <cellStyle name="20% - Accent1 4 2 2 2 2 3 11" xfId="31718" xr:uid="{00000000-0005-0000-0000-00002E7B0000}"/>
    <cellStyle name="20% - Accent1 4 2 2 2 2 3 2" xfId="31719" xr:uid="{00000000-0005-0000-0000-00002F7B0000}"/>
    <cellStyle name="20% - Accent1 4 2 2 2 2 3 2 2" xfId="31720" xr:uid="{00000000-0005-0000-0000-0000307B0000}"/>
    <cellStyle name="20% - Accent1 4 2 2 2 2 3 2 2 2" xfId="31721" xr:uid="{00000000-0005-0000-0000-0000317B0000}"/>
    <cellStyle name="20% - Accent1 4 2 2 2 2 3 2 2 2 2" xfId="31722" xr:uid="{00000000-0005-0000-0000-0000327B0000}"/>
    <cellStyle name="20% - Accent1 4 2 2 2 2 3 2 2 2 2 2" xfId="31723" xr:uid="{00000000-0005-0000-0000-0000337B0000}"/>
    <cellStyle name="20% - Accent1 4 2 2 2 2 3 2 2 2 3" xfId="31724" xr:uid="{00000000-0005-0000-0000-0000347B0000}"/>
    <cellStyle name="20% - Accent1 4 2 2 2 2 3 2 2 3" xfId="31725" xr:uid="{00000000-0005-0000-0000-0000357B0000}"/>
    <cellStyle name="20% - Accent1 4 2 2 2 2 3 2 2 3 2" xfId="31726" xr:uid="{00000000-0005-0000-0000-0000367B0000}"/>
    <cellStyle name="20% - Accent1 4 2 2 2 2 3 2 2 4" xfId="31727" xr:uid="{00000000-0005-0000-0000-0000377B0000}"/>
    <cellStyle name="20% - Accent1 4 2 2 2 2 3 2 3" xfId="31728" xr:uid="{00000000-0005-0000-0000-0000387B0000}"/>
    <cellStyle name="20% - Accent1 4 2 2 2 2 3 2 3 2" xfId="31729" xr:uid="{00000000-0005-0000-0000-0000397B0000}"/>
    <cellStyle name="20% - Accent1 4 2 2 2 2 3 2 3 2 2" xfId="31730" xr:uid="{00000000-0005-0000-0000-00003A7B0000}"/>
    <cellStyle name="20% - Accent1 4 2 2 2 2 3 2 3 2 2 2" xfId="31731" xr:uid="{00000000-0005-0000-0000-00003B7B0000}"/>
    <cellStyle name="20% - Accent1 4 2 2 2 2 3 2 3 2 3" xfId="31732" xr:uid="{00000000-0005-0000-0000-00003C7B0000}"/>
    <cellStyle name="20% - Accent1 4 2 2 2 2 3 2 3 3" xfId="31733" xr:uid="{00000000-0005-0000-0000-00003D7B0000}"/>
    <cellStyle name="20% - Accent1 4 2 2 2 2 3 2 3 3 2" xfId="31734" xr:uid="{00000000-0005-0000-0000-00003E7B0000}"/>
    <cellStyle name="20% - Accent1 4 2 2 2 2 3 2 3 4" xfId="31735" xr:uid="{00000000-0005-0000-0000-00003F7B0000}"/>
    <cellStyle name="20% - Accent1 4 2 2 2 2 3 2 4" xfId="31736" xr:uid="{00000000-0005-0000-0000-0000407B0000}"/>
    <cellStyle name="20% - Accent1 4 2 2 2 2 3 2 4 2" xfId="31737" xr:uid="{00000000-0005-0000-0000-0000417B0000}"/>
    <cellStyle name="20% - Accent1 4 2 2 2 2 3 2 4 2 2" xfId="31738" xr:uid="{00000000-0005-0000-0000-0000427B0000}"/>
    <cellStyle name="20% - Accent1 4 2 2 2 2 3 2 4 2 2 2" xfId="31739" xr:uid="{00000000-0005-0000-0000-0000437B0000}"/>
    <cellStyle name="20% - Accent1 4 2 2 2 2 3 2 4 2 3" xfId="31740" xr:uid="{00000000-0005-0000-0000-0000447B0000}"/>
    <cellStyle name="20% - Accent1 4 2 2 2 2 3 2 4 3" xfId="31741" xr:uid="{00000000-0005-0000-0000-0000457B0000}"/>
    <cellStyle name="20% - Accent1 4 2 2 2 2 3 2 4 3 2" xfId="31742" xr:uid="{00000000-0005-0000-0000-0000467B0000}"/>
    <cellStyle name="20% - Accent1 4 2 2 2 2 3 2 4 4" xfId="31743" xr:uid="{00000000-0005-0000-0000-0000477B0000}"/>
    <cellStyle name="20% - Accent1 4 2 2 2 2 3 2 5" xfId="31744" xr:uid="{00000000-0005-0000-0000-0000487B0000}"/>
    <cellStyle name="20% - Accent1 4 2 2 2 2 3 2 5 2" xfId="31745" xr:uid="{00000000-0005-0000-0000-0000497B0000}"/>
    <cellStyle name="20% - Accent1 4 2 2 2 2 3 2 5 2 2" xfId="31746" xr:uid="{00000000-0005-0000-0000-00004A7B0000}"/>
    <cellStyle name="20% - Accent1 4 2 2 2 2 3 2 5 3" xfId="31747" xr:uid="{00000000-0005-0000-0000-00004B7B0000}"/>
    <cellStyle name="20% - Accent1 4 2 2 2 2 3 2 6" xfId="31748" xr:uid="{00000000-0005-0000-0000-00004C7B0000}"/>
    <cellStyle name="20% - Accent1 4 2 2 2 2 3 2 6 2" xfId="31749" xr:uid="{00000000-0005-0000-0000-00004D7B0000}"/>
    <cellStyle name="20% - Accent1 4 2 2 2 2 3 2 6 2 2" xfId="31750" xr:uid="{00000000-0005-0000-0000-00004E7B0000}"/>
    <cellStyle name="20% - Accent1 4 2 2 2 2 3 2 6 3" xfId="31751" xr:uid="{00000000-0005-0000-0000-00004F7B0000}"/>
    <cellStyle name="20% - Accent1 4 2 2 2 2 3 2 7" xfId="31752" xr:uid="{00000000-0005-0000-0000-0000507B0000}"/>
    <cellStyle name="20% - Accent1 4 2 2 2 2 3 2 7 2" xfId="31753" xr:uid="{00000000-0005-0000-0000-0000517B0000}"/>
    <cellStyle name="20% - Accent1 4 2 2 2 2 3 2 8" xfId="31754" xr:uid="{00000000-0005-0000-0000-0000527B0000}"/>
    <cellStyle name="20% - Accent1 4 2 2 2 2 3 2 8 2" xfId="31755" xr:uid="{00000000-0005-0000-0000-0000537B0000}"/>
    <cellStyle name="20% - Accent1 4 2 2 2 2 3 2 9" xfId="31756" xr:uid="{00000000-0005-0000-0000-0000547B0000}"/>
    <cellStyle name="20% - Accent1 4 2 2 2 2 3 3" xfId="31757" xr:uid="{00000000-0005-0000-0000-0000557B0000}"/>
    <cellStyle name="20% - Accent1 4 2 2 2 2 3 3 2" xfId="31758" xr:uid="{00000000-0005-0000-0000-0000567B0000}"/>
    <cellStyle name="20% - Accent1 4 2 2 2 2 3 3 2 2" xfId="31759" xr:uid="{00000000-0005-0000-0000-0000577B0000}"/>
    <cellStyle name="20% - Accent1 4 2 2 2 2 3 3 2 2 2" xfId="31760" xr:uid="{00000000-0005-0000-0000-0000587B0000}"/>
    <cellStyle name="20% - Accent1 4 2 2 2 2 3 3 2 2 2 2" xfId="31761" xr:uid="{00000000-0005-0000-0000-0000597B0000}"/>
    <cellStyle name="20% - Accent1 4 2 2 2 2 3 3 2 2 3" xfId="31762" xr:uid="{00000000-0005-0000-0000-00005A7B0000}"/>
    <cellStyle name="20% - Accent1 4 2 2 2 2 3 3 2 3" xfId="31763" xr:uid="{00000000-0005-0000-0000-00005B7B0000}"/>
    <cellStyle name="20% - Accent1 4 2 2 2 2 3 3 2 3 2" xfId="31764" xr:uid="{00000000-0005-0000-0000-00005C7B0000}"/>
    <cellStyle name="20% - Accent1 4 2 2 2 2 3 3 2 4" xfId="31765" xr:uid="{00000000-0005-0000-0000-00005D7B0000}"/>
    <cellStyle name="20% - Accent1 4 2 2 2 2 3 3 3" xfId="31766" xr:uid="{00000000-0005-0000-0000-00005E7B0000}"/>
    <cellStyle name="20% - Accent1 4 2 2 2 2 3 3 3 2" xfId="31767" xr:uid="{00000000-0005-0000-0000-00005F7B0000}"/>
    <cellStyle name="20% - Accent1 4 2 2 2 2 3 3 3 2 2" xfId="31768" xr:uid="{00000000-0005-0000-0000-0000607B0000}"/>
    <cellStyle name="20% - Accent1 4 2 2 2 2 3 3 3 2 2 2" xfId="31769" xr:uid="{00000000-0005-0000-0000-0000617B0000}"/>
    <cellStyle name="20% - Accent1 4 2 2 2 2 3 3 3 2 3" xfId="31770" xr:uid="{00000000-0005-0000-0000-0000627B0000}"/>
    <cellStyle name="20% - Accent1 4 2 2 2 2 3 3 3 3" xfId="31771" xr:uid="{00000000-0005-0000-0000-0000637B0000}"/>
    <cellStyle name="20% - Accent1 4 2 2 2 2 3 3 3 3 2" xfId="31772" xr:uid="{00000000-0005-0000-0000-0000647B0000}"/>
    <cellStyle name="20% - Accent1 4 2 2 2 2 3 3 3 4" xfId="31773" xr:uid="{00000000-0005-0000-0000-0000657B0000}"/>
    <cellStyle name="20% - Accent1 4 2 2 2 2 3 3 4" xfId="31774" xr:uid="{00000000-0005-0000-0000-0000667B0000}"/>
    <cellStyle name="20% - Accent1 4 2 2 2 2 3 3 4 2" xfId="31775" xr:uid="{00000000-0005-0000-0000-0000677B0000}"/>
    <cellStyle name="20% - Accent1 4 2 2 2 2 3 3 4 2 2" xfId="31776" xr:uid="{00000000-0005-0000-0000-0000687B0000}"/>
    <cellStyle name="20% - Accent1 4 2 2 2 2 3 3 4 2 2 2" xfId="31777" xr:uid="{00000000-0005-0000-0000-0000697B0000}"/>
    <cellStyle name="20% - Accent1 4 2 2 2 2 3 3 4 2 3" xfId="31778" xr:uid="{00000000-0005-0000-0000-00006A7B0000}"/>
    <cellStyle name="20% - Accent1 4 2 2 2 2 3 3 4 3" xfId="31779" xr:uid="{00000000-0005-0000-0000-00006B7B0000}"/>
    <cellStyle name="20% - Accent1 4 2 2 2 2 3 3 4 3 2" xfId="31780" xr:uid="{00000000-0005-0000-0000-00006C7B0000}"/>
    <cellStyle name="20% - Accent1 4 2 2 2 2 3 3 4 4" xfId="31781" xr:uid="{00000000-0005-0000-0000-00006D7B0000}"/>
    <cellStyle name="20% - Accent1 4 2 2 2 2 3 3 5" xfId="31782" xr:uid="{00000000-0005-0000-0000-00006E7B0000}"/>
    <cellStyle name="20% - Accent1 4 2 2 2 2 3 3 5 2" xfId="31783" xr:uid="{00000000-0005-0000-0000-00006F7B0000}"/>
    <cellStyle name="20% - Accent1 4 2 2 2 2 3 3 5 2 2" xfId="31784" xr:uid="{00000000-0005-0000-0000-0000707B0000}"/>
    <cellStyle name="20% - Accent1 4 2 2 2 2 3 3 5 3" xfId="31785" xr:uid="{00000000-0005-0000-0000-0000717B0000}"/>
    <cellStyle name="20% - Accent1 4 2 2 2 2 3 3 6" xfId="31786" xr:uid="{00000000-0005-0000-0000-0000727B0000}"/>
    <cellStyle name="20% - Accent1 4 2 2 2 2 3 3 6 2" xfId="31787" xr:uid="{00000000-0005-0000-0000-0000737B0000}"/>
    <cellStyle name="20% - Accent1 4 2 2 2 2 3 3 6 2 2" xfId="31788" xr:uid="{00000000-0005-0000-0000-0000747B0000}"/>
    <cellStyle name="20% - Accent1 4 2 2 2 2 3 3 6 3" xfId="31789" xr:uid="{00000000-0005-0000-0000-0000757B0000}"/>
    <cellStyle name="20% - Accent1 4 2 2 2 2 3 3 7" xfId="31790" xr:uid="{00000000-0005-0000-0000-0000767B0000}"/>
    <cellStyle name="20% - Accent1 4 2 2 2 2 3 3 7 2" xfId="31791" xr:uid="{00000000-0005-0000-0000-0000777B0000}"/>
    <cellStyle name="20% - Accent1 4 2 2 2 2 3 3 8" xfId="31792" xr:uid="{00000000-0005-0000-0000-0000787B0000}"/>
    <cellStyle name="20% - Accent1 4 2 2 2 2 3 3 8 2" xfId="31793" xr:uid="{00000000-0005-0000-0000-0000797B0000}"/>
    <cellStyle name="20% - Accent1 4 2 2 2 2 3 3 9" xfId="31794" xr:uid="{00000000-0005-0000-0000-00007A7B0000}"/>
    <cellStyle name="20% - Accent1 4 2 2 2 2 3 4" xfId="31795" xr:uid="{00000000-0005-0000-0000-00007B7B0000}"/>
    <cellStyle name="20% - Accent1 4 2 2 2 2 3 4 2" xfId="31796" xr:uid="{00000000-0005-0000-0000-00007C7B0000}"/>
    <cellStyle name="20% - Accent1 4 2 2 2 2 3 4 2 2" xfId="31797" xr:uid="{00000000-0005-0000-0000-00007D7B0000}"/>
    <cellStyle name="20% - Accent1 4 2 2 2 2 3 4 2 2 2" xfId="31798" xr:uid="{00000000-0005-0000-0000-00007E7B0000}"/>
    <cellStyle name="20% - Accent1 4 2 2 2 2 3 4 2 3" xfId="31799" xr:uid="{00000000-0005-0000-0000-00007F7B0000}"/>
    <cellStyle name="20% - Accent1 4 2 2 2 2 3 4 3" xfId="31800" xr:uid="{00000000-0005-0000-0000-0000807B0000}"/>
    <cellStyle name="20% - Accent1 4 2 2 2 2 3 4 3 2" xfId="31801" xr:uid="{00000000-0005-0000-0000-0000817B0000}"/>
    <cellStyle name="20% - Accent1 4 2 2 2 2 3 4 4" xfId="31802" xr:uid="{00000000-0005-0000-0000-0000827B0000}"/>
    <cellStyle name="20% - Accent1 4 2 2 2 2 3 5" xfId="31803" xr:uid="{00000000-0005-0000-0000-0000837B0000}"/>
    <cellStyle name="20% - Accent1 4 2 2 2 2 3 5 2" xfId="31804" xr:uid="{00000000-0005-0000-0000-0000847B0000}"/>
    <cellStyle name="20% - Accent1 4 2 2 2 2 3 5 2 2" xfId="31805" xr:uid="{00000000-0005-0000-0000-0000857B0000}"/>
    <cellStyle name="20% - Accent1 4 2 2 2 2 3 5 2 2 2" xfId="31806" xr:uid="{00000000-0005-0000-0000-0000867B0000}"/>
    <cellStyle name="20% - Accent1 4 2 2 2 2 3 5 2 3" xfId="31807" xr:uid="{00000000-0005-0000-0000-0000877B0000}"/>
    <cellStyle name="20% - Accent1 4 2 2 2 2 3 5 3" xfId="31808" xr:uid="{00000000-0005-0000-0000-0000887B0000}"/>
    <cellStyle name="20% - Accent1 4 2 2 2 2 3 5 3 2" xfId="31809" xr:uid="{00000000-0005-0000-0000-0000897B0000}"/>
    <cellStyle name="20% - Accent1 4 2 2 2 2 3 5 4" xfId="31810" xr:uid="{00000000-0005-0000-0000-00008A7B0000}"/>
    <cellStyle name="20% - Accent1 4 2 2 2 2 3 6" xfId="31811" xr:uid="{00000000-0005-0000-0000-00008B7B0000}"/>
    <cellStyle name="20% - Accent1 4 2 2 2 2 3 6 2" xfId="31812" xr:uid="{00000000-0005-0000-0000-00008C7B0000}"/>
    <cellStyle name="20% - Accent1 4 2 2 2 2 3 6 2 2" xfId="31813" xr:uid="{00000000-0005-0000-0000-00008D7B0000}"/>
    <cellStyle name="20% - Accent1 4 2 2 2 2 3 6 2 2 2" xfId="31814" xr:uid="{00000000-0005-0000-0000-00008E7B0000}"/>
    <cellStyle name="20% - Accent1 4 2 2 2 2 3 6 2 3" xfId="31815" xr:uid="{00000000-0005-0000-0000-00008F7B0000}"/>
    <cellStyle name="20% - Accent1 4 2 2 2 2 3 6 3" xfId="31816" xr:uid="{00000000-0005-0000-0000-0000907B0000}"/>
    <cellStyle name="20% - Accent1 4 2 2 2 2 3 6 3 2" xfId="31817" xr:uid="{00000000-0005-0000-0000-0000917B0000}"/>
    <cellStyle name="20% - Accent1 4 2 2 2 2 3 6 4" xfId="31818" xr:uid="{00000000-0005-0000-0000-0000927B0000}"/>
    <cellStyle name="20% - Accent1 4 2 2 2 2 3 7" xfId="31819" xr:uid="{00000000-0005-0000-0000-0000937B0000}"/>
    <cellStyle name="20% - Accent1 4 2 2 2 2 3 7 2" xfId="31820" xr:uid="{00000000-0005-0000-0000-0000947B0000}"/>
    <cellStyle name="20% - Accent1 4 2 2 2 2 3 7 2 2" xfId="31821" xr:uid="{00000000-0005-0000-0000-0000957B0000}"/>
    <cellStyle name="20% - Accent1 4 2 2 2 2 3 7 3" xfId="31822" xr:uid="{00000000-0005-0000-0000-0000967B0000}"/>
    <cellStyle name="20% - Accent1 4 2 2 2 2 3 8" xfId="31823" xr:uid="{00000000-0005-0000-0000-0000977B0000}"/>
    <cellStyle name="20% - Accent1 4 2 2 2 2 3 8 2" xfId="31824" xr:uid="{00000000-0005-0000-0000-0000987B0000}"/>
    <cellStyle name="20% - Accent1 4 2 2 2 2 3 8 2 2" xfId="31825" xr:uid="{00000000-0005-0000-0000-0000997B0000}"/>
    <cellStyle name="20% - Accent1 4 2 2 2 2 3 8 3" xfId="31826" xr:uid="{00000000-0005-0000-0000-00009A7B0000}"/>
    <cellStyle name="20% - Accent1 4 2 2 2 2 3 9" xfId="31827" xr:uid="{00000000-0005-0000-0000-00009B7B0000}"/>
    <cellStyle name="20% - Accent1 4 2 2 2 2 3 9 2" xfId="31828" xr:uid="{00000000-0005-0000-0000-00009C7B0000}"/>
    <cellStyle name="20% - Accent1 4 2 2 2 2 4" xfId="31829" xr:uid="{00000000-0005-0000-0000-00009D7B0000}"/>
    <cellStyle name="20% - Accent1 4 2 2 2 2 4 10" xfId="31830" xr:uid="{00000000-0005-0000-0000-00009E7B0000}"/>
    <cellStyle name="20% - Accent1 4 2 2 2 2 4 10 2" xfId="31831" xr:uid="{00000000-0005-0000-0000-00009F7B0000}"/>
    <cellStyle name="20% - Accent1 4 2 2 2 2 4 11" xfId="31832" xr:uid="{00000000-0005-0000-0000-0000A07B0000}"/>
    <cellStyle name="20% - Accent1 4 2 2 2 2 4 2" xfId="31833" xr:uid="{00000000-0005-0000-0000-0000A17B0000}"/>
    <cellStyle name="20% - Accent1 4 2 2 2 2 4 2 2" xfId="31834" xr:uid="{00000000-0005-0000-0000-0000A27B0000}"/>
    <cellStyle name="20% - Accent1 4 2 2 2 2 4 2 2 2" xfId="31835" xr:uid="{00000000-0005-0000-0000-0000A37B0000}"/>
    <cellStyle name="20% - Accent1 4 2 2 2 2 4 2 2 2 2" xfId="31836" xr:uid="{00000000-0005-0000-0000-0000A47B0000}"/>
    <cellStyle name="20% - Accent1 4 2 2 2 2 4 2 2 2 2 2" xfId="31837" xr:uid="{00000000-0005-0000-0000-0000A57B0000}"/>
    <cellStyle name="20% - Accent1 4 2 2 2 2 4 2 2 2 3" xfId="31838" xr:uid="{00000000-0005-0000-0000-0000A67B0000}"/>
    <cellStyle name="20% - Accent1 4 2 2 2 2 4 2 2 3" xfId="31839" xr:uid="{00000000-0005-0000-0000-0000A77B0000}"/>
    <cellStyle name="20% - Accent1 4 2 2 2 2 4 2 2 3 2" xfId="31840" xr:uid="{00000000-0005-0000-0000-0000A87B0000}"/>
    <cellStyle name="20% - Accent1 4 2 2 2 2 4 2 2 4" xfId="31841" xr:uid="{00000000-0005-0000-0000-0000A97B0000}"/>
    <cellStyle name="20% - Accent1 4 2 2 2 2 4 2 3" xfId="31842" xr:uid="{00000000-0005-0000-0000-0000AA7B0000}"/>
    <cellStyle name="20% - Accent1 4 2 2 2 2 4 2 3 2" xfId="31843" xr:uid="{00000000-0005-0000-0000-0000AB7B0000}"/>
    <cellStyle name="20% - Accent1 4 2 2 2 2 4 2 3 2 2" xfId="31844" xr:uid="{00000000-0005-0000-0000-0000AC7B0000}"/>
    <cellStyle name="20% - Accent1 4 2 2 2 2 4 2 3 2 2 2" xfId="31845" xr:uid="{00000000-0005-0000-0000-0000AD7B0000}"/>
    <cellStyle name="20% - Accent1 4 2 2 2 2 4 2 3 2 3" xfId="31846" xr:uid="{00000000-0005-0000-0000-0000AE7B0000}"/>
    <cellStyle name="20% - Accent1 4 2 2 2 2 4 2 3 3" xfId="31847" xr:uid="{00000000-0005-0000-0000-0000AF7B0000}"/>
    <cellStyle name="20% - Accent1 4 2 2 2 2 4 2 3 3 2" xfId="31848" xr:uid="{00000000-0005-0000-0000-0000B07B0000}"/>
    <cellStyle name="20% - Accent1 4 2 2 2 2 4 2 3 4" xfId="31849" xr:uid="{00000000-0005-0000-0000-0000B17B0000}"/>
    <cellStyle name="20% - Accent1 4 2 2 2 2 4 2 4" xfId="31850" xr:uid="{00000000-0005-0000-0000-0000B27B0000}"/>
    <cellStyle name="20% - Accent1 4 2 2 2 2 4 2 4 2" xfId="31851" xr:uid="{00000000-0005-0000-0000-0000B37B0000}"/>
    <cellStyle name="20% - Accent1 4 2 2 2 2 4 2 4 2 2" xfId="31852" xr:uid="{00000000-0005-0000-0000-0000B47B0000}"/>
    <cellStyle name="20% - Accent1 4 2 2 2 2 4 2 4 2 2 2" xfId="31853" xr:uid="{00000000-0005-0000-0000-0000B57B0000}"/>
    <cellStyle name="20% - Accent1 4 2 2 2 2 4 2 4 2 3" xfId="31854" xr:uid="{00000000-0005-0000-0000-0000B67B0000}"/>
    <cellStyle name="20% - Accent1 4 2 2 2 2 4 2 4 3" xfId="31855" xr:uid="{00000000-0005-0000-0000-0000B77B0000}"/>
    <cellStyle name="20% - Accent1 4 2 2 2 2 4 2 4 3 2" xfId="31856" xr:uid="{00000000-0005-0000-0000-0000B87B0000}"/>
    <cellStyle name="20% - Accent1 4 2 2 2 2 4 2 4 4" xfId="31857" xr:uid="{00000000-0005-0000-0000-0000B97B0000}"/>
    <cellStyle name="20% - Accent1 4 2 2 2 2 4 2 5" xfId="31858" xr:uid="{00000000-0005-0000-0000-0000BA7B0000}"/>
    <cellStyle name="20% - Accent1 4 2 2 2 2 4 2 5 2" xfId="31859" xr:uid="{00000000-0005-0000-0000-0000BB7B0000}"/>
    <cellStyle name="20% - Accent1 4 2 2 2 2 4 2 5 2 2" xfId="31860" xr:uid="{00000000-0005-0000-0000-0000BC7B0000}"/>
    <cellStyle name="20% - Accent1 4 2 2 2 2 4 2 5 3" xfId="31861" xr:uid="{00000000-0005-0000-0000-0000BD7B0000}"/>
    <cellStyle name="20% - Accent1 4 2 2 2 2 4 2 6" xfId="31862" xr:uid="{00000000-0005-0000-0000-0000BE7B0000}"/>
    <cellStyle name="20% - Accent1 4 2 2 2 2 4 2 6 2" xfId="31863" xr:uid="{00000000-0005-0000-0000-0000BF7B0000}"/>
    <cellStyle name="20% - Accent1 4 2 2 2 2 4 2 6 2 2" xfId="31864" xr:uid="{00000000-0005-0000-0000-0000C07B0000}"/>
    <cellStyle name="20% - Accent1 4 2 2 2 2 4 2 6 3" xfId="31865" xr:uid="{00000000-0005-0000-0000-0000C17B0000}"/>
    <cellStyle name="20% - Accent1 4 2 2 2 2 4 2 7" xfId="31866" xr:uid="{00000000-0005-0000-0000-0000C27B0000}"/>
    <cellStyle name="20% - Accent1 4 2 2 2 2 4 2 7 2" xfId="31867" xr:uid="{00000000-0005-0000-0000-0000C37B0000}"/>
    <cellStyle name="20% - Accent1 4 2 2 2 2 4 2 8" xfId="31868" xr:uid="{00000000-0005-0000-0000-0000C47B0000}"/>
    <cellStyle name="20% - Accent1 4 2 2 2 2 4 2 8 2" xfId="31869" xr:uid="{00000000-0005-0000-0000-0000C57B0000}"/>
    <cellStyle name="20% - Accent1 4 2 2 2 2 4 2 9" xfId="31870" xr:uid="{00000000-0005-0000-0000-0000C67B0000}"/>
    <cellStyle name="20% - Accent1 4 2 2 2 2 4 3" xfId="31871" xr:uid="{00000000-0005-0000-0000-0000C77B0000}"/>
    <cellStyle name="20% - Accent1 4 2 2 2 2 4 3 2" xfId="31872" xr:uid="{00000000-0005-0000-0000-0000C87B0000}"/>
    <cellStyle name="20% - Accent1 4 2 2 2 2 4 3 2 2" xfId="31873" xr:uid="{00000000-0005-0000-0000-0000C97B0000}"/>
    <cellStyle name="20% - Accent1 4 2 2 2 2 4 3 2 2 2" xfId="31874" xr:uid="{00000000-0005-0000-0000-0000CA7B0000}"/>
    <cellStyle name="20% - Accent1 4 2 2 2 2 4 3 2 2 2 2" xfId="31875" xr:uid="{00000000-0005-0000-0000-0000CB7B0000}"/>
    <cellStyle name="20% - Accent1 4 2 2 2 2 4 3 2 2 3" xfId="31876" xr:uid="{00000000-0005-0000-0000-0000CC7B0000}"/>
    <cellStyle name="20% - Accent1 4 2 2 2 2 4 3 2 3" xfId="31877" xr:uid="{00000000-0005-0000-0000-0000CD7B0000}"/>
    <cellStyle name="20% - Accent1 4 2 2 2 2 4 3 2 3 2" xfId="31878" xr:uid="{00000000-0005-0000-0000-0000CE7B0000}"/>
    <cellStyle name="20% - Accent1 4 2 2 2 2 4 3 2 4" xfId="31879" xr:uid="{00000000-0005-0000-0000-0000CF7B0000}"/>
    <cellStyle name="20% - Accent1 4 2 2 2 2 4 3 3" xfId="31880" xr:uid="{00000000-0005-0000-0000-0000D07B0000}"/>
    <cellStyle name="20% - Accent1 4 2 2 2 2 4 3 3 2" xfId="31881" xr:uid="{00000000-0005-0000-0000-0000D17B0000}"/>
    <cellStyle name="20% - Accent1 4 2 2 2 2 4 3 3 2 2" xfId="31882" xr:uid="{00000000-0005-0000-0000-0000D27B0000}"/>
    <cellStyle name="20% - Accent1 4 2 2 2 2 4 3 3 2 2 2" xfId="31883" xr:uid="{00000000-0005-0000-0000-0000D37B0000}"/>
    <cellStyle name="20% - Accent1 4 2 2 2 2 4 3 3 2 3" xfId="31884" xr:uid="{00000000-0005-0000-0000-0000D47B0000}"/>
    <cellStyle name="20% - Accent1 4 2 2 2 2 4 3 3 3" xfId="31885" xr:uid="{00000000-0005-0000-0000-0000D57B0000}"/>
    <cellStyle name="20% - Accent1 4 2 2 2 2 4 3 3 3 2" xfId="31886" xr:uid="{00000000-0005-0000-0000-0000D67B0000}"/>
    <cellStyle name="20% - Accent1 4 2 2 2 2 4 3 3 4" xfId="31887" xr:uid="{00000000-0005-0000-0000-0000D77B0000}"/>
    <cellStyle name="20% - Accent1 4 2 2 2 2 4 3 4" xfId="31888" xr:uid="{00000000-0005-0000-0000-0000D87B0000}"/>
    <cellStyle name="20% - Accent1 4 2 2 2 2 4 3 4 2" xfId="31889" xr:uid="{00000000-0005-0000-0000-0000D97B0000}"/>
    <cellStyle name="20% - Accent1 4 2 2 2 2 4 3 4 2 2" xfId="31890" xr:uid="{00000000-0005-0000-0000-0000DA7B0000}"/>
    <cellStyle name="20% - Accent1 4 2 2 2 2 4 3 4 2 2 2" xfId="31891" xr:uid="{00000000-0005-0000-0000-0000DB7B0000}"/>
    <cellStyle name="20% - Accent1 4 2 2 2 2 4 3 4 2 3" xfId="31892" xr:uid="{00000000-0005-0000-0000-0000DC7B0000}"/>
    <cellStyle name="20% - Accent1 4 2 2 2 2 4 3 4 3" xfId="31893" xr:uid="{00000000-0005-0000-0000-0000DD7B0000}"/>
    <cellStyle name="20% - Accent1 4 2 2 2 2 4 3 4 3 2" xfId="31894" xr:uid="{00000000-0005-0000-0000-0000DE7B0000}"/>
    <cellStyle name="20% - Accent1 4 2 2 2 2 4 3 4 4" xfId="31895" xr:uid="{00000000-0005-0000-0000-0000DF7B0000}"/>
    <cellStyle name="20% - Accent1 4 2 2 2 2 4 3 5" xfId="31896" xr:uid="{00000000-0005-0000-0000-0000E07B0000}"/>
    <cellStyle name="20% - Accent1 4 2 2 2 2 4 3 5 2" xfId="31897" xr:uid="{00000000-0005-0000-0000-0000E17B0000}"/>
    <cellStyle name="20% - Accent1 4 2 2 2 2 4 3 5 2 2" xfId="31898" xr:uid="{00000000-0005-0000-0000-0000E27B0000}"/>
    <cellStyle name="20% - Accent1 4 2 2 2 2 4 3 5 3" xfId="31899" xr:uid="{00000000-0005-0000-0000-0000E37B0000}"/>
    <cellStyle name="20% - Accent1 4 2 2 2 2 4 3 6" xfId="31900" xr:uid="{00000000-0005-0000-0000-0000E47B0000}"/>
    <cellStyle name="20% - Accent1 4 2 2 2 2 4 3 6 2" xfId="31901" xr:uid="{00000000-0005-0000-0000-0000E57B0000}"/>
    <cellStyle name="20% - Accent1 4 2 2 2 2 4 3 6 2 2" xfId="31902" xr:uid="{00000000-0005-0000-0000-0000E67B0000}"/>
    <cellStyle name="20% - Accent1 4 2 2 2 2 4 3 6 3" xfId="31903" xr:uid="{00000000-0005-0000-0000-0000E77B0000}"/>
    <cellStyle name="20% - Accent1 4 2 2 2 2 4 3 7" xfId="31904" xr:uid="{00000000-0005-0000-0000-0000E87B0000}"/>
    <cellStyle name="20% - Accent1 4 2 2 2 2 4 3 7 2" xfId="31905" xr:uid="{00000000-0005-0000-0000-0000E97B0000}"/>
    <cellStyle name="20% - Accent1 4 2 2 2 2 4 3 8" xfId="31906" xr:uid="{00000000-0005-0000-0000-0000EA7B0000}"/>
    <cellStyle name="20% - Accent1 4 2 2 2 2 4 3 8 2" xfId="31907" xr:uid="{00000000-0005-0000-0000-0000EB7B0000}"/>
    <cellStyle name="20% - Accent1 4 2 2 2 2 4 3 9" xfId="31908" xr:uid="{00000000-0005-0000-0000-0000EC7B0000}"/>
    <cellStyle name="20% - Accent1 4 2 2 2 2 4 4" xfId="31909" xr:uid="{00000000-0005-0000-0000-0000ED7B0000}"/>
    <cellStyle name="20% - Accent1 4 2 2 2 2 4 4 2" xfId="31910" xr:uid="{00000000-0005-0000-0000-0000EE7B0000}"/>
    <cellStyle name="20% - Accent1 4 2 2 2 2 4 4 2 2" xfId="31911" xr:uid="{00000000-0005-0000-0000-0000EF7B0000}"/>
    <cellStyle name="20% - Accent1 4 2 2 2 2 4 4 2 2 2" xfId="31912" xr:uid="{00000000-0005-0000-0000-0000F07B0000}"/>
    <cellStyle name="20% - Accent1 4 2 2 2 2 4 4 2 3" xfId="31913" xr:uid="{00000000-0005-0000-0000-0000F17B0000}"/>
    <cellStyle name="20% - Accent1 4 2 2 2 2 4 4 3" xfId="31914" xr:uid="{00000000-0005-0000-0000-0000F27B0000}"/>
    <cellStyle name="20% - Accent1 4 2 2 2 2 4 4 3 2" xfId="31915" xr:uid="{00000000-0005-0000-0000-0000F37B0000}"/>
    <cellStyle name="20% - Accent1 4 2 2 2 2 4 4 4" xfId="31916" xr:uid="{00000000-0005-0000-0000-0000F47B0000}"/>
    <cellStyle name="20% - Accent1 4 2 2 2 2 4 5" xfId="31917" xr:uid="{00000000-0005-0000-0000-0000F57B0000}"/>
    <cellStyle name="20% - Accent1 4 2 2 2 2 4 5 2" xfId="31918" xr:uid="{00000000-0005-0000-0000-0000F67B0000}"/>
    <cellStyle name="20% - Accent1 4 2 2 2 2 4 5 2 2" xfId="31919" xr:uid="{00000000-0005-0000-0000-0000F77B0000}"/>
    <cellStyle name="20% - Accent1 4 2 2 2 2 4 5 2 2 2" xfId="31920" xr:uid="{00000000-0005-0000-0000-0000F87B0000}"/>
    <cellStyle name="20% - Accent1 4 2 2 2 2 4 5 2 3" xfId="31921" xr:uid="{00000000-0005-0000-0000-0000F97B0000}"/>
    <cellStyle name="20% - Accent1 4 2 2 2 2 4 5 3" xfId="31922" xr:uid="{00000000-0005-0000-0000-0000FA7B0000}"/>
    <cellStyle name="20% - Accent1 4 2 2 2 2 4 5 3 2" xfId="31923" xr:uid="{00000000-0005-0000-0000-0000FB7B0000}"/>
    <cellStyle name="20% - Accent1 4 2 2 2 2 4 5 4" xfId="31924" xr:uid="{00000000-0005-0000-0000-0000FC7B0000}"/>
    <cellStyle name="20% - Accent1 4 2 2 2 2 4 6" xfId="31925" xr:uid="{00000000-0005-0000-0000-0000FD7B0000}"/>
    <cellStyle name="20% - Accent1 4 2 2 2 2 4 6 2" xfId="31926" xr:uid="{00000000-0005-0000-0000-0000FE7B0000}"/>
    <cellStyle name="20% - Accent1 4 2 2 2 2 4 6 2 2" xfId="31927" xr:uid="{00000000-0005-0000-0000-0000FF7B0000}"/>
    <cellStyle name="20% - Accent1 4 2 2 2 2 4 6 2 2 2" xfId="31928" xr:uid="{00000000-0005-0000-0000-0000007C0000}"/>
    <cellStyle name="20% - Accent1 4 2 2 2 2 4 6 2 3" xfId="31929" xr:uid="{00000000-0005-0000-0000-0000017C0000}"/>
    <cellStyle name="20% - Accent1 4 2 2 2 2 4 6 3" xfId="31930" xr:uid="{00000000-0005-0000-0000-0000027C0000}"/>
    <cellStyle name="20% - Accent1 4 2 2 2 2 4 6 3 2" xfId="31931" xr:uid="{00000000-0005-0000-0000-0000037C0000}"/>
    <cellStyle name="20% - Accent1 4 2 2 2 2 4 6 4" xfId="31932" xr:uid="{00000000-0005-0000-0000-0000047C0000}"/>
    <cellStyle name="20% - Accent1 4 2 2 2 2 4 7" xfId="31933" xr:uid="{00000000-0005-0000-0000-0000057C0000}"/>
    <cellStyle name="20% - Accent1 4 2 2 2 2 4 7 2" xfId="31934" xr:uid="{00000000-0005-0000-0000-0000067C0000}"/>
    <cellStyle name="20% - Accent1 4 2 2 2 2 4 7 2 2" xfId="31935" xr:uid="{00000000-0005-0000-0000-0000077C0000}"/>
    <cellStyle name="20% - Accent1 4 2 2 2 2 4 7 3" xfId="31936" xr:uid="{00000000-0005-0000-0000-0000087C0000}"/>
    <cellStyle name="20% - Accent1 4 2 2 2 2 4 8" xfId="31937" xr:uid="{00000000-0005-0000-0000-0000097C0000}"/>
    <cellStyle name="20% - Accent1 4 2 2 2 2 4 8 2" xfId="31938" xr:uid="{00000000-0005-0000-0000-00000A7C0000}"/>
    <cellStyle name="20% - Accent1 4 2 2 2 2 4 8 2 2" xfId="31939" xr:uid="{00000000-0005-0000-0000-00000B7C0000}"/>
    <cellStyle name="20% - Accent1 4 2 2 2 2 4 8 3" xfId="31940" xr:uid="{00000000-0005-0000-0000-00000C7C0000}"/>
    <cellStyle name="20% - Accent1 4 2 2 2 2 4 9" xfId="31941" xr:uid="{00000000-0005-0000-0000-00000D7C0000}"/>
    <cellStyle name="20% - Accent1 4 2 2 2 2 4 9 2" xfId="31942" xr:uid="{00000000-0005-0000-0000-00000E7C0000}"/>
    <cellStyle name="20% - Accent1 4 2 2 2 2 5" xfId="31943" xr:uid="{00000000-0005-0000-0000-00000F7C0000}"/>
    <cellStyle name="20% - Accent1 4 2 2 2 2 5 2" xfId="31944" xr:uid="{00000000-0005-0000-0000-0000107C0000}"/>
    <cellStyle name="20% - Accent1 4 2 2 2 2 5 2 2" xfId="31945" xr:uid="{00000000-0005-0000-0000-0000117C0000}"/>
    <cellStyle name="20% - Accent1 4 2 2 2 2 5 2 2 2" xfId="31946" xr:uid="{00000000-0005-0000-0000-0000127C0000}"/>
    <cellStyle name="20% - Accent1 4 2 2 2 2 5 2 2 2 2" xfId="31947" xr:uid="{00000000-0005-0000-0000-0000137C0000}"/>
    <cellStyle name="20% - Accent1 4 2 2 2 2 5 2 2 3" xfId="31948" xr:uid="{00000000-0005-0000-0000-0000147C0000}"/>
    <cellStyle name="20% - Accent1 4 2 2 2 2 5 2 3" xfId="31949" xr:uid="{00000000-0005-0000-0000-0000157C0000}"/>
    <cellStyle name="20% - Accent1 4 2 2 2 2 5 2 3 2" xfId="31950" xr:uid="{00000000-0005-0000-0000-0000167C0000}"/>
    <cellStyle name="20% - Accent1 4 2 2 2 2 5 2 4" xfId="31951" xr:uid="{00000000-0005-0000-0000-0000177C0000}"/>
    <cellStyle name="20% - Accent1 4 2 2 2 2 5 3" xfId="31952" xr:uid="{00000000-0005-0000-0000-0000187C0000}"/>
    <cellStyle name="20% - Accent1 4 2 2 2 2 5 3 2" xfId="31953" xr:uid="{00000000-0005-0000-0000-0000197C0000}"/>
    <cellStyle name="20% - Accent1 4 2 2 2 2 5 3 2 2" xfId="31954" xr:uid="{00000000-0005-0000-0000-00001A7C0000}"/>
    <cellStyle name="20% - Accent1 4 2 2 2 2 5 3 2 2 2" xfId="31955" xr:uid="{00000000-0005-0000-0000-00001B7C0000}"/>
    <cellStyle name="20% - Accent1 4 2 2 2 2 5 3 2 3" xfId="31956" xr:uid="{00000000-0005-0000-0000-00001C7C0000}"/>
    <cellStyle name="20% - Accent1 4 2 2 2 2 5 3 3" xfId="31957" xr:uid="{00000000-0005-0000-0000-00001D7C0000}"/>
    <cellStyle name="20% - Accent1 4 2 2 2 2 5 3 3 2" xfId="31958" xr:uid="{00000000-0005-0000-0000-00001E7C0000}"/>
    <cellStyle name="20% - Accent1 4 2 2 2 2 5 3 4" xfId="31959" xr:uid="{00000000-0005-0000-0000-00001F7C0000}"/>
    <cellStyle name="20% - Accent1 4 2 2 2 2 5 4" xfId="31960" xr:uid="{00000000-0005-0000-0000-0000207C0000}"/>
    <cellStyle name="20% - Accent1 4 2 2 2 2 5 4 2" xfId="31961" xr:uid="{00000000-0005-0000-0000-0000217C0000}"/>
    <cellStyle name="20% - Accent1 4 2 2 2 2 5 4 2 2" xfId="31962" xr:uid="{00000000-0005-0000-0000-0000227C0000}"/>
    <cellStyle name="20% - Accent1 4 2 2 2 2 5 4 2 2 2" xfId="31963" xr:uid="{00000000-0005-0000-0000-0000237C0000}"/>
    <cellStyle name="20% - Accent1 4 2 2 2 2 5 4 2 3" xfId="31964" xr:uid="{00000000-0005-0000-0000-0000247C0000}"/>
    <cellStyle name="20% - Accent1 4 2 2 2 2 5 4 3" xfId="31965" xr:uid="{00000000-0005-0000-0000-0000257C0000}"/>
    <cellStyle name="20% - Accent1 4 2 2 2 2 5 4 3 2" xfId="31966" xr:uid="{00000000-0005-0000-0000-0000267C0000}"/>
    <cellStyle name="20% - Accent1 4 2 2 2 2 5 4 4" xfId="31967" xr:uid="{00000000-0005-0000-0000-0000277C0000}"/>
    <cellStyle name="20% - Accent1 4 2 2 2 2 5 5" xfId="31968" xr:uid="{00000000-0005-0000-0000-0000287C0000}"/>
    <cellStyle name="20% - Accent1 4 2 2 2 2 5 5 2" xfId="31969" xr:uid="{00000000-0005-0000-0000-0000297C0000}"/>
    <cellStyle name="20% - Accent1 4 2 2 2 2 5 5 2 2" xfId="31970" xr:uid="{00000000-0005-0000-0000-00002A7C0000}"/>
    <cellStyle name="20% - Accent1 4 2 2 2 2 5 5 3" xfId="31971" xr:uid="{00000000-0005-0000-0000-00002B7C0000}"/>
    <cellStyle name="20% - Accent1 4 2 2 2 2 5 6" xfId="31972" xr:uid="{00000000-0005-0000-0000-00002C7C0000}"/>
    <cellStyle name="20% - Accent1 4 2 2 2 2 5 6 2" xfId="31973" xr:uid="{00000000-0005-0000-0000-00002D7C0000}"/>
    <cellStyle name="20% - Accent1 4 2 2 2 2 5 6 2 2" xfId="31974" xr:uid="{00000000-0005-0000-0000-00002E7C0000}"/>
    <cellStyle name="20% - Accent1 4 2 2 2 2 5 6 3" xfId="31975" xr:uid="{00000000-0005-0000-0000-00002F7C0000}"/>
    <cellStyle name="20% - Accent1 4 2 2 2 2 5 7" xfId="31976" xr:uid="{00000000-0005-0000-0000-0000307C0000}"/>
    <cellStyle name="20% - Accent1 4 2 2 2 2 5 7 2" xfId="31977" xr:uid="{00000000-0005-0000-0000-0000317C0000}"/>
    <cellStyle name="20% - Accent1 4 2 2 2 2 5 8" xfId="31978" xr:uid="{00000000-0005-0000-0000-0000327C0000}"/>
    <cellStyle name="20% - Accent1 4 2 2 2 2 5 8 2" xfId="31979" xr:uid="{00000000-0005-0000-0000-0000337C0000}"/>
    <cellStyle name="20% - Accent1 4 2 2 2 2 5 9" xfId="31980" xr:uid="{00000000-0005-0000-0000-0000347C0000}"/>
    <cellStyle name="20% - Accent1 4 2 2 2 2 6" xfId="31981" xr:uid="{00000000-0005-0000-0000-0000357C0000}"/>
    <cellStyle name="20% - Accent1 4 2 2 2 2 6 2" xfId="31982" xr:uid="{00000000-0005-0000-0000-0000367C0000}"/>
    <cellStyle name="20% - Accent1 4 2 2 2 2 6 2 2" xfId="31983" xr:uid="{00000000-0005-0000-0000-0000377C0000}"/>
    <cellStyle name="20% - Accent1 4 2 2 2 2 6 2 2 2" xfId="31984" xr:uid="{00000000-0005-0000-0000-0000387C0000}"/>
    <cellStyle name="20% - Accent1 4 2 2 2 2 6 2 2 2 2" xfId="31985" xr:uid="{00000000-0005-0000-0000-0000397C0000}"/>
    <cellStyle name="20% - Accent1 4 2 2 2 2 6 2 2 3" xfId="31986" xr:uid="{00000000-0005-0000-0000-00003A7C0000}"/>
    <cellStyle name="20% - Accent1 4 2 2 2 2 6 2 3" xfId="31987" xr:uid="{00000000-0005-0000-0000-00003B7C0000}"/>
    <cellStyle name="20% - Accent1 4 2 2 2 2 6 2 3 2" xfId="31988" xr:uid="{00000000-0005-0000-0000-00003C7C0000}"/>
    <cellStyle name="20% - Accent1 4 2 2 2 2 6 2 4" xfId="31989" xr:uid="{00000000-0005-0000-0000-00003D7C0000}"/>
    <cellStyle name="20% - Accent1 4 2 2 2 2 6 3" xfId="31990" xr:uid="{00000000-0005-0000-0000-00003E7C0000}"/>
    <cellStyle name="20% - Accent1 4 2 2 2 2 6 3 2" xfId="31991" xr:uid="{00000000-0005-0000-0000-00003F7C0000}"/>
    <cellStyle name="20% - Accent1 4 2 2 2 2 6 3 2 2" xfId="31992" xr:uid="{00000000-0005-0000-0000-0000407C0000}"/>
    <cellStyle name="20% - Accent1 4 2 2 2 2 6 3 2 2 2" xfId="31993" xr:uid="{00000000-0005-0000-0000-0000417C0000}"/>
    <cellStyle name="20% - Accent1 4 2 2 2 2 6 3 2 3" xfId="31994" xr:uid="{00000000-0005-0000-0000-0000427C0000}"/>
    <cellStyle name="20% - Accent1 4 2 2 2 2 6 3 3" xfId="31995" xr:uid="{00000000-0005-0000-0000-0000437C0000}"/>
    <cellStyle name="20% - Accent1 4 2 2 2 2 6 3 3 2" xfId="31996" xr:uid="{00000000-0005-0000-0000-0000447C0000}"/>
    <cellStyle name="20% - Accent1 4 2 2 2 2 6 3 4" xfId="31997" xr:uid="{00000000-0005-0000-0000-0000457C0000}"/>
    <cellStyle name="20% - Accent1 4 2 2 2 2 6 4" xfId="31998" xr:uid="{00000000-0005-0000-0000-0000467C0000}"/>
    <cellStyle name="20% - Accent1 4 2 2 2 2 6 4 2" xfId="31999" xr:uid="{00000000-0005-0000-0000-0000477C0000}"/>
    <cellStyle name="20% - Accent1 4 2 2 2 2 6 4 2 2" xfId="32000" xr:uid="{00000000-0005-0000-0000-0000487C0000}"/>
    <cellStyle name="20% - Accent1 4 2 2 2 2 6 4 2 2 2" xfId="32001" xr:uid="{00000000-0005-0000-0000-0000497C0000}"/>
    <cellStyle name="20% - Accent1 4 2 2 2 2 6 4 2 3" xfId="32002" xr:uid="{00000000-0005-0000-0000-00004A7C0000}"/>
    <cellStyle name="20% - Accent1 4 2 2 2 2 6 4 3" xfId="32003" xr:uid="{00000000-0005-0000-0000-00004B7C0000}"/>
    <cellStyle name="20% - Accent1 4 2 2 2 2 6 4 3 2" xfId="32004" xr:uid="{00000000-0005-0000-0000-00004C7C0000}"/>
    <cellStyle name="20% - Accent1 4 2 2 2 2 6 4 4" xfId="32005" xr:uid="{00000000-0005-0000-0000-00004D7C0000}"/>
    <cellStyle name="20% - Accent1 4 2 2 2 2 6 5" xfId="32006" xr:uid="{00000000-0005-0000-0000-00004E7C0000}"/>
    <cellStyle name="20% - Accent1 4 2 2 2 2 6 5 2" xfId="32007" xr:uid="{00000000-0005-0000-0000-00004F7C0000}"/>
    <cellStyle name="20% - Accent1 4 2 2 2 2 6 5 2 2" xfId="32008" xr:uid="{00000000-0005-0000-0000-0000507C0000}"/>
    <cellStyle name="20% - Accent1 4 2 2 2 2 6 5 3" xfId="32009" xr:uid="{00000000-0005-0000-0000-0000517C0000}"/>
    <cellStyle name="20% - Accent1 4 2 2 2 2 6 6" xfId="32010" xr:uid="{00000000-0005-0000-0000-0000527C0000}"/>
    <cellStyle name="20% - Accent1 4 2 2 2 2 6 6 2" xfId="32011" xr:uid="{00000000-0005-0000-0000-0000537C0000}"/>
    <cellStyle name="20% - Accent1 4 2 2 2 2 6 6 2 2" xfId="32012" xr:uid="{00000000-0005-0000-0000-0000547C0000}"/>
    <cellStyle name="20% - Accent1 4 2 2 2 2 6 6 3" xfId="32013" xr:uid="{00000000-0005-0000-0000-0000557C0000}"/>
    <cellStyle name="20% - Accent1 4 2 2 2 2 6 7" xfId="32014" xr:uid="{00000000-0005-0000-0000-0000567C0000}"/>
    <cellStyle name="20% - Accent1 4 2 2 2 2 6 7 2" xfId="32015" xr:uid="{00000000-0005-0000-0000-0000577C0000}"/>
    <cellStyle name="20% - Accent1 4 2 2 2 2 6 8" xfId="32016" xr:uid="{00000000-0005-0000-0000-0000587C0000}"/>
    <cellStyle name="20% - Accent1 4 2 2 2 2 6 8 2" xfId="32017" xr:uid="{00000000-0005-0000-0000-0000597C0000}"/>
    <cellStyle name="20% - Accent1 4 2 2 2 2 6 9" xfId="32018" xr:uid="{00000000-0005-0000-0000-00005A7C0000}"/>
    <cellStyle name="20% - Accent1 4 2 2 2 2 7" xfId="32019" xr:uid="{00000000-0005-0000-0000-00005B7C0000}"/>
    <cellStyle name="20% - Accent1 4 2 2 2 2 7 2" xfId="32020" xr:uid="{00000000-0005-0000-0000-00005C7C0000}"/>
    <cellStyle name="20% - Accent1 4 2 2 2 2 7 2 2" xfId="32021" xr:uid="{00000000-0005-0000-0000-00005D7C0000}"/>
    <cellStyle name="20% - Accent1 4 2 2 2 2 7 2 2 2" xfId="32022" xr:uid="{00000000-0005-0000-0000-00005E7C0000}"/>
    <cellStyle name="20% - Accent1 4 2 2 2 2 7 2 3" xfId="32023" xr:uid="{00000000-0005-0000-0000-00005F7C0000}"/>
    <cellStyle name="20% - Accent1 4 2 2 2 2 7 3" xfId="32024" xr:uid="{00000000-0005-0000-0000-0000607C0000}"/>
    <cellStyle name="20% - Accent1 4 2 2 2 2 7 3 2" xfId="32025" xr:uid="{00000000-0005-0000-0000-0000617C0000}"/>
    <cellStyle name="20% - Accent1 4 2 2 2 2 7 4" xfId="32026" xr:uid="{00000000-0005-0000-0000-0000627C0000}"/>
    <cellStyle name="20% - Accent1 4 2 2 2 2 8" xfId="32027" xr:uid="{00000000-0005-0000-0000-0000637C0000}"/>
    <cellStyle name="20% - Accent1 4 2 2 2 2 8 2" xfId="32028" xr:uid="{00000000-0005-0000-0000-0000647C0000}"/>
    <cellStyle name="20% - Accent1 4 2 2 2 2 8 2 2" xfId="32029" xr:uid="{00000000-0005-0000-0000-0000657C0000}"/>
    <cellStyle name="20% - Accent1 4 2 2 2 2 8 2 2 2" xfId="32030" xr:uid="{00000000-0005-0000-0000-0000667C0000}"/>
    <cellStyle name="20% - Accent1 4 2 2 2 2 8 2 3" xfId="32031" xr:uid="{00000000-0005-0000-0000-0000677C0000}"/>
    <cellStyle name="20% - Accent1 4 2 2 2 2 8 3" xfId="32032" xr:uid="{00000000-0005-0000-0000-0000687C0000}"/>
    <cellStyle name="20% - Accent1 4 2 2 2 2 8 3 2" xfId="32033" xr:uid="{00000000-0005-0000-0000-0000697C0000}"/>
    <cellStyle name="20% - Accent1 4 2 2 2 2 8 4" xfId="32034" xr:uid="{00000000-0005-0000-0000-00006A7C0000}"/>
    <cellStyle name="20% - Accent1 4 2 2 2 2 9" xfId="32035" xr:uid="{00000000-0005-0000-0000-00006B7C0000}"/>
    <cellStyle name="20% - Accent1 4 2 2 2 2 9 2" xfId="32036" xr:uid="{00000000-0005-0000-0000-00006C7C0000}"/>
    <cellStyle name="20% - Accent1 4 2 2 2 2 9 2 2" xfId="32037" xr:uid="{00000000-0005-0000-0000-00006D7C0000}"/>
    <cellStyle name="20% - Accent1 4 2 2 2 2 9 2 2 2" xfId="32038" xr:uid="{00000000-0005-0000-0000-00006E7C0000}"/>
    <cellStyle name="20% - Accent1 4 2 2 2 2 9 2 3" xfId="32039" xr:uid="{00000000-0005-0000-0000-00006F7C0000}"/>
    <cellStyle name="20% - Accent1 4 2 2 2 2 9 3" xfId="32040" xr:uid="{00000000-0005-0000-0000-0000707C0000}"/>
    <cellStyle name="20% - Accent1 4 2 2 2 2 9 3 2" xfId="32041" xr:uid="{00000000-0005-0000-0000-0000717C0000}"/>
    <cellStyle name="20% - Accent1 4 2 2 2 2 9 4" xfId="32042" xr:uid="{00000000-0005-0000-0000-0000727C0000}"/>
    <cellStyle name="20% - Accent1 4 2 2 2 3" xfId="32043" xr:uid="{00000000-0005-0000-0000-0000737C0000}"/>
    <cellStyle name="20% - Accent1 4 2 2 2 3 10" xfId="32044" xr:uid="{00000000-0005-0000-0000-0000747C0000}"/>
    <cellStyle name="20% - Accent1 4 2 2 2 3 10 2" xfId="32045" xr:uid="{00000000-0005-0000-0000-0000757C0000}"/>
    <cellStyle name="20% - Accent1 4 2 2 2 3 11" xfId="32046" xr:uid="{00000000-0005-0000-0000-0000767C0000}"/>
    <cellStyle name="20% - Accent1 4 2 2 2 3 2" xfId="32047" xr:uid="{00000000-0005-0000-0000-0000777C0000}"/>
    <cellStyle name="20% - Accent1 4 2 2 2 3 2 2" xfId="32048" xr:uid="{00000000-0005-0000-0000-0000787C0000}"/>
    <cellStyle name="20% - Accent1 4 2 2 2 3 2 2 2" xfId="32049" xr:uid="{00000000-0005-0000-0000-0000797C0000}"/>
    <cellStyle name="20% - Accent1 4 2 2 2 3 2 2 2 2" xfId="32050" xr:uid="{00000000-0005-0000-0000-00007A7C0000}"/>
    <cellStyle name="20% - Accent1 4 2 2 2 3 2 2 2 2 2" xfId="32051" xr:uid="{00000000-0005-0000-0000-00007B7C0000}"/>
    <cellStyle name="20% - Accent1 4 2 2 2 3 2 2 2 3" xfId="32052" xr:uid="{00000000-0005-0000-0000-00007C7C0000}"/>
    <cellStyle name="20% - Accent1 4 2 2 2 3 2 2 3" xfId="32053" xr:uid="{00000000-0005-0000-0000-00007D7C0000}"/>
    <cellStyle name="20% - Accent1 4 2 2 2 3 2 2 3 2" xfId="32054" xr:uid="{00000000-0005-0000-0000-00007E7C0000}"/>
    <cellStyle name="20% - Accent1 4 2 2 2 3 2 2 4" xfId="32055" xr:uid="{00000000-0005-0000-0000-00007F7C0000}"/>
    <cellStyle name="20% - Accent1 4 2 2 2 3 2 3" xfId="32056" xr:uid="{00000000-0005-0000-0000-0000807C0000}"/>
    <cellStyle name="20% - Accent1 4 2 2 2 3 2 3 2" xfId="32057" xr:uid="{00000000-0005-0000-0000-0000817C0000}"/>
    <cellStyle name="20% - Accent1 4 2 2 2 3 2 3 2 2" xfId="32058" xr:uid="{00000000-0005-0000-0000-0000827C0000}"/>
    <cellStyle name="20% - Accent1 4 2 2 2 3 2 3 2 2 2" xfId="32059" xr:uid="{00000000-0005-0000-0000-0000837C0000}"/>
    <cellStyle name="20% - Accent1 4 2 2 2 3 2 3 2 3" xfId="32060" xr:uid="{00000000-0005-0000-0000-0000847C0000}"/>
    <cellStyle name="20% - Accent1 4 2 2 2 3 2 3 3" xfId="32061" xr:uid="{00000000-0005-0000-0000-0000857C0000}"/>
    <cellStyle name="20% - Accent1 4 2 2 2 3 2 3 3 2" xfId="32062" xr:uid="{00000000-0005-0000-0000-0000867C0000}"/>
    <cellStyle name="20% - Accent1 4 2 2 2 3 2 3 4" xfId="32063" xr:uid="{00000000-0005-0000-0000-0000877C0000}"/>
    <cellStyle name="20% - Accent1 4 2 2 2 3 2 4" xfId="32064" xr:uid="{00000000-0005-0000-0000-0000887C0000}"/>
    <cellStyle name="20% - Accent1 4 2 2 2 3 2 4 2" xfId="32065" xr:uid="{00000000-0005-0000-0000-0000897C0000}"/>
    <cellStyle name="20% - Accent1 4 2 2 2 3 2 4 2 2" xfId="32066" xr:uid="{00000000-0005-0000-0000-00008A7C0000}"/>
    <cellStyle name="20% - Accent1 4 2 2 2 3 2 4 2 2 2" xfId="32067" xr:uid="{00000000-0005-0000-0000-00008B7C0000}"/>
    <cellStyle name="20% - Accent1 4 2 2 2 3 2 4 2 3" xfId="32068" xr:uid="{00000000-0005-0000-0000-00008C7C0000}"/>
    <cellStyle name="20% - Accent1 4 2 2 2 3 2 4 3" xfId="32069" xr:uid="{00000000-0005-0000-0000-00008D7C0000}"/>
    <cellStyle name="20% - Accent1 4 2 2 2 3 2 4 3 2" xfId="32070" xr:uid="{00000000-0005-0000-0000-00008E7C0000}"/>
    <cellStyle name="20% - Accent1 4 2 2 2 3 2 4 4" xfId="32071" xr:uid="{00000000-0005-0000-0000-00008F7C0000}"/>
    <cellStyle name="20% - Accent1 4 2 2 2 3 2 5" xfId="32072" xr:uid="{00000000-0005-0000-0000-0000907C0000}"/>
    <cellStyle name="20% - Accent1 4 2 2 2 3 2 5 2" xfId="32073" xr:uid="{00000000-0005-0000-0000-0000917C0000}"/>
    <cellStyle name="20% - Accent1 4 2 2 2 3 2 5 2 2" xfId="32074" xr:uid="{00000000-0005-0000-0000-0000927C0000}"/>
    <cellStyle name="20% - Accent1 4 2 2 2 3 2 5 3" xfId="32075" xr:uid="{00000000-0005-0000-0000-0000937C0000}"/>
    <cellStyle name="20% - Accent1 4 2 2 2 3 2 6" xfId="32076" xr:uid="{00000000-0005-0000-0000-0000947C0000}"/>
    <cellStyle name="20% - Accent1 4 2 2 2 3 2 6 2" xfId="32077" xr:uid="{00000000-0005-0000-0000-0000957C0000}"/>
    <cellStyle name="20% - Accent1 4 2 2 2 3 2 6 2 2" xfId="32078" xr:uid="{00000000-0005-0000-0000-0000967C0000}"/>
    <cellStyle name="20% - Accent1 4 2 2 2 3 2 6 3" xfId="32079" xr:uid="{00000000-0005-0000-0000-0000977C0000}"/>
    <cellStyle name="20% - Accent1 4 2 2 2 3 2 7" xfId="32080" xr:uid="{00000000-0005-0000-0000-0000987C0000}"/>
    <cellStyle name="20% - Accent1 4 2 2 2 3 2 7 2" xfId="32081" xr:uid="{00000000-0005-0000-0000-0000997C0000}"/>
    <cellStyle name="20% - Accent1 4 2 2 2 3 2 8" xfId="32082" xr:uid="{00000000-0005-0000-0000-00009A7C0000}"/>
    <cellStyle name="20% - Accent1 4 2 2 2 3 2 8 2" xfId="32083" xr:uid="{00000000-0005-0000-0000-00009B7C0000}"/>
    <cellStyle name="20% - Accent1 4 2 2 2 3 2 9" xfId="32084" xr:uid="{00000000-0005-0000-0000-00009C7C0000}"/>
    <cellStyle name="20% - Accent1 4 2 2 2 3 3" xfId="32085" xr:uid="{00000000-0005-0000-0000-00009D7C0000}"/>
    <cellStyle name="20% - Accent1 4 2 2 2 3 3 2" xfId="32086" xr:uid="{00000000-0005-0000-0000-00009E7C0000}"/>
    <cellStyle name="20% - Accent1 4 2 2 2 3 3 2 2" xfId="32087" xr:uid="{00000000-0005-0000-0000-00009F7C0000}"/>
    <cellStyle name="20% - Accent1 4 2 2 2 3 3 2 2 2" xfId="32088" xr:uid="{00000000-0005-0000-0000-0000A07C0000}"/>
    <cellStyle name="20% - Accent1 4 2 2 2 3 3 2 2 2 2" xfId="32089" xr:uid="{00000000-0005-0000-0000-0000A17C0000}"/>
    <cellStyle name="20% - Accent1 4 2 2 2 3 3 2 2 3" xfId="32090" xr:uid="{00000000-0005-0000-0000-0000A27C0000}"/>
    <cellStyle name="20% - Accent1 4 2 2 2 3 3 2 3" xfId="32091" xr:uid="{00000000-0005-0000-0000-0000A37C0000}"/>
    <cellStyle name="20% - Accent1 4 2 2 2 3 3 2 3 2" xfId="32092" xr:uid="{00000000-0005-0000-0000-0000A47C0000}"/>
    <cellStyle name="20% - Accent1 4 2 2 2 3 3 2 4" xfId="32093" xr:uid="{00000000-0005-0000-0000-0000A57C0000}"/>
    <cellStyle name="20% - Accent1 4 2 2 2 3 3 3" xfId="32094" xr:uid="{00000000-0005-0000-0000-0000A67C0000}"/>
    <cellStyle name="20% - Accent1 4 2 2 2 3 3 3 2" xfId="32095" xr:uid="{00000000-0005-0000-0000-0000A77C0000}"/>
    <cellStyle name="20% - Accent1 4 2 2 2 3 3 3 2 2" xfId="32096" xr:uid="{00000000-0005-0000-0000-0000A87C0000}"/>
    <cellStyle name="20% - Accent1 4 2 2 2 3 3 3 2 2 2" xfId="32097" xr:uid="{00000000-0005-0000-0000-0000A97C0000}"/>
    <cellStyle name="20% - Accent1 4 2 2 2 3 3 3 2 3" xfId="32098" xr:uid="{00000000-0005-0000-0000-0000AA7C0000}"/>
    <cellStyle name="20% - Accent1 4 2 2 2 3 3 3 3" xfId="32099" xr:uid="{00000000-0005-0000-0000-0000AB7C0000}"/>
    <cellStyle name="20% - Accent1 4 2 2 2 3 3 3 3 2" xfId="32100" xr:uid="{00000000-0005-0000-0000-0000AC7C0000}"/>
    <cellStyle name="20% - Accent1 4 2 2 2 3 3 3 4" xfId="32101" xr:uid="{00000000-0005-0000-0000-0000AD7C0000}"/>
    <cellStyle name="20% - Accent1 4 2 2 2 3 3 4" xfId="32102" xr:uid="{00000000-0005-0000-0000-0000AE7C0000}"/>
    <cellStyle name="20% - Accent1 4 2 2 2 3 3 4 2" xfId="32103" xr:uid="{00000000-0005-0000-0000-0000AF7C0000}"/>
    <cellStyle name="20% - Accent1 4 2 2 2 3 3 4 2 2" xfId="32104" xr:uid="{00000000-0005-0000-0000-0000B07C0000}"/>
    <cellStyle name="20% - Accent1 4 2 2 2 3 3 4 2 2 2" xfId="32105" xr:uid="{00000000-0005-0000-0000-0000B17C0000}"/>
    <cellStyle name="20% - Accent1 4 2 2 2 3 3 4 2 3" xfId="32106" xr:uid="{00000000-0005-0000-0000-0000B27C0000}"/>
    <cellStyle name="20% - Accent1 4 2 2 2 3 3 4 3" xfId="32107" xr:uid="{00000000-0005-0000-0000-0000B37C0000}"/>
    <cellStyle name="20% - Accent1 4 2 2 2 3 3 4 3 2" xfId="32108" xr:uid="{00000000-0005-0000-0000-0000B47C0000}"/>
    <cellStyle name="20% - Accent1 4 2 2 2 3 3 4 4" xfId="32109" xr:uid="{00000000-0005-0000-0000-0000B57C0000}"/>
    <cellStyle name="20% - Accent1 4 2 2 2 3 3 5" xfId="32110" xr:uid="{00000000-0005-0000-0000-0000B67C0000}"/>
    <cellStyle name="20% - Accent1 4 2 2 2 3 3 5 2" xfId="32111" xr:uid="{00000000-0005-0000-0000-0000B77C0000}"/>
    <cellStyle name="20% - Accent1 4 2 2 2 3 3 5 2 2" xfId="32112" xr:uid="{00000000-0005-0000-0000-0000B87C0000}"/>
    <cellStyle name="20% - Accent1 4 2 2 2 3 3 5 3" xfId="32113" xr:uid="{00000000-0005-0000-0000-0000B97C0000}"/>
    <cellStyle name="20% - Accent1 4 2 2 2 3 3 6" xfId="32114" xr:uid="{00000000-0005-0000-0000-0000BA7C0000}"/>
    <cellStyle name="20% - Accent1 4 2 2 2 3 3 6 2" xfId="32115" xr:uid="{00000000-0005-0000-0000-0000BB7C0000}"/>
    <cellStyle name="20% - Accent1 4 2 2 2 3 3 6 2 2" xfId="32116" xr:uid="{00000000-0005-0000-0000-0000BC7C0000}"/>
    <cellStyle name="20% - Accent1 4 2 2 2 3 3 6 3" xfId="32117" xr:uid="{00000000-0005-0000-0000-0000BD7C0000}"/>
    <cellStyle name="20% - Accent1 4 2 2 2 3 3 7" xfId="32118" xr:uid="{00000000-0005-0000-0000-0000BE7C0000}"/>
    <cellStyle name="20% - Accent1 4 2 2 2 3 3 7 2" xfId="32119" xr:uid="{00000000-0005-0000-0000-0000BF7C0000}"/>
    <cellStyle name="20% - Accent1 4 2 2 2 3 3 8" xfId="32120" xr:uid="{00000000-0005-0000-0000-0000C07C0000}"/>
    <cellStyle name="20% - Accent1 4 2 2 2 3 3 8 2" xfId="32121" xr:uid="{00000000-0005-0000-0000-0000C17C0000}"/>
    <cellStyle name="20% - Accent1 4 2 2 2 3 3 9" xfId="32122" xr:uid="{00000000-0005-0000-0000-0000C27C0000}"/>
    <cellStyle name="20% - Accent1 4 2 2 2 3 4" xfId="32123" xr:uid="{00000000-0005-0000-0000-0000C37C0000}"/>
    <cellStyle name="20% - Accent1 4 2 2 2 3 4 2" xfId="32124" xr:uid="{00000000-0005-0000-0000-0000C47C0000}"/>
    <cellStyle name="20% - Accent1 4 2 2 2 3 4 2 2" xfId="32125" xr:uid="{00000000-0005-0000-0000-0000C57C0000}"/>
    <cellStyle name="20% - Accent1 4 2 2 2 3 4 2 2 2" xfId="32126" xr:uid="{00000000-0005-0000-0000-0000C67C0000}"/>
    <cellStyle name="20% - Accent1 4 2 2 2 3 4 2 3" xfId="32127" xr:uid="{00000000-0005-0000-0000-0000C77C0000}"/>
    <cellStyle name="20% - Accent1 4 2 2 2 3 4 3" xfId="32128" xr:uid="{00000000-0005-0000-0000-0000C87C0000}"/>
    <cellStyle name="20% - Accent1 4 2 2 2 3 4 3 2" xfId="32129" xr:uid="{00000000-0005-0000-0000-0000C97C0000}"/>
    <cellStyle name="20% - Accent1 4 2 2 2 3 4 4" xfId="32130" xr:uid="{00000000-0005-0000-0000-0000CA7C0000}"/>
    <cellStyle name="20% - Accent1 4 2 2 2 3 5" xfId="32131" xr:uid="{00000000-0005-0000-0000-0000CB7C0000}"/>
    <cellStyle name="20% - Accent1 4 2 2 2 3 5 2" xfId="32132" xr:uid="{00000000-0005-0000-0000-0000CC7C0000}"/>
    <cellStyle name="20% - Accent1 4 2 2 2 3 5 2 2" xfId="32133" xr:uid="{00000000-0005-0000-0000-0000CD7C0000}"/>
    <cellStyle name="20% - Accent1 4 2 2 2 3 5 2 2 2" xfId="32134" xr:uid="{00000000-0005-0000-0000-0000CE7C0000}"/>
    <cellStyle name="20% - Accent1 4 2 2 2 3 5 2 3" xfId="32135" xr:uid="{00000000-0005-0000-0000-0000CF7C0000}"/>
    <cellStyle name="20% - Accent1 4 2 2 2 3 5 3" xfId="32136" xr:uid="{00000000-0005-0000-0000-0000D07C0000}"/>
    <cellStyle name="20% - Accent1 4 2 2 2 3 5 3 2" xfId="32137" xr:uid="{00000000-0005-0000-0000-0000D17C0000}"/>
    <cellStyle name="20% - Accent1 4 2 2 2 3 5 4" xfId="32138" xr:uid="{00000000-0005-0000-0000-0000D27C0000}"/>
    <cellStyle name="20% - Accent1 4 2 2 2 3 6" xfId="32139" xr:uid="{00000000-0005-0000-0000-0000D37C0000}"/>
    <cellStyle name="20% - Accent1 4 2 2 2 3 6 2" xfId="32140" xr:uid="{00000000-0005-0000-0000-0000D47C0000}"/>
    <cellStyle name="20% - Accent1 4 2 2 2 3 6 2 2" xfId="32141" xr:uid="{00000000-0005-0000-0000-0000D57C0000}"/>
    <cellStyle name="20% - Accent1 4 2 2 2 3 6 2 2 2" xfId="32142" xr:uid="{00000000-0005-0000-0000-0000D67C0000}"/>
    <cellStyle name="20% - Accent1 4 2 2 2 3 6 2 3" xfId="32143" xr:uid="{00000000-0005-0000-0000-0000D77C0000}"/>
    <cellStyle name="20% - Accent1 4 2 2 2 3 6 3" xfId="32144" xr:uid="{00000000-0005-0000-0000-0000D87C0000}"/>
    <cellStyle name="20% - Accent1 4 2 2 2 3 6 3 2" xfId="32145" xr:uid="{00000000-0005-0000-0000-0000D97C0000}"/>
    <cellStyle name="20% - Accent1 4 2 2 2 3 6 4" xfId="32146" xr:uid="{00000000-0005-0000-0000-0000DA7C0000}"/>
    <cellStyle name="20% - Accent1 4 2 2 2 3 7" xfId="32147" xr:uid="{00000000-0005-0000-0000-0000DB7C0000}"/>
    <cellStyle name="20% - Accent1 4 2 2 2 3 7 2" xfId="32148" xr:uid="{00000000-0005-0000-0000-0000DC7C0000}"/>
    <cellStyle name="20% - Accent1 4 2 2 2 3 7 2 2" xfId="32149" xr:uid="{00000000-0005-0000-0000-0000DD7C0000}"/>
    <cellStyle name="20% - Accent1 4 2 2 2 3 7 3" xfId="32150" xr:uid="{00000000-0005-0000-0000-0000DE7C0000}"/>
    <cellStyle name="20% - Accent1 4 2 2 2 3 8" xfId="32151" xr:uid="{00000000-0005-0000-0000-0000DF7C0000}"/>
    <cellStyle name="20% - Accent1 4 2 2 2 3 8 2" xfId="32152" xr:uid="{00000000-0005-0000-0000-0000E07C0000}"/>
    <cellStyle name="20% - Accent1 4 2 2 2 3 8 2 2" xfId="32153" xr:uid="{00000000-0005-0000-0000-0000E17C0000}"/>
    <cellStyle name="20% - Accent1 4 2 2 2 3 8 3" xfId="32154" xr:uid="{00000000-0005-0000-0000-0000E27C0000}"/>
    <cellStyle name="20% - Accent1 4 2 2 2 3 9" xfId="32155" xr:uid="{00000000-0005-0000-0000-0000E37C0000}"/>
    <cellStyle name="20% - Accent1 4 2 2 2 3 9 2" xfId="32156" xr:uid="{00000000-0005-0000-0000-0000E47C0000}"/>
    <cellStyle name="20% - Accent1 4 2 2 2 4" xfId="32157" xr:uid="{00000000-0005-0000-0000-0000E57C0000}"/>
    <cellStyle name="20% - Accent1 4 2 2 2 4 10" xfId="32158" xr:uid="{00000000-0005-0000-0000-0000E67C0000}"/>
    <cellStyle name="20% - Accent1 4 2 2 2 4 10 2" xfId="32159" xr:uid="{00000000-0005-0000-0000-0000E77C0000}"/>
    <cellStyle name="20% - Accent1 4 2 2 2 4 11" xfId="32160" xr:uid="{00000000-0005-0000-0000-0000E87C0000}"/>
    <cellStyle name="20% - Accent1 4 2 2 2 4 2" xfId="32161" xr:uid="{00000000-0005-0000-0000-0000E97C0000}"/>
    <cellStyle name="20% - Accent1 4 2 2 2 4 2 2" xfId="32162" xr:uid="{00000000-0005-0000-0000-0000EA7C0000}"/>
    <cellStyle name="20% - Accent1 4 2 2 2 4 2 2 2" xfId="32163" xr:uid="{00000000-0005-0000-0000-0000EB7C0000}"/>
    <cellStyle name="20% - Accent1 4 2 2 2 4 2 2 2 2" xfId="32164" xr:uid="{00000000-0005-0000-0000-0000EC7C0000}"/>
    <cellStyle name="20% - Accent1 4 2 2 2 4 2 2 2 2 2" xfId="32165" xr:uid="{00000000-0005-0000-0000-0000ED7C0000}"/>
    <cellStyle name="20% - Accent1 4 2 2 2 4 2 2 2 3" xfId="32166" xr:uid="{00000000-0005-0000-0000-0000EE7C0000}"/>
    <cellStyle name="20% - Accent1 4 2 2 2 4 2 2 3" xfId="32167" xr:uid="{00000000-0005-0000-0000-0000EF7C0000}"/>
    <cellStyle name="20% - Accent1 4 2 2 2 4 2 2 3 2" xfId="32168" xr:uid="{00000000-0005-0000-0000-0000F07C0000}"/>
    <cellStyle name="20% - Accent1 4 2 2 2 4 2 2 4" xfId="32169" xr:uid="{00000000-0005-0000-0000-0000F17C0000}"/>
    <cellStyle name="20% - Accent1 4 2 2 2 4 2 3" xfId="32170" xr:uid="{00000000-0005-0000-0000-0000F27C0000}"/>
    <cellStyle name="20% - Accent1 4 2 2 2 4 2 3 2" xfId="32171" xr:uid="{00000000-0005-0000-0000-0000F37C0000}"/>
    <cellStyle name="20% - Accent1 4 2 2 2 4 2 3 2 2" xfId="32172" xr:uid="{00000000-0005-0000-0000-0000F47C0000}"/>
    <cellStyle name="20% - Accent1 4 2 2 2 4 2 3 2 2 2" xfId="32173" xr:uid="{00000000-0005-0000-0000-0000F57C0000}"/>
    <cellStyle name="20% - Accent1 4 2 2 2 4 2 3 2 3" xfId="32174" xr:uid="{00000000-0005-0000-0000-0000F67C0000}"/>
    <cellStyle name="20% - Accent1 4 2 2 2 4 2 3 3" xfId="32175" xr:uid="{00000000-0005-0000-0000-0000F77C0000}"/>
    <cellStyle name="20% - Accent1 4 2 2 2 4 2 3 3 2" xfId="32176" xr:uid="{00000000-0005-0000-0000-0000F87C0000}"/>
    <cellStyle name="20% - Accent1 4 2 2 2 4 2 3 4" xfId="32177" xr:uid="{00000000-0005-0000-0000-0000F97C0000}"/>
    <cellStyle name="20% - Accent1 4 2 2 2 4 2 4" xfId="32178" xr:uid="{00000000-0005-0000-0000-0000FA7C0000}"/>
    <cellStyle name="20% - Accent1 4 2 2 2 4 2 4 2" xfId="32179" xr:uid="{00000000-0005-0000-0000-0000FB7C0000}"/>
    <cellStyle name="20% - Accent1 4 2 2 2 4 2 4 2 2" xfId="32180" xr:uid="{00000000-0005-0000-0000-0000FC7C0000}"/>
    <cellStyle name="20% - Accent1 4 2 2 2 4 2 4 2 2 2" xfId="32181" xr:uid="{00000000-0005-0000-0000-0000FD7C0000}"/>
    <cellStyle name="20% - Accent1 4 2 2 2 4 2 4 2 3" xfId="32182" xr:uid="{00000000-0005-0000-0000-0000FE7C0000}"/>
    <cellStyle name="20% - Accent1 4 2 2 2 4 2 4 3" xfId="32183" xr:uid="{00000000-0005-0000-0000-0000FF7C0000}"/>
    <cellStyle name="20% - Accent1 4 2 2 2 4 2 4 3 2" xfId="32184" xr:uid="{00000000-0005-0000-0000-0000007D0000}"/>
    <cellStyle name="20% - Accent1 4 2 2 2 4 2 4 4" xfId="32185" xr:uid="{00000000-0005-0000-0000-0000017D0000}"/>
    <cellStyle name="20% - Accent1 4 2 2 2 4 2 5" xfId="32186" xr:uid="{00000000-0005-0000-0000-0000027D0000}"/>
    <cellStyle name="20% - Accent1 4 2 2 2 4 2 5 2" xfId="32187" xr:uid="{00000000-0005-0000-0000-0000037D0000}"/>
    <cellStyle name="20% - Accent1 4 2 2 2 4 2 5 2 2" xfId="32188" xr:uid="{00000000-0005-0000-0000-0000047D0000}"/>
    <cellStyle name="20% - Accent1 4 2 2 2 4 2 5 3" xfId="32189" xr:uid="{00000000-0005-0000-0000-0000057D0000}"/>
    <cellStyle name="20% - Accent1 4 2 2 2 4 2 6" xfId="32190" xr:uid="{00000000-0005-0000-0000-0000067D0000}"/>
    <cellStyle name="20% - Accent1 4 2 2 2 4 2 6 2" xfId="32191" xr:uid="{00000000-0005-0000-0000-0000077D0000}"/>
    <cellStyle name="20% - Accent1 4 2 2 2 4 2 6 2 2" xfId="32192" xr:uid="{00000000-0005-0000-0000-0000087D0000}"/>
    <cellStyle name="20% - Accent1 4 2 2 2 4 2 6 3" xfId="32193" xr:uid="{00000000-0005-0000-0000-0000097D0000}"/>
    <cellStyle name="20% - Accent1 4 2 2 2 4 2 7" xfId="32194" xr:uid="{00000000-0005-0000-0000-00000A7D0000}"/>
    <cellStyle name="20% - Accent1 4 2 2 2 4 2 7 2" xfId="32195" xr:uid="{00000000-0005-0000-0000-00000B7D0000}"/>
    <cellStyle name="20% - Accent1 4 2 2 2 4 2 8" xfId="32196" xr:uid="{00000000-0005-0000-0000-00000C7D0000}"/>
    <cellStyle name="20% - Accent1 4 2 2 2 4 2 8 2" xfId="32197" xr:uid="{00000000-0005-0000-0000-00000D7D0000}"/>
    <cellStyle name="20% - Accent1 4 2 2 2 4 2 9" xfId="32198" xr:uid="{00000000-0005-0000-0000-00000E7D0000}"/>
    <cellStyle name="20% - Accent1 4 2 2 2 4 3" xfId="32199" xr:uid="{00000000-0005-0000-0000-00000F7D0000}"/>
    <cellStyle name="20% - Accent1 4 2 2 2 4 3 2" xfId="32200" xr:uid="{00000000-0005-0000-0000-0000107D0000}"/>
    <cellStyle name="20% - Accent1 4 2 2 2 4 3 2 2" xfId="32201" xr:uid="{00000000-0005-0000-0000-0000117D0000}"/>
    <cellStyle name="20% - Accent1 4 2 2 2 4 3 2 2 2" xfId="32202" xr:uid="{00000000-0005-0000-0000-0000127D0000}"/>
    <cellStyle name="20% - Accent1 4 2 2 2 4 3 2 2 2 2" xfId="32203" xr:uid="{00000000-0005-0000-0000-0000137D0000}"/>
    <cellStyle name="20% - Accent1 4 2 2 2 4 3 2 2 3" xfId="32204" xr:uid="{00000000-0005-0000-0000-0000147D0000}"/>
    <cellStyle name="20% - Accent1 4 2 2 2 4 3 2 3" xfId="32205" xr:uid="{00000000-0005-0000-0000-0000157D0000}"/>
    <cellStyle name="20% - Accent1 4 2 2 2 4 3 2 3 2" xfId="32206" xr:uid="{00000000-0005-0000-0000-0000167D0000}"/>
    <cellStyle name="20% - Accent1 4 2 2 2 4 3 2 4" xfId="32207" xr:uid="{00000000-0005-0000-0000-0000177D0000}"/>
    <cellStyle name="20% - Accent1 4 2 2 2 4 3 3" xfId="32208" xr:uid="{00000000-0005-0000-0000-0000187D0000}"/>
    <cellStyle name="20% - Accent1 4 2 2 2 4 3 3 2" xfId="32209" xr:uid="{00000000-0005-0000-0000-0000197D0000}"/>
    <cellStyle name="20% - Accent1 4 2 2 2 4 3 3 2 2" xfId="32210" xr:uid="{00000000-0005-0000-0000-00001A7D0000}"/>
    <cellStyle name="20% - Accent1 4 2 2 2 4 3 3 2 2 2" xfId="32211" xr:uid="{00000000-0005-0000-0000-00001B7D0000}"/>
    <cellStyle name="20% - Accent1 4 2 2 2 4 3 3 2 3" xfId="32212" xr:uid="{00000000-0005-0000-0000-00001C7D0000}"/>
    <cellStyle name="20% - Accent1 4 2 2 2 4 3 3 3" xfId="32213" xr:uid="{00000000-0005-0000-0000-00001D7D0000}"/>
    <cellStyle name="20% - Accent1 4 2 2 2 4 3 3 3 2" xfId="32214" xr:uid="{00000000-0005-0000-0000-00001E7D0000}"/>
    <cellStyle name="20% - Accent1 4 2 2 2 4 3 3 4" xfId="32215" xr:uid="{00000000-0005-0000-0000-00001F7D0000}"/>
    <cellStyle name="20% - Accent1 4 2 2 2 4 3 4" xfId="32216" xr:uid="{00000000-0005-0000-0000-0000207D0000}"/>
    <cellStyle name="20% - Accent1 4 2 2 2 4 3 4 2" xfId="32217" xr:uid="{00000000-0005-0000-0000-0000217D0000}"/>
    <cellStyle name="20% - Accent1 4 2 2 2 4 3 4 2 2" xfId="32218" xr:uid="{00000000-0005-0000-0000-0000227D0000}"/>
    <cellStyle name="20% - Accent1 4 2 2 2 4 3 4 2 2 2" xfId="32219" xr:uid="{00000000-0005-0000-0000-0000237D0000}"/>
    <cellStyle name="20% - Accent1 4 2 2 2 4 3 4 2 3" xfId="32220" xr:uid="{00000000-0005-0000-0000-0000247D0000}"/>
    <cellStyle name="20% - Accent1 4 2 2 2 4 3 4 3" xfId="32221" xr:uid="{00000000-0005-0000-0000-0000257D0000}"/>
    <cellStyle name="20% - Accent1 4 2 2 2 4 3 4 3 2" xfId="32222" xr:uid="{00000000-0005-0000-0000-0000267D0000}"/>
    <cellStyle name="20% - Accent1 4 2 2 2 4 3 4 4" xfId="32223" xr:uid="{00000000-0005-0000-0000-0000277D0000}"/>
    <cellStyle name="20% - Accent1 4 2 2 2 4 3 5" xfId="32224" xr:uid="{00000000-0005-0000-0000-0000287D0000}"/>
    <cellStyle name="20% - Accent1 4 2 2 2 4 3 5 2" xfId="32225" xr:uid="{00000000-0005-0000-0000-0000297D0000}"/>
    <cellStyle name="20% - Accent1 4 2 2 2 4 3 5 2 2" xfId="32226" xr:uid="{00000000-0005-0000-0000-00002A7D0000}"/>
    <cellStyle name="20% - Accent1 4 2 2 2 4 3 5 3" xfId="32227" xr:uid="{00000000-0005-0000-0000-00002B7D0000}"/>
    <cellStyle name="20% - Accent1 4 2 2 2 4 3 6" xfId="32228" xr:uid="{00000000-0005-0000-0000-00002C7D0000}"/>
    <cellStyle name="20% - Accent1 4 2 2 2 4 3 6 2" xfId="32229" xr:uid="{00000000-0005-0000-0000-00002D7D0000}"/>
    <cellStyle name="20% - Accent1 4 2 2 2 4 3 6 2 2" xfId="32230" xr:uid="{00000000-0005-0000-0000-00002E7D0000}"/>
    <cellStyle name="20% - Accent1 4 2 2 2 4 3 6 3" xfId="32231" xr:uid="{00000000-0005-0000-0000-00002F7D0000}"/>
    <cellStyle name="20% - Accent1 4 2 2 2 4 3 7" xfId="32232" xr:uid="{00000000-0005-0000-0000-0000307D0000}"/>
    <cellStyle name="20% - Accent1 4 2 2 2 4 3 7 2" xfId="32233" xr:uid="{00000000-0005-0000-0000-0000317D0000}"/>
    <cellStyle name="20% - Accent1 4 2 2 2 4 3 8" xfId="32234" xr:uid="{00000000-0005-0000-0000-0000327D0000}"/>
    <cellStyle name="20% - Accent1 4 2 2 2 4 3 8 2" xfId="32235" xr:uid="{00000000-0005-0000-0000-0000337D0000}"/>
    <cellStyle name="20% - Accent1 4 2 2 2 4 3 9" xfId="32236" xr:uid="{00000000-0005-0000-0000-0000347D0000}"/>
    <cellStyle name="20% - Accent1 4 2 2 2 4 4" xfId="32237" xr:uid="{00000000-0005-0000-0000-0000357D0000}"/>
    <cellStyle name="20% - Accent1 4 2 2 2 4 4 2" xfId="32238" xr:uid="{00000000-0005-0000-0000-0000367D0000}"/>
    <cellStyle name="20% - Accent1 4 2 2 2 4 4 2 2" xfId="32239" xr:uid="{00000000-0005-0000-0000-0000377D0000}"/>
    <cellStyle name="20% - Accent1 4 2 2 2 4 4 2 2 2" xfId="32240" xr:uid="{00000000-0005-0000-0000-0000387D0000}"/>
    <cellStyle name="20% - Accent1 4 2 2 2 4 4 2 3" xfId="32241" xr:uid="{00000000-0005-0000-0000-0000397D0000}"/>
    <cellStyle name="20% - Accent1 4 2 2 2 4 4 3" xfId="32242" xr:uid="{00000000-0005-0000-0000-00003A7D0000}"/>
    <cellStyle name="20% - Accent1 4 2 2 2 4 4 3 2" xfId="32243" xr:uid="{00000000-0005-0000-0000-00003B7D0000}"/>
    <cellStyle name="20% - Accent1 4 2 2 2 4 4 4" xfId="32244" xr:uid="{00000000-0005-0000-0000-00003C7D0000}"/>
    <cellStyle name="20% - Accent1 4 2 2 2 4 5" xfId="32245" xr:uid="{00000000-0005-0000-0000-00003D7D0000}"/>
    <cellStyle name="20% - Accent1 4 2 2 2 4 5 2" xfId="32246" xr:uid="{00000000-0005-0000-0000-00003E7D0000}"/>
    <cellStyle name="20% - Accent1 4 2 2 2 4 5 2 2" xfId="32247" xr:uid="{00000000-0005-0000-0000-00003F7D0000}"/>
    <cellStyle name="20% - Accent1 4 2 2 2 4 5 2 2 2" xfId="32248" xr:uid="{00000000-0005-0000-0000-0000407D0000}"/>
    <cellStyle name="20% - Accent1 4 2 2 2 4 5 2 3" xfId="32249" xr:uid="{00000000-0005-0000-0000-0000417D0000}"/>
    <cellStyle name="20% - Accent1 4 2 2 2 4 5 3" xfId="32250" xr:uid="{00000000-0005-0000-0000-0000427D0000}"/>
    <cellStyle name="20% - Accent1 4 2 2 2 4 5 3 2" xfId="32251" xr:uid="{00000000-0005-0000-0000-0000437D0000}"/>
    <cellStyle name="20% - Accent1 4 2 2 2 4 5 4" xfId="32252" xr:uid="{00000000-0005-0000-0000-0000447D0000}"/>
    <cellStyle name="20% - Accent1 4 2 2 2 4 6" xfId="32253" xr:uid="{00000000-0005-0000-0000-0000457D0000}"/>
    <cellStyle name="20% - Accent1 4 2 2 2 4 6 2" xfId="32254" xr:uid="{00000000-0005-0000-0000-0000467D0000}"/>
    <cellStyle name="20% - Accent1 4 2 2 2 4 6 2 2" xfId="32255" xr:uid="{00000000-0005-0000-0000-0000477D0000}"/>
    <cellStyle name="20% - Accent1 4 2 2 2 4 6 2 2 2" xfId="32256" xr:uid="{00000000-0005-0000-0000-0000487D0000}"/>
    <cellStyle name="20% - Accent1 4 2 2 2 4 6 2 3" xfId="32257" xr:uid="{00000000-0005-0000-0000-0000497D0000}"/>
    <cellStyle name="20% - Accent1 4 2 2 2 4 6 3" xfId="32258" xr:uid="{00000000-0005-0000-0000-00004A7D0000}"/>
    <cellStyle name="20% - Accent1 4 2 2 2 4 6 3 2" xfId="32259" xr:uid="{00000000-0005-0000-0000-00004B7D0000}"/>
    <cellStyle name="20% - Accent1 4 2 2 2 4 6 4" xfId="32260" xr:uid="{00000000-0005-0000-0000-00004C7D0000}"/>
    <cellStyle name="20% - Accent1 4 2 2 2 4 7" xfId="32261" xr:uid="{00000000-0005-0000-0000-00004D7D0000}"/>
    <cellStyle name="20% - Accent1 4 2 2 2 4 7 2" xfId="32262" xr:uid="{00000000-0005-0000-0000-00004E7D0000}"/>
    <cellStyle name="20% - Accent1 4 2 2 2 4 7 2 2" xfId="32263" xr:uid="{00000000-0005-0000-0000-00004F7D0000}"/>
    <cellStyle name="20% - Accent1 4 2 2 2 4 7 3" xfId="32264" xr:uid="{00000000-0005-0000-0000-0000507D0000}"/>
    <cellStyle name="20% - Accent1 4 2 2 2 4 8" xfId="32265" xr:uid="{00000000-0005-0000-0000-0000517D0000}"/>
    <cellStyle name="20% - Accent1 4 2 2 2 4 8 2" xfId="32266" xr:uid="{00000000-0005-0000-0000-0000527D0000}"/>
    <cellStyle name="20% - Accent1 4 2 2 2 4 8 2 2" xfId="32267" xr:uid="{00000000-0005-0000-0000-0000537D0000}"/>
    <cellStyle name="20% - Accent1 4 2 2 2 4 8 3" xfId="32268" xr:uid="{00000000-0005-0000-0000-0000547D0000}"/>
    <cellStyle name="20% - Accent1 4 2 2 2 4 9" xfId="32269" xr:uid="{00000000-0005-0000-0000-0000557D0000}"/>
    <cellStyle name="20% - Accent1 4 2 2 2 4 9 2" xfId="32270" xr:uid="{00000000-0005-0000-0000-0000567D0000}"/>
    <cellStyle name="20% - Accent1 4 2 2 2 5" xfId="32271" xr:uid="{00000000-0005-0000-0000-0000577D0000}"/>
    <cellStyle name="20% - Accent1 4 2 2 2 5 10" xfId="32272" xr:uid="{00000000-0005-0000-0000-0000587D0000}"/>
    <cellStyle name="20% - Accent1 4 2 2 2 5 10 2" xfId="32273" xr:uid="{00000000-0005-0000-0000-0000597D0000}"/>
    <cellStyle name="20% - Accent1 4 2 2 2 5 11" xfId="32274" xr:uid="{00000000-0005-0000-0000-00005A7D0000}"/>
    <cellStyle name="20% - Accent1 4 2 2 2 5 2" xfId="32275" xr:uid="{00000000-0005-0000-0000-00005B7D0000}"/>
    <cellStyle name="20% - Accent1 4 2 2 2 5 2 2" xfId="32276" xr:uid="{00000000-0005-0000-0000-00005C7D0000}"/>
    <cellStyle name="20% - Accent1 4 2 2 2 5 2 2 2" xfId="32277" xr:uid="{00000000-0005-0000-0000-00005D7D0000}"/>
    <cellStyle name="20% - Accent1 4 2 2 2 5 2 2 2 2" xfId="32278" xr:uid="{00000000-0005-0000-0000-00005E7D0000}"/>
    <cellStyle name="20% - Accent1 4 2 2 2 5 2 2 2 2 2" xfId="32279" xr:uid="{00000000-0005-0000-0000-00005F7D0000}"/>
    <cellStyle name="20% - Accent1 4 2 2 2 5 2 2 2 3" xfId="32280" xr:uid="{00000000-0005-0000-0000-0000607D0000}"/>
    <cellStyle name="20% - Accent1 4 2 2 2 5 2 2 3" xfId="32281" xr:uid="{00000000-0005-0000-0000-0000617D0000}"/>
    <cellStyle name="20% - Accent1 4 2 2 2 5 2 2 3 2" xfId="32282" xr:uid="{00000000-0005-0000-0000-0000627D0000}"/>
    <cellStyle name="20% - Accent1 4 2 2 2 5 2 2 4" xfId="32283" xr:uid="{00000000-0005-0000-0000-0000637D0000}"/>
    <cellStyle name="20% - Accent1 4 2 2 2 5 2 3" xfId="32284" xr:uid="{00000000-0005-0000-0000-0000647D0000}"/>
    <cellStyle name="20% - Accent1 4 2 2 2 5 2 3 2" xfId="32285" xr:uid="{00000000-0005-0000-0000-0000657D0000}"/>
    <cellStyle name="20% - Accent1 4 2 2 2 5 2 3 2 2" xfId="32286" xr:uid="{00000000-0005-0000-0000-0000667D0000}"/>
    <cellStyle name="20% - Accent1 4 2 2 2 5 2 3 2 2 2" xfId="32287" xr:uid="{00000000-0005-0000-0000-0000677D0000}"/>
    <cellStyle name="20% - Accent1 4 2 2 2 5 2 3 2 3" xfId="32288" xr:uid="{00000000-0005-0000-0000-0000687D0000}"/>
    <cellStyle name="20% - Accent1 4 2 2 2 5 2 3 3" xfId="32289" xr:uid="{00000000-0005-0000-0000-0000697D0000}"/>
    <cellStyle name="20% - Accent1 4 2 2 2 5 2 3 3 2" xfId="32290" xr:uid="{00000000-0005-0000-0000-00006A7D0000}"/>
    <cellStyle name="20% - Accent1 4 2 2 2 5 2 3 4" xfId="32291" xr:uid="{00000000-0005-0000-0000-00006B7D0000}"/>
    <cellStyle name="20% - Accent1 4 2 2 2 5 2 4" xfId="32292" xr:uid="{00000000-0005-0000-0000-00006C7D0000}"/>
    <cellStyle name="20% - Accent1 4 2 2 2 5 2 4 2" xfId="32293" xr:uid="{00000000-0005-0000-0000-00006D7D0000}"/>
    <cellStyle name="20% - Accent1 4 2 2 2 5 2 4 2 2" xfId="32294" xr:uid="{00000000-0005-0000-0000-00006E7D0000}"/>
    <cellStyle name="20% - Accent1 4 2 2 2 5 2 4 2 2 2" xfId="32295" xr:uid="{00000000-0005-0000-0000-00006F7D0000}"/>
    <cellStyle name="20% - Accent1 4 2 2 2 5 2 4 2 3" xfId="32296" xr:uid="{00000000-0005-0000-0000-0000707D0000}"/>
    <cellStyle name="20% - Accent1 4 2 2 2 5 2 4 3" xfId="32297" xr:uid="{00000000-0005-0000-0000-0000717D0000}"/>
    <cellStyle name="20% - Accent1 4 2 2 2 5 2 4 3 2" xfId="32298" xr:uid="{00000000-0005-0000-0000-0000727D0000}"/>
    <cellStyle name="20% - Accent1 4 2 2 2 5 2 4 4" xfId="32299" xr:uid="{00000000-0005-0000-0000-0000737D0000}"/>
    <cellStyle name="20% - Accent1 4 2 2 2 5 2 5" xfId="32300" xr:uid="{00000000-0005-0000-0000-0000747D0000}"/>
    <cellStyle name="20% - Accent1 4 2 2 2 5 2 5 2" xfId="32301" xr:uid="{00000000-0005-0000-0000-0000757D0000}"/>
    <cellStyle name="20% - Accent1 4 2 2 2 5 2 5 2 2" xfId="32302" xr:uid="{00000000-0005-0000-0000-0000767D0000}"/>
    <cellStyle name="20% - Accent1 4 2 2 2 5 2 5 3" xfId="32303" xr:uid="{00000000-0005-0000-0000-0000777D0000}"/>
    <cellStyle name="20% - Accent1 4 2 2 2 5 2 6" xfId="32304" xr:uid="{00000000-0005-0000-0000-0000787D0000}"/>
    <cellStyle name="20% - Accent1 4 2 2 2 5 2 6 2" xfId="32305" xr:uid="{00000000-0005-0000-0000-0000797D0000}"/>
    <cellStyle name="20% - Accent1 4 2 2 2 5 2 6 2 2" xfId="32306" xr:uid="{00000000-0005-0000-0000-00007A7D0000}"/>
    <cellStyle name="20% - Accent1 4 2 2 2 5 2 6 3" xfId="32307" xr:uid="{00000000-0005-0000-0000-00007B7D0000}"/>
    <cellStyle name="20% - Accent1 4 2 2 2 5 2 7" xfId="32308" xr:uid="{00000000-0005-0000-0000-00007C7D0000}"/>
    <cellStyle name="20% - Accent1 4 2 2 2 5 2 7 2" xfId="32309" xr:uid="{00000000-0005-0000-0000-00007D7D0000}"/>
    <cellStyle name="20% - Accent1 4 2 2 2 5 2 8" xfId="32310" xr:uid="{00000000-0005-0000-0000-00007E7D0000}"/>
    <cellStyle name="20% - Accent1 4 2 2 2 5 2 8 2" xfId="32311" xr:uid="{00000000-0005-0000-0000-00007F7D0000}"/>
    <cellStyle name="20% - Accent1 4 2 2 2 5 2 9" xfId="32312" xr:uid="{00000000-0005-0000-0000-0000807D0000}"/>
    <cellStyle name="20% - Accent1 4 2 2 2 5 3" xfId="32313" xr:uid="{00000000-0005-0000-0000-0000817D0000}"/>
    <cellStyle name="20% - Accent1 4 2 2 2 5 3 2" xfId="32314" xr:uid="{00000000-0005-0000-0000-0000827D0000}"/>
    <cellStyle name="20% - Accent1 4 2 2 2 5 3 2 2" xfId="32315" xr:uid="{00000000-0005-0000-0000-0000837D0000}"/>
    <cellStyle name="20% - Accent1 4 2 2 2 5 3 2 2 2" xfId="32316" xr:uid="{00000000-0005-0000-0000-0000847D0000}"/>
    <cellStyle name="20% - Accent1 4 2 2 2 5 3 2 2 2 2" xfId="32317" xr:uid="{00000000-0005-0000-0000-0000857D0000}"/>
    <cellStyle name="20% - Accent1 4 2 2 2 5 3 2 2 3" xfId="32318" xr:uid="{00000000-0005-0000-0000-0000867D0000}"/>
    <cellStyle name="20% - Accent1 4 2 2 2 5 3 2 3" xfId="32319" xr:uid="{00000000-0005-0000-0000-0000877D0000}"/>
    <cellStyle name="20% - Accent1 4 2 2 2 5 3 2 3 2" xfId="32320" xr:uid="{00000000-0005-0000-0000-0000887D0000}"/>
    <cellStyle name="20% - Accent1 4 2 2 2 5 3 2 4" xfId="32321" xr:uid="{00000000-0005-0000-0000-0000897D0000}"/>
    <cellStyle name="20% - Accent1 4 2 2 2 5 3 3" xfId="32322" xr:uid="{00000000-0005-0000-0000-00008A7D0000}"/>
    <cellStyle name="20% - Accent1 4 2 2 2 5 3 3 2" xfId="32323" xr:uid="{00000000-0005-0000-0000-00008B7D0000}"/>
    <cellStyle name="20% - Accent1 4 2 2 2 5 3 3 2 2" xfId="32324" xr:uid="{00000000-0005-0000-0000-00008C7D0000}"/>
    <cellStyle name="20% - Accent1 4 2 2 2 5 3 3 2 2 2" xfId="32325" xr:uid="{00000000-0005-0000-0000-00008D7D0000}"/>
    <cellStyle name="20% - Accent1 4 2 2 2 5 3 3 2 3" xfId="32326" xr:uid="{00000000-0005-0000-0000-00008E7D0000}"/>
    <cellStyle name="20% - Accent1 4 2 2 2 5 3 3 3" xfId="32327" xr:uid="{00000000-0005-0000-0000-00008F7D0000}"/>
    <cellStyle name="20% - Accent1 4 2 2 2 5 3 3 3 2" xfId="32328" xr:uid="{00000000-0005-0000-0000-0000907D0000}"/>
    <cellStyle name="20% - Accent1 4 2 2 2 5 3 3 4" xfId="32329" xr:uid="{00000000-0005-0000-0000-0000917D0000}"/>
    <cellStyle name="20% - Accent1 4 2 2 2 5 3 4" xfId="32330" xr:uid="{00000000-0005-0000-0000-0000927D0000}"/>
    <cellStyle name="20% - Accent1 4 2 2 2 5 3 4 2" xfId="32331" xr:uid="{00000000-0005-0000-0000-0000937D0000}"/>
    <cellStyle name="20% - Accent1 4 2 2 2 5 3 4 2 2" xfId="32332" xr:uid="{00000000-0005-0000-0000-0000947D0000}"/>
    <cellStyle name="20% - Accent1 4 2 2 2 5 3 4 2 2 2" xfId="32333" xr:uid="{00000000-0005-0000-0000-0000957D0000}"/>
    <cellStyle name="20% - Accent1 4 2 2 2 5 3 4 2 3" xfId="32334" xr:uid="{00000000-0005-0000-0000-0000967D0000}"/>
    <cellStyle name="20% - Accent1 4 2 2 2 5 3 4 3" xfId="32335" xr:uid="{00000000-0005-0000-0000-0000977D0000}"/>
    <cellStyle name="20% - Accent1 4 2 2 2 5 3 4 3 2" xfId="32336" xr:uid="{00000000-0005-0000-0000-0000987D0000}"/>
    <cellStyle name="20% - Accent1 4 2 2 2 5 3 4 4" xfId="32337" xr:uid="{00000000-0005-0000-0000-0000997D0000}"/>
    <cellStyle name="20% - Accent1 4 2 2 2 5 3 5" xfId="32338" xr:uid="{00000000-0005-0000-0000-00009A7D0000}"/>
    <cellStyle name="20% - Accent1 4 2 2 2 5 3 5 2" xfId="32339" xr:uid="{00000000-0005-0000-0000-00009B7D0000}"/>
    <cellStyle name="20% - Accent1 4 2 2 2 5 3 5 2 2" xfId="32340" xr:uid="{00000000-0005-0000-0000-00009C7D0000}"/>
    <cellStyle name="20% - Accent1 4 2 2 2 5 3 5 3" xfId="32341" xr:uid="{00000000-0005-0000-0000-00009D7D0000}"/>
    <cellStyle name="20% - Accent1 4 2 2 2 5 3 6" xfId="32342" xr:uid="{00000000-0005-0000-0000-00009E7D0000}"/>
    <cellStyle name="20% - Accent1 4 2 2 2 5 3 6 2" xfId="32343" xr:uid="{00000000-0005-0000-0000-00009F7D0000}"/>
    <cellStyle name="20% - Accent1 4 2 2 2 5 3 6 2 2" xfId="32344" xr:uid="{00000000-0005-0000-0000-0000A07D0000}"/>
    <cellStyle name="20% - Accent1 4 2 2 2 5 3 6 3" xfId="32345" xr:uid="{00000000-0005-0000-0000-0000A17D0000}"/>
    <cellStyle name="20% - Accent1 4 2 2 2 5 3 7" xfId="32346" xr:uid="{00000000-0005-0000-0000-0000A27D0000}"/>
    <cellStyle name="20% - Accent1 4 2 2 2 5 3 7 2" xfId="32347" xr:uid="{00000000-0005-0000-0000-0000A37D0000}"/>
    <cellStyle name="20% - Accent1 4 2 2 2 5 3 8" xfId="32348" xr:uid="{00000000-0005-0000-0000-0000A47D0000}"/>
    <cellStyle name="20% - Accent1 4 2 2 2 5 3 8 2" xfId="32349" xr:uid="{00000000-0005-0000-0000-0000A57D0000}"/>
    <cellStyle name="20% - Accent1 4 2 2 2 5 3 9" xfId="32350" xr:uid="{00000000-0005-0000-0000-0000A67D0000}"/>
    <cellStyle name="20% - Accent1 4 2 2 2 5 4" xfId="32351" xr:uid="{00000000-0005-0000-0000-0000A77D0000}"/>
    <cellStyle name="20% - Accent1 4 2 2 2 5 4 2" xfId="32352" xr:uid="{00000000-0005-0000-0000-0000A87D0000}"/>
    <cellStyle name="20% - Accent1 4 2 2 2 5 4 2 2" xfId="32353" xr:uid="{00000000-0005-0000-0000-0000A97D0000}"/>
    <cellStyle name="20% - Accent1 4 2 2 2 5 4 2 2 2" xfId="32354" xr:uid="{00000000-0005-0000-0000-0000AA7D0000}"/>
    <cellStyle name="20% - Accent1 4 2 2 2 5 4 2 3" xfId="32355" xr:uid="{00000000-0005-0000-0000-0000AB7D0000}"/>
    <cellStyle name="20% - Accent1 4 2 2 2 5 4 3" xfId="32356" xr:uid="{00000000-0005-0000-0000-0000AC7D0000}"/>
    <cellStyle name="20% - Accent1 4 2 2 2 5 4 3 2" xfId="32357" xr:uid="{00000000-0005-0000-0000-0000AD7D0000}"/>
    <cellStyle name="20% - Accent1 4 2 2 2 5 4 4" xfId="32358" xr:uid="{00000000-0005-0000-0000-0000AE7D0000}"/>
    <cellStyle name="20% - Accent1 4 2 2 2 5 5" xfId="32359" xr:uid="{00000000-0005-0000-0000-0000AF7D0000}"/>
    <cellStyle name="20% - Accent1 4 2 2 2 5 5 2" xfId="32360" xr:uid="{00000000-0005-0000-0000-0000B07D0000}"/>
    <cellStyle name="20% - Accent1 4 2 2 2 5 5 2 2" xfId="32361" xr:uid="{00000000-0005-0000-0000-0000B17D0000}"/>
    <cellStyle name="20% - Accent1 4 2 2 2 5 5 2 2 2" xfId="32362" xr:uid="{00000000-0005-0000-0000-0000B27D0000}"/>
    <cellStyle name="20% - Accent1 4 2 2 2 5 5 2 3" xfId="32363" xr:uid="{00000000-0005-0000-0000-0000B37D0000}"/>
    <cellStyle name="20% - Accent1 4 2 2 2 5 5 3" xfId="32364" xr:uid="{00000000-0005-0000-0000-0000B47D0000}"/>
    <cellStyle name="20% - Accent1 4 2 2 2 5 5 3 2" xfId="32365" xr:uid="{00000000-0005-0000-0000-0000B57D0000}"/>
    <cellStyle name="20% - Accent1 4 2 2 2 5 5 4" xfId="32366" xr:uid="{00000000-0005-0000-0000-0000B67D0000}"/>
    <cellStyle name="20% - Accent1 4 2 2 2 5 6" xfId="32367" xr:uid="{00000000-0005-0000-0000-0000B77D0000}"/>
    <cellStyle name="20% - Accent1 4 2 2 2 5 6 2" xfId="32368" xr:uid="{00000000-0005-0000-0000-0000B87D0000}"/>
    <cellStyle name="20% - Accent1 4 2 2 2 5 6 2 2" xfId="32369" xr:uid="{00000000-0005-0000-0000-0000B97D0000}"/>
    <cellStyle name="20% - Accent1 4 2 2 2 5 6 2 2 2" xfId="32370" xr:uid="{00000000-0005-0000-0000-0000BA7D0000}"/>
    <cellStyle name="20% - Accent1 4 2 2 2 5 6 2 3" xfId="32371" xr:uid="{00000000-0005-0000-0000-0000BB7D0000}"/>
    <cellStyle name="20% - Accent1 4 2 2 2 5 6 3" xfId="32372" xr:uid="{00000000-0005-0000-0000-0000BC7D0000}"/>
    <cellStyle name="20% - Accent1 4 2 2 2 5 6 3 2" xfId="32373" xr:uid="{00000000-0005-0000-0000-0000BD7D0000}"/>
    <cellStyle name="20% - Accent1 4 2 2 2 5 6 4" xfId="32374" xr:uid="{00000000-0005-0000-0000-0000BE7D0000}"/>
    <cellStyle name="20% - Accent1 4 2 2 2 5 7" xfId="32375" xr:uid="{00000000-0005-0000-0000-0000BF7D0000}"/>
    <cellStyle name="20% - Accent1 4 2 2 2 5 7 2" xfId="32376" xr:uid="{00000000-0005-0000-0000-0000C07D0000}"/>
    <cellStyle name="20% - Accent1 4 2 2 2 5 7 2 2" xfId="32377" xr:uid="{00000000-0005-0000-0000-0000C17D0000}"/>
    <cellStyle name="20% - Accent1 4 2 2 2 5 7 3" xfId="32378" xr:uid="{00000000-0005-0000-0000-0000C27D0000}"/>
    <cellStyle name="20% - Accent1 4 2 2 2 5 8" xfId="32379" xr:uid="{00000000-0005-0000-0000-0000C37D0000}"/>
    <cellStyle name="20% - Accent1 4 2 2 2 5 8 2" xfId="32380" xr:uid="{00000000-0005-0000-0000-0000C47D0000}"/>
    <cellStyle name="20% - Accent1 4 2 2 2 5 8 2 2" xfId="32381" xr:uid="{00000000-0005-0000-0000-0000C57D0000}"/>
    <cellStyle name="20% - Accent1 4 2 2 2 5 8 3" xfId="32382" xr:uid="{00000000-0005-0000-0000-0000C67D0000}"/>
    <cellStyle name="20% - Accent1 4 2 2 2 5 9" xfId="32383" xr:uid="{00000000-0005-0000-0000-0000C77D0000}"/>
    <cellStyle name="20% - Accent1 4 2 2 2 5 9 2" xfId="32384" xr:uid="{00000000-0005-0000-0000-0000C87D0000}"/>
    <cellStyle name="20% - Accent1 4 2 2 2 6" xfId="32385" xr:uid="{00000000-0005-0000-0000-0000C97D0000}"/>
    <cellStyle name="20% - Accent1 4 2 2 2 6 2" xfId="32386" xr:uid="{00000000-0005-0000-0000-0000CA7D0000}"/>
    <cellStyle name="20% - Accent1 4 2 2 2 6 2 2" xfId="32387" xr:uid="{00000000-0005-0000-0000-0000CB7D0000}"/>
    <cellStyle name="20% - Accent1 4 2 2 2 6 2 2 2" xfId="32388" xr:uid="{00000000-0005-0000-0000-0000CC7D0000}"/>
    <cellStyle name="20% - Accent1 4 2 2 2 6 2 2 2 2" xfId="32389" xr:uid="{00000000-0005-0000-0000-0000CD7D0000}"/>
    <cellStyle name="20% - Accent1 4 2 2 2 6 2 2 3" xfId="32390" xr:uid="{00000000-0005-0000-0000-0000CE7D0000}"/>
    <cellStyle name="20% - Accent1 4 2 2 2 6 2 3" xfId="32391" xr:uid="{00000000-0005-0000-0000-0000CF7D0000}"/>
    <cellStyle name="20% - Accent1 4 2 2 2 6 2 3 2" xfId="32392" xr:uid="{00000000-0005-0000-0000-0000D07D0000}"/>
    <cellStyle name="20% - Accent1 4 2 2 2 6 2 4" xfId="32393" xr:uid="{00000000-0005-0000-0000-0000D17D0000}"/>
    <cellStyle name="20% - Accent1 4 2 2 2 6 3" xfId="32394" xr:uid="{00000000-0005-0000-0000-0000D27D0000}"/>
    <cellStyle name="20% - Accent1 4 2 2 2 6 3 2" xfId="32395" xr:uid="{00000000-0005-0000-0000-0000D37D0000}"/>
    <cellStyle name="20% - Accent1 4 2 2 2 6 3 2 2" xfId="32396" xr:uid="{00000000-0005-0000-0000-0000D47D0000}"/>
    <cellStyle name="20% - Accent1 4 2 2 2 6 3 2 2 2" xfId="32397" xr:uid="{00000000-0005-0000-0000-0000D57D0000}"/>
    <cellStyle name="20% - Accent1 4 2 2 2 6 3 2 3" xfId="32398" xr:uid="{00000000-0005-0000-0000-0000D67D0000}"/>
    <cellStyle name="20% - Accent1 4 2 2 2 6 3 3" xfId="32399" xr:uid="{00000000-0005-0000-0000-0000D77D0000}"/>
    <cellStyle name="20% - Accent1 4 2 2 2 6 3 3 2" xfId="32400" xr:uid="{00000000-0005-0000-0000-0000D87D0000}"/>
    <cellStyle name="20% - Accent1 4 2 2 2 6 3 4" xfId="32401" xr:uid="{00000000-0005-0000-0000-0000D97D0000}"/>
    <cellStyle name="20% - Accent1 4 2 2 2 6 4" xfId="32402" xr:uid="{00000000-0005-0000-0000-0000DA7D0000}"/>
    <cellStyle name="20% - Accent1 4 2 2 2 6 4 2" xfId="32403" xr:uid="{00000000-0005-0000-0000-0000DB7D0000}"/>
    <cellStyle name="20% - Accent1 4 2 2 2 6 4 2 2" xfId="32404" xr:uid="{00000000-0005-0000-0000-0000DC7D0000}"/>
    <cellStyle name="20% - Accent1 4 2 2 2 6 4 2 2 2" xfId="32405" xr:uid="{00000000-0005-0000-0000-0000DD7D0000}"/>
    <cellStyle name="20% - Accent1 4 2 2 2 6 4 2 3" xfId="32406" xr:uid="{00000000-0005-0000-0000-0000DE7D0000}"/>
    <cellStyle name="20% - Accent1 4 2 2 2 6 4 3" xfId="32407" xr:uid="{00000000-0005-0000-0000-0000DF7D0000}"/>
    <cellStyle name="20% - Accent1 4 2 2 2 6 4 3 2" xfId="32408" xr:uid="{00000000-0005-0000-0000-0000E07D0000}"/>
    <cellStyle name="20% - Accent1 4 2 2 2 6 4 4" xfId="32409" xr:uid="{00000000-0005-0000-0000-0000E17D0000}"/>
    <cellStyle name="20% - Accent1 4 2 2 2 6 5" xfId="32410" xr:uid="{00000000-0005-0000-0000-0000E27D0000}"/>
    <cellStyle name="20% - Accent1 4 2 2 2 6 5 2" xfId="32411" xr:uid="{00000000-0005-0000-0000-0000E37D0000}"/>
    <cellStyle name="20% - Accent1 4 2 2 2 6 5 2 2" xfId="32412" xr:uid="{00000000-0005-0000-0000-0000E47D0000}"/>
    <cellStyle name="20% - Accent1 4 2 2 2 6 5 3" xfId="32413" xr:uid="{00000000-0005-0000-0000-0000E57D0000}"/>
    <cellStyle name="20% - Accent1 4 2 2 2 6 6" xfId="32414" xr:uid="{00000000-0005-0000-0000-0000E67D0000}"/>
    <cellStyle name="20% - Accent1 4 2 2 2 6 6 2" xfId="32415" xr:uid="{00000000-0005-0000-0000-0000E77D0000}"/>
    <cellStyle name="20% - Accent1 4 2 2 2 6 6 2 2" xfId="32416" xr:uid="{00000000-0005-0000-0000-0000E87D0000}"/>
    <cellStyle name="20% - Accent1 4 2 2 2 6 6 3" xfId="32417" xr:uid="{00000000-0005-0000-0000-0000E97D0000}"/>
    <cellStyle name="20% - Accent1 4 2 2 2 6 7" xfId="32418" xr:uid="{00000000-0005-0000-0000-0000EA7D0000}"/>
    <cellStyle name="20% - Accent1 4 2 2 2 6 7 2" xfId="32419" xr:uid="{00000000-0005-0000-0000-0000EB7D0000}"/>
    <cellStyle name="20% - Accent1 4 2 2 2 6 8" xfId="32420" xr:uid="{00000000-0005-0000-0000-0000EC7D0000}"/>
    <cellStyle name="20% - Accent1 4 2 2 2 6 8 2" xfId="32421" xr:uid="{00000000-0005-0000-0000-0000ED7D0000}"/>
    <cellStyle name="20% - Accent1 4 2 2 2 6 9" xfId="32422" xr:uid="{00000000-0005-0000-0000-0000EE7D0000}"/>
    <cellStyle name="20% - Accent1 4 2 2 2 7" xfId="32423" xr:uid="{00000000-0005-0000-0000-0000EF7D0000}"/>
    <cellStyle name="20% - Accent1 4 2 2 2 7 2" xfId="32424" xr:uid="{00000000-0005-0000-0000-0000F07D0000}"/>
    <cellStyle name="20% - Accent1 4 2 2 2 7 2 2" xfId="32425" xr:uid="{00000000-0005-0000-0000-0000F17D0000}"/>
    <cellStyle name="20% - Accent1 4 2 2 2 7 2 2 2" xfId="32426" xr:uid="{00000000-0005-0000-0000-0000F27D0000}"/>
    <cellStyle name="20% - Accent1 4 2 2 2 7 2 2 2 2" xfId="32427" xr:uid="{00000000-0005-0000-0000-0000F37D0000}"/>
    <cellStyle name="20% - Accent1 4 2 2 2 7 2 2 3" xfId="32428" xr:uid="{00000000-0005-0000-0000-0000F47D0000}"/>
    <cellStyle name="20% - Accent1 4 2 2 2 7 2 3" xfId="32429" xr:uid="{00000000-0005-0000-0000-0000F57D0000}"/>
    <cellStyle name="20% - Accent1 4 2 2 2 7 2 3 2" xfId="32430" xr:uid="{00000000-0005-0000-0000-0000F67D0000}"/>
    <cellStyle name="20% - Accent1 4 2 2 2 7 2 4" xfId="32431" xr:uid="{00000000-0005-0000-0000-0000F77D0000}"/>
    <cellStyle name="20% - Accent1 4 2 2 2 7 3" xfId="32432" xr:uid="{00000000-0005-0000-0000-0000F87D0000}"/>
    <cellStyle name="20% - Accent1 4 2 2 2 7 3 2" xfId="32433" xr:uid="{00000000-0005-0000-0000-0000F97D0000}"/>
    <cellStyle name="20% - Accent1 4 2 2 2 7 3 2 2" xfId="32434" xr:uid="{00000000-0005-0000-0000-0000FA7D0000}"/>
    <cellStyle name="20% - Accent1 4 2 2 2 7 3 2 2 2" xfId="32435" xr:uid="{00000000-0005-0000-0000-0000FB7D0000}"/>
    <cellStyle name="20% - Accent1 4 2 2 2 7 3 2 3" xfId="32436" xr:uid="{00000000-0005-0000-0000-0000FC7D0000}"/>
    <cellStyle name="20% - Accent1 4 2 2 2 7 3 3" xfId="32437" xr:uid="{00000000-0005-0000-0000-0000FD7D0000}"/>
    <cellStyle name="20% - Accent1 4 2 2 2 7 3 3 2" xfId="32438" xr:uid="{00000000-0005-0000-0000-0000FE7D0000}"/>
    <cellStyle name="20% - Accent1 4 2 2 2 7 3 4" xfId="32439" xr:uid="{00000000-0005-0000-0000-0000FF7D0000}"/>
    <cellStyle name="20% - Accent1 4 2 2 2 7 4" xfId="32440" xr:uid="{00000000-0005-0000-0000-0000007E0000}"/>
    <cellStyle name="20% - Accent1 4 2 2 2 7 4 2" xfId="32441" xr:uid="{00000000-0005-0000-0000-0000017E0000}"/>
    <cellStyle name="20% - Accent1 4 2 2 2 7 4 2 2" xfId="32442" xr:uid="{00000000-0005-0000-0000-0000027E0000}"/>
    <cellStyle name="20% - Accent1 4 2 2 2 7 4 2 2 2" xfId="32443" xr:uid="{00000000-0005-0000-0000-0000037E0000}"/>
    <cellStyle name="20% - Accent1 4 2 2 2 7 4 2 3" xfId="32444" xr:uid="{00000000-0005-0000-0000-0000047E0000}"/>
    <cellStyle name="20% - Accent1 4 2 2 2 7 4 3" xfId="32445" xr:uid="{00000000-0005-0000-0000-0000057E0000}"/>
    <cellStyle name="20% - Accent1 4 2 2 2 7 4 3 2" xfId="32446" xr:uid="{00000000-0005-0000-0000-0000067E0000}"/>
    <cellStyle name="20% - Accent1 4 2 2 2 7 4 4" xfId="32447" xr:uid="{00000000-0005-0000-0000-0000077E0000}"/>
    <cellStyle name="20% - Accent1 4 2 2 2 7 5" xfId="32448" xr:uid="{00000000-0005-0000-0000-0000087E0000}"/>
    <cellStyle name="20% - Accent1 4 2 2 2 7 5 2" xfId="32449" xr:uid="{00000000-0005-0000-0000-0000097E0000}"/>
    <cellStyle name="20% - Accent1 4 2 2 2 7 5 2 2" xfId="32450" xr:uid="{00000000-0005-0000-0000-00000A7E0000}"/>
    <cellStyle name="20% - Accent1 4 2 2 2 7 5 3" xfId="32451" xr:uid="{00000000-0005-0000-0000-00000B7E0000}"/>
    <cellStyle name="20% - Accent1 4 2 2 2 7 6" xfId="32452" xr:uid="{00000000-0005-0000-0000-00000C7E0000}"/>
    <cellStyle name="20% - Accent1 4 2 2 2 7 6 2" xfId="32453" xr:uid="{00000000-0005-0000-0000-00000D7E0000}"/>
    <cellStyle name="20% - Accent1 4 2 2 2 7 6 2 2" xfId="32454" xr:uid="{00000000-0005-0000-0000-00000E7E0000}"/>
    <cellStyle name="20% - Accent1 4 2 2 2 7 6 3" xfId="32455" xr:uid="{00000000-0005-0000-0000-00000F7E0000}"/>
    <cellStyle name="20% - Accent1 4 2 2 2 7 7" xfId="32456" xr:uid="{00000000-0005-0000-0000-0000107E0000}"/>
    <cellStyle name="20% - Accent1 4 2 2 2 7 7 2" xfId="32457" xr:uid="{00000000-0005-0000-0000-0000117E0000}"/>
    <cellStyle name="20% - Accent1 4 2 2 2 7 8" xfId="32458" xr:uid="{00000000-0005-0000-0000-0000127E0000}"/>
    <cellStyle name="20% - Accent1 4 2 2 2 7 8 2" xfId="32459" xr:uid="{00000000-0005-0000-0000-0000137E0000}"/>
    <cellStyle name="20% - Accent1 4 2 2 2 7 9" xfId="32460" xr:uid="{00000000-0005-0000-0000-0000147E0000}"/>
    <cellStyle name="20% - Accent1 4 2 2 2 8" xfId="32461" xr:uid="{00000000-0005-0000-0000-0000157E0000}"/>
    <cellStyle name="20% - Accent1 4 2 2 2 8 2" xfId="32462" xr:uid="{00000000-0005-0000-0000-0000167E0000}"/>
    <cellStyle name="20% - Accent1 4 2 2 2 8 2 2" xfId="32463" xr:uid="{00000000-0005-0000-0000-0000177E0000}"/>
    <cellStyle name="20% - Accent1 4 2 2 2 8 2 2 2" xfId="32464" xr:uid="{00000000-0005-0000-0000-0000187E0000}"/>
    <cellStyle name="20% - Accent1 4 2 2 2 8 2 3" xfId="32465" xr:uid="{00000000-0005-0000-0000-0000197E0000}"/>
    <cellStyle name="20% - Accent1 4 2 2 2 8 3" xfId="32466" xr:uid="{00000000-0005-0000-0000-00001A7E0000}"/>
    <cellStyle name="20% - Accent1 4 2 2 2 8 3 2" xfId="32467" xr:uid="{00000000-0005-0000-0000-00001B7E0000}"/>
    <cellStyle name="20% - Accent1 4 2 2 2 8 4" xfId="32468" xr:uid="{00000000-0005-0000-0000-00001C7E0000}"/>
    <cellStyle name="20% - Accent1 4 2 2 2 9" xfId="32469" xr:uid="{00000000-0005-0000-0000-00001D7E0000}"/>
    <cellStyle name="20% - Accent1 4 2 2 2 9 2" xfId="32470" xr:uid="{00000000-0005-0000-0000-00001E7E0000}"/>
    <cellStyle name="20% - Accent1 4 2 2 2 9 2 2" xfId="32471" xr:uid="{00000000-0005-0000-0000-00001F7E0000}"/>
    <cellStyle name="20% - Accent1 4 2 2 2 9 2 2 2" xfId="32472" xr:uid="{00000000-0005-0000-0000-0000207E0000}"/>
    <cellStyle name="20% - Accent1 4 2 2 2 9 2 3" xfId="32473" xr:uid="{00000000-0005-0000-0000-0000217E0000}"/>
    <cellStyle name="20% - Accent1 4 2 2 2 9 3" xfId="32474" xr:uid="{00000000-0005-0000-0000-0000227E0000}"/>
    <cellStyle name="20% - Accent1 4 2 2 2 9 3 2" xfId="32475" xr:uid="{00000000-0005-0000-0000-0000237E0000}"/>
    <cellStyle name="20% - Accent1 4 2 2 2 9 4" xfId="32476" xr:uid="{00000000-0005-0000-0000-0000247E0000}"/>
    <cellStyle name="20% - Accent1 4 2 2 3" xfId="32477" xr:uid="{00000000-0005-0000-0000-0000257E0000}"/>
    <cellStyle name="20% - Accent1 4 2 2 3 10" xfId="32478" xr:uid="{00000000-0005-0000-0000-0000267E0000}"/>
    <cellStyle name="20% - Accent1 4 2 2 3 10 2" xfId="32479" xr:uid="{00000000-0005-0000-0000-0000277E0000}"/>
    <cellStyle name="20% - Accent1 4 2 2 3 10 2 2" xfId="32480" xr:uid="{00000000-0005-0000-0000-0000287E0000}"/>
    <cellStyle name="20% - Accent1 4 2 2 3 10 3" xfId="32481" xr:uid="{00000000-0005-0000-0000-0000297E0000}"/>
    <cellStyle name="20% - Accent1 4 2 2 3 11" xfId="32482" xr:uid="{00000000-0005-0000-0000-00002A7E0000}"/>
    <cellStyle name="20% - Accent1 4 2 2 3 11 2" xfId="32483" xr:uid="{00000000-0005-0000-0000-00002B7E0000}"/>
    <cellStyle name="20% - Accent1 4 2 2 3 11 2 2" xfId="32484" xr:uid="{00000000-0005-0000-0000-00002C7E0000}"/>
    <cellStyle name="20% - Accent1 4 2 2 3 11 3" xfId="32485" xr:uid="{00000000-0005-0000-0000-00002D7E0000}"/>
    <cellStyle name="20% - Accent1 4 2 2 3 12" xfId="32486" xr:uid="{00000000-0005-0000-0000-00002E7E0000}"/>
    <cellStyle name="20% - Accent1 4 2 2 3 12 2" xfId="32487" xr:uid="{00000000-0005-0000-0000-00002F7E0000}"/>
    <cellStyle name="20% - Accent1 4 2 2 3 13" xfId="32488" xr:uid="{00000000-0005-0000-0000-0000307E0000}"/>
    <cellStyle name="20% - Accent1 4 2 2 3 13 2" xfId="32489" xr:uid="{00000000-0005-0000-0000-0000317E0000}"/>
    <cellStyle name="20% - Accent1 4 2 2 3 14" xfId="32490" xr:uid="{00000000-0005-0000-0000-0000327E0000}"/>
    <cellStyle name="20% - Accent1 4 2 2 3 2" xfId="32491" xr:uid="{00000000-0005-0000-0000-0000337E0000}"/>
    <cellStyle name="20% - Accent1 4 2 2 3 2 10" xfId="32492" xr:uid="{00000000-0005-0000-0000-0000347E0000}"/>
    <cellStyle name="20% - Accent1 4 2 2 3 2 10 2" xfId="32493" xr:uid="{00000000-0005-0000-0000-0000357E0000}"/>
    <cellStyle name="20% - Accent1 4 2 2 3 2 11" xfId="32494" xr:uid="{00000000-0005-0000-0000-0000367E0000}"/>
    <cellStyle name="20% - Accent1 4 2 2 3 2 2" xfId="32495" xr:uid="{00000000-0005-0000-0000-0000377E0000}"/>
    <cellStyle name="20% - Accent1 4 2 2 3 2 2 2" xfId="32496" xr:uid="{00000000-0005-0000-0000-0000387E0000}"/>
    <cellStyle name="20% - Accent1 4 2 2 3 2 2 2 2" xfId="32497" xr:uid="{00000000-0005-0000-0000-0000397E0000}"/>
    <cellStyle name="20% - Accent1 4 2 2 3 2 2 2 2 2" xfId="32498" xr:uid="{00000000-0005-0000-0000-00003A7E0000}"/>
    <cellStyle name="20% - Accent1 4 2 2 3 2 2 2 2 2 2" xfId="32499" xr:uid="{00000000-0005-0000-0000-00003B7E0000}"/>
    <cellStyle name="20% - Accent1 4 2 2 3 2 2 2 2 3" xfId="32500" xr:uid="{00000000-0005-0000-0000-00003C7E0000}"/>
    <cellStyle name="20% - Accent1 4 2 2 3 2 2 2 3" xfId="32501" xr:uid="{00000000-0005-0000-0000-00003D7E0000}"/>
    <cellStyle name="20% - Accent1 4 2 2 3 2 2 2 3 2" xfId="32502" xr:uid="{00000000-0005-0000-0000-00003E7E0000}"/>
    <cellStyle name="20% - Accent1 4 2 2 3 2 2 2 4" xfId="32503" xr:uid="{00000000-0005-0000-0000-00003F7E0000}"/>
    <cellStyle name="20% - Accent1 4 2 2 3 2 2 3" xfId="32504" xr:uid="{00000000-0005-0000-0000-0000407E0000}"/>
    <cellStyle name="20% - Accent1 4 2 2 3 2 2 3 2" xfId="32505" xr:uid="{00000000-0005-0000-0000-0000417E0000}"/>
    <cellStyle name="20% - Accent1 4 2 2 3 2 2 3 2 2" xfId="32506" xr:uid="{00000000-0005-0000-0000-0000427E0000}"/>
    <cellStyle name="20% - Accent1 4 2 2 3 2 2 3 2 2 2" xfId="32507" xr:uid="{00000000-0005-0000-0000-0000437E0000}"/>
    <cellStyle name="20% - Accent1 4 2 2 3 2 2 3 2 3" xfId="32508" xr:uid="{00000000-0005-0000-0000-0000447E0000}"/>
    <cellStyle name="20% - Accent1 4 2 2 3 2 2 3 3" xfId="32509" xr:uid="{00000000-0005-0000-0000-0000457E0000}"/>
    <cellStyle name="20% - Accent1 4 2 2 3 2 2 3 3 2" xfId="32510" xr:uid="{00000000-0005-0000-0000-0000467E0000}"/>
    <cellStyle name="20% - Accent1 4 2 2 3 2 2 3 4" xfId="32511" xr:uid="{00000000-0005-0000-0000-0000477E0000}"/>
    <cellStyle name="20% - Accent1 4 2 2 3 2 2 4" xfId="32512" xr:uid="{00000000-0005-0000-0000-0000487E0000}"/>
    <cellStyle name="20% - Accent1 4 2 2 3 2 2 4 2" xfId="32513" xr:uid="{00000000-0005-0000-0000-0000497E0000}"/>
    <cellStyle name="20% - Accent1 4 2 2 3 2 2 4 2 2" xfId="32514" xr:uid="{00000000-0005-0000-0000-00004A7E0000}"/>
    <cellStyle name="20% - Accent1 4 2 2 3 2 2 4 2 2 2" xfId="32515" xr:uid="{00000000-0005-0000-0000-00004B7E0000}"/>
    <cellStyle name="20% - Accent1 4 2 2 3 2 2 4 2 3" xfId="32516" xr:uid="{00000000-0005-0000-0000-00004C7E0000}"/>
    <cellStyle name="20% - Accent1 4 2 2 3 2 2 4 3" xfId="32517" xr:uid="{00000000-0005-0000-0000-00004D7E0000}"/>
    <cellStyle name="20% - Accent1 4 2 2 3 2 2 4 3 2" xfId="32518" xr:uid="{00000000-0005-0000-0000-00004E7E0000}"/>
    <cellStyle name="20% - Accent1 4 2 2 3 2 2 4 4" xfId="32519" xr:uid="{00000000-0005-0000-0000-00004F7E0000}"/>
    <cellStyle name="20% - Accent1 4 2 2 3 2 2 5" xfId="32520" xr:uid="{00000000-0005-0000-0000-0000507E0000}"/>
    <cellStyle name="20% - Accent1 4 2 2 3 2 2 5 2" xfId="32521" xr:uid="{00000000-0005-0000-0000-0000517E0000}"/>
    <cellStyle name="20% - Accent1 4 2 2 3 2 2 5 2 2" xfId="32522" xr:uid="{00000000-0005-0000-0000-0000527E0000}"/>
    <cellStyle name="20% - Accent1 4 2 2 3 2 2 5 3" xfId="32523" xr:uid="{00000000-0005-0000-0000-0000537E0000}"/>
    <cellStyle name="20% - Accent1 4 2 2 3 2 2 6" xfId="32524" xr:uid="{00000000-0005-0000-0000-0000547E0000}"/>
    <cellStyle name="20% - Accent1 4 2 2 3 2 2 6 2" xfId="32525" xr:uid="{00000000-0005-0000-0000-0000557E0000}"/>
    <cellStyle name="20% - Accent1 4 2 2 3 2 2 6 2 2" xfId="32526" xr:uid="{00000000-0005-0000-0000-0000567E0000}"/>
    <cellStyle name="20% - Accent1 4 2 2 3 2 2 6 3" xfId="32527" xr:uid="{00000000-0005-0000-0000-0000577E0000}"/>
    <cellStyle name="20% - Accent1 4 2 2 3 2 2 7" xfId="32528" xr:uid="{00000000-0005-0000-0000-0000587E0000}"/>
    <cellStyle name="20% - Accent1 4 2 2 3 2 2 7 2" xfId="32529" xr:uid="{00000000-0005-0000-0000-0000597E0000}"/>
    <cellStyle name="20% - Accent1 4 2 2 3 2 2 8" xfId="32530" xr:uid="{00000000-0005-0000-0000-00005A7E0000}"/>
    <cellStyle name="20% - Accent1 4 2 2 3 2 2 8 2" xfId="32531" xr:uid="{00000000-0005-0000-0000-00005B7E0000}"/>
    <cellStyle name="20% - Accent1 4 2 2 3 2 2 9" xfId="32532" xr:uid="{00000000-0005-0000-0000-00005C7E0000}"/>
    <cellStyle name="20% - Accent1 4 2 2 3 2 3" xfId="32533" xr:uid="{00000000-0005-0000-0000-00005D7E0000}"/>
    <cellStyle name="20% - Accent1 4 2 2 3 2 3 2" xfId="32534" xr:uid="{00000000-0005-0000-0000-00005E7E0000}"/>
    <cellStyle name="20% - Accent1 4 2 2 3 2 3 2 2" xfId="32535" xr:uid="{00000000-0005-0000-0000-00005F7E0000}"/>
    <cellStyle name="20% - Accent1 4 2 2 3 2 3 2 2 2" xfId="32536" xr:uid="{00000000-0005-0000-0000-0000607E0000}"/>
    <cellStyle name="20% - Accent1 4 2 2 3 2 3 2 2 2 2" xfId="32537" xr:uid="{00000000-0005-0000-0000-0000617E0000}"/>
    <cellStyle name="20% - Accent1 4 2 2 3 2 3 2 2 3" xfId="32538" xr:uid="{00000000-0005-0000-0000-0000627E0000}"/>
    <cellStyle name="20% - Accent1 4 2 2 3 2 3 2 3" xfId="32539" xr:uid="{00000000-0005-0000-0000-0000637E0000}"/>
    <cellStyle name="20% - Accent1 4 2 2 3 2 3 2 3 2" xfId="32540" xr:uid="{00000000-0005-0000-0000-0000647E0000}"/>
    <cellStyle name="20% - Accent1 4 2 2 3 2 3 2 4" xfId="32541" xr:uid="{00000000-0005-0000-0000-0000657E0000}"/>
    <cellStyle name="20% - Accent1 4 2 2 3 2 3 3" xfId="32542" xr:uid="{00000000-0005-0000-0000-0000667E0000}"/>
    <cellStyle name="20% - Accent1 4 2 2 3 2 3 3 2" xfId="32543" xr:uid="{00000000-0005-0000-0000-0000677E0000}"/>
    <cellStyle name="20% - Accent1 4 2 2 3 2 3 3 2 2" xfId="32544" xr:uid="{00000000-0005-0000-0000-0000687E0000}"/>
    <cellStyle name="20% - Accent1 4 2 2 3 2 3 3 2 2 2" xfId="32545" xr:uid="{00000000-0005-0000-0000-0000697E0000}"/>
    <cellStyle name="20% - Accent1 4 2 2 3 2 3 3 2 3" xfId="32546" xr:uid="{00000000-0005-0000-0000-00006A7E0000}"/>
    <cellStyle name="20% - Accent1 4 2 2 3 2 3 3 3" xfId="32547" xr:uid="{00000000-0005-0000-0000-00006B7E0000}"/>
    <cellStyle name="20% - Accent1 4 2 2 3 2 3 3 3 2" xfId="32548" xr:uid="{00000000-0005-0000-0000-00006C7E0000}"/>
    <cellStyle name="20% - Accent1 4 2 2 3 2 3 3 4" xfId="32549" xr:uid="{00000000-0005-0000-0000-00006D7E0000}"/>
    <cellStyle name="20% - Accent1 4 2 2 3 2 3 4" xfId="32550" xr:uid="{00000000-0005-0000-0000-00006E7E0000}"/>
    <cellStyle name="20% - Accent1 4 2 2 3 2 3 4 2" xfId="32551" xr:uid="{00000000-0005-0000-0000-00006F7E0000}"/>
    <cellStyle name="20% - Accent1 4 2 2 3 2 3 4 2 2" xfId="32552" xr:uid="{00000000-0005-0000-0000-0000707E0000}"/>
    <cellStyle name="20% - Accent1 4 2 2 3 2 3 4 2 2 2" xfId="32553" xr:uid="{00000000-0005-0000-0000-0000717E0000}"/>
    <cellStyle name="20% - Accent1 4 2 2 3 2 3 4 2 3" xfId="32554" xr:uid="{00000000-0005-0000-0000-0000727E0000}"/>
    <cellStyle name="20% - Accent1 4 2 2 3 2 3 4 3" xfId="32555" xr:uid="{00000000-0005-0000-0000-0000737E0000}"/>
    <cellStyle name="20% - Accent1 4 2 2 3 2 3 4 3 2" xfId="32556" xr:uid="{00000000-0005-0000-0000-0000747E0000}"/>
    <cellStyle name="20% - Accent1 4 2 2 3 2 3 4 4" xfId="32557" xr:uid="{00000000-0005-0000-0000-0000757E0000}"/>
    <cellStyle name="20% - Accent1 4 2 2 3 2 3 5" xfId="32558" xr:uid="{00000000-0005-0000-0000-0000767E0000}"/>
    <cellStyle name="20% - Accent1 4 2 2 3 2 3 5 2" xfId="32559" xr:uid="{00000000-0005-0000-0000-0000777E0000}"/>
    <cellStyle name="20% - Accent1 4 2 2 3 2 3 5 2 2" xfId="32560" xr:uid="{00000000-0005-0000-0000-0000787E0000}"/>
    <cellStyle name="20% - Accent1 4 2 2 3 2 3 5 3" xfId="32561" xr:uid="{00000000-0005-0000-0000-0000797E0000}"/>
    <cellStyle name="20% - Accent1 4 2 2 3 2 3 6" xfId="32562" xr:uid="{00000000-0005-0000-0000-00007A7E0000}"/>
    <cellStyle name="20% - Accent1 4 2 2 3 2 3 6 2" xfId="32563" xr:uid="{00000000-0005-0000-0000-00007B7E0000}"/>
    <cellStyle name="20% - Accent1 4 2 2 3 2 3 6 2 2" xfId="32564" xr:uid="{00000000-0005-0000-0000-00007C7E0000}"/>
    <cellStyle name="20% - Accent1 4 2 2 3 2 3 6 3" xfId="32565" xr:uid="{00000000-0005-0000-0000-00007D7E0000}"/>
    <cellStyle name="20% - Accent1 4 2 2 3 2 3 7" xfId="32566" xr:uid="{00000000-0005-0000-0000-00007E7E0000}"/>
    <cellStyle name="20% - Accent1 4 2 2 3 2 3 7 2" xfId="32567" xr:uid="{00000000-0005-0000-0000-00007F7E0000}"/>
    <cellStyle name="20% - Accent1 4 2 2 3 2 3 8" xfId="32568" xr:uid="{00000000-0005-0000-0000-0000807E0000}"/>
    <cellStyle name="20% - Accent1 4 2 2 3 2 3 8 2" xfId="32569" xr:uid="{00000000-0005-0000-0000-0000817E0000}"/>
    <cellStyle name="20% - Accent1 4 2 2 3 2 3 9" xfId="32570" xr:uid="{00000000-0005-0000-0000-0000827E0000}"/>
    <cellStyle name="20% - Accent1 4 2 2 3 2 4" xfId="32571" xr:uid="{00000000-0005-0000-0000-0000837E0000}"/>
    <cellStyle name="20% - Accent1 4 2 2 3 2 4 2" xfId="32572" xr:uid="{00000000-0005-0000-0000-0000847E0000}"/>
    <cellStyle name="20% - Accent1 4 2 2 3 2 4 2 2" xfId="32573" xr:uid="{00000000-0005-0000-0000-0000857E0000}"/>
    <cellStyle name="20% - Accent1 4 2 2 3 2 4 2 2 2" xfId="32574" xr:uid="{00000000-0005-0000-0000-0000867E0000}"/>
    <cellStyle name="20% - Accent1 4 2 2 3 2 4 2 3" xfId="32575" xr:uid="{00000000-0005-0000-0000-0000877E0000}"/>
    <cellStyle name="20% - Accent1 4 2 2 3 2 4 3" xfId="32576" xr:uid="{00000000-0005-0000-0000-0000887E0000}"/>
    <cellStyle name="20% - Accent1 4 2 2 3 2 4 3 2" xfId="32577" xr:uid="{00000000-0005-0000-0000-0000897E0000}"/>
    <cellStyle name="20% - Accent1 4 2 2 3 2 4 4" xfId="32578" xr:uid="{00000000-0005-0000-0000-00008A7E0000}"/>
    <cellStyle name="20% - Accent1 4 2 2 3 2 5" xfId="32579" xr:uid="{00000000-0005-0000-0000-00008B7E0000}"/>
    <cellStyle name="20% - Accent1 4 2 2 3 2 5 2" xfId="32580" xr:uid="{00000000-0005-0000-0000-00008C7E0000}"/>
    <cellStyle name="20% - Accent1 4 2 2 3 2 5 2 2" xfId="32581" xr:uid="{00000000-0005-0000-0000-00008D7E0000}"/>
    <cellStyle name="20% - Accent1 4 2 2 3 2 5 2 2 2" xfId="32582" xr:uid="{00000000-0005-0000-0000-00008E7E0000}"/>
    <cellStyle name="20% - Accent1 4 2 2 3 2 5 2 3" xfId="32583" xr:uid="{00000000-0005-0000-0000-00008F7E0000}"/>
    <cellStyle name="20% - Accent1 4 2 2 3 2 5 3" xfId="32584" xr:uid="{00000000-0005-0000-0000-0000907E0000}"/>
    <cellStyle name="20% - Accent1 4 2 2 3 2 5 3 2" xfId="32585" xr:uid="{00000000-0005-0000-0000-0000917E0000}"/>
    <cellStyle name="20% - Accent1 4 2 2 3 2 5 4" xfId="32586" xr:uid="{00000000-0005-0000-0000-0000927E0000}"/>
    <cellStyle name="20% - Accent1 4 2 2 3 2 6" xfId="32587" xr:uid="{00000000-0005-0000-0000-0000937E0000}"/>
    <cellStyle name="20% - Accent1 4 2 2 3 2 6 2" xfId="32588" xr:uid="{00000000-0005-0000-0000-0000947E0000}"/>
    <cellStyle name="20% - Accent1 4 2 2 3 2 6 2 2" xfId="32589" xr:uid="{00000000-0005-0000-0000-0000957E0000}"/>
    <cellStyle name="20% - Accent1 4 2 2 3 2 6 2 2 2" xfId="32590" xr:uid="{00000000-0005-0000-0000-0000967E0000}"/>
    <cellStyle name="20% - Accent1 4 2 2 3 2 6 2 3" xfId="32591" xr:uid="{00000000-0005-0000-0000-0000977E0000}"/>
    <cellStyle name="20% - Accent1 4 2 2 3 2 6 3" xfId="32592" xr:uid="{00000000-0005-0000-0000-0000987E0000}"/>
    <cellStyle name="20% - Accent1 4 2 2 3 2 6 3 2" xfId="32593" xr:uid="{00000000-0005-0000-0000-0000997E0000}"/>
    <cellStyle name="20% - Accent1 4 2 2 3 2 6 4" xfId="32594" xr:uid="{00000000-0005-0000-0000-00009A7E0000}"/>
    <cellStyle name="20% - Accent1 4 2 2 3 2 7" xfId="32595" xr:uid="{00000000-0005-0000-0000-00009B7E0000}"/>
    <cellStyle name="20% - Accent1 4 2 2 3 2 7 2" xfId="32596" xr:uid="{00000000-0005-0000-0000-00009C7E0000}"/>
    <cellStyle name="20% - Accent1 4 2 2 3 2 7 2 2" xfId="32597" xr:uid="{00000000-0005-0000-0000-00009D7E0000}"/>
    <cellStyle name="20% - Accent1 4 2 2 3 2 7 3" xfId="32598" xr:uid="{00000000-0005-0000-0000-00009E7E0000}"/>
    <cellStyle name="20% - Accent1 4 2 2 3 2 8" xfId="32599" xr:uid="{00000000-0005-0000-0000-00009F7E0000}"/>
    <cellStyle name="20% - Accent1 4 2 2 3 2 8 2" xfId="32600" xr:uid="{00000000-0005-0000-0000-0000A07E0000}"/>
    <cellStyle name="20% - Accent1 4 2 2 3 2 8 2 2" xfId="32601" xr:uid="{00000000-0005-0000-0000-0000A17E0000}"/>
    <cellStyle name="20% - Accent1 4 2 2 3 2 8 3" xfId="32602" xr:uid="{00000000-0005-0000-0000-0000A27E0000}"/>
    <cellStyle name="20% - Accent1 4 2 2 3 2 9" xfId="32603" xr:uid="{00000000-0005-0000-0000-0000A37E0000}"/>
    <cellStyle name="20% - Accent1 4 2 2 3 2 9 2" xfId="32604" xr:uid="{00000000-0005-0000-0000-0000A47E0000}"/>
    <cellStyle name="20% - Accent1 4 2 2 3 3" xfId="32605" xr:uid="{00000000-0005-0000-0000-0000A57E0000}"/>
    <cellStyle name="20% - Accent1 4 2 2 3 3 10" xfId="32606" xr:uid="{00000000-0005-0000-0000-0000A67E0000}"/>
    <cellStyle name="20% - Accent1 4 2 2 3 3 10 2" xfId="32607" xr:uid="{00000000-0005-0000-0000-0000A77E0000}"/>
    <cellStyle name="20% - Accent1 4 2 2 3 3 11" xfId="32608" xr:uid="{00000000-0005-0000-0000-0000A87E0000}"/>
    <cellStyle name="20% - Accent1 4 2 2 3 3 2" xfId="32609" xr:uid="{00000000-0005-0000-0000-0000A97E0000}"/>
    <cellStyle name="20% - Accent1 4 2 2 3 3 2 2" xfId="32610" xr:uid="{00000000-0005-0000-0000-0000AA7E0000}"/>
    <cellStyle name="20% - Accent1 4 2 2 3 3 2 2 2" xfId="32611" xr:uid="{00000000-0005-0000-0000-0000AB7E0000}"/>
    <cellStyle name="20% - Accent1 4 2 2 3 3 2 2 2 2" xfId="32612" xr:uid="{00000000-0005-0000-0000-0000AC7E0000}"/>
    <cellStyle name="20% - Accent1 4 2 2 3 3 2 2 2 2 2" xfId="32613" xr:uid="{00000000-0005-0000-0000-0000AD7E0000}"/>
    <cellStyle name="20% - Accent1 4 2 2 3 3 2 2 2 3" xfId="32614" xr:uid="{00000000-0005-0000-0000-0000AE7E0000}"/>
    <cellStyle name="20% - Accent1 4 2 2 3 3 2 2 3" xfId="32615" xr:uid="{00000000-0005-0000-0000-0000AF7E0000}"/>
    <cellStyle name="20% - Accent1 4 2 2 3 3 2 2 3 2" xfId="32616" xr:uid="{00000000-0005-0000-0000-0000B07E0000}"/>
    <cellStyle name="20% - Accent1 4 2 2 3 3 2 2 4" xfId="32617" xr:uid="{00000000-0005-0000-0000-0000B17E0000}"/>
    <cellStyle name="20% - Accent1 4 2 2 3 3 2 3" xfId="32618" xr:uid="{00000000-0005-0000-0000-0000B27E0000}"/>
    <cellStyle name="20% - Accent1 4 2 2 3 3 2 3 2" xfId="32619" xr:uid="{00000000-0005-0000-0000-0000B37E0000}"/>
    <cellStyle name="20% - Accent1 4 2 2 3 3 2 3 2 2" xfId="32620" xr:uid="{00000000-0005-0000-0000-0000B47E0000}"/>
    <cellStyle name="20% - Accent1 4 2 2 3 3 2 3 2 2 2" xfId="32621" xr:uid="{00000000-0005-0000-0000-0000B57E0000}"/>
    <cellStyle name="20% - Accent1 4 2 2 3 3 2 3 2 3" xfId="32622" xr:uid="{00000000-0005-0000-0000-0000B67E0000}"/>
    <cellStyle name="20% - Accent1 4 2 2 3 3 2 3 3" xfId="32623" xr:uid="{00000000-0005-0000-0000-0000B77E0000}"/>
    <cellStyle name="20% - Accent1 4 2 2 3 3 2 3 3 2" xfId="32624" xr:uid="{00000000-0005-0000-0000-0000B87E0000}"/>
    <cellStyle name="20% - Accent1 4 2 2 3 3 2 3 4" xfId="32625" xr:uid="{00000000-0005-0000-0000-0000B97E0000}"/>
    <cellStyle name="20% - Accent1 4 2 2 3 3 2 4" xfId="32626" xr:uid="{00000000-0005-0000-0000-0000BA7E0000}"/>
    <cellStyle name="20% - Accent1 4 2 2 3 3 2 4 2" xfId="32627" xr:uid="{00000000-0005-0000-0000-0000BB7E0000}"/>
    <cellStyle name="20% - Accent1 4 2 2 3 3 2 4 2 2" xfId="32628" xr:uid="{00000000-0005-0000-0000-0000BC7E0000}"/>
    <cellStyle name="20% - Accent1 4 2 2 3 3 2 4 2 2 2" xfId="32629" xr:uid="{00000000-0005-0000-0000-0000BD7E0000}"/>
    <cellStyle name="20% - Accent1 4 2 2 3 3 2 4 2 3" xfId="32630" xr:uid="{00000000-0005-0000-0000-0000BE7E0000}"/>
    <cellStyle name="20% - Accent1 4 2 2 3 3 2 4 3" xfId="32631" xr:uid="{00000000-0005-0000-0000-0000BF7E0000}"/>
    <cellStyle name="20% - Accent1 4 2 2 3 3 2 4 3 2" xfId="32632" xr:uid="{00000000-0005-0000-0000-0000C07E0000}"/>
    <cellStyle name="20% - Accent1 4 2 2 3 3 2 4 4" xfId="32633" xr:uid="{00000000-0005-0000-0000-0000C17E0000}"/>
    <cellStyle name="20% - Accent1 4 2 2 3 3 2 5" xfId="32634" xr:uid="{00000000-0005-0000-0000-0000C27E0000}"/>
    <cellStyle name="20% - Accent1 4 2 2 3 3 2 5 2" xfId="32635" xr:uid="{00000000-0005-0000-0000-0000C37E0000}"/>
    <cellStyle name="20% - Accent1 4 2 2 3 3 2 5 2 2" xfId="32636" xr:uid="{00000000-0005-0000-0000-0000C47E0000}"/>
    <cellStyle name="20% - Accent1 4 2 2 3 3 2 5 3" xfId="32637" xr:uid="{00000000-0005-0000-0000-0000C57E0000}"/>
    <cellStyle name="20% - Accent1 4 2 2 3 3 2 6" xfId="32638" xr:uid="{00000000-0005-0000-0000-0000C67E0000}"/>
    <cellStyle name="20% - Accent1 4 2 2 3 3 2 6 2" xfId="32639" xr:uid="{00000000-0005-0000-0000-0000C77E0000}"/>
    <cellStyle name="20% - Accent1 4 2 2 3 3 2 6 2 2" xfId="32640" xr:uid="{00000000-0005-0000-0000-0000C87E0000}"/>
    <cellStyle name="20% - Accent1 4 2 2 3 3 2 6 3" xfId="32641" xr:uid="{00000000-0005-0000-0000-0000C97E0000}"/>
    <cellStyle name="20% - Accent1 4 2 2 3 3 2 7" xfId="32642" xr:uid="{00000000-0005-0000-0000-0000CA7E0000}"/>
    <cellStyle name="20% - Accent1 4 2 2 3 3 2 7 2" xfId="32643" xr:uid="{00000000-0005-0000-0000-0000CB7E0000}"/>
    <cellStyle name="20% - Accent1 4 2 2 3 3 2 8" xfId="32644" xr:uid="{00000000-0005-0000-0000-0000CC7E0000}"/>
    <cellStyle name="20% - Accent1 4 2 2 3 3 2 8 2" xfId="32645" xr:uid="{00000000-0005-0000-0000-0000CD7E0000}"/>
    <cellStyle name="20% - Accent1 4 2 2 3 3 2 9" xfId="32646" xr:uid="{00000000-0005-0000-0000-0000CE7E0000}"/>
    <cellStyle name="20% - Accent1 4 2 2 3 3 3" xfId="32647" xr:uid="{00000000-0005-0000-0000-0000CF7E0000}"/>
    <cellStyle name="20% - Accent1 4 2 2 3 3 3 2" xfId="32648" xr:uid="{00000000-0005-0000-0000-0000D07E0000}"/>
    <cellStyle name="20% - Accent1 4 2 2 3 3 3 2 2" xfId="32649" xr:uid="{00000000-0005-0000-0000-0000D17E0000}"/>
    <cellStyle name="20% - Accent1 4 2 2 3 3 3 2 2 2" xfId="32650" xr:uid="{00000000-0005-0000-0000-0000D27E0000}"/>
    <cellStyle name="20% - Accent1 4 2 2 3 3 3 2 2 2 2" xfId="32651" xr:uid="{00000000-0005-0000-0000-0000D37E0000}"/>
    <cellStyle name="20% - Accent1 4 2 2 3 3 3 2 2 3" xfId="32652" xr:uid="{00000000-0005-0000-0000-0000D47E0000}"/>
    <cellStyle name="20% - Accent1 4 2 2 3 3 3 2 3" xfId="32653" xr:uid="{00000000-0005-0000-0000-0000D57E0000}"/>
    <cellStyle name="20% - Accent1 4 2 2 3 3 3 2 3 2" xfId="32654" xr:uid="{00000000-0005-0000-0000-0000D67E0000}"/>
    <cellStyle name="20% - Accent1 4 2 2 3 3 3 2 4" xfId="32655" xr:uid="{00000000-0005-0000-0000-0000D77E0000}"/>
    <cellStyle name="20% - Accent1 4 2 2 3 3 3 3" xfId="32656" xr:uid="{00000000-0005-0000-0000-0000D87E0000}"/>
    <cellStyle name="20% - Accent1 4 2 2 3 3 3 3 2" xfId="32657" xr:uid="{00000000-0005-0000-0000-0000D97E0000}"/>
    <cellStyle name="20% - Accent1 4 2 2 3 3 3 3 2 2" xfId="32658" xr:uid="{00000000-0005-0000-0000-0000DA7E0000}"/>
    <cellStyle name="20% - Accent1 4 2 2 3 3 3 3 2 2 2" xfId="32659" xr:uid="{00000000-0005-0000-0000-0000DB7E0000}"/>
    <cellStyle name="20% - Accent1 4 2 2 3 3 3 3 2 3" xfId="32660" xr:uid="{00000000-0005-0000-0000-0000DC7E0000}"/>
    <cellStyle name="20% - Accent1 4 2 2 3 3 3 3 3" xfId="32661" xr:uid="{00000000-0005-0000-0000-0000DD7E0000}"/>
    <cellStyle name="20% - Accent1 4 2 2 3 3 3 3 3 2" xfId="32662" xr:uid="{00000000-0005-0000-0000-0000DE7E0000}"/>
    <cellStyle name="20% - Accent1 4 2 2 3 3 3 3 4" xfId="32663" xr:uid="{00000000-0005-0000-0000-0000DF7E0000}"/>
    <cellStyle name="20% - Accent1 4 2 2 3 3 3 4" xfId="32664" xr:uid="{00000000-0005-0000-0000-0000E07E0000}"/>
    <cellStyle name="20% - Accent1 4 2 2 3 3 3 4 2" xfId="32665" xr:uid="{00000000-0005-0000-0000-0000E17E0000}"/>
    <cellStyle name="20% - Accent1 4 2 2 3 3 3 4 2 2" xfId="32666" xr:uid="{00000000-0005-0000-0000-0000E27E0000}"/>
    <cellStyle name="20% - Accent1 4 2 2 3 3 3 4 2 2 2" xfId="32667" xr:uid="{00000000-0005-0000-0000-0000E37E0000}"/>
    <cellStyle name="20% - Accent1 4 2 2 3 3 3 4 2 3" xfId="32668" xr:uid="{00000000-0005-0000-0000-0000E47E0000}"/>
    <cellStyle name="20% - Accent1 4 2 2 3 3 3 4 3" xfId="32669" xr:uid="{00000000-0005-0000-0000-0000E57E0000}"/>
    <cellStyle name="20% - Accent1 4 2 2 3 3 3 4 3 2" xfId="32670" xr:uid="{00000000-0005-0000-0000-0000E67E0000}"/>
    <cellStyle name="20% - Accent1 4 2 2 3 3 3 4 4" xfId="32671" xr:uid="{00000000-0005-0000-0000-0000E77E0000}"/>
    <cellStyle name="20% - Accent1 4 2 2 3 3 3 5" xfId="32672" xr:uid="{00000000-0005-0000-0000-0000E87E0000}"/>
    <cellStyle name="20% - Accent1 4 2 2 3 3 3 5 2" xfId="32673" xr:uid="{00000000-0005-0000-0000-0000E97E0000}"/>
    <cellStyle name="20% - Accent1 4 2 2 3 3 3 5 2 2" xfId="32674" xr:uid="{00000000-0005-0000-0000-0000EA7E0000}"/>
    <cellStyle name="20% - Accent1 4 2 2 3 3 3 5 3" xfId="32675" xr:uid="{00000000-0005-0000-0000-0000EB7E0000}"/>
    <cellStyle name="20% - Accent1 4 2 2 3 3 3 6" xfId="32676" xr:uid="{00000000-0005-0000-0000-0000EC7E0000}"/>
    <cellStyle name="20% - Accent1 4 2 2 3 3 3 6 2" xfId="32677" xr:uid="{00000000-0005-0000-0000-0000ED7E0000}"/>
    <cellStyle name="20% - Accent1 4 2 2 3 3 3 6 2 2" xfId="32678" xr:uid="{00000000-0005-0000-0000-0000EE7E0000}"/>
    <cellStyle name="20% - Accent1 4 2 2 3 3 3 6 3" xfId="32679" xr:uid="{00000000-0005-0000-0000-0000EF7E0000}"/>
    <cellStyle name="20% - Accent1 4 2 2 3 3 3 7" xfId="32680" xr:uid="{00000000-0005-0000-0000-0000F07E0000}"/>
    <cellStyle name="20% - Accent1 4 2 2 3 3 3 7 2" xfId="32681" xr:uid="{00000000-0005-0000-0000-0000F17E0000}"/>
    <cellStyle name="20% - Accent1 4 2 2 3 3 3 8" xfId="32682" xr:uid="{00000000-0005-0000-0000-0000F27E0000}"/>
    <cellStyle name="20% - Accent1 4 2 2 3 3 3 8 2" xfId="32683" xr:uid="{00000000-0005-0000-0000-0000F37E0000}"/>
    <cellStyle name="20% - Accent1 4 2 2 3 3 3 9" xfId="32684" xr:uid="{00000000-0005-0000-0000-0000F47E0000}"/>
    <cellStyle name="20% - Accent1 4 2 2 3 3 4" xfId="32685" xr:uid="{00000000-0005-0000-0000-0000F57E0000}"/>
    <cellStyle name="20% - Accent1 4 2 2 3 3 4 2" xfId="32686" xr:uid="{00000000-0005-0000-0000-0000F67E0000}"/>
    <cellStyle name="20% - Accent1 4 2 2 3 3 4 2 2" xfId="32687" xr:uid="{00000000-0005-0000-0000-0000F77E0000}"/>
    <cellStyle name="20% - Accent1 4 2 2 3 3 4 2 2 2" xfId="32688" xr:uid="{00000000-0005-0000-0000-0000F87E0000}"/>
    <cellStyle name="20% - Accent1 4 2 2 3 3 4 2 3" xfId="32689" xr:uid="{00000000-0005-0000-0000-0000F97E0000}"/>
    <cellStyle name="20% - Accent1 4 2 2 3 3 4 3" xfId="32690" xr:uid="{00000000-0005-0000-0000-0000FA7E0000}"/>
    <cellStyle name="20% - Accent1 4 2 2 3 3 4 3 2" xfId="32691" xr:uid="{00000000-0005-0000-0000-0000FB7E0000}"/>
    <cellStyle name="20% - Accent1 4 2 2 3 3 4 4" xfId="32692" xr:uid="{00000000-0005-0000-0000-0000FC7E0000}"/>
    <cellStyle name="20% - Accent1 4 2 2 3 3 5" xfId="32693" xr:uid="{00000000-0005-0000-0000-0000FD7E0000}"/>
    <cellStyle name="20% - Accent1 4 2 2 3 3 5 2" xfId="32694" xr:uid="{00000000-0005-0000-0000-0000FE7E0000}"/>
    <cellStyle name="20% - Accent1 4 2 2 3 3 5 2 2" xfId="32695" xr:uid="{00000000-0005-0000-0000-0000FF7E0000}"/>
    <cellStyle name="20% - Accent1 4 2 2 3 3 5 2 2 2" xfId="32696" xr:uid="{00000000-0005-0000-0000-0000007F0000}"/>
    <cellStyle name="20% - Accent1 4 2 2 3 3 5 2 3" xfId="32697" xr:uid="{00000000-0005-0000-0000-0000017F0000}"/>
    <cellStyle name="20% - Accent1 4 2 2 3 3 5 3" xfId="32698" xr:uid="{00000000-0005-0000-0000-0000027F0000}"/>
    <cellStyle name="20% - Accent1 4 2 2 3 3 5 3 2" xfId="32699" xr:uid="{00000000-0005-0000-0000-0000037F0000}"/>
    <cellStyle name="20% - Accent1 4 2 2 3 3 5 4" xfId="32700" xr:uid="{00000000-0005-0000-0000-0000047F0000}"/>
    <cellStyle name="20% - Accent1 4 2 2 3 3 6" xfId="32701" xr:uid="{00000000-0005-0000-0000-0000057F0000}"/>
    <cellStyle name="20% - Accent1 4 2 2 3 3 6 2" xfId="32702" xr:uid="{00000000-0005-0000-0000-0000067F0000}"/>
    <cellStyle name="20% - Accent1 4 2 2 3 3 6 2 2" xfId="32703" xr:uid="{00000000-0005-0000-0000-0000077F0000}"/>
    <cellStyle name="20% - Accent1 4 2 2 3 3 6 2 2 2" xfId="32704" xr:uid="{00000000-0005-0000-0000-0000087F0000}"/>
    <cellStyle name="20% - Accent1 4 2 2 3 3 6 2 3" xfId="32705" xr:uid="{00000000-0005-0000-0000-0000097F0000}"/>
    <cellStyle name="20% - Accent1 4 2 2 3 3 6 3" xfId="32706" xr:uid="{00000000-0005-0000-0000-00000A7F0000}"/>
    <cellStyle name="20% - Accent1 4 2 2 3 3 6 3 2" xfId="32707" xr:uid="{00000000-0005-0000-0000-00000B7F0000}"/>
    <cellStyle name="20% - Accent1 4 2 2 3 3 6 4" xfId="32708" xr:uid="{00000000-0005-0000-0000-00000C7F0000}"/>
    <cellStyle name="20% - Accent1 4 2 2 3 3 7" xfId="32709" xr:uid="{00000000-0005-0000-0000-00000D7F0000}"/>
    <cellStyle name="20% - Accent1 4 2 2 3 3 7 2" xfId="32710" xr:uid="{00000000-0005-0000-0000-00000E7F0000}"/>
    <cellStyle name="20% - Accent1 4 2 2 3 3 7 2 2" xfId="32711" xr:uid="{00000000-0005-0000-0000-00000F7F0000}"/>
    <cellStyle name="20% - Accent1 4 2 2 3 3 7 3" xfId="32712" xr:uid="{00000000-0005-0000-0000-0000107F0000}"/>
    <cellStyle name="20% - Accent1 4 2 2 3 3 8" xfId="32713" xr:uid="{00000000-0005-0000-0000-0000117F0000}"/>
    <cellStyle name="20% - Accent1 4 2 2 3 3 8 2" xfId="32714" xr:uid="{00000000-0005-0000-0000-0000127F0000}"/>
    <cellStyle name="20% - Accent1 4 2 2 3 3 8 2 2" xfId="32715" xr:uid="{00000000-0005-0000-0000-0000137F0000}"/>
    <cellStyle name="20% - Accent1 4 2 2 3 3 8 3" xfId="32716" xr:uid="{00000000-0005-0000-0000-0000147F0000}"/>
    <cellStyle name="20% - Accent1 4 2 2 3 3 9" xfId="32717" xr:uid="{00000000-0005-0000-0000-0000157F0000}"/>
    <cellStyle name="20% - Accent1 4 2 2 3 3 9 2" xfId="32718" xr:uid="{00000000-0005-0000-0000-0000167F0000}"/>
    <cellStyle name="20% - Accent1 4 2 2 3 4" xfId="32719" xr:uid="{00000000-0005-0000-0000-0000177F0000}"/>
    <cellStyle name="20% - Accent1 4 2 2 3 4 10" xfId="32720" xr:uid="{00000000-0005-0000-0000-0000187F0000}"/>
    <cellStyle name="20% - Accent1 4 2 2 3 4 10 2" xfId="32721" xr:uid="{00000000-0005-0000-0000-0000197F0000}"/>
    <cellStyle name="20% - Accent1 4 2 2 3 4 11" xfId="32722" xr:uid="{00000000-0005-0000-0000-00001A7F0000}"/>
    <cellStyle name="20% - Accent1 4 2 2 3 4 2" xfId="32723" xr:uid="{00000000-0005-0000-0000-00001B7F0000}"/>
    <cellStyle name="20% - Accent1 4 2 2 3 4 2 2" xfId="32724" xr:uid="{00000000-0005-0000-0000-00001C7F0000}"/>
    <cellStyle name="20% - Accent1 4 2 2 3 4 2 2 2" xfId="32725" xr:uid="{00000000-0005-0000-0000-00001D7F0000}"/>
    <cellStyle name="20% - Accent1 4 2 2 3 4 2 2 2 2" xfId="32726" xr:uid="{00000000-0005-0000-0000-00001E7F0000}"/>
    <cellStyle name="20% - Accent1 4 2 2 3 4 2 2 2 2 2" xfId="32727" xr:uid="{00000000-0005-0000-0000-00001F7F0000}"/>
    <cellStyle name="20% - Accent1 4 2 2 3 4 2 2 2 3" xfId="32728" xr:uid="{00000000-0005-0000-0000-0000207F0000}"/>
    <cellStyle name="20% - Accent1 4 2 2 3 4 2 2 3" xfId="32729" xr:uid="{00000000-0005-0000-0000-0000217F0000}"/>
    <cellStyle name="20% - Accent1 4 2 2 3 4 2 2 3 2" xfId="32730" xr:uid="{00000000-0005-0000-0000-0000227F0000}"/>
    <cellStyle name="20% - Accent1 4 2 2 3 4 2 2 4" xfId="32731" xr:uid="{00000000-0005-0000-0000-0000237F0000}"/>
    <cellStyle name="20% - Accent1 4 2 2 3 4 2 3" xfId="32732" xr:uid="{00000000-0005-0000-0000-0000247F0000}"/>
    <cellStyle name="20% - Accent1 4 2 2 3 4 2 3 2" xfId="32733" xr:uid="{00000000-0005-0000-0000-0000257F0000}"/>
    <cellStyle name="20% - Accent1 4 2 2 3 4 2 3 2 2" xfId="32734" xr:uid="{00000000-0005-0000-0000-0000267F0000}"/>
    <cellStyle name="20% - Accent1 4 2 2 3 4 2 3 2 2 2" xfId="32735" xr:uid="{00000000-0005-0000-0000-0000277F0000}"/>
    <cellStyle name="20% - Accent1 4 2 2 3 4 2 3 2 3" xfId="32736" xr:uid="{00000000-0005-0000-0000-0000287F0000}"/>
    <cellStyle name="20% - Accent1 4 2 2 3 4 2 3 3" xfId="32737" xr:uid="{00000000-0005-0000-0000-0000297F0000}"/>
    <cellStyle name="20% - Accent1 4 2 2 3 4 2 3 3 2" xfId="32738" xr:uid="{00000000-0005-0000-0000-00002A7F0000}"/>
    <cellStyle name="20% - Accent1 4 2 2 3 4 2 3 4" xfId="32739" xr:uid="{00000000-0005-0000-0000-00002B7F0000}"/>
    <cellStyle name="20% - Accent1 4 2 2 3 4 2 4" xfId="32740" xr:uid="{00000000-0005-0000-0000-00002C7F0000}"/>
    <cellStyle name="20% - Accent1 4 2 2 3 4 2 4 2" xfId="32741" xr:uid="{00000000-0005-0000-0000-00002D7F0000}"/>
    <cellStyle name="20% - Accent1 4 2 2 3 4 2 4 2 2" xfId="32742" xr:uid="{00000000-0005-0000-0000-00002E7F0000}"/>
    <cellStyle name="20% - Accent1 4 2 2 3 4 2 4 2 2 2" xfId="32743" xr:uid="{00000000-0005-0000-0000-00002F7F0000}"/>
    <cellStyle name="20% - Accent1 4 2 2 3 4 2 4 2 3" xfId="32744" xr:uid="{00000000-0005-0000-0000-0000307F0000}"/>
    <cellStyle name="20% - Accent1 4 2 2 3 4 2 4 3" xfId="32745" xr:uid="{00000000-0005-0000-0000-0000317F0000}"/>
    <cellStyle name="20% - Accent1 4 2 2 3 4 2 4 3 2" xfId="32746" xr:uid="{00000000-0005-0000-0000-0000327F0000}"/>
    <cellStyle name="20% - Accent1 4 2 2 3 4 2 4 4" xfId="32747" xr:uid="{00000000-0005-0000-0000-0000337F0000}"/>
    <cellStyle name="20% - Accent1 4 2 2 3 4 2 5" xfId="32748" xr:uid="{00000000-0005-0000-0000-0000347F0000}"/>
    <cellStyle name="20% - Accent1 4 2 2 3 4 2 5 2" xfId="32749" xr:uid="{00000000-0005-0000-0000-0000357F0000}"/>
    <cellStyle name="20% - Accent1 4 2 2 3 4 2 5 2 2" xfId="32750" xr:uid="{00000000-0005-0000-0000-0000367F0000}"/>
    <cellStyle name="20% - Accent1 4 2 2 3 4 2 5 3" xfId="32751" xr:uid="{00000000-0005-0000-0000-0000377F0000}"/>
    <cellStyle name="20% - Accent1 4 2 2 3 4 2 6" xfId="32752" xr:uid="{00000000-0005-0000-0000-0000387F0000}"/>
    <cellStyle name="20% - Accent1 4 2 2 3 4 2 6 2" xfId="32753" xr:uid="{00000000-0005-0000-0000-0000397F0000}"/>
    <cellStyle name="20% - Accent1 4 2 2 3 4 2 6 2 2" xfId="32754" xr:uid="{00000000-0005-0000-0000-00003A7F0000}"/>
    <cellStyle name="20% - Accent1 4 2 2 3 4 2 6 3" xfId="32755" xr:uid="{00000000-0005-0000-0000-00003B7F0000}"/>
    <cellStyle name="20% - Accent1 4 2 2 3 4 2 7" xfId="32756" xr:uid="{00000000-0005-0000-0000-00003C7F0000}"/>
    <cellStyle name="20% - Accent1 4 2 2 3 4 2 7 2" xfId="32757" xr:uid="{00000000-0005-0000-0000-00003D7F0000}"/>
    <cellStyle name="20% - Accent1 4 2 2 3 4 2 8" xfId="32758" xr:uid="{00000000-0005-0000-0000-00003E7F0000}"/>
    <cellStyle name="20% - Accent1 4 2 2 3 4 2 8 2" xfId="32759" xr:uid="{00000000-0005-0000-0000-00003F7F0000}"/>
    <cellStyle name="20% - Accent1 4 2 2 3 4 2 9" xfId="32760" xr:uid="{00000000-0005-0000-0000-0000407F0000}"/>
    <cellStyle name="20% - Accent1 4 2 2 3 4 3" xfId="32761" xr:uid="{00000000-0005-0000-0000-0000417F0000}"/>
    <cellStyle name="20% - Accent1 4 2 2 3 4 3 2" xfId="32762" xr:uid="{00000000-0005-0000-0000-0000427F0000}"/>
    <cellStyle name="20% - Accent1 4 2 2 3 4 3 2 2" xfId="32763" xr:uid="{00000000-0005-0000-0000-0000437F0000}"/>
    <cellStyle name="20% - Accent1 4 2 2 3 4 3 2 2 2" xfId="32764" xr:uid="{00000000-0005-0000-0000-0000447F0000}"/>
    <cellStyle name="20% - Accent1 4 2 2 3 4 3 2 2 2 2" xfId="32765" xr:uid="{00000000-0005-0000-0000-0000457F0000}"/>
    <cellStyle name="20% - Accent1 4 2 2 3 4 3 2 2 3" xfId="32766" xr:uid="{00000000-0005-0000-0000-0000467F0000}"/>
    <cellStyle name="20% - Accent1 4 2 2 3 4 3 2 3" xfId="32767" xr:uid="{00000000-0005-0000-0000-0000477F0000}"/>
    <cellStyle name="20% - Accent1 4 2 2 3 4 3 2 3 2" xfId="32768" xr:uid="{00000000-0005-0000-0000-0000487F0000}"/>
    <cellStyle name="20% - Accent1 4 2 2 3 4 3 2 4" xfId="32769" xr:uid="{00000000-0005-0000-0000-0000497F0000}"/>
    <cellStyle name="20% - Accent1 4 2 2 3 4 3 3" xfId="32770" xr:uid="{00000000-0005-0000-0000-00004A7F0000}"/>
    <cellStyle name="20% - Accent1 4 2 2 3 4 3 3 2" xfId="32771" xr:uid="{00000000-0005-0000-0000-00004B7F0000}"/>
    <cellStyle name="20% - Accent1 4 2 2 3 4 3 3 2 2" xfId="32772" xr:uid="{00000000-0005-0000-0000-00004C7F0000}"/>
    <cellStyle name="20% - Accent1 4 2 2 3 4 3 3 2 2 2" xfId="32773" xr:uid="{00000000-0005-0000-0000-00004D7F0000}"/>
    <cellStyle name="20% - Accent1 4 2 2 3 4 3 3 2 3" xfId="32774" xr:uid="{00000000-0005-0000-0000-00004E7F0000}"/>
    <cellStyle name="20% - Accent1 4 2 2 3 4 3 3 3" xfId="32775" xr:uid="{00000000-0005-0000-0000-00004F7F0000}"/>
    <cellStyle name="20% - Accent1 4 2 2 3 4 3 3 3 2" xfId="32776" xr:uid="{00000000-0005-0000-0000-0000507F0000}"/>
    <cellStyle name="20% - Accent1 4 2 2 3 4 3 3 4" xfId="32777" xr:uid="{00000000-0005-0000-0000-0000517F0000}"/>
    <cellStyle name="20% - Accent1 4 2 2 3 4 3 4" xfId="32778" xr:uid="{00000000-0005-0000-0000-0000527F0000}"/>
    <cellStyle name="20% - Accent1 4 2 2 3 4 3 4 2" xfId="32779" xr:uid="{00000000-0005-0000-0000-0000537F0000}"/>
    <cellStyle name="20% - Accent1 4 2 2 3 4 3 4 2 2" xfId="32780" xr:uid="{00000000-0005-0000-0000-0000547F0000}"/>
    <cellStyle name="20% - Accent1 4 2 2 3 4 3 4 2 2 2" xfId="32781" xr:uid="{00000000-0005-0000-0000-0000557F0000}"/>
    <cellStyle name="20% - Accent1 4 2 2 3 4 3 4 2 3" xfId="32782" xr:uid="{00000000-0005-0000-0000-0000567F0000}"/>
    <cellStyle name="20% - Accent1 4 2 2 3 4 3 4 3" xfId="32783" xr:uid="{00000000-0005-0000-0000-0000577F0000}"/>
    <cellStyle name="20% - Accent1 4 2 2 3 4 3 4 3 2" xfId="32784" xr:uid="{00000000-0005-0000-0000-0000587F0000}"/>
    <cellStyle name="20% - Accent1 4 2 2 3 4 3 4 4" xfId="32785" xr:uid="{00000000-0005-0000-0000-0000597F0000}"/>
    <cellStyle name="20% - Accent1 4 2 2 3 4 3 5" xfId="32786" xr:uid="{00000000-0005-0000-0000-00005A7F0000}"/>
    <cellStyle name="20% - Accent1 4 2 2 3 4 3 5 2" xfId="32787" xr:uid="{00000000-0005-0000-0000-00005B7F0000}"/>
    <cellStyle name="20% - Accent1 4 2 2 3 4 3 5 2 2" xfId="32788" xr:uid="{00000000-0005-0000-0000-00005C7F0000}"/>
    <cellStyle name="20% - Accent1 4 2 2 3 4 3 5 3" xfId="32789" xr:uid="{00000000-0005-0000-0000-00005D7F0000}"/>
    <cellStyle name="20% - Accent1 4 2 2 3 4 3 6" xfId="32790" xr:uid="{00000000-0005-0000-0000-00005E7F0000}"/>
    <cellStyle name="20% - Accent1 4 2 2 3 4 3 6 2" xfId="32791" xr:uid="{00000000-0005-0000-0000-00005F7F0000}"/>
    <cellStyle name="20% - Accent1 4 2 2 3 4 3 6 2 2" xfId="32792" xr:uid="{00000000-0005-0000-0000-0000607F0000}"/>
    <cellStyle name="20% - Accent1 4 2 2 3 4 3 6 3" xfId="32793" xr:uid="{00000000-0005-0000-0000-0000617F0000}"/>
    <cellStyle name="20% - Accent1 4 2 2 3 4 3 7" xfId="32794" xr:uid="{00000000-0005-0000-0000-0000627F0000}"/>
    <cellStyle name="20% - Accent1 4 2 2 3 4 3 7 2" xfId="32795" xr:uid="{00000000-0005-0000-0000-0000637F0000}"/>
    <cellStyle name="20% - Accent1 4 2 2 3 4 3 8" xfId="32796" xr:uid="{00000000-0005-0000-0000-0000647F0000}"/>
    <cellStyle name="20% - Accent1 4 2 2 3 4 3 8 2" xfId="32797" xr:uid="{00000000-0005-0000-0000-0000657F0000}"/>
    <cellStyle name="20% - Accent1 4 2 2 3 4 3 9" xfId="32798" xr:uid="{00000000-0005-0000-0000-0000667F0000}"/>
    <cellStyle name="20% - Accent1 4 2 2 3 4 4" xfId="32799" xr:uid="{00000000-0005-0000-0000-0000677F0000}"/>
    <cellStyle name="20% - Accent1 4 2 2 3 4 4 2" xfId="32800" xr:uid="{00000000-0005-0000-0000-0000687F0000}"/>
    <cellStyle name="20% - Accent1 4 2 2 3 4 4 2 2" xfId="32801" xr:uid="{00000000-0005-0000-0000-0000697F0000}"/>
    <cellStyle name="20% - Accent1 4 2 2 3 4 4 2 2 2" xfId="32802" xr:uid="{00000000-0005-0000-0000-00006A7F0000}"/>
    <cellStyle name="20% - Accent1 4 2 2 3 4 4 2 3" xfId="32803" xr:uid="{00000000-0005-0000-0000-00006B7F0000}"/>
    <cellStyle name="20% - Accent1 4 2 2 3 4 4 3" xfId="32804" xr:uid="{00000000-0005-0000-0000-00006C7F0000}"/>
    <cellStyle name="20% - Accent1 4 2 2 3 4 4 3 2" xfId="32805" xr:uid="{00000000-0005-0000-0000-00006D7F0000}"/>
    <cellStyle name="20% - Accent1 4 2 2 3 4 4 4" xfId="32806" xr:uid="{00000000-0005-0000-0000-00006E7F0000}"/>
    <cellStyle name="20% - Accent1 4 2 2 3 4 5" xfId="32807" xr:uid="{00000000-0005-0000-0000-00006F7F0000}"/>
    <cellStyle name="20% - Accent1 4 2 2 3 4 5 2" xfId="32808" xr:uid="{00000000-0005-0000-0000-0000707F0000}"/>
    <cellStyle name="20% - Accent1 4 2 2 3 4 5 2 2" xfId="32809" xr:uid="{00000000-0005-0000-0000-0000717F0000}"/>
    <cellStyle name="20% - Accent1 4 2 2 3 4 5 2 2 2" xfId="32810" xr:uid="{00000000-0005-0000-0000-0000727F0000}"/>
    <cellStyle name="20% - Accent1 4 2 2 3 4 5 2 3" xfId="32811" xr:uid="{00000000-0005-0000-0000-0000737F0000}"/>
    <cellStyle name="20% - Accent1 4 2 2 3 4 5 3" xfId="32812" xr:uid="{00000000-0005-0000-0000-0000747F0000}"/>
    <cellStyle name="20% - Accent1 4 2 2 3 4 5 3 2" xfId="32813" xr:uid="{00000000-0005-0000-0000-0000757F0000}"/>
    <cellStyle name="20% - Accent1 4 2 2 3 4 5 4" xfId="32814" xr:uid="{00000000-0005-0000-0000-0000767F0000}"/>
    <cellStyle name="20% - Accent1 4 2 2 3 4 6" xfId="32815" xr:uid="{00000000-0005-0000-0000-0000777F0000}"/>
    <cellStyle name="20% - Accent1 4 2 2 3 4 6 2" xfId="32816" xr:uid="{00000000-0005-0000-0000-0000787F0000}"/>
    <cellStyle name="20% - Accent1 4 2 2 3 4 6 2 2" xfId="32817" xr:uid="{00000000-0005-0000-0000-0000797F0000}"/>
    <cellStyle name="20% - Accent1 4 2 2 3 4 6 2 2 2" xfId="32818" xr:uid="{00000000-0005-0000-0000-00007A7F0000}"/>
    <cellStyle name="20% - Accent1 4 2 2 3 4 6 2 3" xfId="32819" xr:uid="{00000000-0005-0000-0000-00007B7F0000}"/>
    <cellStyle name="20% - Accent1 4 2 2 3 4 6 3" xfId="32820" xr:uid="{00000000-0005-0000-0000-00007C7F0000}"/>
    <cellStyle name="20% - Accent1 4 2 2 3 4 6 3 2" xfId="32821" xr:uid="{00000000-0005-0000-0000-00007D7F0000}"/>
    <cellStyle name="20% - Accent1 4 2 2 3 4 6 4" xfId="32822" xr:uid="{00000000-0005-0000-0000-00007E7F0000}"/>
    <cellStyle name="20% - Accent1 4 2 2 3 4 7" xfId="32823" xr:uid="{00000000-0005-0000-0000-00007F7F0000}"/>
    <cellStyle name="20% - Accent1 4 2 2 3 4 7 2" xfId="32824" xr:uid="{00000000-0005-0000-0000-0000807F0000}"/>
    <cellStyle name="20% - Accent1 4 2 2 3 4 7 2 2" xfId="32825" xr:uid="{00000000-0005-0000-0000-0000817F0000}"/>
    <cellStyle name="20% - Accent1 4 2 2 3 4 7 3" xfId="32826" xr:uid="{00000000-0005-0000-0000-0000827F0000}"/>
    <cellStyle name="20% - Accent1 4 2 2 3 4 8" xfId="32827" xr:uid="{00000000-0005-0000-0000-0000837F0000}"/>
    <cellStyle name="20% - Accent1 4 2 2 3 4 8 2" xfId="32828" xr:uid="{00000000-0005-0000-0000-0000847F0000}"/>
    <cellStyle name="20% - Accent1 4 2 2 3 4 8 2 2" xfId="32829" xr:uid="{00000000-0005-0000-0000-0000857F0000}"/>
    <cellStyle name="20% - Accent1 4 2 2 3 4 8 3" xfId="32830" xr:uid="{00000000-0005-0000-0000-0000867F0000}"/>
    <cellStyle name="20% - Accent1 4 2 2 3 4 9" xfId="32831" xr:uid="{00000000-0005-0000-0000-0000877F0000}"/>
    <cellStyle name="20% - Accent1 4 2 2 3 4 9 2" xfId="32832" xr:uid="{00000000-0005-0000-0000-0000887F0000}"/>
    <cellStyle name="20% - Accent1 4 2 2 3 5" xfId="32833" xr:uid="{00000000-0005-0000-0000-0000897F0000}"/>
    <cellStyle name="20% - Accent1 4 2 2 3 5 2" xfId="32834" xr:uid="{00000000-0005-0000-0000-00008A7F0000}"/>
    <cellStyle name="20% - Accent1 4 2 2 3 5 2 2" xfId="32835" xr:uid="{00000000-0005-0000-0000-00008B7F0000}"/>
    <cellStyle name="20% - Accent1 4 2 2 3 5 2 2 2" xfId="32836" xr:uid="{00000000-0005-0000-0000-00008C7F0000}"/>
    <cellStyle name="20% - Accent1 4 2 2 3 5 2 2 2 2" xfId="32837" xr:uid="{00000000-0005-0000-0000-00008D7F0000}"/>
    <cellStyle name="20% - Accent1 4 2 2 3 5 2 2 3" xfId="32838" xr:uid="{00000000-0005-0000-0000-00008E7F0000}"/>
    <cellStyle name="20% - Accent1 4 2 2 3 5 2 3" xfId="32839" xr:uid="{00000000-0005-0000-0000-00008F7F0000}"/>
    <cellStyle name="20% - Accent1 4 2 2 3 5 2 3 2" xfId="32840" xr:uid="{00000000-0005-0000-0000-0000907F0000}"/>
    <cellStyle name="20% - Accent1 4 2 2 3 5 2 4" xfId="32841" xr:uid="{00000000-0005-0000-0000-0000917F0000}"/>
    <cellStyle name="20% - Accent1 4 2 2 3 5 3" xfId="32842" xr:uid="{00000000-0005-0000-0000-0000927F0000}"/>
    <cellStyle name="20% - Accent1 4 2 2 3 5 3 2" xfId="32843" xr:uid="{00000000-0005-0000-0000-0000937F0000}"/>
    <cellStyle name="20% - Accent1 4 2 2 3 5 3 2 2" xfId="32844" xr:uid="{00000000-0005-0000-0000-0000947F0000}"/>
    <cellStyle name="20% - Accent1 4 2 2 3 5 3 2 2 2" xfId="32845" xr:uid="{00000000-0005-0000-0000-0000957F0000}"/>
    <cellStyle name="20% - Accent1 4 2 2 3 5 3 2 3" xfId="32846" xr:uid="{00000000-0005-0000-0000-0000967F0000}"/>
    <cellStyle name="20% - Accent1 4 2 2 3 5 3 3" xfId="32847" xr:uid="{00000000-0005-0000-0000-0000977F0000}"/>
    <cellStyle name="20% - Accent1 4 2 2 3 5 3 3 2" xfId="32848" xr:uid="{00000000-0005-0000-0000-0000987F0000}"/>
    <cellStyle name="20% - Accent1 4 2 2 3 5 3 4" xfId="32849" xr:uid="{00000000-0005-0000-0000-0000997F0000}"/>
    <cellStyle name="20% - Accent1 4 2 2 3 5 4" xfId="32850" xr:uid="{00000000-0005-0000-0000-00009A7F0000}"/>
    <cellStyle name="20% - Accent1 4 2 2 3 5 4 2" xfId="32851" xr:uid="{00000000-0005-0000-0000-00009B7F0000}"/>
    <cellStyle name="20% - Accent1 4 2 2 3 5 4 2 2" xfId="32852" xr:uid="{00000000-0005-0000-0000-00009C7F0000}"/>
    <cellStyle name="20% - Accent1 4 2 2 3 5 4 2 2 2" xfId="32853" xr:uid="{00000000-0005-0000-0000-00009D7F0000}"/>
    <cellStyle name="20% - Accent1 4 2 2 3 5 4 2 3" xfId="32854" xr:uid="{00000000-0005-0000-0000-00009E7F0000}"/>
    <cellStyle name="20% - Accent1 4 2 2 3 5 4 3" xfId="32855" xr:uid="{00000000-0005-0000-0000-00009F7F0000}"/>
    <cellStyle name="20% - Accent1 4 2 2 3 5 4 3 2" xfId="32856" xr:uid="{00000000-0005-0000-0000-0000A07F0000}"/>
    <cellStyle name="20% - Accent1 4 2 2 3 5 4 4" xfId="32857" xr:uid="{00000000-0005-0000-0000-0000A17F0000}"/>
    <cellStyle name="20% - Accent1 4 2 2 3 5 5" xfId="32858" xr:uid="{00000000-0005-0000-0000-0000A27F0000}"/>
    <cellStyle name="20% - Accent1 4 2 2 3 5 5 2" xfId="32859" xr:uid="{00000000-0005-0000-0000-0000A37F0000}"/>
    <cellStyle name="20% - Accent1 4 2 2 3 5 5 2 2" xfId="32860" xr:uid="{00000000-0005-0000-0000-0000A47F0000}"/>
    <cellStyle name="20% - Accent1 4 2 2 3 5 5 3" xfId="32861" xr:uid="{00000000-0005-0000-0000-0000A57F0000}"/>
    <cellStyle name="20% - Accent1 4 2 2 3 5 6" xfId="32862" xr:uid="{00000000-0005-0000-0000-0000A67F0000}"/>
    <cellStyle name="20% - Accent1 4 2 2 3 5 6 2" xfId="32863" xr:uid="{00000000-0005-0000-0000-0000A77F0000}"/>
    <cellStyle name="20% - Accent1 4 2 2 3 5 6 2 2" xfId="32864" xr:uid="{00000000-0005-0000-0000-0000A87F0000}"/>
    <cellStyle name="20% - Accent1 4 2 2 3 5 6 3" xfId="32865" xr:uid="{00000000-0005-0000-0000-0000A97F0000}"/>
    <cellStyle name="20% - Accent1 4 2 2 3 5 7" xfId="32866" xr:uid="{00000000-0005-0000-0000-0000AA7F0000}"/>
    <cellStyle name="20% - Accent1 4 2 2 3 5 7 2" xfId="32867" xr:uid="{00000000-0005-0000-0000-0000AB7F0000}"/>
    <cellStyle name="20% - Accent1 4 2 2 3 5 8" xfId="32868" xr:uid="{00000000-0005-0000-0000-0000AC7F0000}"/>
    <cellStyle name="20% - Accent1 4 2 2 3 5 8 2" xfId="32869" xr:uid="{00000000-0005-0000-0000-0000AD7F0000}"/>
    <cellStyle name="20% - Accent1 4 2 2 3 5 9" xfId="32870" xr:uid="{00000000-0005-0000-0000-0000AE7F0000}"/>
    <cellStyle name="20% - Accent1 4 2 2 3 6" xfId="32871" xr:uid="{00000000-0005-0000-0000-0000AF7F0000}"/>
    <cellStyle name="20% - Accent1 4 2 2 3 6 2" xfId="32872" xr:uid="{00000000-0005-0000-0000-0000B07F0000}"/>
    <cellStyle name="20% - Accent1 4 2 2 3 6 2 2" xfId="32873" xr:uid="{00000000-0005-0000-0000-0000B17F0000}"/>
    <cellStyle name="20% - Accent1 4 2 2 3 6 2 2 2" xfId="32874" xr:uid="{00000000-0005-0000-0000-0000B27F0000}"/>
    <cellStyle name="20% - Accent1 4 2 2 3 6 2 2 2 2" xfId="32875" xr:uid="{00000000-0005-0000-0000-0000B37F0000}"/>
    <cellStyle name="20% - Accent1 4 2 2 3 6 2 2 3" xfId="32876" xr:uid="{00000000-0005-0000-0000-0000B47F0000}"/>
    <cellStyle name="20% - Accent1 4 2 2 3 6 2 3" xfId="32877" xr:uid="{00000000-0005-0000-0000-0000B57F0000}"/>
    <cellStyle name="20% - Accent1 4 2 2 3 6 2 3 2" xfId="32878" xr:uid="{00000000-0005-0000-0000-0000B67F0000}"/>
    <cellStyle name="20% - Accent1 4 2 2 3 6 2 4" xfId="32879" xr:uid="{00000000-0005-0000-0000-0000B77F0000}"/>
    <cellStyle name="20% - Accent1 4 2 2 3 6 3" xfId="32880" xr:uid="{00000000-0005-0000-0000-0000B87F0000}"/>
    <cellStyle name="20% - Accent1 4 2 2 3 6 3 2" xfId="32881" xr:uid="{00000000-0005-0000-0000-0000B97F0000}"/>
    <cellStyle name="20% - Accent1 4 2 2 3 6 3 2 2" xfId="32882" xr:uid="{00000000-0005-0000-0000-0000BA7F0000}"/>
    <cellStyle name="20% - Accent1 4 2 2 3 6 3 2 2 2" xfId="32883" xr:uid="{00000000-0005-0000-0000-0000BB7F0000}"/>
    <cellStyle name="20% - Accent1 4 2 2 3 6 3 2 3" xfId="32884" xr:uid="{00000000-0005-0000-0000-0000BC7F0000}"/>
    <cellStyle name="20% - Accent1 4 2 2 3 6 3 3" xfId="32885" xr:uid="{00000000-0005-0000-0000-0000BD7F0000}"/>
    <cellStyle name="20% - Accent1 4 2 2 3 6 3 3 2" xfId="32886" xr:uid="{00000000-0005-0000-0000-0000BE7F0000}"/>
    <cellStyle name="20% - Accent1 4 2 2 3 6 3 4" xfId="32887" xr:uid="{00000000-0005-0000-0000-0000BF7F0000}"/>
    <cellStyle name="20% - Accent1 4 2 2 3 6 4" xfId="32888" xr:uid="{00000000-0005-0000-0000-0000C07F0000}"/>
    <cellStyle name="20% - Accent1 4 2 2 3 6 4 2" xfId="32889" xr:uid="{00000000-0005-0000-0000-0000C17F0000}"/>
    <cellStyle name="20% - Accent1 4 2 2 3 6 4 2 2" xfId="32890" xr:uid="{00000000-0005-0000-0000-0000C27F0000}"/>
    <cellStyle name="20% - Accent1 4 2 2 3 6 4 2 2 2" xfId="32891" xr:uid="{00000000-0005-0000-0000-0000C37F0000}"/>
    <cellStyle name="20% - Accent1 4 2 2 3 6 4 2 3" xfId="32892" xr:uid="{00000000-0005-0000-0000-0000C47F0000}"/>
    <cellStyle name="20% - Accent1 4 2 2 3 6 4 3" xfId="32893" xr:uid="{00000000-0005-0000-0000-0000C57F0000}"/>
    <cellStyle name="20% - Accent1 4 2 2 3 6 4 3 2" xfId="32894" xr:uid="{00000000-0005-0000-0000-0000C67F0000}"/>
    <cellStyle name="20% - Accent1 4 2 2 3 6 4 4" xfId="32895" xr:uid="{00000000-0005-0000-0000-0000C77F0000}"/>
    <cellStyle name="20% - Accent1 4 2 2 3 6 5" xfId="32896" xr:uid="{00000000-0005-0000-0000-0000C87F0000}"/>
    <cellStyle name="20% - Accent1 4 2 2 3 6 5 2" xfId="32897" xr:uid="{00000000-0005-0000-0000-0000C97F0000}"/>
    <cellStyle name="20% - Accent1 4 2 2 3 6 5 2 2" xfId="32898" xr:uid="{00000000-0005-0000-0000-0000CA7F0000}"/>
    <cellStyle name="20% - Accent1 4 2 2 3 6 5 3" xfId="32899" xr:uid="{00000000-0005-0000-0000-0000CB7F0000}"/>
    <cellStyle name="20% - Accent1 4 2 2 3 6 6" xfId="32900" xr:uid="{00000000-0005-0000-0000-0000CC7F0000}"/>
    <cellStyle name="20% - Accent1 4 2 2 3 6 6 2" xfId="32901" xr:uid="{00000000-0005-0000-0000-0000CD7F0000}"/>
    <cellStyle name="20% - Accent1 4 2 2 3 6 6 2 2" xfId="32902" xr:uid="{00000000-0005-0000-0000-0000CE7F0000}"/>
    <cellStyle name="20% - Accent1 4 2 2 3 6 6 3" xfId="32903" xr:uid="{00000000-0005-0000-0000-0000CF7F0000}"/>
    <cellStyle name="20% - Accent1 4 2 2 3 6 7" xfId="32904" xr:uid="{00000000-0005-0000-0000-0000D07F0000}"/>
    <cellStyle name="20% - Accent1 4 2 2 3 6 7 2" xfId="32905" xr:uid="{00000000-0005-0000-0000-0000D17F0000}"/>
    <cellStyle name="20% - Accent1 4 2 2 3 6 8" xfId="32906" xr:uid="{00000000-0005-0000-0000-0000D27F0000}"/>
    <cellStyle name="20% - Accent1 4 2 2 3 6 8 2" xfId="32907" xr:uid="{00000000-0005-0000-0000-0000D37F0000}"/>
    <cellStyle name="20% - Accent1 4 2 2 3 6 9" xfId="32908" xr:uid="{00000000-0005-0000-0000-0000D47F0000}"/>
    <cellStyle name="20% - Accent1 4 2 2 3 7" xfId="32909" xr:uid="{00000000-0005-0000-0000-0000D57F0000}"/>
    <cellStyle name="20% - Accent1 4 2 2 3 7 2" xfId="32910" xr:uid="{00000000-0005-0000-0000-0000D67F0000}"/>
    <cellStyle name="20% - Accent1 4 2 2 3 7 2 2" xfId="32911" xr:uid="{00000000-0005-0000-0000-0000D77F0000}"/>
    <cellStyle name="20% - Accent1 4 2 2 3 7 2 2 2" xfId="32912" xr:uid="{00000000-0005-0000-0000-0000D87F0000}"/>
    <cellStyle name="20% - Accent1 4 2 2 3 7 2 3" xfId="32913" xr:uid="{00000000-0005-0000-0000-0000D97F0000}"/>
    <cellStyle name="20% - Accent1 4 2 2 3 7 3" xfId="32914" xr:uid="{00000000-0005-0000-0000-0000DA7F0000}"/>
    <cellStyle name="20% - Accent1 4 2 2 3 7 3 2" xfId="32915" xr:uid="{00000000-0005-0000-0000-0000DB7F0000}"/>
    <cellStyle name="20% - Accent1 4 2 2 3 7 4" xfId="32916" xr:uid="{00000000-0005-0000-0000-0000DC7F0000}"/>
    <cellStyle name="20% - Accent1 4 2 2 3 8" xfId="32917" xr:uid="{00000000-0005-0000-0000-0000DD7F0000}"/>
    <cellStyle name="20% - Accent1 4 2 2 3 8 2" xfId="32918" xr:uid="{00000000-0005-0000-0000-0000DE7F0000}"/>
    <cellStyle name="20% - Accent1 4 2 2 3 8 2 2" xfId="32919" xr:uid="{00000000-0005-0000-0000-0000DF7F0000}"/>
    <cellStyle name="20% - Accent1 4 2 2 3 8 2 2 2" xfId="32920" xr:uid="{00000000-0005-0000-0000-0000E07F0000}"/>
    <cellStyle name="20% - Accent1 4 2 2 3 8 2 3" xfId="32921" xr:uid="{00000000-0005-0000-0000-0000E17F0000}"/>
    <cellStyle name="20% - Accent1 4 2 2 3 8 3" xfId="32922" xr:uid="{00000000-0005-0000-0000-0000E27F0000}"/>
    <cellStyle name="20% - Accent1 4 2 2 3 8 3 2" xfId="32923" xr:uid="{00000000-0005-0000-0000-0000E37F0000}"/>
    <cellStyle name="20% - Accent1 4 2 2 3 8 4" xfId="32924" xr:uid="{00000000-0005-0000-0000-0000E47F0000}"/>
    <cellStyle name="20% - Accent1 4 2 2 3 9" xfId="32925" xr:uid="{00000000-0005-0000-0000-0000E57F0000}"/>
    <cellStyle name="20% - Accent1 4 2 2 3 9 2" xfId="32926" xr:uid="{00000000-0005-0000-0000-0000E67F0000}"/>
    <cellStyle name="20% - Accent1 4 2 2 3 9 2 2" xfId="32927" xr:uid="{00000000-0005-0000-0000-0000E77F0000}"/>
    <cellStyle name="20% - Accent1 4 2 2 3 9 2 2 2" xfId="32928" xr:uid="{00000000-0005-0000-0000-0000E87F0000}"/>
    <cellStyle name="20% - Accent1 4 2 2 3 9 2 3" xfId="32929" xr:uid="{00000000-0005-0000-0000-0000E97F0000}"/>
    <cellStyle name="20% - Accent1 4 2 2 3 9 3" xfId="32930" xr:uid="{00000000-0005-0000-0000-0000EA7F0000}"/>
    <cellStyle name="20% - Accent1 4 2 2 3 9 3 2" xfId="32931" xr:uid="{00000000-0005-0000-0000-0000EB7F0000}"/>
    <cellStyle name="20% - Accent1 4 2 2 3 9 4" xfId="32932" xr:uid="{00000000-0005-0000-0000-0000EC7F0000}"/>
    <cellStyle name="20% - Accent1 4 2 2 4" xfId="32933" xr:uid="{00000000-0005-0000-0000-0000ED7F0000}"/>
    <cellStyle name="20% - Accent1 4 2 2 4 10" xfId="32934" xr:uid="{00000000-0005-0000-0000-0000EE7F0000}"/>
    <cellStyle name="20% - Accent1 4 2 2 4 10 2" xfId="32935" xr:uid="{00000000-0005-0000-0000-0000EF7F0000}"/>
    <cellStyle name="20% - Accent1 4 2 2 4 11" xfId="32936" xr:uid="{00000000-0005-0000-0000-0000F07F0000}"/>
    <cellStyle name="20% - Accent1 4 2 2 4 2" xfId="32937" xr:uid="{00000000-0005-0000-0000-0000F17F0000}"/>
    <cellStyle name="20% - Accent1 4 2 2 4 2 2" xfId="32938" xr:uid="{00000000-0005-0000-0000-0000F27F0000}"/>
    <cellStyle name="20% - Accent1 4 2 2 4 2 2 2" xfId="32939" xr:uid="{00000000-0005-0000-0000-0000F37F0000}"/>
    <cellStyle name="20% - Accent1 4 2 2 4 2 2 2 2" xfId="32940" xr:uid="{00000000-0005-0000-0000-0000F47F0000}"/>
    <cellStyle name="20% - Accent1 4 2 2 4 2 2 2 2 2" xfId="32941" xr:uid="{00000000-0005-0000-0000-0000F57F0000}"/>
    <cellStyle name="20% - Accent1 4 2 2 4 2 2 2 3" xfId="32942" xr:uid="{00000000-0005-0000-0000-0000F67F0000}"/>
    <cellStyle name="20% - Accent1 4 2 2 4 2 2 3" xfId="32943" xr:uid="{00000000-0005-0000-0000-0000F77F0000}"/>
    <cellStyle name="20% - Accent1 4 2 2 4 2 2 3 2" xfId="32944" xr:uid="{00000000-0005-0000-0000-0000F87F0000}"/>
    <cellStyle name="20% - Accent1 4 2 2 4 2 2 4" xfId="32945" xr:uid="{00000000-0005-0000-0000-0000F97F0000}"/>
    <cellStyle name="20% - Accent1 4 2 2 4 2 3" xfId="32946" xr:uid="{00000000-0005-0000-0000-0000FA7F0000}"/>
    <cellStyle name="20% - Accent1 4 2 2 4 2 3 2" xfId="32947" xr:uid="{00000000-0005-0000-0000-0000FB7F0000}"/>
    <cellStyle name="20% - Accent1 4 2 2 4 2 3 2 2" xfId="32948" xr:uid="{00000000-0005-0000-0000-0000FC7F0000}"/>
    <cellStyle name="20% - Accent1 4 2 2 4 2 3 2 2 2" xfId="32949" xr:uid="{00000000-0005-0000-0000-0000FD7F0000}"/>
    <cellStyle name="20% - Accent1 4 2 2 4 2 3 2 3" xfId="32950" xr:uid="{00000000-0005-0000-0000-0000FE7F0000}"/>
    <cellStyle name="20% - Accent1 4 2 2 4 2 3 3" xfId="32951" xr:uid="{00000000-0005-0000-0000-0000FF7F0000}"/>
    <cellStyle name="20% - Accent1 4 2 2 4 2 3 3 2" xfId="32952" xr:uid="{00000000-0005-0000-0000-000000800000}"/>
    <cellStyle name="20% - Accent1 4 2 2 4 2 3 4" xfId="32953" xr:uid="{00000000-0005-0000-0000-000001800000}"/>
    <cellStyle name="20% - Accent1 4 2 2 4 2 4" xfId="32954" xr:uid="{00000000-0005-0000-0000-000002800000}"/>
    <cellStyle name="20% - Accent1 4 2 2 4 2 4 2" xfId="32955" xr:uid="{00000000-0005-0000-0000-000003800000}"/>
    <cellStyle name="20% - Accent1 4 2 2 4 2 4 2 2" xfId="32956" xr:uid="{00000000-0005-0000-0000-000004800000}"/>
    <cellStyle name="20% - Accent1 4 2 2 4 2 4 2 2 2" xfId="32957" xr:uid="{00000000-0005-0000-0000-000005800000}"/>
    <cellStyle name="20% - Accent1 4 2 2 4 2 4 2 3" xfId="32958" xr:uid="{00000000-0005-0000-0000-000006800000}"/>
    <cellStyle name="20% - Accent1 4 2 2 4 2 4 3" xfId="32959" xr:uid="{00000000-0005-0000-0000-000007800000}"/>
    <cellStyle name="20% - Accent1 4 2 2 4 2 4 3 2" xfId="32960" xr:uid="{00000000-0005-0000-0000-000008800000}"/>
    <cellStyle name="20% - Accent1 4 2 2 4 2 4 4" xfId="32961" xr:uid="{00000000-0005-0000-0000-000009800000}"/>
    <cellStyle name="20% - Accent1 4 2 2 4 2 5" xfId="32962" xr:uid="{00000000-0005-0000-0000-00000A800000}"/>
    <cellStyle name="20% - Accent1 4 2 2 4 2 5 2" xfId="32963" xr:uid="{00000000-0005-0000-0000-00000B800000}"/>
    <cellStyle name="20% - Accent1 4 2 2 4 2 5 2 2" xfId="32964" xr:uid="{00000000-0005-0000-0000-00000C800000}"/>
    <cellStyle name="20% - Accent1 4 2 2 4 2 5 3" xfId="32965" xr:uid="{00000000-0005-0000-0000-00000D800000}"/>
    <cellStyle name="20% - Accent1 4 2 2 4 2 6" xfId="32966" xr:uid="{00000000-0005-0000-0000-00000E800000}"/>
    <cellStyle name="20% - Accent1 4 2 2 4 2 6 2" xfId="32967" xr:uid="{00000000-0005-0000-0000-00000F800000}"/>
    <cellStyle name="20% - Accent1 4 2 2 4 2 6 2 2" xfId="32968" xr:uid="{00000000-0005-0000-0000-000010800000}"/>
    <cellStyle name="20% - Accent1 4 2 2 4 2 6 3" xfId="32969" xr:uid="{00000000-0005-0000-0000-000011800000}"/>
    <cellStyle name="20% - Accent1 4 2 2 4 2 7" xfId="32970" xr:uid="{00000000-0005-0000-0000-000012800000}"/>
    <cellStyle name="20% - Accent1 4 2 2 4 2 7 2" xfId="32971" xr:uid="{00000000-0005-0000-0000-000013800000}"/>
    <cellStyle name="20% - Accent1 4 2 2 4 2 8" xfId="32972" xr:uid="{00000000-0005-0000-0000-000014800000}"/>
    <cellStyle name="20% - Accent1 4 2 2 4 2 8 2" xfId="32973" xr:uid="{00000000-0005-0000-0000-000015800000}"/>
    <cellStyle name="20% - Accent1 4 2 2 4 2 9" xfId="32974" xr:uid="{00000000-0005-0000-0000-000016800000}"/>
    <cellStyle name="20% - Accent1 4 2 2 4 3" xfId="32975" xr:uid="{00000000-0005-0000-0000-000017800000}"/>
    <cellStyle name="20% - Accent1 4 2 2 4 3 2" xfId="32976" xr:uid="{00000000-0005-0000-0000-000018800000}"/>
    <cellStyle name="20% - Accent1 4 2 2 4 3 2 2" xfId="32977" xr:uid="{00000000-0005-0000-0000-000019800000}"/>
    <cellStyle name="20% - Accent1 4 2 2 4 3 2 2 2" xfId="32978" xr:uid="{00000000-0005-0000-0000-00001A800000}"/>
    <cellStyle name="20% - Accent1 4 2 2 4 3 2 2 2 2" xfId="32979" xr:uid="{00000000-0005-0000-0000-00001B800000}"/>
    <cellStyle name="20% - Accent1 4 2 2 4 3 2 2 3" xfId="32980" xr:uid="{00000000-0005-0000-0000-00001C800000}"/>
    <cellStyle name="20% - Accent1 4 2 2 4 3 2 3" xfId="32981" xr:uid="{00000000-0005-0000-0000-00001D800000}"/>
    <cellStyle name="20% - Accent1 4 2 2 4 3 2 3 2" xfId="32982" xr:uid="{00000000-0005-0000-0000-00001E800000}"/>
    <cellStyle name="20% - Accent1 4 2 2 4 3 2 4" xfId="32983" xr:uid="{00000000-0005-0000-0000-00001F800000}"/>
    <cellStyle name="20% - Accent1 4 2 2 4 3 3" xfId="32984" xr:uid="{00000000-0005-0000-0000-000020800000}"/>
    <cellStyle name="20% - Accent1 4 2 2 4 3 3 2" xfId="32985" xr:uid="{00000000-0005-0000-0000-000021800000}"/>
    <cellStyle name="20% - Accent1 4 2 2 4 3 3 2 2" xfId="32986" xr:uid="{00000000-0005-0000-0000-000022800000}"/>
    <cellStyle name="20% - Accent1 4 2 2 4 3 3 2 2 2" xfId="32987" xr:uid="{00000000-0005-0000-0000-000023800000}"/>
    <cellStyle name="20% - Accent1 4 2 2 4 3 3 2 3" xfId="32988" xr:uid="{00000000-0005-0000-0000-000024800000}"/>
    <cellStyle name="20% - Accent1 4 2 2 4 3 3 3" xfId="32989" xr:uid="{00000000-0005-0000-0000-000025800000}"/>
    <cellStyle name="20% - Accent1 4 2 2 4 3 3 3 2" xfId="32990" xr:uid="{00000000-0005-0000-0000-000026800000}"/>
    <cellStyle name="20% - Accent1 4 2 2 4 3 3 4" xfId="32991" xr:uid="{00000000-0005-0000-0000-000027800000}"/>
    <cellStyle name="20% - Accent1 4 2 2 4 3 4" xfId="32992" xr:uid="{00000000-0005-0000-0000-000028800000}"/>
    <cellStyle name="20% - Accent1 4 2 2 4 3 4 2" xfId="32993" xr:uid="{00000000-0005-0000-0000-000029800000}"/>
    <cellStyle name="20% - Accent1 4 2 2 4 3 4 2 2" xfId="32994" xr:uid="{00000000-0005-0000-0000-00002A800000}"/>
    <cellStyle name="20% - Accent1 4 2 2 4 3 4 2 2 2" xfId="32995" xr:uid="{00000000-0005-0000-0000-00002B800000}"/>
    <cellStyle name="20% - Accent1 4 2 2 4 3 4 2 3" xfId="32996" xr:uid="{00000000-0005-0000-0000-00002C800000}"/>
    <cellStyle name="20% - Accent1 4 2 2 4 3 4 3" xfId="32997" xr:uid="{00000000-0005-0000-0000-00002D800000}"/>
    <cellStyle name="20% - Accent1 4 2 2 4 3 4 3 2" xfId="32998" xr:uid="{00000000-0005-0000-0000-00002E800000}"/>
    <cellStyle name="20% - Accent1 4 2 2 4 3 4 4" xfId="32999" xr:uid="{00000000-0005-0000-0000-00002F800000}"/>
    <cellStyle name="20% - Accent1 4 2 2 4 3 5" xfId="33000" xr:uid="{00000000-0005-0000-0000-000030800000}"/>
    <cellStyle name="20% - Accent1 4 2 2 4 3 5 2" xfId="33001" xr:uid="{00000000-0005-0000-0000-000031800000}"/>
    <cellStyle name="20% - Accent1 4 2 2 4 3 5 2 2" xfId="33002" xr:uid="{00000000-0005-0000-0000-000032800000}"/>
    <cellStyle name="20% - Accent1 4 2 2 4 3 5 3" xfId="33003" xr:uid="{00000000-0005-0000-0000-000033800000}"/>
    <cellStyle name="20% - Accent1 4 2 2 4 3 6" xfId="33004" xr:uid="{00000000-0005-0000-0000-000034800000}"/>
    <cellStyle name="20% - Accent1 4 2 2 4 3 6 2" xfId="33005" xr:uid="{00000000-0005-0000-0000-000035800000}"/>
    <cellStyle name="20% - Accent1 4 2 2 4 3 6 2 2" xfId="33006" xr:uid="{00000000-0005-0000-0000-000036800000}"/>
    <cellStyle name="20% - Accent1 4 2 2 4 3 6 3" xfId="33007" xr:uid="{00000000-0005-0000-0000-000037800000}"/>
    <cellStyle name="20% - Accent1 4 2 2 4 3 7" xfId="33008" xr:uid="{00000000-0005-0000-0000-000038800000}"/>
    <cellStyle name="20% - Accent1 4 2 2 4 3 7 2" xfId="33009" xr:uid="{00000000-0005-0000-0000-000039800000}"/>
    <cellStyle name="20% - Accent1 4 2 2 4 3 8" xfId="33010" xr:uid="{00000000-0005-0000-0000-00003A800000}"/>
    <cellStyle name="20% - Accent1 4 2 2 4 3 8 2" xfId="33011" xr:uid="{00000000-0005-0000-0000-00003B800000}"/>
    <cellStyle name="20% - Accent1 4 2 2 4 3 9" xfId="33012" xr:uid="{00000000-0005-0000-0000-00003C800000}"/>
    <cellStyle name="20% - Accent1 4 2 2 4 4" xfId="33013" xr:uid="{00000000-0005-0000-0000-00003D800000}"/>
    <cellStyle name="20% - Accent1 4 2 2 4 4 2" xfId="33014" xr:uid="{00000000-0005-0000-0000-00003E800000}"/>
    <cellStyle name="20% - Accent1 4 2 2 4 4 2 2" xfId="33015" xr:uid="{00000000-0005-0000-0000-00003F800000}"/>
    <cellStyle name="20% - Accent1 4 2 2 4 4 2 2 2" xfId="33016" xr:uid="{00000000-0005-0000-0000-000040800000}"/>
    <cellStyle name="20% - Accent1 4 2 2 4 4 2 3" xfId="33017" xr:uid="{00000000-0005-0000-0000-000041800000}"/>
    <cellStyle name="20% - Accent1 4 2 2 4 4 3" xfId="33018" xr:uid="{00000000-0005-0000-0000-000042800000}"/>
    <cellStyle name="20% - Accent1 4 2 2 4 4 3 2" xfId="33019" xr:uid="{00000000-0005-0000-0000-000043800000}"/>
    <cellStyle name="20% - Accent1 4 2 2 4 4 4" xfId="33020" xr:uid="{00000000-0005-0000-0000-000044800000}"/>
    <cellStyle name="20% - Accent1 4 2 2 4 5" xfId="33021" xr:uid="{00000000-0005-0000-0000-000045800000}"/>
    <cellStyle name="20% - Accent1 4 2 2 4 5 2" xfId="33022" xr:uid="{00000000-0005-0000-0000-000046800000}"/>
    <cellStyle name="20% - Accent1 4 2 2 4 5 2 2" xfId="33023" xr:uid="{00000000-0005-0000-0000-000047800000}"/>
    <cellStyle name="20% - Accent1 4 2 2 4 5 2 2 2" xfId="33024" xr:uid="{00000000-0005-0000-0000-000048800000}"/>
    <cellStyle name="20% - Accent1 4 2 2 4 5 2 3" xfId="33025" xr:uid="{00000000-0005-0000-0000-000049800000}"/>
    <cellStyle name="20% - Accent1 4 2 2 4 5 3" xfId="33026" xr:uid="{00000000-0005-0000-0000-00004A800000}"/>
    <cellStyle name="20% - Accent1 4 2 2 4 5 3 2" xfId="33027" xr:uid="{00000000-0005-0000-0000-00004B800000}"/>
    <cellStyle name="20% - Accent1 4 2 2 4 5 4" xfId="33028" xr:uid="{00000000-0005-0000-0000-00004C800000}"/>
    <cellStyle name="20% - Accent1 4 2 2 4 6" xfId="33029" xr:uid="{00000000-0005-0000-0000-00004D800000}"/>
    <cellStyle name="20% - Accent1 4 2 2 4 6 2" xfId="33030" xr:uid="{00000000-0005-0000-0000-00004E800000}"/>
    <cellStyle name="20% - Accent1 4 2 2 4 6 2 2" xfId="33031" xr:uid="{00000000-0005-0000-0000-00004F800000}"/>
    <cellStyle name="20% - Accent1 4 2 2 4 6 2 2 2" xfId="33032" xr:uid="{00000000-0005-0000-0000-000050800000}"/>
    <cellStyle name="20% - Accent1 4 2 2 4 6 2 3" xfId="33033" xr:uid="{00000000-0005-0000-0000-000051800000}"/>
    <cellStyle name="20% - Accent1 4 2 2 4 6 3" xfId="33034" xr:uid="{00000000-0005-0000-0000-000052800000}"/>
    <cellStyle name="20% - Accent1 4 2 2 4 6 3 2" xfId="33035" xr:uid="{00000000-0005-0000-0000-000053800000}"/>
    <cellStyle name="20% - Accent1 4 2 2 4 6 4" xfId="33036" xr:uid="{00000000-0005-0000-0000-000054800000}"/>
    <cellStyle name="20% - Accent1 4 2 2 4 7" xfId="33037" xr:uid="{00000000-0005-0000-0000-000055800000}"/>
    <cellStyle name="20% - Accent1 4 2 2 4 7 2" xfId="33038" xr:uid="{00000000-0005-0000-0000-000056800000}"/>
    <cellStyle name="20% - Accent1 4 2 2 4 7 2 2" xfId="33039" xr:uid="{00000000-0005-0000-0000-000057800000}"/>
    <cellStyle name="20% - Accent1 4 2 2 4 7 3" xfId="33040" xr:uid="{00000000-0005-0000-0000-000058800000}"/>
    <cellStyle name="20% - Accent1 4 2 2 4 8" xfId="33041" xr:uid="{00000000-0005-0000-0000-000059800000}"/>
    <cellStyle name="20% - Accent1 4 2 2 4 8 2" xfId="33042" xr:uid="{00000000-0005-0000-0000-00005A800000}"/>
    <cellStyle name="20% - Accent1 4 2 2 4 8 2 2" xfId="33043" xr:uid="{00000000-0005-0000-0000-00005B800000}"/>
    <cellStyle name="20% - Accent1 4 2 2 4 8 3" xfId="33044" xr:uid="{00000000-0005-0000-0000-00005C800000}"/>
    <cellStyle name="20% - Accent1 4 2 2 4 9" xfId="33045" xr:uid="{00000000-0005-0000-0000-00005D800000}"/>
    <cellStyle name="20% - Accent1 4 2 2 4 9 2" xfId="33046" xr:uid="{00000000-0005-0000-0000-00005E800000}"/>
    <cellStyle name="20% - Accent1 4 2 2 5" xfId="33047" xr:uid="{00000000-0005-0000-0000-00005F800000}"/>
    <cellStyle name="20% - Accent1 4 2 2 5 10" xfId="33048" xr:uid="{00000000-0005-0000-0000-000060800000}"/>
    <cellStyle name="20% - Accent1 4 2 2 5 10 2" xfId="33049" xr:uid="{00000000-0005-0000-0000-000061800000}"/>
    <cellStyle name="20% - Accent1 4 2 2 5 11" xfId="33050" xr:uid="{00000000-0005-0000-0000-000062800000}"/>
    <cellStyle name="20% - Accent1 4 2 2 5 2" xfId="33051" xr:uid="{00000000-0005-0000-0000-000063800000}"/>
    <cellStyle name="20% - Accent1 4 2 2 5 2 2" xfId="33052" xr:uid="{00000000-0005-0000-0000-000064800000}"/>
    <cellStyle name="20% - Accent1 4 2 2 5 2 2 2" xfId="33053" xr:uid="{00000000-0005-0000-0000-000065800000}"/>
    <cellStyle name="20% - Accent1 4 2 2 5 2 2 2 2" xfId="33054" xr:uid="{00000000-0005-0000-0000-000066800000}"/>
    <cellStyle name="20% - Accent1 4 2 2 5 2 2 2 2 2" xfId="33055" xr:uid="{00000000-0005-0000-0000-000067800000}"/>
    <cellStyle name="20% - Accent1 4 2 2 5 2 2 2 3" xfId="33056" xr:uid="{00000000-0005-0000-0000-000068800000}"/>
    <cellStyle name="20% - Accent1 4 2 2 5 2 2 3" xfId="33057" xr:uid="{00000000-0005-0000-0000-000069800000}"/>
    <cellStyle name="20% - Accent1 4 2 2 5 2 2 3 2" xfId="33058" xr:uid="{00000000-0005-0000-0000-00006A800000}"/>
    <cellStyle name="20% - Accent1 4 2 2 5 2 2 4" xfId="33059" xr:uid="{00000000-0005-0000-0000-00006B800000}"/>
    <cellStyle name="20% - Accent1 4 2 2 5 2 3" xfId="33060" xr:uid="{00000000-0005-0000-0000-00006C800000}"/>
    <cellStyle name="20% - Accent1 4 2 2 5 2 3 2" xfId="33061" xr:uid="{00000000-0005-0000-0000-00006D800000}"/>
    <cellStyle name="20% - Accent1 4 2 2 5 2 3 2 2" xfId="33062" xr:uid="{00000000-0005-0000-0000-00006E800000}"/>
    <cellStyle name="20% - Accent1 4 2 2 5 2 3 2 2 2" xfId="33063" xr:uid="{00000000-0005-0000-0000-00006F800000}"/>
    <cellStyle name="20% - Accent1 4 2 2 5 2 3 2 3" xfId="33064" xr:uid="{00000000-0005-0000-0000-000070800000}"/>
    <cellStyle name="20% - Accent1 4 2 2 5 2 3 3" xfId="33065" xr:uid="{00000000-0005-0000-0000-000071800000}"/>
    <cellStyle name="20% - Accent1 4 2 2 5 2 3 3 2" xfId="33066" xr:uid="{00000000-0005-0000-0000-000072800000}"/>
    <cellStyle name="20% - Accent1 4 2 2 5 2 3 4" xfId="33067" xr:uid="{00000000-0005-0000-0000-000073800000}"/>
    <cellStyle name="20% - Accent1 4 2 2 5 2 4" xfId="33068" xr:uid="{00000000-0005-0000-0000-000074800000}"/>
    <cellStyle name="20% - Accent1 4 2 2 5 2 4 2" xfId="33069" xr:uid="{00000000-0005-0000-0000-000075800000}"/>
    <cellStyle name="20% - Accent1 4 2 2 5 2 4 2 2" xfId="33070" xr:uid="{00000000-0005-0000-0000-000076800000}"/>
    <cellStyle name="20% - Accent1 4 2 2 5 2 4 2 2 2" xfId="33071" xr:uid="{00000000-0005-0000-0000-000077800000}"/>
    <cellStyle name="20% - Accent1 4 2 2 5 2 4 2 3" xfId="33072" xr:uid="{00000000-0005-0000-0000-000078800000}"/>
    <cellStyle name="20% - Accent1 4 2 2 5 2 4 3" xfId="33073" xr:uid="{00000000-0005-0000-0000-000079800000}"/>
    <cellStyle name="20% - Accent1 4 2 2 5 2 4 3 2" xfId="33074" xr:uid="{00000000-0005-0000-0000-00007A800000}"/>
    <cellStyle name="20% - Accent1 4 2 2 5 2 4 4" xfId="33075" xr:uid="{00000000-0005-0000-0000-00007B800000}"/>
    <cellStyle name="20% - Accent1 4 2 2 5 2 5" xfId="33076" xr:uid="{00000000-0005-0000-0000-00007C800000}"/>
    <cellStyle name="20% - Accent1 4 2 2 5 2 5 2" xfId="33077" xr:uid="{00000000-0005-0000-0000-00007D800000}"/>
    <cellStyle name="20% - Accent1 4 2 2 5 2 5 2 2" xfId="33078" xr:uid="{00000000-0005-0000-0000-00007E800000}"/>
    <cellStyle name="20% - Accent1 4 2 2 5 2 5 3" xfId="33079" xr:uid="{00000000-0005-0000-0000-00007F800000}"/>
    <cellStyle name="20% - Accent1 4 2 2 5 2 6" xfId="33080" xr:uid="{00000000-0005-0000-0000-000080800000}"/>
    <cellStyle name="20% - Accent1 4 2 2 5 2 6 2" xfId="33081" xr:uid="{00000000-0005-0000-0000-000081800000}"/>
    <cellStyle name="20% - Accent1 4 2 2 5 2 6 2 2" xfId="33082" xr:uid="{00000000-0005-0000-0000-000082800000}"/>
    <cellStyle name="20% - Accent1 4 2 2 5 2 6 3" xfId="33083" xr:uid="{00000000-0005-0000-0000-000083800000}"/>
    <cellStyle name="20% - Accent1 4 2 2 5 2 7" xfId="33084" xr:uid="{00000000-0005-0000-0000-000084800000}"/>
    <cellStyle name="20% - Accent1 4 2 2 5 2 7 2" xfId="33085" xr:uid="{00000000-0005-0000-0000-000085800000}"/>
    <cellStyle name="20% - Accent1 4 2 2 5 2 8" xfId="33086" xr:uid="{00000000-0005-0000-0000-000086800000}"/>
    <cellStyle name="20% - Accent1 4 2 2 5 2 8 2" xfId="33087" xr:uid="{00000000-0005-0000-0000-000087800000}"/>
    <cellStyle name="20% - Accent1 4 2 2 5 2 9" xfId="33088" xr:uid="{00000000-0005-0000-0000-000088800000}"/>
    <cellStyle name="20% - Accent1 4 2 2 5 3" xfId="33089" xr:uid="{00000000-0005-0000-0000-000089800000}"/>
    <cellStyle name="20% - Accent1 4 2 2 5 3 2" xfId="33090" xr:uid="{00000000-0005-0000-0000-00008A800000}"/>
    <cellStyle name="20% - Accent1 4 2 2 5 3 2 2" xfId="33091" xr:uid="{00000000-0005-0000-0000-00008B800000}"/>
    <cellStyle name="20% - Accent1 4 2 2 5 3 2 2 2" xfId="33092" xr:uid="{00000000-0005-0000-0000-00008C800000}"/>
    <cellStyle name="20% - Accent1 4 2 2 5 3 2 2 2 2" xfId="33093" xr:uid="{00000000-0005-0000-0000-00008D800000}"/>
    <cellStyle name="20% - Accent1 4 2 2 5 3 2 2 3" xfId="33094" xr:uid="{00000000-0005-0000-0000-00008E800000}"/>
    <cellStyle name="20% - Accent1 4 2 2 5 3 2 3" xfId="33095" xr:uid="{00000000-0005-0000-0000-00008F800000}"/>
    <cellStyle name="20% - Accent1 4 2 2 5 3 2 3 2" xfId="33096" xr:uid="{00000000-0005-0000-0000-000090800000}"/>
    <cellStyle name="20% - Accent1 4 2 2 5 3 2 4" xfId="33097" xr:uid="{00000000-0005-0000-0000-000091800000}"/>
    <cellStyle name="20% - Accent1 4 2 2 5 3 3" xfId="33098" xr:uid="{00000000-0005-0000-0000-000092800000}"/>
    <cellStyle name="20% - Accent1 4 2 2 5 3 3 2" xfId="33099" xr:uid="{00000000-0005-0000-0000-000093800000}"/>
    <cellStyle name="20% - Accent1 4 2 2 5 3 3 2 2" xfId="33100" xr:uid="{00000000-0005-0000-0000-000094800000}"/>
    <cellStyle name="20% - Accent1 4 2 2 5 3 3 2 2 2" xfId="33101" xr:uid="{00000000-0005-0000-0000-000095800000}"/>
    <cellStyle name="20% - Accent1 4 2 2 5 3 3 2 3" xfId="33102" xr:uid="{00000000-0005-0000-0000-000096800000}"/>
    <cellStyle name="20% - Accent1 4 2 2 5 3 3 3" xfId="33103" xr:uid="{00000000-0005-0000-0000-000097800000}"/>
    <cellStyle name="20% - Accent1 4 2 2 5 3 3 3 2" xfId="33104" xr:uid="{00000000-0005-0000-0000-000098800000}"/>
    <cellStyle name="20% - Accent1 4 2 2 5 3 3 4" xfId="33105" xr:uid="{00000000-0005-0000-0000-000099800000}"/>
    <cellStyle name="20% - Accent1 4 2 2 5 3 4" xfId="33106" xr:uid="{00000000-0005-0000-0000-00009A800000}"/>
    <cellStyle name="20% - Accent1 4 2 2 5 3 4 2" xfId="33107" xr:uid="{00000000-0005-0000-0000-00009B800000}"/>
    <cellStyle name="20% - Accent1 4 2 2 5 3 4 2 2" xfId="33108" xr:uid="{00000000-0005-0000-0000-00009C800000}"/>
    <cellStyle name="20% - Accent1 4 2 2 5 3 4 2 2 2" xfId="33109" xr:uid="{00000000-0005-0000-0000-00009D800000}"/>
    <cellStyle name="20% - Accent1 4 2 2 5 3 4 2 3" xfId="33110" xr:uid="{00000000-0005-0000-0000-00009E800000}"/>
    <cellStyle name="20% - Accent1 4 2 2 5 3 4 3" xfId="33111" xr:uid="{00000000-0005-0000-0000-00009F800000}"/>
    <cellStyle name="20% - Accent1 4 2 2 5 3 4 3 2" xfId="33112" xr:uid="{00000000-0005-0000-0000-0000A0800000}"/>
    <cellStyle name="20% - Accent1 4 2 2 5 3 4 4" xfId="33113" xr:uid="{00000000-0005-0000-0000-0000A1800000}"/>
    <cellStyle name="20% - Accent1 4 2 2 5 3 5" xfId="33114" xr:uid="{00000000-0005-0000-0000-0000A2800000}"/>
    <cellStyle name="20% - Accent1 4 2 2 5 3 5 2" xfId="33115" xr:uid="{00000000-0005-0000-0000-0000A3800000}"/>
    <cellStyle name="20% - Accent1 4 2 2 5 3 5 2 2" xfId="33116" xr:uid="{00000000-0005-0000-0000-0000A4800000}"/>
    <cellStyle name="20% - Accent1 4 2 2 5 3 5 3" xfId="33117" xr:uid="{00000000-0005-0000-0000-0000A5800000}"/>
    <cellStyle name="20% - Accent1 4 2 2 5 3 6" xfId="33118" xr:uid="{00000000-0005-0000-0000-0000A6800000}"/>
    <cellStyle name="20% - Accent1 4 2 2 5 3 6 2" xfId="33119" xr:uid="{00000000-0005-0000-0000-0000A7800000}"/>
    <cellStyle name="20% - Accent1 4 2 2 5 3 6 2 2" xfId="33120" xr:uid="{00000000-0005-0000-0000-0000A8800000}"/>
    <cellStyle name="20% - Accent1 4 2 2 5 3 6 3" xfId="33121" xr:uid="{00000000-0005-0000-0000-0000A9800000}"/>
    <cellStyle name="20% - Accent1 4 2 2 5 3 7" xfId="33122" xr:uid="{00000000-0005-0000-0000-0000AA800000}"/>
    <cellStyle name="20% - Accent1 4 2 2 5 3 7 2" xfId="33123" xr:uid="{00000000-0005-0000-0000-0000AB800000}"/>
    <cellStyle name="20% - Accent1 4 2 2 5 3 8" xfId="33124" xr:uid="{00000000-0005-0000-0000-0000AC800000}"/>
    <cellStyle name="20% - Accent1 4 2 2 5 3 8 2" xfId="33125" xr:uid="{00000000-0005-0000-0000-0000AD800000}"/>
    <cellStyle name="20% - Accent1 4 2 2 5 3 9" xfId="33126" xr:uid="{00000000-0005-0000-0000-0000AE800000}"/>
    <cellStyle name="20% - Accent1 4 2 2 5 4" xfId="33127" xr:uid="{00000000-0005-0000-0000-0000AF800000}"/>
    <cellStyle name="20% - Accent1 4 2 2 5 4 2" xfId="33128" xr:uid="{00000000-0005-0000-0000-0000B0800000}"/>
    <cellStyle name="20% - Accent1 4 2 2 5 4 2 2" xfId="33129" xr:uid="{00000000-0005-0000-0000-0000B1800000}"/>
    <cellStyle name="20% - Accent1 4 2 2 5 4 2 2 2" xfId="33130" xr:uid="{00000000-0005-0000-0000-0000B2800000}"/>
    <cellStyle name="20% - Accent1 4 2 2 5 4 2 3" xfId="33131" xr:uid="{00000000-0005-0000-0000-0000B3800000}"/>
    <cellStyle name="20% - Accent1 4 2 2 5 4 3" xfId="33132" xr:uid="{00000000-0005-0000-0000-0000B4800000}"/>
    <cellStyle name="20% - Accent1 4 2 2 5 4 3 2" xfId="33133" xr:uid="{00000000-0005-0000-0000-0000B5800000}"/>
    <cellStyle name="20% - Accent1 4 2 2 5 4 4" xfId="33134" xr:uid="{00000000-0005-0000-0000-0000B6800000}"/>
    <cellStyle name="20% - Accent1 4 2 2 5 5" xfId="33135" xr:uid="{00000000-0005-0000-0000-0000B7800000}"/>
    <cellStyle name="20% - Accent1 4 2 2 5 5 2" xfId="33136" xr:uid="{00000000-0005-0000-0000-0000B8800000}"/>
    <cellStyle name="20% - Accent1 4 2 2 5 5 2 2" xfId="33137" xr:uid="{00000000-0005-0000-0000-0000B9800000}"/>
    <cellStyle name="20% - Accent1 4 2 2 5 5 2 2 2" xfId="33138" xr:uid="{00000000-0005-0000-0000-0000BA800000}"/>
    <cellStyle name="20% - Accent1 4 2 2 5 5 2 3" xfId="33139" xr:uid="{00000000-0005-0000-0000-0000BB800000}"/>
    <cellStyle name="20% - Accent1 4 2 2 5 5 3" xfId="33140" xr:uid="{00000000-0005-0000-0000-0000BC800000}"/>
    <cellStyle name="20% - Accent1 4 2 2 5 5 3 2" xfId="33141" xr:uid="{00000000-0005-0000-0000-0000BD800000}"/>
    <cellStyle name="20% - Accent1 4 2 2 5 5 4" xfId="33142" xr:uid="{00000000-0005-0000-0000-0000BE800000}"/>
    <cellStyle name="20% - Accent1 4 2 2 5 6" xfId="33143" xr:uid="{00000000-0005-0000-0000-0000BF800000}"/>
    <cellStyle name="20% - Accent1 4 2 2 5 6 2" xfId="33144" xr:uid="{00000000-0005-0000-0000-0000C0800000}"/>
    <cellStyle name="20% - Accent1 4 2 2 5 6 2 2" xfId="33145" xr:uid="{00000000-0005-0000-0000-0000C1800000}"/>
    <cellStyle name="20% - Accent1 4 2 2 5 6 2 2 2" xfId="33146" xr:uid="{00000000-0005-0000-0000-0000C2800000}"/>
    <cellStyle name="20% - Accent1 4 2 2 5 6 2 3" xfId="33147" xr:uid="{00000000-0005-0000-0000-0000C3800000}"/>
    <cellStyle name="20% - Accent1 4 2 2 5 6 3" xfId="33148" xr:uid="{00000000-0005-0000-0000-0000C4800000}"/>
    <cellStyle name="20% - Accent1 4 2 2 5 6 3 2" xfId="33149" xr:uid="{00000000-0005-0000-0000-0000C5800000}"/>
    <cellStyle name="20% - Accent1 4 2 2 5 6 4" xfId="33150" xr:uid="{00000000-0005-0000-0000-0000C6800000}"/>
    <cellStyle name="20% - Accent1 4 2 2 5 7" xfId="33151" xr:uid="{00000000-0005-0000-0000-0000C7800000}"/>
    <cellStyle name="20% - Accent1 4 2 2 5 7 2" xfId="33152" xr:uid="{00000000-0005-0000-0000-0000C8800000}"/>
    <cellStyle name="20% - Accent1 4 2 2 5 7 2 2" xfId="33153" xr:uid="{00000000-0005-0000-0000-0000C9800000}"/>
    <cellStyle name="20% - Accent1 4 2 2 5 7 3" xfId="33154" xr:uid="{00000000-0005-0000-0000-0000CA800000}"/>
    <cellStyle name="20% - Accent1 4 2 2 5 8" xfId="33155" xr:uid="{00000000-0005-0000-0000-0000CB800000}"/>
    <cellStyle name="20% - Accent1 4 2 2 5 8 2" xfId="33156" xr:uid="{00000000-0005-0000-0000-0000CC800000}"/>
    <cellStyle name="20% - Accent1 4 2 2 5 8 2 2" xfId="33157" xr:uid="{00000000-0005-0000-0000-0000CD800000}"/>
    <cellStyle name="20% - Accent1 4 2 2 5 8 3" xfId="33158" xr:uid="{00000000-0005-0000-0000-0000CE800000}"/>
    <cellStyle name="20% - Accent1 4 2 2 5 9" xfId="33159" xr:uid="{00000000-0005-0000-0000-0000CF800000}"/>
    <cellStyle name="20% - Accent1 4 2 2 5 9 2" xfId="33160" xr:uid="{00000000-0005-0000-0000-0000D0800000}"/>
    <cellStyle name="20% - Accent1 4 2 2 6" xfId="33161" xr:uid="{00000000-0005-0000-0000-0000D1800000}"/>
    <cellStyle name="20% - Accent1 4 2 2 6 10" xfId="33162" xr:uid="{00000000-0005-0000-0000-0000D2800000}"/>
    <cellStyle name="20% - Accent1 4 2 2 6 10 2" xfId="33163" xr:uid="{00000000-0005-0000-0000-0000D3800000}"/>
    <cellStyle name="20% - Accent1 4 2 2 6 11" xfId="33164" xr:uid="{00000000-0005-0000-0000-0000D4800000}"/>
    <cellStyle name="20% - Accent1 4 2 2 6 2" xfId="33165" xr:uid="{00000000-0005-0000-0000-0000D5800000}"/>
    <cellStyle name="20% - Accent1 4 2 2 6 2 2" xfId="33166" xr:uid="{00000000-0005-0000-0000-0000D6800000}"/>
    <cellStyle name="20% - Accent1 4 2 2 6 2 2 2" xfId="33167" xr:uid="{00000000-0005-0000-0000-0000D7800000}"/>
    <cellStyle name="20% - Accent1 4 2 2 6 2 2 2 2" xfId="33168" xr:uid="{00000000-0005-0000-0000-0000D8800000}"/>
    <cellStyle name="20% - Accent1 4 2 2 6 2 2 2 2 2" xfId="33169" xr:uid="{00000000-0005-0000-0000-0000D9800000}"/>
    <cellStyle name="20% - Accent1 4 2 2 6 2 2 2 3" xfId="33170" xr:uid="{00000000-0005-0000-0000-0000DA800000}"/>
    <cellStyle name="20% - Accent1 4 2 2 6 2 2 3" xfId="33171" xr:uid="{00000000-0005-0000-0000-0000DB800000}"/>
    <cellStyle name="20% - Accent1 4 2 2 6 2 2 3 2" xfId="33172" xr:uid="{00000000-0005-0000-0000-0000DC800000}"/>
    <cellStyle name="20% - Accent1 4 2 2 6 2 2 4" xfId="33173" xr:uid="{00000000-0005-0000-0000-0000DD800000}"/>
    <cellStyle name="20% - Accent1 4 2 2 6 2 3" xfId="33174" xr:uid="{00000000-0005-0000-0000-0000DE800000}"/>
    <cellStyle name="20% - Accent1 4 2 2 6 2 3 2" xfId="33175" xr:uid="{00000000-0005-0000-0000-0000DF800000}"/>
    <cellStyle name="20% - Accent1 4 2 2 6 2 3 2 2" xfId="33176" xr:uid="{00000000-0005-0000-0000-0000E0800000}"/>
    <cellStyle name="20% - Accent1 4 2 2 6 2 3 2 2 2" xfId="33177" xr:uid="{00000000-0005-0000-0000-0000E1800000}"/>
    <cellStyle name="20% - Accent1 4 2 2 6 2 3 2 3" xfId="33178" xr:uid="{00000000-0005-0000-0000-0000E2800000}"/>
    <cellStyle name="20% - Accent1 4 2 2 6 2 3 3" xfId="33179" xr:uid="{00000000-0005-0000-0000-0000E3800000}"/>
    <cellStyle name="20% - Accent1 4 2 2 6 2 3 3 2" xfId="33180" xr:uid="{00000000-0005-0000-0000-0000E4800000}"/>
    <cellStyle name="20% - Accent1 4 2 2 6 2 3 4" xfId="33181" xr:uid="{00000000-0005-0000-0000-0000E5800000}"/>
    <cellStyle name="20% - Accent1 4 2 2 6 2 4" xfId="33182" xr:uid="{00000000-0005-0000-0000-0000E6800000}"/>
    <cellStyle name="20% - Accent1 4 2 2 6 2 4 2" xfId="33183" xr:uid="{00000000-0005-0000-0000-0000E7800000}"/>
    <cellStyle name="20% - Accent1 4 2 2 6 2 4 2 2" xfId="33184" xr:uid="{00000000-0005-0000-0000-0000E8800000}"/>
    <cellStyle name="20% - Accent1 4 2 2 6 2 4 2 2 2" xfId="33185" xr:uid="{00000000-0005-0000-0000-0000E9800000}"/>
    <cellStyle name="20% - Accent1 4 2 2 6 2 4 2 3" xfId="33186" xr:uid="{00000000-0005-0000-0000-0000EA800000}"/>
    <cellStyle name="20% - Accent1 4 2 2 6 2 4 3" xfId="33187" xr:uid="{00000000-0005-0000-0000-0000EB800000}"/>
    <cellStyle name="20% - Accent1 4 2 2 6 2 4 3 2" xfId="33188" xr:uid="{00000000-0005-0000-0000-0000EC800000}"/>
    <cellStyle name="20% - Accent1 4 2 2 6 2 4 4" xfId="33189" xr:uid="{00000000-0005-0000-0000-0000ED800000}"/>
    <cellStyle name="20% - Accent1 4 2 2 6 2 5" xfId="33190" xr:uid="{00000000-0005-0000-0000-0000EE800000}"/>
    <cellStyle name="20% - Accent1 4 2 2 6 2 5 2" xfId="33191" xr:uid="{00000000-0005-0000-0000-0000EF800000}"/>
    <cellStyle name="20% - Accent1 4 2 2 6 2 5 2 2" xfId="33192" xr:uid="{00000000-0005-0000-0000-0000F0800000}"/>
    <cellStyle name="20% - Accent1 4 2 2 6 2 5 3" xfId="33193" xr:uid="{00000000-0005-0000-0000-0000F1800000}"/>
    <cellStyle name="20% - Accent1 4 2 2 6 2 6" xfId="33194" xr:uid="{00000000-0005-0000-0000-0000F2800000}"/>
    <cellStyle name="20% - Accent1 4 2 2 6 2 6 2" xfId="33195" xr:uid="{00000000-0005-0000-0000-0000F3800000}"/>
    <cellStyle name="20% - Accent1 4 2 2 6 2 6 2 2" xfId="33196" xr:uid="{00000000-0005-0000-0000-0000F4800000}"/>
    <cellStyle name="20% - Accent1 4 2 2 6 2 6 3" xfId="33197" xr:uid="{00000000-0005-0000-0000-0000F5800000}"/>
    <cellStyle name="20% - Accent1 4 2 2 6 2 7" xfId="33198" xr:uid="{00000000-0005-0000-0000-0000F6800000}"/>
    <cellStyle name="20% - Accent1 4 2 2 6 2 7 2" xfId="33199" xr:uid="{00000000-0005-0000-0000-0000F7800000}"/>
    <cellStyle name="20% - Accent1 4 2 2 6 2 8" xfId="33200" xr:uid="{00000000-0005-0000-0000-0000F8800000}"/>
    <cellStyle name="20% - Accent1 4 2 2 6 2 8 2" xfId="33201" xr:uid="{00000000-0005-0000-0000-0000F9800000}"/>
    <cellStyle name="20% - Accent1 4 2 2 6 2 9" xfId="33202" xr:uid="{00000000-0005-0000-0000-0000FA800000}"/>
    <cellStyle name="20% - Accent1 4 2 2 6 3" xfId="33203" xr:uid="{00000000-0005-0000-0000-0000FB800000}"/>
    <cellStyle name="20% - Accent1 4 2 2 6 3 2" xfId="33204" xr:uid="{00000000-0005-0000-0000-0000FC800000}"/>
    <cellStyle name="20% - Accent1 4 2 2 6 3 2 2" xfId="33205" xr:uid="{00000000-0005-0000-0000-0000FD800000}"/>
    <cellStyle name="20% - Accent1 4 2 2 6 3 2 2 2" xfId="33206" xr:uid="{00000000-0005-0000-0000-0000FE800000}"/>
    <cellStyle name="20% - Accent1 4 2 2 6 3 2 2 2 2" xfId="33207" xr:uid="{00000000-0005-0000-0000-0000FF800000}"/>
    <cellStyle name="20% - Accent1 4 2 2 6 3 2 2 3" xfId="33208" xr:uid="{00000000-0005-0000-0000-000000810000}"/>
    <cellStyle name="20% - Accent1 4 2 2 6 3 2 3" xfId="33209" xr:uid="{00000000-0005-0000-0000-000001810000}"/>
    <cellStyle name="20% - Accent1 4 2 2 6 3 2 3 2" xfId="33210" xr:uid="{00000000-0005-0000-0000-000002810000}"/>
    <cellStyle name="20% - Accent1 4 2 2 6 3 2 4" xfId="33211" xr:uid="{00000000-0005-0000-0000-000003810000}"/>
    <cellStyle name="20% - Accent1 4 2 2 6 3 3" xfId="33212" xr:uid="{00000000-0005-0000-0000-000004810000}"/>
    <cellStyle name="20% - Accent1 4 2 2 6 3 3 2" xfId="33213" xr:uid="{00000000-0005-0000-0000-000005810000}"/>
    <cellStyle name="20% - Accent1 4 2 2 6 3 3 2 2" xfId="33214" xr:uid="{00000000-0005-0000-0000-000006810000}"/>
    <cellStyle name="20% - Accent1 4 2 2 6 3 3 2 2 2" xfId="33215" xr:uid="{00000000-0005-0000-0000-000007810000}"/>
    <cellStyle name="20% - Accent1 4 2 2 6 3 3 2 3" xfId="33216" xr:uid="{00000000-0005-0000-0000-000008810000}"/>
    <cellStyle name="20% - Accent1 4 2 2 6 3 3 3" xfId="33217" xr:uid="{00000000-0005-0000-0000-000009810000}"/>
    <cellStyle name="20% - Accent1 4 2 2 6 3 3 3 2" xfId="33218" xr:uid="{00000000-0005-0000-0000-00000A810000}"/>
    <cellStyle name="20% - Accent1 4 2 2 6 3 3 4" xfId="33219" xr:uid="{00000000-0005-0000-0000-00000B810000}"/>
    <cellStyle name="20% - Accent1 4 2 2 6 3 4" xfId="33220" xr:uid="{00000000-0005-0000-0000-00000C810000}"/>
    <cellStyle name="20% - Accent1 4 2 2 6 3 4 2" xfId="33221" xr:uid="{00000000-0005-0000-0000-00000D810000}"/>
    <cellStyle name="20% - Accent1 4 2 2 6 3 4 2 2" xfId="33222" xr:uid="{00000000-0005-0000-0000-00000E810000}"/>
    <cellStyle name="20% - Accent1 4 2 2 6 3 4 2 2 2" xfId="33223" xr:uid="{00000000-0005-0000-0000-00000F810000}"/>
    <cellStyle name="20% - Accent1 4 2 2 6 3 4 2 3" xfId="33224" xr:uid="{00000000-0005-0000-0000-000010810000}"/>
    <cellStyle name="20% - Accent1 4 2 2 6 3 4 3" xfId="33225" xr:uid="{00000000-0005-0000-0000-000011810000}"/>
    <cellStyle name="20% - Accent1 4 2 2 6 3 4 3 2" xfId="33226" xr:uid="{00000000-0005-0000-0000-000012810000}"/>
    <cellStyle name="20% - Accent1 4 2 2 6 3 4 4" xfId="33227" xr:uid="{00000000-0005-0000-0000-000013810000}"/>
    <cellStyle name="20% - Accent1 4 2 2 6 3 5" xfId="33228" xr:uid="{00000000-0005-0000-0000-000014810000}"/>
    <cellStyle name="20% - Accent1 4 2 2 6 3 5 2" xfId="33229" xr:uid="{00000000-0005-0000-0000-000015810000}"/>
    <cellStyle name="20% - Accent1 4 2 2 6 3 5 2 2" xfId="33230" xr:uid="{00000000-0005-0000-0000-000016810000}"/>
    <cellStyle name="20% - Accent1 4 2 2 6 3 5 3" xfId="33231" xr:uid="{00000000-0005-0000-0000-000017810000}"/>
    <cellStyle name="20% - Accent1 4 2 2 6 3 6" xfId="33232" xr:uid="{00000000-0005-0000-0000-000018810000}"/>
    <cellStyle name="20% - Accent1 4 2 2 6 3 6 2" xfId="33233" xr:uid="{00000000-0005-0000-0000-000019810000}"/>
    <cellStyle name="20% - Accent1 4 2 2 6 3 6 2 2" xfId="33234" xr:uid="{00000000-0005-0000-0000-00001A810000}"/>
    <cellStyle name="20% - Accent1 4 2 2 6 3 6 3" xfId="33235" xr:uid="{00000000-0005-0000-0000-00001B810000}"/>
    <cellStyle name="20% - Accent1 4 2 2 6 3 7" xfId="33236" xr:uid="{00000000-0005-0000-0000-00001C810000}"/>
    <cellStyle name="20% - Accent1 4 2 2 6 3 7 2" xfId="33237" xr:uid="{00000000-0005-0000-0000-00001D810000}"/>
    <cellStyle name="20% - Accent1 4 2 2 6 3 8" xfId="33238" xr:uid="{00000000-0005-0000-0000-00001E810000}"/>
    <cellStyle name="20% - Accent1 4 2 2 6 3 8 2" xfId="33239" xr:uid="{00000000-0005-0000-0000-00001F810000}"/>
    <cellStyle name="20% - Accent1 4 2 2 6 3 9" xfId="33240" xr:uid="{00000000-0005-0000-0000-000020810000}"/>
    <cellStyle name="20% - Accent1 4 2 2 6 4" xfId="33241" xr:uid="{00000000-0005-0000-0000-000021810000}"/>
    <cellStyle name="20% - Accent1 4 2 2 6 4 2" xfId="33242" xr:uid="{00000000-0005-0000-0000-000022810000}"/>
    <cellStyle name="20% - Accent1 4 2 2 6 4 2 2" xfId="33243" xr:uid="{00000000-0005-0000-0000-000023810000}"/>
    <cellStyle name="20% - Accent1 4 2 2 6 4 2 2 2" xfId="33244" xr:uid="{00000000-0005-0000-0000-000024810000}"/>
    <cellStyle name="20% - Accent1 4 2 2 6 4 2 3" xfId="33245" xr:uid="{00000000-0005-0000-0000-000025810000}"/>
    <cellStyle name="20% - Accent1 4 2 2 6 4 3" xfId="33246" xr:uid="{00000000-0005-0000-0000-000026810000}"/>
    <cellStyle name="20% - Accent1 4 2 2 6 4 3 2" xfId="33247" xr:uid="{00000000-0005-0000-0000-000027810000}"/>
    <cellStyle name="20% - Accent1 4 2 2 6 4 4" xfId="33248" xr:uid="{00000000-0005-0000-0000-000028810000}"/>
    <cellStyle name="20% - Accent1 4 2 2 6 5" xfId="33249" xr:uid="{00000000-0005-0000-0000-000029810000}"/>
    <cellStyle name="20% - Accent1 4 2 2 6 5 2" xfId="33250" xr:uid="{00000000-0005-0000-0000-00002A810000}"/>
    <cellStyle name="20% - Accent1 4 2 2 6 5 2 2" xfId="33251" xr:uid="{00000000-0005-0000-0000-00002B810000}"/>
    <cellStyle name="20% - Accent1 4 2 2 6 5 2 2 2" xfId="33252" xr:uid="{00000000-0005-0000-0000-00002C810000}"/>
    <cellStyle name="20% - Accent1 4 2 2 6 5 2 3" xfId="33253" xr:uid="{00000000-0005-0000-0000-00002D810000}"/>
    <cellStyle name="20% - Accent1 4 2 2 6 5 3" xfId="33254" xr:uid="{00000000-0005-0000-0000-00002E810000}"/>
    <cellStyle name="20% - Accent1 4 2 2 6 5 3 2" xfId="33255" xr:uid="{00000000-0005-0000-0000-00002F810000}"/>
    <cellStyle name="20% - Accent1 4 2 2 6 5 4" xfId="33256" xr:uid="{00000000-0005-0000-0000-000030810000}"/>
    <cellStyle name="20% - Accent1 4 2 2 6 6" xfId="33257" xr:uid="{00000000-0005-0000-0000-000031810000}"/>
    <cellStyle name="20% - Accent1 4 2 2 6 6 2" xfId="33258" xr:uid="{00000000-0005-0000-0000-000032810000}"/>
    <cellStyle name="20% - Accent1 4 2 2 6 6 2 2" xfId="33259" xr:uid="{00000000-0005-0000-0000-000033810000}"/>
    <cellStyle name="20% - Accent1 4 2 2 6 6 2 2 2" xfId="33260" xr:uid="{00000000-0005-0000-0000-000034810000}"/>
    <cellStyle name="20% - Accent1 4 2 2 6 6 2 3" xfId="33261" xr:uid="{00000000-0005-0000-0000-000035810000}"/>
    <cellStyle name="20% - Accent1 4 2 2 6 6 3" xfId="33262" xr:uid="{00000000-0005-0000-0000-000036810000}"/>
    <cellStyle name="20% - Accent1 4 2 2 6 6 3 2" xfId="33263" xr:uid="{00000000-0005-0000-0000-000037810000}"/>
    <cellStyle name="20% - Accent1 4 2 2 6 6 4" xfId="33264" xr:uid="{00000000-0005-0000-0000-000038810000}"/>
    <cellStyle name="20% - Accent1 4 2 2 6 7" xfId="33265" xr:uid="{00000000-0005-0000-0000-000039810000}"/>
    <cellStyle name="20% - Accent1 4 2 2 6 7 2" xfId="33266" xr:uid="{00000000-0005-0000-0000-00003A810000}"/>
    <cellStyle name="20% - Accent1 4 2 2 6 7 2 2" xfId="33267" xr:uid="{00000000-0005-0000-0000-00003B810000}"/>
    <cellStyle name="20% - Accent1 4 2 2 6 7 3" xfId="33268" xr:uid="{00000000-0005-0000-0000-00003C810000}"/>
    <cellStyle name="20% - Accent1 4 2 2 6 8" xfId="33269" xr:uid="{00000000-0005-0000-0000-00003D810000}"/>
    <cellStyle name="20% - Accent1 4 2 2 6 8 2" xfId="33270" xr:uid="{00000000-0005-0000-0000-00003E810000}"/>
    <cellStyle name="20% - Accent1 4 2 2 6 8 2 2" xfId="33271" xr:uid="{00000000-0005-0000-0000-00003F810000}"/>
    <cellStyle name="20% - Accent1 4 2 2 6 8 3" xfId="33272" xr:uid="{00000000-0005-0000-0000-000040810000}"/>
    <cellStyle name="20% - Accent1 4 2 2 6 9" xfId="33273" xr:uid="{00000000-0005-0000-0000-000041810000}"/>
    <cellStyle name="20% - Accent1 4 2 2 6 9 2" xfId="33274" xr:uid="{00000000-0005-0000-0000-000042810000}"/>
    <cellStyle name="20% - Accent1 4 2 2 7" xfId="33275" xr:uid="{00000000-0005-0000-0000-000043810000}"/>
    <cellStyle name="20% - Accent1 4 2 2 7 2" xfId="33276" xr:uid="{00000000-0005-0000-0000-000044810000}"/>
    <cellStyle name="20% - Accent1 4 2 2 7 2 2" xfId="33277" xr:uid="{00000000-0005-0000-0000-000045810000}"/>
    <cellStyle name="20% - Accent1 4 2 2 7 2 2 2" xfId="33278" xr:uid="{00000000-0005-0000-0000-000046810000}"/>
    <cellStyle name="20% - Accent1 4 2 2 7 2 2 2 2" xfId="33279" xr:uid="{00000000-0005-0000-0000-000047810000}"/>
    <cellStyle name="20% - Accent1 4 2 2 7 2 2 3" xfId="33280" xr:uid="{00000000-0005-0000-0000-000048810000}"/>
    <cellStyle name="20% - Accent1 4 2 2 7 2 3" xfId="33281" xr:uid="{00000000-0005-0000-0000-000049810000}"/>
    <cellStyle name="20% - Accent1 4 2 2 7 2 3 2" xfId="33282" xr:uid="{00000000-0005-0000-0000-00004A810000}"/>
    <cellStyle name="20% - Accent1 4 2 2 7 2 4" xfId="33283" xr:uid="{00000000-0005-0000-0000-00004B810000}"/>
    <cellStyle name="20% - Accent1 4 2 2 7 3" xfId="33284" xr:uid="{00000000-0005-0000-0000-00004C810000}"/>
    <cellStyle name="20% - Accent1 4 2 2 7 3 2" xfId="33285" xr:uid="{00000000-0005-0000-0000-00004D810000}"/>
    <cellStyle name="20% - Accent1 4 2 2 7 3 2 2" xfId="33286" xr:uid="{00000000-0005-0000-0000-00004E810000}"/>
    <cellStyle name="20% - Accent1 4 2 2 7 3 2 2 2" xfId="33287" xr:uid="{00000000-0005-0000-0000-00004F810000}"/>
    <cellStyle name="20% - Accent1 4 2 2 7 3 2 3" xfId="33288" xr:uid="{00000000-0005-0000-0000-000050810000}"/>
    <cellStyle name="20% - Accent1 4 2 2 7 3 3" xfId="33289" xr:uid="{00000000-0005-0000-0000-000051810000}"/>
    <cellStyle name="20% - Accent1 4 2 2 7 3 3 2" xfId="33290" xr:uid="{00000000-0005-0000-0000-000052810000}"/>
    <cellStyle name="20% - Accent1 4 2 2 7 3 4" xfId="33291" xr:uid="{00000000-0005-0000-0000-000053810000}"/>
    <cellStyle name="20% - Accent1 4 2 2 7 4" xfId="33292" xr:uid="{00000000-0005-0000-0000-000054810000}"/>
    <cellStyle name="20% - Accent1 4 2 2 7 4 2" xfId="33293" xr:uid="{00000000-0005-0000-0000-000055810000}"/>
    <cellStyle name="20% - Accent1 4 2 2 7 4 2 2" xfId="33294" xr:uid="{00000000-0005-0000-0000-000056810000}"/>
    <cellStyle name="20% - Accent1 4 2 2 7 4 2 2 2" xfId="33295" xr:uid="{00000000-0005-0000-0000-000057810000}"/>
    <cellStyle name="20% - Accent1 4 2 2 7 4 2 3" xfId="33296" xr:uid="{00000000-0005-0000-0000-000058810000}"/>
    <cellStyle name="20% - Accent1 4 2 2 7 4 3" xfId="33297" xr:uid="{00000000-0005-0000-0000-000059810000}"/>
    <cellStyle name="20% - Accent1 4 2 2 7 4 3 2" xfId="33298" xr:uid="{00000000-0005-0000-0000-00005A810000}"/>
    <cellStyle name="20% - Accent1 4 2 2 7 4 4" xfId="33299" xr:uid="{00000000-0005-0000-0000-00005B810000}"/>
    <cellStyle name="20% - Accent1 4 2 2 7 5" xfId="33300" xr:uid="{00000000-0005-0000-0000-00005C810000}"/>
    <cellStyle name="20% - Accent1 4 2 2 7 5 2" xfId="33301" xr:uid="{00000000-0005-0000-0000-00005D810000}"/>
    <cellStyle name="20% - Accent1 4 2 2 7 5 2 2" xfId="33302" xr:uid="{00000000-0005-0000-0000-00005E810000}"/>
    <cellStyle name="20% - Accent1 4 2 2 7 5 3" xfId="33303" xr:uid="{00000000-0005-0000-0000-00005F810000}"/>
    <cellStyle name="20% - Accent1 4 2 2 7 6" xfId="33304" xr:uid="{00000000-0005-0000-0000-000060810000}"/>
    <cellStyle name="20% - Accent1 4 2 2 7 6 2" xfId="33305" xr:uid="{00000000-0005-0000-0000-000061810000}"/>
    <cellStyle name="20% - Accent1 4 2 2 7 6 2 2" xfId="33306" xr:uid="{00000000-0005-0000-0000-000062810000}"/>
    <cellStyle name="20% - Accent1 4 2 2 7 6 3" xfId="33307" xr:uid="{00000000-0005-0000-0000-000063810000}"/>
    <cellStyle name="20% - Accent1 4 2 2 7 7" xfId="33308" xr:uid="{00000000-0005-0000-0000-000064810000}"/>
    <cellStyle name="20% - Accent1 4 2 2 7 7 2" xfId="33309" xr:uid="{00000000-0005-0000-0000-000065810000}"/>
    <cellStyle name="20% - Accent1 4 2 2 7 8" xfId="33310" xr:uid="{00000000-0005-0000-0000-000066810000}"/>
    <cellStyle name="20% - Accent1 4 2 2 7 8 2" xfId="33311" xr:uid="{00000000-0005-0000-0000-000067810000}"/>
    <cellStyle name="20% - Accent1 4 2 2 7 9" xfId="33312" xr:uid="{00000000-0005-0000-0000-000068810000}"/>
    <cellStyle name="20% - Accent1 4 2 2 8" xfId="33313" xr:uid="{00000000-0005-0000-0000-000069810000}"/>
    <cellStyle name="20% - Accent1 4 2 2 8 2" xfId="33314" xr:uid="{00000000-0005-0000-0000-00006A810000}"/>
    <cellStyle name="20% - Accent1 4 2 2 8 2 2" xfId="33315" xr:uid="{00000000-0005-0000-0000-00006B810000}"/>
    <cellStyle name="20% - Accent1 4 2 2 8 2 2 2" xfId="33316" xr:uid="{00000000-0005-0000-0000-00006C810000}"/>
    <cellStyle name="20% - Accent1 4 2 2 8 2 2 2 2" xfId="33317" xr:uid="{00000000-0005-0000-0000-00006D810000}"/>
    <cellStyle name="20% - Accent1 4 2 2 8 2 2 3" xfId="33318" xr:uid="{00000000-0005-0000-0000-00006E810000}"/>
    <cellStyle name="20% - Accent1 4 2 2 8 2 3" xfId="33319" xr:uid="{00000000-0005-0000-0000-00006F810000}"/>
    <cellStyle name="20% - Accent1 4 2 2 8 2 3 2" xfId="33320" xr:uid="{00000000-0005-0000-0000-000070810000}"/>
    <cellStyle name="20% - Accent1 4 2 2 8 2 4" xfId="33321" xr:uid="{00000000-0005-0000-0000-000071810000}"/>
    <cellStyle name="20% - Accent1 4 2 2 8 3" xfId="33322" xr:uid="{00000000-0005-0000-0000-000072810000}"/>
    <cellStyle name="20% - Accent1 4 2 2 8 3 2" xfId="33323" xr:uid="{00000000-0005-0000-0000-000073810000}"/>
    <cellStyle name="20% - Accent1 4 2 2 8 3 2 2" xfId="33324" xr:uid="{00000000-0005-0000-0000-000074810000}"/>
    <cellStyle name="20% - Accent1 4 2 2 8 3 2 2 2" xfId="33325" xr:uid="{00000000-0005-0000-0000-000075810000}"/>
    <cellStyle name="20% - Accent1 4 2 2 8 3 2 3" xfId="33326" xr:uid="{00000000-0005-0000-0000-000076810000}"/>
    <cellStyle name="20% - Accent1 4 2 2 8 3 3" xfId="33327" xr:uid="{00000000-0005-0000-0000-000077810000}"/>
    <cellStyle name="20% - Accent1 4 2 2 8 3 3 2" xfId="33328" xr:uid="{00000000-0005-0000-0000-000078810000}"/>
    <cellStyle name="20% - Accent1 4 2 2 8 3 4" xfId="33329" xr:uid="{00000000-0005-0000-0000-000079810000}"/>
    <cellStyle name="20% - Accent1 4 2 2 8 4" xfId="33330" xr:uid="{00000000-0005-0000-0000-00007A810000}"/>
    <cellStyle name="20% - Accent1 4 2 2 8 4 2" xfId="33331" xr:uid="{00000000-0005-0000-0000-00007B810000}"/>
    <cellStyle name="20% - Accent1 4 2 2 8 4 2 2" xfId="33332" xr:uid="{00000000-0005-0000-0000-00007C810000}"/>
    <cellStyle name="20% - Accent1 4 2 2 8 4 2 2 2" xfId="33333" xr:uid="{00000000-0005-0000-0000-00007D810000}"/>
    <cellStyle name="20% - Accent1 4 2 2 8 4 2 3" xfId="33334" xr:uid="{00000000-0005-0000-0000-00007E810000}"/>
    <cellStyle name="20% - Accent1 4 2 2 8 4 3" xfId="33335" xr:uid="{00000000-0005-0000-0000-00007F810000}"/>
    <cellStyle name="20% - Accent1 4 2 2 8 4 3 2" xfId="33336" xr:uid="{00000000-0005-0000-0000-000080810000}"/>
    <cellStyle name="20% - Accent1 4 2 2 8 4 4" xfId="33337" xr:uid="{00000000-0005-0000-0000-000081810000}"/>
    <cellStyle name="20% - Accent1 4 2 2 8 5" xfId="33338" xr:uid="{00000000-0005-0000-0000-000082810000}"/>
    <cellStyle name="20% - Accent1 4 2 2 8 5 2" xfId="33339" xr:uid="{00000000-0005-0000-0000-000083810000}"/>
    <cellStyle name="20% - Accent1 4 2 2 8 5 2 2" xfId="33340" xr:uid="{00000000-0005-0000-0000-000084810000}"/>
    <cellStyle name="20% - Accent1 4 2 2 8 5 3" xfId="33341" xr:uid="{00000000-0005-0000-0000-000085810000}"/>
    <cellStyle name="20% - Accent1 4 2 2 8 6" xfId="33342" xr:uid="{00000000-0005-0000-0000-000086810000}"/>
    <cellStyle name="20% - Accent1 4 2 2 8 6 2" xfId="33343" xr:uid="{00000000-0005-0000-0000-000087810000}"/>
    <cellStyle name="20% - Accent1 4 2 2 8 6 2 2" xfId="33344" xr:uid="{00000000-0005-0000-0000-000088810000}"/>
    <cellStyle name="20% - Accent1 4 2 2 8 6 3" xfId="33345" xr:uid="{00000000-0005-0000-0000-000089810000}"/>
    <cellStyle name="20% - Accent1 4 2 2 8 7" xfId="33346" xr:uid="{00000000-0005-0000-0000-00008A810000}"/>
    <cellStyle name="20% - Accent1 4 2 2 8 7 2" xfId="33347" xr:uid="{00000000-0005-0000-0000-00008B810000}"/>
    <cellStyle name="20% - Accent1 4 2 2 8 8" xfId="33348" xr:uid="{00000000-0005-0000-0000-00008C810000}"/>
    <cellStyle name="20% - Accent1 4 2 2 8 8 2" xfId="33349" xr:uid="{00000000-0005-0000-0000-00008D810000}"/>
    <cellStyle name="20% - Accent1 4 2 2 8 9" xfId="33350" xr:uid="{00000000-0005-0000-0000-00008E810000}"/>
    <cellStyle name="20% - Accent1 4 2 2 9" xfId="33351" xr:uid="{00000000-0005-0000-0000-00008F810000}"/>
    <cellStyle name="20% - Accent1 4 2 2 9 2" xfId="33352" xr:uid="{00000000-0005-0000-0000-000090810000}"/>
    <cellStyle name="20% - Accent1 4 2 2 9 2 2" xfId="33353" xr:uid="{00000000-0005-0000-0000-000091810000}"/>
    <cellStyle name="20% - Accent1 4 2 2 9 2 2 2" xfId="33354" xr:uid="{00000000-0005-0000-0000-000092810000}"/>
    <cellStyle name="20% - Accent1 4 2 2 9 2 3" xfId="33355" xr:uid="{00000000-0005-0000-0000-000093810000}"/>
    <cellStyle name="20% - Accent1 4 2 2 9 3" xfId="33356" xr:uid="{00000000-0005-0000-0000-000094810000}"/>
    <cellStyle name="20% - Accent1 4 2 2 9 3 2" xfId="33357" xr:uid="{00000000-0005-0000-0000-000095810000}"/>
    <cellStyle name="20% - Accent1 4 2 2 9 4" xfId="33358" xr:uid="{00000000-0005-0000-0000-000096810000}"/>
    <cellStyle name="20% - Accent1 4 2 20" xfId="33359" xr:uid="{00000000-0005-0000-0000-000097810000}"/>
    <cellStyle name="20% - Accent1 4 2 3" xfId="33360" xr:uid="{00000000-0005-0000-0000-000098810000}"/>
    <cellStyle name="20% - Accent1 4 2 3 10" xfId="33361" xr:uid="{00000000-0005-0000-0000-000099810000}"/>
    <cellStyle name="20% - Accent1 4 2 3 10 2" xfId="33362" xr:uid="{00000000-0005-0000-0000-00009A810000}"/>
    <cellStyle name="20% - Accent1 4 2 3 10 2 2" xfId="33363" xr:uid="{00000000-0005-0000-0000-00009B810000}"/>
    <cellStyle name="20% - Accent1 4 2 3 10 2 2 2" xfId="33364" xr:uid="{00000000-0005-0000-0000-00009C810000}"/>
    <cellStyle name="20% - Accent1 4 2 3 10 2 3" xfId="33365" xr:uid="{00000000-0005-0000-0000-00009D810000}"/>
    <cellStyle name="20% - Accent1 4 2 3 10 3" xfId="33366" xr:uid="{00000000-0005-0000-0000-00009E810000}"/>
    <cellStyle name="20% - Accent1 4 2 3 10 3 2" xfId="33367" xr:uid="{00000000-0005-0000-0000-00009F810000}"/>
    <cellStyle name="20% - Accent1 4 2 3 10 4" xfId="33368" xr:uid="{00000000-0005-0000-0000-0000A0810000}"/>
    <cellStyle name="20% - Accent1 4 2 3 11" xfId="33369" xr:uid="{00000000-0005-0000-0000-0000A1810000}"/>
    <cellStyle name="20% - Accent1 4 2 3 11 2" xfId="33370" xr:uid="{00000000-0005-0000-0000-0000A2810000}"/>
    <cellStyle name="20% - Accent1 4 2 3 11 2 2" xfId="33371" xr:uid="{00000000-0005-0000-0000-0000A3810000}"/>
    <cellStyle name="20% - Accent1 4 2 3 11 2 2 2" xfId="33372" xr:uid="{00000000-0005-0000-0000-0000A4810000}"/>
    <cellStyle name="20% - Accent1 4 2 3 11 2 3" xfId="33373" xr:uid="{00000000-0005-0000-0000-0000A5810000}"/>
    <cellStyle name="20% - Accent1 4 2 3 11 3" xfId="33374" xr:uid="{00000000-0005-0000-0000-0000A6810000}"/>
    <cellStyle name="20% - Accent1 4 2 3 11 3 2" xfId="33375" xr:uid="{00000000-0005-0000-0000-0000A7810000}"/>
    <cellStyle name="20% - Accent1 4 2 3 11 4" xfId="33376" xr:uid="{00000000-0005-0000-0000-0000A8810000}"/>
    <cellStyle name="20% - Accent1 4 2 3 12" xfId="33377" xr:uid="{00000000-0005-0000-0000-0000A9810000}"/>
    <cellStyle name="20% - Accent1 4 2 3 12 2" xfId="33378" xr:uid="{00000000-0005-0000-0000-0000AA810000}"/>
    <cellStyle name="20% - Accent1 4 2 3 12 2 2" xfId="33379" xr:uid="{00000000-0005-0000-0000-0000AB810000}"/>
    <cellStyle name="20% - Accent1 4 2 3 12 3" xfId="33380" xr:uid="{00000000-0005-0000-0000-0000AC810000}"/>
    <cellStyle name="20% - Accent1 4 2 3 13" xfId="33381" xr:uid="{00000000-0005-0000-0000-0000AD810000}"/>
    <cellStyle name="20% - Accent1 4 2 3 13 2" xfId="33382" xr:uid="{00000000-0005-0000-0000-0000AE810000}"/>
    <cellStyle name="20% - Accent1 4 2 3 13 2 2" xfId="33383" xr:uid="{00000000-0005-0000-0000-0000AF810000}"/>
    <cellStyle name="20% - Accent1 4 2 3 13 3" xfId="33384" xr:uid="{00000000-0005-0000-0000-0000B0810000}"/>
    <cellStyle name="20% - Accent1 4 2 3 14" xfId="33385" xr:uid="{00000000-0005-0000-0000-0000B1810000}"/>
    <cellStyle name="20% - Accent1 4 2 3 14 2" xfId="33386" xr:uid="{00000000-0005-0000-0000-0000B2810000}"/>
    <cellStyle name="20% - Accent1 4 2 3 15" xfId="33387" xr:uid="{00000000-0005-0000-0000-0000B3810000}"/>
    <cellStyle name="20% - Accent1 4 2 3 15 2" xfId="33388" xr:uid="{00000000-0005-0000-0000-0000B4810000}"/>
    <cellStyle name="20% - Accent1 4 2 3 16" xfId="33389" xr:uid="{00000000-0005-0000-0000-0000B5810000}"/>
    <cellStyle name="20% - Accent1 4 2 3 2" xfId="33390" xr:uid="{00000000-0005-0000-0000-0000B6810000}"/>
    <cellStyle name="20% - Accent1 4 2 3 2 10" xfId="33391" xr:uid="{00000000-0005-0000-0000-0000B7810000}"/>
    <cellStyle name="20% - Accent1 4 2 3 2 10 2" xfId="33392" xr:uid="{00000000-0005-0000-0000-0000B8810000}"/>
    <cellStyle name="20% - Accent1 4 2 3 2 10 2 2" xfId="33393" xr:uid="{00000000-0005-0000-0000-0000B9810000}"/>
    <cellStyle name="20% - Accent1 4 2 3 2 10 2 2 2" xfId="33394" xr:uid="{00000000-0005-0000-0000-0000BA810000}"/>
    <cellStyle name="20% - Accent1 4 2 3 2 10 2 3" xfId="33395" xr:uid="{00000000-0005-0000-0000-0000BB810000}"/>
    <cellStyle name="20% - Accent1 4 2 3 2 10 3" xfId="33396" xr:uid="{00000000-0005-0000-0000-0000BC810000}"/>
    <cellStyle name="20% - Accent1 4 2 3 2 10 3 2" xfId="33397" xr:uid="{00000000-0005-0000-0000-0000BD810000}"/>
    <cellStyle name="20% - Accent1 4 2 3 2 10 4" xfId="33398" xr:uid="{00000000-0005-0000-0000-0000BE810000}"/>
    <cellStyle name="20% - Accent1 4 2 3 2 11" xfId="33399" xr:uid="{00000000-0005-0000-0000-0000BF810000}"/>
    <cellStyle name="20% - Accent1 4 2 3 2 11 2" xfId="33400" xr:uid="{00000000-0005-0000-0000-0000C0810000}"/>
    <cellStyle name="20% - Accent1 4 2 3 2 11 2 2" xfId="33401" xr:uid="{00000000-0005-0000-0000-0000C1810000}"/>
    <cellStyle name="20% - Accent1 4 2 3 2 11 3" xfId="33402" xr:uid="{00000000-0005-0000-0000-0000C2810000}"/>
    <cellStyle name="20% - Accent1 4 2 3 2 12" xfId="33403" xr:uid="{00000000-0005-0000-0000-0000C3810000}"/>
    <cellStyle name="20% - Accent1 4 2 3 2 12 2" xfId="33404" xr:uid="{00000000-0005-0000-0000-0000C4810000}"/>
    <cellStyle name="20% - Accent1 4 2 3 2 12 2 2" xfId="33405" xr:uid="{00000000-0005-0000-0000-0000C5810000}"/>
    <cellStyle name="20% - Accent1 4 2 3 2 12 3" xfId="33406" xr:uid="{00000000-0005-0000-0000-0000C6810000}"/>
    <cellStyle name="20% - Accent1 4 2 3 2 13" xfId="33407" xr:uid="{00000000-0005-0000-0000-0000C7810000}"/>
    <cellStyle name="20% - Accent1 4 2 3 2 13 2" xfId="33408" xr:uid="{00000000-0005-0000-0000-0000C8810000}"/>
    <cellStyle name="20% - Accent1 4 2 3 2 14" xfId="33409" xr:uid="{00000000-0005-0000-0000-0000C9810000}"/>
    <cellStyle name="20% - Accent1 4 2 3 2 14 2" xfId="33410" xr:uid="{00000000-0005-0000-0000-0000CA810000}"/>
    <cellStyle name="20% - Accent1 4 2 3 2 15" xfId="33411" xr:uid="{00000000-0005-0000-0000-0000CB810000}"/>
    <cellStyle name="20% - Accent1 4 2 3 2 2" xfId="33412" xr:uid="{00000000-0005-0000-0000-0000CC810000}"/>
    <cellStyle name="20% - Accent1 4 2 3 2 2 10" xfId="33413" xr:uid="{00000000-0005-0000-0000-0000CD810000}"/>
    <cellStyle name="20% - Accent1 4 2 3 2 2 10 2" xfId="33414" xr:uid="{00000000-0005-0000-0000-0000CE810000}"/>
    <cellStyle name="20% - Accent1 4 2 3 2 2 10 2 2" xfId="33415" xr:uid="{00000000-0005-0000-0000-0000CF810000}"/>
    <cellStyle name="20% - Accent1 4 2 3 2 2 10 3" xfId="33416" xr:uid="{00000000-0005-0000-0000-0000D0810000}"/>
    <cellStyle name="20% - Accent1 4 2 3 2 2 11" xfId="33417" xr:uid="{00000000-0005-0000-0000-0000D1810000}"/>
    <cellStyle name="20% - Accent1 4 2 3 2 2 11 2" xfId="33418" xr:uid="{00000000-0005-0000-0000-0000D2810000}"/>
    <cellStyle name="20% - Accent1 4 2 3 2 2 11 2 2" xfId="33419" xr:uid="{00000000-0005-0000-0000-0000D3810000}"/>
    <cellStyle name="20% - Accent1 4 2 3 2 2 11 3" xfId="33420" xr:uid="{00000000-0005-0000-0000-0000D4810000}"/>
    <cellStyle name="20% - Accent1 4 2 3 2 2 12" xfId="33421" xr:uid="{00000000-0005-0000-0000-0000D5810000}"/>
    <cellStyle name="20% - Accent1 4 2 3 2 2 12 2" xfId="33422" xr:uid="{00000000-0005-0000-0000-0000D6810000}"/>
    <cellStyle name="20% - Accent1 4 2 3 2 2 13" xfId="33423" xr:uid="{00000000-0005-0000-0000-0000D7810000}"/>
    <cellStyle name="20% - Accent1 4 2 3 2 2 13 2" xfId="33424" xr:uid="{00000000-0005-0000-0000-0000D8810000}"/>
    <cellStyle name="20% - Accent1 4 2 3 2 2 14" xfId="33425" xr:uid="{00000000-0005-0000-0000-0000D9810000}"/>
    <cellStyle name="20% - Accent1 4 2 3 2 2 2" xfId="33426" xr:uid="{00000000-0005-0000-0000-0000DA810000}"/>
    <cellStyle name="20% - Accent1 4 2 3 2 2 2 10" xfId="33427" xr:uid="{00000000-0005-0000-0000-0000DB810000}"/>
    <cellStyle name="20% - Accent1 4 2 3 2 2 2 10 2" xfId="33428" xr:uid="{00000000-0005-0000-0000-0000DC810000}"/>
    <cellStyle name="20% - Accent1 4 2 3 2 2 2 11" xfId="33429" xr:uid="{00000000-0005-0000-0000-0000DD810000}"/>
    <cellStyle name="20% - Accent1 4 2 3 2 2 2 2" xfId="33430" xr:uid="{00000000-0005-0000-0000-0000DE810000}"/>
    <cellStyle name="20% - Accent1 4 2 3 2 2 2 2 2" xfId="33431" xr:uid="{00000000-0005-0000-0000-0000DF810000}"/>
    <cellStyle name="20% - Accent1 4 2 3 2 2 2 2 2 2" xfId="33432" xr:uid="{00000000-0005-0000-0000-0000E0810000}"/>
    <cellStyle name="20% - Accent1 4 2 3 2 2 2 2 2 2 2" xfId="33433" xr:uid="{00000000-0005-0000-0000-0000E1810000}"/>
    <cellStyle name="20% - Accent1 4 2 3 2 2 2 2 2 2 2 2" xfId="33434" xr:uid="{00000000-0005-0000-0000-0000E2810000}"/>
    <cellStyle name="20% - Accent1 4 2 3 2 2 2 2 2 2 3" xfId="33435" xr:uid="{00000000-0005-0000-0000-0000E3810000}"/>
    <cellStyle name="20% - Accent1 4 2 3 2 2 2 2 2 3" xfId="33436" xr:uid="{00000000-0005-0000-0000-0000E4810000}"/>
    <cellStyle name="20% - Accent1 4 2 3 2 2 2 2 2 3 2" xfId="33437" xr:uid="{00000000-0005-0000-0000-0000E5810000}"/>
    <cellStyle name="20% - Accent1 4 2 3 2 2 2 2 2 4" xfId="33438" xr:uid="{00000000-0005-0000-0000-0000E6810000}"/>
    <cellStyle name="20% - Accent1 4 2 3 2 2 2 2 3" xfId="33439" xr:uid="{00000000-0005-0000-0000-0000E7810000}"/>
    <cellStyle name="20% - Accent1 4 2 3 2 2 2 2 3 2" xfId="33440" xr:uid="{00000000-0005-0000-0000-0000E8810000}"/>
    <cellStyle name="20% - Accent1 4 2 3 2 2 2 2 3 2 2" xfId="33441" xr:uid="{00000000-0005-0000-0000-0000E9810000}"/>
    <cellStyle name="20% - Accent1 4 2 3 2 2 2 2 3 2 2 2" xfId="33442" xr:uid="{00000000-0005-0000-0000-0000EA810000}"/>
    <cellStyle name="20% - Accent1 4 2 3 2 2 2 2 3 2 3" xfId="33443" xr:uid="{00000000-0005-0000-0000-0000EB810000}"/>
    <cellStyle name="20% - Accent1 4 2 3 2 2 2 2 3 3" xfId="33444" xr:uid="{00000000-0005-0000-0000-0000EC810000}"/>
    <cellStyle name="20% - Accent1 4 2 3 2 2 2 2 3 3 2" xfId="33445" xr:uid="{00000000-0005-0000-0000-0000ED810000}"/>
    <cellStyle name="20% - Accent1 4 2 3 2 2 2 2 3 4" xfId="33446" xr:uid="{00000000-0005-0000-0000-0000EE810000}"/>
    <cellStyle name="20% - Accent1 4 2 3 2 2 2 2 4" xfId="33447" xr:uid="{00000000-0005-0000-0000-0000EF810000}"/>
    <cellStyle name="20% - Accent1 4 2 3 2 2 2 2 4 2" xfId="33448" xr:uid="{00000000-0005-0000-0000-0000F0810000}"/>
    <cellStyle name="20% - Accent1 4 2 3 2 2 2 2 4 2 2" xfId="33449" xr:uid="{00000000-0005-0000-0000-0000F1810000}"/>
    <cellStyle name="20% - Accent1 4 2 3 2 2 2 2 4 2 2 2" xfId="33450" xr:uid="{00000000-0005-0000-0000-0000F2810000}"/>
    <cellStyle name="20% - Accent1 4 2 3 2 2 2 2 4 2 3" xfId="33451" xr:uid="{00000000-0005-0000-0000-0000F3810000}"/>
    <cellStyle name="20% - Accent1 4 2 3 2 2 2 2 4 3" xfId="33452" xr:uid="{00000000-0005-0000-0000-0000F4810000}"/>
    <cellStyle name="20% - Accent1 4 2 3 2 2 2 2 4 3 2" xfId="33453" xr:uid="{00000000-0005-0000-0000-0000F5810000}"/>
    <cellStyle name="20% - Accent1 4 2 3 2 2 2 2 4 4" xfId="33454" xr:uid="{00000000-0005-0000-0000-0000F6810000}"/>
    <cellStyle name="20% - Accent1 4 2 3 2 2 2 2 5" xfId="33455" xr:uid="{00000000-0005-0000-0000-0000F7810000}"/>
    <cellStyle name="20% - Accent1 4 2 3 2 2 2 2 5 2" xfId="33456" xr:uid="{00000000-0005-0000-0000-0000F8810000}"/>
    <cellStyle name="20% - Accent1 4 2 3 2 2 2 2 5 2 2" xfId="33457" xr:uid="{00000000-0005-0000-0000-0000F9810000}"/>
    <cellStyle name="20% - Accent1 4 2 3 2 2 2 2 5 3" xfId="33458" xr:uid="{00000000-0005-0000-0000-0000FA810000}"/>
    <cellStyle name="20% - Accent1 4 2 3 2 2 2 2 6" xfId="33459" xr:uid="{00000000-0005-0000-0000-0000FB810000}"/>
    <cellStyle name="20% - Accent1 4 2 3 2 2 2 2 6 2" xfId="33460" xr:uid="{00000000-0005-0000-0000-0000FC810000}"/>
    <cellStyle name="20% - Accent1 4 2 3 2 2 2 2 6 2 2" xfId="33461" xr:uid="{00000000-0005-0000-0000-0000FD810000}"/>
    <cellStyle name="20% - Accent1 4 2 3 2 2 2 2 6 3" xfId="33462" xr:uid="{00000000-0005-0000-0000-0000FE810000}"/>
    <cellStyle name="20% - Accent1 4 2 3 2 2 2 2 7" xfId="33463" xr:uid="{00000000-0005-0000-0000-0000FF810000}"/>
    <cellStyle name="20% - Accent1 4 2 3 2 2 2 2 7 2" xfId="33464" xr:uid="{00000000-0005-0000-0000-000000820000}"/>
    <cellStyle name="20% - Accent1 4 2 3 2 2 2 2 8" xfId="33465" xr:uid="{00000000-0005-0000-0000-000001820000}"/>
    <cellStyle name="20% - Accent1 4 2 3 2 2 2 2 8 2" xfId="33466" xr:uid="{00000000-0005-0000-0000-000002820000}"/>
    <cellStyle name="20% - Accent1 4 2 3 2 2 2 2 9" xfId="33467" xr:uid="{00000000-0005-0000-0000-000003820000}"/>
    <cellStyle name="20% - Accent1 4 2 3 2 2 2 3" xfId="33468" xr:uid="{00000000-0005-0000-0000-000004820000}"/>
    <cellStyle name="20% - Accent1 4 2 3 2 2 2 3 2" xfId="33469" xr:uid="{00000000-0005-0000-0000-000005820000}"/>
    <cellStyle name="20% - Accent1 4 2 3 2 2 2 3 2 2" xfId="33470" xr:uid="{00000000-0005-0000-0000-000006820000}"/>
    <cellStyle name="20% - Accent1 4 2 3 2 2 2 3 2 2 2" xfId="33471" xr:uid="{00000000-0005-0000-0000-000007820000}"/>
    <cellStyle name="20% - Accent1 4 2 3 2 2 2 3 2 2 2 2" xfId="33472" xr:uid="{00000000-0005-0000-0000-000008820000}"/>
    <cellStyle name="20% - Accent1 4 2 3 2 2 2 3 2 2 3" xfId="33473" xr:uid="{00000000-0005-0000-0000-000009820000}"/>
    <cellStyle name="20% - Accent1 4 2 3 2 2 2 3 2 3" xfId="33474" xr:uid="{00000000-0005-0000-0000-00000A820000}"/>
    <cellStyle name="20% - Accent1 4 2 3 2 2 2 3 2 3 2" xfId="33475" xr:uid="{00000000-0005-0000-0000-00000B820000}"/>
    <cellStyle name="20% - Accent1 4 2 3 2 2 2 3 2 4" xfId="33476" xr:uid="{00000000-0005-0000-0000-00000C820000}"/>
    <cellStyle name="20% - Accent1 4 2 3 2 2 2 3 3" xfId="33477" xr:uid="{00000000-0005-0000-0000-00000D820000}"/>
    <cellStyle name="20% - Accent1 4 2 3 2 2 2 3 3 2" xfId="33478" xr:uid="{00000000-0005-0000-0000-00000E820000}"/>
    <cellStyle name="20% - Accent1 4 2 3 2 2 2 3 3 2 2" xfId="33479" xr:uid="{00000000-0005-0000-0000-00000F820000}"/>
    <cellStyle name="20% - Accent1 4 2 3 2 2 2 3 3 2 2 2" xfId="33480" xr:uid="{00000000-0005-0000-0000-000010820000}"/>
    <cellStyle name="20% - Accent1 4 2 3 2 2 2 3 3 2 3" xfId="33481" xr:uid="{00000000-0005-0000-0000-000011820000}"/>
    <cellStyle name="20% - Accent1 4 2 3 2 2 2 3 3 3" xfId="33482" xr:uid="{00000000-0005-0000-0000-000012820000}"/>
    <cellStyle name="20% - Accent1 4 2 3 2 2 2 3 3 3 2" xfId="33483" xr:uid="{00000000-0005-0000-0000-000013820000}"/>
    <cellStyle name="20% - Accent1 4 2 3 2 2 2 3 3 4" xfId="33484" xr:uid="{00000000-0005-0000-0000-000014820000}"/>
    <cellStyle name="20% - Accent1 4 2 3 2 2 2 3 4" xfId="33485" xr:uid="{00000000-0005-0000-0000-000015820000}"/>
    <cellStyle name="20% - Accent1 4 2 3 2 2 2 3 4 2" xfId="33486" xr:uid="{00000000-0005-0000-0000-000016820000}"/>
    <cellStyle name="20% - Accent1 4 2 3 2 2 2 3 4 2 2" xfId="33487" xr:uid="{00000000-0005-0000-0000-000017820000}"/>
    <cellStyle name="20% - Accent1 4 2 3 2 2 2 3 4 2 2 2" xfId="33488" xr:uid="{00000000-0005-0000-0000-000018820000}"/>
    <cellStyle name="20% - Accent1 4 2 3 2 2 2 3 4 2 3" xfId="33489" xr:uid="{00000000-0005-0000-0000-000019820000}"/>
    <cellStyle name="20% - Accent1 4 2 3 2 2 2 3 4 3" xfId="33490" xr:uid="{00000000-0005-0000-0000-00001A820000}"/>
    <cellStyle name="20% - Accent1 4 2 3 2 2 2 3 4 3 2" xfId="33491" xr:uid="{00000000-0005-0000-0000-00001B820000}"/>
    <cellStyle name="20% - Accent1 4 2 3 2 2 2 3 4 4" xfId="33492" xr:uid="{00000000-0005-0000-0000-00001C820000}"/>
    <cellStyle name="20% - Accent1 4 2 3 2 2 2 3 5" xfId="33493" xr:uid="{00000000-0005-0000-0000-00001D820000}"/>
    <cellStyle name="20% - Accent1 4 2 3 2 2 2 3 5 2" xfId="33494" xr:uid="{00000000-0005-0000-0000-00001E820000}"/>
    <cellStyle name="20% - Accent1 4 2 3 2 2 2 3 5 2 2" xfId="33495" xr:uid="{00000000-0005-0000-0000-00001F820000}"/>
    <cellStyle name="20% - Accent1 4 2 3 2 2 2 3 5 3" xfId="33496" xr:uid="{00000000-0005-0000-0000-000020820000}"/>
    <cellStyle name="20% - Accent1 4 2 3 2 2 2 3 6" xfId="33497" xr:uid="{00000000-0005-0000-0000-000021820000}"/>
    <cellStyle name="20% - Accent1 4 2 3 2 2 2 3 6 2" xfId="33498" xr:uid="{00000000-0005-0000-0000-000022820000}"/>
    <cellStyle name="20% - Accent1 4 2 3 2 2 2 3 6 2 2" xfId="33499" xr:uid="{00000000-0005-0000-0000-000023820000}"/>
    <cellStyle name="20% - Accent1 4 2 3 2 2 2 3 6 3" xfId="33500" xr:uid="{00000000-0005-0000-0000-000024820000}"/>
    <cellStyle name="20% - Accent1 4 2 3 2 2 2 3 7" xfId="33501" xr:uid="{00000000-0005-0000-0000-000025820000}"/>
    <cellStyle name="20% - Accent1 4 2 3 2 2 2 3 7 2" xfId="33502" xr:uid="{00000000-0005-0000-0000-000026820000}"/>
    <cellStyle name="20% - Accent1 4 2 3 2 2 2 3 8" xfId="33503" xr:uid="{00000000-0005-0000-0000-000027820000}"/>
    <cellStyle name="20% - Accent1 4 2 3 2 2 2 3 8 2" xfId="33504" xr:uid="{00000000-0005-0000-0000-000028820000}"/>
    <cellStyle name="20% - Accent1 4 2 3 2 2 2 3 9" xfId="33505" xr:uid="{00000000-0005-0000-0000-000029820000}"/>
    <cellStyle name="20% - Accent1 4 2 3 2 2 2 4" xfId="33506" xr:uid="{00000000-0005-0000-0000-00002A820000}"/>
    <cellStyle name="20% - Accent1 4 2 3 2 2 2 4 2" xfId="33507" xr:uid="{00000000-0005-0000-0000-00002B820000}"/>
    <cellStyle name="20% - Accent1 4 2 3 2 2 2 4 2 2" xfId="33508" xr:uid="{00000000-0005-0000-0000-00002C820000}"/>
    <cellStyle name="20% - Accent1 4 2 3 2 2 2 4 2 2 2" xfId="33509" xr:uid="{00000000-0005-0000-0000-00002D820000}"/>
    <cellStyle name="20% - Accent1 4 2 3 2 2 2 4 2 3" xfId="33510" xr:uid="{00000000-0005-0000-0000-00002E820000}"/>
    <cellStyle name="20% - Accent1 4 2 3 2 2 2 4 3" xfId="33511" xr:uid="{00000000-0005-0000-0000-00002F820000}"/>
    <cellStyle name="20% - Accent1 4 2 3 2 2 2 4 3 2" xfId="33512" xr:uid="{00000000-0005-0000-0000-000030820000}"/>
    <cellStyle name="20% - Accent1 4 2 3 2 2 2 4 4" xfId="33513" xr:uid="{00000000-0005-0000-0000-000031820000}"/>
    <cellStyle name="20% - Accent1 4 2 3 2 2 2 5" xfId="33514" xr:uid="{00000000-0005-0000-0000-000032820000}"/>
    <cellStyle name="20% - Accent1 4 2 3 2 2 2 5 2" xfId="33515" xr:uid="{00000000-0005-0000-0000-000033820000}"/>
    <cellStyle name="20% - Accent1 4 2 3 2 2 2 5 2 2" xfId="33516" xr:uid="{00000000-0005-0000-0000-000034820000}"/>
    <cellStyle name="20% - Accent1 4 2 3 2 2 2 5 2 2 2" xfId="33517" xr:uid="{00000000-0005-0000-0000-000035820000}"/>
    <cellStyle name="20% - Accent1 4 2 3 2 2 2 5 2 3" xfId="33518" xr:uid="{00000000-0005-0000-0000-000036820000}"/>
    <cellStyle name="20% - Accent1 4 2 3 2 2 2 5 3" xfId="33519" xr:uid="{00000000-0005-0000-0000-000037820000}"/>
    <cellStyle name="20% - Accent1 4 2 3 2 2 2 5 3 2" xfId="33520" xr:uid="{00000000-0005-0000-0000-000038820000}"/>
    <cellStyle name="20% - Accent1 4 2 3 2 2 2 5 4" xfId="33521" xr:uid="{00000000-0005-0000-0000-000039820000}"/>
    <cellStyle name="20% - Accent1 4 2 3 2 2 2 6" xfId="33522" xr:uid="{00000000-0005-0000-0000-00003A820000}"/>
    <cellStyle name="20% - Accent1 4 2 3 2 2 2 6 2" xfId="33523" xr:uid="{00000000-0005-0000-0000-00003B820000}"/>
    <cellStyle name="20% - Accent1 4 2 3 2 2 2 6 2 2" xfId="33524" xr:uid="{00000000-0005-0000-0000-00003C820000}"/>
    <cellStyle name="20% - Accent1 4 2 3 2 2 2 6 2 2 2" xfId="33525" xr:uid="{00000000-0005-0000-0000-00003D820000}"/>
    <cellStyle name="20% - Accent1 4 2 3 2 2 2 6 2 3" xfId="33526" xr:uid="{00000000-0005-0000-0000-00003E820000}"/>
    <cellStyle name="20% - Accent1 4 2 3 2 2 2 6 3" xfId="33527" xr:uid="{00000000-0005-0000-0000-00003F820000}"/>
    <cellStyle name="20% - Accent1 4 2 3 2 2 2 6 3 2" xfId="33528" xr:uid="{00000000-0005-0000-0000-000040820000}"/>
    <cellStyle name="20% - Accent1 4 2 3 2 2 2 6 4" xfId="33529" xr:uid="{00000000-0005-0000-0000-000041820000}"/>
    <cellStyle name="20% - Accent1 4 2 3 2 2 2 7" xfId="33530" xr:uid="{00000000-0005-0000-0000-000042820000}"/>
    <cellStyle name="20% - Accent1 4 2 3 2 2 2 7 2" xfId="33531" xr:uid="{00000000-0005-0000-0000-000043820000}"/>
    <cellStyle name="20% - Accent1 4 2 3 2 2 2 7 2 2" xfId="33532" xr:uid="{00000000-0005-0000-0000-000044820000}"/>
    <cellStyle name="20% - Accent1 4 2 3 2 2 2 7 3" xfId="33533" xr:uid="{00000000-0005-0000-0000-000045820000}"/>
    <cellStyle name="20% - Accent1 4 2 3 2 2 2 8" xfId="33534" xr:uid="{00000000-0005-0000-0000-000046820000}"/>
    <cellStyle name="20% - Accent1 4 2 3 2 2 2 8 2" xfId="33535" xr:uid="{00000000-0005-0000-0000-000047820000}"/>
    <cellStyle name="20% - Accent1 4 2 3 2 2 2 8 2 2" xfId="33536" xr:uid="{00000000-0005-0000-0000-000048820000}"/>
    <cellStyle name="20% - Accent1 4 2 3 2 2 2 8 3" xfId="33537" xr:uid="{00000000-0005-0000-0000-000049820000}"/>
    <cellStyle name="20% - Accent1 4 2 3 2 2 2 9" xfId="33538" xr:uid="{00000000-0005-0000-0000-00004A820000}"/>
    <cellStyle name="20% - Accent1 4 2 3 2 2 2 9 2" xfId="33539" xr:uid="{00000000-0005-0000-0000-00004B820000}"/>
    <cellStyle name="20% - Accent1 4 2 3 2 2 3" xfId="33540" xr:uid="{00000000-0005-0000-0000-00004C820000}"/>
    <cellStyle name="20% - Accent1 4 2 3 2 2 3 10" xfId="33541" xr:uid="{00000000-0005-0000-0000-00004D820000}"/>
    <cellStyle name="20% - Accent1 4 2 3 2 2 3 10 2" xfId="33542" xr:uid="{00000000-0005-0000-0000-00004E820000}"/>
    <cellStyle name="20% - Accent1 4 2 3 2 2 3 11" xfId="33543" xr:uid="{00000000-0005-0000-0000-00004F820000}"/>
    <cellStyle name="20% - Accent1 4 2 3 2 2 3 2" xfId="33544" xr:uid="{00000000-0005-0000-0000-000050820000}"/>
    <cellStyle name="20% - Accent1 4 2 3 2 2 3 2 2" xfId="33545" xr:uid="{00000000-0005-0000-0000-000051820000}"/>
    <cellStyle name="20% - Accent1 4 2 3 2 2 3 2 2 2" xfId="33546" xr:uid="{00000000-0005-0000-0000-000052820000}"/>
    <cellStyle name="20% - Accent1 4 2 3 2 2 3 2 2 2 2" xfId="33547" xr:uid="{00000000-0005-0000-0000-000053820000}"/>
    <cellStyle name="20% - Accent1 4 2 3 2 2 3 2 2 2 2 2" xfId="33548" xr:uid="{00000000-0005-0000-0000-000054820000}"/>
    <cellStyle name="20% - Accent1 4 2 3 2 2 3 2 2 2 3" xfId="33549" xr:uid="{00000000-0005-0000-0000-000055820000}"/>
    <cellStyle name="20% - Accent1 4 2 3 2 2 3 2 2 3" xfId="33550" xr:uid="{00000000-0005-0000-0000-000056820000}"/>
    <cellStyle name="20% - Accent1 4 2 3 2 2 3 2 2 3 2" xfId="33551" xr:uid="{00000000-0005-0000-0000-000057820000}"/>
    <cellStyle name="20% - Accent1 4 2 3 2 2 3 2 2 4" xfId="33552" xr:uid="{00000000-0005-0000-0000-000058820000}"/>
    <cellStyle name="20% - Accent1 4 2 3 2 2 3 2 3" xfId="33553" xr:uid="{00000000-0005-0000-0000-000059820000}"/>
    <cellStyle name="20% - Accent1 4 2 3 2 2 3 2 3 2" xfId="33554" xr:uid="{00000000-0005-0000-0000-00005A820000}"/>
    <cellStyle name="20% - Accent1 4 2 3 2 2 3 2 3 2 2" xfId="33555" xr:uid="{00000000-0005-0000-0000-00005B820000}"/>
    <cellStyle name="20% - Accent1 4 2 3 2 2 3 2 3 2 2 2" xfId="33556" xr:uid="{00000000-0005-0000-0000-00005C820000}"/>
    <cellStyle name="20% - Accent1 4 2 3 2 2 3 2 3 2 3" xfId="33557" xr:uid="{00000000-0005-0000-0000-00005D820000}"/>
    <cellStyle name="20% - Accent1 4 2 3 2 2 3 2 3 3" xfId="33558" xr:uid="{00000000-0005-0000-0000-00005E820000}"/>
    <cellStyle name="20% - Accent1 4 2 3 2 2 3 2 3 3 2" xfId="33559" xr:uid="{00000000-0005-0000-0000-00005F820000}"/>
    <cellStyle name="20% - Accent1 4 2 3 2 2 3 2 3 4" xfId="33560" xr:uid="{00000000-0005-0000-0000-000060820000}"/>
    <cellStyle name="20% - Accent1 4 2 3 2 2 3 2 4" xfId="33561" xr:uid="{00000000-0005-0000-0000-000061820000}"/>
    <cellStyle name="20% - Accent1 4 2 3 2 2 3 2 4 2" xfId="33562" xr:uid="{00000000-0005-0000-0000-000062820000}"/>
    <cellStyle name="20% - Accent1 4 2 3 2 2 3 2 4 2 2" xfId="33563" xr:uid="{00000000-0005-0000-0000-000063820000}"/>
    <cellStyle name="20% - Accent1 4 2 3 2 2 3 2 4 2 2 2" xfId="33564" xr:uid="{00000000-0005-0000-0000-000064820000}"/>
    <cellStyle name="20% - Accent1 4 2 3 2 2 3 2 4 2 3" xfId="33565" xr:uid="{00000000-0005-0000-0000-000065820000}"/>
    <cellStyle name="20% - Accent1 4 2 3 2 2 3 2 4 3" xfId="33566" xr:uid="{00000000-0005-0000-0000-000066820000}"/>
    <cellStyle name="20% - Accent1 4 2 3 2 2 3 2 4 3 2" xfId="33567" xr:uid="{00000000-0005-0000-0000-000067820000}"/>
    <cellStyle name="20% - Accent1 4 2 3 2 2 3 2 4 4" xfId="33568" xr:uid="{00000000-0005-0000-0000-000068820000}"/>
    <cellStyle name="20% - Accent1 4 2 3 2 2 3 2 5" xfId="33569" xr:uid="{00000000-0005-0000-0000-000069820000}"/>
    <cellStyle name="20% - Accent1 4 2 3 2 2 3 2 5 2" xfId="33570" xr:uid="{00000000-0005-0000-0000-00006A820000}"/>
    <cellStyle name="20% - Accent1 4 2 3 2 2 3 2 5 2 2" xfId="33571" xr:uid="{00000000-0005-0000-0000-00006B820000}"/>
    <cellStyle name="20% - Accent1 4 2 3 2 2 3 2 5 3" xfId="33572" xr:uid="{00000000-0005-0000-0000-00006C820000}"/>
    <cellStyle name="20% - Accent1 4 2 3 2 2 3 2 6" xfId="33573" xr:uid="{00000000-0005-0000-0000-00006D820000}"/>
    <cellStyle name="20% - Accent1 4 2 3 2 2 3 2 6 2" xfId="33574" xr:uid="{00000000-0005-0000-0000-00006E820000}"/>
    <cellStyle name="20% - Accent1 4 2 3 2 2 3 2 6 2 2" xfId="33575" xr:uid="{00000000-0005-0000-0000-00006F820000}"/>
    <cellStyle name="20% - Accent1 4 2 3 2 2 3 2 6 3" xfId="33576" xr:uid="{00000000-0005-0000-0000-000070820000}"/>
    <cellStyle name="20% - Accent1 4 2 3 2 2 3 2 7" xfId="33577" xr:uid="{00000000-0005-0000-0000-000071820000}"/>
    <cellStyle name="20% - Accent1 4 2 3 2 2 3 2 7 2" xfId="33578" xr:uid="{00000000-0005-0000-0000-000072820000}"/>
    <cellStyle name="20% - Accent1 4 2 3 2 2 3 2 8" xfId="33579" xr:uid="{00000000-0005-0000-0000-000073820000}"/>
    <cellStyle name="20% - Accent1 4 2 3 2 2 3 2 8 2" xfId="33580" xr:uid="{00000000-0005-0000-0000-000074820000}"/>
    <cellStyle name="20% - Accent1 4 2 3 2 2 3 2 9" xfId="33581" xr:uid="{00000000-0005-0000-0000-000075820000}"/>
    <cellStyle name="20% - Accent1 4 2 3 2 2 3 3" xfId="33582" xr:uid="{00000000-0005-0000-0000-000076820000}"/>
    <cellStyle name="20% - Accent1 4 2 3 2 2 3 3 2" xfId="33583" xr:uid="{00000000-0005-0000-0000-000077820000}"/>
    <cellStyle name="20% - Accent1 4 2 3 2 2 3 3 2 2" xfId="33584" xr:uid="{00000000-0005-0000-0000-000078820000}"/>
    <cellStyle name="20% - Accent1 4 2 3 2 2 3 3 2 2 2" xfId="33585" xr:uid="{00000000-0005-0000-0000-000079820000}"/>
    <cellStyle name="20% - Accent1 4 2 3 2 2 3 3 2 2 2 2" xfId="33586" xr:uid="{00000000-0005-0000-0000-00007A820000}"/>
    <cellStyle name="20% - Accent1 4 2 3 2 2 3 3 2 2 3" xfId="33587" xr:uid="{00000000-0005-0000-0000-00007B820000}"/>
    <cellStyle name="20% - Accent1 4 2 3 2 2 3 3 2 3" xfId="33588" xr:uid="{00000000-0005-0000-0000-00007C820000}"/>
    <cellStyle name="20% - Accent1 4 2 3 2 2 3 3 2 3 2" xfId="33589" xr:uid="{00000000-0005-0000-0000-00007D820000}"/>
    <cellStyle name="20% - Accent1 4 2 3 2 2 3 3 2 4" xfId="33590" xr:uid="{00000000-0005-0000-0000-00007E820000}"/>
    <cellStyle name="20% - Accent1 4 2 3 2 2 3 3 3" xfId="33591" xr:uid="{00000000-0005-0000-0000-00007F820000}"/>
    <cellStyle name="20% - Accent1 4 2 3 2 2 3 3 3 2" xfId="33592" xr:uid="{00000000-0005-0000-0000-000080820000}"/>
    <cellStyle name="20% - Accent1 4 2 3 2 2 3 3 3 2 2" xfId="33593" xr:uid="{00000000-0005-0000-0000-000081820000}"/>
    <cellStyle name="20% - Accent1 4 2 3 2 2 3 3 3 2 2 2" xfId="33594" xr:uid="{00000000-0005-0000-0000-000082820000}"/>
    <cellStyle name="20% - Accent1 4 2 3 2 2 3 3 3 2 3" xfId="33595" xr:uid="{00000000-0005-0000-0000-000083820000}"/>
    <cellStyle name="20% - Accent1 4 2 3 2 2 3 3 3 3" xfId="33596" xr:uid="{00000000-0005-0000-0000-000084820000}"/>
    <cellStyle name="20% - Accent1 4 2 3 2 2 3 3 3 3 2" xfId="33597" xr:uid="{00000000-0005-0000-0000-000085820000}"/>
    <cellStyle name="20% - Accent1 4 2 3 2 2 3 3 3 4" xfId="33598" xr:uid="{00000000-0005-0000-0000-000086820000}"/>
    <cellStyle name="20% - Accent1 4 2 3 2 2 3 3 4" xfId="33599" xr:uid="{00000000-0005-0000-0000-000087820000}"/>
    <cellStyle name="20% - Accent1 4 2 3 2 2 3 3 4 2" xfId="33600" xr:uid="{00000000-0005-0000-0000-000088820000}"/>
    <cellStyle name="20% - Accent1 4 2 3 2 2 3 3 4 2 2" xfId="33601" xr:uid="{00000000-0005-0000-0000-000089820000}"/>
    <cellStyle name="20% - Accent1 4 2 3 2 2 3 3 4 2 2 2" xfId="33602" xr:uid="{00000000-0005-0000-0000-00008A820000}"/>
    <cellStyle name="20% - Accent1 4 2 3 2 2 3 3 4 2 3" xfId="33603" xr:uid="{00000000-0005-0000-0000-00008B820000}"/>
    <cellStyle name="20% - Accent1 4 2 3 2 2 3 3 4 3" xfId="33604" xr:uid="{00000000-0005-0000-0000-00008C820000}"/>
    <cellStyle name="20% - Accent1 4 2 3 2 2 3 3 4 3 2" xfId="33605" xr:uid="{00000000-0005-0000-0000-00008D820000}"/>
    <cellStyle name="20% - Accent1 4 2 3 2 2 3 3 4 4" xfId="33606" xr:uid="{00000000-0005-0000-0000-00008E820000}"/>
    <cellStyle name="20% - Accent1 4 2 3 2 2 3 3 5" xfId="33607" xr:uid="{00000000-0005-0000-0000-00008F820000}"/>
    <cellStyle name="20% - Accent1 4 2 3 2 2 3 3 5 2" xfId="33608" xr:uid="{00000000-0005-0000-0000-000090820000}"/>
    <cellStyle name="20% - Accent1 4 2 3 2 2 3 3 5 2 2" xfId="33609" xr:uid="{00000000-0005-0000-0000-000091820000}"/>
    <cellStyle name="20% - Accent1 4 2 3 2 2 3 3 5 3" xfId="33610" xr:uid="{00000000-0005-0000-0000-000092820000}"/>
    <cellStyle name="20% - Accent1 4 2 3 2 2 3 3 6" xfId="33611" xr:uid="{00000000-0005-0000-0000-000093820000}"/>
    <cellStyle name="20% - Accent1 4 2 3 2 2 3 3 6 2" xfId="33612" xr:uid="{00000000-0005-0000-0000-000094820000}"/>
    <cellStyle name="20% - Accent1 4 2 3 2 2 3 3 6 2 2" xfId="33613" xr:uid="{00000000-0005-0000-0000-000095820000}"/>
    <cellStyle name="20% - Accent1 4 2 3 2 2 3 3 6 3" xfId="33614" xr:uid="{00000000-0005-0000-0000-000096820000}"/>
    <cellStyle name="20% - Accent1 4 2 3 2 2 3 3 7" xfId="33615" xr:uid="{00000000-0005-0000-0000-000097820000}"/>
    <cellStyle name="20% - Accent1 4 2 3 2 2 3 3 7 2" xfId="33616" xr:uid="{00000000-0005-0000-0000-000098820000}"/>
    <cellStyle name="20% - Accent1 4 2 3 2 2 3 3 8" xfId="33617" xr:uid="{00000000-0005-0000-0000-000099820000}"/>
    <cellStyle name="20% - Accent1 4 2 3 2 2 3 3 8 2" xfId="33618" xr:uid="{00000000-0005-0000-0000-00009A820000}"/>
    <cellStyle name="20% - Accent1 4 2 3 2 2 3 3 9" xfId="33619" xr:uid="{00000000-0005-0000-0000-00009B820000}"/>
    <cellStyle name="20% - Accent1 4 2 3 2 2 3 4" xfId="33620" xr:uid="{00000000-0005-0000-0000-00009C820000}"/>
    <cellStyle name="20% - Accent1 4 2 3 2 2 3 4 2" xfId="33621" xr:uid="{00000000-0005-0000-0000-00009D820000}"/>
    <cellStyle name="20% - Accent1 4 2 3 2 2 3 4 2 2" xfId="33622" xr:uid="{00000000-0005-0000-0000-00009E820000}"/>
    <cellStyle name="20% - Accent1 4 2 3 2 2 3 4 2 2 2" xfId="33623" xr:uid="{00000000-0005-0000-0000-00009F820000}"/>
    <cellStyle name="20% - Accent1 4 2 3 2 2 3 4 2 3" xfId="33624" xr:uid="{00000000-0005-0000-0000-0000A0820000}"/>
    <cellStyle name="20% - Accent1 4 2 3 2 2 3 4 3" xfId="33625" xr:uid="{00000000-0005-0000-0000-0000A1820000}"/>
    <cellStyle name="20% - Accent1 4 2 3 2 2 3 4 3 2" xfId="33626" xr:uid="{00000000-0005-0000-0000-0000A2820000}"/>
    <cellStyle name="20% - Accent1 4 2 3 2 2 3 4 4" xfId="33627" xr:uid="{00000000-0005-0000-0000-0000A3820000}"/>
    <cellStyle name="20% - Accent1 4 2 3 2 2 3 5" xfId="33628" xr:uid="{00000000-0005-0000-0000-0000A4820000}"/>
    <cellStyle name="20% - Accent1 4 2 3 2 2 3 5 2" xfId="33629" xr:uid="{00000000-0005-0000-0000-0000A5820000}"/>
    <cellStyle name="20% - Accent1 4 2 3 2 2 3 5 2 2" xfId="33630" xr:uid="{00000000-0005-0000-0000-0000A6820000}"/>
    <cellStyle name="20% - Accent1 4 2 3 2 2 3 5 2 2 2" xfId="33631" xr:uid="{00000000-0005-0000-0000-0000A7820000}"/>
    <cellStyle name="20% - Accent1 4 2 3 2 2 3 5 2 3" xfId="33632" xr:uid="{00000000-0005-0000-0000-0000A8820000}"/>
    <cellStyle name="20% - Accent1 4 2 3 2 2 3 5 3" xfId="33633" xr:uid="{00000000-0005-0000-0000-0000A9820000}"/>
    <cellStyle name="20% - Accent1 4 2 3 2 2 3 5 3 2" xfId="33634" xr:uid="{00000000-0005-0000-0000-0000AA820000}"/>
    <cellStyle name="20% - Accent1 4 2 3 2 2 3 5 4" xfId="33635" xr:uid="{00000000-0005-0000-0000-0000AB820000}"/>
    <cellStyle name="20% - Accent1 4 2 3 2 2 3 6" xfId="33636" xr:uid="{00000000-0005-0000-0000-0000AC820000}"/>
    <cellStyle name="20% - Accent1 4 2 3 2 2 3 6 2" xfId="33637" xr:uid="{00000000-0005-0000-0000-0000AD820000}"/>
    <cellStyle name="20% - Accent1 4 2 3 2 2 3 6 2 2" xfId="33638" xr:uid="{00000000-0005-0000-0000-0000AE820000}"/>
    <cellStyle name="20% - Accent1 4 2 3 2 2 3 6 2 2 2" xfId="33639" xr:uid="{00000000-0005-0000-0000-0000AF820000}"/>
    <cellStyle name="20% - Accent1 4 2 3 2 2 3 6 2 3" xfId="33640" xr:uid="{00000000-0005-0000-0000-0000B0820000}"/>
    <cellStyle name="20% - Accent1 4 2 3 2 2 3 6 3" xfId="33641" xr:uid="{00000000-0005-0000-0000-0000B1820000}"/>
    <cellStyle name="20% - Accent1 4 2 3 2 2 3 6 3 2" xfId="33642" xr:uid="{00000000-0005-0000-0000-0000B2820000}"/>
    <cellStyle name="20% - Accent1 4 2 3 2 2 3 6 4" xfId="33643" xr:uid="{00000000-0005-0000-0000-0000B3820000}"/>
    <cellStyle name="20% - Accent1 4 2 3 2 2 3 7" xfId="33644" xr:uid="{00000000-0005-0000-0000-0000B4820000}"/>
    <cellStyle name="20% - Accent1 4 2 3 2 2 3 7 2" xfId="33645" xr:uid="{00000000-0005-0000-0000-0000B5820000}"/>
    <cellStyle name="20% - Accent1 4 2 3 2 2 3 7 2 2" xfId="33646" xr:uid="{00000000-0005-0000-0000-0000B6820000}"/>
    <cellStyle name="20% - Accent1 4 2 3 2 2 3 7 3" xfId="33647" xr:uid="{00000000-0005-0000-0000-0000B7820000}"/>
    <cellStyle name="20% - Accent1 4 2 3 2 2 3 8" xfId="33648" xr:uid="{00000000-0005-0000-0000-0000B8820000}"/>
    <cellStyle name="20% - Accent1 4 2 3 2 2 3 8 2" xfId="33649" xr:uid="{00000000-0005-0000-0000-0000B9820000}"/>
    <cellStyle name="20% - Accent1 4 2 3 2 2 3 8 2 2" xfId="33650" xr:uid="{00000000-0005-0000-0000-0000BA820000}"/>
    <cellStyle name="20% - Accent1 4 2 3 2 2 3 8 3" xfId="33651" xr:uid="{00000000-0005-0000-0000-0000BB820000}"/>
    <cellStyle name="20% - Accent1 4 2 3 2 2 3 9" xfId="33652" xr:uid="{00000000-0005-0000-0000-0000BC820000}"/>
    <cellStyle name="20% - Accent1 4 2 3 2 2 3 9 2" xfId="33653" xr:uid="{00000000-0005-0000-0000-0000BD820000}"/>
    <cellStyle name="20% - Accent1 4 2 3 2 2 4" xfId="33654" xr:uid="{00000000-0005-0000-0000-0000BE820000}"/>
    <cellStyle name="20% - Accent1 4 2 3 2 2 4 10" xfId="33655" xr:uid="{00000000-0005-0000-0000-0000BF820000}"/>
    <cellStyle name="20% - Accent1 4 2 3 2 2 4 10 2" xfId="33656" xr:uid="{00000000-0005-0000-0000-0000C0820000}"/>
    <cellStyle name="20% - Accent1 4 2 3 2 2 4 11" xfId="33657" xr:uid="{00000000-0005-0000-0000-0000C1820000}"/>
    <cellStyle name="20% - Accent1 4 2 3 2 2 4 2" xfId="33658" xr:uid="{00000000-0005-0000-0000-0000C2820000}"/>
    <cellStyle name="20% - Accent1 4 2 3 2 2 4 2 2" xfId="33659" xr:uid="{00000000-0005-0000-0000-0000C3820000}"/>
    <cellStyle name="20% - Accent1 4 2 3 2 2 4 2 2 2" xfId="33660" xr:uid="{00000000-0005-0000-0000-0000C4820000}"/>
    <cellStyle name="20% - Accent1 4 2 3 2 2 4 2 2 2 2" xfId="33661" xr:uid="{00000000-0005-0000-0000-0000C5820000}"/>
    <cellStyle name="20% - Accent1 4 2 3 2 2 4 2 2 2 2 2" xfId="33662" xr:uid="{00000000-0005-0000-0000-0000C6820000}"/>
    <cellStyle name="20% - Accent1 4 2 3 2 2 4 2 2 2 3" xfId="33663" xr:uid="{00000000-0005-0000-0000-0000C7820000}"/>
    <cellStyle name="20% - Accent1 4 2 3 2 2 4 2 2 3" xfId="33664" xr:uid="{00000000-0005-0000-0000-0000C8820000}"/>
    <cellStyle name="20% - Accent1 4 2 3 2 2 4 2 2 3 2" xfId="33665" xr:uid="{00000000-0005-0000-0000-0000C9820000}"/>
    <cellStyle name="20% - Accent1 4 2 3 2 2 4 2 2 4" xfId="33666" xr:uid="{00000000-0005-0000-0000-0000CA820000}"/>
    <cellStyle name="20% - Accent1 4 2 3 2 2 4 2 3" xfId="33667" xr:uid="{00000000-0005-0000-0000-0000CB820000}"/>
    <cellStyle name="20% - Accent1 4 2 3 2 2 4 2 3 2" xfId="33668" xr:uid="{00000000-0005-0000-0000-0000CC820000}"/>
    <cellStyle name="20% - Accent1 4 2 3 2 2 4 2 3 2 2" xfId="33669" xr:uid="{00000000-0005-0000-0000-0000CD820000}"/>
    <cellStyle name="20% - Accent1 4 2 3 2 2 4 2 3 2 2 2" xfId="33670" xr:uid="{00000000-0005-0000-0000-0000CE820000}"/>
    <cellStyle name="20% - Accent1 4 2 3 2 2 4 2 3 2 3" xfId="33671" xr:uid="{00000000-0005-0000-0000-0000CF820000}"/>
    <cellStyle name="20% - Accent1 4 2 3 2 2 4 2 3 3" xfId="33672" xr:uid="{00000000-0005-0000-0000-0000D0820000}"/>
    <cellStyle name="20% - Accent1 4 2 3 2 2 4 2 3 3 2" xfId="33673" xr:uid="{00000000-0005-0000-0000-0000D1820000}"/>
    <cellStyle name="20% - Accent1 4 2 3 2 2 4 2 3 4" xfId="33674" xr:uid="{00000000-0005-0000-0000-0000D2820000}"/>
    <cellStyle name="20% - Accent1 4 2 3 2 2 4 2 4" xfId="33675" xr:uid="{00000000-0005-0000-0000-0000D3820000}"/>
    <cellStyle name="20% - Accent1 4 2 3 2 2 4 2 4 2" xfId="33676" xr:uid="{00000000-0005-0000-0000-0000D4820000}"/>
    <cellStyle name="20% - Accent1 4 2 3 2 2 4 2 4 2 2" xfId="33677" xr:uid="{00000000-0005-0000-0000-0000D5820000}"/>
    <cellStyle name="20% - Accent1 4 2 3 2 2 4 2 4 2 2 2" xfId="33678" xr:uid="{00000000-0005-0000-0000-0000D6820000}"/>
    <cellStyle name="20% - Accent1 4 2 3 2 2 4 2 4 2 3" xfId="33679" xr:uid="{00000000-0005-0000-0000-0000D7820000}"/>
    <cellStyle name="20% - Accent1 4 2 3 2 2 4 2 4 3" xfId="33680" xr:uid="{00000000-0005-0000-0000-0000D8820000}"/>
    <cellStyle name="20% - Accent1 4 2 3 2 2 4 2 4 3 2" xfId="33681" xr:uid="{00000000-0005-0000-0000-0000D9820000}"/>
    <cellStyle name="20% - Accent1 4 2 3 2 2 4 2 4 4" xfId="33682" xr:uid="{00000000-0005-0000-0000-0000DA820000}"/>
    <cellStyle name="20% - Accent1 4 2 3 2 2 4 2 5" xfId="33683" xr:uid="{00000000-0005-0000-0000-0000DB820000}"/>
    <cellStyle name="20% - Accent1 4 2 3 2 2 4 2 5 2" xfId="33684" xr:uid="{00000000-0005-0000-0000-0000DC820000}"/>
    <cellStyle name="20% - Accent1 4 2 3 2 2 4 2 5 2 2" xfId="33685" xr:uid="{00000000-0005-0000-0000-0000DD820000}"/>
    <cellStyle name="20% - Accent1 4 2 3 2 2 4 2 5 3" xfId="33686" xr:uid="{00000000-0005-0000-0000-0000DE820000}"/>
    <cellStyle name="20% - Accent1 4 2 3 2 2 4 2 6" xfId="33687" xr:uid="{00000000-0005-0000-0000-0000DF820000}"/>
    <cellStyle name="20% - Accent1 4 2 3 2 2 4 2 6 2" xfId="33688" xr:uid="{00000000-0005-0000-0000-0000E0820000}"/>
    <cellStyle name="20% - Accent1 4 2 3 2 2 4 2 6 2 2" xfId="33689" xr:uid="{00000000-0005-0000-0000-0000E1820000}"/>
    <cellStyle name="20% - Accent1 4 2 3 2 2 4 2 6 3" xfId="33690" xr:uid="{00000000-0005-0000-0000-0000E2820000}"/>
    <cellStyle name="20% - Accent1 4 2 3 2 2 4 2 7" xfId="33691" xr:uid="{00000000-0005-0000-0000-0000E3820000}"/>
    <cellStyle name="20% - Accent1 4 2 3 2 2 4 2 7 2" xfId="33692" xr:uid="{00000000-0005-0000-0000-0000E4820000}"/>
    <cellStyle name="20% - Accent1 4 2 3 2 2 4 2 8" xfId="33693" xr:uid="{00000000-0005-0000-0000-0000E5820000}"/>
    <cellStyle name="20% - Accent1 4 2 3 2 2 4 2 8 2" xfId="33694" xr:uid="{00000000-0005-0000-0000-0000E6820000}"/>
    <cellStyle name="20% - Accent1 4 2 3 2 2 4 2 9" xfId="33695" xr:uid="{00000000-0005-0000-0000-0000E7820000}"/>
    <cellStyle name="20% - Accent1 4 2 3 2 2 4 3" xfId="33696" xr:uid="{00000000-0005-0000-0000-0000E8820000}"/>
    <cellStyle name="20% - Accent1 4 2 3 2 2 4 3 2" xfId="33697" xr:uid="{00000000-0005-0000-0000-0000E9820000}"/>
    <cellStyle name="20% - Accent1 4 2 3 2 2 4 3 2 2" xfId="33698" xr:uid="{00000000-0005-0000-0000-0000EA820000}"/>
    <cellStyle name="20% - Accent1 4 2 3 2 2 4 3 2 2 2" xfId="33699" xr:uid="{00000000-0005-0000-0000-0000EB820000}"/>
    <cellStyle name="20% - Accent1 4 2 3 2 2 4 3 2 2 2 2" xfId="33700" xr:uid="{00000000-0005-0000-0000-0000EC820000}"/>
    <cellStyle name="20% - Accent1 4 2 3 2 2 4 3 2 2 3" xfId="33701" xr:uid="{00000000-0005-0000-0000-0000ED820000}"/>
    <cellStyle name="20% - Accent1 4 2 3 2 2 4 3 2 3" xfId="33702" xr:uid="{00000000-0005-0000-0000-0000EE820000}"/>
    <cellStyle name="20% - Accent1 4 2 3 2 2 4 3 2 3 2" xfId="33703" xr:uid="{00000000-0005-0000-0000-0000EF820000}"/>
    <cellStyle name="20% - Accent1 4 2 3 2 2 4 3 2 4" xfId="33704" xr:uid="{00000000-0005-0000-0000-0000F0820000}"/>
    <cellStyle name="20% - Accent1 4 2 3 2 2 4 3 3" xfId="33705" xr:uid="{00000000-0005-0000-0000-0000F1820000}"/>
    <cellStyle name="20% - Accent1 4 2 3 2 2 4 3 3 2" xfId="33706" xr:uid="{00000000-0005-0000-0000-0000F2820000}"/>
    <cellStyle name="20% - Accent1 4 2 3 2 2 4 3 3 2 2" xfId="33707" xr:uid="{00000000-0005-0000-0000-0000F3820000}"/>
    <cellStyle name="20% - Accent1 4 2 3 2 2 4 3 3 2 2 2" xfId="33708" xr:uid="{00000000-0005-0000-0000-0000F4820000}"/>
    <cellStyle name="20% - Accent1 4 2 3 2 2 4 3 3 2 3" xfId="33709" xr:uid="{00000000-0005-0000-0000-0000F5820000}"/>
    <cellStyle name="20% - Accent1 4 2 3 2 2 4 3 3 3" xfId="33710" xr:uid="{00000000-0005-0000-0000-0000F6820000}"/>
    <cellStyle name="20% - Accent1 4 2 3 2 2 4 3 3 3 2" xfId="33711" xr:uid="{00000000-0005-0000-0000-0000F7820000}"/>
    <cellStyle name="20% - Accent1 4 2 3 2 2 4 3 3 4" xfId="33712" xr:uid="{00000000-0005-0000-0000-0000F8820000}"/>
    <cellStyle name="20% - Accent1 4 2 3 2 2 4 3 4" xfId="33713" xr:uid="{00000000-0005-0000-0000-0000F9820000}"/>
    <cellStyle name="20% - Accent1 4 2 3 2 2 4 3 4 2" xfId="33714" xr:uid="{00000000-0005-0000-0000-0000FA820000}"/>
    <cellStyle name="20% - Accent1 4 2 3 2 2 4 3 4 2 2" xfId="33715" xr:uid="{00000000-0005-0000-0000-0000FB820000}"/>
    <cellStyle name="20% - Accent1 4 2 3 2 2 4 3 4 2 2 2" xfId="33716" xr:uid="{00000000-0005-0000-0000-0000FC820000}"/>
    <cellStyle name="20% - Accent1 4 2 3 2 2 4 3 4 2 3" xfId="33717" xr:uid="{00000000-0005-0000-0000-0000FD820000}"/>
    <cellStyle name="20% - Accent1 4 2 3 2 2 4 3 4 3" xfId="33718" xr:uid="{00000000-0005-0000-0000-0000FE820000}"/>
    <cellStyle name="20% - Accent1 4 2 3 2 2 4 3 4 3 2" xfId="33719" xr:uid="{00000000-0005-0000-0000-0000FF820000}"/>
    <cellStyle name="20% - Accent1 4 2 3 2 2 4 3 4 4" xfId="33720" xr:uid="{00000000-0005-0000-0000-000000830000}"/>
    <cellStyle name="20% - Accent1 4 2 3 2 2 4 3 5" xfId="33721" xr:uid="{00000000-0005-0000-0000-000001830000}"/>
    <cellStyle name="20% - Accent1 4 2 3 2 2 4 3 5 2" xfId="33722" xr:uid="{00000000-0005-0000-0000-000002830000}"/>
    <cellStyle name="20% - Accent1 4 2 3 2 2 4 3 5 2 2" xfId="33723" xr:uid="{00000000-0005-0000-0000-000003830000}"/>
    <cellStyle name="20% - Accent1 4 2 3 2 2 4 3 5 3" xfId="33724" xr:uid="{00000000-0005-0000-0000-000004830000}"/>
    <cellStyle name="20% - Accent1 4 2 3 2 2 4 3 6" xfId="33725" xr:uid="{00000000-0005-0000-0000-000005830000}"/>
    <cellStyle name="20% - Accent1 4 2 3 2 2 4 3 6 2" xfId="33726" xr:uid="{00000000-0005-0000-0000-000006830000}"/>
    <cellStyle name="20% - Accent1 4 2 3 2 2 4 3 6 2 2" xfId="33727" xr:uid="{00000000-0005-0000-0000-000007830000}"/>
    <cellStyle name="20% - Accent1 4 2 3 2 2 4 3 6 3" xfId="33728" xr:uid="{00000000-0005-0000-0000-000008830000}"/>
    <cellStyle name="20% - Accent1 4 2 3 2 2 4 3 7" xfId="33729" xr:uid="{00000000-0005-0000-0000-000009830000}"/>
    <cellStyle name="20% - Accent1 4 2 3 2 2 4 3 7 2" xfId="33730" xr:uid="{00000000-0005-0000-0000-00000A830000}"/>
    <cellStyle name="20% - Accent1 4 2 3 2 2 4 3 8" xfId="33731" xr:uid="{00000000-0005-0000-0000-00000B830000}"/>
    <cellStyle name="20% - Accent1 4 2 3 2 2 4 3 8 2" xfId="33732" xr:uid="{00000000-0005-0000-0000-00000C830000}"/>
    <cellStyle name="20% - Accent1 4 2 3 2 2 4 3 9" xfId="33733" xr:uid="{00000000-0005-0000-0000-00000D830000}"/>
    <cellStyle name="20% - Accent1 4 2 3 2 2 4 4" xfId="33734" xr:uid="{00000000-0005-0000-0000-00000E830000}"/>
    <cellStyle name="20% - Accent1 4 2 3 2 2 4 4 2" xfId="33735" xr:uid="{00000000-0005-0000-0000-00000F830000}"/>
    <cellStyle name="20% - Accent1 4 2 3 2 2 4 4 2 2" xfId="33736" xr:uid="{00000000-0005-0000-0000-000010830000}"/>
    <cellStyle name="20% - Accent1 4 2 3 2 2 4 4 2 2 2" xfId="33737" xr:uid="{00000000-0005-0000-0000-000011830000}"/>
    <cellStyle name="20% - Accent1 4 2 3 2 2 4 4 2 3" xfId="33738" xr:uid="{00000000-0005-0000-0000-000012830000}"/>
    <cellStyle name="20% - Accent1 4 2 3 2 2 4 4 3" xfId="33739" xr:uid="{00000000-0005-0000-0000-000013830000}"/>
    <cellStyle name="20% - Accent1 4 2 3 2 2 4 4 3 2" xfId="33740" xr:uid="{00000000-0005-0000-0000-000014830000}"/>
    <cellStyle name="20% - Accent1 4 2 3 2 2 4 4 4" xfId="33741" xr:uid="{00000000-0005-0000-0000-000015830000}"/>
    <cellStyle name="20% - Accent1 4 2 3 2 2 4 5" xfId="33742" xr:uid="{00000000-0005-0000-0000-000016830000}"/>
    <cellStyle name="20% - Accent1 4 2 3 2 2 4 5 2" xfId="33743" xr:uid="{00000000-0005-0000-0000-000017830000}"/>
    <cellStyle name="20% - Accent1 4 2 3 2 2 4 5 2 2" xfId="33744" xr:uid="{00000000-0005-0000-0000-000018830000}"/>
    <cellStyle name="20% - Accent1 4 2 3 2 2 4 5 2 2 2" xfId="33745" xr:uid="{00000000-0005-0000-0000-000019830000}"/>
    <cellStyle name="20% - Accent1 4 2 3 2 2 4 5 2 3" xfId="33746" xr:uid="{00000000-0005-0000-0000-00001A830000}"/>
    <cellStyle name="20% - Accent1 4 2 3 2 2 4 5 3" xfId="33747" xr:uid="{00000000-0005-0000-0000-00001B830000}"/>
    <cellStyle name="20% - Accent1 4 2 3 2 2 4 5 3 2" xfId="33748" xr:uid="{00000000-0005-0000-0000-00001C830000}"/>
    <cellStyle name="20% - Accent1 4 2 3 2 2 4 5 4" xfId="33749" xr:uid="{00000000-0005-0000-0000-00001D830000}"/>
    <cellStyle name="20% - Accent1 4 2 3 2 2 4 6" xfId="33750" xr:uid="{00000000-0005-0000-0000-00001E830000}"/>
    <cellStyle name="20% - Accent1 4 2 3 2 2 4 6 2" xfId="33751" xr:uid="{00000000-0005-0000-0000-00001F830000}"/>
    <cellStyle name="20% - Accent1 4 2 3 2 2 4 6 2 2" xfId="33752" xr:uid="{00000000-0005-0000-0000-000020830000}"/>
    <cellStyle name="20% - Accent1 4 2 3 2 2 4 6 2 2 2" xfId="33753" xr:uid="{00000000-0005-0000-0000-000021830000}"/>
    <cellStyle name="20% - Accent1 4 2 3 2 2 4 6 2 3" xfId="33754" xr:uid="{00000000-0005-0000-0000-000022830000}"/>
    <cellStyle name="20% - Accent1 4 2 3 2 2 4 6 3" xfId="33755" xr:uid="{00000000-0005-0000-0000-000023830000}"/>
    <cellStyle name="20% - Accent1 4 2 3 2 2 4 6 3 2" xfId="33756" xr:uid="{00000000-0005-0000-0000-000024830000}"/>
    <cellStyle name="20% - Accent1 4 2 3 2 2 4 6 4" xfId="33757" xr:uid="{00000000-0005-0000-0000-000025830000}"/>
    <cellStyle name="20% - Accent1 4 2 3 2 2 4 7" xfId="33758" xr:uid="{00000000-0005-0000-0000-000026830000}"/>
    <cellStyle name="20% - Accent1 4 2 3 2 2 4 7 2" xfId="33759" xr:uid="{00000000-0005-0000-0000-000027830000}"/>
    <cellStyle name="20% - Accent1 4 2 3 2 2 4 7 2 2" xfId="33760" xr:uid="{00000000-0005-0000-0000-000028830000}"/>
    <cellStyle name="20% - Accent1 4 2 3 2 2 4 7 3" xfId="33761" xr:uid="{00000000-0005-0000-0000-000029830000}"/>
    <cellStyle name="20% - Accent1 4 2 3 2 2 4 8" xfId="33762" xr:uid="{00000000-0005-0000-0000-00002A830000}"/>
    <cellStyle name="20% - Accent1 4 2 3 2 2 4 8 2" xfId="33763" xr:uid="{00000000-0005-0000-0000-00002B830000}"/>
    <cellStyle name="20% - Accent1 4 2 3 2 2 4 8 2 2" xfId="33764" xr:uid="{00000000-0005-0000-0000-00002C830000}"/>
    <cellStyle name="20% - Accent1 4 2 3 2 2 4 8 3" xfId="33765" xr:uid="{00000000-0005-0000-0000-00002D830000}"/>
    <cellStyle name="20% - Accent1 4 2 3 2 2 4 9" xfId="33766" xr:uid="{00000000-0005-0000-0000-00002E830000}"/>
    <cellStyle name="20% - Accent1 4 2 3 2 2 4 9 2" xfId="33767" xr:uid="{00000000-0005-0000-0000-00002F830000}"/>
    <cellStyle name="20% - Accent1 4 2 3 2 2 5" xfId="33768" xr:uid="{00000000-0005-0000-0000-000030830000}"/>
    <cellStyle name="20% - Accent1 4 2 3 2 2 5 2" xfId="33769" xr:uid="{00000000-0005-0000-0000-000031830000}"/>
    <cellStyle name="20% - Accent1 4 2 3 2 2 5 2 2" xfId="33770" xr:uid="{00000000-0005-0000-0000-000032830000}"/>
    <cellStyle name="20% - Accent1 4 2 3 2 2 5 2 2 2" xfId="33771" xr:uid="{00000000-0005-0000-0000-000033830000}"/>
    <cellStyle name="20% - Accent1 4 2 3 2 2 5 2 2 2 2" xfId="33772" xr:uid="{00000000-0005-0000-0000-000034830000}"/>
    <cellStyle name="20% - Accent1 4 2 3 2 2 5 2 2 3" xfId="33773" xr:uid="{00000000-0005-0000-0000-000035830000}"/>
    <cellStyle name="20% - Accent1 4 2 3 2 2 5 2 3" xfId="33774" xr:uid="{00000000-0005-0000-0000-000036830000}"/>
    <cellStyle name="20% - Accent1 4 2 3 2 2 5 2 3 2" xfId="33775" xr:uid="{00000000-0005-0000-0000-000037830000}"/>
    <cellStyle name="20% - Accent1 4 2 3 2 2 5 2 4" xfId="33776" xr:uid="{00000000-0005-0000-0000-000038830000}"/>
    <cellStyle name="20% - Accent1 4 2 3 2 2 5 3" xfId="33777" xr:uid="{00000000-0005-0000-0000-000039830000}"/>
    <cellStyle name="20% - Accent1 4 2 3 2 2 5 3 2" xfId="33778" xr:uid="{00000000-0005-0000-0000-00003A830000}"/>
    <cellStyle name="20% - Accent1 4 2 3 2 2 5 3 2 2" xfId="33779" xr:uid="{00000000-0005-0000-0000-00003B830000}"/>
    <cellStyle name="20% - Accent1 4 2 3 2 2 5 3 2 2 2" xfId="33780" xr:uid="{00000000-0005-0000-0000-00003C830000}"/>
    <cellStyle name="20% - Accent1 4 2 3 2 2 5 3 2 3" xfId="33781" xr:uid="{00000000-0005-0000-0000-00003D830000}"/>
    <cellStyle name="20% - Accent1 4 2 3 2 2 5 3 3" xfId="33782" xr:uid="{00000000-0005-0000-0000-00003E830000}"/>
    <cellStyle name="20% - Accent1 4 2 3 2 2 5 3 3 2" xfId="33783" xr:uid="{00000000-0005-0000-0000-00003F830000}"/>
    <cellStyle name="20% - Accent1 4 2 3 2 2 5 3 4" xfId="33784" xr:uid="{00000000-0005-0000-0000-000040830000}"/>
    <cellStyle name="20% - Accent1 4 2 3 2 2 5 4" xfId="33785" xr:uid="{00000000-0005-0000-0000-000041830000}"/>
    <cellStyle name="20% - Accent1 4 2 3 2 2 5 4 2" xfId="33786" xr:uid="{00000000-0005-0000-0000-000042830000}"/>
    <cellStyle name="20% - Accent1 4 2 3 2 2 5 4 2 2" xfId="33787" xr:uid="{00000000-0005-0000-0000-000043830000}"/>
    <cellStyle name="20% - Accent1 4 2 3 2 2 5 4 2 2 2" xfId="33788" xr:uid="{00000000-0005-0000-0000-000044830000}"/>
    <cellStyle name="20% - Accent1 4 2 3 2 2 5 4 2 3" xfId="33789" xr:uid="{00000000-0005-0000-0000-000045830000}"/>
    <cellStyle name="20% - Accent1 4 2 3 2 2 5 4 3" xfId="33790" xr:uid="{00000000-0005-0000-0000-000046830000}"/>
    <cellStyle name="20% - Accent1 4 2 3 2 2 5 4 3 2" xfId="33791" xr:uid="{00000000-0005-0000-0000-000047830000}"/>
    <cellStyle name="20% - Accent1 4 2 3 2 2 5 4 4" xfId="33792" xr:uid="{00000000-0005-0000-0000-000048830000}"/>
    <cellStyle name="20% - Accent1 4 2 3 2 2 5 5" xfId="33793" xr:uid="{00000000-0005-0000-0000-000049830000}"/>
    <cellStyle name="20% - Accent1 4 2 3 2 2 5 5 2" xfId="33794" xr:uid="{00000000-0005-0000-0000-00004A830000}"/>
    <cellStyle name="20% - Accent1 4 2 3 2 2 5 5 2 2" xfId="33795" xr:uid="{00000000-0005-0000-0000-00004B830000}"/>
    <cellStyle name="20% - Accent1 4 2 3 2 2 5 5 3" xfId="33796" xr:uid="{00000000-0005-0000-0000-00004C830000}"/>
    <cellStyle name="20% - Accent1 4 2 3 2 2 5 6" xfId="33797" xr:uid="{00000000-0005-0000-0000-00004D830000}"/>
    <cellStyle name="20% - Accent1 4 2 3 2 2 5 6 2" xfId="33798" xr:uid="{00000000-0005-0000-0000-00004E830000}"/>
    <cellStyle name="20% - Accent1 4 2 3 2 2 5 6 2 2" xfId="33799" xr:uid="{00000000-0005-0000-0000-00004F830000}"/>
    <cellStyle name="20% - Accent1 4 2 3 2 2 5 6 3" xfId="33800" xr:uid="{00000000-0005-0000-0000-000050830000}"/>
    <cellStyle name="20% - Accent1 4 2 3 2 2 5 7" xfId="33801" xr:uid="{00000000-0005-0000-0000-000051830000}"/>
    <cellStyle name="20% - Accent1 4 2 3 2 2 5 7 2" xfId="33802" xr:uid="{00000000-0005-0000-0000-000052830000}"/>
    <cellStyle name="20% - Accent1 4 2 3 2 2 5 8" xfId="33803" xr:uid="{00000000-0005-0000-0000-000053830000}"/>
    <cellStyle name="20% - Accent1 4 2 3 2 2 5 8 2" xfId="33804" xr:uid="{00000000-0005-0000-0000-000054830000}"/>
    <cellStyle name="20% - Accent1 4 2 3 2 2 5 9" xfId="33805" xr:uid="{00000000-0005-0000-0000-000055830000}"/>
    <cellStyle name="20% - Accent1 4 2 3 2 2 6" xfId="33806" xr:uid="{00000000-0005-0000-0000-000056830000}"/>
    <cellStyle name="20% - Accent1 4 2 3 2 2 6 2" xfId="33807" xr:uid="{00000000-0005-0000-0000-000057830000}"/>
    <cellStyle name="20% - Accent1 4 2 3 2 2 6 2 2" xfId="33808" xr:uid="{00000000-0005-0000-0000-000058830000}"/>
    <cellStyle name="20% - Accent1 4 2 3 2 2 6 2 2 2" xfId="33809" xr:uid="{00000000-0005-0000-0000-000059830000}"/>
    <cellStyle name="20% - Accent1 4 2 3 2 2 6 2 2 2 2" xfId="33810" xr:uid="{00000000-0005-0000-0000-00005A830000}"/>
    <cellStyle name="20% - Accent1 4 2 3 2 2 6 2 2 3" xfId="33811" xr:uid="{00000000-0005-0000-0000-00005B830000}"/>
    <cellStyle name="20% - Accent1 4 2 3 2 2 6 2 3" xfId="33812" xr:uid="{00000000-0005-0000-0000-00005C830000}"/>
    <cellStyle name="20% - Accent1 4 2 3 2 2 6 2 3 2" xfId="33813" xr:uid="{00000000-0005-0000-0000-00005D830000}"/>
    <cellStyle name="20% - Accent1 4 2 3 2 2 6 2 4" xfId="33814" xr:uid="{00000000-0005-0000-0000-00005E830000}"/>
    <cellStyle name="20% - Accent1 4 2 3 2 2 6 3" xfId="33815" xr:uid="{00000000-0005-0000-0000-00005F830000}"/>
    <cellStyle name="20% - Accent1 4 2 3 2 2 6 3 2" xfId="33816" xr:uid="{00000000-0005-0000-0000-000060830000}"/>
    <cellStyle name="20% - Accent1 4 2 3 2 2 6 3 2 2" xfId="33817" xr:uid="{00000000-0005-0000-0000-000061830000}"/>
    <cellStyle name="20% - Accent1 4 2 3 2 2 6 3 2 2 2" xfId="33818" xr:uid="{00000000-0005-0000-0000-000062830000}"/>
    <cellStyle name="20% - Accent1 4 2 3 2 2 6 3 2 3" xfId="33819" xr:uid="{00000000-0005-0000-0000-000063830000}"/>
    <cellStyle name="20% - Accent1 4 2 3 2 2 6 3 3" xfId="33820" xr:uid="{00000000-0005-0000-0000-000064830000}"/>
    <cellStyle name="20% - Accent1 4 2 3 2 2 6 3 3 2" xfId="33821" xr:uid="{00000000-0005-0000-0000-000065830000}"/>
    <cellStyle name="20% - Accent1 4 2 3 2 2 6 3 4" xfId="33822" xr:uid="{00000000-0005-0000-0000-000066830000}"/>
    <cellStyle name="20% - Accent1 4 2 3 2 2 6 4" xfId="33823" xr:uid="{00000000-0005-0000-0000-000067830000}"/>
    <cellStyle name="20% - Accent1 4 2 3 2 2 6 4 2" xfId="33824" xr:uid="{00000000-0005-0000-0000-000068830000}"/>
    <cellStyle name="20% - Accent1 4 2 3 2 2 6 4 2 2" xfId="33825" xr:uid="{00000000-0005-0000-0000-000069830000}"/>
    <cellStyle name="20% - Accent1 4 2 3 2 2 6 4 2 2 2" xfId="33826" xr:uid="{00000000-0005-0000-0000-00006A830000}"/>
    <cellStyle name="20% - Accent1 4 2 3 2 2 6 4 2 3" xfId="33827" xr:uid="{00000000-0005-0000-0000-00006B830000}"/>
    <cellStyle name="20% - Accent1 4 2 3 2 2 6 4 3" xfId="33828" xr:uid="{00000000-0005-0000-0000-00006C830000}"/>
    <cellStyle name="20% - Accent1 4 2 3 2 2 6 4 3 2" xfId="33829" xr:uid="{00000000-0005-0000-0000-00006D830000}"/>
    <cellStyle name="20% - Accent1 4 2 3 2 2 6 4 4" xfId="33830" xr:uid="{00000000-0005-0000-0000-00006E830000}"/>
    <cellStyle name="20% - Accent1 4 2 3 2 2 6 5" xfId="33831" xr:uid="{00000000-0005-0000-0000-00006F830000}"/>
    <cellStyle name="20% - Accent1 4 2 3 2 2 6 5 2" xfId="33832" xr:uid="{00000000-0005-0000-0000-000070830000}"/>
    <cellStyle name="20% - Accent1 4 2 3 2 2 6 5 2 2" xfId="33833" xr:uid="{00000000-0005-0000-0000-000071830000}"/>
    <cellStyle name="20% - Accent1 4 2 3 2 2 6 5 3" xfId="33834" xr:uid="{00000000-0005-0000-0000-000072830000}"/>
    <cellStyle name="20% - Accent1 4 2 3 2 2 6 6" xfId="33835" xr:uid="{00000000-0005-0000-0000-000073830000}"/>
    <cellStyle name="20% - Accent1 4 2 3 2 2 6 6 2" xfId="33836" xr:uid="{00000000-0005-0000-0000-000074830000}"/>
    <cellStyle name="20% - Accent1 4 2 3 2 2 6 6 2 2" xfId="33837" xr:uid="{00000000-0005-0000-0000-000075830000}"/>
    <cellStyle name="20% - Accent1 4 2 3 2 2 6 6 3" xfId="33838" xr:uid="{00000000-0005-0000-0000-000076830000}"/>
    <cellStyle name="20% - Accent1 4 2 3 2 2 6 7" xfId="33839" xr:uid="{00000000-0005-0000-0000-000077830000}"/>
    <cellStyle name="20% - Accent1 4 2 3 2 2 6 7 2" xfId="33840" xr:uid="{00000000-0005-0000-0000-000078830000}"/>
    <cellStyle name="20% - Accent1 4 2 3 2 2 6 8" xfId="33841" xr:uid="{00000000-0005-0000-0000-000079830000}"/>
    <cellStyle name="20% - Accent1 4 2 3 2 2 6 8 2" xfId="33842" xr:uid="{00000000-0005-0000-0000-00007A830000}"/>
    <cellStyle name="20% - Accent1 4 2 3 2 2 6 9" xfId="33843" xr:uid="{00000000-0005-0000-0000-00007B830000}"/>
    <cellStyle name="20% - Accent1 4 2 3 2 2 7" xfId="33844" xr:uid="{00000000-0005-0000-0000-00007C830000}"/>
    <cellStyle name="20% - Accent1 4 2 3 2 2 7 2" xfId="33845" xr:uid="{00000000-0005-0000-0000-00007D830000}"/>
    <cellStyle name="20% - Accent1 4 2 3 2 2 7 2 2" xfId="33846" xr:uid="{00000000-0005-0000-0000-00007E830000}"/>
    <cellStyle name="20% - Accent1 4 2 3 2 2 7 2 2 2" xfId="33847" xr:uid="{00000000-0005-0000-0000-00007F830000}"/>
    <cellStyle name="20% - Accent1 4 2 3 2 2 7 2 3" xfId="33848" xr:uid="{00000000-0005-0000-0000-000080830000}"/>
    <cellStyle name="20% - Accent1 4 2 3 2 2 7 3" xfId="33849" xr:uid="{00000000-0005-0000-0000-000081830000}"/>
    <cellStyle name="20% - Accent1 4 2 3 2 2 7 3 2" xfId="33850" xr:uid="{00000000-0005-0000-0000-000082830000}"/>
    <cellStyle name="20% - Accent1 4 2 3 2 2 7 4" xfId="33851" xr:uid="{00000000-0005-0000-0000-000083830000}"/>
    <cellStyle name="20% - Accent1 4 2 3 2 2 8" xfId="33852" xr:uid="{00000000-0005-0000-0000-000084830000}"/>
    <cellStyle name="20% - Accent1 4 2 3 2 2 8 2" xfId="33853" xr:uid="{00000000-0005-0000-0000-000085830000}"/>
    <cellStyle name="20% - Accent1 4 2 3 2 2 8 2 2" xfId="33854" xr:uid="{00000000-0005-0000-0000-000086830000}"/>
    <cellStyle name="20% - Accent1 4 2 3 2 2 8 2 2 2" xfId="33855" xr:uid="{00000000-0005-0000-0000-000087830000}"/>
    <cellStyle name="20% - Accent1 4 2 3 2 2 8 2 3" xfId="33856" xr:uid="{00000000-0005-0000-0000-000088830000}"/>
    <cellStyle name="20% - Accent1 4 2 3 2 2 8 3" xfId="33857" xr:uid="{00000000-0005-0000-0000-000089830000}"/>
    <cellStyle name="20% - Accent1 4 2 3 2 2 8 3 2" xfId="33858" xr:uid="{00000000-0005-0000-0000-00008A830000}"/>
    <cellStyle name="20% - Accent1 4 2 3 2 2 8 4" xfId="33859" xr:uid="{00000000-0005-0000-0000-00008B830000}"/>
    <cellStyle name="20% - Accent1 4 2 3 2 2 9" xfId="33860" xr:uid="{00000000-0005-0000-0000-00008C830000}"/>
    <cellStyle name="20% - Accent1 4 2 3 2 2 9 2" xfId="33861" xr:uid="{00000000-0005-0000-0000-00008D830000}"/>
    <cellStyle name="20% - Accent1 4 2 3 2 2 9 2 2" xfId="33862" xr:uid="{00000000-0005-0000-0000-00008E830000}"/>
    <cellStyle name="20% - Accent1 4 2 3 2 2 9 2 2 2" xfId="33863" xr:uid="{00000000-0005-0000-0000-00008F830000}"/>
    <cellStyle name="20% - Accent1 4 2 3 2 2 9 2 3" xfId="33864" xr:uid="{00000000-0005-0000-0000-000090830000}"/>
    <cellStyle name="20% - Accent1 4 2 3 2 2 9 3" xfId="33865" xr:uid="{00000000-0005-0000-0000-000091830000}"/>
    <cellStyle name="20% - Accent1 4 2 3 2 2 9 3 2" xfId="33866" xr:uid="{00000000-0005-0000-0000-000092830000}"/>
    <cellStyle name="20% - Accent1 4 2 3 2 2 9 4" xfId="33867" xr:uid="{00000000-0005-0000-0000-000093830000}"/>
    <cellStyle name="20% - Accent1 4 2 3 2 3" xfId="33868" xr:uid="{00000000-0005-0000-0000-000094830000}"/>
    <cellStyle name="20% - Accent1 4 2 3 2 3 10" xfId="33869" xr:uid="{00000000-0005-0000-0000-000095830000}"/>
    <cellStyle name="20% - Accent1 4 2 3 2 3 10 2" xfId="33870" xr:uid="{00000000-0005-0000-0000-000096830000}"/>
    <cellStyle name="20% - Accent1 4 2 3 2 3 11" xfId="33871" xr:uid="{00000000-0005-0000-0000-000097830000}"/>
    <cellStyle name="20% - Accent1 4 2 3 2 3 2" xfId="33872" xr:uid="{00000000-0005-0000-0000-000098830000}"/>
    <cellStyle name="20% - Accent1 4 2 3 2 3 2 2" xfId="33873" xr:uid="{00000000-0005-0000-0000-000099830000}"/>
    <cellStyle name="20% - Accent1 4 2 3 2 3 2 2 2" xfId="33874" xr:uid="{00000000-0005-0000-0000-00009A830000}"/>
    <cellStyle name="20% - Accent1 4 2 3 2 3 2 2 2 2" xfId="33875" xr:uid="{00000000-0005-0000-0000-00009B830000}"/>
    <cellStyle name="20% - Accent1 4 2 3 2 3 2 2 2 2 2" xfId="33876" xr:uid="{00000000-0005-0000-0000-00009C830000}"/>
    <cellStyle name="20% - Accent1 4 2 3 2 3 2 2 2 3" xfId="33877" xr:uid="{00000000-0005-0000-0000-00009D830000}"/>
    <cellStyle name="20% - Accent1 4 2 3 2 3 2 2 3" xfId="33878" xr:uid="{00000000-0005-0000-0000-00009E830000}"/>
    <cellStyle name="20% - Accent1 4 2 3 2 3 2 2 3 2" xfId="33879" xr:uid="{00000000-0005-0000-0000-00009F830000}"/>
    <cellStyle name="20% - Accent1 4 2 3 2 3 2 2 4" xfId="33880" xr:uid="{00000000-0005-0000-0000-0000A0830000}"/>
    <cellStyle name="20% - Accent1 4 2 3 2 3 2 3" xfId="33881" xr:uid="{00000000-0005-0000-0000-0000A1830000}"/>
    <cellStyle name="20% - Accent1 4 2 3 2 3 2 3 2" xfId="33882" xr:uid="{00000000-0005-0000-0000-0000A2830000}"/>
    <cellStyle name="20% - Accent1 4 2 3 2 3 2 3 2 2" xfId="33883" xr:uid="{00000000-0005-0000-0000-0000A3830000}"/>
    <cellStyle name="20% - Accent1 4 2 3 2 3 2 3 2 2 2" xfId="33884" xr:uid="{00000000-0005-0000-0000-0000A4830000}"/>
    <cellStyle name="20% - Accent1 4 2 3 2 3 2 3 2 3" xfId="33885" xr:uid="{00000000-0005-0000-0000-0000A5830000}"/>
    <cellStyle name="20% - Accent1 4 2 3 2 3 2 3 3" xfId="33886" xr:uid="{00000000-0005-0000-0000-0000A6830000}"/>
    <cellStyle name="20% - Accent1 4 2 3 2 3 2 3 3 2" xfId="33887" xr:uid="{00000000-0005-0000-0000-0000A7830000}"/>
    <cellStyle name="20% - Accent1 4 2 3 2 3 2 3 4" xfId="33888" xr:uid="{00000000-0005-0000-0000-0000A8830000}"/>
    <cellStyle name="20% - Accent1 4 2 3 2 3 2 4" xfId="33889" xr:uid="{00000000-0005-0000-0000-0000A9830000}"/>
    <cellStyle name="20% - Accent1 4 2 3 2 3 2 4 2" xfId="33890" xr:uid="{00000000-0005-0000-0000-0000AA830000}"/>
    <cellStyle name="20% - Accent1 4 2 3 2 3 2 4 2 2" xfId="33891" xr:uid="{00000000-0005-0000-0000-0000AB830000}"/>
    <cellStyle name="20% - Accent1 4 2 3 2 3 2 4 2 2 2" xfId="33892" xr:uid="{00000000-0005-0000-0000-0000AC830000}"/>
    <cellStyle name="20% - Accent1 4 2 3 2 3 2 4 2 3" xfId="33893" xr:uid="{00000000-0005-0000-0000-0000AD830000}"/>
    <cellStyle name="20% - Accent1 4 2 3 2 3 2 4 3" xfId="33894" xr:uid="{00000000-0005-0000-0000-0000AE830000}"/>
    <cellStyle name="20% - Accent1 4 2 3 2 3 2 4 3 2" xfId="33895" xr:uid="{00000000-0005-0000-0000-0000AF830000}"/>
    <cellStyle name="20% - Accent1 4 2 3 2 3 2 4 4" xfId="33896" xr:uid="{00000000-0005-0000-0000-0000B0830000}"/>
    <cellStyle name="20% - Accent1 4 2 3 2 3 2 5" xfId="33897" xr:uid="{00000000-0005-0000-0000-0000B1830000}"/>
    <cellStyle name="20% - Accent1 4 2 3 2 3 2 5 2" xfId="33898" xr:uid="{00000000-0005-0000-0000-0000B2830000}"/>
    <cellStyle name="20% - Accent1 4 2 3 2 3 2 5 2 2" xfId="33899" xr:uid="{00000000-0005-0000-0000-0000B3830000}"/>
    <cellStyle name="20% - Accent1 4 2 3 2 3 2 5 3" xfId="33900" xr:uid="{00000000-0005-0000-0000-0000B4830000}"/>
    <cellStyle name="20% - Accent1 4 2 3 2 3 2 6" xfId="33901" xr:uid="{00000000-0005-0000-0000-0000B5830000}"/>
    <cellStyle name="20% - Accent1 4 2 3 2 3 2 6 2" xfId="33902" xr:uid="{00000000-0005-0000-0000-0000B6830000}"/>
    <cellStyle name="20% - Accent1 4 2 3 2 3 2 6 2 2" xfId="33903" xr:uid="{00000000-0005-0000-0000-0000B7830000}"/>
    <cellStyle name="20% - Accent1 4 2 3 2 3 2 6 3" xfId="33904" xr:uid="{00000000-0005-0000-0000-0000B8830000}"/>
    <cellStyle name="20% - Accent1 4 2 3 2 3 2 7" xfId="33905" xr:uid="{00000000-0005-0000-0000-0000B9830000}"/>
    <cellStyle name="20% - Accent1 4 2 3 2 3 2 7 2" xfId="33906" xr:uid="{00000000-0005-0000-0000-0000BA830000}"/>
    <cellStyle name="20% - Accent1 4 2 3 2 3 2 8" xfId="33907" xr:uid="{00000000-0005-0000-0000-0000BB830000}"/>
    <cellStyle name="20% - Accent1 4 2 3 2 3 2 8 2" xfId="33908" xr:uid="{00000000-0005-0000-0000-0000BC830000}"/>
    <cellStyle name="20% - Accent1 4 2 3 2 3 2 9" xfId="33909" xr:uid="{00000000-0005-0000-0000-0000BD830000}"/>
    <cellStyle name="20% - Accent1 4 2 3 2 3 3" xfId="33910" xr:uid="{00000000-0005-0000-0000-0000BE830000}"/>
    <cellStyle name="20% - Accent1 4 2 3 2 3 3 2" xfId="33911" xr:uid="{00000000-0005-0000-0000-0000BF830000}"/>
    <cellStyle name="20% - Accent1 4 2 3 2 3 3 2 2" xfId="33912" xr:uid="{00000000-0005-0000-0000-0000C0830000}"/>
    <cellStyle name="20% - Accent1 4 2 3 2 3 3 2 2 2" xfId="33913" xr:uid="{00000000-0005-0000-0000-0000C1830000}"/>
    <cellStyle name="20% - Accent1 4 2 3 2 3 3 2 2 2 2" xfId="33914" xr:uid="{00000000-0005-0000-0000-0000C2830000}"/>
    <cellStyle name="20% - Accent1 4 2 3 2 3 3 2 2 3" xfId="33915" xr:uid="{00000000-0005-0000-0000-0000C3830000}"/>
    <cellStyle name="20% - Accent1 4 2 3 2 3 3 2 3" xfId="33916" xr:uid="{00000000-0005-0000-0000-0000C4830000}"/>
    <cellStyle name="20% - Accent1 4 2 3 2 3 3 2 3 2" xfId="33917" xr:uid="{00000000-0005-0000-0000-0000C5830000}"/>
    <cellStyle name="20% - Accent1 4 2 3 2 3 3 2 4" xfId="33918" xr:uid="{00000000-0005-0000-0000-0000C6830000}"/>
    <cellStyle name="20% - Accent1 4 2 3 2 3 3 3" xfId="33919" xr:uid="{00000000-0005-0000-0000-0000C7830000}"/>
    <cellStyle name="20% - Accent1 4 2 3 2 3 3 3 2" xfId="33920" xr:uid="{00000000-0005-0000-0000-0000C8830000}"/>
    <cellStyle name="20% - Accent1 4 2 3 2 3 3 3 2 2" xfId="33921" xr:uid="{00000000-0005-0000-0000-0000C9830000}"/>
    <cellStyle name="20% - Accent1 4 2 3 2 3 3 3 2 2 2" xfId="33922" xr:uid="{00000000-0005-0000-0000-0000CA830000}"/>
    <cellStyle name="20% - Accent1 4 2 3 2 3 3 3 2 3" xfId="33923" xr:uid="{00000000-0005-0000-0000-0000CB830000}"/>
    <cellStyle name="20% - Accent1 4 2 3 2 3 3 3 3" xfId="33924" xr:uid="{00000000-0005-0000-0000-0000CC830000}"/>
    <cellStyle name="20% - Accent1 4 2 3 2 3 3 3 3 2" xfId="33925" xr:uid="{00000000-0005-0000-0000-0000CD830000}"/>
    <cellStyle name="20% - Accent1 4 2 3 2 3 3 3 4" xfId="33926" xr:uid="{00000000-0005-0000-0000-0000CE830000}"/>
    <cellStyle name="20% - Accent1 4 2 3 2 3 3 4" xfId="33927" xr:uid="{00000000-0005-0000-0000-0000CF830000}"/>
    <cellStyle name="20% - Accent1 4 2 3 2 3 3 4 2" xfId="33928" xr:uid="{00000000-0005-0000-0000-0000D0830000}"/>
    <cellStyle name="20% - Accent1 4 2 3 2 3 3 4 2 2" xfId="33929" xr:uid="{00000000-0005-0000-0000-0000D1830000}"/>
    <cellStyle name="20% - Accent1 4 2 3 2 3 3 4 2 2 2" xfId="33930" xr:uid="{00000000-0005-0000-0000-0000D2830000}"/>
    <cellStyle name="20% - Accent1 4 2 3 2 3 3 4 2 3" xfId="33931" xr:uid="{00000000-0005-0000-0000-0000D3830000}"/>
    <cellStyle name="20% - Accent1 4 2 3 2 3 3 4 3" xfId="33932" xr:uid="{00000000-0005-0000-0000-0000D4830000}"/>
    <cellStyle name="20% - Accent1 4 2 3 2 3 3 4 3 2" xfId="33933" xr:uid="{00000000-0005-0000-0000-0000D5830000}"/>
    <cellStyle name="20% - Accent1 4 2 3 2 3 3 4 4" xfId="33934" xr:uid="{00000000-0005-0000-0000-0000D6830000}"/>
    <cellStyle name="20% - Accent1 4 2 3 2 3 3 5" xfId="33935" xr:uid="{00000000-0005-0000-0000-0000D7830000}"/>
    <cellStyle name="20% - Accent1 4 2 3 2 3 3 5 2" xfId="33936" xr:uid="{00000000-0005-0000-0000-0000D8830000}"/>
    <cellStyle name="20% - Accent1 4 2 3 2 3 3 5 2 2" xfId="33937" xr:uid="{00000000-0005-0000-0000-0000D9830000}"/>
    <cellStyle name="20% - Accent1 4 2 3 2 3 3 5 3" xfId="33938" xr:uid="{00000000-0005-0000-0000-0000DA830000}"/>
    <cellStyle name="20% - Accent1 4 2 3 2 3 3 6" xfId="33939" xr:uid="{00000000-0005-0000-0000-0000DB830000}"/>
    <cellStyle name="20% - Accent1 4 2 3 2 3 3 6 2" xfId="33940" xr:uid="{00000000-0005-0000-0000-0000DC830000}"/>
    <cellStyle name="20% - Accent1 4 2 3 2 3 3 6 2 2" xfId="33941" xr:uid="{00000000-0005-0000-0000-0000DD830000}"/>
    <cellStyle name="20% - Accent1 4 2 3 2 3 3 6 3" xfId="33942" xr:uid="{00000000-0005-0000-0000-0000DE830000}"/>
    <cellStyle name="20% - Accent1 4 2 3 2 3 3 7" xfId="33943" xr:uid="{00000000-0005-0000-0000-0000DF830000}"/>
    <cellStyle name="20% - Accent1 4 2 3 2 3 3 7 2" xfId="33944" xr:uid="{00000000-0005-0000-0000-0000E0830000}"/>
    <cellStyle name="20% - Accent1 4 2 3 2 3 3 8" xfId="33945" xr:uid="{00000000-0005-0000-0000-0000E1830000}"/>
    <cellStyle name="20% - Accent1 4 2 3 2 3 3 8 2" xfId="33946" xr:uid="{00000000-0005-0000-0000-0000E2830000}"/>
    <cellStyle name="20% - Accent1 4 2 3 2 3 3 9" xfId="33947" xr:uid="{00000000-0005-0000-0000-0000E3830000}"/>
    <cellStyle name="20% - Accent1 4 2 3 2 3 4" xfId="33948" xr:uid="{00000000-0005-0000-0000-0000E4830000}"/>
    <cellStyle name="20% - Accent1 4 2 3 2 3 4 2" xfId="33949" xr:uid="{00000000-0005-0000-0000-0000E5830000}"/>
    <cellStyle name="20% - Accent1 4 2 3 2 3 4 2 2" xfId="33950" xr:uid="{00000000-0005-0000-0000-0000E6830000}"/>
    <cellStyle name="20% - Accent1 4 2 3 2 3 4 2 2 2" xfId="33951" xr:uid="{00000000-0005-0000-0000-0000E7830000}"/>
    <cellStyle name="20% - Accent1 4 2 3 2 3 4 2 3" xfId="33952" xr:uid="{00000000-0005-0000-0000-0000E8830000}"/>
    <cellStyle name="20% - Accent1 4 2 3 2 3 4 3" xfId="33953" xr:uid="{00000000-0005-0000-0000-0000E9830000}"/>
    <cellStyle name="20% - Accent1 4 2 3 2 3 4 3 2" xfId="33954" xr:uid="{00000000-0005-0000-0000-0000EA830000}"/>
    <cellStyle name="20% - Accent1 4 2 3 2 3 4 4" xfId="33955" xr:uid="{00000000-0005-0000-0000-0000EB830000}"/>
    <cellStyle name="20% - Accent1 4 2 3 2 3 5" xfId="33956" xr:uid="{00000000-0005-0000-0000-0000EC830000}"/>
    <cellStyle name="20% - Accent1 4 2 3 2 3 5 2" xfId="33957" xr:uid="{00000000-0005-0000-0000-0000ED830000}"/>
    <cellStyle name="20% - Accent1 4 2 3 2 3 5 2 2" xfId="33958" xr:uid="{00000000-0005-0000-0000-0000EE830000}"/>
    <cellStyle name="20% - Accent1 4 2 3 2 3 5 2 2 2" xfId="33959" xr:uid="{00000000-0005-0000-0000-0000EF830000}"/>
    <cellStyle name="20% - Accent1 4 2 3 2 3 5 2 3" xfId="33960" xr:uid="{00000000-0005-0000-0000-0000F0830000}"/>
    <cellStyle name="20% - Accent1 4 2 3 2 3 5 3" xfId="33961" xr:uid="{00000000-0005-0000-0000-0000F1830000}"/>
    <cellStyle name="20% - Accent1 4 2 3 2 3 5 3 2" xfId="33962" xr:uid="{00000000-0005-0000-0000-0000F2830000}"/>
    <cellStyle name="20% - Accent1 4 2 3 2 3 5 4" xfId="33963" xr:uid="{00000000-0005-0000-0000-0000F3830000}"/>
    <cellStyle name="20% - Accent1 4 2 3 2 3 6" xfId="33964" xr:uid="{00000000-0005-0000-0000-0000F4830000}"/>
    <cellStyle name="20% - Accent1 4 2 3 2 3 6 2" xfId="33965" xr:uid="{00000000-0005-0000-0000-0000F5830000}"/>
    <cellStyle name="20% - Accent1 4 2 3 2 3 6 2 2" xfId="33966" xr:uid="{00000000-0005-0000-0000-0000F6830000}"/>
    <cellStyle name="20% - Accent1 4 2 3 2 3 6 2 2 2" xfId="33967" xr:uid="{00000000-0005-0000-0000-0000F7830000}"/>
    <cellStyle name="20% - Accent1 4 2 3 2 3 6 2 3" xfId="33968" xr:uid="{00000000-0005-0000-0000-0000F8830000}"/>
    <cellStyle name="20% - Accent1 4 2 3 2 3 6 3" xfId="33969" xr:uid="{00000000-0005-0000-0000-0000F9830000}"/>
    <cellStyle name="20% - Accent1 4 2 3 2 3 6 3 2" xfId="33970" xr:uid="{00000000-0005-0000-0000-0000FA830000}"/>
    <cellStyle name="20% - Accent1 4 2 3 2 3 6 4" xfId="33971" xr:uid="{00000000-0005-0000-0000-0000FB830000}"/>
    <cellStyle name="20% - Accent1 4 2 3 2 3 7" xfId="33972" xr:uid="{00000000-0005-0000-0000-0000FC830000}"/>
    <cellStyle name="20% - Accent1 4 2 3 2 3 7 2" xfId="33973" xr:uid="{00000000-0005-0000-0000-0000FD830000}"/>
    <cellStyle name="20% - Accent1 4 2 3 2 3 7 2 2" xfId="33974" xr:uid="{00000000-0005-0000-0000-0000FE830000}"/>
    <cellStyle name="20% - Accent1 4 2 3 2 3 7 3" xfId="33975" xr:uid="{00000000-0005-0000-0000-0000FF830000}"/>
    <cellStyle name="20% - Accent1 4 2 3 2 3 8" xfId="33976" xr:uid="{00000000-0005-0000-0000-000000840000}"/>
    <cellStyle name="20% - Accent1 4 2 3 2 3 8 2" xfId="33977" xr:uid="{00000000-0005-0000-0000-000001840000}"/>
    <cellStyle name="20% - Accent1 4 2 3 2 3 8 2 2" xfId="33978" xr:uid="{00000000-0005-0000-0000-000002840000}"/>
    <cellStyle name="20% - Accent1 4 2 3 2 3 8 3" xfId="33979" xr:uid="{00000000-0005-0000-0000-000003840000}"/>
    <cellStyle name="20% - Accent1 4 2 3 2 3 9" xfId="33980" xr:uid="{00000000-0005-0000-0000-000004840000}"/>
    <cellStyle name="20% - Accent1 4 2 3 2 3 9 2" xfId="33981" xr:uid="{00000000-0005-0000-0000-000005840000}"/>
    <cellStyle name="20% - Accent1 4 2 3 2 4" xfId="33982" xr:uid="{00000000-0005-0000-0000-000006840000}"/>
    <cellStyle name="20% - Accent1 4 2 3 2 4 10" xfId="33983" xr:uid="{00000000-0005-0000-0000-000007840000}"/>
    <cellStyle name="20% - Accent1 4 2 3 2 4 10 2" xfId="33984" xr:uid="{00000000-0005-0000-0000-000008840000}"/>
    <cellStyle name="20% - Accent1 4 2 3 2 4 11" xfId="33985" xr:uid="{00000000-0005-0000-0000-000009840000}"/>
    <cellStyle name="20% - Accent1 4 2 3 2 4 2" xfId="33986" xr:uid="{00000000-0005-0000-0000-00000A840000}"/>
    <cellStyle name="20% - Accent1 4 2 3 2 4 2 2" xfId="33987" xr:uid="{00000000-0005-0000-0000-00000B840000}"/>
    <cellStyle name="20% - Accent1 4 2 3 2 4 2 2 2" xfId="33988" xr:uid="{00000000-0005-0000-0000-00000C840000}"/>
    <cellStyle name="20% - Accent1 4 2 3 2 4 2 2 2 2" xfId="33989" xr:uid="{00000000-0005-0000-0000-00000D840000}"/>
    <cellStyle name="20% - Accent1 4 2 3 2 4 2 2 2 2 2" xfId="33990" xr:uid="{00000000-0005-0000-0000-00000E840000}"/>
    <cellStyle name="20% - Accent1 4 2 3 2 4 2 2 2 3" xfId="33991" xr:uid="{00000000-0005-0000-0000-00000F840000}"/>
    <cellStyle name="20% - Accent1 4 2 3 2 4 2 2 3" xfId="33992" xr:uid="{00000000-0005-0000-0000-000010840000}"/>
    <cellStyle name="20% - Accent1 4 2 3 2 4 2 2 3 2" xfId="33993" xr:uid="{00000000-0005-0000-0000-000011840000}"/>
    <cellStyle name="20% - Accent1 4 2 3 2 4 2 2 4" xfId="33994" xr:uid="{00000000-0005-0000-0000-000012840000}"/>
    <cellStyle name="20% - Accent1 4 2 3 2 4 2 3" xfId="33995" xr:uid="{00000000-0005-0000-0000-000013840000}"/>
    <cellStyle name="20% - Accent1 4 2 3 2 4 2 3 2" xfId="33996" xr:uid="{00000000-0005-0000-0000-000014840000}"/>
    <cellStyle name="20% - Accent1 4 2 3 2 4 2 3 2 2" xfId="33997" xr:uid="{00000000-0005-0000-0000-000015840000}"/>
    <cellStyle name="20% - Accent1 4 2 3 2 4 2 3 2 2 2" xfId="33998" xr:uid="{00000000-0005-0000-0000-000016840000}"/>
    <cellStyle name="20% - Accent1 4 2 3 2 4 2 3 2 3" xfId="33999" xr:uid="{00000000-0005-0000-0000-000017840000}"/>
    <cellStyle name="20% - Accent1 4 2 3 2 4 2 3 3" xfId="34000" xr:uid="{00000000-0005-0000-0000-000018840000}"/>
    <cellStyle name="20% - Accent1 4 2 3 2 4 2 3 3 2" xfId="34001" xr:uid="{00000000-0005-0000-0000-000019840000}"/>
    <cellStyle name="20% - Accent1 4 2 3 2 4 2 3 4" xfId="34002" xr:uid="{00000000-0005-0000-0000-00001A840000}"/>
    <cellStyle name="20% - Accent1 4 2 3 2 4 2 4" xfId="34003" xr:uid="{00000000-0005-0000-0000-00001B840000}"/>
    <cellStyle name="20% - Accent1 4 2 3 2 4 2 4 2" xfId="34004" xr:uid="{00000000-0005-0000-0000-00001C840000}"/>
    <cellStyle name="20% - Accent1 4 2 3 2 4 2 4 2 2" xfId="34005" xr:uid="{00000000-0005-0000-0000-00001D840000}"/>
    <cellStyle name="20% - Accent1 4 2 3 2 4 2 4 2 2 2" xfId="34006" xr:uid="{00000000-0005-0000-0000-00001E840000}"/>
    <cellStyle name="20% - Accent1 4 2 3 2 4 2 4 2 3" xfId="34007" xr:uid="{00000000-0005-0000-0000-00001F840000}"/>
    <cellStyle name="20% - Accent1 4 2 3 2 4 2 4 3" xfId="34008" xr:uid="{00000000-0005-0000-0000-000020840000}"/>
    <cellStyle name="20% - Accent1 4 2 3 2 4 2 4 3 2" xfId="34009" xr:uid="{00000000-0005-0000-0000-000021840000}"/>
    <cellStyle name="20% - Accent1 4 2 3 2 4 2 4 4" xfId="34010" xr:uid="{00000000-0005-0000-0000-000022840000}"/>
    <cellStyle name="20% - Accent1 4 2 3 2 4 2 5" xfId="34011" xr:uid="{00000000-0005-0000-0000-000023840000}"/>
    <cellStyle name="20% - Accent1 4 2 3 2 4 2 5 2" xfId="34012" xr:uid="{00000000-0005-0000-0000-000024840000}"/>
    <cellStyle name="20% - Accent1 4 2 3 2 4 2 5 2 2" xfId="34013" xr:uid="{00000000-0005-0000-0000-000025840000}"/>
    <cellStyle name="20% - Accent1 4 2 3 2 4 2 5 3" xfId="34014" xr:uid="{00000000-0005-0000-0000-000026840000}"/>
    <cellStyle name="20% - Accent1 4 2 3 2 4 2 6" xfId="34015" xr:uid="{00000000-0005-0000-0000-000027840000}"/>
    <cellStyle name="20% - Accent1 4 2 3 2 4 2 6 2" xfId="34016" xr:uid="{00000000-0005-0000-0000-000028840000}"/>
    <cellStyle name="20% - Accent1 4 2 3 2 4 2 6 2 2" xfId="34017" xr:uid="{00000000-0005-0000-0000-000029840000}"/>
    <cellStyle name="20% - Accent1 4 2 3 2 4 2 6 3" xfId="34018" xr:uid="{00000000-0005-0000-0000-00002A840000}"/>
    <cellStyle name="20% - Accent1 4 2 3 2 4 2 7" xfId="34019" xr:uid="{00000000-0005-0000-0000-00002B840000}"/>
    <cellStyle name="20% - Accent1 4 2 3 2 4 2 7 2" xfId="34020" xr:uid="{00000000-0005-0000-0000-00002C840000}"/>
    <cellStyle name="20% - Accent1 4 2 3 2 4 2 8" xfId="34021" xr:uid="{00000000-0005-0000-0000-00002D840000}"/>
    <cellStyle name="20% - Accent1 4 2 3 2 4 2 8 2" xfId="34022" xr:uid="{00000000-0005-0000-0000-00002E840000}"/>
    <cellStyle name="20% - Accent1 4 2 3 2 4 2 9" xfId="34023" xr:uid="{00000000-0005-0000-0000-00002F840000}"/>
    <cellStyle name="20% - Accent1 4 2 3 2 4 3" xfId="34024" xr:uid="{00000000-0005-0000-0000-000030840000}"/>
    <cellStyle name="20% - Accent1 4 2 3 2 4 3 2" xfId="34025" xr:uid="{00000000-0005-0000-0000-000031840000}"/>
    <cellStyle name="20% - Accent1 4 2 3 2 4 3 2 2" xfId="34026" xr:uid="{00000000-0005-0000-0000-000032840000}"/>
    <cellStyle name="20% - Accent1 4 2 3 2 4 3 2 2 2" xfId="34027" xr:uid="{00000000-0005-0000-0000-000033840000}"/>
    <cellStyle name="20% - Accent1 4 2 3 2 4 3 2 2 2 2" xfId="34028" xr:uid="{00000000-0005-0000-0000-000034840000}"/>
    <cellStyle name="20% - Accent1 4 2 3 2 4 3 2 2 3" xfId="34029" xr:uid="{00000000-0005-0000-0000-000035840000}"/>
    <cellStyle name="20% - Accent1 4 2 3 2 4 3 2 3" xfId="34030" xr:uid="{00000000-0005-0000-0000-000036840000}"/>
    <cellStyle name="20% - Accent1 4 2 3 2 4 3 2 3 2" xfId="34031" xr:uid="{00000000-0005-0000-0000-000037840000}"/>
    <cellStyle name="20% - Accent1 4 2 3 2 4 3 2 4" xfId="34032" xr:uid="{00000000-0005-0000-0000-000038840000}"/>
    <cellStyle name="20% - Accent1 4 2 3 2 4 3 3" xfId="34033" xr:uid="{00000000-0005-0000-0000-000039840000}"/>
    <cellStyle name="20% - Accent1 4 2 3 2 4 3 3 2" xfId="34034" xr:uid="{00000000-0005-0000-0000-00003A840000}"/>
    <cellStyle name="20% - Accent1 4 2 3 2 4 3 3 2 2" xfId="34035" xr:uid="{00000000-0005-0000-0000-00003B840000}"/>
    <cellStyle name="20% - Accent1 4 2 3 2 4 3 3 2 2 2" xfId="34036" xr:uid="{00000000-0005-0000-0000-00003C840000}"/>
    <cellStyle name="20% - Accent1 4 2 3 2 4 3 3 2 3" xfId="34037" xr:uid="{00000000-0005-0000-0000-00003D840000}"/>
    <cellStyle name="20% - Accent1 4 2 3 2 4 3 3 3" xfId="34038" xr:uid="{00000000-0005-0000-0000-00003E840000}"/>
    <cellStyle name="20% - Accent1 4 2 3 2 4 3 3 3 2" xfId="34039" xr:uid="{00000000-0005-0000-0000-00003F840000}"/>
    <cellStyle name="20% - Accent1 4 2 3 2 4 3 3 4" xfId="34040" xr:uid="{00000000-0005-0000-0000-000040840000}"/>
    <cellStyle name="20% - Accent1 4 2 3 2 4 3 4" xfId="34041" xr:uid="{00000000-0005-0000-0000-000041840000}"/>
    <cellStyle name="20% - Accent1 4 2 3 2 4 3 4 2" xfId="34042" xr:uid="{00000000-0005-0000-0000-000042840000}"/>
    <cellStyle name="20% - Accent1 4 2 3 2 4 3 4 2 2" xfId="34043" xr:uid="{00000000-0005-0000-0000-000043840000}"/>
    <cellStyle name="20% - Accent1 4 2 3 2 4 3 4 2 2 2" xfId="34044" xr:uid="{00000000-0005-0000-0000-000044840000}"/>
    <cellStyle name="20% - Accent1 4 2 3 2 4 3 4 2 3" xfId="34045" xr:uid="{00000000-0005-0000-0000-000045840000}"/>
    <cellStyle name="20% - Accent1 4 2 3 2 4 3 4 3" xfId="34046" xr:uid="{00000000-0005-0000-0000-000046840000}"/>
    <cellStyle name="20% - Accent1 4 2 3 2 4 3 4 3 2" xfId="34047" xr:uid="{00000000-0005-0000-0000-000047840000}"/>
    <cellStyle name="20% - Accent1 4 2 3 2 4 3 4 4" xfId="34048" xr:uid="{00000000-0005-0000-0000-000048840000}"/>
    <cellStyle name="20% - Accent1 4 2 3 2 4 3 5" xfId="34049" xr:uid="{00000000-0005-0000-0000-000049840000}"/>
    <cellStyle name="20% - Accent1 4 2 3 2 4 3 5 2" xfId="34050" xr:uid="{00000000-0005-0000-0000-00004A840000}"/>
    <cellStyle name="20% - Accent1 4 2 3 2 4 3 5 2 2" xfId="34051" xr:uid="{00000000-0005-0000-0000-00004B840000}"/>
    <cellStyle name="20% - Accent1 4 2 3 2 4 3 5 3" xfId="34052" xr:uid="{00000000-0005-0000-0000-00004C840000}"/>
    <cellStyle name="20% - Accent1 4 2 3 2 4 3 6" xfId="34053" xr:uid="{00000000-0005-0000-0000-00004D840000}"/>
    <cellStyle name="20% - Accent1 4 2 3 2 4 3 6 2" xfId="34054" xr:uid="{00000000-0005-0000-0000-00004E840000}"/>
    <cellStyle name="20% - Accent1 4 2 3 2 4 3 6 2 2" xfId="34055" xr:uid="{00000000-0005-0000-0000-00004F840000}"/>
    <cellStyle name="20% - Accent1 4 2 3 2 4 3 6 3" xfId="34056" xr:uid="{00000000-0005-0000-0000-000050840000}"/>
    <cellStyle name="20% - Accent1 4 2 3 2 4 3 7" xfId="34057" xr:uid="{00000000-0005-0000-0000-000051840000}"/>
    <cellStyle name="20% - Accent1 4 2 3 2 4 3 7 2" xfId="34058" xr:uid="{00000000-0005-0000-0000-000052840000}"/>
    <cellStyle name="20% - Accent1 4 2 3 2 4 3 8" xfId="34059" xr:uid="{00000000-0005-0000-0000-000053840000}"/>
    <cellStyle name="20% - Accent1 4 2 3 2 4 3 8 2" xfId="34060" xr:uid="{00000000-0005-0000-0000-000054840000}"/>
    <cellStyle name="20% - Accent1 4 2 3 2 4 3 9" xfId="34061" xr:uid="{00000000-0005-0000-0000-000055840000}"/>
    <cellStyle name="20% - Accent1 4 2 3 2 4 4" xfId="34062" xr:uid="{00000000-0005-0000-0000-000056840000}"/>
    <cellStyle name="20% - Accent1 4 2 3 2 4 4 2" xfId="34063" xr:uid="{00000000-0005-0000-0000-000057840000}"/>
    <cellStyle name="20% - Accent1 4 2 3 2 4 4 2 2" xfId="34064" xr:uid="{00000000-0005-0000-0000-000058840000}"/>
    <cellStyle name="20% - Accent1 4 2 3 2 4 4 2 2 2" xfId="34065" xr:uid="{00000000-0005-0000-0000-000059840000}"/>
    <cellStyle name="20% - Accent1 4 2 3 2 4 4 2 3" xfId="34066" xr:uid="{00000000-0005-0000-0000-00005A840000}"/>
    <cellStyle name="20% - Accent1 4 2 3 2 4 4 3" xfId="34067" xr:uid="{00000000-0005-0000-0000-00005B840000}"/>
    <cellStyle name="20% - Accent1 4 2 3 2 4 4 3 2" xfId="34068" xr:uid="{00000000-0005-0000-0000-00005C840000}"/>
    <cellStyle name="20% - Accent1 4 2 3 2 4 4 4" xfId="34069" xr:uid="{00000000-0005-0000-0000-00005D840000}"/>
    <cellStyle name="20% - Accent1 4 2 3 2 4 5" xfId="34070" xr:uid="{00000000-0005-0000-0000-00005E840000}"/>
    <cellStyle name="20% - Accent1 4 2 3 2 4 5 2" xfId="34071" xr:uid="{00000000-0005-0000-0000-00005F840000}"/>
    <cellStyle name="20% - Accent1 4 2 3 2 4 5 2 2" xfId="34072" xr:uid="{00000000-0005-0000-0000-000060840000}"/>
    <cellStyle name="20% - Accent1 4 2 3 2 4 5 2 2 2" xfId="34073" xr:uid="{00000000-0005-0000-0000-000061840000}"/>
    <cellStyle name="20% - Accent1 4 2 3 2 4 5 2 3" xfId="34074" xr:uid="{00000000-0005-0000-0000-000062840000}"/>
    <cellStyle name="20% - Accent1 4 2 3 2 4 5 3" xfId="34075" xr:uid="{00000000-0005-0000-0000-000063840000}"/>
    <cellStyle name="20% - Accent1 4 2 3 2 4 5 3 2" xfId="34076" xr:uid="{00000000-0005-0000-0000-000064840000}"/>
    <cellStyle name="20% - Accent1 4 2 3 2 4 5 4" xfId="34077" xr:uid="{00000000-0005-0000-0000-000065840000}"/>
    <cellStyle name="20% - Accent1 4 2 3 2 4 6" xfId="34078" xr:uid="{00000000-0005-0000-0000-000066840000}"/>
    <cellStyle name="20% - Accent1 4 2 3 2 4 6 2" xfId="34079" xr:uid="{00000000-0005-0000-0000-000067840000}"/>
    <cellStyle name="20% - Accent1 4 2 3 2 4 6 2 2" xfId="34080" xr:uid="{00000000-0005-0000-0000-000068840000}"/>
    <cellStyle name="20% - Accent1 4 2 3 2 4 6 2 2 2" xfId="34081" xr:uid="{00000000-0005-0000-0000-000069840000}"/>
    <cellStyle name="20% - Accent1 4 2 3 2 4 6 2 3" xfId="34082" xr:uid="{00000000-0005-0000-0000-00006A840000}"/>
    <cellStyle name="20% - Accent1 4 2 3 2 4 6 3" xfId="34083" xr:uid="{00000000-0005-0000-0000-00006B840000}"/>
    <cellStyle name="20% - Accent1 4 2 3 2 4 6 3 2" xfId="34084" xr:uid="{00000000-0005-0000-0000-00006C840000}"/>
    <cellStyle name="20% - Accent1 4 2 3 2 4 6 4" xfId="34085" xr:uid="{00000000-0005-0000-0000-00006D840000}"/>
    <cellStyle name="20% - Accent1 4 2 3 2 4 7" xfId="34086" xr:uid="{00000000-0005-0000-0000-00006E840000}"/>
    <cellStyle name="20% - Accent1 4 2 3 2 4 7 2" xfId="34087" xr:uid="{00000000-0005-0000-0000-00006F840000}"/>
    <cellStyle name="20% - Accent1 4 2 3 2 4 7 2 2" xfId="34088" xr:uid="{00000000-0005-0000-0000-000070840000}"/>
    <cellStyle name="20% - Accent1 4 2 3 2 4 7 3" xfId="34089" xr:uid="{00000000-0005-0000-0000-000071840000}"/>
    <cellStyle name="20% - Accent1 4 2 3 2 4 8" xfId="34090" xr:uid="{00000000-0005-0000-0000-000072840000}"/>
    <cellStyle name="20% - Accent1 4 2 3 2 4 8 2" xfId="34091" xr:uid="{00000000-0005-0000-0000-000073840000}"/>
    <cellStyle name="20% - Accent1 4 2 3 2 4 8 2 2" xfId="34092" xr:uid="{00000000-0005-0000-0000-000074840000}"/>
    <cellStyle name="20% - Accent1 4 2 3 2 4 8 3" xfId="34093" xr:uid="{00000000-0005-0000-0000-000075840000}"/>
    <cellStyle name="20% - Accent1 4 2 3 2 4 9" xfId="34094" xr:uid="{00000000-0005-0000-0000-000076840000}"/>
    <cellStyle name="20% - Accent1 4 2 3 2 4 9 2" xfId="34095" xr:uid="{00000000-0005-0000-0000-000077840000}"/>
    <cellStyle name="20% - Accent1 4 2 3 2 5" xfId="34096" xr:uid="{00000000-0005-0000-0000-000078840000}"/>
    <cellStyle name="20% - Accent1 4 2 3 2 5 10" xfId="34097" xr:uid="{00000000-0005-0000-0000-000079840000}"/>
    <cellStyle name="20% - Accent1 4 2 3 2 5 10 2" xfId="34098" xr:uid="{00000000-0005-0000-0000-00007A840000}"/>
    <cellStyle name="20% - Accent1 4 2 3 2 5 11" xfId="34099" xr:uid="{00000000-0005-0000-0000-00007B840000}"/>
    <cellStyle name="20% - Accent1 4 2 3 2 5 2" xfId="34100" xr:uid="{00000000-0005-0000-0000-00007C840000}"/>
    <cellStyle name="20% - Accent1 4 2 3 2 5 2 2" xfId="34101" xr:uid="{00000000-0005-0000-0000-00007D840000}"/>
    <cellStyle name="20% - Accent1 4 2 3 2 5 2 2 2" xfId="34102" xr:uid="{00000000-0005-0000-0000-00007E840000}"/>
    <cellStyle name="20% - Accent1 4 2 3 2 5 2 2 2 2" xfId="34103" xr:uid="{00000000-0005-0000-0000-00007F840000}"/>
    <cellStyle name="20% - Accent1 4 2 3 2 5 2 2 2 2 2" xfId="34104" xr:uid="{00000000-0005-0000-0000-000080840000}"/>
    <cellStyle name="20% - Accent1 4 2 3 2 5 2 2 2 3" xfId="34105" xr:uid="{00000000-0005-0000-0000-000081840000}"/>
    <cellStyle name="20% - Accent1 4 2 3 2 5 2 2 3" xfId="34106" xr:uid="{00000000-0005-0000-0000-000082840000}"/>
    <cellStyle name="20% - Accent1 4 2 3 2 5 2 2 3 2" xfId="34107" xr:uid="{00000000-0005-0000-0000-000083840000}"/>
    <cellStyle name="20% - Accent1 4 2 3 2 5 2 2 4" xfId="34108" xr:uid="{00000000-0005-0000-0000-000084840000}"/>
    <cellStyle name="20% - Accent1 4 2 3 2 5 2 3" xfId="34109" xr:uid="{00000000-0005-0000-0000-000085840000}"/>
    <cellStyle name="20% - Accent1 4 2 3 2 5 2 3 2" xfId="34110" xr:uid="{00000000-0005-0000-0000-000086840000}"/>
    <cellStyle name="20% - Accent1 4 2 3 2 5 2 3 2 2" xfId="34111" xr:uid="{00000000-0005-0000-0000-000087840000}"/>
    <cellStyle name="20% - Accent1 4 2 3 2 5 2 3 2 2 2" xfId="34112" xr:uid="{00000000-0005-0000-0000-000088840000}"/>
    <cellStyle name="20% - Accent1 4 2 3 2 5 2 3 2 3" xfId="34113" xr:uid="{00000000-0005-0000-0000-000089840000}"/>
    <cellStyle name="20% - Accent1 4 2 3 2 5 2 3 3" xfId="34114" xr:uid="{00000000-0005-0000-0000-00008A840000}"/>
    <cellStyle name="20% - Accent1 4 2 3 2 5 2 3 3 2" xfId="34115" xr:uid="{00000000-0005-0000-0000-00008B840000}"/>
    <cellStyle name="20% - Accent1 4 2 3 2 5 2 3 4" xfId="34116" xr:uid="{00000000-0005-0000-0000-00008C840000}"/>
    <cellStyle name="20% - Accent1 4 2 3 2 5 2 4" xfId="34117" xr:uid="{00000000-0005-0000-0000-00008D840000}"/>
    <cellStyle name="20% - Accent1 4 2 3 2 5 2 4 2" xfId="34118" xr:uid="{00000000-0005-0000-0000-00008E840000}"/>
    <cellStyle name="20% - Accent1 4 2 3 2 5 2 4 2 2" xfId="34119" xr:uid="{00000000-0005-0000-0000-00008F840000}"/>
    <cellStyle name="20% - Accent1 4 2 3 2 5 2 4 2 2 2" xfId="34120" xr:uid="{00000000-0005-0000-0000-000090840000}"/>
    <cellStyle name="20% - Accent1 4 2 3 2 5 2 4 2 3" xfId="34121" xr:uid="{00000000-0005-0000-0000-000091840000}"/>
    <cellStyle name="20% - Accent1 4 2 3 2 5 2 4 3" xfId="34122" xr:uid="{00000000-0005-0000-0000-000092840000}"/>
    <cellStyle name="20% - Accent1 4 2 3 2 5 2 4 3 2" xfId="34123" xr:uid="{00000000-0005-0000-0000-000093840000}"/>
    <cellStyle name="20% - Accent1 4 2 3 2 5 2 4 4" xfId="34124" xr:uid="{00000000-0005-0000-0000-000094840000}"/>
    <cellStyle name="20% - Accent1 4 2 3 2 5 2 5" xfId="34125" xr:uid="{00000000-0005-0000-0000-000095840000}"/>
    <cellStyle name="20% - Accent1 4 2 3 2 5 2 5 2" xfId="34126" xr:uid="{00000000-0005-0000-0000-000096840000}"/>
    <cellStyle name="20% - Accent1 4 2 3 2 5 2 5 2 2" xfId="34127" xr:uid="{00000000-0005-0000-0000-000097840000}"/>
    <cellStyle name="20% - Accent1 4 2 3 2 5 2 5 3" xfId="34128" xr:uid="{00000000-0005-0000-0000-000098840000}"/>
    <cellStyle name="20% - Accent1 4 2 3 2 5 2 6" xfId="34129" xr:uid="{00000000-0005-0000-0000-000099840000}"/>
    <cellStyle name="20% - Accent1 4 2 3 2 5 2 6 2" xfId="34130" xr:uid="{00000000-0005-0000-0000-00009A840000}"/>
    <cellStyle name="20% - Accent1 4 2 3 2 5 2 6 2 2" xfId="34131" xr:uid="{00000000-0005-0000-0000-00009B840000}"/>
    <cellStyle name="20% - Accent1 4 2 3 2 5 2 6 3" xfId="34132" xr:uid="{00000000-0005-0000-0000-00009C840000}"/>
    <cellStyle name="20% - Accent1 4 2 3 2 5 2 7" xfId="34133" xr:uid="{00000000-0005-0000-0000-00009D840000}"/>
    <cellStyle name="20% - Accent1 4 2 3 2 5 2 7 2" xfId="34134" xr:uid="{00000000-0005-0000-0000-00009E840000}"/>
    <cellStyle name="20% - Accent1 4 2 3 2 5 2 8" xfId="34135" xr:uid="{00000000-0005-0000-0000-00009F840000}"/>
    <cellStyle name="20% - Accent1 4 2 3 2 5 2 8 2" xfId="34136" xr:uid="{00000000-0005-0000-0000-0000A0840000}"/>
    <cellStyle name="20% - Accent1 4 2 3 2 5 2 9" xfId="34137" xr:uid="{00000000-0005-0000-0000-0000A1840000}"/>
    <cellStyle name="20% - Accent1 4 2 3 2 5 3" xfId="34138" xr:uid="{00000000-0005-0000-0000-0000A2840000}"/>
    <cellStyle name="20% - Accent1 4 2 3 2 5 3 2" xfId="34139" xr:uid="{00000000-0005-0000-0000-0000A3840000}"/>
    <cellStyle name="20% - Accent1 4 2 3 2 5 3 2 2" xfId="34140" xr:uid="{00000000-0005-0000-0000-0000A4840000}"/>
    <cellStyle name="20% - Accent1 4 2 3 2 5 3 2 2 2" xfId="34141" xr:uid="{00000000-0005-0000-0000-0000A5840000}"/>
    <cellStyle name="20% - Accent1 4 2 3 2 5 3 2 2 2 2" xfId="34142" xr:uid="{00000000-0005-0000-0000-0000A6840000}"/>
    <cellStyle name="20% - Accent1 4 2 3 2 5 3 2 2 3" xfId="34143" xr:uid="{00000000-0005-0000-0000-0000A7840000}"/>
    <cellStyle name="20% - Accent1 4 2 3 2 5 3 2 3" xfId="34144" xr:uid="{00000000-0005-0000-0000-0000A8840000}"/>
    <cellStyle name="20% - Accent1 4 2 3 2 5 3 2 3 2" xfId="34145" xr:uid="{00000000-0005-0000-0000-0000A9840000}"/>
    <cellStyle name="20% - Accent1 4 2 3 2 5 3 2 4" xfId="34146" xr:uid="{00000000-0005-0000-0000-0000AA840000}"/>
    <cellStyle name="20% - Accent1 4 2 3 2 5 3 3" xfId="34147" xr:uid="{00000000-0005-0000-0000-0000AB840000}"/>
    <cellStyle name="20% - Accent1 4 2 3 2 5 3 3 2" xfId="34148" xr:uid="{00000000-0005-0000-0000-0000AC840000}"/>
    <cellStyle name="20% - Accent1 4 2 3 2 5 3 3 2 2" xfId="34149" xr:uid="{00000000-0005-0000-0000-0000AD840000}"/>
    <cellStyle name="20% - Accent1 4 2 3 2 5 3 3 2 2 2" xfId="34150" xr:uid="{00000000-0005-0000-0000-0000AE840000}"/>
    <cellStyle name="20% - Accent1 4 2 3 2 5 3 3 2 3" xfId="34151" xr:uid="{00000000-0005-0000-0000-0000AF840000}"/>
    <cellStyle name="20% - Accent1 4 2 3 2 5 3 3 3" xfId="34152" xr:uid="{00000000-0005-0000-0000-0000B0840000}"/>
    <cellStyle name="20% - Accent1 4 2 3 2 5 3 3 3 2" xfId="34153" xr:uid="{00000000-0005-0000-0000-0000B1840000}"/>
    <cellStyle name="20% - Accent1 4 2 3 2 5 3 3 4" xfId="34154" xr:uid="{00000000-0005-0000-0000-0000B2840000}"/>
    <cellStyle name="20% - Accent1 4 2 3 2 5 3 4" xfId="34155" xr:uid="{00000000-0005-0000-0000-0000B3840000}"/>
    <cellStyle name="20% - Accent1 4 2 3 2 5 3 4 2" xfId="34156" xr:uid="{00000000-0005-0000-0000-0000B4840000}"/>
    <cellStyle name="20% - Accent1 4 2 3 2 5 3 4 2 2" xfId="34157" xr:uid="{00000000-0005-0000-0000-0000B5840000}"/>
    <cellStyle name="20% - Accent1 4 2 3 2 5 3 4 2 2 2" xfId="34158" xr:uid="{00000000-0005-0000-0000-0000B6840000}"/>
    <cellStyle name="20% - Accent1 4 2 3 2 5 3 4 2 3" xfId="34159" xr:uid="{00000000-0005-0000-0000-0000B7840000}"/>
    <cellStyle name="20% - Accent1 4 2 3 2 5 3 4 3" xfId="34160" xr:uid="{00000000-0005-0000-0000-0000B8840000}"/>
    <cellStyle name="20% - Accent1 4 2 3 2 5 3 4 3 2" xfId="34161" xr:uid="{00000000-0005-0000-0000-0000B9840000}"/>
    <cellStyle name="20% - Accent1 4 2 3 2 5 3 4 4" xfId="34162" xr:uid="{00000000-0005-0000-0000-0000BA840000}"/>
    <cellStyle name="20% - Accent1 4 2 3 2 5 3 5" xfId="34163" xr:uid="{00000000-0005-0000-0000-0000BB840000}"/>
    <cellStyle name="20% - Accent1 4 2 3 2 5 3 5 2" xfId="34164" xr:uid="{00000000-0005-0000-0000-0000BC840000}"/>
    <cellStyle name="20% - Accent1 4 2 3 2 5 3 5 2 2" xfId="34165" xr:uid="{00000000-0005-0000-0000-0000BD840000}"/>
    <cellStyle name="20% - Accent1 4 2 3 2 5 3 5 3" xfId="34166" xr:uid="{00000000-0005-0000-0000-0000BE840000}"/>
    <cellStyle name="20% - Accent1 4 2 3 2 5 3 6" xfId="34167" xr:uid="{00000000-0005-0000-0000-0000BF840000}"/>
    <cellStyle name="20% - Accent1 4 2 3 2 5 3 6 2" xfId="34168" xr:uid="{00000000-0005-0000-0000-0000C0840000}"/>
    <cellStyle name="20% - Accent1 4 2 3 2 5 3 6 2 2" xfId="34169" xr:uid="{00000000-0005-0000-0000-0000C1840000}"/>
    <cellStyle name="20% - Accent1 4 2 3 2 5 3 6 3" xfId="34170" xr:uid="{00000000-0005-0000-0000-0000C2840000}"/>
    <cellStyle name="20% - Accent1 4 2 3 2 5 3 7" xfId="34171" xr:uid="{00000000-0005-0000-0000-0000C3840000}"/>
    <cellStyle name="20% - Accent1 4 2 3 2 5 3 7 2" xfId="34172" xr:uid="{00000000-0005-0000-0000-0000C4840000}"/>
    <cellStyle name="20% - Accent1 4 2 3 2 5 3 8" xfId="34173" xr:uid="{00000000-0005-0000-0000-0000C5840000}"/>
    <cellStyle name="20% - Accent1 4 2 3 2 5 3 8 2" xfId="34174" xr:uid="{00000000-0005-0000-0000-0000C6840000}"/>
    <cellStyle name="20% - Accent1 4 2 3 2 5 3 9" xfId="34175" xr:uid="{00000000-0005-0000-0000-0000C7840000}"/>
    <cellStyle name="20% - Accent1 4 2 3 2 5 4" xfId="34176" xr:uid="{00000000-0005-0000-0000-0000C8840000}"/>
    <cellStyle name="20% - Accent1 4 2 3 2 5 4 2" xfId="34177" xr:uid="{00000000-0005-0000-0000-0000C9840000}"/>
    <cellStyle name="20% - Accent1 4 2 3 2 5 4 2 2" xfId="34178" xr:uid="{00000000-0005-0000-0000-0000CA840000}"/>
    <cellStyle name="20% - Accent1 4 2 3 2 5 4 2 2 2" xfId="34179" xr:uid="{00000000-0005-0000-0000-0000CB840000}"/>
    <cellStyle name="20% - Accent1 4 2 3 2 5 4 2 3" xfId="34180" xr:uid="{00000000-0005-0000-0000-0000CC840000}"/>
    <cellStyle name="20% - Accent1 4 2 3 2 5 4 3" xfId="34181" xr:uid="{00000000-0005-0000-0000-0000CD840000}"/>
    <cellStyle name="20% - Accent1 4 2 3 2 5 4 3 2" xfId="34182" xr:uid="{00000000-0005-0000-0000-0000CE840000}"/>
    <cellStyle name="20% - Accent1 4 2 3 2 5 4 4" xfId="34183" xr:uid="{00000000-0005-0000-0000-0000CF840000}"/>
    <cellStyle name="20% - Accent1 4 2 3 2 5 5" xfId="34184" xr:uid="{00000000-0005-0000-0000-0000D0840000}"/>
    <cellStyle name="20% - Accent1 4 2 3 2 5 5 2" xfId="34185" xr:uid="{00000000-0005-0000-0000-0000D1840000}"/>
    <cellStyle name="20% - Accent1 4 2 3 2 5 5 2 2" xfId="34186" xr:uid="{00000000-0005-0000-0000-0000D2840000}"/>
    <cellStyle name="20% - Accent1 4 2 3 2 5 5 2 2 2" xfId="34187" xr:uid="{00000000-0005-0000-0000-0000D3840000}"/>
    <cellStyle name="20% - Accent1 4 2 3 2 5 5 2 3" xfId="34188" xr:uid="{00000000-0005-0000-0000-0000D4840000}"/>
    <cellStyle name="20% - Accent1 4 2 3 2 5 5 3" xfId="34189" xr:uid="{00000000-0005-0000-0000-0000D5840000}"/>
    <cellStyle name="20% - Accent1 4 2 3 2 5 5 3 2" xfId="34190" xr:uid="{00000000-0005-0000-0000-0000D6840000}"/>
    <cellStyle name="20% - Accent1 4 2 3 2 5 5 4" xfId="34191" xr:uid="{00000000-0005-0000-0000-0000D7840000}"/>
    <cellStyle name="20% - Accent1 4 2 3 2 5 6" xfId="34192" xr:uid="{00000000-0005-0000-0000-0000D8840000}"/>
    <cellStyle name="20% - Accent1 4 2 3 2 5 6 2" xfId="34193" xr:uid="{00000000-0005-0000-0000-0000D9840000}"/>
    <cellStyle name="20% - Accent1 4 2 3 2 5 6 2 2" xfId="34194" xr:uid="{00000000-0005-0000-0000-0000DA840000}"/>
    <cellStyle name="20% - Accent1 4 2 3 2 5 6 2 2 2" xfId="34195" xr:uid="{00000000-0005-0000-0000-0000DB840000}"/>
    <cellStyle name="20% - Accent1 4 2 3 2 5 6 2 3" xfId="34196" xr:uid="{00000000-0005-0000-0000-0000DC840000}"/>
    <cellStyle name="20% - Accent1 4 2 3 2 5 6 3" xfId="34197" xr:uid="{00000000-0005-0000-0000-0000DD840000}"/>
    <cellStyle name="20% - Accent1 4 2 3 2 5 6 3 2" xfId="34198" xr:uid="{00000000-0005-0000-0000-0000DE840000}"/>
    <cellStyle name="20% - Accent1 4 2 3 2 5 6 4" xfId="34199" xr:uid="{00000000-0005-0000-0000-0000DF840000}"/>
    <cellStyle name="20% - Accent1 4 2 3 2 5 7" xfId="34200" xr:uid="{00000000-0005-0000-0000-0000E0840000}"/>
    <cellStyle name="20% - Accent1 4 2 3 2 5 7 2" xfId="34201" xr:uid="{00000000-0005-0000-0000-0000E1840000}"/>
    <cellStyle name="20% - Accent1 4 2 3 2 5 7 2 2" xfId="34202" xr:uid="{00000000-0005-0000-0000-0000E2840000}"/>
    <cellStyle name="20% - Accent1 4 2 3 2 5 7 3" xfId="34203" xr:uid="{00000000-0005-0000-0000-0000E3840000}"/>
    <cellStyle name="20% - Accent1 4 2 3 2 5 8" xfId="34204" xr:uid="{00000000-0005-0000-0000-0000E4840000}"/>
    <cellStyle name="20% - Accent1 4 2 3 2 5 8 2" xfId="34205" xr:uid="{00000000-0005-0000-0000-0000E5840000}"/>
    <cellStyle name="20% - Accent1 4 2 3 2 5 8 2 2" xfId="34206" xr:uid="{00000000-0005-0000-0000-0000E6840000}"/>
    <cellStyle name="20% - Accent1 4 2 3 2 5 8 3" xfId="34207" xr:uid="{00000000-0005-0000-0000-0000E7840000}"/>
    <cellStyle name="20% - Accent1 4 2 3 2 5 9" xfId="34208" xr:uid="{00000000-0005-0000-0000-0000E8840000}"/>
    <cellStyle name="20% - Accent1 4 2 3 2 5 9 2" xfId="34209" xr:uid="{00000000-0005-0000-0000-0000E9840000}"/>
    <cellStyle name="20% - Accent1 4 2 3 2 6" xfId="34210" xr:uid="{00000000-0005-0000-0000-0000EA840000}"/>
    <cellStyle name="20% - Accent1 4 2 3 2 6 2" xfId="34211" xr:uid="{00000000-0005-0000-0000-0000EB840000}"/>
    <cellStyle name="20% - Accent1 4 2 3 2 6 2 2" xfId="34212" xr:uid="{00000000-0005-0000-0000-0000EC840000}"/>
    <cellStyle name="20% - Accent1 4 2 3 2 6 2 2 2" xfId="34213" xr:uid="{00000000-0005-0000-0000-0000ED840000}"/>
    <cellStyle name="20% - Accent1 4 2 3 2 6 2 2 2 2" xfId="34214" xr:uid="{00000000-0005-0000-0000-0000EE840000}"/>
    <cellStyle name="20% - Accent1 4 2 3 2 6 2 2 3" xfId="34215" xr:uid="{00000000-0005-0000-0000-0000EF840000}"/>
    <cellStyle name="20% - Accent1 4 2 3 2 6 2 3" xfId="34216" xr:uid="{00000000-0005-0000-0000-0000F0840000}"/>
    <cellStyle name="20% - Accent1 4 2 3 2 6 2 3 2" xfId="34217" xr:uid="{00000000-0005-0000-0000-0000F1840000}"/>
    <cellStyle name="20% - Accent1 4 2 3 2 6 2 4" xfId="34218" xr:uid="{00000000-0005-0000-0000-0000F2840000}"/>
    <cellStyle name="20% - Accent1 4 2 3 2 6 3" xfId="34219" xr:uid="{00000000-0005-0000-0000-0000F3840000}"/>
    <cellStyle name="20% - Accent1 4 2 3 2 6 3 2" xfId="34220" xr:uid="{00000000-0005-0000-0000-0000F4840000}"/>
    <cellStyle name="20% - Accent1 4 2 3 2 6 3 2 2" xfId="34221" xr:uid="{00000000-0005-0000-0000-0000F5840000}"/>
    <cellStyle name="20% - Accent1 4 2 3 2 6 3 2 2 2" xfId="34222" xr:uid="{00000000-0005-0000-0000-0000F6840000}"/>
    <cellStyle name="20% - Accent1 4 2 3 2 6 3 2 3" xfId="34223" xr:uid="{00000000-0005-0000-0000-0000F7840000}"/>
    <cellStyle name="20% - Accent1 4 2 3 2 6 3 3" xfId="34224" xr:uid="{00000000-0005-0000-0000-0000F8840000}"/>
    <cellStyle name="20% - Accent1 4 2 3 2 6 3 3 2" xfId="34225" xr:uid="{00000000-0005-0000-0000-0000F9840000}"/>
    <cellStyle name="20% - Accent1 4 2 3 2 6 3 4" xfId="34226" xr:uid="{00000000-0005-0000-0000-0000FA840000}"/>
    <cellStyle name="20% - Accent1 4 2 3 2 6 4" xfId="34227" xr:uid="{00000000-0005-0000-0000-0000FB840000}"/>
    <cellStyle name="20% - Accent1 4 2 3 2 6 4 2" xfId="34228" xr:uid="{00000000-0005-0000-0000-0000FC840000}"/>
    <cellStyle name="20% - Accent1 4 2 3 2 6 4 2 2" xfId="34229" xr:uid="{00000000-0005-0000-0000-0000FD840000}"/>
    <cellStyle name="20% - Accent1 4 2 3 2 6 4 2 2 2" xfId="34230" xr:uid="{00000000-0005-0000-0000-0000FE840000}"/>
    <cellStyle name="20% - Accent1 4 2 3 2 6 4 2 3" xfId="34231" xr:uid="{00000000-0005-0000-0000-0000FF840000}"/>
    <cellStyle name="20% - Accent1 4 2 3 2 6 4 3" xfId="34232" xr:uid="{00000000-0005-0000-0000-000000850000}"/>
    <cellStyle name="20% - Accent1 4 2 3 2 6 4 3 2" xfId="34233" xr:uid="{00000000-0005-0000-0000-000001850000}"/>
    <cellStyle name="20% - Accent1 4 2 3 2 6 4 4" xfId="34234" xr:uid="{00000000-0005-0000-0000-000002850000}"/>
    <cellStyle name="20% - Accent1 4 2 3 2 6 5" xfId="34235" xr:uid="{00000000-0005-0000-0000-000003850000}"/>
    <cellStyle name="20% - Accent1 4 2 3 2 6 5 2" xfId="34236" xr:uid="{00000000-0005-0000-0000-000004850000}"/>
    <cellStyle name="20% - Accent1 4 2 3 2 6 5 2 2" xfId="34237" xr:uid="{00000000-0005-0000-0000-000005850000}"/>
    <cellStyle name="20% - Accent1 4 2 3 2 6 5 3" xfId="34238" xr:uid="{00000000-0005-0000-0000-000006850000}"/>
    <cellStyle name="20% - Accent1 4 2 3 2 6 6" xfId="34239" xr:uid="{00000000-0005-0000-0000-000007850000}"/>
    <cellStyle name="20% - Accent1 4 2 3 2 6 6 2" xfId="34240" xr:uid="{00000000-0005-0000-0000-000008850000}"/>
    <cellStyle name="20% - Accent1 4 2 3 2 6 6 2 2" xfId="34241" xr:uid="{00000000-0005-0000-0000-000009850000}"/>
    <cellStyle name="20% - Accent1 4 2 3 2 6 6 3" xfId="34242" xr:uid="{00000000-0005-0000-0000-00000A850000}"/>
    <cellStyle name="20% - Accent1 4 2 3 2 6 7" xfId="34243" xr:uid="{00000000-0005-0000-0000-00000B850000}"/>
    <cellStyle name="20% - Accent1 4 2 3 2 6 7 2" xfId="34244" xr:uid="{00000000-0005-0000-0000-00000C850000}"/>
    <cellStyle name="20% - Accent1 4 2 3 2 6 8" xfId="34245" xr:uid="{00000000-0005-0000-0000-00000D850000}"/>
    <cellStyle name="20% - Accent1 4 2 3 2 6 8 2" xfId="34246" xr:uid="{00000000-0005-0000-0000-00000E850000}"/>
    <cellStyle name="20% - Accent1 4 2 3 2 6 9" xfId="34247" xr:uid="{00000000-0005-0000-0000-00000F850000}"/>
    <cellStyle name="20% - Accent1 4 2 3 2 7" xfId="34248" xr:uid="{00000000-0005-0000-0000-000010850000}"/>
    <cellStyle name="20% - Accent1 4 2 3 2 7 2" xfId="34249" xr:uid="{00000000-0005-0000-0000-000011850000}"/>
    <cellStyle name="20% - Accent1 4 2 3 2 7 2 2" xfId="34250" xr:uid="{00000000-0005-0000-0000-000012850000}"/>
    <cellStyle name="20% - Accent1 4 2 3 2 7 2 2 2" xfId="34251" xr:uid="{00000000-0005-0000-0000-000013850000}"/>
    <cellStyle name="20% - Accent1 4 2 3 2 7 2 2 2 2" xfId="34252" xr:uid="{00000000-0005-0000-0000-000014850000}"/>
    <cellStyle name="20% - Accent1 4 2 3 2 7 2 2 3" xfId="34253" xr:uid="{00000000-0005-0000-0000-000015850000}"/>
    <cellStyle name="20% - Accent1 4 2 3 2 7 2 3" xfId="34254" xr:uid="{00000000-0005-0000-0000-000016850000}"/>
    <cellStyle name="20% - Accent1 4 2 3 2 7 2 3 2" xfId="34255" xr:uid="{00000000-0005-0000-0000-000017850000}"/>
    <cellStyle name="20% - Accent1 4 2 3 2 7 2 4" xfId="34256" xr:uid="{00000000-0005-0000-0000-000018850000}"/>
    <cellStyle name="20% - Accent1 4 2 3 2 7 3" xfId="34257" xr:uid="{00000000-0005-0000-0000-000019850000}"/>
    <cellStyle name="20% - Accent1 4 2 3 2 7 3 2" xfId="34258" xr:uid="{00000000-0005-0000-0000-00001A850000}"/>
    <cellStyle name="20% - Accent1 4 2 3 2 7 3 2 2" xfId="34259" xr:uid="{00000000-0005-0000-0000-00001B850000}"/>
    <cellStyle name="20% - Accent1 4 2 3 2 7 3 2 2 2" xfId="34260" xr:uid="{00000000-0005-0000-0000-00001C850000}"/>
    <cellStyle name="20% - Accent1 4 2 3 2 7 3 2 3" xfId="34261" xr:uid="{00000000-0005-0000-0000-00001D850000}"/>
    <cellStyle name="20% - Accent1 4 2 3 2 7 3 3" xfId="34262" xr:uid="{00000000-0005-0000-0000-00001E850000}"/>
    <cellStyle name="20% - Accent1 4 2 3 2 7 3 3 2" xfId="34263" xr:uid="{00000000-0005-0000-0000-00001F850000}"/>
    <cellStyle name="20% - Accent1 4 2 3 2 7 3 4" xfId="34264" xr:uid="{00000000-0005-0000-0000-000020850000}"/>
    <cellStyle name="20% - Accent1 4 2 3 2 7 4" xfId="34265" xr:uid="{00000000-0005-0000-0000-000021850000}"/>
    <cellStyle name="20% - Accent1 4 2 3 2 7 4 2" xfId="34266" xr:uid="{00000000-0005-0000-0000-000022850000}"/>
    <cellStyle name="20% - Accent1 4 2 3 2 7 4 2 2" xfId="34267" xr:uid="{00000000-0005-0000-0000-000023850000}"/>
    <cellStyle name="20% - Accent1 4 2 3 2 7 4 2 2 2" xfId="34268" xr:uid="{00000000-0005-0000-0000-000024850000}"/>
    <cellStyle name="20% - Accent1 4 2 3 2 7 4 2 3" xfId="34269" xr:uid="{00000000-0005-0000-0000-000025850000}"/>
    <cellStyle name="20% - Accent1 4 2 3 2 7 4 3" xfId="34270" xr:uid="{00000000-0005-0000-0000-000026850000}"/>
    <cellStyle name="20% - Accent1 4 2 3 2 7 4 3 2" xfId="34271" xr:uid="{00000000-0005-0000-0000-000027850000}"/>
    <cellStyle name="20% - Accent1 4 2 3 2 7 4 4" xfId="34272" xr:uid="{00000000-0005-0000-0000-000028850000}"/>
    <cellStyle name="20% - Accent1 4 2 3 2 7 5" xfId="34273" xr:uid="{00000000-0005-0000-0000-000029850000}"/>
    <cellStyle name="20% - Accent1 4 2 3 2 7 5 2" xfId="34274" xr:uid="{00000000-0005-0000-0000-00002A850000}"/>
    <cellStyle name="20% - Accent1 4 2 3 2 7 5 2 2" xfId="34275" xr:uid="{00000000-0005-0000-0000-00002B850000}"/>
    <cellStyle name="20% - Accent1 4 2 3 2 7 5 3" xfId="34276" xr:uid="{00000000-0005-0000-0000-00002C850000}"/>
    <cellStyle name="20% - Accent1 4 2 3 2 7 6" xfId="34277" xr:uid="{00000000-0005-0000-0000-00002D850000}"/>
    <cellStyle name="20% - Accent1 4 2 3 2 7 6 2" xfId="34278" xr:uid="{00000000-0005-0000-0000-00002E850000}"/>
    <cellStyle name="20% - Accent1 4 2 3 2 7 6 2 2" xfId="34279" xr:uid="{00000000-0005-0000-0000-00002F850000}"/>
    <cellStyle name="20% - Accent1 4 2 3 2 7 6 3" xfId="34280" xr:uid="{00000000-0005-0000-0000-000030850000}"/>
    <cellStyle name="20% - Accent1 4 2 3 2 7 7" xfId="34281" xr:uid="{00000000-0005-0000-0000-000031850000}"/>
    <cellStyle name="20% - Accent1 4 2 3 2 7 7 2" xfId="34282" xr:uid="{00000000-0005-0000-0000-000032850000}"/>
    <cellStyle name="20% - Accent1 4 2 3 2 7 8" xfId="34283" xr:uid="{00000000-0005-0000-0000-000033850000}"/>
    <cellStyle name="20% - Accent1 4 2 3 2 7 8 2" xfId="34284" xr:uid="{00000000-0005-0000-0000-000034850000}"/>
    <cellStyle name="20% - Accent1 4 2 3 2 7 9" xfId="34285" xr:uid="{00000000-0005-0000-0000-000035850000}"/>
    <cellStyle name="20% - Accent1 4 2 3 2 8" xfId="34286" xr:uid="{00000000-0005-0000-0000-000036850000}"/>
    <cellStyle name="20% - Accent1 4 2 3 2 8 2" xfId="34287" xr:uid="{00000000-0005-0000-0000-000037850000}"/>
    <cellStyle name="20% - Accent1 4 2 3 2 8 2 2" xfId="34288" xr:uid="{00000000-0005-0000-0000-000038850000}"/>
    <cellStyle name="20% - Accent1 4 2 3 2 8 2 2 2" xfId="34289" xr:uid="{00000000-0005-0000-0000-000039850000}"/>
    <cellStyle name="20% - Accent1 4 2 3 2 8 2 3" xfId="34290" xr:uid="{00000000-0005-0000-0000-00003A850000}"/>
    <cellStyle name="20% - Accent1 4 2 3 2 8 3" xfId="34291" xr:uid="{00000000-0005-0000-0000-00003B850000}"/>
    <cellStyle name="20% - Accent1 4 2 3 2 8 3 2" xfId="34292" xr:uid="{00000000-0005-0000-0000-00003C850000}"/>
    <cellStyle name="20% - Accent1 4 2 3 2 8 4" xfId="34293" xr:uid="{00000000-0005-0000-0000-00003D850000}"/>
    <cellStyle name="20% - Accent1 4 2 3 2 9" xfId="34294" xr:uid="{00000000-0005-0000-0000-00003E850000}"/>
    <cellStyle name="20% - Accent1 4 2 3 2 9 2" xfId="34295" xr:uid="{00000000-0005-0000-0000-00003F850000}"/>
    <cellStyle name="20% - Accent1 4 2 3 2 9 2 2" xfId="34296" xr:uid="{00000000-0005-0000-0000-000040850000}"/>
    <cellStyle name="20% - Accent1 4 2 3 2 9 2 2 2" xfId="34297" xr:uid="{00000000-0005-0000-0000-000041850000}"/>
    <cellStyle name="20% - Accent1 4 2 3 2 9 2 3" xfId="34298" xr:uid="{00000000-0005-0000-0000-000042850000}"/>
    <cellStyle name="20% - Accent1 4 2 3 2 9 3" xfId="34299" xr:uid="{00000000-0005-0000-0000-000043850000}"/>
    <cellStyle name="20% - Accent1 4 2 3 2 9 3 2" xfId="34300" xr:uid="{00000000-0005-0000-0000-000044850000}"/>
    <cellStyle name="20% - Accent1 4 2 3 2 9 4" xfId="34301" xr:uid="{00000000-0005-0000-0000-000045850000}"/>
    <cellStyle name="20% - Accent1 4 2 3 3" xfId="34302" xr:uid="{00000000-0005-0000-0000-000046850000}"/>
    <cellStyle name="20% - Accent1 4 2 3 3 10" xfId="34303" xr:uid="{00000000-0005-0000-0000-000047850000}"/>
    <cellStyle name="20% - Accent1 4 2 3 3 10 2" xfId="34304" xr:uid="{00000000-0005-0000-0000-000048850000}"/>
    <cellStyle name="20% - Accent1 4 2 3 3 10 2 2" xfId="34305" xr:uid="{00000000-0005-0000-0000-000049850000}"/>
    <cellStyle name="20% - Accent1 4 2 3 3 10 3" xfId="34306" xr:uid="{00000000-0005-0000-0000-00004A850000}"/>
    <cellStyle name="20% - Accent1 4 2 3 3 11" xfId="34307" xr:uid="{00000000-0005-0000-0000-00004B850000}"/>
    <cellStyle name="20% - Accent1 4 2 3 3 11 2" xfId="34308" xr:uid="{00000000-0005-0000-0000-00004C850000}"/>
    <cellStyle name="20% - Accent1 4 2 3 3 11 2 2" xfId="34309" xr:uid="{00000000-0005-0000-0000-00004D850000}"/>
    <cellStyle name="20% - Accent1 4 2 3 3 11 3" xfId="34310" xr:uid="{00000000-0005-0000-0000-00004E850000}"/>
    <cellStyle name="20% - Accent1 4 2 3 3 12" xfId="34311" xr:uid="{00000000-0005-0000-0000-00004F850000}"/>
    <cellStyle name="20% - Accent1 4 2 3 3 12 2" xfId="34312" xr:uid="{00000000-0005-0000-0000-000050850000}"/>
    <cellStyle name="20% - Accent1 4 2 3 3 13" xfId="34313" xr:uid="{00000000-0005-0000-0000-000051850000}"/>
    <cellStyle name="20% - Accent1 4 2 3 3 13 2" xfId="34314" xr:uid="{00000000-0005-0000-0000-000052850000}"/>
    <cellStyle name="20% - Accent1 4 2 3 3 14" xfId="34315" xr:uid="{00000000-0005-0000-0000-000053850000}"/>
    <cellStyle name="20% - Accent1 4 2 3 3 2" xfId="34316" xr:uid="{00000000-0005-0000-0000-000054850000}"/>
    <cellStyle name="20% - Accent1 4 2 3 3 2 10" xfId="34317" xr:uid="{00000000-0005-0000-0000-000055850000}"/>
    <cellStyle name="20% - Accent1 4 2 3 3 2 10 2" xfId="34318" xr:uid="{00000000-0005-0000-0000-000056850000}"/>
    <cellStyle name="20% - Accent1 4 2 3 3 2 11" xfId="34319" xr:uid="{00000000-0005-0000-0000-000057850000}"/>
    <cellStyle name="20% - Accent1 4 2 3 3 2 2" xfId="34320" xr:uid="{00000000-0005-0000-0000-000058850000}"/>
    <cellStyle name="20% - Accent1 4 2 3 3 2 2 2" xfId="34321" xr:uid="{00000000-0005-0000-0000-000059850000}"/>
    <cellStyle name="20% - Accent1 4 2 3 3 2 2 2 2" xfId="34322" xr:uid="{00000000-0005-0000-0000-00005A850000}"/>
    <cellStyle name="20% - Accent1 4 2 3 3 2 2 2 2 2" xfId="34323" xr:uid="{00000000-0005-0000-0000-00005B850000}"/>
    <cellStyle name="20% - Accent1 4 2 3 3 2 2 2 2 2 2" xfId="34324" xr:uid="{00000000-0005-0000-0000-00005C850000}"/>
    <cellStyle name="20% - Accent1 4 2 3 3 2 2 2 2 3" xfId="34325" xr:uid="{00000000-0005-0000-0000-00005D850000}"/>
    <cellStyle name="20% - Accent1 4 2 3 3 2 2 2 3" xfId="34326" xr:uid="{00000000-0005-0000-0000-00005E850000}"/>
    <cellStyle name="20% - Accent1 4 2 3 3 2 2 2 3 2" xfId="34327" xr:uid="{00000000-0005-0000-0000-00005F850000}"/>
    <cellStyle name="20% - Accent1 4 2 3 3 2 2 2 4" xfId="34328" xr:uid="{00000000-0005-0000-0000-000060850000}"/>
    <cellStyle name="20% - Accent1 4 2 3 3 2 2 3" xfId="34329" xr:uid="{00000000-0005-0000-0000-000061850000}"/>
    <cellStyle name="20% - Accent1 4 2 3 3 2 2 3 2" xfId="34330" xr:uid="{00000000-0005-0000-0000-000062850000}"/>
    <cellStyle name="20% - Accent1 4 2 3 3 2 2 3 2 2" xfId="34331" xr:uid="{00000000-0005-0000-0000-000063850000}"/>
    <cellStyle name="20% - Accent1 4 2 3 3 2 2 3 2 2 2" xfId="34332" xr:uid="{00000000-0005-0000-0000-000064850000}"/>
    <cellStyle name="20% - Accent1 4 2 3 3 2 2 3 2 3" xfId="34333" xr:uid="{00000000-0005-0000-0000-000065850000}"/>
    <cellStyle name="20% - Accent1 4 2 3 3 2 2 3 3" xfId="34334" xr:uid="{00000000-0005-0000-0000-000066850000}"/>
    <cellStyle name="20% - Accent1 4 2 3 3 2 2 3 3 2" xfId="34335" xr:uid="{00000000-0005-0000-0000-000067850000}"/>
    <cellStyle name="20% - Accent1 4 2 3 3 2 2 3 4" xfId="34336" xr:uid="{00000000-0005-0000-0000-000068850000}"/>
    <cellStyle name="20% - Accent1 4 2 3 3 2 2 4" xfId="34337" xr:uid="{00000000-0005-0000-0000-000069850000}"/>
    <cellStyle name="20% - Accent1 4 2 3 3 2 2 4 2" xfId="34338" xr:uid="{00000000-0005-0000-0000-00006A850000}"/>
    <cellStyle name="20% - Accent1 4 2 3 3 2 2 4 2 2" xfId="34339" xr:uid="{00000000-0005-0000-0000-00006B850000}"/>
    <cellStyle name="20% - Accent1 4 2 3 3 2 2 4 2 2 2" xfId="34340" xr:uid="{00000000-0005-0000-0000-00006C850000}"/>
    <cellStyle name="20% - Accent1 4 2 3 3 2 2 4 2 3" xfId="34341" xr:uid="{00000000-0005-0000-0000-00006D850000}"/>
    <cellStyle name="20% - Accent1 4 2 3 3 2 2 4 3" xfId="34342" xr:uid="{00000000-0005-0000-0000-00006E850000}"/>
    <cellStyle name="20% - Accent1 4 2 3 3 2 2 4 3 2" xfId="34343" xr:uid="{00000000-0005-0000-0000-00006F850000}"/>
    <cellStyle name="20% - Accent1 4 2 3 3 2 2 4 4" xfId="34344" xr:uid="{00000000-0005-0000-0000-000070850000}"/>
    <cellStyle name="20% - Accent1 4 2 3 3 2 2 5" xfId="34345" xr:uid="{00000000-0005-0000-0000-000071850000}"/>
    <cellStyle name="20% - Accent1 4 2 3 3 2 2 5 2" xfId="34346" xr:uid="{00000000-0005-0000-0000-000072850000}"/>
    <cellStyle name="20% - Accent1 4 2 3 3 2 2 5 2 2" xfId="34347" xr:uid="{00000000-0005-0000-0000-000073850000}"/>
    <cellStyle name="20% - Accent1 4 2 3 3 2 2 5 3" xfId="34348" xr:uid="{00000000-0005-0000-0000-000074850000}"/>
    <cellStyle name="20% - Accent1 4 2 3 3 2 2 6" xfId="34349" xr:uid="{00000000-0005-0000-0000-000075850000}"/>
    <cellStyle name="20% - Accent1 4 2 3 3 2 2 6 2" xfId="34350" xr:uid="{00000000-0005-0000-0000-000076850000}"/>
    <cellStyle name="20% - Accent1 4 2 3 3 2 2 6 2 2" xfId="34351" xr:uid="{00000000-0005-0000-0000-000077850000}"/>
    <cellStyle name="20% - Accent1 4 2 3 3 2 2 6 3" xfId="34352" xr:uid="{00000000-0005-0000-0000-000078850000}"/>
    <cellStyle name="20% - Accent1 4 2 3 3 2 2 7" xfId="34353" xr:uid="{00000000-0005-0000-0000-000079850000}"/>
    <cellStyle name="20% - Accent1 4 2 3 3 2 2 7 2" xfId="34354" xr:uid="{00000000-0005-0000-0000-00007A850000}"/>
    <cellStyle name="20% - Accent1 4 2 3 3 2 2 8" xfId="34355" xr:uid="{00000000-0005-0000-0000-00007B850000}"/>
    <cellStyle name="20% - Accent1 4 2 3 3 2 2 8 2" xfId="34356" xr:uid="{00000000-0005-0000-0000-00007C850000}"/>
    <cellStyle name="20% - Accent1 4 2 3 3 2 2 9" xfId="34357" xr:uid="{00000000-0005-0000-0000-00007D850000}"/>
    <cellStyle name="20% - Accent1 4 2 3 3 2 3" xfId="34358" xr:uid="{00000000-0005-0000-0000-00007E850000}"/>
    <cellStyle name="20% - Accent1 4 2 3 3 2 3 2" xfId="34359" xr:uid="{00000000-0005-0000-0000-00007F850000}"/>
    <cellStyle name="20% - Accent1 4 2 3 3 2 3 2 2" xfId="34360" xr:uid="{00000000-0005-0000-0000-000080850000}"/>
    <cellStyle name="20% - Accent1 4 2 3 3 2 3 2 2 2" xfId="34361" xr:uid="{00000000-0005-0000-0000-000081850000}"/>
    <cellStyle name="20% - Accent1 4 2 3 3 2 3 2 2 2 2" xfId="34362" xr:uid="{00000000-0005-0000-0000-000082850000}"/>
    <cellStyle name="20% - Accent1 4 2 3 3 2 3 2 2 3" xfId="34363" xr:uid="{00000000-0005-0000-0000-000083850000}"/>
    <cellStyle name="20% - Accent1 4 2 3 3 2 3 2 3" xfId="34364" xr:uid="{00000000-0005-0000-0000-000084850000}"/>
    <cellStyle name="20% - Accent1 4 2 3 3 2 3 2 3 2" xfId="34365" xr:uid="{00000000-0005-0000-0000-000085850000}"/>
    <cellStyle name="20% - Accent1 4 2 3 3 2 3 2 4" xfId="34366" xr:uid="{00000000-0005-0000-0000-000086850000}"/>
    <cellStyle name="20% - Accent1 4 2 3 3 2 3 3" xfId="34367" xr:uid="{00000000-0005-0000-0000-000087850000}"/>
    <cellStyle name="20% - Accent1 4 2 3 3 2 3 3 2" xfId="34368" xr:uid="{00000000-0005-0000-0000-000088850000}"/>
    <cellStyle name="20% - Accent1 4 2 3 3 2 3 3 2 2" xfId="34369" xr:uid="{00000000-0005-0000-0000-000089850000}"/>
    <cellStyle name="20% - Accent1 4 2 3 3 2 3 3 2 2 2" xfId="34370" xr:uid="{00000000-0005-0000-0000-00008A850000}"/>
    <cellStyle name="20% - Accent1 4 2 3 3 2 3 3 2 3" xfId="34371" xr:uid="{00000000-0005-0000-0000-00008B850000}"/>
    <cellStyle name="20% - Accent1 4 2 3 3 2 3 3 3" xfId="34372" xr:uid="{00000000-0005-0000-0000-00008C850000}"/>
    <cellStyle name="20% - Accent1 4 2 3 3 2 3 3 3 2" xfId="34373" xr:uid="{00000000-0005-0000-0000-00008D850000}"/>
    <cellStyle name="20% - Accent1 4 2 3 3 2 3 3 4" xfId="34374" xr:uid="{00000000-0005-0000-0000-00008E850000}"/>
    <cellStyle name="20% - Accent1 4 2 3 3 2 3 4" xfId="34375" xr:uid="{00000000-0005-0000-0000-00008F850000}"/>
    <cellStyle name="20% - Accent1 4 2 3 3 2 3 4 2" xfId="34376" xr:uid="{00000000-0005-0000-0000-000090850000}"/>
    <cellStyle name="20% - Accent1 4 2 3 3 2 3 4 2 2" xfId="34377" xr:uid="{00000000-0005-0000-0000-000091850000}"/>
    <cellStyle name="20% - Accent1 4 2 3 3 2 3 4 2 2 2" xfId="34378" xr:uid="{00000000-0005-0000-0000-000092850000}"/>
    <cellStyle name="20% - Accent1 4 2 3 3 2 3 4 2 3" xfId="34379" xr:uid="{00000000-0005-0000-0000-000093850000}"/>
    <cellStyle name="20% - Accent1 4 2 3 3 2 3 4 3" xfId="34380" xr:uid="{00000000-0005-0000-0000-000094850000}"/>
    <cellStyle name="20% - Accent1 4 2 3 3 2 3 4 3 2" xfId="34381" xr:uid="{00000000-0005-0000-0000-000095850000}"/>
    <cellStyle name="20% - Accent1 4 2 3 3 2 3 4 4" xfId="34382" xr:uid="{00000000-0005-0000-0000-000096850000}"/>
    <cellStyle name="20% - Accent1 4 2 3 3 2 3 5" xfId="34383" xr:uid="{00000000-0005-0000-0000-000097850000}"/>
    <cellStyle name="20% - Accent1 4 2 3 3 2 3 5 2" xfId="34384" xr:uid="{00000000-0005-0000-0000-000098850000}"/>
    <cellStyle name="20% - Accent1 4 2 3 3 2 3 5 2 2" xfId="34385" xr:uid="{00000000-0005-0000-0000-000099850000}"/>
    <cellStyle name="20% - Accent1 4 2 3 3 2 3 5 3" xfId="34386" xr:uid="{00000000-0005-0000-0000-00009A850000}"/>
    <cellStyle name="20% - Accent1 4 2 3 3 2 3 6" xfId="34387" xr:uid="{00000000-0005-0000-0000-00009B850000}"/>
    <cellStyle name="20% - Accent1 4 2 3 3 2 3 6 2" xfId="34388" xr:uid="{00000000-0005-0000-0000-00009C850000}"/>
    <cellStyle name="20% - Accent1 4 2 3 3 2 3 6 2 2" xfId="34389" xr:uid="{00000000-0005-0000-0000-00009D850000}"/>
    <cellStyle name="20% - Accent1 4 2 3 3 2 3 6 3" xfId="34390" xr:uid="{00000000-0005-0000-0000-00009E850000}"/>
    <cellStyle name="20% - Accent1 4 2 3 3 2 3 7" xfId="34391" xr:uid="{00000000-0005-0000-0000-00009F850000}"/>
    <cellStyle name="20% - Accent1 4 2 3 3 2 3 7 2" xfId="34392" xr:uid="{00000000-0005-0000-0000-0000A0850000}"/>
    <cellStyle name="20% - Accent1 4 2 3 3 2 3 8" xfId="34393" xr:uid="{00000000-0005-0000-0000-0000A1850000}"/>
    <cellStyle name="20% - Accent1 4 2 3 3 2 3 8 2" xfId="34394" xr:uid="{00000000-0005-0000-0000-0000A2850000}"/>
    <cellStyle name="20% - Accent1 4 2 3 3 2 3 9" xfId="34395" xr:uid="{00000000-0005-0000-0000-0000A3850000}"/>
    <cellStyle name="20% - Accent1 4 2 3 3 2 4" xfId="34396" xr:uid="{00000000-0005-0000-0000-0000A4850000}"/>
    <cellStyle name="20% - Accent1 4 2 3 3 2 4 2" xfId="34397" xr:uid="{00000000-0005-0000-0000-0000A5850000}"/>
    <cellStyle name="20% - Accent1 4 2 3 3 2 4 2 2" xfId="34398" xr:uid="{00000000-0005-0000-0000-0000A6850000}"/>
    <cellStyle name="20% - Accent1 4 2 3 3 2 4 2 2 2" xfId="34399" xr:uid="{00000000-0005-0000-0000-0000A7850000}"/>
    <cellStyle name="20% - Accent1 4 2 3 3 2 4 2 3" xfId="34400" xr:uid="{00000000-0005-0000-0000-0000A8850000}"/>
    <cellStyle name="20% - Accent1 4 2 3 3 2 4 3" xfId="34401" xr:uid="{00000000-0005-0000-0000-0000A9850000}"/>
    <cellStyle name="20% - Accent1 4 2 3 3 2 4 3 2" xfId="34402" xr:uid="{00000000-0005-0000-0000-0000AA850000}"/>
    <cellStyle name="20% - Accent1 4 2 3 3 2 4 4" xfId="34403" xr:uid="{00000000-0005-0000-0000-0000AB850000}"/>
    <cellStyle name="20% - Accent1 4 2 3 3 2 5" xfId="34404" xr:uid="{00000000-0005-0000-0000-0000AC850000}"/>
    <cellStyle name="20% - Accent1 4 2 3 3 2 5 2" xfId="34405" xr:uid="{00000000-0005-0000-0000-0000AD850000}"/>
    <cellStyle name="20% - Accent1 4 2 3 3 2 5 2 2" xfId="34406" xr:uid="{00000000-0005-0000-0000-0000AE850000}"/>
    <cellStyle name="20% - Accent1 4 2 3 3 2 5 2 2 2" xfId="34407" xr:uid="{00000000-0005-0000-0000-0000AF850000}"/>
    <cellStyle name="20% - Accent1 4 2 3 3 2 5 2 3" xfId="34408" xr:uid="{00000000-0005-0000-0000-0000B0850000}"/>
    <cellStyle name="20% - Accent1 4 2 3 3 2 5 3" xfId="34409" xr:uid="{00000000-0005-0000-0000-0000B1850000}"/>
    <cellStyle name="20% - Accent1 4 2 3 3 2 5 3 2" xfId="34410" xr:uid="{00000000-0005-0000-0000-0000B2850000}"/>
    <cellStyle name="20% - Accent1 4 2 3 3 2 5 4" xfId="34411" xr:uid="{00000000-0005-0000-0000-0000B3850000}"/>
    <cellStyle name="20% - Accent1 4 2 3 3 2 6" xfId="34412" xr:uid="{00000000-0005-0000-0000-0000B4850000}"/>
    <cellStyle name="20% - Accent1 4 2 3 3 2 6 2" xfId="34413" xr:uid="{00000000-0005-0000-0000-0000B5850000}"/>
    <cellStyle name="20% - Accent1 4 2 3 3 2 6 2 2" xfId="34414" xr:uid="{00000000-0005-0000-0000-0000B6850000}"/>
    <cellStyle name="20% - Accent1 4 2 3 3 2 6 2 2 2" xfId="34415" xr:uid="{00000000-0005-0000-0000-0000B7850000}"/>
    <cellStyle name="20% - Accent1 4 2 3 3 2 6 2 3" xfId="34416" xr:uid="{00000000-0005-0000-0000-0000B8850000}"/>
    <cellStyle name="20% - Accent1 4 2 3 3 2 6 3" xfId="34417" xr:uid="{00000000-0005-0000-0000-0000B9850000}"/>
    <cellStyle name="20% - Accent1 4 2 3 3 2 6 3 2" xfId="34418" xr:uid="{00000000-0005-0000-0000-0000BA850000}"/>
    <cellStyle name="20% - Accent1 4 2 3 3 2 6 4" xfId="34419" xr:uid="{00000000-0005-0000-0000-0000BB850000}"/>
    <cellStyle name="20% - Accent1 4 2 3 3 2 7" xfId="34420" xr:uid="{00000000-0005-0000-0000-0000BC850000}"/>
    <cellStyle name="20% - Accent1 4 2 3 3 2 7 2" xfId="34421" xr:uid="{00000000-0005-0000-0000-0000BD850000}"/>
    <cellStyle name="20% - Accent1 4 2 3 3 2 7 2 2" xfId="34422" xr:uid="{00000000-0005-0000-0000-0000BE850000}"/>
    <cellStyle name="20% - Accent1 4 2 3 3 2 7 3" xfId="34423" xr:uid="{00000000-0005-0000-0000-0000BF850000}"/>
    <cellStyle name="20% - Accent1 4 2 3 3 2 8" xfId="34424" xr:uid="{00000000-0005-0000-0000-0000C0850000}"/>
    <cellStyle name="20% - Accent1 4 2 3 3 2 8 2" xfId="34425" xr:uid="{00000000-0005-0000-0000-0000C1850000}"/>
    <cellStyle name="20% - Accent1 4 2 3 3 2 8 2 2" xfId="34426" xr:uid="{00000000-0005-0000-0000-0000C2850000}"/>
    <cellStyle name="20% - Accent1 4 2 3 3 2 8 3" xfId="34427" xr:uid="{00000000-0005-0000-0000-0000C3850000}"/>
    <cellStyle name="20% - Accent1 4 2 3 3 2 9" xfId="34428" xr:uid="{00000000-0005-0000-0000-0000C4850000}"/>
    <cellStyle name="20% - Accent1 4 2 3 3 2 9 2" xfId="34429" xr:uid="{00000000-0005-0000-0000-0000C5850000}"/>
    <cellStyle name="20% - Accent1 4 2 3 3 3" xfId="34430" xr:uid="{00000000-0005-0000-0000-0000C6850000}"/>
    <cellStyle name="20% - Accent1 4 2 3 3 3 10" xfId="34431" xr:uid="{00000000-0005-0000-0000-0000C7850000}"/>
    <cellStyle name="20% - Accent1 4 2 3 3 3 10 2" xfId="34432" xr:uid="{00000000-0005-0000-0000-0000C8850000}"/>
    <cellStyle name="20% - Accent1 4 2 3 3 3 11" xfId="34433" xr:uid="{00000000-0005-0000-0000-0000C9850000}"/>
    <cellStyle name="20% - Accent1 4 2 3 3 3 2" xfId="34434" xr:uid="{00000000-0005-0000-0000-0000CA850000}"/>
    <cellStyle name="20% - Accent1 4 2 3 3 3 2 2" xfId="34435" xr:uid="{00000000-0005-0000-0000-0000CB850000}"/>
    <cellStyle name="20% - Accent1 4 2 3 3 3 2 2 2" xfId="34436" xr:uid="{00000000-0005-0000-0000-0000CC850000}"/>
    <cellStyle name="20% - Accent1 4 2 3 3 3 2 2 2 2" xfId="34437" xr:uid="{00000000-0005-0000-0000-0000CD850000}"/>
    <cellStyle name="20% - Accent1 4 2 3 3 3 2 2 2 2 2" xfId="34438" xr:uid="{00000000-0005-0000-0000-0000CE850000}"/>
    <cellStyle name="20% - Accent1 4 2 3 3 3 2 2 2 3" xfId="34439" xr:uid="{00000000-0005-0000-0000-0000CF850000}"/>
    <cellStyle name="20% - Accent1 4 2 3 3 3 2 2 3" xfId="34440" xr:uid="{00000000-0005-0000-0000-0000D0850000}"/>
    <cellStyle name="20% - Accent1 4 2 3 3 3 2 2 3 2" xfId="34441" xr:uid="{00000000-0005-0000-0000-0000D1850000}"/>
    <cellStyle name="20% - Accent1 4 2 3 3 3 2 2 4" xfId="34442" xr:uid="{00000000-0005-0000-0000-0000D2850000}"/>
    <cellStyle name="20% - Accent1 4 2 3 3 3 2 3" xfId="34443" xr:uid="{00000000-0005-0000-0000-0000D3850000}"/>
    <cellStyle name="20% - Accent1 4 2 3 3 3 2 3 2" xfId="34444" xr:uid="{00000000-0005-0000-0000-0000D4850000}"/>
    <cellStyle name="20% - Accent1 4 2 3 3 3 2 3 2 2" xfId="34445" xr:uid="{00000000-0005-0000-0000-0000D5850000}"/>
    <cellStyle name="20% - Accent1 4 2 3 3 3 2 3 2 2 2" xfId="34446" xr:uid="{00000000-0005-0000-0000-0000D6850000}"/>
    <cellStyle name="20% - Accent1 4 2 3 3 3 2 3 2 3" xfId="34447" xr:uid="{00000000-0005-0000-0000-0000D7850000}"/>
    <cellStyle name="20% - Accent1 4 2 3 3 3 2 3 3" xfId="34448" xr:uid="{00000000-0005-0000-0000-0000D8850000}"/>
    <cellStyle name="20% - Accent1 4 2 3 3 3 2 3 3 2" xfId="34449" xr:uid="{00000000-0005-0000-0000-0000D9850000}"/>
    <cellStyle name="20% - Accent1 4 2 3 3 3 2 3 4" xfId="34450" xr:uid="{00000000-0005-0000-0000-0000DA850000}"/>
    <cellStyle name="20% - Accent1 4 2 3 3 3 2 4" xfId="34451" xr:uid="{00000000-0005-0000-0000-0000DB850000}"/>
    <cellStyle name="20% - Accent1 4 2 3 3 3 2 4 2" xfId="34452" xr:uid="{00000000-0005-0000-0000-0000DC850000}"/>
    <cellStyle name="20% - Accent1 4 2 3 3 3 2 4 2 2" xfId="34453" xr:uid="{00000000-0005-0000-0000-0000DD850000}"/>
    <cellStyle name="20% - Accent1 4 2 3 3 3 2 4 2 2 2" xfId="34454" xr:uid="{00000000-0005-0000-0000-0000DE850000}"/>
    <cellStyle name="20% - Accent1 4 2 3 3 3 2 4 2 3" xfId="34455" xr:uid="{00000000-0005-0000-0000-0000DF850000}"/>
    <cellStyle name="20% - Accent1 4 2 3 3 3 2 4 3" xfId="34456" xr:uid="{00000000-0005-0000-0000-0000E0850000}"/>
    <cellStyle name="20% - Accent1 4 2 3 3 3 2 4 3 2" xfId="34457" xr:uid="{00000000-0005-0000-0000-0000E1850000}"/>
    <cellStyle name="20% - Accent1 4 2 3 3 3 2 4 4" xfId="34458" xr:uid="{00000000-0005-0000-0000-0000E2850000}"/>
    <cellStyle name="20% - Accent1 4 2 3 3 3 2 5" xfId="34459" xr:uid="{00000000-0005-0000-0000-0000E3850000}"/>
    <cellStyle name="20% - Accent1 4 2 3 3 3 2 5 2" xfId="34460" xr:uid="{00000000-0005-0000-0000-0000E4850000}"/>
    <cellStyle name="20% - Accent1 4 2 3 3 3 2 5 2 2" xfId="34461" xr:uid="{00000000-0005-0000-0000-0000E5850000}"/>
    <cellStyle name="20% - Accent1 4 2 3 3 3 2 5 3" xfId="34462" xr:uid="{00000000-0005-0000-0000-0000E6850000}"/>
    <cellStyle name="20% - Accent1 4 2 3 3 3 2 6" xfId="34463" xr:uid="{00000000-0005-0000-0000-0000E7850000}"/>
    <cellStyle name="20% - Accent1 4 2 3 3 3 2 6 2" xfId="34464" xr:uid="{00000000-0005-0000-0000-0000E8850000}"/>
    <cellStyle name="20% - Accent1 4 2 3 3 3 2 6 2 2" xfId="34465" xr:uid="{00000000-0005-0000-0000-0000E9850000}"/>
    <cellStyle name="20% - Accent1 4 2 3 3 3 2 6 3" xfId="34466" xr:uid="{00000000-0005-0000-0000-0000EA850000}"/>
    <cellStyle name="20% - Accent1 4 2 3 3 3 2 7" xfId="34467" xr:uid="{00000000-0005-0000-0000-0000EB850000}"/>
    <cellStyle name="20% - Accent1 4 2 3 3 3 2 7 2" xfId="34468" xr:uid="{00000000-0005-0000-0000-0000EC850000}"/>
    <cellStyle name="20% - Accent1 4 2 3 3 3 2 8" xfId="34469" xr:uid="{00000000-0005-0000-0000-0000ED850000}"/>
    <cellStyle name="20% - Accent1 4 2 3 3 3 2 8 2" xfId="34470" xr:uid="{00000000-0005-0000-0000-0000EE850000}"/>
    <cellStyle name="20% - Accent1 4 2 3 3 3 2 9" xfId="34471" xr:uid="{00000000-0005-0000-0000-0000EF850000}"/>
    <cellStyle name="20% - Accent1 4 2 3 3 3 3" xfId="34472" xr:uid="{00000000-0005-0000-0000-0000F0850000}"/>
    <cellStyle name="20% - Accent1 4 2 3 3 3 3 2" xfId="34473" xr:uid="{00000000-0005-0000-0000-0000F1850000}"/>
    <cellStyle name="20% - Accent1 4 2 3 3 3 3 2 2" xfId="34474" xr:uid="{00000000-0005-0000-0000-0000F2850000}"/>
    <cellStyle name="20% - Accent1 4 2 3 3 3 3 2 2 2" xfId="34475" xr:uid="{00000000-0005-0000-0000-0000F3850000}"/>
    <cellStyle name="20% - Accent1 4 2 3 3 3 3 2 2 2 2" xfId="34476" xr:uid="{00000000-0005-0000-0000-0000F4850000}"/>
    <cellStyle name="20% - Accent1 4 2 3 3 3 3 2 2 3" xfId="34477" xr:uid="{00000000-0005-0000-0000-0000F5850000}"/>
    <cellStyle name="20% - Accent1 4 2 3 3 3 3 2 3" xfId="34478" xr:uid="{00000000-0005-0000-0000-0000F6850000}"/>
    <cellStyle name="20% - Accent1 4 2 3 3 3 3 2 3 2" xfId="34479" xr:uid="{00000000-0005-0000-0000-0000F7850000}"/>
    <cellStyle name="20% - Accent1 4 2 3 3 3 3 2 4" xfId="34480" xr:uid="{00000000-0005-0000-0000-0000F8850000}"/>
    <cellStyle name="20% - Accent1 4 2 3 3 3 3 3" xfId="34481" xr:uid="{00000000-0005-0000-0000-0000F9850000}"/>
    <cellStyle name="20% - Accent1 4 2 3 3 3 3 3 2" xfId="34482" xr:uid="{00000000-0005-0000-0000-0000FA850000}"/>
    <cellStyle name="20% - Accent1 4 2 3 3 3 3 3 2 2" xfId="34483" xr:uid="{00000000-0005-0000-0000-0000FB850000}"/>
    <cellStyle name="20% - Accent1 4 2 3 3 3 3 3 2 2 2" xfId="34484" xr:uid="{00000000-0005-0000-0000-0000FC850000}"/>
    <cellStyle name="20% - Accent1 4 2 3 3 3 3 3 2 3" xfId="34485" xr:uid="{00000000-0005-0000-0000-0000FD850000}"/>
    <cellStyle name="20% - Accent1 4 2 3 3 3 3 3 3" xfId="34486" xr:uid="{00000000-0005-0000-0000-0000FE850000}"/>
    <cellStyle name="20% - Accent1 4 2 3 3 3 3 3 3 2" xfId="34487" xr:uid="{00000000-0005-0000-0000-0000FF850000}"/>
    <cellStyle name="20% - Accent1 4 2 3 3 3 3 3 4" xfId="34488" xr:uid="{00000000-0005-0000-0000-000000860000}"/>
    <cellStyle name="20% - Accent1 4 2 3 3 3 3 4" xfId="34489" xr:uid="{00000000-0005-0000-0000-000001860000}"/>
    <cellStyle name="20% - Accent1 4 2 3 3 3 3 4 2" xfId="34490" xr:uid="{00000000-0005-0000-0000-000002860000}"/>
    <cellStyle name="20% - Accent1 4 2 3 3 3 3 4 2 2" xfId="34491" xr:uid="{00000000-0005-0000-0000-000003860000}"/>
    <cellStyle name="20% - Accent1 4 2 3 3 3 3 4 2 2 2" xfId="34492" xr:uid="{00000000-0005-0000-0000-000004860000}"/>
    <cellStyle name="20% - Accent1 4 2 3 3 3 3 4 2 3" xfId="34493" xr:uid="{00000000-0005-0000-0000-000005860000}"/>
    <cellStyle name="20% - Accent1 4 2 3 3 3 3 4 3" xfId="34494" xr:uid="{00000000-0005-0000-0000-000006860000}"/>
    <cellStyle name="20% - Accent1 4 2 3 3 3 3 4 3 2" xfId="34495" xr:uid="{00000000-0005-0000-0000-000007860000}"/>
    <cellStyle name="20% - Accent1 4 2 3 3 3 3 4 4" xfId="34496" xr:uid="{00000000-0005-0000-0000-000008860000}"/>
    <cellStyle name="20% - Accent1 4 2 3 3 3 3 5" xfId="34497" xr:uid="{00000000-0005-0000-0000-000009860000}"/>
    <cellStyle name="20% - Accent1 4 2 3 3 3 3 5 2" xfId="34498" xr:uid="{00000000-0005-0000-0000-00000A860000}"/>
    <cellStyle name="20% - Accent1 4 2 3 3 3 3 5 2 2" xfId="34499" xr:uid="{00000000-0005-0000-0000-00000B860000}"/>
    <cellStyle name="20% - Accent1 4 2 3 3 3 3 5 3" xfId="34500" xr:uid="{00000000-0005-0000-0000-00000C860000}"/>
    <cellStyle name="20% - Accent1 4 2 3 3 3 3 6" xfId="34501" xr:uid="{00000000-0005-0000-0000-00000D860000}"/>
    <cellStyle name="20% - Accent1 4 2 3 3 3 3 6 2" xfId="34502" xr:uid="{00000000-0005-0000-0000-00000E860000}"/>
    <cellStyle name="20% - Accent1 4 2 3 3 3 3 6 2 2" xfId="34503" xr:uid="{00000000-0005-0000-0000-00000F860000}"/>
    <cellStyle name="20% - Accent1 4 2 3 3 3 3 6 3" xfId="34504" xr:uid="{00000000-0005-0000-0000-000010860000}"/>
    <cellStyle name="20% - Accent1 4 2 3 3 3 3 7" xfId="34505" xr:uid="{00000000-0005-0000-0000-000011860000}"/>
    <cellStyle name="20% - Accent1 4 2 3 3 3 3 7 2" xfId="34506" xr:uid="{00000000-0005-0000-0000-000012860000}"/>
    <cellStyle name="20% - Accent1 4 2 3 3 3 3 8" xfId="34507" xr:uid="{00000000-0005-0000-0000-000013860000}"/>
    <cellStyle name="20% - Accent1 4 2 3 3 3 3 8 2" xfId="34508" xr:uid="{00000000-0005-0000-0000-000014860000}"/>
    <cellStyle name="20% - Accent1 4 2 3 3 3 3 9" xfId="34509" xr:uid="{00000000-0005-0000-0000-000015860000}"/>
    <cellStyle name="20% - Accent1 4 2 3 3 3 4" xfId="34510" xr:uid="{00000000-0005-0000-0000-000016860000}"/>
    <cellStyle name="20% - Accent1 4 2 3 3 3 4 2" xfId="34511" xr:uid="{00000000-0005-0000-0000-000017860000}"/>
    <cellStyle name="20% - Accent1 4 2 3 3 3 4 2 2" xfId="34512" xr:uid="{00000000-0005-0000-0000-000018860000}"/>
    <cellStyle name="20% - Accent1 4 2 3 3 3 4 2 2 2" xfId="34513" xr:uid="{00000000-0005-0000-0000-000019860000}"/>
    <cellStyle name="20% - Accent1 4 2 3 3 3 4 2 3" xfId="34514" xr:uid="{00000000-0005-0000-0000-00001A860000}"/>
    <cellStyle name="20% - Accent1 4 2 3 3 3 4 3" xfId="34515" xr:uid="{00000000-0005-0000-0000-00001B860000}"/>
    <cellStyle name="20% - Accent1 4 2 3 3 3 4 3 2" xfId="34516" xr:uid="{00000000-0005-0000-0000-00001C860000}"/>
    <cellStyle name="20% - Accent1 4 2 3 3 3 4 4" xfId="34517" xr:uid="{00000000-0005-0000-0000-00001D860000}"/>
    <cellStyle name="20% - Accent1 4 2 3 3 3 5" xfId="34518" xr:uid="{00000000-0005-0000-0000-00001E860000}"/>
    <cellStyle name="20% - Accent1 4 2 3 3 3 5 2" xfId="34519" xr:uid="{00000000-0005-0000-0000-00001F860000}"/>
    <cellStyle name="20% - Accent1 4 2 3 3 3 5 2 2" xfId="34520" xr:uid="{00000000-0005-0000-0000-000020860000}"/>
    <cellStyle name="20% - Accent1 4 2 3 3 3 5 2 2 2" xfId="34521" xr:uid="{00000000-0005-0000-0000-000021860000}"/>
    <cellStyle name="20% - Accent1 4 2 3 3 3 5 2 3" xfId="34522" xr:uid="{00000000-0005-0000-0000-000022860000}"/>
    <cellStyle name="20% - Accent1 4 2 3 3 3 5 3" xfId="34523" xr:uid="{00000000-0005-0000-0000-000023860000}"/>
    <cellStyle name="20% - Accent1 4 2 3 3 3 5 3 2" xfId="34524" xr:uid="{00000000-0005-0000-0000-000024860000}"/>
    <cellStyle name="20% - Accent1 4 2 3 3 3 5 4" xfId="34525" xr:uid="{00000000-0005-0000-0000-000025860000}"/>
    <cellStyle name="20% - Accent1 4 2 3 3 3 6" xfId="34526" xr:uid="{00000000-0005-0000-0000-000026860000}"/>
    <cellStyle name="20% - Accent1 4 2 3 3 3 6 2" xfId="34527" xr:uid="{00000000-0005-0000-0000-000027860000}"/>
    <cellStyle name="20% - Accent1 4 2 3 3 3 6 2 2" xfId="34528" xr:uid="{00000000-0005-0000-0000-000028860000}"/>
    <cellStyle name="20% - Accent1 4 2 3 3 3 6 2 2 2" xfId="34529" xr:uid="{00000000-0005-0000-0000-000029860000}"/>
    <cellStyle name="20% - Accent1 4 2 3 3 3 6 2 3" xfId="34530" xr:uid="{00000000-0005-0000-0000-00002A860000}"/>
    <cellStyle name="20% - Accent1 4 2 3 3 3 6 3" xfId="34531" xr:uid="{00000000-0005-0000-0000-00002B860000}"/>
    <cellStyle name="20% - Accent1 4 2 3 3 3 6 3 2" xfId="34532" xr:uid="{00000000-0005-0000-0000-00002C860000}"/>
    <cellStyle name="20% - Accent1 4 2 3 3 3 6 4" xfId="34533" xr:uid="{00000000-0005-0000-0000-00002D860000}"/>
    <cellStyle name="20% - Accent1 4 2 3 3 3 7" xfId="34534" xr:uid="{00000000-0005-0000-0000-00002E860000}"/>
    <cellStyle name="20% - Accent1 4 2 3 3 3 7 2" xfId="34535" xr:uid="{00000000-0005-0000-0000-00002F860000}"/>
    <cellStyle name="20% - Accent1 4 2 3 3 3 7 2 2" xfId="34536" xr:uid="{00000000-0005-0000-0000-000030860000}"/>
    <cellStyle name="20% - Accent1 4 2 3 3 3 7 3" xfId="34537" xr:uid="{00000000-0005-0000-0000-000031860000}"/>
    <cellStyle name="20% - Accent1 4 2 3 3 3 8" xfId="34538" xr:uid="{00000000-0005-0000-0000-000032860000}"/>
    <cellStyle name="20% - Accent1 4 2 3 3 3 8 2" xfId="34539" xr:uid="{00000000-0005-0000-0000-000033860000}"/>
    <cellStyle name="20% - Accent1 4 2 3 3 3 8 2 2" xfId="34540" xr:uid="{00000000-0005-0000-0000-000034860000}"/>
    <cellStyle name="20% - Accent1 4 2 3 3 3 8 3" xfId="34541" xr:uid="{00000000-0005-0000-0000-000035860000}"/>
    <cellStyle name="20% - Accent1 4 2 3 3 3 9" xfId="34542" xr:uid="{00000000-0005-0000-0000-000036860000}"/>
    <cellStyle name="20% - Accent1 4 2 3 3 3 9 2" xfId="34543" xr:uid="{00000000-0005-0000-0000-000037860000}"/>
    <cellStyle name="20% - Accent1 4 2 3 3 4" xfId="34544" xr:uid="{00000000-0005-0000-0000-000038860000}"/>
    <cellStyle name="20% - Accent1 4 2 3 3 4 10" xfId="34545" xr:uid="{00000000-0005-0000-0000-000039860000}"/>
    <cellStyle name="20% - Accent1 4 2 3 3 4 10 2" xfId="34546" xr:uid="{00000000-0005-0000-0000-00003A860000}"/>
    <cellStyle name="20% - Accent1 4 2 3 3 4 11" xfId="34547" xr:uid="{00000000-0005-0000-0000-00003B860000}"/>
    <cellStyle name="20% - Accent1 4 2 3 3 4 2" xfId="34548" xr:uid="{00000000-0005-0000-0000-00003C860000}"/>
    <cellStyle name="20% - Accent1 4 2 3 3 4 2 2" xfId="34549" xr:uid="{00000000-0005-0000-0000-00003D860000}"/>
    <cellStyle name="20% - Accent1 4 2 3 3 4 2 2 2" xfId="34550" xr:uid="{00000000-0005-0000-0000-00003E860000}"/>
    <cellStyle name="20% - Accent1 4 2 3 3 4 2 2 2 2" xfId="34551" xr:uid="{00000000-0005-0000-0000-00003F860000}"/>
    <cellStyle name="20% - Accent1 4 2 3 3 4 2 2 2 2 2" xfId="34552" xr:uid="{00000000-0005-0000-0000-000040860000}"/>
    <cellStyle name="20% - Accent1 4 2 3 3 4 2 2 2 3" xfId="34553" xr:uid="{00000000-0005-0000-0000-000041860000}"/>
    <cellStyle name="20% - Accent1 4 2 3 3 4 2 2 3" xfId="34554" xr:uid="{00000000-0005-0000-0000-000042860000}"/>
    <cellStyle name="20% - Accent1 4 2 3 3 4 2 2 3 2" xfId="34555" xr:uid="{00000000-0005-0000-0000-000043860000}"/>
    <cellStyle name="20% - Accent1 4 2 3 3 4 2 2 4" xfId="34556" xr:uid="{00000000-0005-0000-0000-000044860000}"/>
    <cellStyle name="20% - Accent1 4 2 3 3 4 2 3" xfId="34557" xr:uid="{00000000-0005-0000-0000-000045860000}"/>
    <cellStyle name="20% - Accent1 4 2 3 3 4 2 3 2" xfId="34558" xr:uid="{00000000-0005-0000-0000-000046860000}"/>
    <cellStyle name="20% - Accent1 4 2 3 3 4 2 3 2 2" xfId="34559" xr:uid="{00000000-0005-0000-0000-000047860000}"/>
    <cellStyle name="20% - Accent1 4 2 3 3 4 2 3 2 2 2" xfId="34560" xr:uid="{00000000-0005-0000-0000-000048860000}"/>
    <cellStyle name="20% - Accent1 4 2 3 3 4 2 3 2 3" xfId="34561" xr:uid="{00000000-0005-0000-0000-000049860000}"/>
    <cellStyle name="20% - Accent1 4 2 3 3 4 2 3 3" xfId="34562" xr:uid="{00000000-0005-0000-0000-00004A860000}"/>
    <cellStyle name="20% - Accent1 4 2 3 3 4 2 3 3 2" xfId="34563" xr:uid="{00000000-0005-0000-0000-00004B860000}"/>
    <cellStyle name="20% - Accent1 4 2 3 3 4 2 3 4" xfId="34564" xr:uid="{00000000-0005-0000-0000-00004C860000}"/>
    <cellStyle name="20% - Accent1 4 2 3 3 4 2 4" xfId="34565" xr:uid="{00000000-0005-0000-0000-00004D860000}"/>
    <cellStyle name="20% - Accent1 4 2 3 3 4 2 4 2" xfId="34566" xr:uid="{00000000-0005-0000-0000-00004E860000}"/>
    <cellStyle name="20% - Accent1 4 2 3 3 4 2 4 2 2" xfId="34567" xr:uid="{00000000-0005-0000-0000-00004F860000}"/>
    <cellStyle name="20% - Accent1 4 2 3 3 4 2 4 2 2 2" xfId="34568" xr:uid="{00000000-0005-0000-0000-000050860000}"/>
    <cellStyle name="20% - Accent1 4 2 3 3 4 2 4 2 3" xfId="34569" xr:uid="{00000000-0005-0000-0000-000051860000}"/>
    <cellStyle name="20% - Accent1 4 2 3 3 4 2 4 3" xfId="34570" xr:uid="{00000000-0005-0000-0000-000052860000}"/>
    <cellStyle name="20% - Accent1 4 2 3 3 4 2 4 3 2" xfId="34571" xr:uid="{00000000-0005-0000-0000-000053860000}"/>
    <cellStyle name="20% - Accent1 4 2 3 3 4 2 4 4" xfId="34572" xr:uid="{00000000-0005-0000-0000-000054860000}"/>
    <cellStyle name="20% - Accent1 4 2 3 3 4 2 5" xfId="34573" xr:uid="{00000000-0005-0000-0000-000055860000}"/>
    <cellStyle name="20% - Accent1 4 2 3 3 4 2 5 2" xfId="34574" xr:uid="{00000000-0005-0000-0000-000056860000}"/>
    <cellStyle name="20% - Accent1 4 2 3 3 4 2 5 2 2" xfId="34575" xr:uid="{00000000-0005-0000-0000-000057860000}"/>
    <cellStyle name="20% - Accent1 4 2 3 3 4 2 5 3" xfId="34576" xr:uid="{00000000-0005-0000-0000-000058860000}"/>
    <cellStyle name="20% - Accent1 4 2 3 3 4 2 6" xfId="34577" xr:uid="{00000000-0005-0000-0000-000059860000}"/>
    <cellStyle name="20% - Accent1 4 2 3 3 4 2 6 2" xfId="34578" xr:uid="{00000000-0005-0000-0000-00005A860000}"/>
    <cellStyle name="20% - Accent1 4 2 3 3 4 2 6 2 2" xfId="34579" xr:uid="{00000000-0005-0000-0000-00005B860000}"/>
    <cellStyle name="20% - Accent1 4 2 3 3 4 2 6 3" xfId="34580" xr:uid="{00000000-0005-0000-0000-00005C860000}"/>
    <cellStyle name="20% - Accent1 4 2 3 3 4 2 7" xfId="34581" xr:uid="{00000000-0005-0000-0000-00005D860000}"/>
    <cellStyle name="20% - Accent1 4 2 3 3 4 2 7 2" xfId="34582" xr:uid="{00000000-0005-0000-0000-00005E860000}"/>
    <cellStyle name="20% - Accent1 4 2 3 3 4 2 8" xfId="34583" xr:uid="{00000000-0005-0000-0000-00005F860000}"/>
    <cellStyle name="20% - Accent1 4 2 3 3 4 2 8 2" xfId="34584" xr:uid="{00000000-0005-0000-0000-000060860000}"/>
    <cellStyle name="20% - Accent1 4 2 3 3 4 2 9" xfId="34585" xr:uid="{00000000-0005-0000-0000-000061860000}"/>
    <cellStyle name="20% - Accent1 4 2 3 3 4 3" xfId="34586" xr:uid="{00000000-0005-0000-0000-000062860000}"/>
    <cellStyle name="20% - Accent1 4 2 3 3 4 3 2" xfId="34587" xr:uid="{00000000-0005-0000-0000-000063860000}"/>
    <cellStyle name="20% - Accent1 4 2 3 3 4 3 2 2" xfId="34588" xr:uid="{00000000-0005-0000-0000-000064860000}"/>
    <cellStyle name="20% - Accent1 4 2 3 3 4 3 2 2 2" xfId="34589" xr:uid="{00000000-0005-0000-0000-000065860000}"/>
    <cellStyle name="20% - Accent1 4 2 3 3 4 3 2 2 2 2" xfId="34590" xr:uid="{00000000-0005-0000-0000-000066860000}"/>
    <cellStyle name="20% - Accent1 4 2 3 3 4 3 2 2 3" xfId="34591" xr:uid="{00000000-0005-0000-0000-000067860000}"/>
    <cellStyle name="20% - Accent1 4 2 3 3 4 3 2 3" xfId="34592" xr:uid="{00000000-0005-0000-0000-000068860000}"/>
    <cellStyle name="20% - Accent1 4 2 3 3 4 3 2 3 2" xfId="34593" xr:uid="{00000000-0005-0000-0000-000069860000}"/>
    <cellStyle name="20% - Accent1 4 2 3 3 4 3 2 4" xfId="34594" xr:uid="{00000000-0005-0000-0000-00006A860000}"/>
    <cellStyle name="20% - Accent1 4 2 3 3 4 3 3" xfId="34595" xr:uid="{00000000-0005-0000-0000-00006B860000}"/>
    <cellStyle name="20% - Accent1 4 2 3 3 4 3 3 2" xfId="34596" xr:uid="{00000000-0005-0000-0000-00006C860000}"/>
    <cellStyle name="20% - Accent1 4 2 3 3 4 3 3 2 2" xfId="34597" xr:uid="{00000000-0005-0000-0000-00006D860000}"/>
    <cellStyle name="20% - Accent1 4 2 3 3 4 3 3 2 2 2" xfId="34598" xr:uid="{00000000-0005-0000-0000-00006E860000}"/>
    <cellStyle name="20% - Accent1 4 2 3 3 4 3 3 2 3" xfId="34599" xr:uid="{00000000-0005-0000-0000-00006F860000}"/>
    <cellStyle name="20% - Accent1 4 2 3 3 4 3 3 3" xfId="34600" xr:uid="{00000000-0005-0000-0000-000070860000}"/>
    <cellStyle name="20% - Accent1 4 2 3 3 4 3 3 3 2" xfId="34601" xr:uid="{00000000-0005-0000-0000-000071860000}"/>
    <cellStyle name="20% - Accent1 4 2 3 3 4 3 3 4" xfId="34602" xr:uid="{00000000-0005-0000-0000-000072860000}"/>
    <cellStyle name="20% - Accent1 4 2 3 3 4 3 4" xfId="34603" xr:uid="{00000000-0005-0000-0000-000073860000}"/>
    <cellStyle name="20% - Accent1 4 2 3 3 4 3 4 2" xfId="34604" xr:uid="{00000000-0005-0000-0000-000074860000}"/>
    <cellStyle name="20% - Accent1 4 2 3 3 4 3 4 2 2" xfId="34605" xr:uid="{00000000-0005-0000-0000-000075860000}"/>
    <cellStyle name="20% - Accent1 4 2 3 3 4 3 4 2 2 2" xfId="34606" xr:uid="{00000000-0005-0000-0000-000076860000}"/>
    <cellStyle name="20% - Accent1 4 2 3 3 4 3 4 2 3" xfId="34607" xr:uid="{00000000-0005-0000-0000-000077860000}"/>
    <cellStyle name="20% - Accent1 4 2 3 3 4 3 4 3" xfId="34608" xr:uid="{00000000-0005-0000-0000-000078860000}"/>
    <cellStyle name="20% - Accent1 4 2 3 3 4 3 4 3 2" xfId="34609" xr:uid="{00000000-0005-0000-0000-000079860000}"/>
    <cellStyle name="20% - Accent1 4 2 3 3 4 3 4 4" xfId="34610" xr:uid="{00000000-0005-0000-0000-00007A860000}"/>
    <cellStyle name="20% - Accent1 4 2 3 3 4 3 5" xfId="34611" xr:uid="{00000000-0005-0000-0000-00007B860000}"/>
    <cellStyle name="20% - Accent1 4 2 3 3 4 3 5 2" xfId="34612" xr:uid="{00000000-0005-0000-0000-00007C860000}"/>
    <cellStyle name="20% - Accent1 4 2 3 3 4 3 5 2 2" xfId="34613" xr:uid="{00000000-0005-0000-0000-00007D860000}"/>
    <cellStyle name="20% - Accent1 4 2 3 3 4 3 5 3" xfId="34614" xr:uid="{00000000-0005-0000-0000-00007E860000}"/>
    <cellStyle name="20% - Accent1 4 2 3 3 4 3 6" xfId="34615" xr:uid="{00000000-0005-0000-0000-00007F860000}"/>
    <cellStyle name="20% - Accent1 4 2 3 3 4 3 6 2" xfId="34616" xr:uid="{00000000-0005-0000-0000-000080860000}"/>
    <cellStyle name="20% - Accent1 4 2 3 3 4 3 6 2 2" xfId="34617" xr:uid="{00000000-0005-0000-0000-000081860000}"/>
    <cellStyle name="20% - Accent1 4 2 3 3 4 3 6 3" xfId="34618" xr:uid="{00000000-0005-0000-0000-000082860000}"/>
    <cellStyle name="20% - Accent1 4 2 3 3 4 3 7" xfId="34619" xr:uid="{00000000-0005-0000-0000-000083860000}"/>
    <cellStyle name="20% - Accent1 4 2 3 3 4 3 7 2" xfId="34620" xr:uid="{00000000-0005-0000-0000-000084860000}"/>
    <cellStyle name="20% - Accent1 4 2 3 3 4 3 8" xfId="34621" xr:uid="{00000000-0005-0000-0000-000085860000}"/>
    <cellStyle name="20% - Accent1 4 2 3 3 4 3 8 2" xfId="34622" xr:uid="{00000000-0005-0000-0000-000086860000}"/>
    <cellStyle name="20% - Accent1 4 2 3 3 4 3 9" xfId="34623" xr:uid="{00000000-0005-0000-0000-000087860000}"/>
    <cellStyle name="20% - Accent1 4 2 3 3 4 4" xfId="34624" xr:uid="{00000000-0005-0000-0000-000088860000}"/>
    <cellStyle name="20% - Accent1 4 2 3 3 4 4 2" xfId="34625" xr:uid="{00000000-0005-0000-0000-000089860000}"/>
    <cellStyle name="20% - Accent1 4 2 3 3 4 4 2 2" xfId="34626" xr:uid="{00000000-0005-0000-0000-00008A860000}"/>
    <cellStyle name="20% - Accent1 4 2 3 3 4 4 2 2 2" xfId="34627" xr:uid="{00000000-0005-0000-0000-00008B860000}"/>
    <cellStyle name="20% - Accent1 4 2 3 3 4 4 2 3" xfId="34628" xr:uid="{00000000-0005-0000-0000-00008C860000}"/>
    <cellStyle name="20% - Accent1 4 2 3 3 4 4 3" xfId="34629" xr:uid="{00000000-0005-0000-0000-00008D860000}"/>
    <cellStyle name="20% - Accent1 4 2 3 3 4 4 3 2" xfId="34630" xr:uid="{00000000-0005-0000-0000-00008E860000}"/>
    <cellStyle name="20% - Accent1 4 2 3 3 4 4 4" xfId="34631" xr:uid="{00000000-0005-0000-0000-00008F860000}"/>
    <cellStyle name="20% - Accent1 4 2 3 3 4 5" xfId="34632" xr:uid="{00000000-0005-0000-0000-000090860000}"/>
    <cellStyle name="20% - Accent1 4 2 3 3 4 5 2" xfId="34633" xr:uid="{00000000-0005-0000-0000-000091860000}"/>
    <cellStyle name="20% - Accent1 4 2 3 3 4 5 2 2" xfId="34634" xr:uid="{00000000-0005-0000-0000-000092860000}"/>
    <cellStyle name="20% - Accent1 4 2 3 3 4 5 2 2 2" xfId="34635" xr:uid="{00000000-0005-0000-0000-000093860000}"/>
    <cellStyle name="20% - Accent1 4 2 3 3 4 5 2 3" xfId="34636" xr:uid="{00000000-0005-0000-0000-000094860000}"/>
    <cellStyle name="20% - Accent1 4 2 3 3 4 5 3" xfId="34637" xr:uid="{00000000-0005-0000-0000-000095860000}"/>
    <cellStyle name="20% - Accent1 4 2 3 3 4 5 3 2" xfId="34638" xr:uid="{00000000-0005-0000-0000-000096860000}"/>
    <cellStyle name="20% - Accent1 4 2 3 3 4 5 4" xfId="34639" xr:uid="{00000000-0005-0000-0000-000097860000}"/>
    <cellStyle name="20% - Accent1 4 2 3 3 4 6" xfId="34640" xr:uid="{00000000-0005-0000-0000-000098860000}"/>
    <cellStyle name="20% - Accent1 4 2 3 3 4 6 2" xfId="34641" xr:uid="{00000000-0005-0000-0000-000099860000}"/>
    <cellStyle name="20% - Accent1 4 2 3 3 4 6 2 2" xfId="34642" xr:uid="{00000000-0005-0000-0000-00009A860000}"/>
    <cellStyle name="20% - Accent1 4 2 3 3 4 6 2 2 2" xfId="34643" xr:uid="{00000000-0005-0000-0000-00009B860000}"/>
    <cellStyle name="20% - Accent1 4 2 3 3 4 6 2 3" xfId="34644" xr:uid="{00000000-0005-0000-0000-00009C860000}"/>
    <cellStyle name="20% - Accent1 4 2 3 3 4 6 3" xfId="34645" xr:uid="{00000000-0005-0000-0000-00009D860000}"/>
    <cellStyle name="20% - Accent1 4 2 3 3 4 6 3 2" xfId="34646" xr:uid="{00000000-0005-0000-0000-00009E860000}"/>
    <cellStyle name="20% - Accent1 4 2 3 3 4 6 4" xfId="34647" xr:uid="{00000000-0005-0000-0000-00009F860000}"/>
    <cellStyle name="20% - Accent1 4 2 3 3 4 7" xfId="34648" xr:uid="{00000000-0005-0000-0000-0000A0860000}"/>
    <cellStyle name="20% - Accent1 4 2 3 3 4 7 2" xfId="34649" xr:uid="{00000000-0005-0000-0000-0000A1860000}"/>
    <cellStyle name="20% - Accent1 4 2 3 3 4 7 2 2" xfId="34650" xr:uid="{00000000-0005-0000-0000-0000A2860000}"/>
    <cellStyle name="20% - Accent1 4 2 3 3 4 7 3" xfId="34651" xr:uid="{00000000-0005-0000-0000-0000A3860000}"/>
    <cellStyle name="20% - Accent1 4 2 3 3 4 8" xfId="34652" xr:uid="{00000000-0005-0000-0000-0000A4860000}"/>
    <cellStyle name="20% - Accent1 4 2 3 3 4 8 2" xfId="34653" xr:uid="{00000000-0005-0000-0000-0000A5860000}"/>
    <cellStyle name="20% - Accent1 4 2 3 3 4 8 2 2" xfId="34654" xr:uid="{00000000-0005-0000-0000-0000A6860000}"/>
    <cellStyle name="20% - Accent1 4 2 3 3 4 8 3" xfId="34655" xr:uid="{00000000-0005-0000-0000-0000A7860000}"/>
    <cellStyle name="20% - Accent1 4 2 3 3 4 9" xfId="34656" xr:uid="{00000000-0005-0000-0000-0000A8860000}"/>
    <cellStyle name="20% - Accent1 4 2 3 3 4 9 2" xfId="34657" xr:uid="{00000000-0005-0000-0000-0000A9860000}"/>
    <cellStyle name="20% - Accent1 4 2 3 3 5" xfId="34658" xr:uid="{00000000-0005-0000-0000-0000AA860000}"/>
    <cellStyle name="20% - Accent1 4 2 3 3 5 2" xfId="34659" xr:uid="{00000000-0005-0000-0000-0000AB860000}"/>
    <cellStyle name="20% - Accent1 4 2 3 3 5 2 2" xfId="34660" xr:uid="{00000000-0005-0000-0000-0000AC860000}"/>
    <cellStyle name="20% - Accent1 4 2 3 3 5 2 2 2" xfId="34661" xr:uid="{00000000-0005-0000-0000-0000AD860000}"/>
    <cellStyle name="20% - Accent1 4 2 3 3 5 2 2 2 2" xfId="34662" xr:uid="{00000000-0005-0000-0000-0000AE860000}"/>
    <cellStyle name="20% - Accent1 4 2 3 3 5 2 2 3" xfId="34663" xr:uid="{00000000-0005-0000-0000-0000AF860000}"/>
    <cellStyle name="20% - Accent1 4 2 3 3 5 2 3" xfId="34664" xr:uid="{00000000-0005-0000-0000-0000B0860000}"/>
    <cellStyle name="20% - Accent1 4 2 3 3 5 2 3 2" xfId="34665" xr:uid="{00000000-0005-0000-0000-0000B1860000}"/>
    <cellStyle name="20% - Accent1 4 2 3 3 5 2 4" xfId="34666" xr:uid="{00000000-0005-0000-0000-0000B2860000}"/>
    <cellStyle name="20% - Accent1 4 2 3 3 5 3" xfId="34667" xr:uid="{00000000-0005-0000-0000-0000B3860000}"/>
    <cellStyle name="20% - Accent1 4 2 3 3 5 3 2" xfId="34668" xr:uid="{00000000-0005-0000-0000-0000B4860000}"/>
    <cellStyle name="20% - Accent1 4 2 3 3 5 3 2 2" xfId="34669" xr:uid="{00000000-0005-0000-0000-0000B5860000}"/>
    <cellStyle name="20% - Accent1 4 2 3 3 5 3 2 2 2" xfId="34670" xr:uid="{00000000-0005-0000-0000-0000B6860000}"/>
    <cellStyle name="20% - Accent1 4 2 3 3 5 3 2 3" xfId="34671" xr:uid="{00000000-0005-0000-0000-0000B7860000}"/>
    <cellStyle name="20% - Accent1 4 2 3 3 5 3 3" xfId="34672" xr:uid="{00000000-0005-0000-0000-0000B8860000}"/>
    <cellStyle name="20% - Accent1 4 2 3 3 5 3 3 2" xfId="34673" xr:uid="{00000000-0005-0000-0000-0000B9860000}"/>
    <cellStyle name="20% - Accent1 4 2 3 3 5 3 4" xfId="34674" xr:uid="{00000000-0005-0000-0000-0000BA860000}"/>
    <cellStyle name="20% - Accent1 4 2 3 3 5 4" xfId="34675" xr:uid="{00000000-0005-0000-0000-0000BB860000}"/>
    <cellStyle name="20% - Accent1 4 2 3 3 5 4 2" xfId="34676" xr:uid="{00000000-0005-0000-0000-0000BC860000}"/>
    <cellStyle name="20% - Accent1 4 2 3 3 5 4 2 2" xfId="34677" xr:uid="{00000000-0005-0000-0000-0000BD860000}"/>
    <cellStyle name="20% - Accent1 4 2 3 3 5 4 2 2 2" xfId="34678" xr:uid="{00000000-0005-0000-0000-0000BE860000}"/>
    <cellStyle name="20% - Accent1 4 2 3 3 5 4 2 3" xfId="34679" xr:uid="{00000000-0005-0000-0000-0000BF860000}"/>
    <cellStyle name="20% - Accent1 4 2 3 3 5 4 3" xfId="34680" xr:uid="{00000000-0005-0000-0000-0000C0860000}"/>
    <cellStyle name="20% - Accent1 4 2 3 3 5 4 3 2" xfId="34681" xr:uid="{00000000-0005-0000-0000-0000C1860000}"/>
    <cellStyle name="20% - Accent1 4 2 3 3 5 4 4" xfId="34682" xr:uid="{00000000-0005-0000-0000-0000C2860000}"/>
    <cellStyle name="20% - Accent1 4 2 3 3 5 5" xfId="34683" xr:uid="{00000000-0005-0000-0000-0000C3860000}"/>
    <cellStyle name="20% - Accent1 4 2 3 3 5 5 2" xfId="34684" xr:uid="{00000000-0005-0000-0000-0000C4860000}"/>
    <cellStyle name="20% - Accent1 4 2 3 3 5 5 2 2" xfId="34685" xr:uid="{00000000-0005-0000-0000-0000C5860000}"/>
    <cellStyle name="20% - Accent1 4 2 3 3 5 5 3" xfId="34686" xr:uid="{00000000-0005-0000-0000-0000C6860000}"/>
    <cellStyle name="20% - Accent1 4 2 3 3 5 6" xfId="34687" xr:uid="{00000000-0005-0000-0000-0000C7860000}"/>
    <cellStyle name="20% - Accent1 4 2 3 3 5 6 2" xfId="34688" xr:uid="{00000000-0005-0000-0000-0000C8860000}"/>
    <cellStyle name="20% - Accent1 4 2 3 3 5 6 2 2" xfId="34689" xr:uid="{00000000-0005-0000-0000-0000C9860000}"/>
    <cellStyle name="20% - Accent1 4 2 3 3 5 6 3" xfId="34690" xr:uid="{00000000-0005-0000-0000-0000CA860000}"/>
    <cellStyle name="20% - Accent1 4 2 3 3 5 7" xfId="34691" xr:uid="{00000000-0005-0000-0000-0000CB860000}"/>
    <cellStyle name="20% - Accent1 4 2 3 3 5 7 2" xfId="34692" xr:uid="{00000000-0005-0000-0000-0000CC860000}"/>
    <cellStyle name="20% - Accent1 4 2 3 3 5 8" xfId="34693" xr:uid="{00000000-0005-0000-0000-0000CD860000}"/>
    <cellStyle name="20% - Accent1 4 2 3 3 5 8 2" xfId="34694" xr:uid="{00000000-0005-0000-0000-0000CE860000}"/>
    <cellStyle name="20% - Accent1 4 2 3 3 5 9" xfId="34695" xr:uid="{00000000-0005-0000-0000-0000CF860000}"/>
    <cellStyle name="20% - Accent1 4 2 3 3 6" xfId="34696" xr:uid="{00000000-0005-0000-0000-0000D0860000}"/>
    <cellStyle name="20% - Accent1 4 2 3 3 6 2" xfId="34697" xr:uid="{00000000-0005-0000-0000-0000D1860000}"/>
    <cellStyle name="20% - Accent1 4 2 3 3 6 2 2" xfId="34698" xr:uid="{00000000-0005-0000-0000-0000D2860000}"/>
    <cellStyle name="20% - Accent1 4 2 3 3 6 2 2 2" xfId="34699" xr:uid="{00000000-0005-0000-0000-0000D3860000}"/>
    <cellStyle name="20% - Accent1 4 2 3 3 6 2 2 2 2" xfId="34700" xr:uid="{00000000-0005-0000-0000-0000D4860000}"/>
    <cellStyle name="20% - Accent1 4 2 3 3 6 2 2 3" xfId="34701" xr:uid="{00000000-0005-0000-0000-0000D5860000}"/>
    <cellStyle name="20% - Accent1 4 2 3 3 6 2 3" xfId="34702" xr:uid="{00000000-0005-0000-0000-0000D6860000}"/>
    <cellStyle name="20% - Accent1 4 2 3 3 6 2 3 2" xfId="34703" xr:uid="{00000000-0005-0000-0000-0000D7860000}"/>
    <cellStyle name="20% - Accent1 4 2 3 3 6 2 4" xfId="34704" xr:uid="{00000000-0005-0000-0000-0000D8860000}"/>
    <cellStyle name="20% - Accent1 4 2 3 3 6 3" xfId="34705" xr:uid="{00000000-0005-0000-0000-0000D9860000}"/>
    <cellStyle name="20% - Accent1 4 2 3 3 6 3 2" xfId="34706" xr:uid="{00000000-0005-0000-0000-0000DA860000}"/>
    <cellStyle name="20% - Accent1 4 2 3 3 6 3 2 2" xfId="34707" xr:uid="{00000000-0005-0000-0000-0000DB860000}"/>
    <cellStyle name="20% - Accent1 4 2 3 3 6 3 2 2 2" xfId="34708" xr:uid="{00000000-0005-0000-0000-0000DC860000}"/>
    <cellStyle name="20% - Accent1 4 2 3 3 6 3 2 3" xfId="34709" xr:uid="{00000000-0005-0000-0000-0000DD860000}"/>
    <cellStyle name="20% - Accent1 4 2 3 3 6 3 3" xfId="34710" xr:uid="{00000000-0005-0000-0000-0000DE860000}"/>
    <cellStyle name="20% - Accent1 4 2 3 3 6 3 3 2" xfId="34711" xr:uid="{00000000-0005-0000-0000-0000DF860000}"/>
    <cellStyle name="20% - Accent1 4 2 3 3 6 3 4" xfId="34712" xr:uid="{00000000-0005-0000-0000-0000E0860000}"/>
    <cellStyle name="20% - Accent1 4 2 3 3 6 4" xfId="34713" xr:uid="{00000000-0005-0000-0000-0000E1860000}"/>
    <cellStyle name="20% - Accent1 4 2 3 3 6 4 2" xfId="34714" xr:uid="{00000000-0005-0000-0000-0000E2860000}"/>
    <cellStyle name="20% - Accent1 4 2 3 3 6 4 2 2" xfId="34715" xr:uid="{00000000-0005-0000-0000-0000E3860000}"/>
    <cellStyle name="20% - Accent1 4 2 3 3 6 4 2 2 2" xfId="34716" xr:uid="{00000000-0005-0000-0000-0000E4860000}"/>
    <cellStyle name="20% - Accent1 4 2 3 3 6 4 2 3" xfId="34717" xr:uid="{00000000-0005-0000-0000-0000E5860000}"/>
    <cellStyle name="20% - Accent1 4 2 3 3 6 4 3" xfId="34718" xr:uid="{00000000-0005-0000-0000-0000E6860000}"/>
    <cellStyle name="20% - Accent1 4 2 3 3 6 4 3 2" xfId="34719" xr:uid="{00000000-0005-0000-0000-0000E7860000}"/>
    <cellStyle name="20% - Accent1 4 2 3 3 6 4 4" xfId="34720" xr:uid="{00000000-0005-0000-0000-0000E8860000}"/>
    <cellStyle name="20% - Accent1 4 2 3 3 6 5" xfId="34721" xr:uid="{00000000-0005-0000-0000-0000E9860000}"/>
    <cellStyle name="20% - Accent1 4 2 3 3 6 5 2" xfId="34722" xr:uid="{00000000-0005-0000-0000-0000EA860000}"/>
    <cellStyle name="20% - Accent1 4 2 3 3 6 5 2 2" xfId="34723" xr:uid="{00000000-0005-0000-0000-0000EB860000}"/>
    <cellStyle name="20% - Accent1 4 2 3 3 6 5 3" xfId="34724" xr:uid="{00000000-0005-0000-0000-0000EC860000}"/>
    <cellStyle name="20% - Accent1 4 2 3 3 6 6" xfId="34725" xr:uid="{00000000-0005-0000-0000-0000ED860000}"/>
    <cellStyle name="20% - Accent1 4 2 3 3 6 6 2" xfId="34726" xr:uid="{00000000-0005-0000-0000-0000EE860000}"/>
    <cellStyle name="20% - Accent1 4 2 3 3 6 6 2 2" xfId="34727" xr:uid="{00000000-0005-0000-0000-0000EF860000}"/>
    <cellStyle name="20% - Accent1 4 2 3 3 6 6 3" xfId="34728" xr:uid="{00000000-0005-0000-0000-0000F0860000}"/>
    <cellStyle name="20% - Accent1 4 2 3 3 6 7" xfId="34729" xr:uid="{00000000-0005-0000-0000-0000F1860000}"/>
    <cellStyle name="20% - Accent1 4 2 3 3 6 7 2" xfId="34730" xr:uid="{00000000-0005-0000-0000-0000F2860000}"/>
    <cellStyle name="20% - Accent1 4 2 3 3 6 8" xfId="34731" xr:uid="{00000000-0005-0000-0000-0000F3860000}"/>
    <cellStyle name="20% - Accent1 4 2 3 3 6 8 2" xfId="34732" xr:uid="{00000000-0005-0000-0000-0000F4860000}"/>
    <cellStyle name="20% - Accent1 4 2 3 3 6 9" xfId="34733" xr:uid="{00000000-0005-0000-0000-0000F5860000}"/>
    <cellStyle name="20% - Accent1 4 2 3 3 7" xfId="34734" xr:uid="{00000000-0005-0000-0000-0000F6860000}"/>
    <cellStyle name="20% - Accent1 4 2 3 3 7 2" xfId="34735" xr:uid="{00000000-0005-0000-0000-0000F7860000}"/>
    <cellStyle name="20% - Accent1 4 2 3 3 7 2 2" xfId="34736" xr:uid="{00000000-0005-0000-0000-0000F8860000}"/>
    <cellStyle name="20% - Accent1 4 2 3 3 7 2 2 2" xfId="34737" xr:uid="{00000000-0005-0000-0000-0000F9860000}"/>
    <cellStyle name="20% - Accent1 4 2 3 3 7 2 3" xfId="34738" xr:uid="{00000000-0005-0000-0000-0000FA860000}"/>
    <cellStyle name="20% - Accent1 4 2 3 3 7 3" xfId="34739" xr:uid="{00000000-0005-0000-0000-0000FB860000}"/>
    <cellStyle name="20% - Accent1 4 2 3 3 7 3 2" xfId="34740" xr:uid="{00000000-0005-0000-0000-0000FC860000}"/>
    <cellStyle name="20% - Accent1 4 2 3 3 7 4" xfId="34741" xr:uid="{00000000-0005-0000-0000-0000FD860000}"/>
    <cellStyle name="20% - Accent1 4 2 3 3 8" xfId="34742" xr:uid="{00000000-0005-0000-0000-0000FE860000}"/>
    <cellStyle name="20% - Accent1 4 2 3 3 8 2" xfId="34743" xr:uid="{00000000-0005-0000-0000-0000FF860000}"/>
    <cellStyle name="20% - Accent1 4 2 3 3 8 2 2" xfId="34744" xr:uid="{00000000-0005-0000-0000-000000870000}"/>
    <cellStyle name="20% - Accent1 4 2 3 3 8 2 2 2" xfId="34745" xr:uid="{00000000-0005-0000-0000-000001870000}"/>
    <cellStyle name="20% - Accent1 4 2 3 3 8 2 3" xfId="34746" xr:uid="{00000000-0005-0000-0000-000002870000}"/>
    <cellStyle name="20% - Accent1 4 2 3 3 8 3" xfId="34747" xr:uid="{00000000-0005-0000-0000-000003870000}"/>
    <cellStyle name="20% - Accent1 4 2 3 3 8 3 2" xfId="34748" xr:uid="{00000000-0005-0000-0000-000004870000}"/>
    <cellStyle name="20% - Accent1 4 2 3 3 8 4" xfId="34749" xr:uid="{00000000-0005-0000-0000-000005870000}"/>
    <cellStyle name="20% - Accent1 4 2 3 3 9" xfId="34750" xr:uid="{00000000-0005-0000-0000-000006870000}"/>
    <cellStyle name="20% - Accent1 4 2 3 3 9 2" xfId="34751" xr:uid="{00000000-0005-0000-0000-000007870000}"/>
    <cellStyle name="20% - Accent1 4 2 3 3 9 2 2" xfId="34752" xr:uid="{00000000-0005-0000-0000-000008870000}"/>
    <cellStyle name="20% - Accent1 4 2 3 3 9 2 2 2" xfId="34753" xr:uid="{00000000-0005-0000-0000-000009870000}"/>
    <cellStyle name="20% - Accent1 4 2 3 3 9 2 3" xfId="34754" xr:uid="{00000000-0005-0000-0000-00000A870000}"/>
    <cellStyle name="20% - Accent1 4 2 3 3 9 3" xfId="34755" xr:uid="{00000000-0005-0000-0000-00000B870000}"/>
    <cellStyle name="20% - Accent1 4 2 3 3 9 3 2" xfId="34756" xr:uid="{00000000-0005-0000-0000-00000C870000}"/>
    <cellStyle name="20% - Accent1 4 2 3 3 9 4" xfId="34757" xr:uid="{00000000-0005-0000-0000-00000D870000}"/>
    <cellStyle name="20% - Accent1 4 2 3 4" xfId="34758" xr:uid="{00000000-0005-0000-0000-00000E870000}"/>
    <cellStyle name="20% - Accent1 4 2 3 4 10" xfId="34759" xr:uid="{00000000-0005-0000-0000-00000F870000}"/>
    <cellStyle name="20% - Accent1 4 2 3 4 10 2" xfId="34760" xr:uid="{00000000-0005-0000-0000-000010870000}"/>
    <cellStyle name="20% - Accent1 4 2 3 4 11" xfId="34761" xr:uid="{00000000-0005-0000-0000-000011870000}"/>
    <cellStyle name="20% - Accent1 4 2 3 4 2" xfId="34762" xr:uid="{00000000-0005-0000-0000-000012870000}"/>
    <cellStyle name="20% - Accent1 4 2 3 4 2 2" xfId="34763" xr:uid="{00000000-0005-0000-0000-000013870000}"/>
    <cellStyle name="20% - Accent1 4 2 3 4 2 2 2" xfId="34764" xr:uid="{00000000-0005-0000-0000-000014870000}"/>
    <cellStyle name="20% - Accent1 4 2 3 4 2 2 2 2" xfId="34765" xr:uid="{00000000-0005-0000-0000-000015870000}"/>
    <cellStyle name="20% - Accent1 4 2 3 4 2 2 2 2 2" xfId="34766" xr:uid="{00000000-0005-0000-0000-000016870000}"/>
    <cellStyle name="20% - Accent1 4 2 3 4 2 2 2 3" xfId="34767" xr:uid="{00000000-0005-0000-0000-000017870000}"/>
    <cellStyle name="20% - Accent1 4 2 3 4 2 2 3" xfId="34768" xr:uid="{00000000-0005-0000-0000-000018870000}"/>
    <cellStyle name="20% - Accent1 4 2 3 4 2 2 3 2" xfId="34769" xr:uid="{00000000-0005-0000-0000-000019870000}"/>
    <cellStyle name="20% - Accent1 4 2 3 4 2 2 4" xfId="34770" xr:uid="{00000000-0005-0000-0000-00001A870000}"/>
    <cellStyle name="20% - Accent1 4 2 3 4 2 3" xfId="34771" xr:uid="{00000000-0005-0000-0000-00001B870000}"/>
    <cellStyle name="20% - Accent1 4 2 3 4 2 3 2" xfId="34772" xr:uid="{00000000-0005-0000-0000-00001C870000}"/>
    <cellStyle name="20% - Accent1 4 2 3 4 2 3 2 2" xfId="34773" xr:uid="{00000000-0005-0000-0000-00001D870000}"/>
    <cellStyle name="20% - Accent1 4 2 3 4 2 3 2 2 2" xfId="34774" xr:uid="{00000000-0005-0000-0000-00001E870000}"/>
    <cellStyle name="20% - Accent1 4 2 3 4 2 3 2 3" xfId="34775" xr:uid="{00000000-0005-0000-0000-00001F870000}"/>
    <cellStyle name="20% - Accent1 4 2 3 4 2 3 3" xfId="34776" xr:uid="{00000000-0005-0000-0000-000020870000}"/>
    <cellStyle name="20% - Accent1 4 2 3 4 2 3 3 2" xfId="34777" xr:uid="{00000000-0005-0000-0000-000021870000}"/>
    <cellStyle name="20% - Accent1 4 2 3 4 2 3 4" xfId="34778" xr:uid="{00000000-0005-0000-0000-000022870000}"/>
    <cellStyle name="20% - Accent1 4 2 3 4 2 4" xfId="34779" xr:uid="{00000000-0005-0000-0000-000023870000}"/>
    <cellStyle name="20% - Accent1 4 2 3 4 2 4 2" xfId="34780" xr:uid="{00000000-0005-0000-0000-000024870000}"/>
    <cellStyle name="20% - Accent1 4 2 3 4 2 4 2 2" xfId="34781" xr:uid="{00000000-0005-0000-0000-000025870000}"/>
    <cellStyle name="20% - Accent1 4 2 3 4 2 4 2 2 2" xfId="34782" xr:uid="{00000000-0005-0000-0000-000026870000}"/>
    <cellStyle name="20% - Accent1 4 2 3 4 2 4 2 3" xfId="34783" xr:uid="{00000000-0005-0000-0000-000027870000}"/>
    <cellStyle name="20% - Accent1 4 2 3 4 2 4 3" xfId="34784" xr:uid="{00000000-0005-0000-0000-000028870000}"/>
    <cellStyle name="20% - Accent1 4 2 3 4 2 4 3 2" xfId="34785" xr:uid="{00000000-0005-0000-0000-000029870000}"/>
    <cellStyle name="20% - Accent1 4 2 3 4 2 4 4" xfId="34786" xr:uid="{00000000-0005-0000-0000-00002A870000}"/>
    <cellStyle name="20% - Accent1 4 2 3 4 2 5" xfId="34787" xr:uid="{00000000-0005-0000-0000-00002B870000}"/>
    <cellStyle name="20% - Accent1 4 2 3 4 2 5 2" xfId="34788" xr:uid="{00000000-0005-0000-0000-00002C870000}"/>
    <cellStyle name="20% - Accent1 4 2 3 4 2 5 2 2" xfId="34789" xr:uid="{00000000-0005-0000-0000-00002D870000}"/>
    <cellStyle name="20% - Accent1 4 2 3 4 2 5 3" xfId="34790" xr:uid="{00000000-0005-0000-0000-00002E870000}"/>
    <cellStyle name="20% - Accent1 4 2 3 4 2 6" xfId="34791" xr:uid="{00000000-0005-0000-0000-00002F870000}"/>
    <cellStyle name="20% - Accent1 4 2 3 4 2 6 2" xfId="34792" xr:uid="{00000000-0005-0000-0000-000030870000}"/>
    <cellStyle name="20% - Accent1 4 2 3 4 2 6 2 2" xfId="34793" xr:uid="{00000000-0005-0000-0000-000031870000}"/>
    <cellStyle name="20% - Accent1 4 2 3 4 2 6 3" xfId="34794" xr:uid="{00000000-0005-0000-0000-000032870000}"/>
    <cellStyle name="20% - Accent1 4 2 3 4 2 7" xfId="34795" xr:uid="{00000000-0005-0000-0000-000033870000}"/>
    <cellStyle name="20% - Accent1 4 2 3 4 2 7 2" xfId="34796" xr:uid="{00000000-0005-0000-0000-000034870000}"/>
    <cellStyle name="20% - Accent1 4 2 3 4 2 8" xfId="34797" xr:uid="{00000000-0005-0000-0000-000035870000}"/>
    <cellStyle name="20% - Accent1 4 2 3 4 2 8 2" xfId="34798" xr:uid="{00000000-0005-0000-0000-000036870000}"/>
    <cellStyle name="20% - Accent1 4 2 3 4 2 9" xfId="34799" xr:uid="{00000000-0005-0000-0000-000037870000}"/>
    <cellStyle name="20% - Accent1 4 2 3 4 3" xfId="34800" xr:uid="{00000000-0005-0000-0000-000038870000}"/>
    <cellStyle name="20% - Accent1 4 2 3 4 3 2" xfId="34801" xr:uid="{00000000-0005-0000-0000-000039870000}"/>
    <cellStyle name="20% - Accent1 4 2 3 4 3 2 2" xfId="34802" xr:uid="{00000000-0005-0000-0000-00003A870000}"/>
    <cellStyle name="20% - Accent1 4 2 3 4 3 2 2 2" xfId="34803" xr:uid="{00000000-0005-0000-0000-00003B870000}"/>
    <cellStyle name="20% - Accent1 4 2 3 4 3 2 2 2 2" xfId="34804" xr:uid="{00000000-0005-0000-0000-00003C870000}"/>
    <cellStyle name="20% - Accent1 4 2 3 4 3 2 2 3" xfId="34805" xr:uid="{00000000-0005-0000-0000-00003D870000}"/>
    <cellStyle name="20% - Accent1 4 2 3 4 3 2 3" xfId="34806" xr:uid="{00000000-0005-0000-0000-00003E870000}"/>
    <cellStyle name="20% - Accent1 4 2 3 4 3 2 3 2" xfId="34807" xr:uid="{00000000-0005-0000-0000-00003F870000}"/>
    <cellStyle name="20% - Accent1 4 2 3 4 3 2 4" xfId="34808" xr:uid="{00000000-0005-0000-0000-000040870000}"/>
    <cellStyle name="20% - Accent1 4 2 3 4 3 3" xfId="34809" xr:uid="{00000000-0005-0000-0000-000041870000}"/>
    <cellStyle name="20% - Accent1 4 2 3 4 3 3 2" xfId="34810" xr:uid="{00000000-0005-0000-0000-000042870000}"/>
    <cellStyle name="20% - Accent1 4 2 3 4 3 3 2 2" xfId="34811" xr:uid="{00000000-0005-0000-0000-000043870000}"/>
    <cellStyle name="20% - Accent1 4 2 3 4 3 3 2 2 2" xfId="34812" xr:uid="{00000000-0005-0000-0000-000044870000}"/>
    <cellStyle name="20% - Accent1 4 2 3 4 3 3 2 3" xfId="34813" xr:uid="{00000000-0005-0000-0000-000045870000}"/>
    <cellStyle name="20% - Accent1 4 2 3 4 3 3 3" xfId="34814" xr:uid="{00000000-0005-0000-0000-000046870000}"/>
    <cellStyle name="20% - Accent1 4 2 3 4 3 3 3 2" xfId="34815" xr:uid="{00000000-0005-0000-0000-000047870000}"/>
    <cellStyle name="20% - Accent1 4 2 3 4 3 3 4" xfId="34816" xr:uid="{00000000-0005-0000-0000-000048870000}"/>
    <cellStyle name="20% - Accent1 4 2 3 4 3 4" xfId="34817" xr:uid="{00000000-0005-0000-0000-000049870000}"/>
    <cellStyle name="20% - Accent1 4 2 3 4 3 4 2" xfId="34818" xr:uid="{00000000-0005-0000-0000-00004A870000}"/>
    <cellStyle name="20% - Accent1 4 2 3 4 3 4 2 2" xfId="34819" xr:uid="{00000000-0005-0000-0000-00004B870000}"/>
    <cellStyle name="20% - Accent1 4 2 3 4 3 4 2 2 2" xfId="34820" xr:uid="{00000000-0005-0000-0000-00004C870000}"/>
    <cellStyle name="20% - Accent1 4 2 3 4 3 4 2 3" xfId="34821" xr:uid="{00000000-0005-0000-0000-00004D870000}"/>
    <cellStyle name="20% - Accent1 4 2 3 4 3 4 3" xfId="34822" xr:uid="{00000000-0005-0000-0000-00004E870000}"/>
    <cellStyle name="20% - Accent1 4 2 3 4 3 4 3 2" xfId="34823" xr:uid="{00000000-0005-0000-0000-00004F870000}"/>
    <cellStyle name="20% - Accent1 4 2 3 4 3 4 4" xfId="34824" xr:uid="{00000000-0005-0000-0000-000050870000}"/>
    <cellStyle name="20% - Accent1 4 2 3 4 3 5" xfId="34825" xr:uid="{00000000-0005-0000-0000-000051870000}"/>
    <cellStyle name="20% - Accent1 4 2 3 4 3 5 2" xfId="34826" xr:uid="{00000000-0005-0000-0000-000052870000}"/>
    <cellStyle name="20% - Accent1 4 2 3 4 3 5 2 2" xfId="34827" xr:uid="{00000000-0005-0000-0000-000053870000}"/>
    <cellStyle name="20% - Accent1 4 2 3 4 3 5 3" xfId="34828" xr:uid="{00000000-0005-0000-0000-000054870000}"/>
    <cellStyle name="20% - Accent1 4 2 3 4 3 6" xfId="34829" xr:uid="{00000000-0005-0000-0000-000055870000}"/>
    <cellStyle name="20% - Accent1 4 2 3 4 3 6 2" xfId="34830" xr:uid="{00000000-0005-0000-0000-000056870000}"/>
    <cellStyle name="20% - Accent1 4 2 3 4 3 6 2 2" xfId="34831" xr:uid="{00000000-0005-0000-0000-000057870000}"/>
    <cellStyle name="20% - Accent1 4 2 3 4 3 6 3" xfId="34832" xr:uid="{00000000-0005-0000-0000-000058870000}"/>
    <cellStyle name="20% - Accent1 4 2 3 4 3 7" xfId="34833" xr:uid="{00000000-0005-0000-0000-000059870000}"/>
    <cellStyle name="20% - Accent1 4 2 3 4 3 7 2" xfId="34834" xr:uid="{00000000-0005-0000-0000-00005A870000}"/>
    <cellStyle name="20% - Accent1 4 2 3 4 3 8" xfId="34835" xr:uid="{00000000-0005-0000-0000-00005B870000}"/>
    <cellStyle name="20% - Accent1 4 2 3 4 3 8 2" xfId="34836" xr:uid="{00000000-0005-0000-0000-00005C870000}"/>
    <cellStyle name="20% - Accent1 4 2 3 4 3 9" xfId="34837" xr:uid="{00000000-0005-0000-0000-00005D870000}"/>
    <cellStyle name="20% - Accent1 4 2 3 4 4" xfId="34838" xr:uid="{00000000-0005-0000-0000-00005E870000}"/>
    <cellStyle name="20% - Accent1 4 2 3 4 4 2" xfId="34839" xr:uid="{00000000-0005-0000-0000-00005F870000}"/>
    <cellStyle name="20% - Accent1 4 2 3 4 4 2 2" xfId="34840" xr:uid="{00000000-0005-0000-0000-000060870000}"/>
    <cellStyle name="20% - Accent1 4 2 3 4 4 2 2 2" xfId="34841" xr:uid="{00000000-0005-0000-0000-000061870000}"/>
    <cellStyle name="20% - Accent1 4 2 3 4 4 2 3" xfId="34842" xr:uid="{00000000-0005-0000-0000-000062870000}"/>
    <cellStyle name="20% - Accent1 4 2 3 4 4 3" xfId="34843" xr:uid="{00000000-0005-0000-0000-000063870000}"/>
    <cellStyle name="20% - Accent1 4 2 3 4 4 3 2" xfId="34844" xr:uid="{00000000-0005-0000-0000-000064870000}"/>
    <cellStyle name="20% - Accent1 4 2 3 4 4 4" xfId="34845" xr:uid="{00000000-0005-0000-0000-000065870000}"/>
    <cellStyle name="20% - Accent1 4 2 3 4 5" xfId="34846" xr:uid="{00000000-0005-0000-0000-000066870000}"/>
    <cellStyle name="20% - Accent1 4 2 3 4 5 2" xfId="34847" xr:uid="{00000000-0005-0000-0000-000067870000}"/>
    <cellStyle name="20% - Accent1 4 2 3 4 5 2 2" xfId="34848" xr:uid="{00000000-0005-0000-0000-000068870000}"/>
    <cellStyle name="20% - Accent1 4 2 3 4 5 2 2 2" xfId="34849" xr:uid="{00000000-0005-0000-0000-000069870000}"/>
    <cellStyle name="20% - Accent1 4 2 3 4 5 2 3" xfId="34850" xr:uid="{00000000-0005-0000-0000-00006A870000}"/>
    <cellStyle name="20% - Accent1 4 2 3 4 5 3" xfId="34851" xr:uid="{00000000-0005-0000-0000-00006B870000}"/>
    <cellStyle name="20% - Accent1 4 2 3 4 5 3 2" xfId="34852" xr:uid="{00000000-0005-0000-0000-00006C870000}"/>
    <cellStyle name="20% - Accent1 4 2 3 4 5 4" xfId="34853" xr:uid="{00000000-0005-0000-0000-00006D870000}"/>
    <cellStyle name="20% - Accent1 4 2 3 4 6" xfId="34854" xr:uid="{00000000-0005-0000-0000-00006E870000}"/>
    <cellStyle name="20% - Accent1 4 2 3 4 6 2" xfId="34855" xr:uid="{00000000-0005-0000-0000-00006F870000}"/>
    <cellStyle name="20% - Accent1 4 2 3 4 6 2 2" xfId="34856" xr:uid="{00000000-0005-0000-0000-000070870000}"/>
    <cellStyle name="20% - Accent1 4 2 3 4 6 2 2 2" xfId="34857" xr:uid="{00000000-0005-0000-0000-000071870000}"/>
    <cellStyle name="20% - Accent1 4 2 3 4 6 2 3" xfId="34858" xr:uid="{00000000-0005-0000-0000-000072870000}"/>
    <cellStyle name="20% - Accent1 4 2 3 4 6 3" xfId="34859" xr:uid="{00000000-0005-0000-0000-000073870000}"/>
    <cellStyle name="20% - Accent1 4 2 3 4 6 3 2" xfId="34860" xr:uid="{00000000-0005-0000-0000-000074870000}"/>
    <cellStyle name="20% - Accent1 4 2 3 4 6 4" xfId="34861" xr:uid="{00000000-0005-0000-0000-000075870000}"/>
    <cellStyle name="20% - Accent1 4 2 3 4 7" xfId="34862" xr:uid="{00000000-0005-0000-0000-000076870000}"/>
    <cellStyle name="20% - Accent1 4 2 3 4 7 2" xfId="34863" xr:uid="{00000000-0005-0000-0000-000077870000}"/>
    <cellStyle name="20% - Accent1 4 2 3 4 7 2 2" xfId="34864" xr:uid="{00000000-0005-0000-0000-000078870000}"/>
    <cellStyle name="20% - Accent1 4 2 3 4 7 3" xfId="34865" xr:uid="{00000000-0005-0000-0000-000079870000}"/>
    <cellStyle name="20% - Accent1 4 2 3 4 8" xfId="34866" xr:uid="{00000000-0005-0000-0000-00007A870000}"/>
    <cellStyle name="20% - Accent1 4 2 3 4 8 2" xfId="34867" xr:uid="{00000000-0005-0000-0000-00007B870000}"/>
    <cellStyle name="20% - Accent1 4 2 3 4 8 2 2" xfId="34868" xr:uid="{00000000-0005-0000-0000-00007C870000}"/>
    <cellStyle name="20% - Accent1 4 2 3 4 8 3" xfId="34869" xr:uid="{00000000-0005-0000-0000-00007D870000}"/>
    <cellStyle name="20% - Accent1 4 2 3 4 9" xfId="34870" xr:uid="{00000000-0005-0000-0000-00007E870000}"/>
    <cellStyle name="20% - Accent1 4 2 3 4 9 2" xfId="34871" xr:uid="{00000000-0005-0000-0000-00007F870000}"/>
    <cellStyle name="20% - Accent1 4 2 3 5" xfId="34872" xr:uid="{00000000-0005-0000-0000-000080870000}"/>
    <cellStyle name="20% - Accent1 4 2 3 5 10" xfId="34873" xr:uid="{00000000-0005-0000-0000-000081870000}"/>
    <cellStyle name="20% - Accent1 4 2 3 5 10 2" xfId="34874" xr:uid="{00000000-0005-0000-0000-000082870000}"/>
    <cellStyle name="20% - Accent1 4 2 3 5 11" xfId="34875" xr:uid="{00000000-0005-0000-0000-000083870000}"/>
    <cellStyle name="20% - Accent1 4 2 3 5 2" xfId="34876" xr:uid="{00000000-0005-0000-0000-000084870000}"/>
    <cellStyle name="20% - Accent1 4 2 3 5 2 2" xfId="34877" xr:uid="{00000000-0005-0000-0000-000085870000}"/>
    <cellStyle name="20% - Accent1 4 2 3 5 2 2 2" xfId="34878" xr:uid="{00000000-0005-0000-0000-000086870000}"/>
    <cellStyle name="20% - Accent1 4 2 3 5 2 2 2 2" xfId="34879" xr:uid="{00000000-0005-0000-0000-000087870000}"/>
    <cellStyle name="20% - Accent1 4 2 3 5 2 2 2 2 2" xfId="34880" xr:uid="{00000000-0005-0000-0000-000088870000}"/>
    <cellStyle name="20% - Accent1 4 2 3 5 2 2 2 3" xfId="34881" xr:uid="{00000000-0005-0000-0000-000089870000}"/>
    <cellStyle name="20% - Accent1 4 2 3 5 2 2 3" xfId="34882" xr:uid="{00000000-0005-0000-0000-00008A870000}"/>
    <cellStyle name="20% - Accent1 4 2 3 5 2 2 3 2" xfId="34883" xr:uid="{00000000-0005-0000-0000-00008B870000}"/>
    <cellStyle name="20% - Accent1 4 2 3 5 2 2 4" xfId="34884" xr:uid="{00000000-0005-0000-0000-00008C870000}"/>
    <cellStyle name="20% - Accent1 4 2 3 5 2 3" xfId="34885" xr:uid="{00000000-0005-0000-0000-00008D870000}"/>
    <cellStyle name="20% - Accent1 4 2 3 5 2 3 2" xfId="34886" xr:uid="{00000000-0005-0000-0000-00008E870000}"/>
    <cellStyle name="20% - Accent1 4 2 3 5 2 3 2 2" xfId="34887" xr:uid="{00000000-0005-0000-0000-00008F870000}"/>
    <cellStyle name="20% - Accent1 4 2 3 5 2 3 2 2 2" xfId="34888" xr:uid="{00000000-0005-0000-0000-000090870000}"/>
    <cellStyle name="20% - Accent1 4 2 3 5 2 3 2 3" xfId="34889" xr:uid="{00000000-0005-0000-0000-000091870000}"/>
    <cellStyle name="20% - Accent1 4 2 3 5 2 3 3" xfId="34890" xr:uid="{00000000-0005-0000-0000-000092870000}"/>
    <cellStyle name="20% - Accent1 4 2 3 5 2 3 3 2" xfId="34891" xr:uid="{00000000-0005-0000-0000-000093870000}"/>
    <cellStyle name="20% - Accent1 4 2 3 5 2 3 4" xfId="34892" xr:uid="{00000000-0005-0000-0000-000094870000}"/>
    <cellStyle name="20% - Accent1 4 2 3 5 2 4" xfId="34893" xr:uid="{00000000-0005-0000-0000-000095870000}"/>
    <cellStyle name="20% - Accent1 4 2 3 5 2 4 2" xfId="34894" xr:uid="{00000000-0005-0000-0000-000096870000}"/>
    <cellStyle name="20% - Accent1 4 2 3 5 2 4 2 2" xfId="34895" xr:uid="{00000000-0005-0000-0000-000097870000}"/>
    <cellStyle name="20% - Accent1 4 2 3 5 2 4 2 2 2" xfId="34896" xr:uid="{00000000-0005-0000-0000-000098870000}"/>
    <cellStyle name="20% - Accent1 4 2 3 5 2 4 2 3" xfId="34897" xr:uid="{00000000-0005-0000-0000-000099870000}"/>
    <cellStyle name="20% - Accent1 4 2 3 5 2 4 3" xfId="34898" xr:uid="{00000000-0005-0000-0000-00009A870000}"/>
    <cellStyle name="20% - Accent1 4 2 3 5 2 4 3 2" xfId="34899" xr:uid="{00000000-0005-0000-0000-00009B870000}"/>
    <cellStyle name="20% - Accent1 4 2 3 5 2 4 4" xfId="34900" xr:uid="{00000000-0005-0000-0000-00009C870000}"/>
    <cellStyle name="20% - Accent1 4 2 3 5 2 5" xfId="34901" xr:uid="{00000000-0005-0000-0000-00009D870000}"/>
    <cellStyle name="20% - Accent1 4 2 3 5 2 5 2" xfId="34902" xr:uid="{00000000-0005-0000-0000-00009E870000}"/>
    <cellStyle name="20% - Accent1 4 2 3 5 2 5 2 2" xfId="34903" xr:uid="{00000000-0005-0000-0000-00009F870000}"/>
    <cellStyle name="20% - Accent1 4 2 3 5 2 5 3" xfId="34904" xr:uid="{00000000-0005-0000-0000-0000A0870000}"/>
    <cellStyle name="20% - Accent1 4 2 3 5 2 6" xfId="34905" xr:uid="{00000000-0005-0000-0000-0000A1870000}"/>
    <cellStyle name="20% - Accent1 4 2 3 5 2 6 2" xfId="34906" xr:uid="{00000000-0005-0000-0000-0000A2870000}"/>
    <cellStyle name="20% - Accent1 4 2 3 5 2 6 2 2" xfId="34907" xr:uid="{00000000-0005-0000-0000-0000A3870000}"/>
    <cellStyle name="20% - Accent1 4 2 3 5 2 6 3" xfId="34908" xr:uid="{00000000-0005-0000-0000-0000A4870000}"/>
    <cellStyle name="20% - Accent1 4 2 3 5 2 7" xfId="34909" xr:uid="{00000000-0005-0000-0000-0000A5870000}"/>
    <cellStyle name="20% - Accent1 4 2 3 5 2 7 2" xfId="34910" xr:uid="{00000000-0005-0000-0000-0000A6870000}"/>
    <cellStyle name="20% - Accent1 4 2 3 5 2 8" xfId="34911" xr:uid="{00000000-0005-0000-0000-0000A7870000}"/>
    <cellStyle name="20% - Accent1 4 2 3 5 2 8 2" xfId="34912" xr:uid="{00000000-0005-0000-0000-0000A8870000}"/>
    <cellStyle name="20% - Accent1 4 2 3 5 2 9" xfId="34913" xr:uid="{00000000-0005-0000-0000-0000A9870000}"/>
    <cellStyle name="20% - Accent1 4 2 3 5 3" xfId="34914" xr:uid="{00000000-0005-0000-0000-0000AA870000}"/>
    <cellStyle name="20% - Accent1 4 2 3 5 3 2" xfId="34915" xr:uid="{00000000-0005-0000-0000-0000AB870000}"/>
    <cellStyle name="20% - Accent1 4 2 3 5 3 2 2" xfId="34916" xr:uid="{00000000-0005-0000-0000-0000AC870000}"/>
    <cellStyle name="20% - Accent1 4 2 3 5 3 2 2 2" xfId="34917" xr:uid="{00000000-0005-0000-0000-0000AD870000}"/>
    <cellStyle name="20% - Accent1 4 2 3 5 3 2 2 2 2" xfId="34918" xr:uid="{00000000-0005-0000-0000-0000AE870000}"/>
    <cellStyle name="20% - Accent1 4 2 3 5 3 2 2 3" xfId="34919" xr:uid="{00000000-0005-0000-0000-0000AF870000}"/>
    <cellStyle name="20% - Accent1 4 2 3 5 3 2 3" xfId="34920" xr:uid="{00000000-0005-0000-0000-0000B0870000}"/>
    <cellStyle name="20% - Accent1 4 2 3 5 3 2 3 2" xfId="34921" xr:uid="{00000000-0005-0000-0000-0000B1870000}"/>
    <cellStyle name="20% - Accent1 4 2 3 5 3 2 4" xfId="34922" xr:uid="{00000000-0005-0000-0000-0000B2870000}"/>
    <cellStyle name="20% - Accent1 4 2 3 5 3 3" xfId="34923" xr:uid="{00000000-0005-0000-0000-0000B3870000}"/>
    <cellStyle name="20% - Accent1 4 2 3 5 3 3 2" xfId="34924" xr:uid="{00000000-0005-0000-0000-0000B4870000}"/>
    <cellStyle name="20% - Accent1 4 2 3 5 3 3 2 2" xfId="34925" xr:uid="{00000000-0005-0000-0000-0000B5870000}"/>
    <cellStyle name="20% - Accent1 4 2 3 5 3 3 2 2 2" xfId="34926" xr:uid="{00000000-0005-0000-0000-0000B6870000}"/>
    <cellStyle name="20% - Accent1 4 2 3 5 3 3 2 3" xfId="34927" xr:uid="{00000000-0005-0000-0000-0000B7870000}"/>
    <cellStyle name="20% - Accent1 4 2 3 5 3 3 3" xfId="34928" xr:uid="{00000000-0005-0000-0000-0000B8870000}"/>
    <cellStyle name="20% - Accent1 4 2 3 5 3 3 3 2" xfId="34929" xr:uid="{00000000-0005-0000-0000-0000B9870000}"/>
    <cellStyle name="20% - Accent1 4 2 3 5 3 3 4" xfId="34930" xr:uid="{00000000-0005-0000-0000-0000BA870000}"/>
    <cellStyle name="20% - Accent1 4 2 3 5 3 4" xfId="34931" xr:uid="{00000000-0005-0000-0000-0000BB870000}"/>
    <cellStyle name="20% - Accent1 4 2 3 5 3 4 2" xfId="34932" xr:uid="{00000000-0005-0000-0000-0000BC870000}"/>
    <cellStyle name="20% - Accent1 4 2 3 5 3 4 2 2" xfId="34933" xr:uid="{00000000-0005-0000-0000-0000BD870000}"/>
    <cellStyle name="20% - Accent1 4 2 3 5 3 4 2 2 2" xfId="34934" xr:uid="{00000000-0005-0000-0000-0000BE870000}"/>
    <cellStyle name="20% - Accent1 4 2 3 5 3 4 2 3" xfId="34935" xr:uid="{00000000-0005-0000-0000-0000BF870000}"/>
    <cellStyle name="20% - Accent1 4 2 3 5 3 4 3" xfId="34936" xr:uid="{00000000-0005-0000-0000-0000C0870000}"/>
    <cellStyle name="20% - Accent1 4 2 3 5 3 4 3 2" xfId="34937" xr:uid="{00000000-0005-0000-0000-0000C1870000}"/>
    <cellStyle name="20% - Accent1 4 2 3 5 3 4 4" xfId="34938" xr:uid="{00000000-0005-0000-0000-0000C2870000}"/>
    <cellStyle name="20% - Accent1 4 2 3 5 3 5" xfId="34939" xr:uid="{00000000-0005-0000-0000-0000C3870000}"/>
    <cellStyle name="20% - Accent1 4 2 3 5 3 5 2" xfId="34940" xr:uid="{00000000-0005-0000-0000-0000C4870000}"/>
    <cellStyle name="20% - Accent1 4 2 3 5 3 5 2 2" xfId="34941" xr:uid="{00000000-0005-0000-0000-0000C5870000}"/>
    <cellStyle name="20% - Accent1 4 2 3 5 3 5 3" xfId="34942" xr:uid="{00000000-0005-0000-0000-0000C6870000}"/>
    <cellStyle name="20% - Accent1 4 2 3 5 3 6" xfId="34943" xr:uid="{00000000-0005-0000-0000-0000C7870000}"/>
    <cellStyle name="20% - Accent1 4 2 3 5 3 6 2" xfId="34944" xr:uid="{00000000-0005-0000-0000-0000C8870000}"/>
    <cellStyle name="20% - Accent1 4 2 3 5 3 6 2 2" xfId="34945" xr:uid="{00000000-0005-0000-0000-0000C9870000}"/>
    <cellStyle name="20% - Accent1 4 2 3 5 3 6 3" xfId="34946" xr:uid="{00000000-0005-0000-0000-0000CA870000}"/>
    <cellStyle name="20% - Accent1 4 2 3 5 3 7" xfId="34947" xr:uid="{00000000-0005-0000-0000-0000CB870000}"/>
    <cellStyle name="20% - Accent1 4 2 3 5 3 7 2" xfId="34948" xr:uid="{00000000-0005-0000-0000-0000CC870000}"/>
    <cellStyle name="20% - Accent1 4 2 3 5 3 8" xfId="34949" xr:uid="{00000000-0005-0000-0000-0000CD870000}"/>
    <cellStyle name="20% - Accent1 4 2 3 5 3 8 2" xfId="34950" xr:uid="{00000000-0005-0000-0000-0000CE870000}"/>
    <cellStyle name="20% - Accent1 4 2 3 5 3 9" xfId="34951" xr:uid="{00000000-0005-0000-0000-0000CF870000}"/>
    <cellStyle name="20% - Accent1 4 2 3 5 4" xfId="34952" xr:uid="{00000000-0005-0000-0000-0000D0870000}"/>
    <cellStyle name="20% - Accent1 4 2 3 5 4 2" xfId="34953" xr:uid="{00000000-0005-0000-0000-0000D1870000}"/>
    <cellStyle name="20% - Accent1 4 2 3 5 4 2 2" xfId="34954" xr:uid="{00000000-0005-0000-0000-0000D2870000}"/>
    <cellStyle name="20% - Accent1 4 2 3 5 4 2 2 2" xfId="34955" xr:uid="{00000000-0005-0000-0000-0000D3870000}"/>
    <cellStyle name="20% - Accent1 4 2 3 5 4 2 3" xfId="34956" xr:uid="{00000000-0005-0000-0000-0000D4870000}"/>
    <cellStyle name="20% - Accent1 4 2 3 5 4 3" xfId="34957" xr:uid="{00000000-0005-0000-0000-0000D5870000}"/>
    <cellStyle name="20% - Accent1 4 2 3 5 4 3 2" xfId="34958" xr:uid="{00000000-0005-0000-0000-0000D6870000}"/>
    <cellStyle name="20% - Accent1 4 2 3 5 4 4" xfId="34959" xr:uid="{00000000-0005-0000-0000-0000D7870000}"/>
    <cellStyle name="20% - Accent1 4 2 3 5 5" xfId="34960" xr:uid="{00000000-0005-0000-0000-0000D8870000}"/>
    <cellStyle name="20% - Accent1 4 2 3 5 5 2" xfId="34961" xr:uid="{00000000-0005-0000-0000-0000D9870000}"/>
    <cellStyle name="20% - Accent1 4 2 3 5 5 2 2" xfId="34962" xr:uid="{00000000-0005-0000-0000-0000DA870000}"/>
    <cellStyle name="20% - Accent1 4 2 3 5 5 2 2 2" xfId="34963" xr:uid="{00000000-0005-0000-0000-0000DB870000}"/>
    <cellStyle name="20% - Accent1 4 2 3 5 5 2 3" xfId="34964" xr:uid="{00000000-0005-0000-0000-0000DC870000}"/>
    <cellStyle name="20% - Accent1 4 2 3 5 5 3" xfId="34965" xr:uid="{00000000-0005-0000-0000-0000DD870000}"/>
    <cellStyle name="20% - Accent1 4 2 3 5 5 3 2" xfId="34966" xr:uid="{00000000-0005-0000-0000-0000DE870000}"/>
    <cellStyle name="20% - Accent1 4 2 3 5 5 4" xfId="34967" xr:uid="{00000000-0005-0000-0000-0000DF870000}"/>
    <cellStyle name="20% - Accent1 4 2 3 5 6" xfId="34968" xr:uid="{00000000-0005-0000-0000-0000E0870000}"/>
    <cellStyle name="20% - Accent1 4 2 3 5 6 2" xfId="34969" xr:uid="{00000000-0005-0000-0000-0000E1870000}"/>
    <cellStyle name="20% - Accent1 4 2 3 5 6 2 2" xfId="34970" xr:uid="{00000000-0005-0000-0000-0000E2870000}"/>
    <cellStyle name="20% - Accent1 4 2 3 5 6 2 2 2" xfId="34971" xr:uid="{00000000-0005-0000-0000-0000E3870000}"/>
    <cellStyle name="20% - Accent1 4 2 3 5 6 2 3" xfId="34972" xr:uid="{00000000-0005-0000-0000-0000E4870000}"/>
    <cellStyle name="20% - Accent1 4 2 3 5 6 3" xfId="34973" xr:uid="{00000000-0005-0000-0000-0000E5870000}"/>
    <cellStyle name="20% - Accent1 4 2 3 5 6 3 2" xfId="34974" xr:uid="{00000000-0005-0000-0000-0000E6870000}"/>
    <cellStyle name="20% - Accent1 4 2 3 5 6 4" xfId="34975" xr:uid="{00000000-0005-0000-0000-0000E7870000}"/>
    <cellStyle name="20% - Accent1 4 2 3 5 7" xfId="34976" xr:uid="{00000000-0005-0000-0000-0000E8870000}"/>
    <cellStyle name="20% - Accent1 4 2 3 5 7 2" xfId="34977" xr:uid="{00000000-0005-0000-0000-0000E9870000}"/>
    <cellStyle name="20% - Accent1 4 2 3 5 7 2 2" xfId="34978" xr:uid="{00000000-0005-0000-0000-0000EA870000}"/>
    <cellStyle name="20% - Accent1 4 2 3 5 7 3" xfId="34979" xr:uid="{00000000-0005-0000-0000-0000EB870000}"/>
    <cellStyle name="20% - Accent1 4 2 3 5 8" xfId="34980" xr:uid="{00000000-0005-0000-0000-0000EC870000}"/>
    <cellStyle name="20% - Accent1 4 2 3 5 8 2" xfId="34981" xr:uid="{00000000-0005-0000-0000-0000ED870000}"/>
    <cellStyle name="20% - Accent1 4 2 3 5 8 2 2" xfId="34982" xr:uid="{00000000-0005-0000-0000-0000EE870000}"/>
    <cellStyle name="20% - Accent1 4 2 3 5 8 3" xfId="34983" xr:uid="{00000000-0005-0000-0000-0000EF870000}"/>
    <cellStyle name="20% - Accent1 4 2 3 5 9" xfId="34984" xr:uid="{00000000-0005-0000-0000-0000F0870000}"/>
    <cellStyle name="20% - Accent1 4 2 3 5 9 2" xfId="34985" xr:uid="{00000000-0005-0000-0000-0000F1870000}"/>
    <cellStyle name="20% - Accent1 4 2 3 6" xfId="34986" xr:uid="{00000000-0005-0000-0000-0000F2870000}"/>
    <cellStyle name="20% - Accent1 4 2 3 6 10" xfId="34987" xr:uid="{00000000-0005-0000-0000-0000F3870000}"/>
    <cellStyle name="20% - Accent1 4 2 3 6 10 2" xfId="34988" xr:uid="{00000000-0005-0000-0000-0000F4870000}"/>
    <cellStyle name="20% - Accent1 4 2 3 6 11" xfId="34989" xr:uid="{00000000-0005-0000-0000-0000F5870000}"/>
    <cellStyle name="20% - Accent1 4 2 3 6 2" xfId="34990" xr:uid="{00000000-0005-0000-0000-0000F6870000}"/>
    <cellStyle name="20% - Accent1 4 2 3 6 2 2" xfId="34991" xr:uid="{00000000-0005-0000-0000-0000F7870000}"/>
    <cellStyle name="20% - Accent1 4 2 3 6 2 2 2" xfId="34992" xr:uid="{00000000-0005-0000-0000-0000F8870000}"/>
    <cellStyle name="20% - Accent1 4 2 3 6 2 2 2 2" xfId="34993" xr:uid="{00000000-0005-0000-0000-0000F9870000}"/>
    <cellStyle name="20% - Accent1 4 2 3 6 2 2 2 2 2" xfId="34994" xr:uid="{00000000-0005-0000-0000-0000FA870000}"/>
    <cellStyle name="20% - Accent1 4 2 3 6 2 2 2 3" xfId="34995" xr:uid="{00000000-0005-0000-0000-0000FB870000}"/>
    <cellStyle name="20% - Accent1 4 2 3 6 2 2 3" xfId="34996" xr:uid="{00000000-0005-0000-0000-0000FC870000}"/>
    <cellStyle name="20% - Accent1 4 2 3 6 2 2 3 2" xfId="34997" xr:uid="{00000000-0005-0000-0000-0000FD870000}"/>
    <cellStyle name="20% - Accent1 4 2 3 6 2 2 4" xfId="34998" xr:uid="{00000000-0005-0000-0000-0000FE870000}"/>
    <cellStyle name="20% - Accent1 4 2 3 6 2 3" xfId="34999" xr:uid="{00000000-0005-0000-0000-0000FF870000}"/>
    <cellStyle name="20% - Accent1 4 2 3 6 2 3 2" xfId="35000" xr:uid="{00000000-0005-0000-0000-000000880000}"/>
    <cellStyle name="20% - Accent1 4 2 3 6 2 3 2 2" xfId="35001" xr:uid="{00000000-0005-0000-0000-000001880000}"/>
    <cellStyle name="20% - Accent1 4 2 3 6 2 3 2 2 2" xfId="35002" xr:uid="{00000000-0005-0000-0000-000002880000}"/>
    <cellStyle name="20% - Accent1 4 2 3 6 2 3 2 3" xfId="35003" xr:uid="{00000000-0005-0000-0000-000003880000}"/>
    <cellStyle name="20% - Accent1 4 2 3 6 2 3 3" xfId="35004" xr:uid="{00000000-0005-0000-0000-000004880000}"/>
    <cellStyle name="20% - Accent1 4 2 3 6 2 3 3 2" xfId="35005" xr:uid="{00000000-0005-0000-0000-000005880000}"/>
    <cellStyle name="20% - Accent1 4 2 3 6 2 3 4" xfId="35006" xr:uid="{00000000-0005-0000-0000-000006880000}"/>
    <cellStyle name="20% - Accent1 4 2 3 6 2 4" xfId="35007" xr:uid="{00000000-0005-0000-0000-000007880000}"/>
    <cellStyle name="20% - Accent1 4 2 3 6 2 4 2" xfId="35008" xr:uid="{00000000-0005-0000-0000-000008880000}"/>
    <cellStyle name="20% - Accent1 4 2 3 6 2 4 2 2" xfId="35009" xr:uid="{00000000-0005-0000-0000-000009880000}"/>
    <cellStyle name="20% - Accent1 4 2 3 6 2 4 2 2 2" xfId="35010" xr:uid="{00000000-0005-0000-0000-00000A880000}"/>
    <cellStyle name="20% - Accent1 4 2 3 6 2 4 2 3" xfId="35011" xr:uid="{00000000-0005-0000-0000-00000B880000}"/>
    <cellStyle name="20% - Accent1 4 2 3 6 2 4 3" xfId="35012" xr:uid="{00000000-0005-0000-0000-00000C880000}"/>
    <cellStyle name="20% - Accent1 4 2 3 6 2 4 3 2" xfId="35013" xr:uid="{00000000-0005-0000-0000-00000D880000}"/>
    <cellStyle name="20% - Accent1 4 2 3 6 2 4 4" xfId="35014" xr:uid="{00000000-0005-0000-0000-00000E880000}"/>
    <cellStyle name="20% - Accent1 4 2 3 6 2 5" xfId="35015" xr:uid="{00000000-0005-0000-0000-00000F880000}"/>
    <cellStyle name="20% - Accent1 4 2 3 6 2 5 2" xfId="35016" xr:uid="{00000000-0005-0000-0000-000010880000}"/>
    <cellStyle name="20% - Accent1 4 2 3 6 2 5 2 2" xfId="35017" xr:uid="{00000000-0005-0000-0000-000011880000}"/>
    <cellStyle name="20% - Accent1 4 2 3 6 2 5 3" xfId="35018" xr:uid="{00000000-0005-0000-0000-000012880000}"/>
    <cellStyle name="20% - Accent1 4 2 3 6 2 6" xfId="35019" xr:uid="{00000000-0005-0000-0000-000013880000}"/>
    <cellStyle name="20% - Accent1 4 2 3 6 2 6 2" xfId="35020" xr:uid="{00000000-0005-0000-0000-000014880000}"/>
    <cellStyle name="20% - Accent1 4 2 3 6 2 6 2 2" xfId="35021" xr:uid="{00000000-0005-0000-0000-000015880000}"/>
    <cellStyle name="20% - Accent1 4 2 3 6 2 6 3" xfId="35022" xr:uid="{00000000-0005-0000-0000-000016880000}"/>
    <cellStyle name="20% - Accent1 4 2 3 6 2 7" xfId="35023" xr:uid="{00000000-0005-0000-0000-000017880000}"/>
    <cellStyle name="20% - Accent1 4 2 3 6 2 7 2" xfId="35024" xr:uid="{00000000-0005-0000-0000-000018880000}"/>
    <cellStyle name="20% - Accent1 4 2 3 6 2 8" xfId="35025" xr:uid="{00000000-0005-0000-0000-000019880000}"/>
    <cellStyle name="20% - Accent1 4 2 3 6 2 8 2" xfId="35026" xr:uid="{00000000-0005-0000-0000-00001A880000}"/>
    <cellStyle name="20% - Accent1 4 2 3 6 2 9" xfId="35027" xr:uid="{00000000-0005-0000-0000-00001B880000}"/>
    <cellStyle name="20% - Accent1 4 2 3 6 3" xfId="35028" xr:uid="{00000000-0005-0000-0000-00001C880000}"/>
    <cellStyle name="20% - Accent1 4 2 3 6 3 2" xfId="35029" xr:uid="{00000000-0005-0000-0000-00001D880000}"/>
    <cellStyle name="20% - Accent1 4 2 3 6 3 2 2" xfId="35030" xr:uid="{00000000-0005-0000-0000-00001E880000}"/>
    <cellStyle name="20% - Accent1 4 2 3 6 3 2 2 2" xfId="35031" xr:uid="{00000000-0005-0000-0000-00001F880000}"/>
    <cellStyle name="20% - Accent1 4 2 3 6 3 2 2 2 2" xfId="35032" xr:uid="{00000000-0005-0000-0000-000020880000}"/>
    <cellStyle name="20% - Accent1 4 2 3 6 3 2 2 3" xfId="35033" xr:uid="{00000000-0005-0000-0000-000021880000}"/>
    <cellStyle name="20% - Accent1 4 2 3 6 3 2 3" xfId="35034" xr:uid="{00000000-0005-0000-0000-000022880000}"/>
    <cellStyle name="20% - Accent1 4 2 3 6 3 2 3 2" xfId="35035" xr:uid="{00000000-0005-0000-0000-000023880000}"/>
    <cellStyle name="20% - Accent1 4 2 3 6 3 2 4" xfId="35036" xr:uid="{00000000-0005-0000-0000-000024880000}"/>
    <cellStyle name="20% - Accent1 4 2 3 6 3 3" xfId="35037" xr:uid="{00000000-0005-0000-0000-000025880000}"/>
    <cellStyle name="20% - Accent1 4 2 3 6 3 3 2" xfId="35038" xr:uid="{00000000-0005-0000-0000-000026880000}"/>
    <cellStyle name="20% - Accent1 4 2 3 6 3 3 2 2" xfId="35039" xr:uid="{00000000-0005-0000-0000-000027880000}"/>
    <cellStyle name="20% - Accent1 4 2 3 6 3 3 2 2 2" xfId="35040" xr:uid="{00000000-0005-0000-0000-000028880000}"/>
    <cellStyle name="20% - Accent1 4 2 3 6 3 3 2 3" xfId="35041" xr:uid="{00000000-0005-0000-0000-000029880000}"/>
    <cellStyle name="20% - Accent1 4 2 3 6 3 3 3" xfId="35042" xr:uid="{00000000-0005-0000-0000-00002A880000}"/>
    <cellStyle name="20% - Accent1 4 2 3 6 3 3 3 2" xfId="35043" xr:uid="{00000000-0005-0000-0000-00002B880000}"/>
    <cellStyle name="20% - Accent1 4 2 3 6 3 3 4" xfId="35044" xr:uid="{00000000-0005-0000-0000-00002C880000}"/>
    <cellStyle name="20% - Accent1 4 2 3 6 3 4" xfId="35045" xr:uid="{00000000-0005-0000-0000-00002D880000}"/>
    <cellStyle name="20% - Accent1 4 2 3 6 3 4 2" xfId="35046" xr:uid="{00000000-0005-0000-0000-00002E880000}"/>
    <cellStyle name="20% - Accent1 4 2 3 6 3 4 2 2" xfId="35047" xr:uid="{00000000-0005-0000-0000-00002F880000}"/>
    <cellStyle name="20% - Accent1 4 2 3 6 3 4 2 2 2" xfId="35048" xr:uid="{00000000-0005-0000-0000-000030880000}"/>
    <cellStyle name="20% - Accent1 4 2 3 6 3 4 2 3" xfId="35049" xr:uid="{00000000-0005-0000-0000-000031880000}"/>
    <cellStyle name="20% - Accent1 4 2 3 6 3 4 3" xfId="35050" xr:uid="{00000000-0005-0000-0000-000032880000}"/>
    <cellStyle name="20% - Accent1 4 2 3 6 3 4 3 2" xfId="35051" xr:uid="{00000000-0005-0000-0000-000033880000}"/>
    <cellStyle name="20% - Accent1 4 2 3 6 3 4 4" xfId="35052" xr:uid="{00000000-0005-0000-0000-000034880000}"/>
    <cellStyle name="20% - Accent1 4 2 3 6 3 5" xfId="35053" xr:uid="{00000000-0005-0000-0000-000035880000}"/>
    <cellStyle name="20% - Accent1 4 2 3 6 3 5 2" xfId="35054" xr:uid="{00000000-0005-0000-0000-000036880000}"/>
    <cellStyle name="20% - Accent1 4 2 3 6 3 5 2 2" xfId="35055" xr:uid="{00000000-0005-0000-0000-000037880000}"/>
    <cellStyle name="20% - Accent1 4 2 3 6 3 5 3" xfId="35056" xr:uid="{00000000-0005-0000-0000-000038880000}"/>
    <cellStyle name="20% - Accent1 4 2 3 6 3 6" xfId="35057" xr:uid="{00000000-0005-0000-0000-000039880000}"/>
    <cellStyle name="20% - Accent1 4 2 3 6 3 6 2" xfId="35058" xr:uid="{00000000-0005-0000-0000-00003A880000}"/>
    <cellStyle name="20% - Accent1 4 2 3 6 3 6 2 2" xfId="35059" xr:uid="{00000000-0005-0000-0000-00003B880000}"/>
    <cellStyle name="20% - Accent1 4 2 3 6 3 6 3" xfId="35060" xr:uid="{00000000-0005-0000-0000-00003C880000}"/>
    <cellStyle name="20% - Accent1 4 2 3 6 3 7" xfId="35061" xr:uid="{00000000-0005-0000-0000-00003D880000}"/>
    <cellStyle name="20% - Accent1 4 2 3 6 3 7 2" xfId="35062" xr:uid="{00000000-0005-0000-0000-00003E880000}"/>
    <cellStyle name="20% - Accent1 4 2 3 6 3 8" xfId="35063" xr:uid="{00000000-0005-0000-0000-00003F880000}"/>
    <cellStyle name="20% - Accent1 4 2 3 6 3 8 2" xfId="35064" xr:uid="{00000000-0005-0000-0000-000040880000}"/>
    <cellStyle name="20% - Accent1 4 2 3 6 3 9" xfId="35065" xr:uid="{00000000-0005-0000-0000-000041880000}"/>
    <cellStyle name="20% - Accent1 4 2 3 6 4" xfId="35066" xr:uid="{00000000-0005-0000-0000-000042880000}"/>
    <cellStyle name="20% - Accent1 4 2 3 6 4 2" xfId="35067" xr:uid="{00000000-0005-0000-0000-000043880000}"/>
    <cellStyle name="20% - Accent1 4 2 3 6 4 2 2" xfId="35068" xr:uid="{00000000-0005-0000-0000-000044880000}"/>
    <cellStyle name="20% - Accent1 4 2 3 6 4 2 2 2" xfId="35069" xr:uid="{00000000-0005-0000-0000-000045880000}"/>
    <cellStyle name="20% - Accent1 4 2 3 6 4 2 3" xfId="35070" xr:uid="{00000000-0005-0000-0000-000046880000}"/>
    <cellStyle name="20% - Accent1 4 2 3 6 4 3" xfId="35071" xr:uid="{00000000-0005-0000-0000-000047880000}"/>
    <cellStyle name="20% - Accent1 4 2 3 6 4 3 2" xfId="35072" xr:uid="{00000000-0005-0000-0000-000048880000}"/>
    <cellStyle name="20% - Accent1 4 2 3 6 4 4" xfId="35073" xr:uid="{00000000-0005-0000-0000-000049880000}"/>
    <cellStyle name="20% - Accent1 4 2 3 6 5" xfId="35074" xr:uid="{00000000-0005-0000-0000-00004A880000}"/>
    <cellStyle name="20% - Accent1 4 2 3 6 5 2" xfId="35075" xr:uid="{00000000-0005-0000-0000-00004B880000}"/>
    <cellStyle name="20% - Accent1 4 2 3 6 5 2 2" xfId="35076" xr:uid="{00000000-0005-0000-0000-00004C880000}"/>
    <cellStyle name="20% - Accent1 4 2 3 6 5 2 2 2" xfId="35077" xr:uid="{00000000-0005-0000-0000-00004D880000}"/>
    <cellStyle name="20% - Accent1 4 2 3 6 5 2 3" xfId="35078" xr:uid="{00000000-0005-0000-0000-00004E880000}"/>
    <cellStyle name="20% - Accent1 4 2 3 6 5 3" xfId="35079" xr:uid="{00000000-0005-0000-0000-00004F880000}"/>
    <cellStyle name="20% - Accent1 4 2 3 6 5 3 2" xfId="35080" xr:uid="{00000000-0005-0000-0000-000050880000}"/>
    <cellStyle name="20% - Accent1 4 2 3 6 5 4" xfId="35081" xr:uid="{00000000-0005-0000-0000-000051880000}"/>
    <cellStyle name="20% - Accent1 4 2 3 6 6" xfId="35082" xr:uid="{00000000-0005-0000-0000-000052880000}"/>
    <cellStyle name="20% - Accent1 4 2 3 6 6 2" xfId="35083" xr:uid="{00000000-0005-0000-0000-000053880000}"/>
    <cellStyle name="20% - Accent1 4 2 3 6 6 2 2" xfId="35084" xr:uid="{00000000-0005-0000-0000-000054880000}"/>
    <cellStyle name="20% - Accent1 4 2 3 6 6 2 2 2" xfId="35085" xr:uid="{00000000-0005-0000-0000-000055880000}"/>
    <cellStyle name="20% - Accent1 4 2 3 6 6 2 3" xfId="35086" xr:uid="{00000000-0005-0000-0000-000056880000}"/>
    <cellStyle name="20% - Accent1 4 2 3 6 6 3" xfId="35087" xr:uid="{00000000-0005-0000-0000-000057880000}"/>
    <cellStyle name="20% - Accent1 4 2 3 6 6 3 2" xfId="35088" xr:uid="{00000000-0005-0000-0000-000058880000}"/>
    <cellStyle name="20% - Accent1 4 2 3 6 6 4" xfId="35089" xr:uid="{00000000-0005-0000-0000-000059880000}"/>
    <cellStyle name="20% - Accent1 4 2 3 6 7" xfId="35090" xr:uid="{00000000-0005-0000-0000-00005A880000}"/>
    <cellStyle name="20% - Accent1 4 2 3 6 7 2" xfId="35091" xr:uid="{00000000-0005-0000-0000-00005B880000}"/>
    <cellStyle name="20% - Accent1 4 2 3 6 7 2 2" xfId="35092" xr:uid="{00000000-0005-0000-0000-00005C880000}"/>
    <cellStyle name="20% - Accent1 4 2 3 6 7 3" xfId="35093" xr:uid="{00000000-0005-0000-0000-00005D880000}"/>
    <cellStyle name="20% - Accent1 4 2 3 6 8" xfId="35094" xr:uid="{00000000-0005-0000-0000-00005E880000}"/>
    <cellStyle name="20% - Accent1 4 2 3 6 8 2" xfId="35095" xr:uid="{00000000-0005-0000-0000-00005F880000}"/>
    <cellStyle name="20% - Accent1 4 2 3 6 8 2 2" xfId="35096" xr:uid="{00000000-0005-0000-0000-000060880000}"/>
    <cellStyle name="20% - Accent1 4 2 3 6 8 3" xfId="35097" xr:uid="{00000000-0005-0000-0000-000061880000}"/>
    <cellStyle name="20% - Accent1 4 2 3 6 9" xfId="35098" xr:uid="{00000000-0005-0000-0000-000062880000}"/>
    <cellStyle name="20% - Accent1 4 2 3 6 9 2" xfId="35099" xr:uid="{00000000-0005-0000-0000-000063880000}"/>
    <cellStyle name="20% - Accent1 4 2 3 7" xfId="35100" xr:uid="{00000000-0005-0000-0000-000064880000}"/>
    <cellStyle name="20% - Accent1 4 2 3 7 2" xfId="35101" xr:uid="{00000000-0005-0000-0000-000065880000}"/>
    <cellStyle name="20% - Accent1 4 2 3 7 2 2" xfId="35102" xr:uid="{00000000-0005-0000-0000-000066880000}"/>
    <cellStyle name="20% - Accent1 4 2 3 7 2 2 2" xfId="35103" xr:uid="{00000000-0005-0000-0000-000067880000}"/>
    <cellStyle name="20% - Accent1 4 2 3 7 2 2 2 2" xfId="35104" xr:uid="{00000000-0005-0000-0000-000068880000}"/>
    <cellStyle name="20% - Accent1 4 2 3 7 2 2 3" xfId="35105" xr:uid="{00000000-0005-0000-0000-000069880000}"/>
    <cellStyle name="20% - Accent1 4 2 3 7 2 3" xfId="35106" xr:uid="{00000000-0005-0000-0000-00006A880000}"/>
    <cellStyle name="20% - Accent1 4 2 3 7 2 3 2" xfId="35107" xr:uid="{00000000-0005-0000-0000-00006B880000}"/>
    <cellStyle name="20% - Accent1 4 2 3 7 2 4" xfId="35108" xr:uid="{00000000-0005-0000-0000-00006C880000}"/>
    <cellStyle name="20% - Accent1 4 2 3 7 3" xfId="35109" xr:uid="{00000000-0005-0000-0000-00006D880000}"/>
    <cellStyle name="20% - Accent1 4 2 3 7 3 2" xfId="35110" xr:uid="{00000000-0005-0000-0000-00006E880000}"/>
    <cellStyle name="20% - Accent1 4 2 3 7 3 2 2" xfId="35111" xr:uid="{00000000-0005-0000-0000-00006F880000}"/>
    <cellStyle name="20% - Accent1 4 2 3 7 3 2 2 2" xfId="35112" xr:uid="{00000000-0005-0000-0000-000070880000}"/>
    <cellStyle name="20% - Accent1 4 2 3 7 3 2 3" xfId="35113" xr:uid="{00000000-0005-0000-0000-000071880000}"/>
    <cellStyle name="20% - Accent1 4 2 3 7 3 3" xfId="35114" xr:uid="{00000000-0005-0000-0000-000072880000}"/>
    <cellStyle name="20% - Accent1 4 2 3 7 3 3 2" xfId="35115" xr:uid="{00000000-0005-0000-0000-000073880000}"/>
    <cellStyle name="20% - Accent1 4 2 3 7 3 4" xfId="35116" xr:uid="{00000000-0005-0000-0000-000074880000}"/>
    <cellStyle name="20% - Accent1 4 2 3 7 4" xfId="35117" xr:uid="{00000000-0005-0000-0000-000075880000}"/>
    <cellStyle name="20% - Accent1 4 2 3 7 4 2" xfId="35118" xr:uid="{00000000-0005-0000-0000-000076880000}"/>
    <cellStyle name="20% - Accent1 4 2 3 7 4 2 2" xfId="35119" xr:uid="{00000000-0005-0000-0000-000077880000}"/>
    <cellStyle name="20% - Accent1 4 2 3 7 4 2 2 2" xfId="35120" xr:uid="{00000000-0005-0000-0000-000078880000}"/>
    <cellStyle name="20% - Accent1 4 2 3 7 4 2 3" xfId="35121" xr:uid="{00000000-0005-0000-0000-000079880000}"/>
    <cellStyle name="20% - Accent1 4 2 3 7 4 3" xfId="35122" xr:uid="{00000000-0005-0000-0000-00007A880000}"/>
    <cellStyle name="20% - Accent1 4 2 3 7 4 3 2" xfId="35123" xr:uid="{00000000-0005-0000-0000-00007B880000}"/>
    <cellStyle name="20% - Accent1 4 2 3 7 4 4" xfId="35124" xr:uid="{00000000-0005-0000-0000-00007C880000}"/>
    <cellStyle name="20% - Accent1 4 2 3 7 5" xfId="35125" xr:uid="{00000000-0005-0000-0000-00007D880000}"/>
    <cellStyle name="20% - Accent1 4 2 3 7 5 2" xfId="35126" xr:uid="{00000000-0005-0000-0000-00007E880000}"/>
    <cellStyle name="20% - Accent1 4 2 3 7 5 2 2" xfId="35127" xr:uid="{00000000-0005-0000-0000-00007F880000}"/>
    <cellStyle name="20% - Accent1 4 2 3 7 5 3" xfId="35128" xr:uid="{00000000-0005-0000-0000-000080880000}"/>
    <cellStyle name="20% - Accent1 4 2 3 7 6" xfId="35129" xr:uid="{00000000-0005-0000-0000-000081880000}"/>
    <cellStyle name="20% - Accent1 4 2 3 7 6 2" xfId="35130" xr:uid="{00000000-0005-0000-0000-000082880000}"/>
    <cellStyle name="20% - Accent1 4 2 3 7 6 2 2" xfId="35131" xr:uid="{00000000-0005-0000-0000-000083880000}"/>
    <cellStyle name="20% - Accent1 4 2 3 7 6 3" xfId="35132" xr:uid="{00000000-0005-0000-0000-000084880000}"/>
    <cellStyle name="20% - Accent1 4 2 3 7 7" xfId="35133" xr:uid="{00000000-0005-0000-0000-000085880000}"/>
    <cellStyle name="20% - Accent1 4 2 3 7 7 2" xfId="35134" xr:uid="{00000000-0005-0000-0000-000086880000}"/>
    <cellStyle name="20% - Accent1 4 2 3 7 8" xfId="35135" xr:uid="{00000000-0005-0000-0000-000087880000}"/>
    <cellStyle name="20% - Accent1 4 2 3 7 8 2" xfId="35136" xr:uid="{00000000-0005-0000-0000-000088880000}"/>
    <cellStyle name="20% - Accent1 4 2 3 7 9" xfId="35137" xr:uid="{00000000-0005-0000-0000-000089880000}"/>
    <cellStyle name="20% - Accent1 4 2 3 8" xfId="35138" xr:uid="{00000000-0005-0000-0000-00008A880000}"/>
    <cellStyle name="20% - Accent1 4 2 3 8 2" xfId="35139" xr:uid="{00000000-0005-0000-0000-00008B880000}"/>
    <cellStyle name="20% - Accent1 4 2 3 8 2 2" xfId="35140" xr:uid="{00000000-0005-0000-0000-00008C880000}"/>
    <cellStyle name="20% - Accent1 4 2 3 8 2 2 2" xfId="35141" xr:uid="{00000000-0005-0000-0000-00008D880000}"/>
    <cellStyle name="20% - Accent1 4 2 3 8 2 2 2 2" xfId="35142" xr:uid="{00000000-0005-0000-0000-00008E880000}"/>
    <cellStyle name="20% - Accent1 4 2 3 8 2 2 3" xfId="35143" xr:uid="{00000000-0005-0000-0000-00008F880000}"/>
    <cellStyle name="20% - Accent1 4 2 3 8 2 3" xfId="35144" xr:uid="{00000000-0005-0000-0000-000090880000}"/>
    <cellStyle name="20% - Accent1 4 2 3 8 2 3 2" xfId="35145" xr:uid="{00000000-0005-0000-0000-000091880000}"/>
    <cellStyle name="20% - Accent1 4 2 3 8 2 4" xfId="35146" xr:uid="{00000000-0005-0000-0000-000092880000}"/>
    <cellStyle name="20% - Accent1 4 2 3 8 3" xfId="35147" xr:uid="{00000000-0005-0000-0000-000093880000}"/>
    <cellStyle name="20% - Accent1 4 2 3 8 3 2" xfId="35148" xr:uid="{00000000-0005-0000-0000-000094880000}"/>
    <cellStyle name="20% - Accent1 4 2 3 8 3 2 2" xfId="35149" xr:uid="{00000000-0005-0000-0000-000095880000}"/>
    <cellStyle name="20% - Accent1 4 2 3 8 3 2 2 2" xfId="35150" xr:uid="{00000000-0005-0000-0000-000096880000}"/>
    <cellStyle name="20% - Accent1 4 2 3 8 3 2 3" xfId="35151" xr:uid="{00000000-0005-0000-0000-000097880000}"/>
    <cellStyle name="20% - Accent1 4 2 3 8 3 3" xfId="35152" xr:uid="{00000000-0005-0000-0000-000098880000}"/>
    <cellStyle name="20% - Accent1 4 2 3 8 3 3 2" xfId="35153" xr:uid="{00000000-0005-0000-0000-000099880000}"/>
    <cellStyle name="20% - Accent1 4 2 3 8 3 4" xfId="35154" xr:uid="{00000000-0005-0000-0000-00009A880000}"/>
    <cellStyle name="20% - Accent1 4 2 3 8 4" xfId="35155" xr:uid="{00000000-0005-0000-0000-00009B880000}"/>
    <cellStyle name="20% - Accent1 4 2 3 8 4 2" xfId="35156" xr:uid="{00000000-0005-0000-0000-00009C880000}"/>
    <cellStyle name="20% - Accent1 4 2 3 8 4 2 2" xfId="35157" xr:uid="{00000000-0005-0000-0000-00009D880000}"/>
    <cellStyle name="20% - Accent1 4 2 3 8 4 2 2 2" xfId="35158" xr:uid="{00000000-0005-0000-0000-00009E880000}"/>
    <cellStyle name="20% - Accent1 4 2 3 8 4 2 3" xfId="35159" xr:uid="{00000000-0005-0000-0000-00009F880000}"/>
    <cellStyle name="20% - Accent1 4 2 3 8 4 3" xfId="35160" xr:uid="{00000000-0005-0000-0000-0000A0880000}"/>
    <cellStyle name="20% - Accent1 4 2 3 8 4 3 2" xfId="35161" xr:uid="{00000000-0005-0000-0000-0000A1880000}"/>
    <cellStyle name="20% - Accent1 4 2 3 8 4 4" xfId="35162" xr:uid="{00000000-0005-0000-0000-0000A2880000}"/>
    <cellStyle name="20% - Accent1 4 2 3 8 5" xfId="35163" xr:uid="{00000000-0005-0000-0000-0000A3880000}"/>
    <cellStyle name="20% - Accent1 4 2 3 8 5 2" xfId="35164" xr:uid="{00000000-0005-0000-0000-0000A4880000}"/>
    <cellStyle name="20% - Accent1 4 2 3 8 5 2 2" xfId="35165" xr:uid="{00000000-0005-0000-0000-0000A5880000}"/>
    <cellStyle name="20% - Accent1 4 2 3 8 5 3" xfId="35166" xr:uid="{00000000-0005-0000-0000-0000A6880000}"/>
    <cellStyle name="20% - Accent1 4 2 3 8 6" xfId="35167" xr:uid="{00000000-0005-0000-0000-0000A7880000}"/>
    <cellStyle name="20% - Accent1 4 2 3 8 6 2" xfId="35168" xr:uid="{00000000-0005-0000-0000-0000A8880000}"/>
    <cellStyle name="20% - Accent1 4 2 3 8 6 2 2" xfId="35169" xr:uid="{00000000-0005-0000-0000-0000A9880000}"/>
    <cellStyle name="20% - Accent1 4 2 3 8 6 3" xfId="35170" xr:uid="{00000000-0005-0000-0000-0000AA880000}"/>
    <cellStyle name="20% - Accent1 4 2 3 8 7" xfId="35171" xr:uid="{00000000-0005-0000-0000-0000AB880000}"/>
    <cellStyle name="20% - Accent1 4 2 3 8 7 2" xfId="35172" xr:uid="{00000000-0005-0000-0000-0000AC880000}"/>
    <cellStyle name="20% - Accent1 4 2 3 8 8" xfId="35173" xr:uid="{00000000-0005-0000-0000-0000AD880000}"/>
    <cellStyle name="20% - Accent1 4 2 3 8 8 2" xfId="35174" xr:uid="{00000000-0005-0000-0000-0000AE880000}"/>
    <cellStyle name="20% - Accent1 4 2 3 8 9" xfId="35175" xr:uid="{00000000-0005-0000-0000-0000AF880000}"/>
    <cellStyle name="20% - Accent1 4 2 3 9" xfId="35176" xr:uid="{00000000-0005-0000-0000-0000B0880000}"/>
    <cellStyle name="20% - Accent1 4 2 3 9 2" xfId="35177" xr:uid="{00000000-0005-0000-0000-0000B1880000}"/>
    <cellStyle name="20% - Accent1 4 2 3 9 2 2" xfId="35178" xr:uid="{00000000-0005-0000-0000-0000B2880000}"/>
    <cellStyle name="20% - Accent1 4 2 3 9 2 2 2" xfId="35179" xr:uid="{00000000-0005-0000-0000-0000B3880000}"/>
    <cellStyle name="20% - Accent1 4 2 3 9 2 3" xfId="35180" xr:uid="{00000000-0005-0000-0000-0000B4880000}"/>
    <cellStyle name="20% - Accent1 4 2 3 9 3" xfId="35181" xr:uid="{00000000-0005-0000-0000-0000B5880000}"/>
    <cellStyle name="20% - Accent1 4 2 3 9 3 2" xfId="35182" xr:uid="{00000000-0005-0000-0000-0000B6880000}"/>
    <cellStyle name="20% - Accent1 4 2 3 9 4" xfId="35183" xr:uid="{00000000-0005-0000-0000-0000B7880000}"/>
    <cellStyle name="20% - Accent1 4 2 4" xfId="35184" xr:uid="{00000000-0005-0000-0000-0000B8880000}"/>
    <cellStyle name="20% - Accent1 4 2 4 10" xfId="35185" xr:uid="{00000000-0005-0000-0000-0000B9880000}"/>
    <cellStyle name="20% - Accent1 4 2 4 10 2" xfId="35186" xr:uid="{00000000-0005-0000-0000-0000BA880000}"/>
    <cellStyle name="20% - Accent1 4 2 4 10 2 2" xfId="35187" xr:uid="{00000000-0005-0000-0000-0000BB880000}"/>
    <cellStyle name="20% - Accent1 4 2 4 10 2 2 2" xfId="35188" xr:uid="{00000000-0005-0000-0000-0000BC880000}"/>
    <cellStyle name="20% - Accent1 4 2 4 10 2 3" xfId="35189" xr:uid="{00000000-0005-0000-0000-0000BD880000}"/>
    <cellStyle name="20% - Accent1 4 2 4 10 3" xfId="35190" xr:uid="{00000000-0005-0000-0000-0000BE880000}"/>
    <cellStyle name="20% - Accent1 4 2 4 10 3 2" xfId="35191" xr:uid="{00000000-0005-0000-0000-0000BF880000}"/>
    <cellStyle name="20% - Accent1 4 2 4 10 4" xfId="35192" xr:uid="{00000000-0005-0000-0000-0000C0880000}"/>
    <cellStyle name="20% - Accent1 4 2 4 11" xfId="35193" xr:uid="{00000000-0005-0000-0000-0000C1880000}"/>
    <cellStyle name="20% - Accent1 4 2 4 11 2" xfId="35194" xr:uid="{00000000-0005-0000-0000-0000C2880000}"/>
    <cellStyle name="20% - Accent1 4 2 4 11 2 2" xfId="35195" xr:uid="{00000000-0005-0000-0000-0000C3880000}"/>
    <cellStyle name="20% - Accent1 4 2 4 11 2 2 2" xfId="35196" xr:uid="{00000000-0005-0000-0000-0000C4880000}"/>
    <cellStyle name="20% - Accent1 4 2 4 11 2 3" xfId="35197" xr:uid="{00000000-0005-0000-0000-0000C5880000}"/>
    <cellStyle name="20% - Accent1 4 2 4 11 3" xfId="35198" xr:uid="{00000000-0005-0000-0000-0000C6880000}"/>
    <cellStyle name="20% - Accent1 4 2 4 11 3 2" xfId="35199" xr:uid="{00000000-0005-0000-0000-0000C7880000}"/>
    <cellStyle name="20% - Accent1 4 2 4 11 4" xfId="35200" xr:uid="{00000000-0005-0000-0000-0000C8880000}"/>
    <cellStyle name="20% - Accent1 4 2 4 12" xfId="35201" xr:uid="{00000000-0005-0000-0000-0000C9880000}"/>
    <cellStyle name="20% - Accent1 4 2 4 12 2" xfId="35202" xr:uid="{00000000-0005-0000-0000-0000CA880000}"/>
    <cellStyle name="20% - Accent1 4 2 4 12 2 2" xfId="35203" xr:uid="{00000000-0005-0000-0000-0000CB880000}"/>
    <cellStyle name="20% - Accent1 4 2 4 12 3" xfId="35204" xr:uid="{00000000-0005-0000-0000-0000CC880000}"/>
    <cellStyle name="20% - Accent1 4 2 4 13" xfId="35205" xr:uid="{00000000-0005-0000-0000-0000CD880000}"/>
    <cellStyle name="20% - Accent1 4 2 4 13 2" xfId="35206" xr:uid="{00000000-0005-0000-0000-0000CE880000}"/>
    <cellStyle name="20% - Accent1 4 2 4 13 2 2" xfId="35207" xr:uid="{00000000-0005-0000-0000-0000CF880000}"/>
    <cellStyle name="20% - Accent1 4 2 4 13 3" xfId="35208" xr:uid="{00000000-0005-0000-0000-0000D0880000}"/>
    <cellStyle name="20% - Accent1 4 2 4 14" xfId="35209" xr:uid="{00000000-0005-0000-0000-0000D1880000}"/>
    <cellStyle name="20% - Accent1 4 2 4 14 2" xfId="35210" xr:uid="{00000000-0005-0000-0000-0000D2880000}"/>
    <cellStyle name="20% - Accent1 4 2 4 15" xfId="35211" xr:uid="{00000000-0005-0000-0000-0000D3880000}"/>
    <cellStyle name="20% - Accent1 4 2 4 15 2" xfId="35212" xr:uid="{00000000-0005-0000-0000-0000D4880000}"/>
    <cellStyle name="20% - Accent1 4 2 4 16" xfId="35213" xr:uid="{00000000-0005-0000-0000-0000D5880000}"/>
    <cellStyle name="20% - Accent1 4 2 4 2" xfId="35214" xr:uid="{00000000-0005-0000-0000-0000D6880000}"/>
    <cellStyle name="20% - Accent1 4 2 4 2 10" xfId="35215" xr:uid="{00000000-0005-0000-0000-0000D7880000}"/>
    <cellStyle name="20% - Accent1 4 2 4 2 10 2" xfId="35216" xr:uid="{00000000-0005-0000-0000-0000D8880000}"/>
    <cellStyle name="20% - Accent1 4 2 4 2 10 2 2" xfId="35217" xr:uid="{00000000-0005-0000-0000-0000D9880000}"/>
    <cellStyle name="20% - Accent1 4 2 4 2 10 2 2 2" xfId="35218" xr:uid="{00000000-0005-0000-0000-0000DA880000}"/>
    <cellStyle name="20% - Accent1 4 2 4 2 10 2 3" xfId="35219" xr:uid="{00000000-0005-0000-0000-0000DB880000}"/>
    <cellStyle name="20% - Accent1 4 2 4 2 10 3" xfId="35220" xr:uid="{00000000-0005-0000-0000-0000DC880000}"/>
    <cellStyle name="20% - Accent1 4 2 4 2 10 3 2" xfId="35221" xr:uid="{00000000-0005-0000-0000-0000DD880000}"/>
    <cellStyle name="20% - Accent1 4 2 4 2 10 4" xfId="35222" xr:uid="{00000000-0005-0000-0000-0000DE880000}"/>
    <cellStyle name="20% - Accent1 4 2 4 2 11" xfId="35223" xr:uid="{00000000-0005-0000-0000-0000DF880000}"/>
    <cellStyle name="20% - Accent1 4 2 4 2 11 2" xfId="35224" xr:uid="{00000000-0005-0000-0000-0000E0880000}"/>
    <cellStyle name="20% - Accent1 4 2 4 2 11 2 2" xfId="35225" xr:uid="{00000000-0005-0000-0000-0000E1880000}"/>
    <cellStyle name="20% - Accent1 4 2 4 2 11 3" xfId="35226" xr:uid="{00000000-0005-0000-0000-0000E2880000}"/>
    <cellStyle name="20% - Accent1 4 2 4 2 12" xfId="35227" xr:uid="{00000000-0005-0000-0000-0000E3880000}"/>
    <cellStyle name="20% - Accent1 4 2 4 2 12 2" xfId="35228" xr:uid="{00000000-0005-0000-0000-0000E4880000}"/>
    <cellStyle name="20% - Accent1 4 2 4 2 12 2 2" xfId="35229" xr:uid="{00000000-0005-0000-0000-0000E5880000}"/>
    <cellStyle name="20% - Accent1 4 2 4 2 12 3" xfId="35230" xr:uid="{00000000-0005-0000-0000-0000E6880000}"/>
    <cellStyle name="20% - Accent1 4 2 4 2 13" xfId="35231" xr:uid="{00000000-0005-0000-0000-0000E7880000}"/>
    <cellStyle name="20% - Accent1 4 2 4 2 13 2" xfId="35232" xr:uid="{00000000-0005-0000-0000-0000E8880000}"/>
    <cellStyle name="20% - Accent1 4 2 4 2 14" xfId="35233" xr:uid="{00000000-0005-0000-0000-0000E9880000}"/>
    <cellStyle name="20% - Accent1 4 2 4 2 14 2" xfId="35234" xr:uid="{00000000-0005-0000-0000-0000EA880000}"/>
    <cellStyle name="20% - Accent1 4 2 4 2 15" xfId="35235" xr:uid="{00000000-0005-0000-0000-0000EB880000}"/>
    <cellStyle name="20% - Accent1 4 2 4 2 2" xfId="35236" xr:uid="{00000000-0005-0000-0000-0000EC880000}"/>
    <cellStyle name="20% - Accent1 4 2 4 2 2 10" xfId="35237" xr:uid="{00000000-0005-0000-0000-0000ED880000}"/>
    <cellStyle name="20% - Accent1 4 2 4 2 2 10 2" xfId="35238" xr:uid="{00000000-0005-0000-0000-0000EE880000}"/>
    <cellStyle name="20% - Accent1 4 2 4 2 2 10 2 2" xfId="35239" xr:uid="{00000000-0005-0000-0000-0000EF880000}"/>
    <cellStyle name="20% - Accent1 4 2 4 2 2 10 3" xfId="35240" xr:uid="{00000000-0005-0000-0000-0000F0880000}"/>
    <cellStyle name="20% - Accent1 4 2 4 2 2 11" xfId="35241" xr:uid="{00000000-0005-0000-0000-0000F1880000}"/>
    <cellStyle name="20% - Accent1 4 2 4 2 2 11 2" xfId="35242" xr:uid="{00000000-0005-0000-0000-0000F2880000}"/>
    <cellStyle name="20% - Accent1 4 2 4 2 2 11 2 2" xfId="35243" xr:uid="{00000000-0005-0000-0000-0000F3880000}"/>
    <cellStyle name="20% - Accent1 4 2 4 2 2 11 3" xfId="35244" xr:uid="{00000000-0005-0000-0000-0000F4880000}"/>
    <cellStyle name="20% - Accent1 4 2 4 2 2 12" xfId="35245" xr:uid="{00000000-0005-0000-0000-0000F5880000}"/>
    <cellStyle name="20% - Accent1 4 2 4 2 2 12 2" xfId="35246" xr:uid="{00000000-0005-0000-0000-0000F6880000}"/>
    <cellStyle name="20% - Accent1 4 2 4 2 2 13" xfId="35247" xr:uid="{00000000-0005-0000-0000-0000F7880000}"/>
    <cellStyle name="20% - Accent1 4 2 4 2 2 13 2" xfId="35248" xr:uid="{00000000-0005-0000-0000-0000F8880000}"/>
    <cellStyle name="20% - Accent1 4 2 4 2 2 14" xfId="35249" xr:uid="{00000000-0005-0000-0000-0000F9880000}"/>
    <cellStyle name="20% - Accent1 4 2 4 2 2 2" xfId="35250" xr:uid="{00000000-0005-0000-0000-0000FA880000}"/>
    <cellStyle name="20% - Accent1 4 2 4 2 2 2 10" xfId="35251" xr:uid="{00000000-0005-0000-0000-0000FB880000}"/>
    <cellStyle name="20% - Accent1 4 2 4 2 2 2 10 2" xfId="35252" xr:uid="{00000000-0005-0000-0000-0000FC880000}"/>
    <cellStyle name="20% - Accent1 4 2 4 2 2 2 11" xfId="35253" xr:uid="{00000000-0005-0000-0000-0000FD880000}"/>
    <cellStyle name="20% - Accent1 4 2 4 2 2 2 2" xfId="35254" xr:uid="{00000000-0005-0000-0000-0000FE880000}"/>
    <cellStyle name="20% - Accent1 4 2 4 2 2 2 2 2" xfId="35255" xr:uid="{00000000-0005-0000-0000-0000FF880000}"/>
    <cellStyle name="20% - Accent1 4 2 4 2 2 2 2 2 2" xfId="35256" xr:uid="{00000000-0005-0000-0000-000000890000}"/>
    <cellStyle name="20% - Accent1 4 2 4 2 2 2 2 2 2 2" xfId="35257" xr:uid="{00000000-0005-0000-0000-000001890000}"/>
    <cellStyle name="20% - Accent1 4 2 4 2 2 2 2 2 2 2 2" xfId="35258" xr:uid="{00000000-0005-0000-0000-000002890000}"/>
    <cellStyle name="20% - Accent1 4 2 4 2 2 2 2 2 2 3" xfId="35259" xr:uid="{00000000-0005-0000-0000-000003890000}"/>
    <cellStyle name="20% - Accent1 4 2 4 2 2 2 2 2 3" xfId="35260" xr:uid="{00000000-0005-0000-0000-000004890000}"/>
    <cellStyle name="20% - Accent1 4 2 4 2 2 2 2 2 3 2" xfId="35261" xr:uid="{00000000-0005-0000-0000-000005890000}"/>
    <cellStyle name="20% - Accent1 4 2 4 2 2 2 2 2 4" xfId="35262" xr:uid="{00000000-0005-0000-0000-000006890000}"/>
    <cellStyle name="20% - Accent1 4 2 4 2 2 2 2 3" xfId="35263" xr:uid="{00000000-0005-0000-0000-000007890000}"/>
    <cellStyle name="20% - Accent1 4 2 4 2 2 2 2 3 2" xfId="35264" xr:uid="{00000000-0005-0000-0000-000008890000}"/>
    <cellStyle name="20% - Accent1 4 2 4 2 2 2 2 3 2 2" xfId="35265" xr:uid="{00000000-0005-0000-0000-000009890000}"/>
    <cellStyle name="20% - Accent1 4 2 4 2 2 2 2 3 2 2 2" xfId="35266" xr:uid="{00000000-0005-0000-0000-00000A890000}"/>
    <cellStyle name="20% - Accent1 4 2 4 2 2 2 2 3 2 3" xfId="35267" xr:uid="{00000000-0005-0000-0000-00000B890000}"/>
    <cellStyle name="20% - Accent1 4 2 4 2 2 2 2 3 3" xfId="35268" xr:uid="{00000000-0005-0000-0000-00000C890000}"/>
    <cellStyle name="20% - Accent1 4 2 4 2 2 2 2 3 3 2" xfId="35269" xr:uid="{00000000-0005-0000-0000-00000D890000}"/>
    <cellStyle name="20% - Accent1 4 2 4 2 2 2 2 3 4" xfId="35270" xr:uid="{00000000-0005-0000-0000-00000E890000}"/>
    <cellStyle name="20% - Accent1 4 2 4 2 2 2 2 4" xfId="35271" xr:uid="{00000000-0005-0000-0000-00000F890000}"/>
    <cellStyle name="20% - Accent1 4 2 4 2 2 2 2 4 2" xfId="35272" xr:uid="{00000000-0005-0000-0000-000010890000}"/>
    <cellStyle name="20% - Accent1 4 2 4 2 2 2 2 4 2 2" xfId="35273" xr:uid="{00000000-0005-0000-0000-000011890000}"/>
    <cellStyle name="20% - Accent1 4 2 4 2 2 2 2 4 2 2 2" xfId="35274" xr:uid="{00000000-0005-0000-0000-000012890000}"/>
    <cellStyle name="20% - Accent1 4 2 4 2 2 2 2 4 2 3" xfId="35275" xr:uid="{00000000-0005-0000-0000-000013890000}"/>
    <cellStyle name="20% - Accent1 4 2 4 2 2 2 2 4 3" xfId="35276" xr:uid="{00000000-0005-0000-0000-000014890000}"/>
    <cellStyle name="20% - Accent1 4 2 4 2 2 2 2 4 3 2" xfId="35277" xr:uid="{00000000-0005-0000-0000-000015890000}"/>
    <cellStyle name="20% - Accent1 4 2 4 2 2 2 2 4 4" xfId="35278" xr:uid="{00000000-0005-0000-0000-000016890000}"/>
    <cellStyle name="20% - Accent1 4 2 4 2 2 2 2 5" xfId="35279" xr:uid="{00000000-0005-0000-0000-000017890000}"/>
    <cellStyle name="20% - Accent1 4 2 4 2 2 2 2 5 2" xfId="35280" xr:uid="{00000000-0005-0000-0000-000018890000}"/>
    <cellStyle name="20% - Accent1 4 2 4 2 2 2 2 5 2 2" xfId="35281" xr:uid="{00000000-0005-0000-0000-000019890000}"/>
    <cellStyle name="20% - Accent1 4 2 4 2 2 2 2 5 3" xfId="35282" xr:uid="{00000000-0005-0000-0000-00001A890000}"/>
    <cellStyle name="20% - Accent1 4 2 4 2 2 2 2 6" xfId="35283" xr:uid="{00000000-0005-0000-0000-00001B890000}"/>
    <cellStyle name="20% - Accent1 4 2 4 2 2 2 2 6 2" xfId="35284" xr:uid="{00000000-0005-0000-0000-00001C890000}"/>
    <cellStyle name="20% - Accent1 4 2 4 2 2 2 2 6 2 2" xfId="35285" xr:uid="{00000000-0005-0000-0000-00001D890000}"/>
    <cellStyle name="20% - Accent1 4 2 4 2 2 2 2 6 3" xfId="35286" xr:uid="{00000000-0005-0000-0000-00001E890000}"/>
    <cellStyle name="20% - Accent1 4 2 4 2 2 2 2 7" xfId="35287" xr:uid="{00000000-0005-0000-0000-00001F890000}"/>
    <cellStyle name="20% - Accent1 4 2 4 2 2 2 2 7 2" xfId="35288" xr:uid="{00000000-0005-0000-0000-000020890000}"/>
    <cellStyle name="20% - Accent1 4 2 4 2 2 2 2 8" xfId="35289" xr:uid="{00000000-0005-0000-0000-000021890000}"/>
    <cellStyle name="20% - Accent1 4 2 4 2 2 2 2 8 2" xfId="35290" xr:uid="{00000000-0005-0000-0000-000022890000}"/>
    <cellStyle name="20% - Accent1 4 2 4 2 2 2 2 9" xfId="35291" xr:uid="{00000000-0005-0000-0000-000023890000}"/>
    <cellStyle name="20% - Accent1 4 2 4 2 2 2 3" xfId="35292" xr:uid="{00000000-0005-0000-0000-000024890000}"/>
    <cellStyle name="20% - Accent1 4 2 4 2 2 2 3 2" xfId="35293" xr:uid="{00000000-0005-0000-0000-000025890000}"/>
    <cellStyle name="20% - Accent1 4 2 4 2 2 2 3 2 2" xfId="35294" xr:uid="{00000000-0005-0000-0000-000026890000}"/>
    <cellStyle name="20% - Accent1 4 2 4 2 2 2 3 2 2 2" xfId="35295" xr:uid="{00000000-0005-0000-0000-000027890000}"/>
    <cellStyle name="20% - Accent1 4 2 4 2 2 2 3 2 2 2 2" xfId="35296" xr:uid="{00000000-0005-0000-0000-000028890000}"/>
    <cellStyle name="20% - Accent1 4 2 4 2 2 2 3 2 2 3" xfId="35297" xr:uid="{00000000-0005-0000-0000-000029890000}"/>
    <cellStyle name="20% - Accent1 4 2 4 2 2 2 3 2 3" xfId="35298" xr:uid="{00000000-0005-0000-0000-00002A890000}"/>
    <cellStyle name="20% - Accent1 4 2 4 2 2 2 3 2 3 2" xfId="35299" xr:uid="{00000000-0005-0000-0000-00002B890000}"/>
    <cellStyle name="20% - Accent1 4 2 4 2 2 2 3 2 4" xfId="35300" xr:uid="{00000000-0005-0000-0000-00002C890000}"/>
    <cellStyle name="20% - Accent1 4 2 4 2 2 2 3 3" xfId="35301" xr:uid="{00000000-0005-0000-0000-00002D890000}"/>
    <cellStyle name="20% - Accent1 4 2 4 2 2 2 3 3 2" xfId="35302" xr:uid="{00000000-0005-0000-0000-00002E890000}"/>
    <cellStyle name="20% - Accent1 4 2 4 2 2 2 3 3 2 2" xfId="35303" xr:uid="{00000000-0005-0000-0000-00002F890000}"/>
    <cellStyle name="20% - Accent1 4 2 4 2 2 2 3 3 2 2 2" xfId="35304" xr:uid="{00000000-0005-0000-0000-000030890000}"/>
    <cellStyle name="20% - Accent1 4 2 4 2 2 2 3 3 2 3" xfId="35305" xr:uid="{00000000-0005-0000-0000-000031890000}"/>
    <cellStyle name="20% - Accent1 4 2 4 2 2 2 3 3 3" xfId="35306" xr:uid="{00000000-0005-0000-0000-000032890000}"/>
    <cellStyle name="20% - Accent1 4 2 4 2 2 2 3 3 3 2" xfId="35307" xr:uid="{00000000-0005-0000-0000-000033890000}"/>
    <cellStyle name="20% - Accent1 4 2 4 2 2 2 3 3 4" xfId="35308" xr:uid="{00000000-0005-0000-0000-000034890000}"/>
    <cellStyle name="20% - Accent1 4 2 4 2 2 2 3 4" xfId="35309" xr:uid="{00000000-0005-0000-0000-000035890000}"/>
    <cellStyle name="20% - Accent1 4 2 4 2 2 2 3 4 2" xfId="35310" xr:uid="{00000000-0005-0000-0000-000036890000}"/>
    <cellStyle name="20% - Accent1 4 2 4 2 2 2 3 4 2 2" xfId="35311" xr:uid="{00000000-0005-0000-0000-000037890000}"/>
    <cellStyle name="20% - Accent1 4 2 4 2 2 2 3 4 2 2 2" xfId="35312" xr:uid="{00000000-0005-0000-0000-000038890000}"/>
    <cellStyle name="20% - Accent1 4 2 4 2 2 2 3 4 2 3" xfId="35313" xr:uid="{00000000-0005-0000-0000-000039890000}"/>
    <cellStyle name="20% - Accent1 4 2 4 2 2 2 3 4 3" xfId="35314" xr:uid="{00000000-0005-0000-0000-00003A890000}"/>
    <cellStyle name="20% - Accent1 4 2 4 2 2 2 3 4 3 2" xfId="35315" xr:uid="{00000000-0005-0000-0000-00003B890000}"/>
    <cellStyle name="20% - Accent1 4 2 4 2 2 2 3 4 4" xfId="35316" xr:uid="{00000000-0005-0000-0000-00003C890000}"/>
    <cellStyle name="20% - Accent1 4 2 4 2 2 2 3 5" xfId="35317" xr:uid="{00000000-0005-0000-0000-00003D890000}"/>
    <cellStyle name="20% - Accent1 4 2 4 2 2 2 3 5 2" xfId="35318" xr:uid="{00000000-0005-0000-0000-00003E890000}"/>
    <cellStyle name="20% - Accent1 4 2 4 2 2 2 3 5 2 2" xfId="35319" xr:uid="{00000000-0005-0000-0000-00003F890000}"/>
    <cellStyle name="20% - Accent1 4 2 4 2 2 2 3 5 3" xfId="35320" xr:uid="{00000000-0005-0000-0000-000040890000}"/>
    <cellStyle name="20% - Accent1 4 2 4 2 2 2 3 6" xfId="35321" xr:uid="{00000000-0005-0000-0000-000041890000}"/>
    <cellStyle name="20% - Accent1 4 2 4 2 2 2 3 6 2" xfId="35322" xr:uid="{00000000-0005-0000-0000-000042890000}"/>
    <cellStyle name="20% - Accent1 4 2 4 2 2 2 3 6 2 2" xfId="35323" xr:uid="{00000000-0005-0000-0000-000043890000}"/>
    <cellStyle name="20% - Accent1 4 2 4 2 2 2 3 6 3" xfId="35324" xr:uid="{00000000-0005-0000-0000-000044890000}"/>
    <cellStyle name="20% - Accent1 4 2 4 2 2 2 3 7" xfId="35325" xr:uid="{00000000-0005-0000-0000-000045890000}"/>
    <cellStyle name="20% - Accent1 4 2 4 2 2 2 3 7 2" xfId="35326" xr:uid="{00000000-0005-0000-0000-000046890000}"/>
    <cellStyle name="20% - Accent1 4 2 4 2 2 2 3 8" xfId="35327" xr:uid="{00000000-0005-0000-0000-000047890000}"/>
    <cellStyle name="20% - Accent1 4 2 4 2 2 2 3 8 2" xfId="35328" xr:uid="{00000000-0005-0000-0000-000048890000}"/>
    <cellStyle name="20% - Accent1 4 2 4 2 2 2 3 9" xfId="35329" xr:uid="{00000000-0005-0000-0000-000049890000}"/>
    <cellStyle name="20% - Accent1 4 2 4 2 2 2 4" xfId="35330" xr:uid="{00000000-0005-0000-0000-00004A890000}"/>
    <cellStyle name="20% - Accent1 4 2 4 2 2 2 4 2" xfId="35331" xr:uid="{00000000-0005-0000-0000-00004B890000}"/>
    <cellStyle name="20% - Accent1 4 2 4 2 2 2 4 2 2" xfId="35332" xr:uid="{00000000-0005-0000-0000-00004C890000}"/>
    <cellStyle name="20% - Accent1 4 2 4 2 2 2 4 2 2 2" xfId="35333" xr:uid="{00000000-0005-0000-0000-00004D890000}"/>
    <cellStyle name="20% - Accent1 4 2 4 2 2 2 4 2 3" xfId="35334" xr:uid="{00000000-0005-0000-0000-00004E890000}"/>
    <cellStyle name="20% - Accent1 4 2 4 2 2 2 4 3" xfId="35335" xr:uid="{00000000-0005-0000-0000-00004F890000}"/>
    <cellStyle name="20% - Accent1 4 2 4 2 2 2 4 3 2" xfId="35336" xr:uid="{00000000-0005-0000-0000-000050890000}"/>
    <cellStyle name="20% - Accent1 4 2 4 2 2 2 4 4" xfId="35337" xr:uid="{00000000-0005-0000-0000-000051890000}"/>
    <cellStyle name="20% - Accent1 4 2 4 2 2 2 5" xfId="35338" xr:uid="{00000000-0005-0000-0000-000052890000}"/>
    <cellStyle name="20% - Accent1 4 2 4 2 2 2 5 2" xfId="35339" xr:uid="{00000000-0005-0000-0000-000053890000}"/>
    <cellStyle name="20% - Accent1 4 2 4 2 2 2 5 2 2" xfId="35340" xr:uid="{00000000-0005-0000-0000-000054890000}"/>
    <cellStyle name="20% - Accent1 4 2 4 2 2 2 5 2 2 2" xfId="35341" xr:uid="{00000000-0005-0000-0000-000055890000}"/>
    <cellStyle name="20% - Accent1 4 2 4 2 2 2 5 2 3" xfId="35342" xr:uid="{00000000-0005-0000-0000-000056890000}"/>
    <cellStyle name="20% - Accent1 4 2 4 2 2 2 5 3" xfId="35343" xr:uid="{00000000-0005-0000-0000-000057890000}"/>
    <cellStyle name="20% - Accent1 4 2 4 2 2 2 5 3 2" xfId="35344" xr:uid="{00000000-0005-0000-0000-000058890000}"/>
    <cellStyle name="20% - Accent1 4 2 4 2 2 2 5 4" xfId="35345" xr:uid="{00000000-0005-0000-0000-000059890000}"/>
    <cellStyle name="20% - Accent1 4 2 4 2 2 2 6" xfId="35346" xr:uid="{00000000-0005-0000-0000-00005A890000}"/>
    <cellStyle name="20% - Accent1 4 2 4 2 2 2 6 2" xfId="35347" xr:uid="{00000000-0005-0000-0000-00005B890000}"/>
    <cellStyle name="20% - Accent1 4 2 4 2 2 2 6 2 2" xfId="35348" xr:uid="{00000000-0005-0000-0000-00005C890000}"/>
    <cellStyle name="20% - Accent1 4 2 4 2 2 2 6 2 2 2" xfId="35349" xr:uid="{00000000-0005-0000-0000-00005D890000}"/>
    <cellStyle name="20% - Accent1 4 2 4 2 2 2 6 2 3" xfId="35350" xr:uid="{00000000-0005-0000-0000-00005E890000}"/>
    <cellStyle name="20% - Accent1 4 2 4 2 2 2 6 3" xfId="35351" xr:uid="{00000000-0005-0000-0000-00005F890000}"/>
    <cellStyle name="20% - Accent1 4 2 4 2 2 2 6 3 2" xfId="35352" xr:uid="{00000000-0005-0000-0000-000060890000}"/>
    <cellStyle name="20% - Accent1 4 2 4 2 2 2 6 4" xfId="35353" xr:uid="{00000000-0005-0000-0000-000061890000}"/>
    <cellStyle name="20% - Accent1 4 2 4 2 2 2 7" xfId="35354" xr:uid="{00000000-0005-0000-0000-000062890000}"/>
    <cellStyle name="20% - Accent1 4 2 4 2 2 2 7 2" xfId="35355" xr:uid="{00000000-0005-0000-0000-000063890000}"/>
    <cellStyle name="20% - Accent1 4 2 4 2 2 2 7 2 2" xfId="35356" xr:uid="{00000000-0005-0000-0000-000064890000}"/>
    <cellStyle name="20% - Accent1 4 2 4 2 2 2 7 3" xfId="35357" xr:uid="{00000000-0005-0000-0000-000065890000}"/>
    <cellStyle name="20% - Accent1 4 2 4 2 2 2 8" xfId="35358" xr:uid="{00000000-0005-0000-0000-000066890000}"/>
    <cellStyle name="20% - Accent1 4 2 4 2 2 2 8 2" xfId="35359" xr:uid="{00000000-0005-0000-0000-000067890000}"/>
    <cellStyle name="20% - Accent1 4 2 4 2 2 2 8 2 2" xfId="35360" xr:uid="{00000000-0005-0000-0000-000068890000}"/>
    <cellStyle name="20% - Accent1 4 2 4 2 2 2 8 3" xfId="35361" xr:uid="{00000000-0005-0000-0000-000069890000}"/>
    <cellStyle name="20% - Accent1 4 2 4 2 2 2 9" xfId="35362" xr:uid="{00000000-0005-0000-0000-00006A890000}"/>
    <cellStyle name="20% - Accent1 4 2 4 2 2 2 9 2" xfId="35363" xr:uid="{00000000-0005-0000-0000-00006B890000}"/>
    <cellStyle name="20% - Accent1 4 2 4 2 2 3" xfId="35364" xr:uid="{00000000-0005-0000-0000-00006C890000}"/>
    <cellStyle name="20% - Accent1 4 2 4 2 2 3 10" xfId="35365" xr:uid="{00000000-0005-0000-0000-00006D890000}"/>
    <cellStyle name="20% - Accent1 4 2 4 2 2 3 10 2" xfId="35366" xr:uid="{00000000-0005-0000-0000-00006E890000}"/>
    <cellStyle name="20% - Accent1 4 2 4 2 2 3 11" xfId="35367" xr:uid="{00000000-0005-0000-0000-00006F890000}"/>
    <cellStyle name="20% - Accent1 4 2 4 2 2 3 2" xfId="35368" xr:uid="{00000000-0005-0000-0000-000070890000}"/>
    <cellStyle name="20% - Accent1 4 2 4 2 2 3 2 2" xfId="35369" xr:uid="{00000000-0005-0000-0000-000071890000}"/>
    <cellStyle name="20% - Accent1 4 2 4 2 2 3 2 2 2" xfId="35370" xr:uid="{00000000-0005-0000-0000-000072890000}"/>
    <cellStyle name="20% - Accent1 4 2 4 2 2 3 2 2 2 2" xfId="35371" xr:uid="{00000000-0005-0000-0000-000073890000}"/>
    <cellStyle name="20% - Accent1 4 2 4 2 2 3 2 2 2 2 2" xfId="35372" xr:uid="{00000000-0005-0000-0000-000074890000}"/>
    <cellStyle name="20% - Accent1 4 2 4 2 2 3 2 2 2 3" xfId="35373" xr:uid="{00000000-0005-0000-0000-000075890000}"/>
    <cellStyle name="20% - Accent1 4 2 4 2 2 3 2 2 3" xfId="35374" xr:uid="{00000000-0005-0000-0000-000076890000}"/>
    <cellStyle name="20% - Accent1 4 2 4 2 2 3 2 2 3 2" xfId="35375" xr:uid="{00000000-0005-0000-0000-000077890000}"/>
    <cellStyle name="20% - Accent1 4 2 4 2 2 3 2 2 4" xfId="35376" xr:uid="{00000000-0005-0000-0000-000078890000}"/>
    <cellStyle name="20% - Accent1 4 2 4 2 2 3 2 3" xfId="35377" xr:uid="{00000000-0005-0000-0000-000079890000}"/>
    <cellStyle name="20% - Accent1 4 2 4 2 2 3 2 3 2" xfId="35378" xr:uid="{00000000-0005-0000-0000-00007A890000}"/>
    <cellStyle name="20% - Accent1 4 2 4 2 2 3 2 3 2 2" xfId="35379" xr:uid="{00000000-0005-0000-0000-00007B890000}"/>
    <cellStyle name="20% - Accent1 4 2 4 2 2 3 2 3 2 2 2" xfId="35380" xr:uid="{00000000-0005-0000-0000-00007C890000}"/>
    <cellStyle name="20% - Accent1 4 2 4 2 2 3 2 3 2 3" xfId="35381" xr:uid="{00000000-0005-0000-0000-00007D890000}"/>
    <cellStyle name="20% - Accent1 4 2 4 2 2 3 2 3 3" xfId="35382" xr:uid="{00000000-0005-0000-0000-00007E890000}"/>
    <cellStyle name="20% - Accent1 4 2 4 2 2 3 2 3 3 2" xfId="35383" xr:uid="{00000000-0005-0000-0000-00007F890000}"/>
    <cellStyle name="20% - Accent1 4 2 4 2 2 3 2 3 4" xfId="35384" xr:uid="{00000000-0005-0000-0000-000080890000}"/>
    <cellStyle name="20% - Accent1 4 2 4 2 2 3 2 4" xfId="35385" xr:uid="{00000000-0005-0000-0000-000081890000}"/>
    <cellStyle name="20% - Accent1 4 2 4 2 2 3 2 4 2" xfId="35386" xr:uid="{00000000-0005-0000-0000-000082890000}"/>
    <cellStyle name="20% - Accent1 4 2 4 2 2 3 2 4 2 2" xfId="35387" xr:uid="{00000000-0005-0000-0000-000083890000}"/>
    <cellStyle name="20% - Accent1 4 2 4 2 2 3 2 4 2 2 2" xfId="35388" xr:uid="{00000000-0005-0000-0000-000084890000}"/>
    <cellStyle name="20% - Accent1 4 2 4 2 2 3 2 4 2 3" xfId="35389" xr:uid="{00000000-0005-0000-0000-000085890000}"/>
    <cellStyle name="20% - Accent1 4 2 4 2 2 3 2 4 3" xfId="35390" xr:uid="{00000000-0005-0000-0000-000086890000}"/>
    <cellStyle name="20% - Accent1 4 2 4 2 2 3 2 4 3 2" xfId="35391" xr:uid="{00000000-0005-0000-0000-000087890000}"/>
    <cellStyle name="20% - Accent1 4 2 4 2 2 3 2 4 4" xfId="35392" xr:uid="{00000000-0005-0000-0000-000088890000}"/>
    <cellStyle name="20% - Accent1 4 2 4 2 2 3 2 5" xfId="35393" xr:uid="{00000000-0005-0000-0000-000089890000}"/>
    <cellStyle name="20% - Accent1 4 2 4 2 2 3 2 5 2" xfId="35394" xr:uid="{00000000-0005-0000-0000-00008A890000}"/>
    <cellStyle name="20% - Accent1 4 2 4 2 2 3 2 5 2 2" xfId="35395" xr:uid="{00000000-0005-0000-0000-00008B890000}"/>
    <cellStyle name="20% - Accent1 4 2 4 2 2 3 2 5 3" xfId="35396" xr:uid="{00000000-0005-0000-0000-00008C890000}"/>
    <cellStyle name="20% - Accent1 4 2 4 2 2 3 2 6" xfId="35397" xr:uid="{00000000-0005-0000-0000-00008D890000}"/>
    <cellStyle name="20% - Accent1 4 2 4 2 2 3 2 6 2" xfId="35398" xr:uid="{00000000-0005-0000-0000-00008E890000}"/>
    <cellStyle name="20% - Accent1 4 2 4 2 2 3 2 6 2 2" xfId="35399" xr:uid="{00000000-0005-0000-0000-00008F890000}"/>
    <cellStyle name="20% - Accent1 4 2 4 2 2 3 2 6 3" xfId="35400" xr:uid="{00000000-0005-0000-0000-000090890000}"/>
    <cellStyle name="20% - Accent1 4 2 4 2 2 3 2 7" xfId="35401" xr:uid="{00000000-0005-0000-0000-000091890000}"/>
    <cellStyle name="20% - Accent1 4 2 4 2 2 3 2 7 2" xfId="35402" xr:uid="{00000000-0005-0000-0000-000092890000}"/>
    <cellStyle name="20% - Accent1 4 2 4 2 2 3 2 8" xfId="35403" xr:uid="{00000000-0005-0000-0000-000093890000}"/>
    <cellStyle name="20% - Accent1 4 2 4 2 2 3 2 8 2" xfId="35404" xr:uid="{00000000-0005-0000-0000-000094890000}"/>
    <cellStyle name="20% - Accent1 4 2 4 2 2 3 2 9" xfId="35405" xr:uid="{00000000-0005-0000-0000-000095890000}"/>
    <cellStyle name="20% - Accent1 4 2 4 2 2 3 3" xfId="35406" xr:uid="{00000000-0005-0000-0000-000096890000}"/>
    <cellStyle name="20% - Accent1 4 2 4 2 2 3 3 2" xfId="35407" xr:uid="{00000000-0005-0000-0000-000097890000}"/>
    <cellStyle name="20% - Accent1 4 2 4 2 2 3 3 2 2" xfId="35408" xr:uid="{00000000-0005-0000-0000-000098890000}"/>
    <cellStyle name="20% - Accent1 4 2 4 2 2 3 3 2 2 2" xfId="35409" xr:uid="{00000000-0005-0000-0000-000099890000}"/>
    <cellStyle name="20% - Accent1 4 2 4 2 2 3 3 2 2 2 2" xfId="35410" xr:uid="{00000000-0005-0000-0000-00009A890000}"/>
    <cellStyle name="20% - Accent1 4 2 4 2 2 3 3 2 2 3" xfId="35411" xr:uid="{00000000-0005-0000-0000-00009B890000}"/>
    <cellStyle name="20% - Accent1 4 2 4 2 2 3 3 2 3" xfId="35412" xr:uid="{00000000-0005-0000-0000-00009C890000}"/>
    <cellStyle name="20% - Accent1 4 2 4 2 2 3 3 2 3 2" xfId="35413" xr:uid="{00000000-0005-0000-0000-00009D890000}"/>
    <cellStyle name="20% - Accent1 4 2 4 2 2 3 3 2 4" xfId="35414" xr:uid="{00000000-0005-0000-0000-00009E890000}"/>
    <cellStyle name="20% - Accent1 4 2 4 2 2 3 3 3" xfId="35415" xr:uid="{00000000-0005-0000-0000-00009F890000}"/>
    <cellStyle name="20% - Accent1 4 2 4 2 2 3 3 3 2" xfId="35416" xr:uid="{00000000-0005-0000-0000-0000A0890000}"/>
    <cellStyle name="20% - Accent1 4 2 4 2 2 3 3 3 2 2" xfId="35417" xr:uid="{00000000-0005-0000-0000-0000A1890000}"/>
    <cellStyle name="20% - Accent1 4 2 4 2 2 3 3 3 2 2 2" xfId="35418" xr:uid="{00000000-0005-0000-0000-0000A2890000}"/>
    <cellStyle name="20% - Accent1 4 2 4 2 2 3 3 3 2 3" xfId="35419" xr:uid="{00000000-0005-0000-0000-0000A3890000}"/>
    <cellStyle name="20% - Accent1 4 2 4 2 2 3 3 3 3" xfId="35420" xr:uid="{00000000-0005-0000-0000-0000A4890000}"/>
    <cellStyle name="20% - Accent1 4 2 4 2 2 3 3 3 3 2" xfId="35421" xr:uid="{00000000-0005-0000-0000-0000A5890000}"/>
    <cellStyle name="20% - Accent1 4 2 4 2 2 3 3 3 4" xfId="35422" xr:uid="{00000000-0005-0000-0000-0000A6890000}"/>
    <cellStyle name="20% - Accent1 4 2 4 2 2 3 3 4" xfId="35423" xr:uid="{00000000-0005-0000-0000-0000A7890000}"/>
    <cellStyle name="20% - Accent1 4 2 4 2 2 3 3 4 2" xfId="35424" xr:uid="{00000000-0005-0000-0000-0000A8890000}"/>
    <cellStyle name="20% - Accent1 4 2 4 2 2 3 3 4 2 2" xfId="35425" xr:uid="{00000000-0005-0000-0000-0000A9890000}"/>
    <cellStyle name="20% - Accent1 4 2 4 2 2 3 3 4 2 2 2" xfId="35426" xr:uid="{00000000-0005-0000-0000-0000AA890000}"/>
    <cellStyle name="20% - Accent1 4 2 4 2 2 3 3 4 2 3" xfId="35427" xr:uid="{00000000-0005-0000-0000-0000AB890000}"/>
    <cellStyle name="20% - Accent1 4 2 4 2 2 3 3 4 3" xfId="35428" xr:uid="{00000000-0005-0000-0000-0000AC890000}"/>
    <cellStyle name="20% - Accent1 4 2 4 2 2 3 3 4 3 2" xfId="35429" xr:uid="{00000000-0005-0000-0000-0000AD890000}"/>
    <cellStyle name="20% - Accent1 4 2 4 2 2 3 3 4 4" xfId="35430" xr:uid="{00000000-0005-0000-0000-0000AE890000}"/>
    <cellStyle name="20% - Accent1 4 2 4 2 2 3 3 5" xfId="35431" xr:uid="{00000000-0005-0000-0000-0000AF890000}"/>
    <cellStyle name="20% - Accent1 4 2 4 2 2 3 3 5 2" xfId="35432" xr:uid="{00000000-0005-0000-0000-0000B0890000}"/>
    <cellStyle name="20% - Accent1 4 2 4 2 2 3 3 5 2 2" xfId="35433" xr:uid="{00000000-0005-0000-0000-0000B1890000}"/>
    <cellStyle name="20% - Accent1 4 2 4 2 2 3 3 5 3" xfId="35434" xr:uid="{00000000-0005-0000-0000-0000B2890000}"/>
    <cellStyle name="20% - Accent1 4 2 4 2 2 3 3 6" xfId="35435" xr:uid="{00000000-0005-0000-0000-0000B3890000}"/>
    <cellStyle name="20% - Accent1 4 2 4 2 2 3 3 6 2" xfId="35436" xr:uid="{00000000-0005-0000-0000-0000B4890000}"/>
    <cellStyle name="20% - Accent1 4 2 4 2 2 3 3 6 2 2" xfId="35437" xr:uid="{00000000-0005-0000-0000-0000B5890000}"/>
    <cellStyle name="20% - Accent1 4 2 4 2 2 3 3 6 3" xfId="35438" xr:uid="{00000000-0005-0000-0000-0000B6890000}"/>
    <cellStyle name="20% - Accent1 4 2 4 2 2 3 3 7" xfId="35439" xr:uid="{00000000-0005-0000-0000-0000B7890000}"/>
    <cellStyle name="20% - Accent1 4 2 4 2 2 3 3 7 2" xfId="35440" xr:uid="{00000000-0005-0000-0000-0000B8890000}"/>
    <cellStyle name="20% - Accent1 4 2 4 2 2 3 3 8" xfId="35441" xr:uid="{00000000-0005-0000-0000-0000B9890000}"/>
    <cellStyle name="20% - Accent1 4 2 4 2 2 3 3 8 2" xfId="35442" xr:uid="{00000000-0005-0000-0000-0000BA890000}"/>
    <cellStyle name="20% - Accent1 4 2 4 2 2 3 3 9" xfId="35443" xr:uid="{00000000-0005-0000-0000-0000BB890000}"/>
    <cellStyle name="20% - Accent1 4 2 4 2 2 3 4" xfId="35444" xr:uid="{00000000-0005-0000-0000-0000BC890000}"/>
    <cellStyle name="20% - Accent1 4 2 4 2 2 3 4 2" xfId="35445" xr:uid="{00000000-0005-0000-0000-0000BD890000}"/>
    <cellStyle name="20% - Accent1 4 2 4 2 2 3 4 2 2" xfId="35446" xr:uid="{00000000-0005-0000-0000-0000BE890000}"/>
    <cellStyle name="20% - Accent1 4 2 4 2 2 3 4 2 2 2" xfId="35447" xr:uid="{00000000-0005-0000-0000-0000BF890000}"/>
    <cellStyle name="20% - Accent1 4 2 4 2 2 3 4 2 3" xfId="35448" xr:uid="{00000000-0005-0000-0000-0000C0890000}"/>
    <cellStyle name="20% - Accent1 4 2 4 2 2 3 4 3" xfId="35449" xr:uid="{00000000-0005-0000-0000-0000C1890000}"/>
    <cellStyle name="20% - Accent1 4 2 4 2 2 3 4 3 2" xfId="35450" xr:uid="{00000000-0005-0000-0000-0000C2890000}"/>
    <cellStyle name="20% - Accent1 4 2 4 2 2 3 4 4" xfId="35451" xr:uid="{00000000-0005-0000-0000-0000C3890000}"/>
    <cellStyle name="20% - Accent1 4 2 4 2 2 3 5" xfId="35452" xr:uid="{00000000-0005-0000-0000-0000C4890000}"/>
    <cellStyle name="20% - Accent1 4 2 4 2 2 3 5 2" xfId="35453" xr:uid="{00000000-0005-0000-0000-0000C5890000}"/>
    <cellStyle name="20% - Accent1 4 2 4 2 2 3 5 2 2" xfId="35454" xr:uid="{00000000-0005-0000-0000-0000C6890000}"/>
    <cellStyle name="20% - Accent1 4 2 4 2 2 3 5 2 2 2" xfId="35455" xr:uid="{00000000-0005-0000-0000-0000C7890000}"/>
    <cellStyle name="20% - Accent1 4 2 4 2 2 3 5 2 3" xfId="35456" xr:uid="{00000000-0005-0000-0000-0000C8890000}"/>
    <cellStyle name="20% - Accent1 4 2 4 2 2 3 5 3" xfId="35457" xr:uid="{00000000-0005-0000-0000-0000C9890000}"/>
    <cellStyle name="20% - Accent1 4 2 4 2 2 3 5 3 2" xfId="35458" xr:uid="{00000000-0005-0000-0000-0000CA890000}"/>
    <cellStyle name="20% - Accent1 4 2 4 2 2 3 5 4" xfId="35459" xr:uid="{00000000-0005-0000-0000-0000CB890000}"/>
    <cellStyle name="20% - Accent1 4 2 4 2 2 3 6" xfId="35460" xr:uid="{00000000-0005-0000-0000-0000CC890000}"/>
    <cellStyle name="20% - Accent1 4 2 4 2 2 3 6 2" xfId="35461" xr:uid="{00000000-0005-0000-0000-0000CD890000}"/>
    <cellStyle name="20% - Accent1 4 2 4 2 2 3 6 2 2" xfId="35462" xr:uid="{00000000-0005-0000-0000-0000CE890000}"/>
    <cellStyle name="20% - Accent1 4 2 4 2 2 3 6 2 2 2" xfId="35463" xr:uid="{00000000-0005-0000-0000-0000CF890000}"/>
    <cellStyle name="20% - Accent1 4 2 4 2 2 3 6 2 3" xfId="35464" xr:uid="{00000000-0005-0000-0000-0000D0890000}"/>
    <cellStyle name="20% - Accent1 4 2 4 2 2 3 6 3" xfId="35465" xr:uid="{00000000-0005-0000-0000-0000D1890000}"/>
    <cellStyle name="20% - Accent1 4 2 4 2 2 3 6 3 2" xfId="35466" xr:uid="{00000000-0005-0000-0000-0000D2890000}"/>
    <cellStyle name="20% - Accent1 4 2 4 2 2 3 6 4" xfId="35467" xr:uid="{00000000-0005-0000-0000-0000D3890000}"/>
    <cellStyle name="20% - Accent1 4 2 4 2 2 3 7" xfId="35468" xr:uid="{00000000-0005-0000-0000-0000D4890000}"/>
    <cellStyle name="20% - Accent1 4 2 4 2 2 3 7 2" xfId="35469" xr:uid="{00000000-0005-0000-0000-0000D5890000}"/>
    <cellStyle name="20% - Accent1 4 2 4 2 2 3 7 2 2" xfId="35470" xr:uid="{00000000-0005-0000-0000-0000D6890000}"/>
    <cellStyle name="20% - Accent1 4 2 4 2 2 3 7 3" xfId="35471" xr:uid="{00000000-0005-0000-0000-0000D7890000}"/>
    <cellStyle name="20% - Accent1 4 2 4 2 2 3 8" xfId="35472" xr:uid="{00000000-0005-0000-0000-0000D8890000}"/>
    <cellStyle name="20% - Accent1 4 2 4 2 2 3 8 2" xfId="35473" xr:uid="{00000000-0005-0000-0000-0000D9890000}"/>
    <cellStyle name="20% - Accent1 4 2 4 2 2 3 8 2 2" xfId="35474" xr:uid="{00000000-0005-0000-0000-0000DA890000}"/>
    <cellStyle name="20% - Accent1 4 2 4 2 2 3 8 3" xfId="35475" xr:uid="{00000000-0005-0000-0000-0000DB890000}"/>
    <cellStyle name="20% - Accent1 4 2 4 2 2 3 9" xfId="35476" xr:uid="{00000000-0005-0000-0000-0000DC890000}"/>
    <cellStyle name="20% - Accent1 4 2 4 2 2 3 9 2" xfId="35477" xr:uid="{00000000-0005-0000-0000-0000DD890000}"/>
    <cellStyle name="20% - Accent1 4 2 4 2 2 4" xfId="35478" xr:uid="{00000000-0005-0000-0000-0000DE890000}"/>
    <cellStyle name="20% - Accent1 4 2 4 2 2 4 10" xfId="35479" xr:uid="{00000000-0005-0000-0000-0000DF890000}"/>
    <cellStyle name="20% - Accent1 4 2 4 2 2 4 10 2" xfId="35480" xr:uid="{00000000-0005-0000-0000-0000E0890000}"/>
    <cellStyle name="20% - Accent1 4 2 4 2 2 4 11" xfId="35481" xr:uid="{00000000-0005-0000-0000-0000E1890000}"/>
    <cellStyle name="20% - Accent1 4 2 4 2 2 4 2" xfId="35482" xr:uid="{00000000-0005-0000-0000-0000E2890000}"/>
    <cellStyle name="20% - Accent1 4 2 4 2 2 4 2 2" xfId="35483" xr:uid="{00000000-0005-0000-0000-0000E3890000}"/>
    <cellStyle name="20% - Accent1 4 2 4 2 2 4 2 2 2" xfId="35484" xr:uid="{00000000-0005-0000-0000-0000E4890000}"/>
    <cellStyle name="20% - Accent1 4 2 4 2 2 4 2 2 2 2" xfId="35485" xr:uid="{00000000-0005-0000-0000-0000E5890000}"/>
    <cellStyle name="20% - Accent1 4 2 4 2 2 4 2 2 2 2 2" xfId="35486" xr:uid="{00000000-0005-0000-0000-0000E6890000}"/>
    <cellStyle name="20% - Accent1 4 2 4 2 2 4 2 2 2 3" xfId="35487" xr:uid="{00000000-0005-0000-0000-0000E7890000}"/>
    <cellStyle name="20% - Accent1 4 2 4 2 2 4 2 2 3" xfId="35488" xr:uid="{00000000-0005-0000-0000-0000E8890000}"/>
    <cellStyle name="20% - Accent1 4 2 4 2 2 4 2 2 3 2" xfId="35489" xr:uid="{00000000-0005-0000-0000-0000E9890000}"/>
    <cellStyle name="20% - Accent1 4 2 4 2 2 4 2 2 4" xfId="35490" xr:uid="{00000000-0005-0000-0000-0000EA890000}"/>
    <cellStyle name="20% - Accent1 4 2 4 2 2 4 2 3" xfId="35491" xr:uid="{00000000-0005-0000-0000-0000EB890000}"/>
    <cellStyle name="20% - Accent1 4 2 4 2 2 4 2 3 2" xfId="35492" xr:uid="{00000000-0005-0000-0000-0000EC890000}"/>
    <cellStyle name="20% - Accent1 4 2 4 2 2 4 2 3 2 2" xfId="35493" xr:uid="{00000000-0005-0000-0000-0000ED890000}"/>
    <cellStyle name="20% - Accent1 4 2 4 2 2 4 2 3 2 2 2" xfId="35494" xr:uid="{00000000-0005-0000-0000-0000EE890000}"/>
    <cellStyle name="20% - Accent1 4 2 4 2 2 4 2 3 2 3" xfId="35495" xr:uid="{00000000-0005-0000-0000-0000EF890000}"/>
    <cellStyle name="20% - Accent1 4 2 4 2 2 4 2 3 3" xfId="35496" xr:uid="{00000000-0005-0000-0000-0000F0890000}"/>
    <cellStyle name="20% - Accent1 4 2 4 2 2 4 2 3 3 2" xfId="35497" xr:uid="{00000000-0005-0000-0000-0000F1890000}"/>
    <cellStyle name="20% - Accent1 4 2 4 2 2 4 2 3 4" xfId="35498" xr:uid="{00000000-0005-0000-0000-0000F2890000}"/>
    <cellStyle name="20% - Accent1 4 2 4 2 2 4 2 4" xfId="35499" xr:uid="{00000000-0005-0000-0000-0000F3890000}"/>
    <cellStyle name="20% - Accent1 4 2 4 2 2 4 2 4 2" xfId="35500" xr:uid="{00000000-0005-0000-0000-0000F4890000}"/>
    <cellStyle name="20% - Accent1 4 2 4 2 2 4 2 4 2 2" xfId="35501" xr:uid="{00000000-0005-0000-0000-0000F5890000}"/>
    <cellStyle name="20% - Accent1 4 2 4 2 2 4 2 4 2 2 2" xfId="35502" xr:uid="{00000000-0005-0000-0000-0000F6890000}"/>
    <cellStyle name="20% - Accent1 4 2 4 2 2 4 2 4 2 3" xfId="35503" xr:uid="{00000000-0005-0000-0000-0000F7890000}"/>
    <cellStyle name="20% - Accent1 4 2 4 2 2 4 2 4 3" xfId="35504" xr:uid="{00000000-0005-0000-0000-0000F8890000}"/>
    <cellStyle name="20% - Accent1 4 2 4 2 2 4 2 4 3 2" xfId="35505" xr:uid="{00000000-0005-0000-0000-0000F9890000}"/>
    <cellStyle name="20% - Accent1 4 2 4 2 2 4 2 4 4" xfId="35506" xr:uid="{00000000-0005-0000-0000-0000FA890000}"/>
    <cellStyle name="20% - Accent1 4 2 4 2 2 4 2 5" xfId="35507" xr:uid="{00000000-0005-0000-0000-0000FB890000}"/>
    <cellStyle name="20% - Accent1 4 2 4 2 2 4 2 5 2" xfId="35508" xr:uid="{00000000-0005-0000-0000-0000FC890000}"/>
    <cellStyle name="20% - Accent1 4 2 4 2 2 4 2 5 2 2" xfId="35509" xr:uid="{00000000-0005-0000-0000-0000FD890000}"/>
    <cellStyle name="20% - Accent1 4 2 4 2 2 4 2 5 3" xfId="35510" xr:uid="{00000000-0005-0000-0000-0000FE890000}"/>
    <cellStyle name="20% - Accent1 4 2 4 2 2 4 2 6" xfId="35511" xr:uid="{00000000-0005-0000-0000-0000FF890000}"/>
    <cellStyle name="20% - Accent1 4 2 4 2 2 4 2 6 2" xfId="35512" xr:uid="{00000000-0005-0000-0000-0000008A0000}"/>
    <cellStyle name="20% - Accent1 4 2 4 2 2 4 2 6 2 2" xfId="35513" xr:uid="{00000000-0005-0000-0000-0000018A0000}"/>
    <cellStyle name="20% - Accent1 4 2 4 2 2 4 2 6 3" xfId="35514" xr:uid="{00000000-0005-0000-0000-0000028A0000}"/>
    <cellStyle name="20% - Accent1 4 2 4 2 2 4 2 7" xfId="35515" xr:uid="{00000000-0005-0000-0000-0000038A0000}"/>
    <cellStyle name="20% - Accent1 4 2 4 2 2 4 2 7 2" xfId="35516" xr:uid="{00000000-0005-0000-0000-0000048A0000}"/>
    <cellStyle name="20% - Accent1 4 2 4 2 2 4 2 8" xfId="35517" xr:uid="{00000000-0005-0000-0000-0000058A0000}"/>
    <cellStyle name="20% - Accent1 4 2 4 2 2 4 2 8 2" xfId="35518" xr:uid="{00000000-0005-0000-0000-0000068A0000}"/>
    <cellStyle name="20% - Accent1 4 2 4 2 2 4 2 9" xfId="35519" xr:uid="{00000000-0005-0000-0000-0000078A0000}"/>
    <cellStyle name="20% - Accent1 4 2 4 2 2 4 3" xfId="35520" xr:uid="{00000000-0005-0000-0000-0000088A0000}"/>
    <cellStyle name="20% - Accent1 4 2 4 2 2 4 3 2" xfId="35521" xr:uid="{00000000-0005-0000-0000-0000098A0000}"/>
    <cellStyle name="20% - Accent1 4 2 4 2 2 4 3 2 2" xfId="35522" xr:uid="{00000000-0005-0000-0000-00000A8A0000}"/>
    <cellStyle name="20% - Accent1 4 2 4 2 2 4 3 2 2 2" xfId="35523" xr:uid="{00000000-0005-0000-0000-00000B8A0000}"/>
    <cellStyle name="20% - Accent1 4 2 4 2 2 4 3 2 2 2 2" xfId="35524" xr:uid="{00000000-0005-0000-0000-00000C8A0000}"/>
    <cellStyle name="20% - Accent1 4 2 4 2 2 4 3 2 2 3" xfId="35525" xr:uid="{00000000-0005-0000-0000-00000D8A0000}"/>
    <cellStyle name="20% - Accent1 4 2 4 2 2 4 3 2 3" xfId="35526" xr:uid="{00000000-0005-0000-0000-00000E8A0000}"/>
    <cellStyle name="20% - Accent1 4 2 4 2 2 4 3 2 3 2" xfId="35527" xr:uid="{00000000-0005-0000-0000-00000F8A0000}"/>
    <cellStyle name="20% - Accent1 4 2 4 2 2 4 3 2 4" xfId="35528" xr:uid="{00000000-0005-0000-0000-0000108A0000}"/>
    <cellStyle name="20% - Accent1 4 2 4 2 2 4 3 3" xfId="35529" xr:uid="{00000000-0005-0000-0000-0000118A0000}"/>
    <cellStyle name="20% - Accent1 4 2 4 2 2 4 3 3 2" xfId="35530" xr:uid="{00000000-0005-0000-0000-0000128A0000}"/>
    <cellStyle name="20% - Accent1 4 2 4 2 2 4 3 3 2 2" xfId="35531" xr:uid="{00000000-0005-0000-0000-0000138A0000}"/>
    <cellStyle name="20% - Accent1 4 2 4 2 2 4 3 3 2 2 2" xfId="35532" xr:uid="{00000000-0005-0000-0000-0000148A0000}"/>
    <cellStyle name="20% - Accent1 4 2 4 2 2 4 3 3 2 3" xfId="35533" xr:uid="{00000000-0005-0000-0000-0000158A0000}"/>
    <cellStyle name="20% - Accent1 4 2 4 2 2 4 3 3 3" xfId="35534" xr:uid="{00000000-0005-0000-0000-0000168A0000}"/>
    <cellStyle name="20% - Accent1 4 2 4 2 2 4 3 3 3 2" xfId="35535" xr:uid="{00000000-0005-0000-0000-0000178A0000}"/>
    <cellStyle name="20% - Accent1 4 2 4 2 2 4 3 3 4" xfId="35536" xr:uid="{00000000-0005-0000-0000-0000188A0000}"/>
    <cellStyle name="20% - Accent1 4 2 4 2 2 4 3 4" xfId="35537" xr:uid="{00000000-0005-0000-0000-0000198A0000}"/>
    <cellStyle name="20% - Accent1 4 2 4 2 2 4 3 4 2" xfId="35538" xr:uid="{00000000-0005-0000-0000-00001A8A0000}"/>
    <cellStyle name="20% - Accent1 4 2 4 2 2 4 3 4 2 2" xfId="35539" xr:uid="{00000000-0005-0000-0000-00001B8A0000}"/>
    <cellStyle name="20% - Accent1 4 2 4 2 2 4 3 4 2 2 2" xfId="35540" xr:uid="{00000000-0005-0000-0000-00001C8A0000}"/>
    <cellStyle name="20% - Accent1 4 2 4 2 2 4 3 4 2 3" xfId="35541" xr:uid="{00000000-0005-0000-0000-00001D8A0000}"/>
    <cellStyle name="20% - Accent1 4 2 4 2 2 4 3 4 3" xfId="35542" xr:uid="{00000000-0005-0000-0000-00001E8A0000}"/>
    <cellStyle name="20% - Accent1 4 2 4 2 2 4 3 4 3 2" xfId="35543" xr:uid="{00000000-0005-0000-0000-00001F8A0000}"/>
    <cellStyle name="20% - Accent1 4 2 4 2 2 4 3 4 4" xfId="35544" xr:uid="{00000000-0005-0000-0000-0000208A0000}"/>
    <cellStyle name="20% - Accent1 4 2 4 2 2 4 3 5" xfId="35545" xr:uid="{00000000-0005-0000-0000-0000218A0000}"/>
    <cellStyle name="20% - Accent1 4 2 4 2 2 4 3 5 2" xfId="35546" xr:uid="{00000000-0005-0000-0000-0000228A0000}"/>
    <cellStyle name="20% - Accent1 4 2 4 2 2 4 3 5 2 2" xfId="35547" xr:uid="{00000000-0005-0000-0000-0000238A0000}"/>
    <cellStyle name="20% - Accent1 4 2 4 2 2 4 3 5 3" xfId="35548" xr:uid="{00000000-0005-0000-0000-0000248A0000}"/>
    <cellStyle name="20% - Accent1 4 2 4 2 2 4 3 6" xfId="35549" xr:uid="{00000000-0005-0000-0000-0000258A0000}"/>
    <cellStyle name="20% - Accent1 4 2 4 2 2 4 3 6 2" xfId="35550" xr:uid="{00000000-0005-0000-0000-0000268A0000}"/>
    <cellStyle name="20% - Accent1 4 2 4 2 2 4 3 6 2 2" xfId="35551" xr:uid="{00000000-0005-0000-0000-0000278A0000}"/>
    <cellStyle name="20% - Accent1 4 2 4 2 2 4 3 6 3" xfId="35552" xr:uid="{00000000-0005-0000-0000-0000288A0000}"/>
    <cellStyle name="20% - Accent1 4 2 4 2 2 4 3 7" xfId="35553" xr:uid="{00000000-0005-0000-0000-0000298A0000}"/>
    <cellStyle name="20% - Accent1 4 2 4 2 2 4 3 7 2" xfId="35554" xr:uid="{00000000-0005-0000-0000-00002A8A0000}"/>
    <cellStyle name="20% - Accent1 4 2 4 2 2 4 3 8" xfId="35555" xr:uid="{00000000-0005-0000-0000-00002B8A0000}"/>
    <cellStyle name="20% - Accent1 4 2 4 2 2 4 3 8 2" xfId="35556" xr:uid="{00000000-0005-0000-0000-00002C8A0000}"/>
    <cellStyle name="20% - Accent1 4 2 4 2 2 4 3 9" xfId="35557" xr:uid="{00000000-0005-0000-0000-00002D8A0000}"/>
    <cellStyle name="20% - Accent1 4 2 4 2 2 4 4" xfId="35558" xr:uid="{00000000-0005-0000-0000-00002E8A0000}"/>
    <cellStyle name="20% - Accent1 4 2 4 2 2 4 4 2" xfId="35559" xr:uid="{00000000-0005-0000-0000-00002F8A0000}"/>
    <cellStyle name="20% - Accent1 4 2 4 2 2 4 4 2 2" xfId="35560" xr:uid="{00000000-0005-0000-0000-0000308A0000}"/>
    <cellStyle name="20% - Accent1 4 2 4 2 2 4 4 2 2 2" xfId="35561" xr:uid="{00000000-0005-0000-0000-0000318A0000}"/>
    <cellStyle name="20% - Accent1 4 2 4 2 2 4 4 2 3" xfId="35562" xr:uid="{00000000-0005-0000-0000-0000328A0000}"/>
    <cellStyle name="20% - Accent1 4 2 4 2 2 4 4 3" xfId="35563" xr:uid="{00000000-0005-0000-0000-0000338A0000}"/>
    <cellStyle name="20% - Accent1 4 2 4 2 2 4 4 3 2" xfId="35564" xr:uid="{00000000-0005-0000-0000-0000348A0000}"/>
    <cellStyle name="20% - Accent1 4 2 4 2 2 4 4 4" xfId="35565" xr:uid="{00000000-0005-0000-0000-0000358A0000}"/>
    <cellStyle name="20% - Accent1 4 2 4 2 2 4 5" xfId="35566" xr:uid="{00000000-0005-0000-0000-0000368A0000}"/>
    <cellStyle name="20% - Accent1 4 2 4 2 2 4 5 2" xfId="35567" xr:uid="{00000000-0005-0000-0000-0000378A0000}"/>
    <cellStyle name="20% - Accent1 4 2 4 2 2 4 5 2 2" xfId="35568" xr:uid="{00000000-0005-0000-0000-0000388A0000}"/>
    <cellStyle name="20% - Accent1 4 2 4 2 2 4 5 2 2 2" xfId="35569" xr:uid="{00000000-0005-0000-0000-0000398A0000}"/>
    <cellStyle name="20% - Accent1 4 2 4 2 2 4 5 2 3" xfId="35570" xr:uid="{00000000-0005-0000-0000-00003A8A0000}"/>
    <cellStyle name="20% - Accent1 4 2 4 2 2 4 5 3" xfId="35571" xr:uid="{00000000-0005-0000-0000-00003B8A0000}"/>
    <cellStyle name="20% - Accent1 4 2 4 2 2 4 5 3 2" xfId="35572" xr:uid="{00000000-0005-0000-0000-00003C8A0000}"/>
    <cellStyle name="20% - Accent1 4 2 4 2 2 4 5 4" xfId="35573" xr:uid="{00000000-0005-0000-0000-00003D8A0000}"/>
    <cellStyle name="20% - Accent1 4 2 4 2 2 4 6" xfId="35574" xr:uid="{00000000-0005-0000-0000-00003E8A0000}"/>
    <cellStyle name="20% - Accent1 4 2 4 2 2 4 6 2" xfId="35575" xr:uid="{00000000-0005-0000-0000-00003F8A0000}"/>
    <cellStyle name="20% - Accent1 4 2 4 2 2 4 6 2 2" xfId="35576" xr:uid="{00000000-0005-0000-0000-0000408A0000}"/>
    <cellStyle name="20% - Accent1 4 2 4 2 2 4 6 2 2 2" xfId="35577" xr:uid="{00000000-0005-0000-0000-0000418A0000}"/>
    <cellStyle name="20% - Accent1 4 2 4 2 2 4 6 2 3" xfId="35578" xr:uid="{00000000-0005-0000-0000-0000428A0000}"/>
    <cellStyle name="20% - Accent1 4 2 4 2 2 4 6 3" xfId="35579" xr:uid="{00000000-0005-0000-0000-0000438A0000}"/>
    <cellStyle name="20% - Accent1 4 2 4 2 2 4 6 3 2" xfId="35580" xr:uid="{00000000-0005-0000-0000-0000448A0000}"/>
    <cellStyle name="20% - Accent1 4 2 4 2 2 4 6 4" xfId="35581" xr:uid="{00000000-0005-0000-0000-0000458A0000}"/>
    <cellStyle name="20% - Accent1 4 2 4 2 2 4 7" xfId="35582" xr:uid="{00000000-0005-0000-0000-0000468A0000}"/>
    <cellStyle name="20% - Accent1 4 2 4 2 2 4 7 2" xfId="35583" xr:uid="{00000000-0005-0000-0000-0000478A0000}"/>
    <cellStyle name="20% - Accent1 4 2 4 2 2 4 7 2 2" xfId="35584" xr:uid="{00000000-0005-0000-0000-0000488A0000}"/>
    <cellStyle name="20% - Accent1 4 2 4 2 2 4 7 3" xfId="35585" xr:uid="{00000000-0005-0000-0000-0000498A0000}"/>
    <cellStyle name="20% - Accent1 4 2 4 2 2 4 8" xfId="35586" xr:uid="{00000000-0005-0000-0000-00004A8A0000}"/>
    <cellStyle name="20% - Accent1 4 2 4 2 2 4 8 2" xfId="35587" xr:uid="{00000000-0005-0000-0000-00004B8A0000}"/>
    <cellStyle name="20% - Accent1 4 2 4 2 2 4 8 2 2" xfId="35588" xr:uid="{00000000-0005-0000-0000-00004C8A0000}"/>
    <cellStyle name="20% - Accent1 4 2 4 2 2 4 8 3" xfId="35589" xr:uid="{00000000-0005-0000-0000-00004D8A0000}"/>
    <cellStyle name="20% - Accent1 4 2 4 2 2 4 9" xfId="35590" xr:uid="{00000000-0005-0000-0000-00004E8A0000}"/>
    <cellStyle name="20% - Accent1 4 2 4 2 2 4 9 2" xfId="35591" xr:uid="{00000000-0005-0000-0000-00004F8A0000}"/>
    <cellStyle name="20% - Accent1 4 2 4 2 2 5" xfId="35592" xr:uid="{00000000-0005-0000-0000-0000508A0000}"/>
    <cellStyle name="20% - Accent1 4 2 4 2 2 5 2" xfId="35593" xr:uid="{00000000-0005-0000-0000-0000518A0000}"/>
    <cellStyle name="20% - Accent1 4 2 4 2 2 5 2 2" xfId="35594" xr:uid="{00000000-0005-0000-0000-0000528A0000}"/>
    <cellStyle name="20% - Accent1 4 2 4 2 2 5 2 2 2" xfId="35595" xr:uid="{00000000-0005-0000-0000-0000538A0000}"/>
    <cellStyle name="20% - Accent1 4 2 4 2 2 5 2 2 2 2" xfId="35596" xr:uid="{00000000-0005-0000-0000-0000548A0000}"/>
    <cellStyle name="20% - Accent1 4 2 4 2 2 5 2 2 3" xfId="35597" xr:uid="{00000000-0005-0000-0000-0000558A0000}"/>
    <cellStyle name="20% - Accent1 4 2 4 2 2 5 2 3" xfId="35598" xr:uid="{00000000-0005-0000-0000-0000568A0000}"/>
    <cellStyle name="20% - Accent1 4 2 4 2 2 5 2 3 2" xfId="35599" xr:uid="{00000000-0005-0000-0000-0000578A0000}"/>
    <cellStyle name="20% - Accent1 4 2 4 2 2 5 2 4" xfId="35600" xr:uid="{00000000-0005-0000-0000-0000588A0000}"/>
    <cellStyle name="20% - Accent1 4 2 4 2 2 5 3" xfId="35601" xr:uid="{00000000-0005-0000-0000-0000598A0000}"/>
    <cellStyle name="20% - Accent1 4 2 4 2 2 5 3 2" xfId="35602" xr:uid="{00000000-0005-0000-0000-00005A8A0000}"/>
    <cellStyle name="20% - Accent1 4 2 4 2 2 5 3 2 2" xfId="35603" xr:uid="{00000000-0005-0000-0000-00005B8A0000}"/>
    <cellStyle name="20% - Accent1 4 2 4 2 2 5 3 2 2 2" xfId="35604" xr:uid="{00000000-0005-0000-0000-00005C8A0000}"/>
    <cellStyle name="20% - Accent1 4 2 4 2 2 5 3 2 3" xfId="35605" xr:uid="{00000000-0005-0000-0000-00005D8A0000}"/>
    <cellStyle name="20% - Accent1 4 2 4 2 2 5 3 3" xfId="35606" xr:uid="{00000000-0005-0000-0000-00005E8A0000}"/>
    <cellStyle name="20% - Accent1 4 2 4 2 2 5 3 3 2" xfId="35607" xr:uid="{00000000-0005-0000-0000-00005F8A0000}"/>
    <cellStyle name="20% - Accent1 4 2 4 2 2 5 3 4" xfId="35608" xr:uid="{00000000-0005-0000-0000-0000608A0000}"/>
    <cellStyle name="20% - Accent1 4 2 4 2 2 5 4" xfId="35609" xr:uid="{00000000-0005-0000-0000-0000618A0000}"/>
    <cellStyle name="20% - Accent1 4 2 4 2 2 5 4 2" xfId="35610" xr:uid="{00000000-0005-0000-0000-0000628A0000}"/>
    <cellStyle name="20% - Accent1 4 2 4 2 2 5 4 2 2" xfId="35611" xr:uid="{00000000-0005-0000-0000-0000638A0000}"/>
    <cellStyle name="20% - Accent1 4 2 4 2 2 5 4 2 2 2" xfId="35612" xr:uid="{00000000-0005-0000-0000-0000648A0000}"/>
    <cellStyle name="20% - Accent1 4 2 4 2 2 5 4 2 3" xfId="35613" xr:uid="{00000000-0005-0000-0000-0000658A0000}"/>
    <cellStyle name="20% - Accent1 4 2 4 2 2 5 4 3" xfId="35614" xr:uid="{00000000-0005-0000-0000-0000668A0000}"/>
    <cellStyle name="20% - Accent1 4 2 4 2 2 5 4 3 2" xfId="35615" xr:uid="{00000000-0005-0000-0000-0000678A0000}"/>
    <cellStyle name="20% - Accent1 4 2 4 2 2 5 4 4" xfId="35616" xr:uid="{00000000-0005-0000-0000-0000688A0000}"/>
    <cellStyle name="20% - Accent1 4 2 4 2 2 5 5" xfId="35617" xr:uid="{00000000-0005-0000-0000-0000698A0000}"/>
    <cellStyle name="20% - Accent1 4 2 4 2 2 5 5 2" xfId="35618" xr:uid="{00000000-0005-0000-0000-00006A8A0000}"/>
    <cellStyle name="20% - Accent1 4 2 4 2 2 5 5 2 2" xfId="35619" xr:uid="{00000000-0005-0000-0000-00006B8A0000}"/>
    <cellStyle name="20% - Accent1 4 2 4 2 2 5 5 3" xfId="35620" xr:uid="{00000000-0005-0000-0000-00006C8A0000}"/>
    <cellStyle name="20% - Accent1 4 2 4 2 2 5 6" xfId="35621" xr:uid="{00000000-0005-0000-0000-00006D8A0000}"/>
    <cellStyle name="20% - Accent1 4 2 4 2 2 5 6 2" xfId="35622" xr:uid="{00000000-0005-0000-0000-00006E8A0000}"/>
    <cellStyle name="20% - Accent1 4 2 4 2 2 5 6 2 2" xfId="35623" xr:uid="{00000000-0005-0000-0000-00006F8A0000}"/>
    <cellStyle name="20% - Accent1 4 2 4 2 2 5 6 3" xfId="35624" xr:uid="{00000000-0005-0000-0000-0000708A0000}"/>
    <cellStyle name="20% - Accent1 4 2 4 2 2 5 7" xfId="35625" xr:uid="{00000000-0005-0000-0000-0000718A0000}"/>
    <cellStyle name="20% - Accent1 4 2 4 2 2 5 7 2" xfId="35626" xr:uid="{00000000-0005-0000-0000-0000728A0000}"/>
    <cellStyle name="20% - Accent1 4 2 4 2 2 5 8" xfId="35627" xr:uid="{00000000-0005-0000-0000-0000738A0000}"/>
    <cellStyle name="20% - Accent1 4 2 4 2 2 5 8 2" xfId="35628" xr:uid="{00000000-0005-0000-0000-0000748A0000}"/>
    <cellStyle name="20% - Accent1 4 2 4 2 2 5 9" xfId="35629" xr:uid="{00000000-0005-0000-0000-0000758A0000}"/>
    <cellStyle name="20% - Accent1 4 2 4 2 2 6" xfId="35630" xr:uid="{00000000-0005-0000-0000-0000768A0000}"/>
    <cellStyle name="20% - Accent1 4 2 4 2 2 6 2" xfId="35631" xr:uid="{00000000-0005-0000-0000-0000778A0000}"/>
    <cellStyle name="20% - Accent1 4 2 4 2 2 6 2 2" xfId="35632" xr:uid="{00000000-0005-0000-0000-0000788A0000}"/>
    <cellStyle name="20% - Accent1 4 2 4 2 2 6 2 2 2" xfId="35633" xr:uid="{00000000-0005-0000-0000-0000798A0000}"/>
    <cellStyle name="20% - Accent1 4 2 4 2 2 6 2 2 2 2" xfId="35634" xr:uid="{00000000-0005-0000-0000-00007A8A0000}"/>
    <cellStyle name="20% - Accent1 4 2 4 2 2 6 2 2 3" xfId="35635" xr:uid="{00000000-0005-0000-0000-00007B8A0000}"/>
    <cellStyle name="20% - Accent1 4 2 4 2 2 6 2 3" xfId="35636" xr:uid="{00000000-0005-0000-0000-00007C8A0000}"/>
    <cellStyle name="20% - Accent1 4 2 4 2 2 6 2 3 2" xfId="35637" xr:uid="{00000000-0005-0000-0000-00007D8A0000}"/>
    <cellStyle name="20% - Accent1 4 2 4 2 2 6 2 4" xfId="35638" xr:uid="{00000000-0005-0000-0000-00007E8A0000}"/>
    <cellStyle name="20% - Accent1 4 2 4 2 2 6 3" xfId="35639" xr:uid="{00000000-0005-0000-0000-00007F8A0000}"/>
    <cellStyle name="20% - Accent1 4 2 4 2 2 6 3 2" xfId="35640" xr:uid="{00000000-0005-0000-0000-0000808A0000}"/>
    <cellStyle name="20% - Accent1 4 2 4 2 2 6 3 2 2" xfId="35641" xr:uid="{00000000-0005-0000-0000-0000818A0000}"/>
    <cellStyle name="20% - Accent1 4 2 4 2 2 6 3 2 2 2" xfId="35642" xr:uid="{00000000-0005-0000-0000-0000828A0000}"/>
    <cellStyle name="20% - Accent1 4 2 4 2 2 6 3 2 3" xfId="35643" xr:uid="{00000000-0005-0000-0000-0000838A0000}"/>
    <cellStyle name="20% - Accent1 4 2 4 2 2 6 3 3" xfId="35644" xr:uid="{00000000-0005-0000-0000-0000848A0000}"/>
    <cellStyle name="20% - Accent1 4 2 4 2 2 6 3 3 2" xfId="35645" xr:uid="{00000000-0005-0000-0000-0000858A0000}"/>
    <cellStyle name="20% - Accent1 4 2 4 2 2 6 3 4" xfId="35646" xr:uid="{00000000-0005-0000-0000-0000868A0000}"/>
    <cellStyle name="20% - Accent1 4 2 4 2 2 6 4" xfId="35647" xr:uid="{00000000-0005-0000-0000-0000878A0000}"/>
    <cellStyle name="20% - Accent1 4 2 4 2 2 6 4 2" xfId="35648" xr:uid="{00000000-0005-0000-0000-0000888A0000}"/>
    <cellStyle name="20% - Accent1 4 2 4 2 2 6 4 2 2" xfId="35649" xr:uid="{00000000-0005-0000-0000-0000898A0000}"/>
    <cellStyle name="20% - Accent1 4 2 4 2 2 6 4 2 2 2" xfId="35650" xr:uid="{00000000-0005-0000-0000-00008A8A0000}"/>
    <cellStyle name="20% - Accent1 4 2 4 2 2 6 4 2 3" xfId="35651" xr:uid="{00000000-0005-0000-0000-00008B8A0000}"/>
    <cellStyle name="20% - Accent1 4 2 4 2 2 6 4 3" xfId="35652" xr:uid="{00000000-0005-0000-0000-00008C8A0000}"/>
    <cellStyle name="20% - Accent1 4 2 4 2 2 6 4 3 2" xfId="35653" xr:uid="{00000000-0005-0000-0000-00008D8A0000}"/>
    <cellStyle name="20% - Accent1 4 2 4 2 2 6 4 4" xfId="35654" xr:uid="{00000000-0005-0000-0000-00008E8A0000}"/>
    <cellStyle name="20% - Accent1 4 2 4 2 2 6 5" xfId="35655" xr:uid="{00000000-0005-0000-0000-00008F8A0000}"/>
    <cellStyle name="20% - Accent1 4 2 4 2 2 6 5 2" xfId="35656" xr:uid="{00000000-0005-0000-0000-0000908A0000}"/>
    <cellStyle name="20% - Accent1 4 2 4 2 2 6 5 2 2" xfId="35657" xr:uid="{00000000-0005-0000-0000-0000918A0000}"/>
    <cellStyle name="20% - Accent1 4 2 4 2 2 6 5 3" xfId="35658" xr:uid="{00000000-0005-0000-0000-0000928A0000}"/>
    <cellStyle name="20% - Accent1 4 2 4 2 2 6 6" xfId="35659" xr:uid="{00000000-0005-0000-0000-0000938A0000}"/>
    <cellStyle name="20% - Accent1 4 2 4 2 2 6 6 2" xfId="35660" xr:uid="{00000000-0005-0000-0000-0000948A0000}"/>
    <cellStyle name="20% - Accent1 4 2 4 2 2 6 6 2 2" xfId="35661" xr:uid="{00000000-0005-0000-0000-0000958A0000}"/>
    <cellStyle name="20% - Accent1 4 2 4 2 2 6 6 3" xfId="35662" xr:uid="{00000000-0005-0000-0000-0000968A0000}"/>
    <cellStyle name="20% - Accent1 4 2 4 2 2 6 7" xfId="35663" xr:uid="{00000000-0005-0000-0000-0000978A0000}"/>
    <cellStyle name="20% - Accent1 4 2 4 2 2 6 7 2" xfId="35664" xr:uid="{00000000-0005-0000-0000-0000988A0000}"/>
    <cellStyle name="20% - Accent1 4 2 4 2 2 6 8" xfId="35665" xr:uid="{00000000-0005-0000-0000-0000998A0000}"/>
    <cellStyle name="20% - Accent1 4 2 4 2 2 6 8 2" xfId="35666" xr:uid="{00000000-0005-0000-0000-00009A8A0000}"/>
    <cellStyle name="20% - Accent1 4 2 4 2 2 6 9" xfId="35667" xr:uid="{00000000-0005-0000-0000-00009B8A0000}"/>
    <cellStyle name="20% - Accent1 4 2 4 2 2 7" xfId="35668" xr:uid="{00000000-0005-0000-0000-00009C8A0000}"/>
    <cellStyle name="20% - Accent1 4 2 4 2 2 7 2" xfId="35669" xr:uid="{00000000-0005-0000-0000-00009D8A0000}"/>
    <cellStyle name="20% - Accent1 4 2 4 2 2 7 2 2" xfId="35670" xr:uid="{00000000-0005-0000-0000-00009E8A0000}"/>
    <cellStyle name="20% - Accent1 4 2 4 2 2 7 2 2 2" xfId="35671" xr:uid="{00000000-0005-0000-0000-00009F8A0000}"/>
    <cellStyle name="20% - Accent1 4 2 4 2 2 7 2 3" xfId="35672" xr:uid="{00000000-0005-0000-0000-0000A08A0000}"/>
    <cellStyle name="20% - Accent1 4 2 4 2 2 7 3" xfId="35673" xr:uid="{00000000-0005-0000-0000-0000A18A0000}"/>
    <cellStyle name="20% - Accent1 4 2 4 2 2 7 3 2" xfId="35674" xr:uid="{00000000-0005-0000-0000-0000A28A0000}"/>
    <cellStyle name="20% - Accent1 4 2 4 2 2 7 4" xfId="35675" xr:uid="{00000000-0005-0000-0000-0000A38A0000}"/>
    <cellStyle name="20% - Accent1 4 2 4 2 2 8" xfId="35676" xr:uid="{00000000-0005-0000-0000-0000A48A0000}"/>
    <cellStyle name="20% - Accent1 4 2 4 2 2 8 2" xfId="35677" xr:uid="{00000000-0005-0000-0000-0000A58A0000}"/>
    <cellStyle name="20% - Accent1 4 2 4 2 2 8 2 2" xfId="35678" xr:uid="{00000000-0005-0000-0000-0000A68A0000}"/>
    <cellStyle name="20% - Accent1 4 2 4 2 2 8 2 2 2" xfId="35679" xr:uid="{00000000-0005-0000-0000-0000A78A0000}"/>
    <cellStyle name="20% - Accent1 4 2 4 2 2 8 2 3" xfId="35680" xr:uid="{00000000-0005-0000-0000-0000A88A0000}"/>
    <cellStyle name="20% - Accent1 4 2 4 2 2 8 3" xfId="35681" xr:uid="{00000000-0005-0000-0000-0000A98A0000}"/>
    <cellStyle name="20% - Accent1 4 2 4 2 2 8 3 2" xfId="35682" xr:uid="{00000000-0005-0000-0000-0000AA8A0000}"/>
    <cellStyle name="20% - Accent1 4 2 4 2 2 8 4" xfId="35683" xr:uid="{00000000-0005-0000-0000-0000AB8A0000}"/>
    <cellStyle name="20% - Accent1 4 2 4 2 2 9" xfId="35684" xr:uid="{00000000-0005-0000-0000-0000AC8A0000}"/>
    <cellStyle name="20% - Accent1 4 2 4 2 2 9 2" xfId="35685" xr:uid="{00000000-0005-0000-0000-0000AD8A0000}"/>
    <cellStyle name="20% - Accent1 4 2 4 2 2 9 2 2" xfId="35686" xr:uid="{00000000-0005-0000-0000-0000AE8A0000}"/>
    <cellStyle name="20% - Accent1 4 2 4 2 2 9 2 2 2" xfId="35687" xr:uid="{00000000-0005-0000-0000-0000AF8A0000}"/>
    <cellStyle name="20% - Accent1 4 2 4 2 2 9 2 3" xfId="35688" xr:uid="{00000000-0005-0000-0000-0000B08A0000}"/>
    <cellStyle name="20% - Accent1 4 2 4 2 2 9 3" xfId="35689" xr:uid="{00000000-0005-0000-0000-0000B18A0000}"/>
    <cellStyle name="20% - Accent1 4 2 4 2 2 9 3 2" xfId="35690" xr:uid="{00000000-0005-0000-0000-0000B28A0000}"/>
    <cellStyle name="20% - Accent1 4 2 4 2 2 9 4" xfId="35691" xr:uid="{00000000-0005-0000-0000-0000B38A0000}"/>
    <cellStyle name="20% - Accent1 4 2 4 2 3" xfId="35692" xr:uid="{00000000-0005-0000-0000-0000B48A0000}"/>
    <cellStyle name="20% - Accent1 4 2 4 2 3 10" xfId="35693" xr:uid="{00000000-0005-0000-0000-0000B58A0000}"/>
    <cellStyle name="20% - Accent1 4 2 4 2 3 10 2" xfId="35694" xr:uid="{00000000-0005-0000-0000-0000B68A0000}"/>
    <cellStyle name="20% - Accent1 4 2 4 2 3 11" xfId="35695" xr:uid="{00000000-0005-0000-0000-0000B78A0000}"/>
    <cellStyle name="20% - Accent1 4 2 4 2 3 2" xfId="35696" xr:uid="{00000000-0005-0000-0000-0000B88A0000}"/>
    <cellStyle name="20% - Accent1 4 2 4 2 3 2 2" xfId="35697" xr:uid="{00000000-0005-0000-0000-0000B98A0000}"/>
    <cellStyle name="20% - Accent1 4 2 4 2 3 2 2 2" xfId="35698" xr:uid="{00000000-0005-0000-0000-0000BA8A0000}"/>
    <cellStyle name="20% - Accent1 4 2 4 2 3 2 2 2 2" xfId="35699" xr:uid="{00000000-0005-0000-0000-0000BB8A0000}"/>
    <cellStyle name="20% - Accent1 4 2 4 2 3 2 2 2 2 2" xfId="35700" xr:uid="{00000000-0005-0000-0000-0000BC8A0000}"/>
    <cellStyle name="20% - Accent1 4 2 4 2 3 2 2 2 3" xfId="35701" xr:uid="{00000000-0005-0000-0000-0000BD8A0000}"/>
    <cellStyle name="20% - Accent1 4 2 4 2 3 2 2 3" xfId="35702" xr:uid="{00000000-0005-0000-0000-0000BE8A0000}"/>
    <cellStyle name="20% - Accent1 4 2 4 2 3 2 2 3 2" xfId="35703" xr:uid="{00000000-0005-0000-0000-0000BF8A0000}"/>
    <cellStyle name="20% - Accent1 4 2 4 2 3 2 2 4" xfId="35704" xr:uid="{00000000-0005-0000-0000-0000C08A0000}"/>
    <cellStyle name="20% - Accent1 4 2 4 2 3 2 3" xfId="35705" xr:uid="{00000000-0005-0000-0000-0000C18A0000}"/>
    <cellStyle name="20% - Accent1 4 2 4 2 3 2 3 2" xfId="35706" xr:uid="{00000000-0005-0000-0000-0000C28A0000}"/>
    <cellStyle name="20% - Accent1 4 2 4 2 3 2 3 2 2" xfId="35707" xr:uid="{00000000-0005-0000-0000-0000C38A0000}"/>
    <cellStyle name="20% - Accent1 4 2 4 2 3 2 3 2 2 2" xfId="35708" xr:uid="{00000000-0005-0000-0000-0000C48A0000}"/>
    <cellStyle name="20% - Accent1 4 2 4 2 3 2 3 2 3" xfId="35709" xr:uid="{00000000-0005-0000-0000-0000C58A0000}"/>
    <cellStyle name="20% - Accent1 4 2 4 2 3 2 3 3" xfId="35710" xr:uid="{00000000-0005-0000-0000-0000C68A0000}"/>
    <cellStyle name="20% - Accent1 4 2 4 2 3 2 3 3 2" xfId="35711" xr:uid="{00000000-0005-0000-0000-0000C78A0000}"/>
    <cellStyle name="20% - Accent1 4 2 4 2 3 2 3 4" xfId="35712" xr:uid="{00000000-0005-0000-0000-0000C88A0000}"/>
    <cellStyle name="20% - Accent1 4 2 4 2 3 2 4" xfId="35713" xr:uid="{00000000-0005-0000-0000-0000C98A0000}"/>
    <cellStyle name="20% - Accent1 4 2 4 2 3 2 4 2" xfId="35714" xr:uid="{00000000-0005-0000-0000-0000CA8A0000}"/>
    <cellStyle name="20% - Accent1 4 2 4 2 3 2 4 2 2" xfId="35715" xr:uid="{00000000-0005-0000-0000-0000CB8A0000}"/>
    <cellStyle name="20% - Accent1 4 2 4 2 3 2 4 2 2 2" xfId="35716" xr:uid="{00000000-0005-0000-0000-0000CC8A0000}"/>
    <cellStyle name="20% - Accent1 4 2 4 2 3 2 4 2 3" xfId="35717" xr:uid="{00000000-0005-0000-0000-0000CD8A0000}"/>
    <cellStyle name="20% - Accent1 4 2 4 2 3 2 4 3" xfId="35718" xr:uid="{00000000-0005-0000-0000-0000CE8A0000}"/>
    <cellStyle name="20% - Accent1 4 2 4 2 3 2 4 3 2" xfId="35719" xr:uid="{00000000-0005-0000-0000-0000CF8A0000}"/>
    <cellStyle name="20% - Accent1 4 2 4 2 3 2 4 4" xfId="35720" xr:uid="{00000000-0005-0000-0000-0000D08A0000}"/>
    <cellStyle name="20% - Accent1 4 2 4 2 3 2 5" xfId="35721" xr:uid="{00000000-0005-0000-0000-0000D18A0000}"/>
    <cellStyle name="20% - Accent1 4 2 4 2 3 2 5 2" xfId="35722" xr:uid="{00000000-0005-0000-0000-0000D28A0000}"/>
    <cellStyle name="20% - Accent1 4 2 4 2 3 2 5 2 2" xfId="35723" xr:uid="{00000000-0005-0000-0000-0000D38A0000}"/>
    <cellStyle name="20% - Accent1 4 2 4 2 3 2 5 3" xfId="35724" xr:uid="{00000000-0005-0000-0000-0000D48A0000}"/>
    <cellStyle name="20% - Accent1 4 2 4 2 3 2 6" xfId="35725" xr:uid="{00000000-0005-0000-0000-0000D58A0000}"/>
    <cellStyle name="20% - Accent1 4 2 4 2 3 2 6 2" xfId="35726" xr:uid="{00000000-0005-0000-0000-0000D68A0000}"/>
    <cellStyle name="20% - Accent1 4 2 4 2 3 2 6 2 2" xfId="35727" xr:uid="{00000000-0005-0000-0000-0000D78A0000}"/>
    <cellStyle name="20% - Accent1 4 2 4 2 3 2 6 3" xfId="35728" xr:uid="{00000000-0005-0000-0000-0000D88A0000}"/>
    <cellStyle name="20% - Accent1 4 2 4 2 3 2 7" xfId="35729" xr:uid="{00000000-0005-0000-0000-0000D98A0000}"/>
    <cellStyle name="20% - Accent1 4 2 4 2 3 2 7 2" xfId="35730" xr:uid="{00000000-0005-0000-0000-0000DA8A0000}"/>
    <cellStyle name="20% - Accent1 4 2 4 2 3 2 8" xfId="35731" xr:uid="{00000000-0005-0000-0000-0000DB8A0000}"/>
    <cellStyle name="20% - Accent1 4 2 4 2 3 2 8 2" xfId="35732" xr:uid="{00000000-0005-0000-0000-0000DC8A0000}"/>
    <cellStyle name="20% - Accent1 4 2 4 2 3 2 9" xfId="35733" xr:uid="{00000000-0005-0000-0000-0000DD8A0000}"/>
    <cellStyle name="20% - Accent1 4 2 4 2 3 3" xfId="35734" xr:uid="{00000000-0005-0000-0000-0000DE8A0000}"/>
    <cellStyle name="20% - Accent1 4 2 4 2 3 3 2" xfId="35735" xr:uid="{00000000-0005-0000-0000-0000DF8A0000}"/>
    <cellStyle name="20% - Accent1 4 2 4 2 3 3 2 2" xfId="35736" xr:uid="{00000000-0005-0000-0000-0000E08A0000}"/>
    <cellStyle name="20% - Accent1 4 2 4 2 3 3 2 2 2" xfId="35737" xr:uid="{00000000-0005-0000-0000-0000E18A0000}"/>
    <cellStyle name="20% - Accent1 4 2 4 2 3 3 2 2 2 2" xfId="35738" xr:uid="{00000000-0005-0000-0000-0000E28A0000}"/>
    <cellStyle name="20% - Accent1 4 2 4 2 3 3 2 2 3" xfId="35739" xr:uid="{00000000-0005-0000-0000-0000E38A0000}"/>
    <cellStyle name="20% - Accent1 4 2 4 2 3 3 2 3" xfId="35740" xr:uid="{00000000-0005-0000-0000-0000E48A0000}"/>
    <cellStyle name="20% - Accent1 4 2 4 2 3 3 2 3 2" xfId="35741" xr:uid="{00000000-0005-0000-0000-0000E58A0000}"/>
    <cellStyle name="20% - Accent1 4 2 4 2 3 3 2 4" xfId="35742" xr:uid="{00000000-0005-0000-0000-0000E68A0000}"/>
    <cellStyle name="20% - Accent1 4 2 4 2 3 3 3" xfId="35743" xr:uid="{00000000-0005-0000-0000-0000E78A0000}"/>
    <cellStyle name="20% - Accent1 4 2 4 2 3 3 3 2" xfId="35744" xr:uid="{00000000-0005-0000-0000-0000E88A0000}"/>
    <cellStyle name="20% - Accent1 4 2 4 2 3 3 3 2 2" xfId="35745" xr:uid="{00000000-0005-0000-0000-0000E98A0000}"/>
    <cellStyle name="20% - Accent1 4 2 4 2 3 3 3 2 2 2" xfId="35746" xr:uid="{00000000-0005-0000-0000-0000EA8A0000}"/>
    <cellStyle name="20% - Accent1 4 2 4 2 3 3 3 2 3" xfId="35747" xr:uid="{00000000-0005-0000-0000-0000EB8A0000}"/>
    <cellStyle name="20% - Accent1 4 2 4 2 3 3 3 3" xfId="35748" xr:uid="{00000000-0005-0000-0000-0000EC8A0000}"/>
    <cellStyle name="20% - Accent1 4 2 4 2 3 3 3 3 2" xfId="35749" xr:uid="{00000000-0005-0000-0000-0000ED8A0000}"/>
    <cellStyle name="20% - Accent1 4 2 4 2 3 3 3 4" xfId="35750" xr:uid="{00000000-0005-0000-0000-0000EE8A0000}"/>
    <cellStyle name="20% - Accent1 4 2 4 2 3 3 4" xfId="35751" xr:uid="{00000000-0005-0000-0000-0000EF8A0000}"/>
    <cellStyle name="20% - Accent1 4 2 4 2 3 3 4 2" xfId="35752" xr:uid="{00000000-0005-0000-0000-0000F08A0000}"/>
    <cellStyle name="20% - Accent1 4 2 4 2 3 3 4 2 2" xfId="35753" xr:uid="{00000000-0005-0000-0000-0000F18A0000}"/>
    <cellStyle name="20% - Accent1 4 2 4 2 3 3 4 2 2 2" xfId="35754" xr:uid="{00000000-0005-0000-0000-0000F28A0000}"/>
    <cellStyle name="20% - Accent1 4 2 4 2 3 3 4 2 3" xfId="35755" xr:uid="{00000000-0005-0000-0000-0000F38A0000}"/>
    <cellStyle name="20% - Accent1 4 2 4 2 3 3 4 3" xfId="35756" xr:uid="{00000000-0005-0000-0000-0000F48A0000}"/>
    <cellStyle name="20% - Accent1 4 2 4 2 3 3 4 3 2" xfId="35757" xr:uid="{00000000-0005-0000-0000-0000F58A0000}"/>
    <cellStyle name="20% - Accent1 4 2 4 2 3 3 4 4" xfId="35758" xr:uid="{00000000-0005-0000-0000-0000F68A0000}"/>
    <cellStyle name="20% - Accent1 4 2 4 2 3 3 5" xfId="35759" xr:uid="{00000000-0005-0000-0000-0000F78A0000}"/>
    <cellStyle name="20% - Accent1 4 2 4 2 3 3 5 2" xfId="35760" xr:uid="{00000000-0005-0000-0000-0000F88A0000}"/>
    <cellStyle name="20% - Accent1 4 2 4 2 3 3 5 2 2" xfId="35761" xr:uid="{00000000-0005-0000-0000-0000F98A0000}"/>
    <cellStyle name="20% - Accent1 4 2 4 2 3 3 5 3" xfId="35762" xr:uid="{00000000-0005-0000-0000-0000FA8A0000}"/>
    <cellStyle name="20% - Accent1 4 2 4 2 3 3 6" xfId="35763" xr:uid="{00000000-0005-0000-0000-0000FB8A0000}"/>
    <cellStyle name="20% - Accent1 4 2 4 2 3 3 6 2" xfId="35764" xr:uid="{00000000-0005-0000-0000-0000FC8A0000}"/>
    <cellStyle name="20% - Accent1 4 2 4 2 3 3 6 2 2" xfId="35765" xr:uid="{00000000-0005-0000-0000-0000FD8A0000}"/>
    <cellStyle name="20% - Accent1 4 2 4 2 3 3 6 3" xfId="35766" xr:uid="{00000000-0005-0000-0000-0000FE8A0000}"/>
    <cellStyle name="20% - Accent1 4 2 4 2 3 3 7" xfId="35767" xr:uid="{00000000-0005-0000-0000-0000FF8A0000}"/>
    <cellStyle name="20% - Accent1 4 2 4 2 3 3 7 2" xfId="35768" xr:uid="{00000000-0005-0000-0000-0000008B0000}"/>
    <cellStyle name="20% - Accent1 4 2 4 2 3 3 8" xfId="35769" xr:uid="{00000000-0005-0000-0000-0000018B0000}"/>
    <cellStyle name="20% - Accent1 4 2 4 2 3 3 8 2" xfId="35770" xr:uid="{00000000-0005-0000-0000-0000028B0000}"/>
    <cellStyle name="20% - Accent1 4 2 4 2 3 3 9" xfId="35771" xr:uid="{00000000-0005-0000-0000-0000038B0000}"/>
    <cellStyle name="20% - Accent1 4 2 4 2 3 4" xfId="35772" xr:uid="{00000000-0005-0000-0000-0000048B0000}"/>
    <cellStyle name="20% - Accent1 4 2 4 2 3 4 2" xfId="35773" xr:uid="{00000000-0005-0000-0000-0000058B0000}"/>
    <cellStyle name="20% - Accent1 4 2 4 2 3 4 2 2" xfId="35774" xr:uid="{00000000-0005-0000-0000-0000068B0000}"/>
    <cellStyle name="20% - Accent1 4 2 4 2 3 4 2 2 2" xfId="35775" xr:uid="{00000000-0005-0000-0000-0000078B0000}"/>
    <cellStyle name="20% - Accent1 4 2 4 2 3 4 2 3" xfId="35776" xr:uid="{00000000-0005-0000-0000-0000088B0000}"/>
    <cellStyle name="20% - Accent1 4 2 4 2 3 4 3" xfId="35777" xr:uid="{00000000-0005-0000-0000-0000098B0000}"/>
    <cellStyle name="20% - Accent1 4 2 4 2 3 4 3 2" xfId="35778" xr:uid="{00000000-0005-0000-0000-00000A8B0000}"/>
    <cellStyle name="20% - Accent1 4 2 4 2 3 4 4" xfId="35779" xr:uid="{00000000-0005-0000-0000-00000B8B0000}"/>
    <cellStyle name="20% - Accent1 4 2 4 2 3 5" xfId="35780" xr:uid="{00000000-0005-0000-0000-00000C8B0000}"/>
    <cellStyle name="20% - Accent1 4 2 4 2 3 5 2" xfId="35781" xr:uid="{00000000-0005-0000-0000-00000D8B0000}"/>
    <cellStyle name="20% - Accent1 4 2 4 2 3 5 2 2" xfId="35782" xr:uid="{00000000-0005-0000-0000-00000E8B0000}"/>
    <cellStyle name="20% - Accent1 4 2 4 2 3 5 2 2 2" xfId="35783" xr:uid="{00000000-0005-0000-0000-00000F8B0000}"/>
    <cellStyle name="20% - Accent1 4 2 4 2 3 5 2 3" xfId="35784" xr:uid="{00000000-0005-0000-0000-0000108B0000}"/>
    <cellStyle name="20% - Accent1 4 2 4 2 3 5 3" xfId="35785" xr:uid="{00000000-0005-0000-0000-0000118B0000}"/>
    <cellStyle name="20% - Accent1 4 2 4 2 3 5 3 2" xfId="35786" xr:uid="{00000000-0005-0000-0000-0000128B0000}"/>
    <cellStyle name="20% - Accent1 4 2 4 2 3 5 4" xfId="35787" xr:uid="{00000000-0005-0000-0000-0000138B0000}"/>
    <cellStyle name="20% - Accent1 4 2 4 2 3 6" xfId="35788" xr:uid="{00000000-0005-0000-0000-0000148B0000}"/>
    <cellStyle name="20% - Accent1 4 2 4 2 3 6 2" xfId="35789" xr:uid="{00000000-0005-0000-0000-0000158B0000}"/>
    <cellStyle name="20% - Accent1 4 2 4 2 3 6 2 2" xfId="35790" xr:uid="{00000000-0005-0000-0000-0000168B0000}"/>
    <cellStyle name="20% - Accent1 4 2 4 2 3 6 2 2 2" xfId="35791" xr:uid="{00000000-0005-0000-0000-0000178B0000}"/>
    <cellStyle name="20% - Accent1 4 2 4 2 3 6 2 3" xfId="35792" xr:uid="{00000000-0005-0000-0000-0000188B0000}"/>
    <cellStyle name="20% - Accent1 4 2 4 2 3 6 3" xfId="35793" xr:uid="{00000000-0005-0000-0000-0000198B0000}"/>
    <cellStyle name="20% - Accent1 4 2 4 2 3 6 3 2" xfId="35794" xr:uid="{00000000-0005-0000-0000-00001A8B0000}"/>
    <cellStyle name="20% - Accent1 4 2 4 2 3 6 4" xfId="35795" xr:uid="{00000000-0005-0000-0000-00001B8B0000}"/>
    <cellStyle name="20% - Accent1 4 2 4 2 3 7" xfId="35796" xr:uid="{00000000-0005-0000-0000-00001C8B0000}"/>
    <cellStyle name="20% - Accent1 4 2 4 2 3 7 2" xfId="35797" xr:uid="{00000000-0005-0000-0000-00001D8B0000}"/>
    <cellStyle name="20% - Accent1 4 2 4 2 3 7 2 2" xfId="35798" xr:uid="{00000000-0005-0000-0000-00001E8B0000}"/>
    <cellStyle name="20% - Accent1 4 2 4 2 3 7 3" xfId="35799" xr:uid="{00000000-0005-0000-0000-00001F8B0000}"/>
    <cellStyle name="20% - Accent1 4 2 4 2 3 8" xfId="35800" xr:uid="{00000000-0005-0000-0000-0000208B0000}"/>
    <cellStyle name="20% - Accent1 4 2 4 2 3 8 2" xfId="35801" xr:uid="{00000000-0005-0000-0000-0000218B0000}"/>
    <cellStyle name="20% - Accent1 4 2 4 2 3 8 2 2" xfId="35802" xr:uid="{00000000-0005-0000-0000-0000228B0000}"/>
    <cellStyle name="20% - Accent1 4 2 4 2 3 8 3" xfId="35803" xr:uid="{00000000-0005-0000-0000-0000238B0000}"/>
    <cellStyle name="20% - Accent1 4 2 4 2 3 9" xfId="35804" xr:uid="{00000000-0005-0000-0000-0000248B0000}"/>
    <cellStyle name="20% - Accent1 4 2 4 2 3 9 2" xfId="35805" xr:uid="{00000000-0005-0000-0000-0000258B0000}"/>
    <cellStyle name="20% - Accent1 4 2 4 2 4" xfId="35806" xr:uid="{00000000-0005-0000-0000-0000268B0000}"/>
    <cellStyle name="20% - Accent1 4 2 4 2 4 10" xfId="35807" xr:uid="{00000000-0005-0000-0000-0000278B0000}"/>
    <cellStyle name="20% - Accent1 4 2 4 2 4 10 2" xfId="35808" xr:uid="{00000000-0005-0000-0000-0000288B0000}"/>
    <cellStyle name="20% - Accent1 4 2 4 2 4 11" xfId="35809" xr:uid="{00000000-0005-0000-0000-0000298B0000}"/>
    <cellStyle name="20% - Accent1 4 2 4 2 4 2" xfId="35810" xr:uid="{00000000-0005-0000-0000-00002A8B0000}"/>
    <cellStyle name="20% - Accent1 4 2 4 2 4 2 2" xfId="35811" xr:uid="{00000000-0005-0000-0000-00002B8B0000}"/>
    <cellStyle name="20% - Accent1 4 2 4 2 4 2 2 2" xfId="35812" xr:uid="{00000000-0005-0000-0000-00002C8B0000}"/>
    <cellStyle name="20% - Accent1 4 2 4 2 4 2 2 2 2" xfId="35813" xr:uid="{00000000-0005-0000-0000-00002D8B0000}"/>
    <cellStyle name="20% - Accent1 4 2 4 2 4 2 2 2 2 2" xfId="35814" xr:uid="{00000000-0005-0000-0000-00002E8B0000}"/>
    <cellStyle name="20% - Accent1 4 2 4 2 4 2 2 2 3" xfId="35815" xr:uid="{00000000-0005-0000-0000-00002F8B0000}"/>
    <cellStyle name="20% - Accent1 4 2 4 2 4 2 2 3" xfId="35816" xr:uid="{00000000-0005-0000-0000-0000308B0000}"/>
    <cellStyle name="20% - Accent1 4 2 4 2 4 2 2 3 2" xfId="35817" xr:uid="{00000000-0005-0000-0000-0000318B0000}"/>
    <cellStyle name="20% - Accent1 4 2 4 2 4 2 2 4" xfId="35818" xr:uid="{00000000-0005-0000-0000-0000328B0000}"/>
    <cellStyle name="20% - Accent1 4 2 4 2 4 2 3" xfId="35819" xr:uid="{00000000-0005-0000-0000-0000338B0000}"/>
    <cellStyle name="20% - Accent1 4 2 4 2 4 2 3 2" xfId="35820" xr:uid="{00000000-0005-0000-0000-0000348B0000}"/>
    <cellStyle name="20% - Accent1 4 2 4 2 4 2 3 2 2" xfId="35821" xr:uid="{00000000-0005-0000-0000-0000358B0000}"/>
    <cellStyle name="20% - Accent1 4 2 4 2 4 2 3 2 2 2" xfId="35822" xr:uid="{00000000-0005-0000-0000-0000368B0000}"/>
    <cellStyle name="20% - Accent1 4 2 4 2 4 2 3 2 3" xfId="35823" xr:uid="{00000000-0005-0000-0000-0000378B0000}"/>
    <cellStyle name="20% - Accent1 4 2 4 2 4 2 3 3" xfId="35824" xr:uid="{00000000-0005-0000-0000-0000388B0000}"/>
    <cellStyle name="20% - Accent1 4 2 4 2 4 2 3 3 2" xfId="35825" xr:uid="{00000000-0005-0000-0000-0000398B0000}"/>
    <cellStyle name="20% - Accent1 4 2 4 2 4 2 3 4" xfId="35826" xr:uid="{00000000-0005-0000-0000-00003A8B0000}"/>
    <cellStyle name="20% - Accent1 4 2 4 2 4 2 4" xfId="35827" xr:uid="{00000000-0005-0000-0000-00003B8B0000}"/>
    <cellStyle name="20% - Accent1 4 2 4 2 4 2 4 2" xfId="35828" xr:uid="{00000000-0005-0000-0000-00003C8B0000}"/>
    <cellStyle name="20% - Accent1 4 2 4 2 4 2 4 2 2" xfId="35829" xr:uid="{00000000-0005-0000-0000-00003D8B0000}"/>
    <cellStyle name="20% - Accent1 4 2 4 2 4 2 4 2 2 2" xfId="35830" xr:uid="{00000000-0005-0000-0000-00003E8B0000}"/>
    <cellStyle name="20% - Accent1 4 2 4 2 4 2 4 2 3" xfId="35831" xr:uid="{00000000-0005-0000-0000-00003F8B0000}"/>
    <cellStyle name="20% - Accent1 4 2 4 2 4 2 4 3" xfId="35832" xr:uid="{00000000-0005-0000-0000-0000408B0000}"/>
    <cellStyle name="20% - Accent1 4 2 4 2 4 2 4 3 2" xfId="35833" xr:uid="{00000000-0005-0000-0000-0000418B0000}"/>
    <cellStyle name="20% - Accent1 4 2 4 2 4 2 4 4" xfId="35834" xr:uid="{00000000-0005-0000-0000-0000428B0000}"/>
    <cellStyle name="20% - Accent1 4 2 4 2 4 2 5" xfId="35835" xr:uid="{00000000-0005-0000-0000-0000438B0000}"/>
    <cellStyle name="20% - Accent1 4 2 4 2 4 2 5 2" xfId="35836" xr:uid="{00000000-0005-0000-0000-0000448B0000}"/>
    <cellStyle name="20% - Accent1 4 2 4 2 4 2 5 2 2" xfId="35837" xr:uid="{00000000-0005-0000-0000-0000458B0000}"/>
    <cellStyle name="20% - Accent1 4 2 4 2 4 2 5 3" xfId="35838" xr:uid="{00000000-0005-0000-0000-0000468B0000}"/>
    <cellStyle name="20% - Accent1 4 2 4 2 4 2 6" xfId="35839" xr:uid="{00000000-0005-0000-0000-0000478B0000}"/>
    <cellStyle name="20% - Accent1 4 2 4 2 4 2 6 2" xfId="35840" xr:uid="{00000000-0005-0000-0000-0000488B0000}"/>
    <cellStyle name="20% - Accent1 4 2 4 2 4 2 6 2 2" xfId="35841" xr:uid="{00000000-0005-0000-0000-0000498B0000}"/>
    <cellStyle name="20% - Accent1 4 2 4 2 4 2 6 3" xfId="35842" xr:uid="{00000000-0005-0000-0000-00004A8B0000}"/>
    <cellStyle name="20% - Accent1 4 2 4 2 4 2 7" xfId="35843" xr:uid="{00000000-0005-0000-0000-00004B8B0000}"/>
    <cellStyle name="20% - Accent1 4 2 4 2 4 2 7 2" xfId="35844" xr:uid="{00000000-0005-0000-0000-00004C8B0000}"/>
    <cellStyle name="20% - Accent1 4 2 4 2 4 2 8" xfId="35845" xr:uid="{00000000-0005-0000-0000-00004D8B0000}"/>
    <cellStyle name="20% - Accent1 4 2 4 2 4 2 8 2" xfId="35846" xr:uid="{00000000-0005-0000-0000-00004E8B0000}"/>
    <cellStyle name="20% - Accent1 4 2 4 2 4 2 9" xfId="35847" xr:uid="{00000000-0005-0000-0000-00004F8B0000}"/>
    <cellStyle name="20% - Accent1 4 2 4 2 4 3" xfId="35848" xr:uid="{00000000-0005-0000-0000-0000508B0000}"/>
    <cellStyle name="20% - Accent1 4 2 4 2 4 3 2" xfId="35849" xr:uid="{00000000-0005-0000-0000-0000518B0000}"/>
    <cellStyle name="20% - Accent1 4 2 4 2 4 3 2 2" xfId="35850" xr:uid="{00000000-0005-0000-0000-0000528B0000}"/>
    <cellStyle name="20% - Accent1 4 2 4 2 4 3 2 2 2" xfId="35851" xr:uid="{00000000-0005-0000-0000-0000538B0000}"/>
    <cellStyle name="20% - Accent1 4 2 4 2 4 3 2 2 2 2" xfId="35852" xr:uid="{00000000-0005-0000-0000-0000548B0000}"/>
    <cellStyle name="20% - Accent1 4 2 4 2 4 3 2 2 3" xfId="35853" xr:uid="{00000000-0005-0000-0000-0000558B0000}"/>
    <cellStyle name="20% - Accent1 4 2 4 2 4 3 2 3" xfId="35854" xr:uid="{00000000-0005-0000-0000-0000568B0000}"/>
    <cellStyle name="20% - Accent1 4 2 4 2 4 3 2 3 2" xfId="35855" xr:uid="{00000000-0005-0000-0000-0000578B0000}"/>
    <cellStyle name="20% - Accent1 4 2 4 2 4 3 2 4" xfId="35856" xr:uid="{00000000-0005-0000-0000-0000588B0000}"/>
    <cellStyle name="20% - Accent1 4 2 4 2 4 3 3" xfId="35857" xr:uid="{00000000-0005-0000-0000-0000598B0000}"/>
    <cellStyle name="20% - Accent1 4 2 4 2 4 3 3 2" xfId="35858" xr:uid="{00000000-0005-0000-0000-00005A8B0000}"/>
    <cellStyle name="20% - Accent1 4 2 4 2 4 3 3 2 2" xfId="35859" xr:uid="{00000000-0005-0000-0000-00005B8B0000}"/>
    <cellStyle name="20% - Accent1 4 2 4 2 4 3 3 2 2 2" xfId="35860" xr:uid="{00000000-0005-0000-0000-00005C8B0000}"/>
    <cellStyle name="20% - Accent1 4 2 4 2 4 3 3 2 3" xfId="35861" xr:uid="{00000000-0005-0000-0000-00005D8B0000}"/>
    <cellStyle name="20% - Accent1 4 2 4 2 4 3 3 3" xfId="35862" xr:uid="{00000000-0005-0000-0000-00005E8B0000}"/>
    <cellStyle name="20% - Accent1 4 2 4 2 4 3 3 3 2" xfId="35863" xr:uid="{00000000-0005-0000-0000-00005F8B0000}"/>
    <cellStyle name="20% - Accent1 4 2 4 2 4 3 3 4" xfId="35864" xr:uid="{00000000-0005-0000-0000-0000608B0000}"/>
    <cellStyle name="20% - Accent1 4 2 4 2 4 3 4" xfId="35865" xr:uid="{00000000-0005-0000-0000-0000618B0000}"/>
    <cellStyle name="20% - Accent1 4 2 4 2 4 3 4 2" xfId="35866" xr:uid="{00000000-0005-0000-0000-0000628B0000}"/>
    <cellStyle name="20% - Accent1 4 2 4 2 4 3 4 2 2" xfId="35867" xr:uid="{00000000-0005-0000-0000-0000638B0000}"/>
    <cellStyle name="20% - Accent1 4 2 4 2 4 3 4 2 2 2" xfId="35868" xr:uid="{00000000-0005-0000-0000-0000648B0000}"/>
    <cellStyle name="20% - Accent1 4 2 4 2 4 3 4 2 3" xfId="35869" xr:uid="{00000000-0005-0000-0000-0000658B0000}"/>
    <cellStyle name="20% - Accent1 4 2 4 2 4 3 4 3" xfId="35870" xr:uid="{00000000-0005-0000-0000-0000668B0000}"/>
    <cellStyle name="20% - Accent1 4 2 4 2 4 3 4 3 2" xfId="35871" xr:uid="{00000000-0005-0000-0000-0000678B0000}"/>
    <cellStyle name="20% - Accent1 4 2 4 2 4 3 4 4" xfId="35872" xr:uid="{00000000-0005-0000-0000-0000688B0000}"/>
    <cellStyle name="20% - Accent1 4 2 4 2 4 3 5" xfId="35873" xr:uid="{00000000-0005-0000-0000-0000698B0000}"/>
    <cellStyle name="20% - Accent1 4 2 4 2 4 3 5 2" xfId="35874" xr:uid="{00000000-0005-0000-0000-00006A8B0000}"/>
    <cellStyle name="20% - Accent1 4 2 4 2 4 3 5 2 2" xfId="35875" xr:uid="{00000000-0005-0000-0000-00006B8B0000}"/>
    <cellStyle name="20% - Accent1 4 2 4 2 4 3 5 3" xfId="35876" xr:uid="{00000000-0005-0000-0000-00006C8B0000}"/>
    <cellStyle name="20% - Accent1 4 2 4 2 4 3 6" xfId="35877" xr:uid="{00000000-0005-0000-0000-00006D8B0000}"/>
    <cellStyle name="20% - Accent1 4 2 4 2 4 3 6 2" xfId="35878" xr:uid="{00000000-0005-0000-0000-00006E8B0000}"/>
    <cellStyle name="20% - Accent1 4 2 4 2 4 3 6 2 2" xfId="35879" xr:uid="{00000000-0005-0000-0000-00006F8B0000}"/>
    <cellStyle name="20% - Accent1 4 2 4 2 4 3 6 3" xfId="35880" xr:uid="{00000000-0005-0000-0000-0000708B0000}"/>
    <cellStyle name="20% - Accent1 4 2 4 2 4 3 7" xfId="35881" xr:uid="{00000000-0005-0000-0000-0000718B0000}"/>
    <cellStyle name="20% - Accent1 4 2 4 2 4 3 7 2" xfId="35882" xr:uid="{00000000-0005-0000-0000-0000728B0000}"/>
    <cellStyle name="20% - Accent1 4 2 4 2 4 3 8" xfId="35883" xr:uid="{00000000-0005-0000-0000-0000738B0000}"/>
    <cellStyle name="20% - Accent1 4 2 4 2 4 3 8 2" xfId="35884" xr:uid="{00000000-0005-0000-0000-0000748B0000}"/>
    <cellStyle name="20% - Accent1 4 2 4 2 4 3 9" xfId="35885" xr:uid="{00000000-0005-0000-0000-0000758B0000}"/>
    <cellStyle name="20% - Accent1 4 2 4 2 4 4" xfId="35886" xr:uid="{00000000-0005-0000-0000-0000768B0000}"/>
    <cellStyle name="20% - Accent1 4 2 4 2 4 4 2" xfId="35887" xr:uid="{00000000-0005-0000-0000-0000778B0000}"/>
    <cellStyle name="20% - Accent1 4 2 4 2 4 4 2 2" xfId="35888" xr:uid="{00000000-0005-0000-0000-0000788B0000}"/>
    <cellStyle name="20% - Accent1 4 2 4 2 4 4 2 2 2" xfId="35889" xr:uid="{00000000-0005-0000-0000-0000798B0000}"/>
    <cellStyle name="20% - Accent1 4 2 4 2 4 4 2 3" xfId="35890" xr:uid="{00000000-0005-0000-0000-00007A8B0000}"/>
    <cellStyle name="20% - Accent1 4 2 4 2 4 4 3" xfId="35891" xr:uid="{00000000-0005-0000-0000-00007B8B0000}"/>
    <cellStyle name="20% - Accent1 4 2 4 2 4 4 3 2" xfId="35892" xr:uid="{00000000-0005-0000-0000-00007C8B0000}"/>
    <cellStyle name="20% - Accent1 4 2 4 2 4 4 4" xfId="35893" xr:uid="{00000000-0005-0000-0000-00007D8B0000}"/>
    <cellStyle name="20% - Accent1 4 2 4 2 4 5" xfId="35894" xr:uid="{00000000-0005-0000-0000-00007E8B0000}"/>
    <cellStyle name="20% - Accent1 4 2 4 2 4 5 2" xfId="35895" xr:uid="{00000000-0005-0000-0000-00007F8B0000}"/>
    <cellStyle name="20% - Accent1 4 2 4 2 4 5 2 2" xfId="35896" xr:uid="{00000000-0005-0000-0000-0000808B0000}"/>
    <cellStyle name="20% - Accent1 4 2 4 2 4 5 2 2 2" xfId="35897" xr:uid="{00000000-0005-0000-0000-0000818B0000}"/>
    <cellStyle name="20% - Accent1 4 2 4 2 4 5 2 3" xfId="35898" xr:uid="{00000000-0005-0000-0000-0000828B0000}"/>
    <cellStyle name="20% - Accent1 4 2 4 2 4 5 3" xfId="35899" xr:uid="{00000000-0005-0000-0000-0000838B0000}"/>
    <cellStyle name="20% - Accent1 4 2 4 2 4 5 3 2" xfId="35900" xr:uid="{00000000-0005-0000-0000-0000848B0000}"/>
    <cellStyle name="20% - Accent1 4 2 4 2 4 5 4" xfId="35901" xr:uid="{00000000-0005-0000-0000-0000858B0000}"/>
    <cellStyle name="20% - Accent1 4 2 4 2 4 6" xfId="35902" xr:uid="{00000000-0005-0000-0000-0000868B0000}"/>
    <cellStyle name="20% - Accent1 4 2 4 2 4 6 2" xfId="35903" xr:uid="{00000000-0005-0000-0000-0000878B0000}"/>
    <cellStyle name="20% - Accent1 4 2 4 2 4 6 2 2" xfId="35904" xr:uid="{00000000-0005-0000-0000-0000888B0000}"/>
    <cellStyle name="20% - Accent1 4 2 4 2 4 6 2 2 2" xfId="35905" xr:uid="{00000000-0005-0000-0000-0000898B0000}"/>
    <cellStyle name="20% - Accent1 4 2 4 2 4 6 2 3" xfId="35906" xr:uid="{00000000-0005-0000-0000-00008A8B0000}"/>
    <cellStyle name="20% - Accent1 4 2 4 2 4 6 3" xfId="35907" xr:uid="{00000000-0005-0000-0000-00008B8B0000}"/>
    <cellStyle name="20% - Accent1 4 2 4 2 4 6 3 2" xfId="35908" xr:uid="{00000000-0005-0000-0000-00008C8B0000}"/>
    <cellStyle name="20% - Accent1 4 2 4 2 4 6 4" xfId="35909" xr:uid="{00000000-0005-0000-0000-00008D8B0000}"/>
    <cellStyle name="20% - Accent1 4 2 4 2 4 7" xfId="35910" xr:uid="{00000000-0005-0000-0000-00008E8B0000}"/>
    <cellStyle name="20% - Accent1 4 2 4 2 4 7 2" xfId="35911" xr:uid="{00000000-0005-0000-0000-00008F8B0000}"/>
    <cellStyle name="20% - Accent1 4 2 4 2 4 7 2 2" xfId="35912" xr:uid="{00000000-0005-0000-0000-0000908B0000}"/>
    <cellStyle name="20% - Accent1 4 2 4 2 4 7 3" xfId="35913" xr:uid="{00000000-0005-0000-0000-0000918B0000}"/>
    <cellStyle name="20% - Accent1 4 2 4 2 4 8" xfId="35914" xr:uid="{00000000-0005-0000-0000-0000928B0000}"/>
    <cellStyle name="20% - Accent1 4 2 4 2 4 8 2" xfId="35915" xr:uid="{00000000-0005-0000-0000-0000938B0000}"/>
    <cellStyle name="20% - Accent1 4 2 4 2 4 8 2 2" xfId="35916" xr:uid="{00000000-0005-0000-0000-0000948B0000}"/>
    <cellStyle name="20% - Accent1 4 2 4 2 4 8 3" xfId="35917" xr:uid="{00000000-0005-0000-0000-0000958B0000}"/>
    <cellStyle name="20% - Accent1 4 2 4 2 4 9" xfId="35918" xr:uid="{00000000-0005-0000-0000-0000968B0000}"/>
    <cellStyle name="20% - Accent1 4 2 4 2 4 9 2" xfId="35919" xr:uid="{00000000-0005-0000-0000-0000978B0000}"/>
    <cellStyle name="20% - Accent1 4 2 4 2 5" xfId="35920" xr:uid="{00000000-0005-0000-0000-0000988B0000}"/>
    <cellStyle name="20% - Accent1 4 2 4 2 5 10" xfId="35921" xr:uid="{00000000-0005-0000-0000-0000998B0000}"/>
    <cellStyle name="20% - Accent1 4 2 4 2 5 10 2" xfId="35922" xr:uid="{00000000-0005-0000-0000-00009A8B0000}"/>
    <cellStyle name="20% - Accent1 4 2 4 2 5 11" xfId="35923" xr:uid="{00000000-0005-0000-0000-00009B8B0000}"/>
    <cellStyle name="20% - Accent1 4 2 4 2 5 2" xfId="35924" xr:uid="{00000000-0005-0000-0000-00009C8B0000}"/>
    <cellStyle name="20% - Accent1 4 2 4 2 5 2 2" xfId="35925" xr:uid="{00000000-0005-0000-0000-00009D8B0000}"/>
    <cellStyle name="20% - Accent1 4 2 4 2 5 2 2 2" xfId="35926" xr:uid="{00000000-0005-0000-0000-00009E8B0000}"/>
    <cellStyle name="20% - Accent1 4 2 4 2 5 2 2 2 2" xfId="35927" xr:uid="{00000000-0005-0000-0000-00009F8B0000}"/>
    <cellStyle name="20% - Accent1 4 2 4 2 5 2 2 2 2 2" xfId="35928" xr:uid="{00000000-0005-0000-0000-0000A08B0000}"/>
    <cellStyle name="20% - Accent1 4 2 4 2 5 2 2 2 3" xfId="35929" xr:uid="{00000000-0005-0000-0000-0000A18B0000}"/>
    <cellStyle name="20% - Accent1 4 2 4 2 5 2 2 3" xfId="35930" xr:uid="{00000000-0005-0000-0000-0000A28B0000}"/>
    <cellStyle name="20% - Accent1 4 2 4 2 5 2 2 3 2" xfId="35931" xr:uid="{00000000-0005-0000-0000-0000A38B0000}"/>
    <cellStyle name="20% - Accent1 4 2 4 2 5 2 2 4" xfId="35932" xr:uid="{00000000-0005-0000-0000-0000A48B0000}"/>
    <cellStyle name="20% - Accent1 4 2 4 2 5 2 3" xfId="35933" xr:uid="{00000000-0005-0000-0000-0000A58B0000}"/>
    <cellStyle name="20% - Accent1 4 2 4 2 5 2 3 2" xfId="35934" xr:uid="{00000000-0005-0000-0000-0000A68B0000}"/>
    <cellStyle name="20% - Accent1 4 2 4 2 5 2 3 2 2" xfId="35935" xr:uid="{00000000-0005-0000-0000-0000A78B0000}"/>
    <cellStyle name="20% - Accent1 4 2 4 2 5 2 3 2 2 2" xfId="35936" xr:uid="{00000000-0005-0000-0000-0000A88B0000}"/>
    <cellStyle name="20% - Accent1 4 2 4 2 5 2 3 2 3" xfId="35937" xr:uid="{00000000-0005-0000-0000-0000A98B0000}"/>
    <cellStyle name="20% - Accent1 4 2 4 2 5 2 3 3" xfId="35938" xr:uid="{00000000-0005-0000-0000-0000AA8B0000}"/>
    <cellStyle name="20% - Accent1 4 2 4 2 5 2 3 3 2" xfId="35939" xr:uid="{00000000-0005-0000-0000-0000AB8B0000}"/>
    <cellStyle name="20% - Accent1 4 2 4 2 5 2 3 4" xfId="35940" xr:uid="{00000000-0005-0000-0000-0000AC8B0000}"/>
    <cellStyle name="20% - Accent1 4 2 4 2 5 2 4" xfId="35941" xr:uid="{00000000-0005-0000-0000-0000AD8B0000}"/>
    <cellStyle name="20% - Accent1 4 2 4 2 5 2 4 2" xfId="35942" xr:uid="{00000000-0005-0000-0000-0000AE8B0000}"/>
    <cellStyle name="20% - Accent1 4 2 4 2 5 2 4 2 2" xfId="35943" xr:uid="{00000000-0005-0000-0000-0000AF8B0000}"/>
    <cellStyle name="20% - Accent1 4 2 4 2 5 2 4 2 2 2" xfId="35944" xr:uid="{00000000-0005-0000-0000-0000B08B0000}"/>
    <cellStyle name="20% - Accent1 4 2 4 2 5 2 4 2 3" xfId="35945" xr:uid="{00000000-0005-0000-0000-0000B18B0000}"/>
    <cellStyle name="20% - Accent1 4 2 4 2 5 2 4 3" xfId="35946" xr:uid="{00000000-0005-0000-0000-0000B28B0000}"/>
    <cellStyle name="20% - Accent1 4 2 4 2 5 2 4 3 2" xfId="35947" xr:uid="{00000000-0005-0000-0000-0000B38B0000}"/>
    <cellStyle name="20% - Accent1 4 2 4 2 5 2 4 4" xfId="35948" xr:uid="{00000000-0005-0000-0000-0000B48B0000}"/>
    <cellStyle name="20% - Accent1 4 2 4 2 5 2 5" xfId="35949" xr:uid="{00000000-0005-0000-0000-0000B58B0000}"/>
    <cellStyle name="20% - Accent1 4 2 4 2 5 2 5 2" xfId="35950" xr:uid="{00000000-0005-0000-0000-0000B68B0000}"/>
    <cellStyle name="20% - Accent1 4 2 4 2 5 2 5 2 2" xfId="35951" xr:uid="{00000000-0005-0000-0000-0000B78B0000}"/>
    <cellStyle name="20% - Accent1 4 2 4 2 5 2 5 3" xfId="35952" xr:uid="{00000000-0005-0000-0000-0000B88B0000}"/>
    <cellStyle name="20% - Accent1 4 2 4 2 5 2 6" xfId="35953" xr:uid="{00000000-0005-0000-0000-0000B98B0000}"/>
    <cellStyle name="20% - Accent1 4 2 4 2 5 2 6 2" xfId="35954" xr:uid="{00000000-0005-0000-0000-0000BA8B0000}"/>
    <cellStyle name="20% - Accent1 4 2 4 2 5 2 6 2 2" xfId="35955" xr:uid="{00000000-0005-0000-0000-0000BB8B0000}"/>
    <cellStyle name="20% - Accent1 4 2 4 2 5 2 6 3" xfId="35956" xr:uid="{00000000-0005-0000-0000-0000BC8B0000}"/>
    <cellStyle name="20% - Accent1 4 2 4 2 5 2 7" xfId="35957" xr:uid="{00000000-0005-0000-0000-0000BD8B0000}"/>
    <cellStyle name="20% - Accent1 4 2 4 2 5 2 7 2" xfId="35958" xr:uid="{00000000-0005-0000-0000-0000BE8B0000}"/>
    <cellStyle name="20% - Accent1 4 2 4 2 5 2 8" xfId="35959" xr:uid="{00000000-0005-0000-0000-0000BF8B0000}"/>
    <cellStyle name="20% - Accent1 4 2 4 2 5 2 8 2" xfId="35960" xr:uid="{00000000-0005-0000-0000-0000C08B0000}"/>
    <cellStyle name="20% - Accent1 4 2 4 2 5 2 9" xfId="35961" xr:uid="{00000000-0005-0000-0000-0000C18B0000}"/>
    <cellStyle name="20% - Accent1 4 2 4 2 5 3" xfId="35962" xr:uid="{00000000-0005-0000-0000-0000C28B0000}"/>
    <cellStyle name="20% - Accent1 4 2 4 2 5 3 2" xfId="35963" xr:uid="{00000000-0005-0000-0000-0000C38B0000}"/>
    <cellStyle name="20% - Accent1 4 2 4 2 5 3 2 2" xfId="35964" xr:uid="{00000000-0005-0000-0000-0000C48B0000}"/>
    <cellStyle name="20% - Accent1 4 2 4 2 5 3 2 2 2" xfId="35965" xr:uid="{00000000-0005-0000-0000-0000C58B0000}"/>
    <cellStyle name="20% - Accent1 4 2 4 2 5 3 2 2 2 2" xfId="35966" xr:uid="{00000000-0005-0000-0000-0000C68B0000}"/>
    <cellStyle name="20% - Accent1 4 2 4 2 5 3 2 2 3" xfId="35967" xr:uid="{00000000-0005-0000-0000-0000C78B0000}"/>
    <cellStyle name="20% - Accent1 4 2 4 2 5 3 2 3" xfId="35968" xr:uid="{00000000-0005-0000-0000-0000C88B0000}"/>
    <cellStyle name="20% - Accent1 4 2 4 2 5 3 2 3 2" xfId="35969" xr:uid="{00000000-0005-0000-0000-0000C98B0000}"/>
    <cellStyle name="20% - Accent1 4 2 4 2 5 3 2 4" xfId="35970" xr:uid="{00000000-0005-0000-0000-0000CA8B0000}"/>
    <cellStyle name="20% - Accent1 4 2 4 2 5 3 3" xfId="35971" xr:uid="{00000000-0005-0000-0000-0000CB8B0000}"/>
    <cellStyle name="20% - Accent1 4 2 4 2 5 3 3 2" xfId="35972" xr:uid="{00000000-0005-0000-0000-0000CC8B0000}"/>
    <cellStyle name="20% - Accent1 4 2 4 2 5 3 3 2 2" xfId="35973" xr:uid="{00000000-0005-0000-0000-0000CD8B0000}"/>
    <cellStyle name="20% - Accent1 4 2 4 2 5 3 3 2 2 2" xfId="35974" xr:uid="{00000000-0005-0000-0000-0000CE8B0000}"/>
    <cellStyle name="20% - Accent1 4 2 4 2 5 3 3 2 3" xfId="35975" xr:uid="{00000000-0005-0000-0000-0000CF8B0000}"/>
    <cellStyle name="20% - Accent1 4 2 4 2 5 3 3 3" xfId="35976" xr:uid="{00000000-0005-0000-0000-0000D08B0000}"/>
    <cellStyle name="20% - Accent1 4 2 4 2 5 3 3 3 2" xfId="35977" xr:uid="{00000000-0005-0000-0000-0000D18B0000}"/>
    <cellStyle name="20% - Accent1 4 2 4 2 5 3 3 4" xfId="35978" xr:uid="{00000000-0005-0000-0000-0000D28B0000}"/>
    <cellStyle name="20% - Accent1 4 2 4 2 5 3 4" xfId="35979" xr:uid="{00000000-0005-0000-0000-0000D38B0000}"/>
    <cellStyle name="20% - Accent1 4 2 4 2 5 3 4 2" xfId="35980" xr:uid="{00000000-0005-0000-0000-0000D48B0000}"/>
    <cellStyle name="20% - Accent1 4 2 4 2 5 3 4 2 2" xfId="35981" xr:uid="{00000000-0005-0000-0000-0000D58B0000}"/>
    <cellStyle name="20% - Accent1 4 2 4 2 5 3 4 2 2 2" xfId="35982" xr:uid="{00000000-0005-0000-0000-0000D68B0000}"/>
    <cellStyle name="20% - Accent1 4 2 4 2 5 3 4 2 3" xfId="35983" xr:uid="{00000000-0005-0000-0000-0000D78B0000}"/>
    <cellStyle name="20% - Accent1 4 2 4 2 5 3 4 3" xfId="35984" xr:uid="{00000000-0005-0000-0000-0000D88B0000}"/>
    <cellStyle name="20% - Accent1 4 2 4 2 5 3 4 3 2" xfId="35985" xr:uid="{00000000-0005-0000-0000-0000D98B0000}"/>
    <cellStyle name="20% - Accent1 4 2 4 2 5 3 4 4" xfId="35986" xr:uid="{00000000-0005-0000-0000-0000DA8B0000}"/>
    <cellStyle name="20% - Accent1 4 2 4 2 5 3 5" xfId="35987" xr:uid="{00000000-0005-0000-0000-0000DB8B0000}"/>
    <cellStyle name="20% - Accent1 4 2 4 2 5 3 5 2" xfId="35988" xr:uid="{00000000-0005-0000-0000-0000DC8B0000}"/>
    <cellStyle name="20% - Accent1 4 2 4 2 5 3 5 2 2" xfId="35989" xr:uid="{00000000-0005-0000-0000-0000DD8B0000}"/>
    <cellStyle name="20% - Accent1 4 2 4 2 5 3 5 3" xfId="35990" xr:uid="{00000000-0005-0000-0000-0000DE8B0000}"/>
    <cellStyle name="20% - Accent1 4 2 4 2 5 3 6" xfId="35991" xr:uid="{00000000-0005-0000-0000-0000DF8B0000}"/>
    <cellStyle name="20% - Accent1 4 2 4 2 5 3 6 2" xfId="35992" xr:uid="{00000000-0005-0000-0000-0000E08B0000}"/>
    <cellStyle name="20% - Accent1 4 2 4 2 5 3 6 2 2" xfId="35993" xr:uid="{00000000-0005-0000-0000-0000E18B0000}"/>
    <cellStyle name="20% - Accent1 4 2 4 2 5 3 6 3" xfId="35994" xr:uid="{00000000-0005-0000-0000-0000E28B0000}"/>
    <cellStyle name="20% - Accent1 4 2 4 2 5 3 7" xfId="35995" xr:uid="{00000000-0005-0000-0000-0000E38B0000}"/>
    <cellStyle name="20% - Accent1 4 2 4 2 5 3 7 2" xfId="35996" xr:uid="{00000000-0005-0000-0000-0000E48B0000}"/>
    <cellStyle name="20% - Accent1 4 2 4 2 5 3 8" xfId="35997" xr:uid="{00000000-0005-0000-0000-0000E58B0000}"/>
    <cellStyle name="20% - Accent1 4 2 4 2 5 3 8 2" xfId="35998" xr:uid="{00000000-0005-0000-0000-0000E68B0000}"/>
    <cellStyle name="20% - Accent1 4 2 4 2 5 3 9" xfId="35999" xr:uid="{00000000-0005-0000-0000-0000E78B0000}"/>
    <cellStyle name="20% - Accent1 4 2 4 2 5 4" xfId="36000" xr:uid="{00000000-0005-0000-0000-0000E88B0000}"/>
    <cellStyle name="20% - Accent1 4 2 4 2 5 4 2" xfId="36001" xr:uid="{00000000-0005-0000-0000-0000E98B0000}"/>
    <cellStyle name="20% - Accent1 4 2 4 2 5 4 2 2" xfId="36002" xr:uid="{00000000-0005-0000-0000-0000EA8B0000}"/>
    <cellStyle name="20% - Accent1 4 2 4 2 5 4 2 2 2" xfId="36003" xr:uid="{00000000-0005-0000-0000-0000EB8B0000}"/>
    <cellStyle name="20% - Accent1 4 2 4 2 5 4 2 3" xfId="36004" xr:uid="{00000000-0005-0000-0000-0000EC8B0000}"/>
    <cellStyle name="20% - Accent1 4 2 4 2 5 4 3" xfId="36005" xr:uid="{00000000-0005-0000-0000-0000ED8B0000}"/>
    <cellStyle name="20% - Accent1 4 2 4 2 5 4 3 2" xfId="36006" xr:uid="{00000000-0005-0000-0000-0000EE8B0000}"/>
    <cellStyle name="20% - Accent1 4 2 4 2 5 4 4" xfId="36007" xr:uid="{00000000-0005-0000-0000-0000EF8B0000}"/>
    <cellStyle name="20% - Accent1 4 2 4 2 5 5" xfId="36008" xr:uid="{00000000-0005-0000-0000-0000F08B0000}"/>
    <cellStyle name="20% - Accent1 4 2 4 2 5 5 2" xfId="36009" xr:uid="{00000000-0005-0000-0000-0000F18B0000}"/>
    <cellStyle name="20% - Accent1 4 2 4 2 5 5 2 2" xfId="36010" xr:uid="{00000000-0005-0000-0000-0000F28B0000}"/>
    <cellStyle name="20% - Accent1 4 2 4 2 5 5 2 2 2" xfId="36011" xr:uid="{00000000-0005-0000-0000-0000F38B0000}"/>
    <cellStyle name="20% - Accent1 4 2 4 2 5 5 2 3" xfId="36012" xr:uid="{00000000-0005-0000-0000-0000F48B0000}"/>
    <cellStyle name="20% - Accent1 4 2 4 2 5 5 3" xfId="36013" xr:uid="{00000000-0005-0000-0000-0000F58B0000}"/>
    <cellStyle name="20% - Accent1 4 2 4 2 5 5 3 2" xfId="36014" xr:uid="{00000000-0005-0000-0000-0000F68B0000}"/>
    <cellStyle name="20% - Accent1 4 2 4 2 5 5 4" xfId="36015" xr:uid="{00000000-0005-0000-0000-0000F78B0000}"/>
    <cellStyle name="20% - Accent1 4 2 4 2 5 6" xfId="36016" xr:uid="{00000000-0005-0000-0000-0000F88B0000}"/>
    <cellStyle name="20% - Accent1 4 2 4 2 5 6 2" xfId="36017" xr:uid="{00000000-0005-0000-0000-0000F98B0000}"/>
    <cellStyle name="20% - Accent1 4 2 4 2 5 6 2 2" xfId="36018" xr:uid="{00000000-0005-0000-0000-0000FA8B0000}"/>
    <cellStyle name="20% - Accent1 4 2 4 2 5 6 2 2 2" xfId="36019" xr:uid="{00000000-0005-0000-0000-0000FB8B0000}"/>
    <cellStyle name="20% - Accent1 4 2 4 2 5 6 2 3" xfId="36020" xr:uid="{00000000-0005-0000-0000-0000FC8B0000}"/>
    <cellStyle name="20% - Accent1 4 2 4 2 5 6 3" xfId="36021" xr:uid="{00000000-0005-0000-0000-0000FD8B0000}"/>
    <cellStyle name="20% - Accent1 4 2 4 2 5 6 3 2" xfId="36022" xr:uid="{00000000-0005-0000-0000-0000FE8B0000}"/>
    <cellStyle name="20% - Accent1 4 2 4 2 5 6 4" xfId="36023" xr:uid="{00000000-0005-0000-0000-0000FF8B0000}"/>
    <cellStyle name="20% - Accent1 4 2 4 2 5 7" xfId="36024" xr:uid="{00000000-0005-0000-0000-0000008C0000}"/>
    <cellStyle name="20% - Accent1 4 2 4 2 5 7 2" xfId="36025" xr:uid="{00000000-0005-0000-0000-0000018C0000}"/>
    <cellStyle name="20% - Accent1 4 2 4 2 5 7 2 2" xfId="36026" xr:uid="{00000000-0005-0000-0000-0000028C0000}"/>
    <cellStyle name="20% - Accent1 4 2 4 2 5 7 3" xfId="36027" xr:uid="{00000000-0005-0000-0000-0000038C0000}"/>
    <cellStyle name="20% - Accent1 4 2 4 2 5 8" xfId="36028" xr:uid="{00000000-0005-0000-0000-0000048C0000}"/>
    <cellStyle name="20% - Accent1 4 2 4 2 5 8 2" xfId="36029" xr:uid="{00000000-0005-0000-0000-0000058C0000}"/>
    <cellStyle name="20% - Accent1 4 2 4 2 5 8 2 2" xfId="36030" xr:uid="{00000000-0005-0000-0000-0000068C0000}"/>
    <cellStyle name="20% - Accent1 4 2 4 2 5 8 3" xfId="36031" xr:uid="{00000000-0005-0000-0000-0000078C0000}"/>
    <cellStyle name="20% - Accent1 4 2 4 2 5 9" xfId="36032" xr:uid="{00000000-0005-0000-0000-0000088C0000}"/>
    <cellStyle name="20% - Accent1 4 2 4 2 5 9 2" xfId="36033" xr:uid="{00000000-0005-0000-0000-0000098C0000}"/>
    <cellStyle name="20% - Accent1 4 2 4 2 6" xfId="36034" xr:uid="{00000000-0005-0000-0000-00000A8C0000}"/>
    <cellStyle name="20% - Accent1 4 2 4 2 6 2" xfId="36035" xr:uid="{00000000-0005-0000-0000-00000B8C0000}"/>
    <cellStyle name="20% - Accent1 4 2 4 2 6 2 2" xfId="36036" xr:uid="{00000000-0005-0000-0000-00000C8C0000}"/>
    <cellStyle name="20% - Accent1 4 2 4 2 6 2 2 2" xfId="36037" xr:uid="{00000000-0005-0000-0000-00000D8C0000}"/>
    <cellStyle name="20% - Accent1 4 2 4 2 6 2 2 2 2" xfId="36038" xr:uid="{00000000-0005-0000-0000-00000E8C0000}"/>
    <cellStyle name="20% - Accent1 4 2 4 2 6 2 2 3" xfId="36039" xr:uid="{00000000-0005-0000-0000-00000F8C0000}"/>
    <cellStyle name="20% - Accent1 4 2 4 2 6 2 3" xfId="36040" xr:uid="{00000000-0005-0000-0000-0000108C0000}"/>
    <cellStyle name="20% - Accent1 4 2 4 2 6 2 3 2" xfId="36041" xr:uid="{00000000-0005-0000-0000-0000118C0000}"/>
    <cellStyle name="20% - Accent1 4 2 4 2 6 2 4" xfId="36042" xr:uid="{00000000-0005-0000-0000-0000128C0000}"/>
    <cellStyle name="20% - Accent1 4 2 4 2 6 3" xfId="36043" xr:uid="{00000000-0005-0000-0000-0000138C0000}"/>
    <cellStyle name="20% - Accent1 4 2 4 2 6 3 2" xfId="36044" xr:uid="{00000000-0005-0000-0000-0000148C0000}"/>
    <cellStyle name="20% - Accent1 4 2 4 2 6 3 2 2" xfId="36045" xr:uid="{00000000-0005-0000-0000-0000158C0000}"/>
    <cellStyle name="20% - Accent1 4 2 4 2 6 3 2 2 2" xfId="36046" xr:uid="{00000000-0005-0000-0000-0000168C0000}"/>
    <cellStyle name="20% - Accent1 4 2 4 2 6 3 2 3" xfId="36047" xr:uid="{00000000-0005-0000-0000-0000178C0000}"/>
    <cellStyle name="20% - Accent1 4 2 4 2 6 3 3" xfId="36048" xr:uid="{00000000-0005-0000-0000-0000188C0000}"/>
    <cellStyle name="20% - Accent1 4 2 4 2 6 3 3 2" xfId="36049" xr:uid="{00000000-0005-0000-0000-0000198C0000}"/>
    <cellStyle name="20% - Accent1 4 2 4 2 6 3 4" xfId="36050" xr:uid="{00000000-0005-0000-0000-00001A8C0000}"/>
    <cellStyle name="20% - Accent1 4 2 4 2 6 4" xfId="36051" xr:uid="{00000000-0005-0000-0000-00001B8C0000}"/>
    <cellStyle name="20% - Accent1 4 2 4 2 6 4 2" xfId="36052" xr:uid="{00000000-0005-0000-0000-00001C8C0000}"/>
    <cellStyle name="20% - Accent1 4 2 4 2 6 4 2 2" xfId="36053" xr:uid="{00000000-0005-0000-0000-00001D8C0000}"/>
    <cellStyle name="20% - Accent1 4 2 4 2 6 4 2 2 2" xfId="36054" xr:uid="{00000000-0005-0000-0000-00001E8C0000}"/>
    <cellStyle name="20% - Accent1 4 2 4 2 6 4 2 3" xfId="36055" xr:uid="{00000000-0005-0000-0000-00001F8C0000}"/>
    <cellStyle name="20% - Accent1 4 2 4 2 6 4 3" xfId="36056" xr:uid="{00000000-0005-0000-0000-0000208C0000}"/>
    <cellStyle name="20% - Accent1 4 2 4 2 6 4 3 2" xfId="36057" xr:uid="{00000000-0005-0000-0000-0000218C0000}"/>
    <cellStyle name="20% - Accent1 4 2 4 2 6 4 4" xfId="36058" xr:uid="{00000000-0005-0000-0000-0000228C0000}"/>
    <cellStyle name="20% - Accent1 4 2 4 2 6 5" xfId="36059" xr:uid="{00000000-0005-0000-0000-0000238C0000}"/>
    <cellStyle name="20% - Accent1 4 2 4 2 6 5 2" xfId="36060" xr:uid="{00000000-0005-0000-0000-0000248C0000}"/>
    <cellStyle name="20% - Accent1 4 2 4 2 6 5 2 2" xfId="36061" xr:uid="{00000000-0005-0000-0000-0000258C0000}"/>
    <cellStyle name="20% - Accent1 4 2 4 2 6 5 3" xfId="36062" xr:uid="{00000000-0005-0000-0000-0000268C0000}"/>
    <cellStyle name="20% - Accent1 4 2 4 2 6 6" xfId="36063" xr:uid="{00000000-0005-0000-0000-0000278C0000}"/>
    <cellStyle name="20% - Accent1 4 2 4 2 6 6 2" xfId="36064" xr:uid="{00000000-0005-0000-0000-0000288C0000}"/>
    <cellStyle name="20% - Accent1 4 2 4 2 6 6 2 2" xfId="36065" xr:uid="{00000000-0005-0000-0000-0000298C0000}"/>
    <cellStyle name="20% - Accent1 4 2 4 2 6 6 3" xfId="36066" xr:uid="{00000000-0005-0000-0000-00002A8C0000}"/>
    <cellStyle name="20% - Accent1 4 2 4 2 6 7" xfId="36067" xr:uid="{00000000-0005-0000-0000-00002B8C0000}"/>
    <cellStyle name="20% - Accent1 4 2 4 2 6 7 2" xfId="36068" xr:uid="{00000000-0005-0000-0000-00002C8C0000}"/>
    <cellStyle name="20% - Accent1 4 2 4 2 6 8" xfId="36069" xr:uid="{00000000-0005-0000-0000-00002D8C0000}"/>
    <cellStyle name="20% - Accent1 4 2 4 2 6 8 2" xfId="36070" xr:uid="{00000000-0005-0000-0000-00002E8C0000}"/>
    <cellStyle name="20% - Accent1 4 2 4 2 6 9" xfId="36071" xr:uid="{00000000-0005-0000-0000-00002F8C0000}"/>
    <cellStyle name="20% - Accent1 4 2 4 2 7" xfId="36072" xr:uid="{00000000-0005-0000-0000-0000308C0000}"/>
    <cellStyle name="20% - Accent1 4 2 4 2 7 2" xfId="36073" xr:uid="{00000000-0005-0000-0000-0000318C0000}"/>
    <cellStyle name="20% - Accent1 4 2 4 2 7 2 2" xfId="36074" xr:uid="{00000000-0005-0000-0000-0000328C0000}"/>
    <cellStyle name="20% - Accent1 4 2 4 2 7 2 2 2" xfId="36075" xr:uid="{00000000-0005-0000-0000-0000338C0000}"/>
    <cellStyle name="20% - Accent1 4 2 4 2 7 2 2 2 2" xfId="36076" xr:uid="{00000000-0005-0000-0000-0000348C0000}"/>
    <cellStyle name="20% - Accent1 4 2 4 2 7 2 2 3" xfId="36077" xr:uid="{00000000-0005-0000-0000-0000358C0000}"/>
    <cellStyle name="20% - Accent1 4 2 4 2 7 2 3" xfId="36078" xr:uid="{00000000-0005-0000-0000-0000368C0000}"/>
    <cellStyle name="20% - Accent1 4 2 4 2 7 2 3 2" xfId="36079" xr:uid="{00000000-0005-0000-0000-0000378C0000}"/>
    <cellStyle name="20% - Accent1 4 2 4 2 7 2 4" xfId="36080" xr:uid="{00000000-0005-0000-0000-0000388C0000}"/>
    <cellStyle name="20% - Accent1 4 2 4 2 7 3" xfId="36081" xr:uid="{00000000-0005-0000-0000-0000398C0000}"/>
    <cellStyle name="20% - Accent1 4 2 4 2 7 3 2" xfId="36082" xr:uid="{00000000-0005-0000-0000-00003A8C0000}"/>
    <cellStyle name="20% - Accent1 4 2 4 2 7 3 2 2" xfId="36083" xr:uid="{00000000-0005-0000-0000-00003B8C0000}"/>
    <cellStyle name="20% - Accent1 4 2 4 2 7 3 2 2 2" xfId="36084" xr:uid="{00000000-0005-0000-0000-00003C8C0000}"/>
    <cellStyle name="20% - Accent1 4 2 4 2 7 3 2 3" xfId="36085" xr:uid="{00000000-0005-0000-0000-00003D8C0000}"/>
    <cellStyle name="20% - Accent1 4 2 4 2 7 3 3" xfId="36086" xr:uid="{00000000-0005-0000-0000-00003E8C0000}"/>
    <cellStyle name="20% - Accent1 4 2 4 2 7 3 3 2" xfId="36087" xr:uid="{00000000-0005-0000-0000-00003F8C0000}"/>
    <cellStyle name="20% - Accent1 4 2 4 2 7 3 4" xfId="36088" xr:uid="{00000000-0005-0000-0000-0000408C0000}"/>
    <cellStyle name="20% - Accent1 4 2 4 2 7 4" xfId="36089" xr:uid="{00000000-0005-0000-0000-0000418C0000}"/>
    <cellStyle name="20% - Accent1 4 2 4 2 7 4 2" xfId="36090" xr:uid="{00000000-0005-0000-0000-0000428C0000}"/>
    <cellStyle name="20% - Accent1 4 2 4 2 7 4 2 2" xfId="36091" xr:uid="{00000000-0005-0000-0000-0000438C0000}"/>
    <cellStyle name="20% - Accent1 4 2 4 2 7 4 2 2 2" xfId="36092" xr:uid="{00000000-0005-0000-0000-0000448C0000}"/>
    <cellStyle name="20% - Accent1 4 2 4 2 7 4 2 3" xfId="36093" xr:uid="{00000000-0005-0000-0000-0000458C0000}"/>
    <cellStyle name="20% - Accent1 4 2 4 2 7 4 3" xfId="36094" xr:uid="{00000000-0005-0000-0000-0000468C0000}"/>
    <cellStyle name="20% - Accent1 4 2 4 2 7 4 3 2" xfId="36095" xr:uid="{00000000-0005-0000-0000-0000478C0000}"/>
    <cellStyle name="20% - Accent1 4 2 4 2 7 4 4" xfId="36096" xr:uid="{00000000-0005-0000-0000-0000488C0000}"/>
    <cellStyle name="20% - Accent1 4 2 4 2 7 5" xfId="36097" xr:uid="{00000000-0005-0000-0000-0000498C0000}"/>
    <cellStyle name="20% - Accent1 4 2 4 2 7 5 2" xfId="36098" xr:uid="{00000000-0005-0000-0000-00004A8C0000}"/>
    <cellStyle name="20% - Accent1 4 2 4 2 7 5 2 2" xfId="36099" xr:uid="{00000000-0005-0000-0000-00004B8C0000}"/>
    <cellStyle name="20% - Accent1 4 2 4 2 7 5 3" xfId="36100" xr:uid="{00000000-0005-0000-0000-00004C8C0000}"/>
    <cellStyle name="20% - Accent1 4 2 4 2 7 6" xfId="36101" xr:uid="{00000000-0005-0000-0000-00004D8C0000}"/>
    <cellStyle name="20% - Accent1 4 2 4 2 7 6 2" xfId="36102" xr:uid="{00000000-0005-0000-0000-00004E8C0000}"/>
    <cellStyle name="20% - Accent1 4 2 4 2 7 6 2 2" xfId="36103" xr:uid="{00000000-0005-0000-0000-00004F8C0000}"/>
    <cellStyle name="20% - Accent1 4 2 4 2 7 6 3" xfId="36104" xr:uid="{00000000-0005-0000-0000-0000508C0000}"/>
    <cellStyle name="20% - Accent1 4 2 4 2 7 7" xfId="36105" xr:uid="{00000000-0005-0000-0000-0000518C0000}"/>
    <cellStyle name="20% - Accent1 4 2 4 2 7 7 2" xfId="36106" xr:uid="{00000000-0005-0000-0000-0000528C0000}"/>
    <cellStyle name="20% - Accent1 4 2 4 2 7 8" xfId="36107" xr:uid="{00000000-0005-0000-0000-0000538C0000}"/>
    <cellStyle name="20% - Accent1 4 2 4 2 7 8 2" xfId="36108" xr:uid="{00000000-0005-0000-0000-0000548C0000}"/>
    <cellStyle name="20% - Accent1 4 2 4 2 7 9" xfId="36109" xr:uid="{00000000-0005-0000-0000-0000558C0000}"/>
    <cellStyle name="20% - Accent1 4 2 4 2 8" xfId="36110" xr:uid="{00000000-0005-0000-0000-0000568C0000}"/>
    <cellStyle name="20% - Accent1 4 2 4 2 8 2" xfId="36111" xr:uid="{00000000-0005-0000-0000-0000578C0000}"/>
    <cellStyle name="20% - Accent1 4 2 4 2 8 2 2" xfId="36112" xr:uid="{00000000-0005-0000-0000-0000588C0000}"/>
    <cellStyle name="20% - Accent1 4 2 4 2 8 2 2 2" xfId="36113" xr:uid="{00000000-0005-0000-0000-0000598C0000}"/>
    <cellStyle name="20% - Accent1 4 2 4 2 8 2 3" xfId="36114" xr:uid="{00000000-0005-0000-0000-00005A8C0000}"/>
    <cellStyle name="20% - Accent1 4 2 4 2 8 3" xfId="36115" xr:uid="{00000000-0005-0000-0000-00005B8C0000}"/>
    <cellStyle name="20% - Accent1 4 2 4 2 8 3 2" xfId="36116" xr:uid="{00000000-0005-0000-0000-00005C8C0000}"/>
    <cellStyle name="20% - Accent1 4 2 4 2 8 4" xfId="36117" xr:uid="{00000000-0005-0000-0000-00005D8C0000}"/>
    <cellStyle name="20% - Accent1 4 2 4 2 9" xfId="36118" xr:uid="{00000000-0005-0000-0000-00005E8C0000}"/>
    <cellStyle name="20% - Accent1 4 2 4 2 9 2" xfId="36119" xr:uid="{00000000-0005-0000-0000-00005F8C0000}"/>
    <cellStyle name="20% - Accent1 4 2 4 2 9 2 2" xfId="36120" xr:uid="{00000000-0005-0000-0000-0000608C0000}"/>
    <cellStyle name="20% - Accent1 4 2 4 2 9 2 2 2" xfId="36121" xr:uid="{00000000-0005-0000-0000-0000618C0000}"/>
    <cellStyle name="20% - Accent1 4 2 4 2 9 2 3" xfId="36122" xr:uid="{00000000-0005-0000-0000-0000628C0000}"/>
    <cellStyle name="20% - Accent1 4 2 4 2 9 3" xfId="36123" xr:uid="{00000000-0005-0000-0000-0000638C0000}"/>
    <cellStyle name="20% - Accent1 4 2 4 2 9 3 2" xfId="36124" xr:uid="{00000000-0005-0000-0000-0000648C0000}"/>
    <cellStyle name="20% - Accent1 4 2 4 2 9 4" xfId="36125" xr:uid="{00000000-0005-0000-0000-0000658C0000}"/>
    <cellStyle name="20% - Accent1 4 2 4 3" xfId="36126" xr:uid="{00000000-0005-0000-0000-0000668C0000}"/>
    <cellStyle name="20% - Accent1 4 2 4 3 10" xfId="36127" xr:uid="{00000000-0005-0000-0000-0000678C0000}"/>
    <cellStyle name="20% - Accent1 4 2 4 3 10 2" xfId="36128" xr:uid="{00000000-0005-0000-0000-0000688C0000}"/>
    <cellStyle name="20% - Accent1 4 2 4 3 10 2 2" xfId="36129" xr:uid="{00000000-0005-0000-0000-0000698C0000}"/>
    <cellStyle name="20% - Accent1 4 2 4 3 10 3" xfId="36130" xr:uid="{00000000-0005-0000-0000-00006A8C0000}"/>
    <cellStyle name="20% - Accent1 4 2 4 3 11" xfId="36131" xr:uid="{00000000-0005-0000-0000-00006B8C0000}"/>
    <cellStyle name="20% - Accent1 4 2 4 3 11 2" xfId="36132" xr:uid="{00000000-0005-0000-0000-00006C8C0000}"/>
    <cellStyle name="20% - Accent1 4 2 4 3 11 2 2" xfId="36133" xr:uid="{00000000-0005-0000-0000-00006D8C0000}"/>
    <cellStyle name="20% - Accent1 4 2 4 3 11 3" xfId="36134" xr:uid="{00000000-0005-0000-0000-00006E8C0000}"/>
    <cellStyle name="20% - Accent1 4 2 4 3 12" xfId="36135" xr:uid="{00000000-0005-0000-0000-00006F8C0000}"/>
    <cellStyle name="20% - Accent1 4 2 4 3 12 2" xfId="36136" xr:uid="{00000000-0005-0000-0000-0000708C0000}"/>
    <cellStyle name="20% - Accent1 4 2 4 3 13" xfId="36137" xr:uid="{00000000-0005-0000-0000-0000718C0000}"/>
    <cellStyle name="20% - Accent1 4 2 4 3 13 2" xfId="36138" xr:uid="{00000000-0005-0000-0000-0000728C0000}"/>
    <cellStyle name="20% - Accent1 4 2 4 3 14" xfId="36139" xr:uid="{00000000-0005-0000-0000-0000738C0000}"/>
    <cellStyle name="20% - Accent1 4 2 4 3 2" xfId="36140" xr:uid="{00000000-0005-0000-0000-0000748C0000}"/>
    <cellStyle name="20% - Accent1 4 2 4 3 2 10" xfId="36141" xr:uid="{00000000-0005-0000-0000-0000758C0000}"/>
    <cellStyle name="20% - Accent1 4 2 4 3 2 10 2" xfId="36142" xr:uid="{00000000-0005-0000-0000-0000768C0000}"/>
    <cellStyle name="20% - Accent1 4 2 4 3 2 11" xfId="36143" xr:uid="{00000000-0005-0000-0000-0000778C0000}"/>
    <cellStyle name="20% - Accent1 4 2 4 3 2 2" xfId="36144" xr:uid="{00000000-0005-0000-0000-0000788C0000}"/>
    <cellStyle name="20% - Accent1 4 2 4 3 2 2 2" xfId="36145" xr:uid="{00000000-0005-0000-0000-0000798C0000}"/>
    <cellStyle name="20% - Accent1 4 2 4 3 2 2 2 2" xfId="36146" xr:uid="{00000000-0005-0000-0000-00007A8C0000}"/>
    <cellStyle name="20% - Accent1 4 2 4 3 2 2 2 2 2" xfId="36147" xr:uid="{00000000-0005-0000-0000-00007B8C0000}"/>
    <cellStyle name="20% - Accent1 4 2 4 3 2 2 2 2 2 2" xfId="36148" xr:uid="{00000000-0005-0000-0000-00007C8C0000}"/>
    <cellStyle name="20% - Accent1 4 2 4 3 2 2 2 2 3" xfId="36149" xr:uid="{00000000-0005-0000-0000-00007D8C0000}"/>
    <cellStyle name="20% - Accent1 4 2 4 3 2 2 2 3" xfId="36150" xr:uid="{00000000-0005-0000-0000-00007E8C0000}"/>
    <cellStyle name="20% - Accent1 4 2 4 3 2 2 2 3 2" xfId="36151" xr:uid="{00000000-0005-0000-0000-00007F8C0000}"/>
    <cellStyle name="20% - Accent1 4 2 4 3 2 2 2 4" xfId="36152" xr:uid="{00000000-0005-0000-0000-0000808C0000}"/>
    <cellStyle name="20% - Accent1 4 2 4 3 2 2 3" xfId="36153" xr:uid="{00000000-0005-0000-0000-0000818C0000}"/>
    <cellStyle name="20% - Accent1 4 2 4 3 2 2 3 2" xfId="36154" xr:uid="{00000000-0005-0000-0000-0000828C0000}"/>
    <cellStyle name="20% - Accent1 4 2 4 3 2 2 3 2 2" xfId="36155" xr:uid="{00000000-0005-0000-0000-0000838C0000}"/>
    <cellStyle name="20% - Accent1 4 2 4 3 2 2 3 2 2 2" xfId="36156" xr:uid="{00000000-0005-0000-0000-0000848C0000}"/>
    <cellStyle name="20% - Accent1 4 2 4 3 2 2 3 2 3" xfId="36157" xr:uid="{00000000-0005-0000-0000-0000858C0000}"/>
    <cellStyle name="20% - Accent1 4 2 4 3 2 2 3 3" xfId="36158" xr:uid="{00000000-0005-0000-0000-0000868C0000}"/>
    <cellStyle name="20% - Accent1 4 2 4 3 2 2 3 3 2" xfId="36159" xr:uid="{00000000-0005-0000-0000-0000878C0000}"/>
    <cellStyle name="20% - Accent1 4 2 4 3 2 2 3 4" xfId="36160" xr:uid="{00000000-0005-0000-0000-0000888C0000}"/>
    <cellStyle name="20% - Accent1 4 2 4 3 2 2 4" xfId="36161" xr:uid="{00000000-0005-0000-0000-0000898C0000}"/>
    <cellStyle name="20% - Accent1 4 2 4 3 2 2 4 2" xfId="36162" xr:uid="{00000000-0005-0000-0000-00008A8C0000}"/>
    <cellStyle name="20% - Accent1 4 2 4 3 2 2 4 2 2" xfId="36163" xr:uid="{00000000-0005-0000-0000-00008B8C0000}"/>
    <cellStyle name="20% - Accent1 4 2 4 3 2 2 4 2 2 2" xfId="36164" xr:uid="{00000000-0005-0000-0000-00008C8C0000}"/>
    <cellStyle name="20% - Accent1 4 2 4 3 2 2 4 2 3" xfId="36165" xr:uid="{00000000-0005-0000-0000-00008D8C0000}"/>
    <cellStyle name="20% - Accent1 4 2 4 3 2 2 4 3" xfId="36166" xr:uid="{00000000-0005-0000-0000-00008E8C0000}"/>
    <cellStyle name="20% - Accent1 4 2 4 3 2 2 4 3 2" xfId="36167" xr:uid="{00000000-0005-0000-0000-00008F8C0000}"/>
    <cellStyle name="20% - Accent1 4 2 4 3 2 2 4 4" xfId="36168" xr:uid="{00000000-0005-0000-0000-0000908C0000}"/>
    <cellStyle name="20% - Accent1 4 2 4 3 2 2 5" xfId="36169" xr:uid="{00000000-0005-0000-0000-0000918C0000}"/>
    <cellStyle name="20% - Accent1 4 2 4 3 2 2 5 2" xfId="36170" xr:uid="{00000000-0005-0000-0000-0000928C0000}"/>
    <cellStyle name="20% - Accent1 4 2 4 3 2 2 5 2 2" xfId="36171" xr:uid="{00000000-0005-0000-0000-0000938C0000}"/>
    <cellStyle name="20% - Accent1 4 2 4 3 2 2 5 3" xfId="36172" xr:uid="{00000000-0005-0000-0000-0000948C0000}"/>
    <cellStyle name="20% - Accent1 4 2 4 3 2 2 6" xfId="36173" xr:uid="{00000000-0005-0000-0000-0000958C0000}"/>
    <cellStyle name="20% - Accent1 4 2 4 3 2 2 6 2" xfId="36174" xr:uid="{00000000-0005-0000-0000-0000968C0000}"/>
    <cellStyle name="20% - Accent1 4 2 4 3 2 2 6 2 2" xfId="36175" xr:uid="{00000000-0005-0000-0000-0000978C0000}"/>
    <cellStyle name="20% - Accent1 4 2 4 3 2 2 6 3" xfId="36176" xr:uid="{00000000-0005-0000-0000-0000988C0000}"/>
    <cellStyle name="20% - Accent1 4 2 4 3 2 2 7" xfId="36177" xr:uid="{00000000-0005-0000-0000-0000998C0000}"/>
    <cellStyle name="20% - Accent1 4 2 4 3 2 2 7 2" xfId="36178" xr:uid="{00000000-0005-0000-0000-00009A8C0000}"/>
    <cellStyle name="20% - Accent1 4 2 4 3 2 2 8" xfId="36179" xr:uid="{00000000-0005-0000-0000-00009B8C0000}"/>
    <cellStyle name="20% - Accent1 4 2 4 3 2 2 8 2" xfId="36180" xr:uid="{00000000-0005-0000-0000-00009C8C0000}"/>
    <cellStyle name="20% - Accent1 4 2 4 3 2 2 9" xfId="36181" xr:uid="{00000000-0005-0000-0000-00009D8C0000}"/>
    <cellStyle name="20% - Accent1 4 2 4 3 2 3" xfId="36182" xr:uid="{00000000-0005-0000-0000-00009E8C0000}"/>
    <cellStyle name="20% - Accent1 4 2 4 3 2 3 2" xfId="36183" xr:uid="{00000000-0005-0000-0000-00009F8C0000}"/>
    <cellStyle name="20% - Accent1 4 2 4 3 2 3 2 2" xfId="36184" xr:uid="{00000000-0005-0000-0000-0000A08C0000}"/>
    <cellStyle name="20% - Accent1 4 2 4 3 2 3 2 2 2" xfId="36185" xr:uid="{00000000-0005-0000-0000-0000A18C0000}"/>
    <cellStyle name="20% - Accent1 4 2 4 3 2 3 2 2 2 2" xfId="36186" xr:uid="{00000000-0005-0000-0000-0000A28C0000}"/>
    <cellStyle name="20% - Accent1 4 2 4 3 2 3 2 2 3" xfId="36187" xr:uid="{00000000-0005-0000-0000-0000A38C0000}"/>
    <cellStyle name="20% - Accent1 4 2 4 3 2 3 2 3" xfId="36188" xr:uid="{00000000-0005-0000-0000-0000A48C0000}"/>
    <cellStyle name="20% - Accent1 4 2 4 3 2 3 2 3 2" xfId="36189" xr:uid="{00000000-0005-0000-0000-0000A58C0000}"/>
    <cellStyle name="20% - Accent1 4 2 4 3 2 3 2 4" xfId="36190" xr:uid="{00000000-0005-0000-0000-0000A68C0000}"/>
    <cellStyle name="20% - Accent1 4 2 4 3 2 3 3" xfId="36191" xr:uid="{00000000-0005-0000-0000-0000A78C0000}"/>
    <cellStyle name="20% - Accent1 4 2 4 3 2 3 3 2" xfId="36192" xr:uid="{00000000-0005-0000-0000-0000A88C0000}"/>
    <cellStyle name="20% - Accent1 4 2 4 3 2 3 3 2 2" xfId="36193" xr:uid="{00000000-0005-0000-0000-0000A98C0000}"/>
    <cellStyle name="20% - Accent1 4 2 4 3 2 3 3 2 2 2" xfId="36194" xr:uid="{00000000-0005-0000-0000-0000AA8C0000}"/>
    <cellStyle name="20% - Accent1 4 2 4 3 2 3 3 2 3" xfId="36195" xr:uid="{00000000-0005-0000-0000-0000AB8C0000}"/>
    <cellStyle name="20% - Accent1 4 2 4 3 2 3 3 3" xfId="36196" xr:uid="{00000000-0005-0000-0000-0000AC8C0000}"/>
    <cellStyle name="20% - Accent1 4 2 4 3 2 3 3 3 2" xfId="36197" xr:uid="{00000000-0005-0000-0000-0000AD8C0000}"/>
    <cellStyle name="20% - Accent1 4 2 4 3 2 3 3 4" xfId="36198" xr:uid="{00000000-0005-0000-0000-0000AE8C0000}"/>
    <cellStyle name="20% - Accent1 4 2 4 3 2 3 4" xfId="36199" xr:uid="{00000000-0005-0000-0000-0000AF8C0000}"/>
    <cellStyle name="20% - Accent1 4 2 4 3 2 3 4 2" xfId="36200" xr:uid="{00000000-0005-0000-0000-0000B08C0000}"/>
    <cellStyle name="20% - Accent1 4 2 4 3 2 3 4 2 2" xfId="36201" xr:uid="{00000000-0005-0000-0000-0000B18C0000}"/>
    <cellStyle name="20% - Accent1 4 2 4 3 2 3 4 2 2 2" xfId="36202" xr:uid="{00000000-0005-0000-0000-0000B28C0000}"/>
    <cellStyle name="20% - Accent1 4 2 4 3 2 3 4 2 3" xfId="36203" xr:uid="{00000000-0005-0000-0000-0000B38C0000}"/>
    <cellStyle name="20% - Accent1 4 2 4 3 2 3 4 3" xfId="36204" xr:uid="{00000000-0005-0000-0000-0000B48C0000}"/>
    <cellStyle name="20% - Accent1 4 2 4 3 2 3 4 3 2" xfId="36205" xr:uid="{00000000-0005-0000-0000-0000B58C0000}"/>
    <cellStyle name="20% - Accent1 4 2 4 3 2 3 4 4" xfId="36206" xr:uid="{00000000-0005-0000-0000-0000B68C0000}"/>
    <cellStyle name="20% - Accent1 4 2 4 3 2 3 5" xfId="36207" xr:uid="{00000000-0005-0000-0000-0000B78C0000}"/>
    <cellStyle name="20% - Accent1 4 2 4 3 2 3 5 2" xfId="36208" xr:uid="{00000000-0005-0000-0000-0000B88C0000}"/>
    <cellStyle name="20% - Accent1 4 2 4 3 2 3 5 2 2" xfId="36209" xr:uid="{00000000-0005-0000-0000-0000B98C0000}"/>
    <cellStyle name="20% - Accent1 4 2 4 3 2 3 5 3" xfId="36210" xr:uid="{00000000-0005-0000-0000-0000BA8C0000}"/>
    <cellStyle name="20% - Accent1 4 2 4 3 2 3 6" xfId="36211" xr:uid="{00000000-0005-0000-0000-0000BB8C0000}"/>
    <cellStyle name="20% - Accent1 4 2 4 3 2 3 6 2" xfId="36212" xr:uid="{00000000-0005-0000-0000-0000BC8C0000}"/>
    <cellStyle name="20% - Accent1 4 2 4 3 2 3 6 2 2" xfId="36213" xr:uid="{00000000-0005-0000-0000-0000BD8C0000}"/>
    <cellStyle name="20% - Accent1 4 2 4 3 2 3 6 3" xfId="36214" xr:uid="{00000000-0005-0000-0000-0000BE8C0000}"/>
    <cellStyle name="20% - Accent1 4 2 4 3 2 3 7" xfId="36215" xr:uid="{00000000-0005-0000-0000-0000BF8C0000}"/>
    <cellStyle name="20% - Accent1 4 2 4 3 2 3 7 2" xfId="36216" xr:uid="{00000000-0005-0000-0000-0000C08C0000}"/>
    <cellStyle name="20% - Accent1 4 2 4 3 2 3 8" xfId="36217" xr:uid="{00000000-0005-0000-0000-0000C18C0000}"/>
    <cellStyle name="20% - Accent1 4 2 4 3 2 3 8 2" xfId="36218" xr:uid="{00000000-0005-0000-0000-0000C28C0000}"/>
    <cellStyle name="20% - Accent1 4 2 4 3 2 3 9" xfId="36219" xr:uid="{00000000-0005-0000-0000-0000C38C0000}"/>
    <cellStyle name="20% - Accent1 4 2 4 3 2 4" xfId="36220" xr:uid="{00000000-0005-0000-0000-0000C48C0000}"/>
    <cellStyle name="20% - Accent1 4 2 4 3 2 4 2" xfId="36221" xr:uid="{00000000-0005-0000-0000-0000C58C0000}"/>
    <cellStyle name="20% - Accent1 4 2 4 3 2 4 2 2" xfId="36222" xr:uid="{00000000-0005-0000-0000-0000C68C0000}"/>
    <cellStyle name="20% - Accent1 4 2 4 3 2 4 2 2 2" xfId="36223" xr:uid="{00000000-0005-0000-0000-0000C78C0000}"/>
    <cellStyle name="20% - Accent1 4 2 4 3 2 4 2 3" xfId="36224" xr:uid="{00000000-0005-0000-0000-0000C88C0000}"/>
    <cellStyle name="20% - Accent1 4 2 4 3 2 4 3" xfId="36225" xr:uid="{00000000-0005-0000-0000-0000C98C0000}"/>
    <cellStyle name="20% - Accent1 4 2 4 3 2 4 3 2" xfId="36226" xr:uid="{00000000-0005-0000-0000-0000CA8C0000}"/>
    <cellStyle name="20% - Accent1 4 2 4 3 2 4 4" xfId="36227" xr:uid="{00000000-0005-0000-0000-0000CB8C0000}"/>
    <cellStyle name="20% - Accent1 4 2 4 3 2 5" xfId="36228" xr:uid="{00000000-0005-0000-0000-0000CC8C0000}"/>
    <cellStyle name="20% - Accent1 4 2 4 3 2 5 2" xfId="36229" xr:uid="{00000000-0005-0000-0000-0000CD8C0000}"/>
    <cellStyle name="20% - Accent1 4 2 4 3 2 5 2 2" xfId="36230" xr:uid="{00000000-0005-0000-0000-0000CE8C0000}"/>
    <cellStyle name="20% - Accent1 4 2 4 3 2 5 2 2 2" xfId="36231" xr:uid="{00000000-0005-0000-0000-0000CF8C0000}"/>
    <cellStyle name="20% - Accent1 4 2 4 3 2 5 2 3" xfId="36232" xr:uid="{00000000-0005-0000-0000-0000D08C0000}"/>
    <cellStyle name="20% - Accent1 4 2 4 3 2 5 3" xfId="36233" xr:uid="{00000000-0005-0000-0000-0000D18C0000}"/>
    <cellStyle name="20% - Accent1 4 2 4 3 2 5 3 2" xfId="36234" xr:uid="{00000000-0005-0000-0000-0000D28C0000}"/>
    <cellStyle name="20% - Accent1 4 2 4 3 2 5 4" xfId="36235" xr:uid="{00000000-0005-0000-0000-0000D38C0000}"/>
    <cellStyle name="20% - Accent1 4 2 4 3 2 6" xfId="36236" xr:uid="{00000000-0005-0000-0000-0000D48C0000}"/>
    <cellStyle name="20% - Accent1 4 2 4 3 2 6 2" xfId="36237" xr:uid="{00000000-0005-0000-0000-0000D58C0000}"/>
    <cellStyle name="20% - Accent1 4 2 4 3 2 6 2 2" xfId="36238" xr:uid="{00000000-0005-0000-0000-0000D68C0000}"/>
    <cellStyle name="20% - Accent1 4 2 4 3 2 6 2 2 2" xfId="36239" xr:uid="{00000000-0005-0000-0000-0000D78C0000}"/>
    <cellStyle name="20% - Accent1 4 2 4 3 2 6 2 3" xfId="36240" xr:uid="{00000000-0005-0000-0000-0000D88C0000}"/>
    <cellStyle name="20% - Accent1 4 2 4 3 2 6 3" xfId="36241" xr:uid="{00000000-0005-0000-0000-0000D98C0000}"/>
    <cellStyle name="20% - Accent1 4 2 4 3 2 6 3 2" xfId="36242" xr:uid="{00000000-0005-0000-0000-0000DA8C0000}"/>
    <cellStyle name="20% - Accent1 4 2 4 3 2 6 4" xfId="36243" xr:uid="{00000000-0005-0000-0000-0000DB8C0000}"/>
    <cellStyle name="20% - Accent1 4 2 4 3 2 7" xfId="36244" xr:uid="{00000000-0005-0000-0000-0000DC8C0000}"/>
    <cellStyle name="20% - Accent1 4 2 4 3 2 7 2" xfId="36245" xr:uid="{00000000-0005-0000-0000-0000DD8C0000}"/>
    <cellStyle name="20% - Accent1 4 2 4 3 2 7 2 2" xfId="36246" xr:uid="{00000000-0005-0000-0000-0000DE8C0000}"/>
    <cellStyle name="20% - Accent1 4 2 4 3 2 7 3" xfId="36247" xr:uid="{00000000-0005-0000-0000-0000DF8C0000}"/>
    <cellStyle name="20% - Accent1 4 2 4 3 2 8" xfId="36248" xr:uid="{00000000-0005-0000-0000-0000E08C0000}"/>
    <cellStyle name="20% - Accent1 4 2 4 3 2 8 2" xfId="36249" xr:uid="{00000000-0005-0000-0000-0000E18C0000}"/>
    <cellStyle name="20% - Accent1 4 2 4 3 2 8 2 2" xfId="36250" xr:uid="{00000000-0005-0000-0000-0000E28C0000}"/>
    <cellStyle name="20% - Accent1 4 2 4 3 2 8 3" xfId="36251" xr:uid="{00000000-0005-0000-0000-0000E38C0000}"/>
    <cellStyle name="20% - Accent1 4 2 4 3 2 9" xfId="36252" xr:uid="{00000000-0005-0000-0000-0000E48C0000}"/>
    <cellStyle name="20% - Accent1 4 2 4 3 2 9 2" xfId="36253" xr:uid="{00000000-0005-0000-0000-0000E58C0000}"/>
    <cellStyle name="20% - Accent1 4 2 4 3 3" xfId="36254" xr:uid="{00000000-0005-0000-0000-0000E68C0000}"/>
    <cellStyle name="20% - Accent1 4 2 4 3 3 10" xfId="36255" xr:uid="{00000000-0005-0000-0000-0000E78C0000}"/>
    <cellStyle name="20% - Accent1 4 2 4 3 3 10 2" xfId="36256" xr:uid="{00000000-0005-0000-0000-0000E88C0000}"/>
    <cellStyle name="20% - Accent1 4 2 4 3 3 11" xfId="36257" xr:uid="{00000000-0005-0000-0000-0000E98C0000}"/>
    <cellStyle name="20% - Accent1 4 2 4 3 3 2" xfId="36258" xr:uid="{00000000-0005-0000-0000-0000EA8C0000}"/>
    <cellStyle name="20% - Accent1 4 2 4 3 3 2 2" xfId="36259" xr:uid="{00000000-0005-0000-0000-0000EB8C0000}"/>
    <cellStyle name="20% - Accent1 4 2 4 3 3 2 2 2" xfId="36260" xr:uid="{00000000-0005-0000-0000-0000EC8C0000}"/>
    <cellStyle name="20% - Accent1 4 2 4 3 3 2 2 2 2" xfId="36261" xr:uid="{00000000-0005-0000-0000-0000ED8C0000}"/>
    <cellStyle name="20% - Accent1 4 2 4 3 3 2 2 2 2 2" xfId="36262" xr:uid="{00000000-0005-0000-0000-0000EE8C0000}"/>
    <cellStyle name="20% - Accent1 4 2 4 3 3 2 2 2 3" xfId="36263" xr:uid="{00000000-0005-0000-0000-0000EF8C0000}"/>
    <cellStyle name="20% - Accent1 4 2 4 3 3 2 2 3" xfId="36264" xr:uid="{00000000-0005-0000-0000-0000F08C0000}"/>
    <cellStyle name="20% - Accent1 4 2 4 3 3 2 2 3 2" xfId="36265" xr:uid="{00000000-0005-0000-0000-0000F18C0000}"/>
    <cellStyle name="20% - Accent1 4 2 4 3 3 2 2 4" xfId="36266" xr:uid="{00000000-0005-0000-0000-0000F28C0000}"/>
    <cellStyle name="20% - Accent1 4 2 4 3 3 2 3" xfId="36267" xr:uid="{00000000-0005-0000-0000-0000F38C0000}"/>
    <cellStyle name="20% - Accent1 4 2 4 3 3 2 3 2" xfId="36268" xr:uid="{00000000-0005-0000-0000-0000F48C0000}"/>
    <cellStyle name="20% - Accent1 4 2 4 3 3 2 3 2 2" xfId="36269" xr:uid="{00000000-0005-0000-0000-0000F58C0000}"/>
    <cellStyle name="20% - Accent1 4 2 4 3 3 2 3 2 2 2" xfId="36270" xr:uid="{00000000-0005-0000-0000-0000F68C0000}"/>
    <cellStyle name="20% - Accent1 4 2 4 3 3 2 3 2 3" xfId="36271" xr:uid="{00000000-0005-0000-0000-0000F78C0000}"/>
    <cellStyle name="20% - Accent1 4 2 4 3 3 2 3 3" xfId="36272" xr:uid="{00000000-0005-0000-0000-0000F88C0000}"/>
    <cellStyle name="20% - Accent1 4 2 4 3 3 2 3 3 2" xfId="36273" xr:uid="{00000000-0005-0000-0000-0000F98C0000}"/>
    <cellStyle name="20% - Accent1 4 2 4 3 3 2 3 4" xfId="36274" xr:uid="{00000000-0005-0000-0000-0000FA8C0000}"/>
    <cellStyle name="20% - Accent1 4 2 4 3 3 2 4" xfId="36275" xr:uid="{00000000-0005-0000-0000-0000FB8C0000}"/>
    <cellStyle name="20% - Accent1 4 2 4 3 3 2 4 2" xfId="36276" xr:uid="{00000000-0005-0000-0000-0000FC8C0000}"/>
    <cellStyle name="20% - Accent1 4 2 4 3 3 2 4 2 2" xfId="36277" xr:uid="{00000000-0005-0000-0000-0000FD8C0000}"/>
    <cellStyle name="20% - Accent1 4 2 4 3 3 2 4 2 2 2" xfId="36278" xr:uid="{00000000-0005-0000-0000-0000FE8C0000}"/>
    <cellStyle name="20% - Accent1 4 2 4 3 3 2 4 2 3" xfId="36279" xr:uid="{00000000-0005-0000-0000-0000FF8C0000}"/>
    <cellStyle name="20% - Accent1 4 2 4 3 3 2 4 3" xfId="36280" xr:uid="{00000000-0005-0000-0000-0000008D0000}"/>
    <cellStyle name="20% - Accent1 4 2 4 3 3 2 4 3 2" xfId="36281" xr:uid="{00000000-0005-0000-0000-0000018D0000}"/>
    <cellStyle name="20% - Accent1 4 2 4 3 3 2 4 4" xfId="36282" xr:uid="{00000000-0005-0000-0000-0000028D0000}"/>
    <cellStyle name="20% - Accent1 4 2 4 3 3 2 5" xfId="36283" xr:uid="{00000000-0005-0000-0000-0000038D0000}"/>
    <cellStyle name="20% - Accent1 4 2 4 3 3 2 5 2" xfId="36284" xr:uid="{00000000-0005-0000-0000-0000048D0000}"/>
    <cellStyle name="20% - Accent1 4 2 4 3 3 2 5 2 2" xfId="36285" xr:uid="{00000000-0005-0000-0000-0000058D0000}"/>
    <cellStyle name="20% - Accent1 4 2 4 3 3 2 5 3" xfId="36286" xr:uid="{00000000-0005-0000-0000-0000068D0000}"/>
    <cellStyle name="20% - Accent1 4 2 4 3 3 2 6" xfId="36287" xr:uid="{00000000-0005-0000-0000-0000078D0000}"/>
    <cellStyle name="20% - Accent1 4 2 4 3 3 2 6 2" xfId="36288" xr:uid="{00000000-0005-0000-0000-0000088D0000}"/>
    <cellStyle name="20% - Accent1 4 2 4 3 3 2 6 2 2" xfId="36289" xr:uid="{00000000-0005-0000-0000-0000098D0000}"/>
    <cellStyle name="20% - Accent1 4 2 4 3 3 2 6 3" xfId="36290" xr:uid="{00000000-0005-0000-0000-00000A8D0000}"/>
    <cellStyle name="20% - Accent1 4 2 4 3 3 2 7" xfId="36291" xr:uid="{00000000-0005-0000-0000-00000B8D0000}"/>
    <cellStyle name="20% - Accent1 4 2 4 3 3 2 7 2" xfId="36292" xr:uid="{00000000-0005-0000-0000-00000C8D0000}"/>
    <cellStyle name="20% - Accent1 4 2 4 3 3 2 8" xfId="36293" xr:uid="{00000000-0005-0000-0000-00000D8D0000}"/>
    <cellStyle name="20% - Accent1 4 2 4 3 3 2 8 2" xfId="36294" xr:uid="{00000000-0005-0000-0000-00000E8D0000}"/>
    <cellStyle name="20% - Accent1 4 2 4 3 3 2 9" xfId="36295" xr:uid="{00000000-0005-0000-0000-00000F8D0000}"/>
    <cellStyle name="20% - Accent1 4 2 4 3 3 3" xfId="36296" xr:uid="{00000000-0005-0000-0000-0000108D0000}"/>
    <cellStyle name="20% - Accent1 4 2 4 3 3 3 2" xfId="36297" xr:uid="{00000000-0005-0000-0000-0000118D0000}"/>
    <cellStyle name="20% - Accent1 4 2 4 3 3 3 2 2" xfId="36298" xr:uid="{00000000-0005-0000-0000-0000128D0000}"/>
    <cellStyle name="20% - Accent1 4 2 4 3 3 3 2 2 2" xfId="36299" xr:uid="{00000000-0005-0000-0000-0000138D0000}"/>
    <cellStyle name="20% - Accent1 4 2 4 3 3 3 2 2 2 2" xfId="36300" xr:uid="{00000000-0005-0000-0000-0000148D0000}"/>
    <cellStyle name="20% - Accent1 4 2 4 3 3 3 2 2 3" xfId="36301" xr:uid="{00000000-0005-0000-0000-0000158D0000}"/>
    <cellStyle name="20% - Accent1 4 2 4 3 3 3 2 3" xfId="36302" xr:uid="{00000000-0005-0000-0000-0000168D0000}"/>
    <cellStyle name="20% - Accent1 4 2 4 3 3 3 2 3 2" xfId="36303" xr:uid="{00000000-0005-0000-0000-0000178D0000}"/>
    <cellStyle name="20% - Accent1 4 2 4 3 3 3 2 4" xfId="36304" xr:uid="{00000000-0005-0000-0000-0000188D0000}"/>
    <cellStyle name="20% - Accent1 4 2 4 3 3 3 3" xfId="36305" xr:uid="{00000000-0005-0000-0000-0000198D0000}"/>
    <cellStyle name="20% - Accent1 4 2 4 3 3 3 3 2" xfId="36306" xr:uid="{00000000-0005-0000-0000-00001A8D0000}"/>
    <cellStyle name="20% - Accent1 4 2 4 3 3 3 3 2 2" xfId="36307" xr:uid="{00000000-0005-0000-0000-00001B8D0000}"/>
    <cellStyle name="20% - Accent1 4 2 4 3 3 3 3 2 2 2" xfId="36308" xr:uid="{00000000-0005-0000-0000-00001C8D0000}"/>
    <cellStyle name="20% - Accent1 4 2 4 3 3 3 3 2 3" xfId="36309" xr:uid="{00000000-0005-0000-0000-00001D8D0000}"/>
    <cellStyle name="20% - Accent1 4 2 4 3 3 3 3 3" xfId="36310" xr:uid="{00000000-0005-0000-0000-00001E8D0000}"/>
    <cellStyle name="20% - Accent1 4 2 4 3 3 3 3 3 2" xfId="36311" xr:uid="{00000000-0005-0000-0000-00001F8D0000}"/>
    <cellStyle name="20% - Accent1 4 2 4 3 3 3 3 4" xfId="36312" xr:uid="{00000000-0005-0000-0000-0000208D0000}"/>
    <cellStyle name="20% - Accent1 4 2 4 3 3 3 4" xfId="36313" xr:uid="{00000000-0005-0000-0000-0000218D0000}"/>
    <cellStyle name="20% - Accent1 4 2 4 3 3 3 4 2" xfId="36314" xr:uid="{00000000-0005-0000-0000-0000228D0000}"/>
    <cellStyle name="20% - Accent1 4 2 4 3 3 3 4 2 2" xfId="36315" xr:uid="{00000000-0005-0000-0000-0000238D0000}"/>
    <cellStyle name="20% - Accent1 4 2 4 3 3 3 4 2 2 2" xfId="36316" xr:uid="{00000000-0005-0000-0000-0000248D0000}"/>
    <cellStyle name="20% - Accent1 4 2 4 3 3 3 4 2 3" xfId="36317" xr:uid="{00000000-0005-0000-0000-0000258D0000}"/>
    <cellStyle name="20% - Accent1 4 2 4 3 3 3 4 3" xfId="36318" xr:uid="{00000000-0005-0000-0000-0000268D0000}"/>
    <cellStyle name="20% - Accent1 4 2 4 3 3 3 4 3 2" xfId="36319" xr:uid="{00000000-0005-0000-0000-0000278D0000}"/>
    <cellStyle name="20% - Accent1 4 2 4 3 3 3 4 4" xfId="36320" xr:uid="{00000000-0005-0000-0000-0000288D0000}"/>
    <cellStyle name="20% - Accent1 4 2 4 3 3 3 5" xfId="36321" xr:uid="{00000000-0005-0000-0000-0000298D0000}"/>
    <cellStyle name="20% - Accent1 4 2 4 3 3 3 5 2" xfId="36322" xr:uid="{00000000-0005-0000-0000-00002A8D0000}"/>
    <cellStyle name="20% - Accent1 4 2 4 3 3 3 5 2 2" xfId="36323" xr:uid="{00000000-0005-0000-0000-00002B8D0000}"/>
    <cellStyle name="20% - Accent1 4 2 4 3 3 3 5 3" xfId="36324" xr:uid="{00000000-0005-0000-0000-00002C8D0000}"/>
    <cellStyle name="20% - Accent1 4 2 4 3 3 3 6" xfId="36325" xr:uid="{00000000-0005-0000-0000-00002D8D0000}"/>
    <cellStyle name="20% - Accent1 4 2 4 3 3 3 6 2" xfId="36326" xr:uid="{00000000-0005-0000-0000-00002E8D0000}"/>
    <cellStyle name="20% - Accent1 4 2 4 3 3 3 6 2 2" xfId="36327" xr:uid="{00000000-0005-0000-0000-00002F8D0000}"/>
    <cellStyle name="20% - Accent1 4 2 4 3 3 3 6 3" xfId="36328" xr:uid="{00000000-0005-0000-0000-0000308D0000}"/>
    <cellStyle name="20% - Accent1 4 2 4 3 3 3 7" xfId="36329" xr:uid="{00000000-0005-0000-0000-0000318D0000}"/>
    <cellStyle name="20% - Accent1 4 2 4 3 3 3 7 2" xfId="36330" xr:uid="{00000000-0005-0000-0000-0000328D0000}"/>
    <cellStyle name="20% - Accent1 4 2 4 3 3 3 8" xfId="36331" xr:uid="{00000000-0005-0000-0000-0000338D0000}"/>
    <cellStyle name="20% - Accent1 4 2 4 3 3 3 8 2" xfId="36332" xr:uid="{00000000-0005-0000-0000-0000348D0000}"/>
    <cellStyle name="20% - Accent1 4 2 4 3 3 3 9" xfId="36333" xr:uid="{00000000-0005-0000-0000-0000358D0000}"/>
    <cellStyle name="20% - Accent1 4 2 4 3 3 4" xfId="36334" xr:uid="{00000000-0005-0000-0000-0000368D0000}"/>
    <cellStyle name="20% - Accent1 4 2 4 3 3 4 2" xfId="36335" xr:uid="{00000000-0005-0000-0000-0000378D0000}"/>
    <cellStyle name="20% - Accent1 4 2 4 3 3 4 2 2" xfId="36336" xr:uid="{00000000-0005-0000-0000-0000388D0000}"/>
    <cellStyle name="20% - Accent1 4 2 4 3 3 4 2 2 2" xfId="36337" xr:uid="{00000000-0005-0000-0000-0000398D0000}"/>
    <cellStyle name="20% - Accent1 4 2 4 3 3 4 2 3" xfId="36338" xr:uid="{00000000-0005-0000-0000-00003A8D0000}"/>
    <cellStyle name="20% - Accent1 4 2 4 3 3 4 3" xfId="36339" xr:uid="{00000000-0005-0000-0000-00003B8D0000}"/>
    <cellStyle name="20% - Accent1 4 2 4 3 3 4 3 2" xfId="36340" xr:uid="{00000000-0005-0000-0000-00003C8D0000}"/>
    <cellStyle name="20% - Accent1 4 2 4 3 3 4 4" xfId="36341" xr:uid="{00000000-0005-0000-0000-00003D8D0000}"/>
    <cellStyle name="20% - Accent1 4 2 4 3 3 5" xfId="36342" xr:uid="{00000000-0005-0000-0000-00003E8D0000}"/>
    <cellStyle name="20% - Accent1 4 2 4 3 3 5 2" xfId="36343" xr:uid="{00000000-0005-0000-0000-00003F8D0000}"/>
    <cellStyle name="20% - Accent1 4 2 4 3 3 5 2 2" xfId="36344" xr:uid="{00000000-0005-0000-0000-0000408D0000}"/>
    <cellStyle name="20% - Accent1 4 2 4 3 3 5 2 2 2" xfId="36345" xr:uid="{00000000-0005-0000-0000-0000418D0000}"/>
    <cellStyle name="20% - Accent1 4 2 4 3 3 5 2 3" xfId="36346" xr:uid="{00000000-0005-0000-0000-0000428D0000}"/>
    <cellStyle name="20% - Accent1 4 2 4 3 3 5 3" xfId="36347" xr:uid="{00000000-0005-0000-0000-0000438D0000}"/>
    <cellStyle name="20% - Accent1 4 2 4 3 3 5 3 2" xfId="36348" xr:uid="{00000000-0005-0000-0000-0000448D0000}"/>
    <cellStyle name="20% - Accent1 4 2 4 3 3 5 4" xfId="36349" xr:uid="{00000000-0005-0000-0000-0000458D0000}"/>
    <cellStyle name="20% - Accent1 4 2 4 3 3 6" xfId="36350" xr:uid="{00000000-0005-0000-0000-0000468D0000}"/>
    <cellStyle name="20% - Accent1 4 2 4 3 3 6 2" xfId="36351" xr:uid="{00000000-0005-0000-0000-0000478D0000}"/>
    <cellStyle name="20% - Accent1 4 2 4 3 3 6 2 2" xfId="36352" xr:uid="{00000000-0005-0000-0000-0000488D0000}"/>
    <cellStyle name="20% - Accent1 4 2 4 3 3 6 2 2 2" xfId="36353" xr:uid="{00000000-0005-0000-0000-0000498D0000}"/>
    <cellStyle name="20% - Accent1 4 2 4 3 3 6 2 3" xfId="36354" xr:uid="{00000000-0005-0000-0000-00004A8D0000}"/>
    <cellStyle name="20% - Accent1 4 2 4 3 3 6 3" xfId="36355" xr:uid="{00000000-0005-0000-0000-00004B8D0000}"/>
    <cellStyle name="20% - Accent1 4 2 4 3 3 6 3 2" xfId="36356" xr:uid="{00000000-0005-0000-0000-00004C8D0000}"/>
    <cellStyle name="20% - Accent1 4 2 4 3 3 6 4" xfId="36357" xr:uid="{00000000-0005-0000-0000-00004D8D0000}"/>
    <cellStyle name="20% - Accent1 4 2 4 3 3 7" xfId="36358" xr:uid="{00000000-0005-0000-0000-00004E8D0000}"/>
    <cellStyle name="20% - Accent1 4 2 4 3 3 7 2" xfId="36359" xr:uid="{00000000-0005-0000-0000-00004F8D0000}"/>
    <cellStyle name="20% - Accent1 4 2 4 3 3 7 2 2" xfId="36360" xr:uid="{00000000-0005-0000-0000-0000508D0000}"/>
    <cellStyle name="20% - Accent1 4 2 4 3 3 7 3" xfId="36361" xr:uid="{00000000-0005-0000-0000-0000518D0000}"/>
    <cellStyle name="20% - Accent1 4 2 4 3 3 8" xfId="36362" xr:uid="{00000000-0005-0000-0000-0000528D0000}"/>
    <cellStyle name="20% - Accent1 4 2 4 3 3 8 2" xfId="36363" xr:uid="{00000000-0005-0000-0000-0000538D0000}"/>
    <cellStyle name="20% - Accent1 4 2 4 3 3 8 2 2" xfId="36364" xr:uid="{00000000-0005-0000-0000-0000548D0000}"/>
    <cellStyle name="20% - Accent1 4 2 4 3 3 8 3" xfId="36365" xr:uid="{00000000-0005-0000-0000-0000558D0000}"/>
    <cellStyle name="20% - Accent1 4 2 4 3 3 9" xfId="36366" xr:uid="{00000000-0005-0000-0000-0000568D0000}"/>
    <cellStyle name="20% - Accent1 4 2 4 3 3 9 2" xfId="36367" xr:uid="{00000000-0005-0000-0000-0000578D0000}"/>
    <cellStyle name="20% - Accent1 4 2 4 3 4" xfId="36368" xr:uid="{00000000-0005-0000-0000-0000588D0000}"/>
    <cellStyle name="20% - Accent1 4 2 4 3 4 10" xfId="36369" xr:uid="{00000000-0005-0000-0000-0000598D0000}"/>
    <cellStyle name="20% - Accent1 4 2 4 3 4 10 2" xfId="36370" xr:uid="{00000000-0005-0000-0000-00005A8D0000}"/>
    <cellStyle name="20% - Accent1 4 2 4 3 4 11" xfId="36371" xr:uid="{00000000-0005-0000-0000-00005B8D0000}"/>
    <cellStyle name="20% - Accent1 4 2 4 3 4 2" xfId="36372" xr:uid="{00000000-0005-0000-0000-00005C8D0000}"/>
    <cellStyle name="20% - Accent1 4 2 4 3 4 2 2" xfId="36373" xr:uid="{00000000-0005-0000-0000-00005D8D0000}"/>
    <cellStyle name="20% - Accent1 4 2 4 3 4 2 2 2" xfId="36374" xr:uid="{00000000-0005-0000-0000-00005E8D0000}"/>
    <cellStyle name="20% - Accent1 4 2 4 3 4 2 2 2 2" xfId="36375" xr:uid="{00000000-0005-0000-0000-00005F8D0000}"/>
    <cellStyle name="20% - Accent1 4 2 4 3 4 2 2 2 2 2" xfId="36376" xr:uid="{00000000-0005-0000-0000-0000608D0000}"/>
    <cellStyle name="20% - Accent1 4 2 4 3 4 2 2 2 3" xfId="36377" xr:uid="{00000000-0005-0000-0000-0000618D0000}"/>
    <cellStyle name="20% - Accent1 4 2 4 3 4 2 2 3" xfId="36378" xr:uid="{00000000-0005-0000-0000-0000628D0000}"/>
    <cellStyle name="20% - Accent1 4 2 4 3 4 2 2 3 2" xfId="36379" xr:uid="{00000000-0005-0000-0000-0000638D0000}"/>
    <cellStyle name="20% - Accent1 4 2 4 3 4 2 2 4" xfId="36380" xr:uid="{00000000-0005-0000-0000-0000648D0000}"/>
    <cellStyle name="20% - Accent1 4 2 4 3 4 2 3" xfId="36381" xr:uid="{00000000-0005-0000-0000-0000658D0000}"/>
    <cellStyle name="20% - Accent1 4 2 4 3 4 2 3 2" xfId="36382" xr:uid="{00000000-0005-0000-0000-0000668D0000}"/>
    <cellStyle name="20% - Accent1 4 2 4 3 4 2 3 2 2" xfId="36383" xr:uid="{00000000-0005-0000-0000-0000678D0000}"/>
    <cellStyle name="20% - Accent1 4 2 4 3 4 2 3 2 2 2" xfId="36384" xr:uid="{00000000-0005-0000-0000-0000688D0000}"/>
    <cellStyle name="20% - Accent1 4 2 4 3 4 2 3 2 3" xfId="36385" xr:uid="{00000000-0005-0000-0000-0000698D0000}"/>
    <cellStyle name="20% - Accent1 4 2 4 3 4 2 3 3" xfId="36386" xr:uid="{00000000-0005-0000-0000-00006A8D0000}"/>
    <cellStyle name="20% - Accent1 4 2 4 3 4 2 3 3 2" xfId="36387" xr:uid="{00000000-0005-0000-0000-00006B8D0000}"/>
    <cellStyle name="20% - Accent1 4 2 4 3 4 2 3 4" xfId="36388" xr:uid="{00000000-0005-0000-0000-00006C8D0000}"/>
    <cellStyle name="20% - Accent1 4 2 4 3 4 2 4" xfId="36389" xr:uid="{00000000-0005-0000-0000-00006D8D0000}"/>
    <cellStyle name="20% - Accent1 4 2 4 3 4 2 4 2" xfId="36390" xr:uid="{00000000-0005-0000-0000-00006E8D0000}"/>
    <cellStyle name="20% - Accent1 4 2 4 3 4 2 4 2 2" xfId="36391" xr:uid="{00000000-0005-0000-0000-00006F8D0000}"/>
    <cellStyle name="20% - Accent1 4 2 4 3 4 2 4 2 2 2" xfId="36392" xr:uid="{00000000-0005-0000-0000-0000708D0000}"/>
    <cellStyle name="20% - Accent1 4 2 4 3 4 2 4 2 3" xfId="36393" xr:uid="{00000000-0005-0000-0000-0000718D0000}"/>
    <cellStyle name="20% - Accent1 4 2 4 3 4 2 4 3" xfId="36394" xr:uid="{00000000-0005-0000-0000-0000728D0000}"/>
    <cellStyle name="20% - Accent1 4 2 4 3 4 2 4 3 2" xfId="36395" xr:uid="{00000000-0005-0000-0000-0000738D0000}"/>
    <cellStyle name="20% - Accent1 4 2 4 3 4 2 4 4" xfId="36396" xr:uid="{00000000-0005-0000-0000-0000748D0000}"/>
    <cellStyle name="20% - Accent1 4 2 4 3 4 2 5" xfId="36397" xr:uid="{00000000-0005-0000-0000-0000758D0000}"/>
    <cellStyle name="20% - Accent1 4 2 4 3 4 2 5 2" xfId="36398" xr:uid="{00000000-0005-0000-0000-0000768D0000}"/>
    <cellStyle name="20% - Accent1 4 2 4 3 4 2 5 2 2" xfId="36399" xr:uid="{00000000-0005-0000-0000-0000778D0000}"/>
    <cellStyle name="20% - Accent1 4 2 4 3 4 2 5 3" xfId="36400" xr:uid="{00000000-0005-0000-0000-0000788D0000}"/>
    <cellStyle name="20% - Accent1 4 2 4 3 4 2 6" xfId="36401" xr:uid="{00000000-0005-0000-0000-0000798D0000}"/>
    <cellStyle name="20% - Accent1 4 2 4 3 4 2 6 2" xfId="36402" xr:uid="{00000000-0005-0000-0000-00007A8D0000}"/>
    <cellStyle name="20% - Accent1 4 2 4 3 4 2 6 2 2" xfId="36403" xr:uid="{00000000-0005-0000-0000-00007B8D0000}"/>
    <cellStyle name="20% - Accent1 4 2 4 3 4 2 6 3" xfId="36404" xr:uid="{00000000-0005-0000-0000-00007C8D0000}"/>
    <cellStyle name="20% - Accent1 4 2 4 3 4 2 7" xfId="36405" xr:uid="{00000000-0005-0000-0000-00007D8D0000}"/>
    <cellStyle name="20% - Accent1 4 2 4 3 4 2 7 2" xfId="36406" xr:uid="{00000000-0005-0000-0000-00007E8D0000}"/>
    <cellStyle name="20% - Accent1 4 2 4 3 4 2 8" xfId="36407" xr:uid="{00000000-0005-0000-0000-00007F8D0000}"/>
    <cellStyle name="20% - Accent1 4 2 4 3 4 2 8 2" xfId="36408" xr:uid="{00000000-0005-0000-0000-0000808D0000}"/>
    <cellStyle name="20% - Accent1 4 2 4 3 4 2 9" xfId="36409" xr:uid="{00000000-0005-0000-0000-0000818D0000}"/>
    <cellStyle name="20% - Accent1 4 2 4 3 4 3" xfId="36410" xr:uid="{00000000-0005-0000-0000-0000828D0000}"/>
    <cellStyle name="20% - Accent1 4 2 4 3 4 3 2" xfId="36411" xr:uid="{00000000-0005-0000-0000-0000838D0000}"/>
    <cellStyle name="20% - Accent1 4 2 4 3 4 3 2 2" xfId="36412" xr:uid="{00000000-0005-0000-0000-0000848D0000}"/>
    <cellStyle name="20% - Accent1 4 2 4 3 4 3 2 2 2" xfId="36413" xr:uid="{00000000-0005-0000-0000-0000858D0000}"/>
    <cellStyle name="20% - Accent1 4 2 4 3 4 3 2 2 2 2" xfId="36414" xr:uid="{00000000-0005-0000-0000-0000868D0000}"/>
    <cellStyle name="20% - Accent1 4 2 4 3 4 3 2 2 3" xfId="36415" xr:uid="{00000000-0005-0000-0000-0000878D0000}"/>
    <cellStyle name="20% - Accent1 4 2 4 3 4 3 2 3" xfId="36416" xr:uid="{00000000-0005-0000-0000-0000888D0000}"/>
    <cellStyle name="20% - Accent1 4 2 4 3 4 3 2 3 2" xfId="36417" xr:uid="{00000000-0005-0000-0000-0000898D0000}"/>
    <cellStyle name="20% - Accent1 4 2 4 3 4 3 2 4" xfId="36418" xr:uid="{00000000-0005-0000-0000-00008A8D0000}"/>
    <cellStyle name="20% - Accent1 4 2 4 3 4 3 3" xfId="36419" xr:uid="{00000000-0005-0000-0000-00008B8D0000}"/>
    <cellStyle name="20% - Accent1 4 2 4 3 4 3 3 2" xfId="36420" xr:uid="{00000000-0005-0000-0000-00008C8D0000}"/>
    <cellStyle name="20% - Accent1 4 2 4 3 4 3 3 2 2" xfId="36421" xr:uid="{00000000-0005-0000-0000-00008D8D0000}"/>
    <cellStyle name="20% - Accent1 4 2 4 3 4 3 3 2 2 2" xfId="36422" xr:uid="{00000000-0005-0000-0000-00008E8D0000}"/>
    <cellStyle name="20% - Accent1 4 2 4 3 4 3 3 2 3" xfId="36423" xr:uid="{00000000-0005-0000-0000-00008F8D0000}"/>
    <cellStyle name="20% - Accent1 4 2 4 3 4 3 3 3" xfId="36424" xr:uid="{00000000-0005-0000-0000-0000908D0000}"/>
    <cellStyle name="20% - Accent1 4 2 4 3 4 3 3 3 2" xfId="36425" xr:uid="{00000000-0005-0000-0000-0000918D0000}"/>
    <cellStyle name="20% - Accent1 4 2 4 3 4 3 3 4" xfId="36426" xr:uid="{00000000-0005-0000-0000-0000928D0000}"/>
    <cellStyle name="20% - Accent1 4 2 4 3 4 3 4" xfId="36427" xr:uid="{00000000-0005-0000-0000-0000938D0000}"/>
    <cellStyle name="20% - Accent1 4 2 4 3 4 3 4 2" xfId="36428" xr:uid="{00000000-0005-0000-0000-0000948D0000}"/>
    <cellStyle name="20% - Accent1 4 2 4 3 4 3 4 2 2" xfId="36429" xr:uid="{00000000-0005-0000-0000-0000958D0000}"/>
    <cellStyle name="20% - Accent1 4 2 4 3 4 3 4 2 2 2" xfId="36430" xr:uid="{00000000-0005-0000-0000-0000968D0000}"/>
    <cellStyle name="20% - Accent1 4 2 4 3 4 3 4 2 3" xfId="36431" xr:uid="{00000000-0005-0000-0000-0000978D0000}"/>
    <cellStyle name="20% - Accent1 4 2 4 3 4 3 4 3" xfId="36432" xr:uid="{00000000-0005-0000-0000-0000988D0000}"/>
    <cellStyle name="20% - Accent1 4 2 4 3 4 3 4 3 2" xfId="36433" xr:uid="{00000000-0005-0000-0000-0000998D0000}"/>
    <cellStyle name="20% - Accent1 4 2 4 3 4 3 4 4" xfId="36434" xr:uid="{00000000-0005-0000-0000-00009A8D0000}"/>
    <cellStyle name="20% - Accent1 4 2 4 3 4 3 5" xfId="36435" xr:uid="{00000000-0005-0000-0000-00009B8D0000}"/>
    <cellStyle name="20% - Accent1 4 2 4 3 4 3 5 2" xfId="36436" xr:uid="{00000000-0005-0000-0000-00009C8D0000}"/>
    <cellStyle name="20% - Accent1 4 2 4 3 4 3 5 2 2" xfId="36437" xr:uid="{00000000-0005-0000-0000-00009D8D0000}"/>
    <cellStyle name="20% - Accent1 4 2 4 3 4 3 5 3" xfId="36438" xr:uid="{00000000-0005-0000-0000-00009E8D0000}"/>
    <cellStyle name="20% - Accent1 4 2 4 3 4 3 6" xfId="36439" xr:uid="{00000000-0005-0000-0000-00009F8D0000}"/>
    <cellStyle name="20% - Accent1 4 2 4 3 4 3 6 2" xfId="36440" xr:uid="{00000000-0005-0000-0000-0000A08D0000}"/>
    <cellStyle name="20% - Accent1 4 2 4 3 4 3 6 2 2" xfId="36441" xr:uid="{00000000-0005-0000-0000-0000A18D0000}"/>
    <cellStyle name="20% - Accent1 4 2 4 3 4 3 6 3" xfId="36442" xr:uid="{00000000-0005-0000-0000-0000A28D0000}"/>
    <cellStyle name="20% - Accent1 4 2 4 3 4 3 7" xfId="36443" xr:uid="{00000000-0005-0000-0000-0000A38D0000}"/>
    <cellStyle name="20% - Accent1 4 2 4 3 4 3 7 2" xfId="36444" xr:uid="{00000000-0005-0000-0000-0000A48D0000}"/>
    <cellStyle name="20% - Accent1 4 2 4 3 4 3 8" xfId="36445" xr:uid="{00000000-0005-0000-0000-0000A58D0000}"/>
    <cellStyle name="20% - Accent1 4 2 4 3 4 3 8 2" xfId="36446" xr:uid="{00000000-0005-0000-0000-0000A68D0000}"/>
    <cellStyle name="20% - Accent1 4 2 4 3 4 3 9" xfId="36447" xr:uid="{00000000-0005-0000-0000-0000A78D0000}"/>
    <cellStyle name="20% - Accent1 4 2 4 3 4 4" xfId="36448" xr:uid="{00000000-0005-0000-0000-0000A88D0000}"/>
    <cellStyle name="20% - Accent1 4 2 4 3 4 4 2" xfId="36449" xr:uid="{00000000-0005-0000-0000-0000A98D0000}"/>
    <cellStyle name="20% - Accent1 4 2 4 3 4 4 2 2" xfId="36450" xr:uid="{00000000-0005-0000-0000-0000AA8D0000}"/>
    <cellStyle name="20% - Accent1 4 2 4 3 4 4 2 2 2" xfId="36451" xr:uid="{00000000-0005-0000-0000-0000AB8D0000}"/>
    <cellStyle name="20% - Accent1 4 2 4 3 4 4 2 3" xfId="36452" xr:uid="{00000000-0005-0000-0000-0000AC8D0000}"/>
    <cellStyle name="20% - Accent1 4 2 4 3 4 4 3" xfId="36453" xr:uid="{00000000-0005-0000-0000-0000AD8D0000}"/>
    <cellStyle name="20% - Accent1 4 2 4 3 4 4 3 2" xfId="36454" xr:uid="{00000000-0005-0000-0000-0000AE8D0000}"/>
    <cellStyle name="20% - Accent1 4 2 4 3 4 4 4" xfId="36455" xr:uid="{00000000-0005-0000-0000-0000AF8D0000}"/>
    <cellStyle name="20% - Accent1 4 2 4 3 4 5" xfId="36456" xr:uid="{00000000-0005-0000-0000-0000B08D0000}"/>
    <cellStyle name="20% - Accent1 4 2 4 3 4 5 2" xfId="36457" xr:uid="{00000000-0005-0000-0000-0000B18D0000}"/>
    <cellStyle name="20% - Accent1 4 2 4 3 4 5 2 2" xfId="36458" xr:uid="{00000000-0005-0000-0000-0000B28D0000}"/>
    <cellStyle name="20% - Accent1 4 2 4 3 4 5 2 2 2" xfId="36459" xr:uid="{00000000-0005-0000-0000-0000B38D0000}"/>
    <cellStyle name="20% - Accent1 4 2 4 3 4 5 2 3" xfId="36460" xr:uid="{00000000-0005-0000-0000-0000B48D0000}"/>
    <cellStyle name="20% - Accent1 4 2 4 3 4 5 3" xfId="36461" xr:uid="{00000000-0005-0000-0000-0000B58D0000}"/>
    <cellStyle name="20% - Accent1 4 2 4 3 4 5 3 2" xfId="36462" xr:uid="{00000000-0005-0000-0000-0000B68D0000}"/>
    <cellStyle name="20% - Accent1 4 2 4 3 4 5 4" xfId="36463" xr:uid="{00000000-0005-0000-0000-0000B78D0000}"/>
    <cellStyle name="20% - Accent1 4 2 4 3 4 6" xfId="36464" xr:uid="{00000000-0005-0000-0000-0000B88D0000}"/>
    <cellStyle name="20% - Accent1 4 2 4 3 4 6 2" xfId="36465" xr:uid="{00000000-0005-0000-0000-0000B98D0000}"/>
    <cellStyle name="20% - Accent1 4 2 4 3 4 6 2 2" xfId="36466" xr:uid="{00000000-0005-0000-0000-0000BA8D0000}"/>
    <cellStyle name="20% - Accent1 4 2 4 3 4 6 2 2 2" xfId="36467" xr:uid="{00000000-0005-0000-0000-0000BB8D0000}"/>
    <cellStyle name="20% - Accent1 4 2 4 3 4 6 2 3" xfId="36468" xr:uid="{00000000-0005-0000-0000-0000BC8D0000}"/>
    <cellStyle name="20% - Accent1 4 2 4 3 4 6 3" xfId="36469" xr:uid="{00000000-0005-0000-0000-0000BD8D0000}"/>
    <cellStyle name="20% - Accent1 4 2 4 3 4 6 3 2" xfId="36470" xr:uid="{00000000-0005-0000-0000-0000BE8D0000}"/>
    <cellStyle name="20% - Accent1 4 2 4 3 4 6 4" xfId="36471" xr:uid="{00000000-0005-0000-0000-0000BF8D0000}"/>
    <cellStyle name="20% - Accent1 4 2 4 3 4 7" xfId="36472" xr:uid="{00000000-0005-0000-0000-0000C08D0000}"/>
    <cellStyle name="20% - Accent1 4 2 4 3 4 7 2" xfId="36473" xr:uid="{00000000-0005-0000-0000-0000C18D0000}"/>
    <cellStyle name="20% - Accent1 4 2 4 3 4 7 2 2" xfId="36474" xr:uid="{00000000-0005-0000-0000-0000C28D0000}"/>
    <cellStyle name="20% - Accent1 4 2 4 3 4 7 3" xfId="36475" xr:uid="{00000000-0005-0000-0000-0000C38D0000}"/>
    <cellStyle name="20% - Accent1 4 2 4 3 4 8" xfId="36476" xr:uid="{00000000-0005-0000-0000-0000C48D0000}"/>
    <cellStyle name="20% - Accent1 4 2 4 3 4 8 2" xfId="36477" xr:uid="{00000000-0005-0000-0000-0000C58D0000}"/>
    <cellStyle name="20% - Accent1 4 2 4 3 4 8 2 2" xfId="36478" xr:uid="{00000000-0005-0000-0000-0000C68D0000}"/>
    <cellStyle name="20% - Accent1 4 2 4 3 4 8 3" xfId="36479" xr:uid="{00000000-0005-0000-0000-0000C78D0000}"/>
    <cellStyle name="20% - Accent1 4 2 4 3 4 9" xfId="36480" xr:uid="{00000000-0005-0000-0000-0000C88D0000}"/>
    <cellStyle name="20% - Accent1 4 2 4 3 4 9 2" xfId="36481" xr:uid="{00000000-0005-0000-0000-0000C98D0000}"/>
    <cellStyle name="20% - Accent1 4 2 4 3 5" xfId="36482" xr:uid="{00000000-0005-0000-0000-0000CA8D0000}"/>
    <cellStyle name="20% - Accent1 4 2 4 3 5 2" xfId="36483" xr:uid="{00000000-0005-0000-0000-0000CB8D0000}"/>
    <cellStyle name="20% - Accent1 4 2 4 3 5 2 2" xfId="36484" xr:uid="{00000000-0005-0000-0000-0000CC8D0000}"/>
    <cellStyle name="20% - Accent1 4 2 4 3 5 2 2 2" xfId="36485" xr:uid="{00000000-0005-0000-0000-0000CD8D0000}"/>
    <cellStyle name="20% - Accent1 4 2 4 3 5 2 2 2 2" xfId="36486" xr:uid="{00000000-0005-0000-0000-0000CE8D0000}"/>
    <cellStyle name="20% - Accent1 4 2 4 3 5 2 2 3" xfId="36487" xr:uid="{00000000-0005-0000-0000-0000CF8D0000}"/>
    <cellStyle name="20% - Accent1 4 2 4 3 5 2 3" xfId="36488" xr:uid="{00000000-0005-0000-0000-0000D08D0000}"/>
    <cellStyle name="20% - Accent1 4 2 4 3 5 2 3 2" xfId="36489" xr:uid="{00000000-0005-0000-0000-0000D18D0000}"/>
    <cellStyle name="20% - Accent1 4 2 4 3 5 2 4" xfId="36490" xr:uid="{00000000-0005-0000-0000-0000D28D0000}"/>
    <cellStyle name="20% - Accent1 4 2 4 3 5 3" xfId="36491" xr:uid="{00000000-0005-0000-0000-0000D38D0000}"/>
    <cellStyle name="20% - Accent1 4 2 4 3 5 3 2" xfId="36492" xr:uid="{00000000-0005-0000-0000-0000D48D0000}"/>
    <cellStyle name="20% - Accent1 4 2 4 3 5 3 2 2" xfId="36493" xr:uid="{00000000-0005-0000-0000-0000D58D0000}"/>
    <cellStyle name="20% - Accent1 4 2 4 3 5 3 2 2 2" xfId="36494" xr:uid="{00000000-0005-0000-0000-0000D68D0000}"/>
    <cellStyle name="20% - Accent1 4 2 4 3 5 3 2 3" xfId="36495" xr:uid="{00000000-0005-0000-0000-0000D78D0000}"/>
    <cellStyle name="20% - Accent1 4 2 4 3 5 3 3" xfId="36496" xr:uid="{00000000-0005-0000-0000-0000D88D0000}"/>
    <cellStyle name="20% - Accent1 4 2 4 3 5 3 3 2" xfId="36497" xr:uid="{00000000-0005-0000-0000-0000D98D0000}"/>
    <cellStyle name="20% - Accent1 4 2 4 3 5 3 4" xfId="36498" xr:uid="{00000000-0005-0000-0000-0000DA8D0000}"/>
    <cellStyle name="20% - Accent1 4 2 4 3 5 4" xfId="36499" xr:uid="{00000000-0005-0000-0000-0000DB8D0000}"/>
    <cellStyle name="20% - Accent1 4 2 4 3 5 4 2" xfId="36500" xr:uid="{00000000-0005-0000-0000-0000DC8D0000}"/>
    <cellStyle name="20% - Accent1 4 2 4 3 5 4 2 2" xfId="36501" xr:uid="{00000000-0005-0000-0000-0000DD8D0000}"/>
    <cellStyle name="20% - Accent1 4 2 4 3 5 4 2 2 2" xfId="36502" xr:uid="{00000000-0005-0000-0000-0000DE8D0000}"/>
    <cellStyle name="20% - Accent1 4 2 4 3 5 4 2 3" xfId="36503" xr:uid="{00000000-0005-0000-0000-0000DF8D0000}"/>
    <cellStyle name="20% - Accent1 4 2 4 3 5 4 3" xfId="36504" xr:uid="{00000000-0005-0000-0000-0000E08D0000}"/>
    <cellStyle name="20% - Accent1 4 2 4 3 5 4 3 2" xfId="36505" xr:uid="{00000000-0005-0000-0000-0000E18D0000}"/>
    <cellStyle name="20% - Accent1 4 2 4 3 5 4 4" xfId="36506" xr:uid="{00000000-0005-0000-0000-0000E28D0000}"/>
    <cellStyle name="20% - Accent1 4 2 4 3 5 5" xfId="36507" xr:uid="{00000000-0005-0000-0000-0000E38D0000}"/>
    <cellStyle name="20% - Accent1 4 2 4 3 5 5 2" xfId="36508" xr:uid="{00000000-0005-0000-0000-0000E48D0000}"/>
    <cellStyle name="20% - Accent1 4 2 4 3 5 5 2 2" xfId="36509" xr:uid="{00000000-0005-0000-0000-0000E58D0000}"/>
    <cellStyle name="20% - Accent1 4 2 4 3 5 5 3" xfId="36510" xr:uid="{00000000-0005-0000-0000-0000E68D0000}"/>
    <cellStyle name="20% - Accent1 4 2 4 3 5 6" xfId="36511" xr:uid="{00000000-0005-0000-0000-0000E78D0000}"/>
    <cellStyle name="20% - Accent1 4 2 4 3 5 6 2" xfId="36512" xr:uid="{00000000-0005-0000-0000-0000E88D0000}"/>
    <cellStyle name="20% - Accent1 4 2 4 3 5 6 2 2" xfId="36513" xr:uid="{00000000-0005-0000-0000-0000E98D0000}"/>
    <cellStyle name="20% - Accent1 4 2 4 3 5 6 3" xfId="36514" xr:uid="{00000000-0005-0000-0000-0000EA8D0000}"/>
    <cellStyle name="20% - Accent1 4 2 4 3 5 7" xfId="36515" xr:uid="{00000000-0005-0000-0000-0000EB8D0000}"/>
    <cellStyle name="20% - Accent1 4 2 4 3 5 7 2" xfId="36516" xr:uid="{00000000-0005-0000-0000-0000EC8D0000}"/>
    <cellStyle name="20% - Accent1 4 2 4 3 5 8" xfId="36517" xr:uid="{00000000-0005-0000-0000-0000ED8D0000}"/>
    <cellStyle name="20% - Accent1 4 2 4 3 5 8 2" xfId="36518" xr:uid="{00000000-0005-0000-0000-0000EE8D0000}"/>
    <cellStyle name="20% - Accent1 4 2 4 3 5 9" xfId="36519" xr:uid="{00000000-0005-0000-0000-0000EF8D0000}"/>
    <cellStyle name="20% - Accent1 4 2 4 3 6" xfId="36520" xr:uid="{00000000-0005-0000-0000-0000F08D0000}"/>
    <cellStyle name="20% - Accent1 4 2 4 3 6 2" xfId="36521" xr:uid="{00000000-0005-0000-0000-0000F18D0000}"/>
    <cellStyle name="20% - Accent1 4 2 4 3 6 2 2" xfId="36522" xr:uid="{00000000-0005-0000-0000-0000F28D0000}"/>
    <cellStyle name="20% - Accent1 4 2 4 3 6 2 2 2" xfId="36523" xr:uid="{00000000-0005-0000-0000-0000F38D0000}"/>
    <cellStyle name="20% - Accent1 4 2 4 3 6 2 2 2 2" xfId="36524" xr:uid="{00000000-0005-0000-0000-0000F48D0000}"/>
    <cellStyle name="20% - Accent1 4 2 4 3 6 2 2 3" xfId="36525" xr:uid="{00000000-0005-0000-0000-0000F58D0000}"/>
    <cellStyle name="20% - Accent1 4 2 4 3 6 2 3" xfId="36526" xr:uid="{00000000-0005-0000-0000-0000F68D0000}"/>
    <cellStyle name="20% - Accent1 4 2 4 3 6 2 3 2" xfId="36527" xr:uid="{00000000-0005-0000-0000-0000F78D0000}"/>
    <cellStyle name="20% - Accent1 4 2 4 3 6 2 4" xfId="36528" xr:uid="{00000000-0005-0000-0000-0000F88D0000}"/>
    <cellStyle name="20% - Accent1 4 2 4 3 6 3" xfId="36529" xr:uid="{00000000-0005-0000-0000-0000F98D0000}"/>
    <cellStyle name="20% - Accent1 4 2 4 3 6 3 2" xfId="36530" xr:uid="{00000000-0005-0000-0000-0000FA8D0000}"/>
    <cellStyle name="20% - Accent1 4 2 4 3 6 3 2 2" xfId="36531" xr:uid="{00000000-0005-0000-0000-0000FB8D0000}"/>
    <cellStyle name="20% - Accent1 4 2 4 3 6 3 2 2 2" xfId="36532" xr:uid="{00000000-0005-0000-0000-0000FC8D0000}"/>
    <cellStyle name="20% - Accent1 4 2 4 3 6 3 2 3" xfId="36533" xr:uid="{00000000-0005-0000-0000-0000FD8D0000}"/>
    <cellStyle name="20% - Accent1 4 2 4 3 6 3 3" xfId="36534" xr:uid="{00000000-0005-0000-0000-0000FE8D0000}"/>
    <cellStyle name="20% - Accent1 4 2 4 3 6 3 3 2" xfId="36535" xr:uid="{00000000-0005-0000-0000-0000FF8D0000}"/>
    <cellStyle name="20% - Accent1 4 2 4 3 6 3 4" xfId="36536" xr:uid="{00000000-0005-0000-0000-0000008E0000}"/>
    <cellStyle name="20% - Accent1 4 2 4 3 6 4" xfId="36537" xr:uid="{00000000-0005-0000-0000-0000018E0000}"/>
    <cellStyle name="20% - Accent1 4 2 4 3 6 4 2" xfId="36538" xr:uid="{00000000-0005-0000-0000-0000028E0000}"/>
    <cellStyle name="20% - Accent1 4 2 4 3 6 4 2 2" xfId="36539" xr:uid="{00000000-0005-0000-0000-0000038E0000}"/>
    <cellStyle name="20% - Accent1 4 2 4 3 6 4 2 2 2" xfId="36540" xr:uid="{00000000-0005-0000-0000-0000048E0000}"/>
    <cellStyle name="20% - Accent1 4 2 4 3 6 4 2 3" xfId="36541" xr:uid="{00000000-0005-0000-0000-0000058E0000}"/>
    <cellStyle name="20% - Accent1 4 2 4 3 6 4 3" xfId="36542" xr:uid="{00000000-0005-0000-0000-0000068E0000}"/>
    <cellStyle name="20% - Accent1 4 2 4 3 6 4 3 2" xfId="36543" xr:uid="{00000000-0005-0000-0000-0000078E0000}"/>
    <cellStyle name="20% - Accent1 4 2 4 3 6 4 4" xfId="36544" xr:uid="{00000000-0005-0000-0000-0000088E0000}"/>
    <cellStyle name="20% - Accent1 4 2 4 3 6 5" xfId="36545" xr:uid="{00000000-0005-0000-0000-0000098E0000}"/>
    <cellStyle name="20% - Accent1 4 2 4 3 6 5 2" xfId="36546" xr:uid="{00000000-0005-0000-0000-00000A8E0000}"/>
    <cellStyle name="20% - Accent1 4 2 4 3 6 5 2 2" xfId="36547" xr:uid="{00000000-0005-0000-0000-00000B8E0000}"/>
    <cellStyle name="20% - Accent1 4 2 4 3 6 5 3" xfId="36548" xr:uid="{00000000-0005-0000-0000-00000C8E0000}"/>
    <cellStyle name="20% - Accent1 4 2 4 3 6 6" xfId="36549" xr:uid="{00000000-0005-0000-0000-00000D8E0000}"/>
    <cellStyle name="20% - Accent1 4 2 4 3 6 6 2" xfId="36550" xr:uid="{00000000-0005-0000-0000-00000E8E0000}"/>
    <cellStyle name="20% - Accent1 4 2 4 3 6 6 2 2" xfId="36551" xr:uid="{00000000-0005-0000-0000-00000F8E0000}"/>
    <cellStyle name="20% - Accent1 4 2 4 3 6 6 3" xfId="36552" xr:uid="{00000000-0005-0000-0000-0000108E0000}"/>
    <cellStyle name="20% - Accent1 4 2 4 3 6 7" xfId="36553" xr:uid="{00000000-0005-0000-0000-0000118E0000}"/>
    <cellStyle name="20% - Accent1 4 2 4 3 6 7 2" xfId="36554" xr:uid="{00000000-0005-0000-0000-0000128E0000}"/>
    <cellStyle name="20% - Accent1 4 2 4 3 6 8" xfId="36555" xr:uid="{00000000-0005-0000-0000-0000138E0000}"/>
    <cellStyle name="20% - Accent1 4 2 4 3 6 8 2" xfId="36556" xr:uid="{00000000-0005-0000-0000-0000148E0000}"/>
    <cellStyle name="20% - Accent1 4 2 4 3 6 9" xfId="36557" xr:uid="{00000000-0005-0000-0000-0000158E0000}"/>
    <cellStyle name="20% - Accent1 4 2 4 3 7" xfId="36558" xr:uid="{00000000-0005-0000-0000-0000168E0000}"/>
    <cellStyle name="20% - Accent1 4 2 4 3 7 2" xfId="36559" xr:uid="{00000000-0005-0000-0000-0000178E0000}"/>
    <cellStyle name="20% - Accent1 4 2 4 3 7 2 2" xfId="36560" xr:uid="{00000000-0005-0000-0000-0000188E0000}"/>
    <cellStyle name="20% - Accent1 4 2 4 3 7 2 2 2" xfId="36561" xr:uid="{00000000-0005-0000-0000-0000198E0000}"/>
    <cellStyle name="20% - Accent1 4 2 4 3 7 2 3" xfId="36562" xr:uid="{00000000-0005-0000-0000-00001A8E0000}"/>
    <cellStyle name="20% - Accent1 4 2 4 3 7 3" xfId="36563" xr:uid="{00000000-0005-0000-0000-00001B8E0000}"/>
    <cellStyle name="20% - Accent1 4 2 4 3 7 3 2" xfId="36564" xr:uid="{00000000-0005-0000-0000-00001C8E0000}"/>
    <cellStyle name="20% - Accent1 4 2 4 3 7 4" xfId="36565" xr:uid="{00000000-0005-0000-0000-00001D8E0000}"/>
    <cellStyle name="20% - Accent1 4 2 4 3 8" xfId="36566" xr:uid="{00000000-0005-0000-0000-00001E8E0000}"/>
    <cellStyle name="20% - Accent1 4 2 4 3 8 2" xfId="36567" xr:uid="{00000000-0005-0000-0000-00001F8E0000}"/>
    <cellStyle name="20% - Accent1 4 2 4 3 8 2 2" xfId="36568" xr:uid="{00000000-0005-0000-0000-0000208E0000}"/>
    <cellStyle name="20% - Accent1 4 2 4 3 8 2 2 2" xfId="36569" xr:uid="{00000000-0005-0000-0000-0000218E0000}"/>
    <cellStyle name="20% - Accent1 4 2 4 3 8 2 3" xfId="36570" xr:uid="{00000000-0005-0000-0000-0000228E0000}"/>
    <cellStyle name="20% - Accent1 4 2 4 3 8 3" xfId="36571" xr:uid="{00000000-0005-0000-0000-0000238E0000}"/>
    <cellStyle name="20% - Accent1 4 2 4 3 8 3 2" xfId="36572" xr:uid="{00000000-0005-0000-0000-0000248E0000}"/>
    <cellStyle name="20% - Accent1 4 2 4 3 8 4" xfId="36573" xr:uid="{00000000-0005-0000-0000-0000258E0000}"/>
    <cellStyle name="20% - Accent1 4 2 4 3 9" xfId="36574" xr:uid="{00000000-0005-0000-0000-0000268E0000}"/>
    <cellStyle name="20% - Accent1 4 2 4 3 9 2" xfId="36575" xr:uid="{00000000-0005-0000-0000-0000278E0000}"/>
    <cellStyle name="20% - Accent1 4 2 4 3 9 2 2" xfId="36576" xr:uid="{00000000-0005-0000-0000-0000288E0000}"/>
    <cellStyle name="20% - Accent1 4 2 4 3 9 2 2 2" xfId="36577" xr:uid="{00000000-0005-0000-0000-0000298E0000}"/>
    <cellStyle name="20% - Accent1 4 2 4 3 9 2 3" xfId="36578" xr:uid="{00000000-0005-0000-0000-00002A8E0000}"/>
    <cellStyle name="20% - Accent1 4 2 4 3 9 3" xfId="36579" xr:uid="{00000000-0005-0000-0000-00002B8E0000}"/>
    <cellStyle name="20% - Accent1 4 2 4 3 9 3 2" xfId="36580" xr:uid="{00000000-0005-0000-0000-00002C8E0000}"/>
    <cellStyle name="20% - Accent1 4 2 4 3 9 4" xfId="36581" xr:uid="{00000000-0005-0000-0000-00002D8E0000}"/>
    <cellStyle name="20% - Accent1 4 2 4 4" xfId="36582" xr:uid="{00000000-0005-0000-0000-00002E8E0000}"/>
    <cellStyle name="20% - Accent1 4 2 4 4 10" xfId="36583" xr:uid="{00000000-0005-0000-0000-00002F8E0000}"/>
    <cellStyle name="20% - Accent1 4 2 4 4 10 2" xfId="36584" xr:uid="{00000000-0005-0000-0000-0000308E0000}"/>
    <cellStyle name="20% - Accent1 4 2 4 4 11" xfId="36585" xr:uid="{00000000-0005-0000-0000-0000318E0000}"/>
    <cellStyle name="20% - Accent1 4 2 4 4 2" xfId="36586" xr:uid="{00000000-0005-0000-0000-0000328E0000}"/>
    <cellStyle name="20% - Accent1 4 2 4 4 2 2" xfId="36587" xr:uid="{00000000-0005-0000-0000-0000338E0000}"/>
    <cellStyle name="20% - Accent1 4 2 4 4 2 2 2" xfId="36588" xr:uid="{00000000-0005-0000-0000-0000348E0000}"/>
    <cellStyle name="20% - Accent1 4 2 4 4 2 2 2 2" xfId="36589" xr:uid="{00000000-0005-0000-0000-0000358E0000}"/>
    <cellStyle name="20% - Accent1 4 2 4 4 2 2 2 2 2" xfId="36590" xr:uid="{00000000-0005-0000-0000-0000368E0000}"/>
    <cellStyle name="20% - Accent1 4 2 4 4 2 2 2 3" xfId="36591" xr:uid="{00000000-0005-0000-0000-0000378E0000}"/>
    <cellStyle name="20% - Accent1 4 2 4 4 2 2 3" xfId="36592" xr:uid="{00000000-0005-0000-0000-0000388E0000}"/>
    <cellStyle name="20% - Accent1 4 2 4 4 2 2 3 2" xfId="36593" xr:uid="{00000000-0005-0000-0000-0000398E0000}"/>
    <cellStyle name="20% - Accent1 4 2 4 4 2 2 4" xfId="36594" xr:uid="{00000000-0005-0000-0000-00003A8E0000}"/>
    <cellStyle name="20% - Accent1 4 2 4 4 2 3" xfId="36595" xr:uid="{00000000-0005-0000-0000-00003B8E0000}"/>
    <cellStyle name="20% - Accent1 4 2 4 4 2 3 2" xfId="36596" xr:uid="{00000000-0005-0000-0000-00003C8E0000}"/>
    <cellStyle name="20% - Accent1 4 2 4 4 2 3 2 2" xfId="36597" xr:uid="{00000000-0005-0000-0000-00003D8E0000}"/>
    <cellStyle name="20% - Accent1 4 2 4 4 2 3 2 2 2" xfId="36598" xr:uid="{00000000-0005-0000-0000-00003E8E0000}"/>
    <cellStyle name="20% - Accent1 4 2 4 4 2 3 2 3" xfId="36599" xr:uid="{00000000-0005-0000-0000-00003F8E0000}"/>
    <cellStyle name="20% - Accent1 4 2 4 4 2 3 3" xfId="36600" xr:uid="{00000000-0005-0000-0000-0000408E0000}"/>
    <cellStyle name="20% - Accent1 4 2 4 4 2 3 3 2" xfId="36601" xr:uid="{00000000-0005-0000-0000-0000418E0000}"/>
    <cellStyle name="20% - Accent1 4 2 4 4 2 3 4" xfId="36602" xr:uid="{00000000-0005-0000-0000-0000428E0000}"/>
    <cellStyle name="20% - Accent1 4 2 4 4 2 4" xfId="36603" xr:uid="{00000000-0005-0000-0000-0000438E0000}"/>
    <cellStyle name="20% - Accent1 4 2 4 4 2 4 2" xfId="36604" xr:uid="{00000000-0005-0000-0000-0000448E0000}"/>
    <cellStyle name="20% - Accent1 4 2 4 4 2 4 2 2" xfId="36605" xr:uid="{00000000-0005-0000-0000-0000458E0000}"/>
    <cellStyle name="20% - Accent1 4 2 4 4 2 4 2 2 2" xfId="36606" xr:uid="{00000000-0005-0000-0000-0000468E0000}"/>
    <cellStyle name="20% - Accent1 4 2 4 4 2 4 2 3" xfId="36607" xr:uid="{00000000-0005-0000-0000-0000478E0000}"/>
    <cellStyle name="20% - Accent1 4 2 4 4 2 4 3" xfId="36608" xr:uid="{00000000-0005-0000-0000-0000488E0000}"/>
    <cellStyle name="20% - Accent1 4 2 4 4 2 4 3 2" xfId="36609" xr:uid="{00000000-0005-0000-0000-0000498E0000}"/>
    <cellStyle name="20% - Accent1 4 2 4 4 2 4 4" xfId="36610" xr:uid="{00000000-0005-0000-0000-00004A8E0000}"/>
    <cellStyle name="20% - Accent1 4 2 4 4 2 5" xfId="36611" xr:uid="{00000000-0005-0000-0000-00004B8E0000}"/>
    <cellStyle name="20% - Accent1 4 2 4 4 2 5 2" xfId="36612" xr:uid="{00000000-0005-0000-0000-00004C8E0000}"/>
    <cellStyle name="20% - Accent1 4 2 4 4 2 5 2 2" xfId="36613" xr:uid="{00000000-0005-0000-0000-00004D8E0000}"/>
    <cellStyle name="20% - Accent1 4 2 4 4 2 5 3" xfId="36614" xr:uid="{00000000-0005-0000-0000-00004E8E0000}"/>
    <cellStyle name="20% - Accent1 4 2 4 4 2 6" xfId="36615" xr:uid="{00000000-0005-0000-0000-00004F8E0000}"/>
    <cellStyle name="20% - Accent1 4 2 4 4 2 6 2" xfId="36616" xr:uid="{00000000-0005-0000-0000-0000508E0000}"/>
    <cellStyle name="20% - Accent1 4 2 4 4 2 6 2 2" xfId="36617" xr:uid="{00000000-0005-0000-0000-0000518E0000}"/>
    <cellStyle name="20% - Accent1 4 2 4 4 2 6 3" xfId="36618" xr:uid="{00000000-0005-0000-0000-0000528E0000}"/>
    <cellStyle name="20% - Accent1 4 2 4 4 2 7" xfId="36619" xr:uid="{00000000-0005-0000-0000-0000538E0000}"/>
    <cellStyle name="20% - Accent1 4 2 4 4 2 7 2" xfId="36620" xr:uid="{00000000-0005-0000-0000-0000548E0000}"/>
    <cellStyle name="20% - Accent1 4 2 4 4 2 8" xfId="36621" xr:uid="{00000000-0005-0000-0000-0000558E0000}"/>
    <cellStyle name="20% - Accent1 4 2 4 4 2 8 2" xfId="36622" xr:uid="{00000000-0005-0000-0000-0000568E0000}"/>
    <cellStyle name="20% - Accent1 4 2 4 4 2 9" xfId="36623" xr:uid="{00000000-0005-0000-0000-0000578E0000}"/>
    <cellStyle name="20% - Accent1 4 2 4 4 3" xfId="36624" xr:uid="{00000000-0005-0000-0000-0000588E0000}"/>
    <cellStyle name="20% - Accent1 4 2 4 4 3 2" xfId="36625" xr:uid="{00000000-0005-0000-0000-0000598E0000}"/>
    <cellStyle name="20% - Accent1 4 2 4 4 3 2 2" xfId="36626" xr:uid="{00000000-0005-0000-0000-00005A8E0000}"/>
    <cellStyle name="20% - Accent1 4 2 4 4 3 2 2 2" xfId="36627" xr:uid="{00000000-0005-0000-0000-00005B8E0000}"/>
    <cellStyle name="20% - Accent1 4 2 4 4 3 2 2 2 2" xfId="36628" xr:uid="{00000000-0005-0000-0000-00005C8E0000}"/>
    <cellStyle name="20% - Accent1 4 2 4 4 3 2 2 3" xfId="36629" xr:uid="{00000000-0005-0000-0000-00005D8E0000}"/>
    <cellStyle name="20% - Accent1 4 2 4 4 3 2 3" xfId="36630" xr:uid="{00000000-0005-0000-0000-00005E8E0000}"/>
    <cellStyle name="20% - Accent1 4 2 4 4 3 2 3 2" xfId="36631" xr:uid="{00000000-0005-0000-0000-00005F8E0000}"/>
    <cellStyle name="20% - Accent1 4 2 4 4 3 2 4" xfId="36632" xr:uid="{00000000-0005-0000-0000-0000608E0000}"/>
    <cellStyle name="20% - Accent1 4 2 4 4 3 3" xfId="36633" xr:uid="{00000000-0005-0000-0000-0000618E0000}"/>
    <cellStyle name="20% - Accent1 4 2 4 4 3 3 2" xfId="36634" xr:uid="{00000000-0005-0000-0000-0000628E0000}"/>
    <cellStyle name="20% - Accent1 4 2 4 4 3 3 2 2" xfId="36635" xr:uid="{00000000-0005-0000-0000-0000638E0000}"/>
    <cellStyle name="20% - Accent1 4 2 4 4 3 3 2 2 2" xfId="36636" xr:uid="{00000000-0005-0000-0000-0000648E0000}"/>
    <cellStyle name="20% - Accent1 4 2 4 4 3 3 2 3" xfId="36637" xr:uid="{00000000-0005-0000-0000-0000658E0000}"/>
    <cellStyle name="20% - Accent1 4 2 4 4 3 3 3" xfId="36638" xr:uid="{00000000-0005-0000-0000-0000668E0000}"/>
    <cellStyle name="20% - Accent1 4 2 4 4 3 3 3 2" xfId="36639" xr:uid="{00000000-0005-0000-0000-0000678E0000}"/>
    <cellStyle name="20% - Accent1 4 2 4 4 3 3 4" xfId="36640" xr:uid="{00000000-0005-0000-0000-0000688E0000}"/>
    <cellStyle name="20% - Accent1 4 2 4 4 3 4" xfId="36641" xr:uid="{00000000-0005-0000-0000-0000698E0000}"/>
    <cellStyle name="20% - Accent1 4 2 4 4 3 4 2" xfId="36642" xr:uid="{00000000-0005-0000-0000-00006A8E0000}"/>
    <cellStyle name="20% - Accent1 4 2 4 4 3 4 2 2" xfId="36643" xr:uid="{00000000-0005-0000-0000-00006B8E0000}"/>
    <cellStyle name="20% - Accent1 4 2 4 4 3 4 2 2 2" xfId="36644" xr:uid="{00000000-0005-0000-0000-00006C8E0000}"/>
    <cellStyle name="20% - Accent1 4 2 4 4 3 4 2 3" xfId="36645" xr:uid="{00000000-0005-0000-0000-00006D8E0000}"/>
    <cellStyle name="20% - Accent1 4 2 4 4 3 4 3" xfId="36646" xr:uid="{00000000-0005-0000-0000-00006E8E0000}"/>
    <cellStyle name="20% - Accent1 4 2 4 4 3 4 3 2" xfId="36647" xr:uid="{00000000-0005-0000-0000-00006F8E0000}"/>
    <cellStyle name="20% - Accent1 4 2 4 4 3 4 4" xfId="36648" xr:uid="{00000000-0005-0000-0000-0000708E0000}"/>
    <cellStyle name="20% - Accent1 4 2 4 4 3 5" xfId="36649" xr:uid="{00000000-0005-0000-0000-0000718E0000}"/>
    <cellStyle name="20% - Accent1 4 2 4 4 3 5 2" xfId="36650" xr:uid="{00000000-0005-0000-0000-0000728E0000}"/>
    <cellStyle name="20% - Accent1 4 2 4 4 3 5 2 2" xfId="36651" xr:uid="{00000000-0005-0000-0000-0000738E0000}"/>
    <cellStyle name="20% - Accent1 4 2 4 4 3 5 3" xfId="36652" xr:uid="{00000000-0005-0000-0000-0000748E0000}"/>
    <cellStyle name="20% - Accent1 4 2 4 4 3 6" xfId="36653" xr:uid="{00000000-0005-0000-0000-0000758E0000}"/>
    <cellStyle name="20% - Accent1 4 2 4 4 3 6 2" xfId="36654" xr:uid="{00000000-0005-0000-0000-0000768E0000}"/>
    <cellStyle name="20% - Accent1 4 2 4 4 3 6 2 2" xfId="36655" xr:uid="{00000000-0005-0000-0000-0000778E0000}"/>
    <cellStyle name="20% - Accent1 4 2 4 4 3 6 3" xfId="36656" xr:uid="{00000000-0005-0000-0000-0000788E0000}"/>
    <cellStyle name="20% - Accent1 4 2 4 4 3 7" xfId="36657" xr:uid="{00000000-0005-0000-0000-0000798E0000}"/>
    <cellStyle name="20% - Accent1 4 2 4 4 3 7 2" xfId="36658" xr:uid="{00000000-0005-0000-0000-00007A8E0000}"/>
    <cellStyle name="20% - Accent1 4 2 4 4 3 8" xfId="36659" xr:uid="{00000000-0005-0000-0000-00007B8E0000}"/>
    <cellStyle name="20% - Accent1 4 2 4 4 3 8 2" xfId="36660" xr:uid="{00000000-0005-0000-0000-00007C8E0000}"/>
    <cellStyle name="20% - Accent1 4 2 4 4 3 9" xfId="36661" xr:uid="{00000000-0005-0000-0000-00007D8E0000}"/>
    <cellStyle name="20% - Accent1 4 2 4 4 4" xfId="36662" xr:uid="{00000000-0005-0000-0000-00007E8E0000}"/>
    <cellStyle name="20% - Accent1 4 2 4 4 4 2" xfId="36663" xr:uid="{00000000-0005-0000-0000-00007F8E0000}"/>
    <cellStyle name="20% - Accent1 4 2 4 4 4 2 2" xfId="36664" xr:uid="{00000000-0005-0000-0000-0000808E0000}"/>
    <cellStyle name="20% - Accent1 4 2 4 4 4 2 2 2" xfId="36665" xr:uid="{00000000-0005-0000-0000-0000818E0000}"/>
    <cellStyle name="20% - Accent1 4 2 4 4 4 2 3" xfId="36666" xr:uid="{00000000-0005-0000-0000-0000828E0000}"/>
    <cellStyle name="20% - Accent1 4 2 4 4 4 3" xfId="36667" xr:uid="{00000000-0005-0000-0000-0000838E0000}"/>
    <cellStyle name="20% - Accent1 4 2 4 4 4 3 2" xfId="36668" xr:uid="{00000000-0005-0000-0000-0000848E0000}"/>
    <cellStyle name="20% - Accent1 4 2 4 4 4 4" xfId="36669" xr:uid="{00000000-0005-0000-0000-0000858E0000}"/>
    <cellStyle name="20% - Accent1 4 2 4 4 5" xfId="36670" xr:uid="{00000000-0005-0000-0000-0000868E0000}"/>
    <cellStyle name="20% - Accent1 4 2 4 4 5 2" xfId="36671" xr:uid="{00000000-0005-0000-0000-0000878E0000}"/>
    <cellStyle name="20% - Accent1 4 2 4 4 5 2 2" xfId="36672" xr:uid="{00000000-0005-0000-0000-0000888E0000}"/>
    <cellStyle name="20% - Accent1 4 2 4 4 5 2 2 2" xfId="36673" xr:uid="{00000000-0005-0000-0000-0000898E0000}"/>
    <cellStyle name="20% - Accent1 4 2 4 4 5 2 3" xfId="36674" xr:uid="{00000000-0005-0000-0000-00008A8E0000}"/>
    <cellStyle name="20% - Accent1 4 2 4 4 5 3" xfId="36675" xr:uid="{00000000-0005-0000-0000-00008B8E0000}"/>
    <cellStyle name="20% - Accent1 4 2 4 4 5 3 2" xfId="36676" xr:uid="{00000000-0005-0000-0000-00008C8E0000}"/>
    <cellStyle name="20% - Accent1 4 2 4 4 5 4" xfId="36677" xr:uid="{00000000-0005-0000-0000-00008D8E0000}"/>
    <cellStyle name="20% - Accent1 4 2 4 4 6" xfId="36678" xr:uid="{00000000-0005-0000-0000-00008E8E0000}"/>
    <cellStyle name="20% - Accent1 4 2 4 4 6 2" xfId="36679" xr:uid="{00000000-0005-0000-0000-00008F8E0000}"/>
    <cellStyle name="20% - Accent1 4 2 4 4 6 2 2" xfId="36680" xr:uid="{00000000-0005-0000-0000-0000908E0000}"/>
    <cellStyle name="20% - Accent1 4 2 4 4 6 2 2 2" xfId="36681" xr:uid="{00000000-0005-0000-0000-0000918E0000}"/>
    <cellStyle name="20% - Accent1 4 2 4 4 6 2 3" xfId="36682" xr:uid="{00000000-0005-0000-0000-0000928E0000}"/>
    <cellStyle name="20% - Accent1 4 2 4 4 6 3" xfId="36683" xr:uid="{00000000-0005-0000-0000-0000938E0000}"/>
    <cellStyle name="20% - Accent1 4 2 4 4 6 3 2" xfId="36684" xr:uid="{00000000-0005-0000-0000-0000948E0000}"/>
    <cellStyle name="20% - Accent1 4 2 4 4 6 4" xfId="36685" xr:uid="{00000000-0005-0000-0000-0000958E0000}"/>
    <cellStyle name="20% - Accent1 4 2 4 4 7" xfId="36686" xr:uid="{00000000-0005-0000-0000-0000968E0000}"/>
    <cellStyle name="20% - Accent1 4 2 4 4 7 2" xfId="36687" xr:uid="{00000000-0005-0000-0000-0000978E0000}"/>
    <cellStyle name="20% - Accent1 4 2 4 4 7 2 2" xfId="36688" xr:uid="{00000000-0005-0000-0000-0000988E0000}"/>
    <cellStyle name="20% - Accent1 4 2 4 4 7 3" xfId="36689" xr:uid="{00000000-0005-0000-0000-0000998E0000}"/>
    <cellStyle name="20% - Accent1 4 2 4 4 8" xfId="36690" xr:uid="{00000000-0005-0000-0000-00009A8E0000}"/>
    <cellStyle name="20% - Accent1 4 2 4 4 8 2" xfId="36691" xr:uid="{00000000-0005-0000-0000-00009B8E0000}"/>
    <cellStyle name="20% - Accent1 4 2 4 4 8 2 2" xfId="36692" xr:uid="{00000000-0005-0000-0000-00009C8E0000}"/>
    <cellStyle name="20% - Accent1 4 2 4 4 8 3" xfId="36693" xr:uid="{00000000-0005-0000-0000-00009D8E0000}"/>
    <cellStyle name="20% - Accent1 4 2 4 4 9" xfId="36694" xr:uid="{00000000-0005-0000-0000-00009E8E0000}"/>
    <cellStyle name="20% - Accent1 4 2 4 4 9 2" xfId="36695" xr:uid="{00000000-0005-0000-0000-00009F8E0000}"/>
    <cellStyle name="20% - Accent1 4 2 4 5" xfId="36696" xr:uid="{00000000-0005-0000-0000-0000A08E0000}"/>
    <cellStyle name="20% - Accent1 4 2 4 5 10" xfId="36697" xr:uid="{00000000-0005-0000-0000-0000A18E0000}"/>
    <cellStyle name="20% - Accent1 4 2 4 5 10 2" xfId="36698" xr:uid="{00000000-0005-0000-0000-0000A28E0000}"/>
    <cellStyle name="20% - Accent1 4 2 4 5 11" xfId="36699" xr:uid="{00000000-0005-0000-0000-0000A38E0000}"/>
    <cellStyle name="20% - Accent1 4 2 4 5 2" xfId="36700" xr:uid="{00000000-0005-0000-0000-0000A48E0000}"/>
    <cellStyle name="20% - Accent1 4 2 4 5 2 2" xfId="36701" xr:uid="{00000000-0005-0000-0000-0000A58E0000}"/>
    <cellStyle name="20% - Accent1 4 2 4 5 2 2 2" xfId="36702" xr:uid="{00000000-0005-0000-0000-0000A68E0000}"/>
    <cellStyle name="20% - Accent1 4 2 4 5 2 2 2 2" xfId="36703" xr:uid="{00000000-0005-0000-0000-0000A78E0000}"/>
    <cellStyle name="20% - Accent1 4 2 4 5 2 2 2 2 2" xfId="36704" xr:uid="{00000000-0005-0000-0000-0000A88E0000}"/>
    <cellStyle name="20% - Accent1 4 2 4 5 2 2 2 3" xfId="36705" xr:uid="{00000000-0005-0000-0000-0000A98E0000}"/>
    <cellStyle name="20% - Accent1 4 2 4 5 2 2 3" xfId="36706" xr:uid="{00000000-0005-0000-0000-0000AA8E0000}"/>
    <cellStyle name="20% - Accent1 4 2 4 5 2 2 3 2" xfId="36707" xr:uid="{00000000-0005-0000-0000-0000AB8E0000}"/>
    <cellStyle name="20% - Accent1 4 2 4 5 2 2 4" xfId="36708" xr:uid="{00000000-0005-0000-0000-0000AC8E0000}"/>
    <cellStyle name="20% - Accent1 4 2 4 5 2 3" xfId="36709" xr:uid="{00000000-0005-0000-0000-0000AD8E0000}"/>
    <cellStyle name="20% - Accent1 4 2 4 5 2 3 2" xfId="36710" xr:uid="{00000000-0005-0000-0000-0000AE8E0000}"/>
    <cellStyle name="20% - Accent1 4 2 4 5 2 3 2 2" xfId="36711" xr:uid="{00000000-0005-0000-0000-0000AF8E0000}"/>
    <cellStyle name="20% - Accent1 4 2 4 5 2 3 2 2 2" xfId="36712" xr:uid="{00000000-0005-0000-0000-0000B08E0000}"/>
    <cellStyle name="20% - Accent1 4 2 4 5 2 3 2 3" xfId="36713" xr:uid="{00000000-0005-0000-0000-0000B18E0000}"/>
    <cellStyle name="20% - Accent1 4 2 4 5 2 3 3" xfId="36714" xr:uid="{00000000-0005-0000-0000-0000B28E0000}"/>
    <cellStyle name="20% - Accent1 4 2 4 5 2 3 3 2" xfId="36715" xr:uid="{00000000-0005-0000-0000-0000B38E0000}"/>
    <cellStyle name="20% - Accent1 4 2 4 5 2 3 4" xfId="36716" xr:uid="{00000000-0005-0000-0000-0000B48E0000}"/>
    <cellStyle name="20% - Accent1 4 2 4 5 2 4" xfId="36717" xr:uid="{00000000-0005-0000-0000-0000B58E0000}"/>
    <cellStyle name="20% - Accent1 4 2 4 5 2 4 2" xfId="36718" xr:uid="{00000000-0005-0000-0000-0000B68E0000}"/>
    <cellStyle name="20% - Accent1 4 2 4 5 2 4 2 2" xfId="36719" xr:uid="{00000000-0005-0000-0000-0000B78E0000}"/>
    <cellStyle name="20% - Accent1 4 2 4 5 2 4 2 2 2" xfId="36720" xr:uid="{00000000-0005-0000-0000-0000B88E0000}"/>
    <cellStyle name="20% - Accent1 4 2 4 5 2 4 2 3" xfId="36721" xr:uid="{00000000-0005-0000-0000-0000B98E0000}"/>
    <cellStyle name="20% - Accent1 4 2 4 5 2 4 3" xfId="36722" xr:uid="{00000000-0005-0000-0000-0000BA8E0000}"/>
    <cellStyle name="20% - Accent1 4 2 4 5 2 4 3 2" xfId="36723" xr:uid="{00000000-0005-0000-0000-0000BB8E0000}"/>
    <cellStyle name="20% - Accent1 4 2 4 5 2 4 4" xfId="36724" xr:uid="{00000000-0005-0000-0000-0000BC8E0000}"/>
    <cellStyle name="20% - Accent1 4 2 4 5 2 5" xfId="36725" xr:uid="{00000000-0005-0000-0000-0000BD8E0000}"/>
    <cellStyle name="20% - Accent1 4 2 4 5 2 5 2" xfId="36726" xr:uid="{00000000-0005-0000-0000-0000BE8E0000}"/>
    <cellStyle name="20% - Accent1 4 2 4 5 2 5 2 2" xfId="36727" xr:uid="{00000000-0005-0000-0000-0000BF8E0000}"/>
    <cellStyle name="20% - Accent1 4 2 4 5 2 5 3" xfId="36728" xr:uid="{00000000-0005-0000-0000-0000C08E0000}"/>
    <cellStyle name="20% - Accent1 4 2 4 5 2 6" xfId="36729" xr:uid="{00000000-0005-0000-0000-0000C18E0000}"/>
    <cellStyle name="20% - Accent1 4 2 4 5 2 6 2" xfId="36730" xr:uid="{00000000-0005-0000-0000-0000C28E0000}"/>
    <cellStyle name="20% - Accent1 4 2 4 5 2 6 2 2" xfId="36731" xr:uid="{00000000-0005-0000-0000-0000C38E0000}"/>
    <cellStyle name="20% - Accent1 4 2 4 5 2 6 3" xfId="36732" xr:uid="{00000000-0005-0000-0000-0000C48E0000}"/>
    <cellStyle name="20% - Accent1 4 2 4 5 2 7" xfId="36733" xr:uid="{00000000-0005-0000-0000-0000C58E0000}"/>
    <cellStyle name="20% - Accent1 4 2 4 5 2 7 2" xfId="36734" xr:uid="{00000000-0005-0000-0000-0000C68E0000}"/>
    <cellStyle name="20% - Accent1 4 2 4 5 2 8" xfId="36735" xr:uid="{00000000-0005-0000-0000-0000C78E0000}"/>
    <cellStyle name="20% - Accent1 4 2 4 5 2 8 2" xfId="36736" xr:uid="{00000000-0005-0000-0000-0000C88E0000}"/>
    <cellStyle name="20% - Accent1 4 2 4 5 2 9" xfId="36737" xr:uid="{00000000-0005-0000-0000-0000C98E0000}"/>
    <cellStyle name="20% - Accent1 4 2 4 5 3" xfId="36738" xr:uid="{00000000-0005-0000-0000-0000CA8E0000}"/>
    <cellStyle name="20% - Accent1 4 2 4 5 3 2" xfId="36739" xr:uid="{00000000-0005-0000-0000-0000CB8E0000}"/>
    <cellStyle name="20% - Accent1 4 2 4 5 3 2 2" xfId="36740" xr:uid="{00000000-0005-0000-0000-0000CC8E0000}"/>
    <cellStyle name="20% - Accent1 4 2 4 5 3 2 2 2" xfId="36741" xr:uid="{00000000-0005-0000-0000-0000CD8E0000}"/>
    <cellStyle name="20% - Accent1 4 2 4 5 3 2 2 2 2" xfId="36742" xr:uid="{00000000-0005-0000-0000-0000CE8E0000}"/>
    <cellStyle name="20% - Accent1 4 2 4 5 3 2 2 3" xfId="36743" xr:uid="{00000000-0005-0000-0000-0000CF8E0000}"/>
    <cellStyle name="20% - Accent1 4 2 4 5 3 2 3" xfId="36744" xr:uid="{00000000-0005-0000-0000-0000D08E0000}"/>
    <cellStyle name="20% - Accent1 4 2 4 5 3 2 3 2" xfId="36745" xr:uid="{00000000-0005-0000-0000-0000D18E0000}"/>
    <cellStyle name="20% - Accent1 4 2 4 5 3 2 4" xfId="36746" xr:uid="{00000000-0005-0000-0000-0000D28E0000}"/>
    <cellStyle name="20% - Accent1 4 2 4 5 3 3" xfId="36747" xr:uid="{00000000-0005-0000-0000-0000D38E0000}"/>
    <cellStyle name="20% - Accent1 4 2 4 5 3 3 2" xfId="36748" xr:uid="{00000000-0005-0000-0000-0000D48E0000}"/>
    <cellStyle name="20% - Accent1 4 2 4 5 3 3 2 2" xfId="36749" xr:uid="{00000000-0005-0000-0000-0000D58E0000}"/>
    <cellStyle name="20% - Accent1 4 2 4 5 3 3 2 2 2" xfId="36750" xr:uid="{00000000-0005-0000-0000-0000D68E0000}"/>
    <cellStyle name="20% - Accent1 4 2 4 5 3 3 2 3" xfId="36751" xr:uid="{00000000-0005-0000-0000-0000D78E0000}"/>
    <cellStyle name="20% - Accent1 4 2 4 5 3 3 3" xfId="36752" xr:uid="{00000000-0005-0000-0000-0000D88E0000}"/>
    <cellStyle name="20% - Accent1 4 2 4 5 3 3 3 2" xfId="36753" xr:uid="{00000000-0005-0000-0000-0000D98E0000}"/>
    <cellStyle name="20% - Accent1 4 2 4 5 3 3 4" xfId="36754" xr:uid="{00000000-0005-0000-0000-0000DA8E0000}"/>
    <cellStyle name="20% - Accent1 4 2 4 5 3 4" xfId="36755" xr:uid="{00000000-0005-0000-0000-0000DB8E0000}"/>
    <cellStyle name="20% - Accent1 4 2 4 5 3 4 2" xfId="36756" xr:uid="{00000000-0005-0000-0000-0000DC8E0000}"/>
    <cellStyle name="20% - Accent1 4 2 4 5 3 4 2 2" xfId="36757" xr:uid="{00000000-0005-0000-0000-0000DD8E0000}"/>
    <cellStyle name="20% - Accent1 4 2 4 5 3 4 2 2 2" xfId="36758" xr:uid="{00000000-0005-0000-0000-0000DE8E0000}"/>
    <cellStyle name="20% - Accent1 4 2 4 5 3 4 2 3" xfId="36759" xr:uid="{00000000-0005-0000-0000-0000DF8E0000}"/>
    <cellStyle name="20% - Accent1 4 2 4 5 3 4 3" xfId="36760" xr:uid="{00000000-0005-0000-0000-0000E08E0000}"/>
    <cellStyle name="20% - Accent1 4 2 4 5 3 4 3 2" xfId="36761" xr:uid="{00000000-0005-0000-0000-0000E18E0000}"/>
    <cellStyle name="20% - Accent1 4 2 4 5 3 4 4" xfId="36762" xr:uid="{00000000-0005-0000-0000-0000E28E0000}"/>
    <cellStyle name="20% - Accent1 4 2 4 5 3 5" xfId="36763" xr:uid="{00000000-0005-0000-0000-0000E38E0000}"/>
    <cellStyle name="20% - Accent1 4 2 4 5 3 5 2" xfId="36764" xr:uid="{00000000-0005-0000-0000-0000E48E0000}"/>
    <cellStyle name="20% - Accent1 4 2 4 5 3 5 2 2" xfId="36765" xr:uid="{00000000-0005-0000-0000-0000E58E0000}"/>
    <cellStyle name="20% - Accent1 4 2 4 5 3 5 3" xfId="36766" xr:uid="{00000000-0005-0000-0000-0000E68E0000}"/>
    <cellStyle name="20% - Accent1 4 2 4 5 3 6" xfId="36767" xr:uid="{00000000-0005-0000-0000-0000E78E0000}"/>
    <cellStyle name="20% - Accent1 4 2 4 5 3 6 2" xfId="36768" xr:uid="{00000000-0005-0000-0000-0000E88E0000}"/>
    <cellStyle name="20% - Accent1 4 2 4 5 3 6 2 2" xfId="36769" xr:uid="{00000000-0005-0000-0000-0000E98E0000}"/>
    <cellStyle name="20% - Accent1 4 2 4 5 3 6 3" xfId="36770" xr:uid="{00000000-0005-0000-0000-0000EA8E0000}"/>
    <cellStyle name="20% - Accent1 4 2 4 5 3 7" xfId="36771" xr:uid="{00000000-0005-0000-0000-0000EB8E0000}"/>
    <cellStyle name="20% - Accent1 4 2 4 5 3 7 2" xfId="36772" xr:uid="{00000000-0005-0000-0000-0000EC8E0000}"/>
    <cellStyle name="20% - Accent1 4 2 4 5 3 8" xfId="36773" xr:uid="{00000000-0005-0000-0000-0000ED8E0000}"/>
    <cellStyle name="20% - Accent1 4 2 4 5 3 8 2" xfId="36774" xr:uid="{00000000-0005-0000-0000-0000EE8E0000}"/>
    <cellStyle name="20% - Accent1 4 2 4 5 3 9" xfId="36775" xr:uid="{00000000-0005-0000-0000-0000EF8E0000}"/>
    <cellStyle name="20% - Accent1 4 2 4 5 4" xfId="36776" xr:uid="{00000000-0005-0000-0000-0000F08E0000}"/>
    <cellStyle name="20% - Accent1 4 2 4 5 4 2" xfId="36777" xr:uid="{00000000-0005-0000-0000-0000F18E0000}"/>
    <cellStyle name="20% - Accent1 4 2 4 5 4 2 2" xfId="36778" xr:uid="{00000000-0005-0000-0000-0000F28E0000}"/>
    <cellStyle name="20% - Accent1 4 2 4 5 4 2 2 2" xfId="36779" xr:uid="{00000000-0005-0000-0000-0000F38E0000}"/>
    <cellStyle name="20% - Accent1 4 2 4 5 4 2 3" xfId="36780" xr:uid="{00000000-0005-0000-0000-0000F48E0000}"/>
    <cellStyle name="20% - Accent1 4 2 4 5 4 3" xfId="36781" xr:uid="{00000000-0005-0000-0000-0000F58E0000}"/>
    <cellStyle name="20% - Accent1 4 2 4 5 4 3 2" xfId="36782" xr:uid="{00000000-0005-0000-0000-0000F68E0000}"/>
    <cellStyle name="20% - Accent1 4 2 4 5 4 4" xfId="36783" xr:uid="{00000000-0005-0000-0000-0000F78E0000}"/>
    <cellStyle name="20% - Accent1 4 2 4 5 5" xfId="36784" xr:uid="{00000000-0005-0000-0000-0000F88E0000}"/>
    <cellStyle name="20% - Accent1 4 2 4 5 5 2" xfId="36785" xr:uid="{00000000-0005-0000-0000-0000F98E0000}"/>
    <cellStyle name="20% - Accent1 4 2 4 5 5 2 2" xfId="36786" xr:uid="{00000000-0005-0000-0000-0000FA8E0000}"/>
    <cellStyle name="20% - Accent1 4 2 4 5 5 2 2 2" xfId="36787" xr:uid="{00000000-0005-0000-0000-0000FB8E0000}"/>
    <cellStyle name="20% - Accent1 4 2 4 5 5 2 3" xfId="36788" xr:uid="{00000000-0005-0000-0000-0000FC8E0000}"/>
    <cellStyle name="20% - Accent1 4 2 4 5 5 3" xfId="36789" xr:uid="{00000000-0005-0000-0000-0000FD8E0000}"/>
    <cellStyle name="20% - Accent1 4 2 4 5 5 3 2" xfId="36790" xr:uid="{00000000-0005-0000-0000-0000FE8E0000}"/>
    <cellStyle name="20% - Accent1 4 2 4 5 5 4" xfId="36791" xr:uid="{00000000-0005-0000-0000-0000FF8E0000}"/>
    <cellStyle name="20% - Accent1 4 2 4 5 6" xfId="36792" xr:uid="{00000000-0005-0000-0000-0000008F0000}"/>
    <cellStyle name="20% - Accent1 4 2 4 5 6 2" xfId="36793" xr:uid="{00000000-0005-0000-0000-0000018F0000}"/>
    <cellStyle name="20% - Accent1 4 2 4 5 6 2 2" xfId="36794" xr:uid="{00000000-0005-0000-0000-0000028F0000}"/>
    <cellStyle name="20% - Accent1 4 2 4 5 6 2 2 2" xfId="36795" xr:uid="{00000000-0005-0000-0000-0000038F0000}"/>
    <cellStyle name="20% - Accent1 4 2 4 5 6 2 3" xfId="36796" xr:uid="{00000000-0005-0000-0000-0000048F0000}"/>
    <cellStyle name="20% - Accent1 4 2 4 5 6 3" xfId="36797" xr:uid="{00000000-0005-0000-0000-0000058F0000}"/>
    <cellStyle name="20% - Accent1 4 2 4 5 6 3 2" xfId="36798" xr:uid="{00000000-0005-0000-0000-0000068F0000}"/>
    <cellStyle name="20% - Accent1 4 2 4 5 6 4" xfId="36799" xr:uid="{00000000-0005-0000-0000-0000078F0000}"/>
    <cellStyle name="20% - Accent1 4 2 4 5 7" xfId="36800" xr:uid="{00000000-0005-0000-0000-0000088F0000}"/>
    <cellStyle name="20% - Accent1 4 2 4 5 7 2" xfId="36801" xr:uid="{00000000-0005-0000-0000-0000098F0000}"/>
    <cellStyle name="20% - Accent1 4 2 4 5 7 2 2" xfId="36802" xr:uid="{00000000-0005-0000-0000-00000A8F0000}"/>
    <cellStyle name="20% - Accent1 4 2 4 5 7 3" xfId="36803" xr:uid="{00000000-0005-0000-0000-00000B8F0000}"/>
    <cellStyle name="20% - Accent1 4 2 4 5 8" xfId="36804" xr:uid="{00000000-0005-0000-0000-00000C8F0000}"/>
    <cellStyle name="20% - Accent1 4 2 4 5 8 2" xfId="36805" xr:uid="{00000000-0005-0000-0000-00000D8F0000}"/>
    <cellStyle name="20% - Accent1 4 2 4 5 8 2 2" xfId="36806" xr:uid="{00000000-0005-0000-0000-00000E8F0000}"/>
    <cellStyle name="20% - Accent1 4 2 4 5 8 3" xfId="36807" xr:uid="{00000000-0005-0000-0000-00000F8F0000}"/>
    <cellStyle name="20% - Accent1 4 2 4 5 9" xfId="36808" xr:uid="{00000000-0005-0000-0000-0000108F0000}"/>
    <cellStyle name="20% - Accent1 4 2 4 5 9 2" xfId="36809" xr:uid="{00000000-0005-0000-0000-0000118F0000}"/>
    <cellStyle name="20% - Accent1 4 2 4 6" xfId="36810" xr:uid="{00000000-0005-0000-0000-0000128F0000}"/>
    <cellStyle name="20% - Accent1 4 2 4 6 10" xfId="36811" xr:uid="{00000000-0005-0000-0000-0000138F0000}"/>
    <cellStyle name="20% - Accent1 4 2 4 6 10 2" xfId="36812" xr:uid="{00000000-0005-0000-0000-0000148F0000}"/>
    <cellStyle name="20% - Accent1 4 2 4 6 11" xfId="36813" xr:uid="{00000000-0005-0000-0000-0000158F0000}"/>
    <cellStyle name="20% - Accent1 4 2 4 6 2" xfId="36814" xr:uid="{00000000-0005-0000-0000-0000168F0000}"/>
    <cellStyle name="20% - Accent1 4 2 4 6 2 2" xfId="36815" xr:uid="{00000000-0005-0000-0000-0000178F0000}"/>
    <cellStyle name="20% - Accent1 4 2 4 6 2 2 2" xfId="36816" xr:uid="{00000000-0005-0000-0000-0000188F0000}"/>
    <cellStyle name="20% - Accent1 4 2 4 6 2 2 2 2" xfId="36817" xr:uid="{00000000-0005-0000-0000-0000198F0000}"/>
    <cellStyle name="20% - Accent1 4 2 4 6 2 2 2 2 2" xfId="36818" xr:uid="{00000000-0005-0000-0000-00001A8F0000}"/>
    <cellStyle name="20% - Accent1 4 2 4 6 2 2 2 3" xfId="36819" xr:uid="{00000000-0005-0000-0000-00001B8F0000}"/>
    <cellStyle name="20% - Accent1 4 2 4 6 2 2 3" xfId="36820" xr:uid="{00000000-0005-0000-0000-00001C8F0000}"/>
    <cellStyle name="20% - Accent1 4 2 4 6 2 2 3 2" xfId="36821" xr:uid="{00000000-0005-0000-0000-00001D8F0000}"/>
    <cellStyle name="20% - Accent1 4 2 4 6 2 2 4" xfId="36822" xr:uid="{00000000-0005-0000-0000-00001E8F0000}"/>
    <cellStyle name="20% - Accent1 4 2 4 6 2 3" xfId="36823" xr:uid="{00000000-0005-0000-0000-00001F8F0000}"/>
    <cellStyle name="20% - Accent1 4 2 4 6 2 3 2" xfId="36824" xr:uid="{00000000-0005-0000-0000-0000208F0000}"/>
    <cellStyle name="20% - Accent1 4 2 4 6 2 3 2 2" xfId="36825" xr:uid="{00000000-0005-0000-0000-0000218F0000}"/>
    <cellStyle name="20% - Accent1 4 2 4 6 2 3 2 2 2" xfId="36826" xr:uid="{00000000-0005-0000-0000-0000228F0000}"/>
    <cellStyle name="20% - Accent1 4 2 4 6 2 3 2 3" xfId="36827" xr:uid="{00000000-0005-0000-0000-0000238F0000}"/>
    <cellStyle name="20% - Accent1 4 2 4 6 2 3 3" xfId="36828" xr:uid="{00000000-0005-0000-0000-0000248F0000}"/>
    <cellStyle name="20% - Accent1 4 2 4 6 2 3 3 2" xfId="36829" xr:uid="{00000000-0005-0000-0000-0000258F0000}"/>
    <cellStyle name="20% - Accent1 4 2 4 6 2 3 4" xfId="36830" xr:uid="{00000000-0005-0000-0000-0000268F0000}"/>
    <cellStyle name="20% - Accent1 4 2 4 6 2 4" xfId="36831" xr:uid="{00000000-0005-0000-0000-0000278F0000}"/>
    <cellStyle name="20% - Accent1 4 2 4 6 2 4 2" xfId="36832" xr:uid="{00000000-0005-0000-0000-0000288F0000}"/>
    <cellStyle name="20% - Accent1 4 2 4 6 2 4 2 2" xfId="36833" xr:uid="{00000000-0005-0000-0000-0000298F0000}"/>
    <cellStyle name="20% - Accent1 4 2 4 6 2 4 2 2 2" xfId="36834" xr:uid="{00000000-0005-0000-0000-00002A8F0000}"/>
    <cellStyle name="20% - Accent1 4 2 4 6 2 4 2 3" xfId="36835" xr:uid="{00000000-0005-0000-0000-00002B8F0000}"/>
    <cellStyle name="20% - Accent1 4 2 4 6 2 4 3" xfId="36836" xr:uid="{00000000-0005-0000-0000-00002C8F0000}"/>
    <cellStyle name="20% - Accent1 4 2 4 6 2 4 3 2" xfId="36837" xr:uid="{00000000-0005-0000-0000-00002D8F0000}"/>
    <cellStyle name="20% - Accent1 4 2 4 6 2 4 4" xfId="36838" xr:uid="{00000000-0005-0000-0000-00002E8F0000}"/>
    <cellStyle name="20% - Accent1 4 2 4 6 2 5" xfId="36839" xr:uid="{00000000-0005-0000-0000-00002F8F0000}"/>
    <cellStyle name="20% - Accent1 4 2 4 6 2 5 2" xfId="36840" xr:uid="{00000000-0005-0000-0000-0000308F0000}"/>
    <cellStyle name="20% - Accent1 4 2 4 6 2 5 2 2" xfId="36841" xr:uid="{00000000-0005-0000-0000-0000318F0000}"/>
    <cellStyle name="20% - Accent1 4 2 4 6 2 5 3" xfId="36842" xr:uid="{00000000-0005-0000-0000-0000328F0000}"/>
    <cellStyle name="20% - Accent1 4 2 4 6 2 6" xfId="36843" xr:uid="{00000000-0005-0000-0000-0000338F0000}"/>
    <cellStyle name="20% - Accent1 4 2 4 6 2 6 2" xfId="36844" xr:uid="{00000000-0005-0000-0000-0000348F0000}"/>
    <cellStyle name="20% - Accent1 4 2 4 6 2 6 2 2" xfId="36845" xr:uid="{00000000-0005-0000-0000-0000358F0000}"/>
    <cellStyle name="20% - Accent1 4 2 4 6 2 6 3" xfId="36846" xr:uid="{00000000-0005-0000-0000-0000368F0000}"/>
    <cellStyle name="20% - Accent1 4 2 4 6 2 7" xfId="36847" xr:uid="{00000000-0005-0000-0000-0000378F0000}"/>
    <cellStyle name="20% - Accent1 4 2 4 6 2 7 2" xfId="36848" xr:uid="{00000000-0005-0000-0000-0000388F0000}"/>
    <cellStyle name="20% - Accent1 4 2 4 6 2 8" xfId="36849" xr:uid="{00000000-0005-0000-0000-0000398F0000}"/>
    <cellStyle name="20% - Accent1 4 2 4 6 2 8 2" xfId="36850" xr:uid="{00000000-0005-0000-0000-00003A8F0000}"/>
    <cellStyle name="20% - Accent1 4 2 4 6 2 9" xfId="36851" xr:uid="{00000000-0005-0000-0000-00003B8F0000}"/>
    <cellStyle name="20% - Accent1 4 2 4 6 3" xfId="36852" xr:uid="{00000000-0005-0000-0000-00003C8F0000}"/>
    <cellStyle name="20% - Accent1 4 2 4 6 3 2" xfId="36853" xr:uid="{00000000-0005-0000-0000-00003D8F0000}"/>
    <cellStyle name="20% - Accent1 4 2 4 6 3 2 2" xfId="36854" xr:uid="{00000000-0005-0000-0000-00003E8F0000}"/>
    <cellStyle name="20% - Accent1 4 2 4 6 3 2 2 2" xfId="36855" xr:uid="{00000000-0005-0000-0000-00003F8F0000}"/>
    <cellStyle name="20% - Accent1 4 2 4 6 3 2 2 2 2" xfId="36856" xr:uid="{00000000-0005-0000-0000-0000408F0000}"/>
    <cellStyle name="20% - Accent1 4 2 4 6 3 2 2 3" xfId="36857" xr:uid="{00000000-0005-0000-0000-0000418F0000}"/>
    <cellStyle name="20% - Accent1 4 2 4 6 3 2 3" xfId="36858" xr:uid="{00000000-0005-0000-0000-0000428F0000}"/>
    <cellStyle name="20% - Accent1 4 2 4 6 3 2 3 2" xfId="36859" xr:uid="{00000000-0005-0000-0000-0000438F0000}"/>
    <cellStyle name="20% - Accent1 4 2 4 6 3 2 4" xfId="36860" xr:uid="{00000000-0005-0000-0000-0000448F0000}"/>
    <cellStyle name="20% - Accent1 4 2 4 6 3 3" xfId="36861" xr:uid="{00000000-0005-0000-0000-0000458F0000}"/>
    <cellStyle name="20% - Accent1 4 2 4 6 3 3 2" xfId="36862" xr:uid="{00000000-0005-0000-0000-0000468F0000}"/>
    <cellStyle name="20% - Accent1 4 2 4 6 3 3 2 2" xfId="36863" xr:uid="{00000000-0005-0000-0000-0000478F0000}"/>
    <cellStyle name="20% - Accent1 4 2 4 6 3 3 2 2 2" xfId="36864" xr:uid="{00000000-0005-0000-0000-0000488F0000}"/>
    <cellStyle name="20% - Accent1 4 2 4 6 3 3 2 3" xfId="36865" xr:uid="{00000000-0005-0000-0000-0000498F0000}"/>
    <cellStyle name="20% - Accent1 4 2 4 6 3 3 3" xfId="36866" xr:uid="{00000000-0005-0000-0000-00004A8F0000}"/>
    <cellStyle name="20% - Accent1 4 2 4 6 3 3 3 2" xfId="36867" xr:uid="{00000000-0005-0000-0000-00004B8F0000}"/>
    <cellStyle name="20% - Accent1 4 2 4 6 3 3 4" xfId="36868" xr:uid="{00000000-0005-0000-0000-00004C8F0000}"/>
    <cellStyle name="20% - Accent1 4 2 4 6 3 4" xfId="36869" xr:uid="{00000000-0005-0000-0000-00004D8F0000}"/>
    <cellStyle name="20% - Accent1 4 2 4 6 3 4 2" xfId="36870" xr:uid="{00000000-0005-0000-0000-00004E8F0000}"/>
    <cellStyle name="20% - Accent1 4 2 4 6 3 4 2 2" xfId="36871" xr:uid="{00000000-0005-0000-0000-00004F8F0000}"/>
    <cellStyle name="20% - Accent1 4 2 4 6 3 4 2 2 2" xfId="36872" xr:uid="{00000000-0005-0000-0000-0000508F0000}"/>
    <cellStyle name="20% - Accent1 4 2 4 6 3 4 2 3" xfId="36873" xr:uid="{00000000-0005-0000-0000-0000518F0000}"/>
    <cellStyle name="20% - Accent1 4 2 4 6 3 4 3" xfId="36874" xr:uid="{00000000-0005-0000-0000-0000528F0000}"/>
    <cellStyle name="20% - Accent1 4 2 4 6 3 4 3 2" xfId="36875" xr:uid="{00000000-0005-0000-0000-0000538F0000}"/>
    <cellStyle name="20% - Accent1 4 2 4 6 3 4 4" xfId="36876" xr:uid="{00000000-0005-0000-0000-0000548F0000}"/>
    <cellStyle name="20% - Accent1 4 2 4 6 3 5" xfId="36877" xr:uid="{00000000-0005-0000-0000-0000558F0000}"/>
    <cellStyle name="20% - Accent1 4 2 4 6 3 5 2" xfId="36878" xr:uid="{00000000-0005-0000-0000-0000568F0000}"/>
    <cellStyle name="20% - Accent1 4 2 4 6 3 5 2 2" xfId="36879" xr:uid="{00000000-0005-0000-0000-0000578F0000}"/>
    <cellStyle name="20% - Accent1 4 2 4 6 3 5 3" xfId="36880" xr:uid="{00000000-0005-0000-0000-0000588F0000}"/>
    <cellStyle name="20% - Accent1 4 2 4 6 3 6" xfId="36881" xr:uid="{00000000-0005-0000-0000-0000598F0000}"/>
    <cellStyle name="20% - Accent1 4 2 4 6 3 6 2" xfId="36882" xr:uid="{00000000-0005-0000-0000-00005A8F0000}"/>
    <cellStyle name="20% - Accent1 4 2 4 6 3 6 2 2" xfId="36883" xr:uid="{00000000-0005-0000-0000-00005B8F0000}"/>
    <cellStyle name="20% - Accent1 4 2 4 6 3 6 3" xfId="36884" xr:uid="{00000000-0005-0000-0000-00005C8F0000}"/>
    <cellStyle name="20% - Accent1 4 2 4 6 3 7" xfId="36885" xr:uid="{00000000-0005-0000-0000-00005D8F0000}"/>
    <cellStyle name="20% - Accent1 4 2 4 6 3 7 2" xfId="36886" xr:uid="{00000000-0005-0000-0000-00005E8F0000}"/>
    <cellStyle name="20% - Accent1 4 2 4 6 3 8" xfId="36887" xr:uid="{00000000-0005-0000-0000-00005F8F0000}"/>
    <cellStyle name="20% - Accent1 4 2 4 6 3 8 2" xfId="36888" xr:uid="{00000000-0005-0000-0000-0000608F0000}"/>
    <cellStyle name="20% - Accent1 4 2 4 6 3 9" xfId="36889" xr:uid="{00000000-0005-0000-0000-0000618F0000}"/>
    <cellStyle name="20% - Accent1 4 2 4 6 4" xfId="36890" xr:uid="{00000000-0005-0000-0000-0000628F0000}"/>
    <cellStyle name="20% - Accent1 4 2 4 6 4 2" xfId="36891" xr:uid="{00000000-0005-0000-0000-0000638F0000}"/>
    <cellStyle name="20% - Accent1 4 2 4 6 4 2 2" xfId="36892" xr:uid="{00000000-0005-0000-0000-0000648F0000}"/>
    <cellStyle name="20% - Accent1 4 2 4 6 4 2 2 2" xfId="36893" xr:uid="{00000000-0005-0000-0000-0000658F0000}"/>
    <cellStyle name="20% - Accent1 4 2 4 6 4 2 3" xfId="36894" xr:uid="{00000000-0005-0000-0000-0000668F0000}"/>
    <cellStyle name="20% - Accent1 4 2 4 6 4 3" xfId="36895" xr:uid="{00000000-0005-0000-0000-0000678F0000}"/>
    <cellStyle name="20% - Accent1 4 2 4 6 4 3 2" xfId="36896" xr:uid="{00000000-0005-0000-0000-0000688F0000}"/>
    <cellStyle name="20% - Accent1 4 2 4 6 4 4" xfId="36897" xr:uid="{00000000-0005-0000-0000-0000698F0000}"/>
    <cellStyle name="20% - Accent1 4 2 4 6 5" xfId="36898" xr:uid="{00000000-0005-0000-0000-00006A8F0000}"/>
    <cellStyle name="20% - Accent1 4 2 4 6 5 2" xfId="36899" xr:uid="{00000000-0005-0000-0000-00006B8F0000}"/>
    <cellStyle name="20% - Accent1 4 2 4 6 5 2 2" xfId="36900" xr:uid="{00000000-0005-0000-0000-00006C8F0000}"/>
    <cellStyle name="20% - Accent1 4 2 4 6 5 2 2 2" xfId="36901" xr:uid="{00000000-0005-0000-0000-00006D8F0000}"/>
    <cellStyle name="20% - Accent1 4 2 4 6 5 2 3" xfId="36902" xr:uid="{00000000-0005-0000-0000-00006E8F0000}"/>
    <cellStyle name="20% - Accent1 4 2 4 6 5 3" xfId="36903" xr:uid="{00000000-0005-0000-0000-00006F8F0000}"/>
    <cellStyle name="20% - Accent1 4 2 4 6 5 3 2" xfId="36904" xr:uid="{00000000-0005-0000-0000-0000708F0000}"/>
    <cellStyle name="20% - Accent1 4 2 4 6 5 4" xfId="36905" xr:uid="{00000000-0005-0000-0000-0000718F0000}"/>
    <cellStyle name="20% - Accent1 4 2 4 6 6" xfId="36906" xr:uid="{00000000-0005-0000-0000-0000728F0000}"/>
    <cellStyle name="20% - Accent1 4 2 4 6 6 2" xfId="36907" xr:uid="{00000000-0005-0000-0000-0000738F0000}"/>
    <cellStyle name="20% - Accent1 4 2 4 6 6 2 2" xfId="36908" xr:uid="{00000000-0005-0000-0000-0000748F0000}"/>
    <cellStyle name="20% - Accent1 4 2 4 6 6 2 2 2" xfId="36909" xr:uid="{00000000-0005-0000-0000-0000758F0000}"/>
    <cellStyle name="20% - Accent1 4 2 4 6 6 2 3" xfId="36910" xr:uid="{00000000-0005-0000-0000-0000768F0000}"/>
    <cellStyle name="20% - Accent1 4 2 4 6 6 3" xfId="36911" xr:uid="{00000000-0005-0000-0000-0000778F0000}"/>
    <cellStyle name="20% - Accent1 4 2 4 6 6 3 2" xfId="36912" xr:uid="{00000000-0005-0000-0000-0000788F0000}"/>
    <cellStyle name="20% - Accent1 4 2 4 6 6 4" xfId="36913" xr:uid="{00000000-0005-0000-0000-0000798F0000}"/>
    <cellStyle name="20% - Accent1 4 2 4 6 7" xfId="36914" xr:uid="{00000000-0005-0000-0000-00007A8F0000}"/>
    <cellStyle name="20% - Accent1 4 2 4 6 7 2" xfId="36915" xr:uid="{00000000-0005-0000-0000-00007B8F0000}"/>
    <cellStyle name="20% - Accent1 4 2 4 6 7 2 2" xfId="36916" xr:uid="{00000000-0005-0000-0000-00007C8F0000}"/>
    <cellStyle name="20% - Accent1 4 2 4 6 7 3" xfId="36917" xr:uid="{00000000-0005-0000-0000-00007D8F0000}"/>
    <cellStyle name="20% - Accent1 4 2 4 6 8" xfId="36918" xr:uid="{00000000-0005-0000-0000-00007E8F0000}"/>
    <cellStyle name="20% - Accent1 4 2 4 6 8 2" xfId="36919" xr:uid="{00000000-0005-0000-0000-00007F8F0000}"/>
    <cellStyle name="20% - Accent1 4 2 4 6 8 2 2" xfId="36920" xr:uid="{00000000-0005-0000-0000-0000808F0000}"/>
    <cellStyle name="20% - Accent1 4 2 4 6 8 3" xfId="36921" xr:uid="{00000000-0005-0000-0000-0000818F0000}"/>
    <cellStyle name="20% - Accent1 4 2 4 6 9" xfId="36922" xr:uid="{00000000-0005-0000-0000-0000828F0000}"/>
    <cellStyle name="20% - Accent1 4 2 4 6 9 2" xfId="36923" xr:uid="{00000000-0005-0000-0000-0000838F0000}"/>
    <cellStyle name="20% - Accent1 4 2 4 7" xfId="36924" xr:uid="{00000000-0005-0000-0000-0000848F0000}"/>
    <cellStyle name="20% - Accent1 4 2 4 7 2" xfId="36925" xr:uid="{00000000-0005-0000-0000-0000858F0000}"/>
    <cellStyle name="20% - Accent1 4 2 4 7 2 2" xfId="36926" xr:uid="{00000000-0005-0000-0000-0000868F0000}"/>
    <cellStyle name="20% - Accent1 4 2 4 7 2 2 2" xfId="36927" xr:uid="{00000000-0005-0000-0000-0000878F0000}"/>
    <cellStyle name="20% - Accent1 4 2 4 7 2 2 2 2" xfId="36928" xr:uid="{00000000-0005-0000-0000-0000888F0000}"/>
    <cellStyle name="20% - Accent1 4 2 4 7 2 2 3" xfId="36929" xr:uid="{00000000-0005-0000-0000-0000898F0000}"/>
    <cellStyle name="20% - Accent1 4 2 4 7 2 3" xfId="36930" xr:uid="{00000000-0005-0000-0000-00008A8F0000}"/>
    <cellStyle name="20% - Accent1 4 2 4 7 2 3 2" xfId="36931" xr:uid="{00000000-0005-0000-0000-00008B8F0000}"/>
    <cellStyle name="20% - Accent1 4 2 4 7 2 4" xfId="36932" xr:uid="{00000000-0005-0000-0000-00008C8F0000}"/>
    <cellStyle name="20% - Accent1 4 2 4 7 3" xfId="36933" xr:uid="{00000000-0005-0000-0000-00008D8F0000}"/>
    <cellStyle name="20% - Accent1 4 2 4 7 3 2" xfId="36934" xr:uid="{00000000-0005-0000-0000-00008E8F0000}"/>
    <cellStyle name="20% - Accent1 4 2 4 7 3 2 2" xfId="36935" xr:uid="{00000000-0005-0000-0000-00008F8F0000}"/>
    <cellStyle name="20% - Accent1 4 2 4 7 3 2 2 2" xfId="36936" xr:uid="{00000000-0005-0000-0000-0000908F0000}"/>
    <cellStyle name="20% - Accent1 4 2 4 7 3 2 3" xfId="36937" xr:uid="{00000000-0005-0000-0000-0000918F0000}"/>
    <cellStyle name="20% - Accent1 4 2 4 7 3 3" xfId="36938" xr:uid="{00000000-0005-0000-0000-0000928F0000}"/>
    <cellStyle name="20% - Accent1 4 2 4 7 3 3 2" xfId="36939" xr:uid="{00000000-0005-0000-0000-0000938F0000}"/>
    <cellStyle name="20% - Accent1 4 2 4 7 3 4" xfId="36940" xr:uid="{00000000-0005-0000-0000-0000948F0000}"/>
    <cellStyle name="20% - Accent1 4 2 4 7 4" xfId="36941" xr:uid="{00000000-0005-0000-0000-0000958F0000}"/>
    <cellStyle name="20% - Accent1 4 2 4 7 4 2" xfId="36942" xr:uid="{00000000-0005-0000-0000-0000968F0000}"/>
    <cellStyle name="20% - Accent1 4 2 4 7 4 2 2" xfId="36943" xr:uid="{00000000-0005-0000-0000-0000978F0000}"/>
    <cellStyle name="20% - Accent1 4 2 4 7 4 2 2 2" xfId="36944" xr:uid="{00000000-0005-0000-0000-0000988F0000}"/>
    <cellStyle name="20% - Accent1 4 2 4 7 4 2 3" xfId="36945" xr:uid="{00000000-0005-0000-0000-0000998F0000}"/>
    <cellStyle name="20% - Accent1 4 2 4 7 4 3" xfId="36946" xr:uid="{00000000-0005-0000-0000-00009A8F0000}"/>
    <cellStyle name="20% - Accent1 4 2 4 7 4 3 2" xfId="36947" xr:uid="{00000000-0005-0000-0000-00009B8F0000}"/>
    <cellStyle name="20% - Accent1 4 2 4 7 4 4" xfId="36948" xr:uid="{00000000-0005-0000-0000-00009C8F0000}"/>
    <cellStyle name="20% - Accent1 4 2 4 7 5" xfId="36949" xr:uid="{00000000-0005-0000-0000-00009D8F0000}"/>
    <cellStyle name="20% - Accent1 4 2 4 7 5 2" xfId="36950" xr:uid="{00000000-0005-0000-0000-00009E8F0000}"/>
    <cellStyle name="20% - Accent1 4 2 4 7 5 2 2" xfId="36951" xr:uid="{00000000-0005-0000-0000-00009F8F0000}"/>
    <cellStyle name="20% - Accent1 4 2 4 7 5 3" xfId="36952" xr:uid="{00000000-0005-0000-0000-0000A08F0000}"/>
    <cellStyle name="20% - Accent1 4 2 4 7 6" xfId="36953" xr:uid="{00000000-0005-0000-0000-0000A18F0000}"/>
    <cellStyle name="20% - Accent1 4 2 4 7 6 2" xfId="36954" xr:uid="{00000000-0005-0000-0000-0000A28F0000}"/>
    <cellStyle name="20% - Accent1 4 2 4 7 6 2 2" xfId="36955" xr:uid="{00000000-0005-0000-0000-0000A38F0000}"/>
    <cellStyle name="20% - Accent1 4 2 4 7 6 3" xfId="36956" xr:uid="{00000000-0005-0000-0000-0000A48F0000}"/>
    <cellStyle name="20% - Accent1 4 2 4 7 7" xfId="36957" xr:uid="{00000000-0005-0000-0000-0000A58F0000}"/>
    <cellStyle name="20% - Accent1 4 2 4 7 7 2" xfId="36958" xr:uid="{00000000-0005-0000-0000-0000A68F0000}"/>
    <cellStyle name="20% - Accent1 4 2 4 7 8" xfId="36959" xr:uid="{00000000-0005-0000-0000-0000A78F0000}"/>
    <cellStyle name="20% - Accent1 4 2 4 7 8 2" xfId="36960" xr:uid="{00000000-0005-0000-0000-0000A88F0000}"/>
    <cellStyle name="20% - Accent1 4 2 4 7 9" xfId="36961" xr:uid="{00000000-0005-0000-0000-0000A98F0000}"/>
    <cellStyle name="20% - Accent1 4 2 4 8" xfId="36962" xr:uid="{00000000-0005-0000-0000-0000AA8F0000}"/>
    <cellStyle name="20% - Accent1 4 2 4 8 2" xfId="36963" xr:uid="{00000000-0005-0000-0000-0000AB8F0000}"/>
    <cellStyle name="20% - Accent1 4 2 4 8 2 2" xfId="36964" xr:uid="{00000000-0005-0000-0000-0000AC8F0000}"/>
    <cellStyle name="20% - Accent1 4 2 4 8 2 2 2" xfId="36965" xr:uid="{00000000-0005-0000-0000-0000AD8F0000}"/>
    <cellStyle name="20% - Accent1 4 2 4 8 2 2 2 2" xfId="36966" xr:uid="{00000000-0005-0000-0000-0000AE8F0000}"/>
    <cellStyle name="20% - Accent1 4 2 4 8 2 2 3" xfId="36967" xr:uid="{00000000-0005-0000-0000-0000AF8F0000}"/>
    <cellStyle name="20% - Accent1 4 2 4 8 2 3" xfId="36968" xr:uid="{00000000-0005-0000-0000-0000B08F0000}"/>
    <cellStyle name="20% - Accent1 4 2 4 8 2 3 2" xfId="36969" xr:uid="{00000000-0005-0000-0000-0000B18F0000}"/>
    <cellStyle name="20% - Accent1 4 2 4 8 2 4" xfId="36970" xr:uid="{00000000-0005-0000-0000-0000B28F0000}"/>
    <cellStyle name="20% - Accent1 4 2 4 8 3" xfId="36971" xr:uid="{00000000-0005-0000-0000-0000B38F0000}"/>
    <cellStyle name="20% - Accent1 4 2 4 8 3 2" xfId="36972" xr:uid="{00000000-0005-0000-0000-0000B48F0000}"/>
    <cellStyle name="20% - Accent1 4 2 4 8 3 2 2" xfId="36973" xr:uid="{00000000-0005-0000-0000-0000B58F0000}"/>
    <cellStyle name="20% - Accent1 4 2 4 8 3 2 2 2" xfId="36974" xr:uid="{00000000-0005-0000-0000-0000B68F0000}"/>
    <cellStyle name="20% - Accent1 4 2 4 8 3 2 3" xfId="36975" xr:uid="{00000000-0005-0000-0000-0000B78F0000}"/>
    <cellStyle name="20% - Accent1 4 2 4 8 3 3" xfId="36976" xr:uid="{00000000-0005-0000-0000-0000B88F0000}"/>
    <cellStyle name="20% - Accent1 4 2 4 8 3 3 2" xfId="36977" xr:uid="{00000000-0005-0000-0000-0000B98F0000}"/>
    <cellStyle name="20% - Accent1 4 2 4 8 3 4" xfId="36978" xr:uid="{00000000-0005-0000-0000-0000BA8F0000}"/>
    <cellStyle name="20% - Accent1 4 2 4 8 4" xfId="36979" xr:uid="{00000000-0005-0000-0000-0000BB8F0000}"/>
    <cellStyle name="20% - Accent1 4 2 4 8 4 2" xfId="36980" xr:uid="{00000000-0005-0000-0000-0000BC8F0000}"/>
    <cellStyle name="20% - Accent1 4 2 4 8 4 2 2" xfId="36981" xr:uid="{00000000-0005-0000-0000-0000BD8F0000}"/>
    <cellStyle name="20% - Accent1 4 2 4 8 4 2 2 2" xfId="36982" xr:uid="{00000000-0005-0000-0000-0000BE8F0000}"/>
    <cellStyle name="20% - Accent1 4 2 4 8 4 2 3" xfId="36983" xr:uid="{00000000-0005-0000-0000-0000BF8F0000}"/>
    <cellStyle name="20% - Accent1 4 2 4 8 4 3" xfId="36984" xr:uid="{00000000-0005-0000-0000-0000C08F0000}"/>
    <cellStyle name="20% - Accent1 4 2 4 8 4 3 2" xfId="36985" xr:uid="{00000000-0005-0000-0000-0000C18F0000}"/>
    <cellStyle name="20% - Accent1 4 2 4 8 4 4" xfId="36986" xr:uid="{00000000-0005-0000-0000-0000C28F0000}"/>
    <cellStyle name="20% - Accent1 4 2 4 8 5" xfId="36987" xr:uid="{00000000-0005-0000-0000-0000C38F0000}"/>
    <cellStyle name="20% - Accent1 4 2 4 8 5 2" xfId="36988" xr:uid="{00000000-0005-0000-0000-0000C48F0000}"/>
    <cellStyle name="20% - Accent1 4 2 4 8 5 2 2" xfId="36989" xr:uid="{00000000-0005-0000-0000-0000C58F0000}"/>
    <cellStyle name="20% - Accent1 4 2 4 8 5 3" xfId="36990" xr:uid="{00000000-0005-0000-0000-0000C68F0000}"/>
    <cellStyle name="20% - Accent1 4 2 4 8 6" xfId="36991" xr:uid="{00000000-0005-0000-0000-0000C78F0000}"/>
    <cellStyle name="20% - Accent1 4 2 4 8 6 2" xfId="36992" xr:uid="{00000000-0005-0000-0000-0000C88F0000}"/>
    <cellStyle name="20% - Accent1 4 2 4 8 6 2 2" xfId="36993" xr:uid="{00000000-0005-0000-0000-0000C98F0000}"/>
    <cellStyle name="20% - Accent1 4 2 4 8 6 3" xfId="36994" xr:uid="{00000000-0005-0000-0000-0000CA8F0000}"/>
    <cellStyle name="20% - Accent1 4 2 4 8 7" xfId="36995" xr:uid="{00000000-0005-0000-0000-0000CB8F0000}"/>
    <cellStyle name="20% - Accent1 4 2 4 8 7 2" xfId="36996" xr:uid="{00000000-0005-0000-0000-0000CC8F0000}"/>
    <cellStyle name="20% - Accent1 4 2 4 8 8" xfId="36997" xr:uid="{00000000-0005-0000-0000-0000CD8F0000}"/>
    <cellStyle name="20% - Accent1 4 2 4 8 8 2" xfId="36998" xr:uid="{00000000-0005-0000-0000-0000CE8F0000}"/>
    <cellStyle name="20% - Accent1 4 2 4 8 9" xfId="36999" xr:uid="{00000000-0005-0000-0000-0000CF8F0000}"/>
    <cellStyle name="20% - Accent1 4 2 4 9" xfId="37000" xr:uid="{00000000-0005-0000-0000-0000D08F0000}"/>
    <cellStyle name="20% - Accent1 4 2 4 9 2" xfId="37001" xr:uid="{00000000-0005-0000-0000-0000D18F0000}"/>
    <cellStyle name="20% - Accent1 4 2 4 9 2 2" xfId="37002" xr:uid="{00000000-0005-0000-0000-0000D28F0000}"/>
    <cellStyle name="20% - Accent1 4 2 4 9 2 2 2" xfId="37003" xr:uid="{00000000-0005-0000-0000-0000D38F0000}"/>
    <cellStyle name="20% - Accent1 4 2 4 9 2 3" xfId="37004" xr:uid="{00000000-0005-0000-0000-0000D48F0000}"/>
    <cellStyle name="20% - Accent1 4 2 4 9 3" xfId="37005" xr:uid="{00000000-0005-0000-0000-0000D58F0000}"/>
    <cellStyle name="20% - Accent1 4 2 4 9 3 2" xfId="37006" xr:uid="{00000000-0005-0000-0000-0000D68F0000}"/>
    <cellStyle name="20% - Accent1 4 2 4 9 4" xfId="37007" xr:uid="{00000000-0005-0000-0000-0000D78F0000}"/>
    <cellStyle name="20% - Accent1 4 2 5" xfId="37008" xr:uid="{00000000-0005-0000-0000-0000D88F0000}"/>
    <cellStyle name="20% - Accent1 4 2 5 10" xfId="37009" xr:uid="{00000000-0005-0000-0000-0000D98F0000}"/>
    <cellStyle name="20% - Accent1 4 2 5 10 2" xfId="37010" xr:uid="{00000000-0005-0000-0000-0000DA8F0000}"/>
    <cellStyle name="20% - Accent1 4 2 5 10 2 2" xfId="37011" xr:uid="{00000000-0005-0000-0000-0000DB8F0000}"/>
    <cellStyle name="20% - Accent1 4 2 5 10 2 2 2" xfId="37012" xr:uid="{00000000-0005-0000-0000-0000DC8F0000}"/>
    <cellStyle name="20% - Accent1 4 2 5 10 2 3" xfId="37013" xr:uid="{00000000-0005-0000-0000-0000DD8F0000}"/>
    <cellStyle name="20% - Accent1 4 2 5 10 3" xfId="37014" xr:uid="{00000000-0005-0000-0000-0000DE8F0000}"/>
    <cellStyle name="20% - Accent1 4 2 5 10 3 2" xfId="37015" xr:uid="{00000000-0005-0000-0000-0000DF8F0000}"/>
    <cellStyle name="20% - Accent1 4 2 5 10 4" xfId="37016" xr:uid="{00000000-0005-0000-0000-0000E08F0000}"/>
    <cellStyle name="20% - Accent1 4 2 5 11" xfId="37017" xr:uid="{00000000-0005-0000-0000-0000E18F0000}"/>
    <cellStyle name="20% - Accent1 4 2 5 11 2" xfId="37018" xr:uid="{00000000-0005-0000-0000-0000E28F0000}"/>
    <cellStyle name="20% - Accent1 4 2 5 11 2 2" xfId="37019" xr:uid="{00000000-0005-0000-0000-0000E38F0000}"/>
    <cellStyle name="20% - Accent1 4 2 5 11 3" xfId="37020" xr:uid="{00000000-0005-0000-0000-0000E48F0000}"/>
    <cellStyle name="20% - Accent1 4 2 5 12" xfId="37021" xr:uid="{00000000-0005-0000-0000-0000E58F0000}"/>
    <cellStyle name="20% - Accent1 4 2 5 12 2" xfId="37022" xr:uid="{00000000-0005-0000-0000-0000E68F0000}"/>
    <cellStyle name="20% - Accent1 4 2 5 12 2 2" xfId="37023" xr:uid="{00000000-0005-0000-0000-0000E78F0000}"/>
    <cellStyle name="20% - Accent1 4 2 5 12 3" xfId="37024" xr:uid="{00000000-0005-0000-0000-0000E88F0000}"/>
    <cellStyle name="20% - Accent1 4 2 5 13" xfId="37025" xr:uid="{00000000-0005-0000-0000-0000E98F0000}"/>
    <cellStyle name="20% - Accent1 4 2 5 13 2" xfId="37026" xr:uid="{00000000-0005-0000-0000-0000EA8F0000}"/>
    <cellStyle name="20% - Accent1 4 2 5 14" xfId="37027" xr:uid="{00000000-0005-0000-0000-0000EB8F0000}"/>
    <cellStyle name="20% - Accent1 4 2 5 14 2" xfId="37028" xr:uid="{00000000-0005-0000-0000-0000EC8F0000}"/>
    <cellStyle name="20% - Accent1 4 2 5 15" xfId="37029" xr:uid="{00000000-0005-0000-0000-0000ED8F0000}"/>
    <cellStyle name="20% - Accent1 4 2 5 2" xfId="37030" xr:uid="{00000000-0005-0000-0000-0000EE8F0000}"/>
    <cellStyle name="20% - Accent1 4 2 5 2 10" xfId="37031" xr:uid="{00000000-0005-0000-0000-0000EF8F0000}"/>
    <cellStyle name="20% - Accent1 4 2 5 2 10 2" xfId="37032" xr:uid="{00000000-0005-0000-0000-0000F08F0000}"/>
    <cellStyle name="20% - Accent1 4 2 5 2 10 2 2" xfId="37033" xr:uid="{00000000-0005-0000-0000-0000F18F0000}"/>
    <cellStyle name="20% - Accent1 4 2 5 2 10 3" xfId="37034" xr:uid="{00000000-0005-0000-0000-0000F28F0000}"/>
    <cellStyle name="20% - Accent1 4 2 5 2 11" xfId="37035" xr:uid="{00000000-0005-0000-0000-0000F38F0000}"/>
    <cellStyle name="20% - Accent1 4 2 5 2 11 2" xfId="37036" xr:uid="{00000000-0005-0000-0000-0000F48F0000}"/>
    <cellStyle name="20% - Accent1 4 2 5 2 11 2 2" xfId="37037" xr:uid="{00000000-0005-0000-0000-0000F58F0000}"/>
    <cellStyle name="20% - Accent1 4 2 5 2 11 3" xfId="37038" xr:uid="{00000000-0005-0000-0000-0000F68F0000}"/>
    <cellStyle name="20% - Accent1 4 2 5 2 12" xfId="37039" xr:uid="{00000000-0005-0000-0000-0000F78F0000}"/>
    <cellStyle name="20% - Accent1 4 2 5 2 12 2" xfId="37040" xr:uid="{00000000-0005-0000-0000-0000F88F0000}"/>
    <cellStyle name="20% - Accent1 4 2 5 2 13" xfId="37041" xr:uid="{00000000-0005-0000-0000-0000F98F0000}"/>
    <cellStyle name="20% - Accent1 4 2 5 2 13 2" xfId="37042" xr:uid="{00000000-0005-0000-0000-0000FA8F0000}"/>
    <cellStyle name="20% - Accent1 4 2 5 2 14" xfId="37043" xr:uid="{00000000-0005-0000-0000-0000FB8F0000}"/>
    <cellStyle name="20% - Accent1 4 2 5 2 2" xfId="37044" xr:uid="{00000000-0005-0000-0000-0000FC8F0000}"/>
    <cellStyle name="20% - Accent1 4 2 5 2 2 10" xfId="37045" xr:uid="{00000000-0005-0000-0000-0000FD8F0000}"/>
    <cellStyle name="20% - Accent1 4 2 5 2 2 10 2" xfId="37046" xr:uid="{00000000-0005-0000-0000-0000FE8F0000}"/>
    <cellStyle name="20% - Accent1 4 2 5 2 2 11" xfId="37047" xr:uid="{00000000-0005-0000-0000-0000FF8F0000}"/>
    <cellStyle name="20% - Accent1 4 2 5 2 2 2" xfId="37048" xr:uid="{00000000-0005-0000-0000-000000900000}"/>
    <cellStyle name="20% - Accent1 4 2 5 2 2 2 2" xfId="37049" xr:uid="{00000000-0005-0000-0000-000001900000}"/>
    <cellStyle name="20% - Accent1 4 2 5 2 2 2 2 2" xfId="37050" xr:uid="{00000000-0005-0000-0000-000002900000}"/>
    <cellStyle name="20% - Accent1 4 2 5 2 2 2 2 2 2" xfId="37051" xr:uid="{00000000-0005-0000-0000-000003900000}"/>
    <cellStyle name="20% - Accent1 4 2 5 2 2 2 2 2 2 2" xfId="37052" xr:uid="{00000000-0005-0000-0000-000004900000}"/>
    <cellStyle name="20% - Accent1 4 2 5 2 2 2 2 2 3" xfId="37053" xr:uid="{00000000-0005-0000-0000-000005900000}"/>
    <cellStyle name="20% - Accent1 4 2 5 2 2 2 2 3" xfId="37054" xr:uid="{00000000-0005-0000-0000-000006900000}"/>
    <cellStyle name="20% - Accent1 4 2 5 2 2 2 2 3 2" xfId="37055" xr:uid="{00000000-0005-0000-0000-000007900000}"/>
    <cellStyle name="20% - Accent1 4 2 5 2 2 2 2 4" xfId="37056" xr:uid="{00000000-0005-0000-0000-000008900000}"/>
    <cellStyle name="20% - Accent1 4 2 5 2 2 2 3" xfId="37057" xr:uid="{00000000-0005-0000-0000-000009900000}"/>
    <cellStyle name="20% - Accent1 4 2 5 2 2 2 3 2" xfId="37058" xr:uid="{00000000-0005-0000-0000-00000A900000}"/>
    <cellStyle name="20% - Accent1 4 2 5 2 2 2 3 2 2" xfId="37059" xr:uid="{00000000-0005-0000-0000-00000B900000}"/>
    <cellStyle name="20% - Accent1 4 2 5 2 2 2 3 2 2 2" xfId="37060" xr:uid="{00000000-0005-0000-0000-00000C900000}"/>
    <cellStyle name="20% - Accent1 4 2 5 2 2 2 3 2 3" xfId="37061" xr:uid="{00000000-0005-0000-0000-00000D900000}"/>
    <cellStyle name="20% - Accent1 4 2 5 2 2 2 3 3" xfId="37062" xr:uid="{00000000-0005-0000-0000-00000E900000}"/>
    <cellStyle name="20% - Accent1 4 2 5 2 2 2 3 3 2" xfId="37063" xr:uid="{00000000-0005-0000-0000-00000F900000}"/>
    <cellStyle name="20% - Accent1 4 2 5 2 2 2 3 4" xfId="37064" xr:uid="{00000000-0005-0000-0000-000010900000}"/>
    <cellStyle name="20% - Accent1 4 2 5 2 2 2 4" xfId="37065" xr:uid="{00000000-0005-0000-0000-000011900000}"/>
    <cellStyle name="20% - Accent1 4 2 5 2 2 2 4 2" xfId="37066" xr:uid="{00000000-0005-0000-0000-000012900000}"/>
    <cellStyle name="20% - Accent1 4 2 5 2 2 2 4 2 2" xfId="37067" xr:uid="{00000000-0005-0000-0000-000013900000}"/>
    <cellStyle name="20% - Accent1 4 2 5 2 2 2 4 2 2 2" xfId="37068" xr:uid="{00000000-0005-0000-0000-000014900000}"/>
    <cellStyle name="20% - Accent1 4 2 5 2 2 2 4 2 3" xfId="37069" xr:uid="{00000000-0005-0000-0000-000015900000}"/>
    <cellStyle name="20% - Accent1 4 2 5 2 2 2 4 3" xfId="37070" xr:uid="{00000000-0005-0000-0000-000016900000}"/>
    <cellStyle name="20% - Accent1 4 2 5 2 2 2 4 3 2" xfId="37071" xr:uid="{00000000-0005-0000-0000-000017900000}"/>
    <cellStyle name="20% - Accent1 4 2 5 2 2 2 4 4" xfId="37072" xr:uid="{00000000-0005-0000-0000-000018900000}"/>
    <cellStyle name="20% - Accent1 4 2 5 2 2 2 5" xfId="37073" xr:uid="{00000000-0005-0000-0000-000019900000}"/>
    <cellStyle name="20% - Accent1 4 2 5 2 2 2 5 2" xfId="37074" xr:uid="{00000000-0005-0000-0000-00001A900000}"/>
    <cellStyle name="20% - Accent1 4 2 5 2 2 2 5 2 2" xfId="37075" xr:uid="{00000000-0005-0000-0000-00001B900000}"/>
    <cellStyle name="20% - Accent1 4 2 5 2 2 2 5 3" xfId="37076" xr:uid="{00000000-0005-0000-0000-00001C900000}"/>
    <cellStyle name="20% - Accent1 4 2 5 2 2 2 6" xfId="37077" xr:uid="{00000000-0005-0000-0000-00001D900000}"/>
    <cellStyle name="20% - Accent1 4 2 5 2 2 2 6 2" xfId="37078" xr:uid="{00000000-0005-0000-0000-00001E900000}"/>
    <cellStyle name="20% - Accent1 4 2 5 2 2 2 6 2 2" xfId="37079" xr:uid="{00000000-0005-0000-0000-00001F900000}"/>
    <cellStyle name="20% - Accent1 4 2 5 2 2 2 6 3" xfId="37080" xr:uid="{00000000-0005-0000-0000-000020900000}"/>
    <cellStyle name="20% - Accent1 4 2 5 2 2 2 7" xfId="37081" xr:uid="{00000000-0005-0000-0000-000021900000}"/>
    <cellStyle name="20% - Accent1 4 2 5 2 2 2 7 2" xfId="37082" xr:uid="{00000000-0005-0000-0000-000022900000}"/>
    <cellStyle name="20% - Accent1 4 2 5 2 2 2 8" xfId="37083" xr:uid="{00000000-0005-0000-0000-000023900000}"/>
    <cellStyle name="20% - Accent1 4 2 5 2 2 2 8 2" xfId="37084" xr:uid="{00000000-0005-0000-0000-000024900000}"/>
    <cellStyle name="20% - Accent1 4 2 5 2 2 2 9" xfId="37085" xr:uid="{00000000-0005-0000-0000-000025900000}"/>
    <cellStyle name="20% - Accent1 4 2 5 2 2 3" xfId="37086" xr:uid="{00000000-0005-0000-0000-000026900000}"/>
    <cellStyle name="20% - Accent1 4 2 5 2 2 3 2" xfId="37087" xr:uid="{00000000-0005-0000-0000-000027900000}"/>
    <cellStyle name="20% - Accent1 4 2 5 2 2 3 2 2" xfId="37088" xr:uid="{00000000-0005-0000-0000-000028900000}"/>
    <cellStyle name="20% - Accent1 4 2 5 2 2 3 2 2 2" xfId="37089" xr:uid="{00000000-0005-0000-0000-000029900000}"/>
    <cellStyle name="20% - Accent1 4 2 5 2 2 3 2 2 2 2" xfId="37090" xr:uid="{00000000-0005-0000-0000-00002A900000}"/>
    <cellStyle name="20% - Accent1 4 2 5 2 2 3 2 2 3" xfId="37091" xr:uid="{00000000-0005-0000-0000-00002B900000}"/>
    <cellStyle name="20% - Accent1 4 2 5 2 2 3 2 3" xfId="37092" xr:uid="{00000000-0005-0000-0000-00002C900000}"/>
    <cellStyle name="20% - Accent1 4 2 5 2 2 3 2 3 2" xfId="37093" xr:uid="{00000000-0005-0000-0000-00002D900000}"/>
    <cellStyle name="20% - Accent1 4 2 5 2 2 3 2 4" xfId="37094" xr:uid="{00000000-0005-0000-0000-00002E900000}"/>
    <cellStyle name="20% - Accent1 4 2 5 2 2 3 3" xfId="37095" xr:uid="{00000000-0005-0000-0000-00002F900000}"/>
    <cellStyle name="20% - Accent1 4 2 5 2 2 3 3 2" xfId="37096" xr:uid="{00000000-0005-0000-0000-000030900000}"/>
    <cellStyle name="20% - Accent1 4 2 5 2 2 3 3 2 2" xfId="37097" xr:uid="{00000000-0005-0000-0000-000031900000}"/>
    <cellStyle name="20% - Accent1 4 2 5 2 2 3 3 2 2 2" xfId="37098" xr:uid="{00000000-0005-0000-0000-000032900000}"/>
    <cellStyle name="20% - Accent1 4 2 5 2 2 3 3 2 3" xfId="37099" xr:uid="{00000000-0005-0000-0000-000033900000}"/>
    <cellStyle name="20% - Accent1 4 2 5 2 2 3 3 3" xfId="37100" xr:uid="{00000000-0005-0000-0000-000034900000}"/>
    <cellStyle name="20% - Accent1 4 2 5 2 2 3 3 3 2" xfId="37101" xr:uid="{00000000-0005-0000-0000-000035900000}"/>
    <cellStyle name="20% - Accent1 4 2 5 2 2 3 3 4" xfId="37102" xr:uid="{00000000-0005-0000-0000-000036900000}"/>
    <cellStyle name="20% - Accent1 4 2 5 2 2 3 4" xfId="37103" xr:uid="{00000000-0005-0000-0000-000037900000}"/>
    <cellStyle name="20% - Accent1 4 2 5 2 2 3 4 2" xfId="37104" xr:uid="{00000000-0005-0000-0000-000038900000}"/>
    <cellStyle name="20% - Accent1 4 2 5 2 2 3 4 2 2" xfId="37105" xr:uid="{00000000-0005-0000-0000-000039900000}"/>
    <cellStyle name="20% - Accent1 4 2 5 2 2 3 4 2 2 2" xfId="37106" xr:uid="{00000000-0005-0000-0000-00003A900000}"/>
    <cellStyle name="20% - Accent1 4 2 5 2 2 3 4 2 3" xfId="37107" xr:uid="{00000000-0005-0000-0000-00003B900000}"/>
    <cellStyle name="20% - Accent1 4 2 5 2 2 3 4 3" xfId="37108" xr:uid="{00000000-0005-0000-0000-00003C900000}"/>
    <cellStyle name="20% - Accent1 4 2 5 2 2 3 4 3 2" xfId="37109" xr:uid="{00000000-0005-0000-0000-00003D900000}"/>
    <cellStyle name="20% - Accent1 4 2 5 2 2 3 4 4" xfId="37110" xr:uid="{00000000-0005-0000-0000-00003E900000}"/>
    <cellStyle name="20% - Accent1 4 2 5 2 2 3 5" xfId="37111" xr:uid="{00000000-0005-0000-0000-00003F900000}"/>
    <cellStyle name="20% - Accent1 4 2 5 2 2 3 5 2" xfId="37112" xr:uid="{00000000-0005-0000-0000-000040900000}"/>
    <cellStyle name="20% - Accent1 4 2 5 2 2 3 5 2 2" xfId="37113" xr:uid="{00000000-0005-0000-0000-000041900000}"/>
    <cellStyle name="20% - Accent1 4 2 5 2 2 3 5 3" xfId="37114" xr:uid="{00000000-0005-0000-0000-000042900000}"/>
    <cellStyle name="20% - Accent1 4 2 5 2 2 3 6" xfId="37115" xr:uid="{00000000-0005-0000-0000-000043900000}"/>
    <cellStyle name="20% - Accent1 4 2 5 2 2 3 6 2" xfId="37116" xr:uid="{00000000-0005-0000-0000-000044900000}"/>
    <cellStyle name="20% - Accent1 4 2 5 2 2 3 6 2 2" xfId="37117" xr:uid="{00000000-0005-0000-0000-000045900000}"/>
    <cellStyle name="20% - Accent1 4 2 5 2 2 3 6 3" xfId="37118" xr:uid="{00000000-0005-0000-0000-000046900000}"/>
    <cellStyle name="20% - Accent1 4 2 5 2 2 3 7" xfId="37119" xr:uid="{00000000-0005-0000-0000-000047900000}"/>
    <cellStyle name="20% - Accent1 4 2 5 2 2 3 7 2" xfId="37120" xr:uid="{00000000-0005-0000-0000-000048900000}"/>
    <cellStyle name="20% - Accent1 4 2 5 2 2 3 8" xfId="37121" xr:uid="{00000000-0005-0000-0000-000049900000}"/>
    <cellStyle name="20% - Accent1 4 2 5 2 2 3 8 2" xfId="37122" xr:uid="{00000000-0005-0000-0000-00004A900000}"/>
    <cellStyle name="20% - Accent1 4 2 5 2 2 3 9" xfId="37123" xr:uid="{00000000-0005-0000-0000-00004B900000}"/>
    <cellStyle name="20% - Accent1 4 2 5 2 2 4" xfId="37124" xr:uid="{00000000-0005-0000-0000-00004C900000}"/>
    <cellStyle name="20% - Accent1 4 2 5 2 2 4 2" xfId="37125" xr:uid="{00000000-0005-0000-0000-00004D900000}"/>
    <cellStyle name="20% - Accent1 4 2 5 2 2 4 2 2" xfId="37126" xr:uid="{00000000-0005-0000-0000-00004E900000}"/>
    <cellStyle name="20% - Accent1 4 2 5 2 2 4 2 2 2" xfId="37127" xr:uid="{00000000-0005-0000-0000-00004F900000}"/>
    <cellStyle name="20% - Accent1 4 2 5 2 2 4 2 3" xfId="37128" xr:uid="{00000000-0005-0000-0000-000050900000}"/>
    <cellStyle name="20% - Accent1 4 2 5 2 2 4 3" xfId="37129" xr:uid="{00000000-0005-0000-0000-000051900000}"/>
    <cellStyle name="20% - Accent1 4 2 5 2 2 4 3 2" xfId="37130" xr:uid="{00000000-0005-0000-0000-000052900000}"/>
    <cellStyle name="20% - Accent1 4 2 5 2 2 4 4" xfId="37131" xr:uid="{00000000-0005-0000-0000-000053900000}"/>
    <cellStyle name="20% - Accent1 4 2 5 2 2 5" xfId="37132" xr:uid="{00000000-0005-0000-0000-000054900000}"/>
    <cellStyle name="20% - Accent1 4 2 5 2 2 5 2" xfId="37133" xr:uid="{00000000-0005-0000-0000-000055900000}"/>
    <cellStyle name="20% - Accent1 4 2 5 2 2 5 2 2" xfId="37134" xr:uid="{00000000-0005-0000-0000-000056900000}"/>
    <cellStyle name="20% - Accent1 4 2 5 2 2 5 2 2 2" xfId="37135" xr:uid="{00000000-0005-0000-0000-000057900000}"/>
    <cellStyle name="20% - Accent1 4 2 5 2 2 5 2 3" xfId="37136" xr:uid="{00000000-0005-0000-0000-000058900000}"/>
    <cellStyle name="20% - Accent1 4 2 5 2 2 5 3" xfId="37137" xr:uid="{00000000-0005-0000-0000-000059900000}"/>
    <cellStyle name="20% - Accent1 4 2 5 2 2 5 3 2" xfId="37138" xr:uid="{00000000-0005-0000-0000-00005A900000}"/>
    <cellStyle name="20% - Accent1 4 2 5 2 2 5 4" xfId="37139" xr:uid="{00000000-0005-0000-0000-00005B900000}"/>
    <cellStyle name="20% - Accent1 4 2 5 2 2 6" xfId="37140" xr:uid="{00000000-0005-0000-0000-00005C900000}"/>
    <cellStyle name="20% - Accent1 4 2 5 2 2 6 2" xfId="37141" xr:uid="{00000000-0005-0000-0000-00005D900000}"/>
    <cellStyle name="20% - Accent1 4 2 5 2 2 6 2 2" xfId="37142" xr:uid="{00000000-0005-0000-0000-00005E900000}"/>
    <cellStyle name="20% - Accent1 4 2 5 2 2 6 2 2 2" xfId="37143" xr:uid="{00000000-0005-0000-0000-00005F900000}"/>
    <cellStyle name="20% - Accent1 4 2 5 2 2 6 2 3" xfId="37144" xr:uid="{00000000-0005-0000-0000-000060900000}"/>
    <cellStyle name="20% - Accent1 4 2 5 2 2 6 3" xfId="37145" xr:uid="{00000000-0005-0000-0000-000061900000}"/>
    <cellStyle name="20% - Accent1 4 2 5 2 2 6 3 2" xfId="37146" xr:uid="{00000000-0005-0000-0000-000062900000}"/>
    <cellStyle name="20% - Accent1 4 2 5 2 2 6 4" xfId="37147" xr:uid="{00000000-0005-0000-0000-000063900000}"/>
    <cellStyle name="20% - Accent1 4 2 5 2 2 7" xfId="37148" xr:uid="{00000000-0005-0000-0000-000064900000}"/>
    <cellStyle name="20% - Accent1 4 2 5 2 2 7 2" xfId="37149" xr:uid="{00000000-0005-0000-0000-000065900000}"/>
    <cellStyle name="20% - Accent1 4 2 5 2 2 7 2 2" xfId="37150" xr:uid="{00000000-0005-0000-0000-000066900000}"/>
    <cellStyle name="20% - Accent1 4 2 5 2 2 7 3" xfId="37151" xr:uid="{00000000-0005-0000-0000-000067900000}"/>
    <cellStyle name="20% - Accent1 4 2 5 2 2 8" xfId="37152" xr:uid="{00000000-0005-0000-0000-000068900000}"/>
    <cellStyle name="20% - Accent1 4 2 5 2 2 8 2" xfId="37153" xr:uid="{00000000-0005-0000-0000-000069900000}"/>
    <cellStyle name="20% - Accent1 4 2 5 2 2 8 2 2" xfId="37154" xr:uid="{00000000-0005-0000-0000-00006A900000}"/>
    <cellStyle name="20% - Accent1 4 2 5 2 2 8 3" xfId="37155" xr:uid="{00000000-0005-0000-0000-00006B900000}"/>
    <cellStyle name="20% - Accent1 4 2 5 2 2 9" xfId="37156" xr:uid="{00000000-0005-0000-0000-00006C900000}"/>
    <cellStyle name="20% - Accent1 4 2 5 2 2 9 2" xfId="37157" xr:uid="{00000000-0005-0000-0000-00006D900000}"/>
    <cellStyle name="20% - Accent1 4 2 5 2 3" xfId="37158" xr:uid="{00000000-0005-0000-0000-00006E900000}"/>
    <cellStyle name="20% - Accent1 4 2 5 2 3 10" xfId="37159" xr:uid="{00000000-0005-0000-0000-00006F900000}"/>
    <cellStyle name="20% - Accent1 4 2 5 2 3 10 2" xfId="37160" xr:uid="{00000000-0005-0000-0000-000070900000}"/>
    <cellStyle name="20% - Accent1 4 2 5 2 3 11" xfId="37161" xr:uid="{00000000-0005-0000-0000-000071900000}"/>
    <cellStyle name="20% - Accent1 4 2 5 2 3 2" xfId="37162" xr:uid="{00000000-0005-0000-0000-000072900000}"/>
    <cellStyle name="20% - Accent1 4 2 5 2 3 2 2" xfId="37163" xr:uid="{00000000-0005-0000-0000-000073900000}"/>
    <cellStyle name="20% - Accent1 4 2 5 2 3 2 2 2" xfId="37164" xr:uid="{00000000-0005-0000-0000-000074900000}"/>
    <cellStyle name="20% - Accent1 4 2 5 2 3 2 2 2 2" xfId="37165" xr:uid="{00000000-0005-0000-0000-000075900000}"/>
    <cellStyle name="20% - Accent1 4 2 5 2 3 2 2 2 2 2" xfId="37166" xr:uid="{00000000-0005-0000-0000-000076900000}"/>
    <cellStyle name="20% - Accent1 4 2 5 2 3 2 2 2 3" xfId="37167" xr:uid="{00000000-0005-0000-0000-000077900000}"/>
    <cellStyle name="20% - Accent1 4 2 5 2 3 2 2 3" xfId="37168" xr:uid="{00000000-0005-0000-0000-000078900000}"/>
    <cellStyle name="20% - Accent1 4 2 5 2 3 2 2 3 2" xfId="37169" xr:uid="{00000000-0005-0000-0000-000079900000}"/>
    <cellStyle name="20% - Accent1 4 2 5 2 3 2 2 4" xfId="37170" xr:uid="{00000000-0005-0000-0000-00007A900000}"/>
    <cellStyle name="20% - Accent1 4 2 5 2 3 2 3" xfId="37171" xr:uid="{00000000-0005-0000-0000-00007B900000}"/>
    <cellStyle name="20% - Accent1 4 2 5 2 3 2 3 2" xfId="37172" xr:uid="{00000000-0005-0000-0000-00007C900000}"/>
    <cellStyle name="20% - Accent1 4 2 5 2 3 2 3 2 2" xfId="37173" xr:uid="{00000000-0005-0000-0000-00007D900000}"/>
    <cellStyle name="20% - Accent1 4 2 5 2 3 2 3 2 2 2" xfId="37174" xr:uid="{00000000-0005-0000-0000-00007E900000}"/>
    <cellStyle name="20% - Accent1 4 2 5 2 3 2 3 2 3" xfId="37175" xr:uid="{00000000-0005-0000-0000-00007F900000}"/>
    <cellStyle name="20% - Accent1 4 2 5 2 3 2 3 3" xfId="37176" xr:uid="{00000000-0005-0000-0000-000080900000}"/>
    <cellStyle name="20% - Accent1 4 2 5 2 3 2 3 3 2" xfId="37177" xr:uid="{00000000-0005-0000-0000-000081900000}"/>
    <cellStyle name="20% - Accent1 4 2 5 2 3 2 3 4" xfId="37178" xr:uid="{00000000-0005-0000-0000-000082900000}"/>
    <cellStyle name="20% - Accent1 4 2 5 2 3 2 4" xfId="37179" xr:uid="{00000000-0005-0000-0000-000083900000}"/>
    <cellStyle name="20% - Accent1 4 2 5 2 3 2 4 2" xfId="37180" xr:uid="{00000000-0005-0000-0000-000084900000}"/>
    <cellStyle name="20% - Accent1 4 2 5 2 3 2 4 2 2" xfId="37181" xr:uid="{00000000-0005-0000-0000-000085900000}"/>
    <cellStyle name="20% - Accent1 4 2 5 2 3 2 4 2 2 2" xfId="37182" xr:uid="{00000000-0005-0000-0000-000086900000}"/>
    <cellStyle name="20% - Accent1 4 2 5 2 3 2 4 2 3" xfId="37183" xr:uid="{00000000-0005-0000-0000-000087900000}"/>
    <cellStyle name="20% - Accent1 4 2 5 2 3 2 4 3" xfId="37184" xr:uid="{00000000-0005-0000-0000-000088900000}"/>
    <cellStyle name="20% - Accent1 4 2 5 2 3 2 4 3 2" xfId="37185" xr:uid="{00000000-0005-0000-0000-000089900000}"/>
    <cellStyle name="20% - Accent1 4 2 5 2 3 2 4 4" xfId="37186" xr:uid="{00000000-0005-0000-0000-00008A900000}"/>
    <cellStyle name="20% - Accent1 4 2 5 2 3 2 5" xfId="37187" xr:uid="{00000000-0005-0000-0000-00008B900000}"/>
    <cellStyle name="20% - Accent1 4 2 5 2 3 2 5 2" xfId="37188" xr:uid="{00000000-0005-0000-0000-00008C900000}"/>
    <cellStyle name="20% - Accent1 4 2 5 2 3 2 5 2 2" xfId="37189" xr:uid="{00000000-0005-0000-0000-00008D900000}"/>
    <cellStyle name="20% - Accent1 4 2 5 2 3 2 5 3" xfId="37190" xr:uid="{00000000-0005-0000-0000-00008E900000}"/>
    <cellStyle name="20% - Accent1 4 2 5 2 3 2 6" xfId="37191" xr:uid="{00000000-0005-0000-0000-00008F900000}"/>
    <cellStyle name="20% - Accent1 4 2 5 2 3 2 6 2" xfId="37192" xr:uid="{00000000-0005-0000-0000-000090900000}"/>
    <cellStyle name="20% - Accent1 4 2 5 2 3 2 6 2 2" xfId="37193" xr:uid="{00000000-0005-0000-0000-000091900000}"/>
    <cellStyle name="20% - Accent1 4 2 5 2 3 2 6 3" xfId="37194" xr:uid="{00000000-0005-0000-0000-000092900000}"/>
    <cellStyle name="20% - Accent1 4 2 5 2 3 2 7" xfId="37195" xr:uid="{00000000-0005-0000-0000-000093900000}"/>
    <cellStyle name="20% - Accent1 4 2 5 2 3 2 7 2" xfId="37196" xr:uid="{00000000-0005-0000-0000-000094900000}"/>
    <cellStyle name="20% - Accent1 4 2 5 2 3 2 8" xfId="37197" xr:uid="{00000000-0005-0000-0000-000095900000}"/>
    <cellStyle name="20% - Accent1 4 2 5 2 3 2 8 2" xfId="37198" xr:uid="{00000000-0005-0000-0000-000096900000}"/>
    <cellStyle name="20% - Accent1 4 2 5 2 3 2 9" xfId="37199" xr:uid="{00000000-0005-0000-0000-000097900000}"/>
    <cellStyle name="20% - Accent1 4 2 5 2 3 3" xfId="37200" xr:uid="{00000000-0005-0000-0000-000098900000}"/>
    <cellStyle name="20% - Accent1 4 2 5 2 3 3 2" xfId="37201" xr:uid="{00000000-0005-0000-0000-000099900000}"/>
    <cellStyle name="20% - Accent1 4 2 5 2 3 3 2 2" xfId="37202" xr:uid="{00000000-0005-0000-0000-00009A900000}"/>
    <cellStyle name="20% - Accent1 4 2 5 2 3 3 2 2 2" xfId="37203" xr:uid="{00000000-0005-0000-0000-00009B900000}"/>
    <cellStyle name="20% - Accent1 4 2 5 2 3 3 2 2 2 2" xfId="37204" xr:uid="{00000000-0005-0000-0000-00009C900000}"/>
    <cellStyle name="20% - Accent1 4 2 5 2 3 3 2 2 3" xfId="37205" xr:uid="{00000000-0005-0000-0000-00009D900000}"/>
    <cellStyle name="20% - Accent1 4 2 5 2 3 3 2 3" xfId="37206" xr:uid="{00000000-0005-0000-0000-00009E900000}"/>
    <cellStyle name="20% - Accent1 4 2 5 2 3 3 2 3 2" xfId="37207" xr:uid="{00000000-0005-0000-0000-00009F900000}"/>
    <cellStyle name="20% - Accent1 4 2 5 2 3 3 2 4" xfId="37208" xr:uid="{00000000-0005-0000-0000-0000A0900000}"/>
    <cellStyle name="20% - Accent1 4 2 5 2 3 3 3" xfId="37209" xr:uid="{00000000-0005-0000-0000-0000A1900000}"/>
    <cellStyle name="20% - Accent1 4 2 5 2 3 3 3 2" xfId="37210" xr:uid="{00000000-0005-0000-0000-0000A2900000}"/>
    <cellStyle name="20% - Accent1 4 2 5 2 3 3 3 2 2" xfId="37211" xr:uid="{00000000-0005-0000-0000-0000A3900000}"/>
    <cellStyle name="20% - Accent1 4 2 5 2 3 3 3 2 2 2" xfId="37212" xr:uid="{00000000-0005-0000-0000-0000A4900000}"/>
    <cellStyle name="20% - Accent1 4 2 5 2 3 3 3 2 3" xfId="37213" xr:uid="{00000000-0005-0000-0000-0000A5900000}"/>
    <cellStyle name="20% - Accent1 4 2 5 2 3 3 3 3" xfId="37214" xr:uid="{00000000-0005-0000-0000-0000A6900000}"/>
    <cellStyle name="20% - Accent1 4 2 5 2 3 3 3 3 2" xfId="37215" xr:uid="{00000000-0005-0000-0000-0000A7900000}"/>
    <cellStyle name="20% - Accent1 4 2 5 2 3 3 3 4" xfId="37216" xr:uid="{00000000-0005-0000-0000-0000A8900000}"/>
    <cellStyle name="20% - Accent1 4 2 5 2 3 3 4" xfId="37217" xr:uid="{00000000-0005-0000-0000-0000A9900000}"/>
    <cellStyle name="20% - Accent1 4 2 5 2 3 3 4 2" xfId="37218" xr:uid="{00000000-0005-0000-0000-0000AA900000}"/>
    <cellStyle name="20% - Accent1 4 2 5 2 3 3 4 2 2" xfId="37219" xr:uid="{00000000-0005-0000-0000-0000AB900000}"/>
    <cellStyle name="20% - Accent1 4 2 5 2 3 3 4 2 2 2" xfId="37220" xr:uid="{00000000-0005-0000-0000-0000AC900000}"/>
    <cellStyle name="20% - Accent1 4 2 5 2 3 3 4 2 3" xfId="37221" xr:uid="{00000000-0005-0000-0000-0000AD900000}"/>
    <cellStyle name="20% - Accent1 4 2 5 2 3 3 4 3" xfId="37222" xr:uid="{00000000-0005-0000-0000-0000AE900000}"/>
    <cellStyle name="20% - Accent1 4 2 5 2 3 3 4 3 2" xfId="37223" xr:uid="{00000000-0005-0000-0000-0000AF900000}"/>
    <cellStyle name="20% - Accent1 4 2 5 2 3 3 4 4" xfId="37224" xr:uid="{00000000-0005-0000-0000-0000B0900000}"/>
    <cellStyle name="20% - Accent1 4 2 5 2 3 3 5" xfId="37225" xr:uid="{00000000-0005-0000-0000-0000B1900000}"/>
    <cellStyle name="20% - Accent1 4 2 5 2 3 3 5 2" xfId="37226" xr:uid="{00000000-0005-0000-0000-0000B2900000}"/>
    <cellStyle name="20% - Accent1 4 2 5 2 3 3 5 2 2" xfId="37227" xr:uid="{00000000-0005-0000-0000-0000B3900000}"/>
    <cellStyle name="20% - Accent1 4 2 5 2 3 3 5 3" xfId="37228" xr:uid="{00000000-0005-0000-0000-0000B4900000}"/>
    <cellStyle name="20% - Accent1 4 2 5 2 3 3 6" xfId="37229" xr:uid="{00000000-0005-0000-0000-0000B5900000}"/>
    <cellStyle name="20% - Accent1 4 2 5 2 3 3 6 2" xfId="37230" xr:uid="{00000000-0005-0000-0000-0000B6900000}"/>
    <cellStyle name="20% - Accent1 4 2 5 2 3 3 6 2 2" xfId="37231" xr:uid="{00000000-0005-0000-0000-0000B7900000}"/>
    <cellStyle name="20% - Accent1 4 2 5 2 3 3 6 3" xfId="37232" xr:uid="{00000000-0005-0000-0000-0000B8900000}"/>
    <cellStyle name="20% - Accent1 4 2 5 2 3 3 7" xfId="37233" xr:uid="{00000000-0005-0000-0000-0000B9900000}"/>
    <cellStyle name="20% - Accent1 4 2 5 2 3 3 7 2" xfId="37234" xr:uid="{00000000-0005-0000-0000-0000BA900000}"/>
    <cellStyle name="20% - Accent1 4 2 5 2 3 3 8" xfId="37235" xr:uid="{00000000-0005-0000-0000-0000BB900000}"/>
    <cellStyle name="20% - Accent1 4 2 5 2 3 3 8 2" xfId="37236" xr:uid="{00000000-0005-0000-0000-0000BC900000}"/>
    <cellStyle name="20% - Accent1 4 2 5 2 3 3 9" xfId="37237" xr:uid="{00000000-0005-0000-0000-0000BD900000}"/>
    <cellStyle name="20% - Accent1 4 2 5 2 3 4" xfId="37238" xr:uid="{00000000-0005-0000-0000-0000BE900000}"/>
    <cellStyle name="20% - Accent1 4 2 5 2 3 4 2" xfId="37239" xr:uid="{00000000-0005-0000-0000-0000BF900000}"/>
    <cellStyle name="20% - Accent1 4 2 5 2 3 4 2 2" xfId="37240" xr:uid="{00000000-0005-0000-0000-0000C0900000}"/>
    <cellStyle name="20% - Accent1 4 2 5 2 3 4 2 2 2" xfId="37241" xr:uid="{00000000-0005-0000-0000-0000C1900000}"/>
    <cellStyle name="20% - Accent1 4 2 5 2 3 4 2 3" xfId="37242" xr:uid="{00000000-0005-0000-0000-0000C2900000}"/>
    <cellStyle name="20% - Accent1 4 2 5 2 3 4 3" xfId="37243" xr:uid="{00000000-0005-0000-0000-0000C3900000}"/>
    <cellStyle name="20% - Accent1 4 2 5 2 3 4 3 2" xfId="37244" xr:uid="{00000000-0005-0000-0000-0000C4900000}"/>
    <cellStyle name="20% - Accent1 4 2 5 2 3 4 4" xfId="37245" xr:uid="{00000000-0005-0000-0000-0000C5900000}"/>
    <cellStyle name="20% - Accent1 4 2 5 2 3 5" xfId="37246" xr:uid="{00000000-0005-0000-0000-0000C6900000}"/>
    <cellStyle name="20% - Accent1 4 2 5 2 3 5 2" xfId="37247" xr:uid="{00000000-0005-0000-0000-0000C7900000}"/>
    <cellStyle name="20% - Accent1 4 2 5 2 3 5 2 2" xfId="37248" xr:uid="{00000000-0005-0000-0000-0000C8900000}"/>
    <cellStyle name="20% - Accent1 4 2 5 2 3 5 2 2 2" xfId="37249" xr:uid="{00000000-0005-0000-0000-0000C9900000}"/>
    <cellStyle name="20% - Accent1 4 2 5 2 3 5 2 3" xfId="37250" xr:uid="{00000000-0005-0000-0000-0000CA900000}"/>
    <cellStyle name="20% - Accent1 4 2 5 2 3 5 3" xfId="37251" xr:uid="{00000000-0005-0000-0000-0000CB900000}"/>
    <cellStyle name="20% - Accent1 4 2 5 2 3 5 3 2" xfId="37252" xr:uid="{00000000-0005-0000-0000-0000CC900000}"/>
    <cellStyle name="20% - Accent1 4 2 5 2 3 5 4" xfId="37253" xr:uid="{00000000-0005-0000-0000-0000CD900000}"/>
    <cellStyle name="20% - Accent1 4 2 5 2 3 6" xfId="37254" xr:uid="{00000000-0005-0000-0000-0000CE900000}"/>
    <cellStyle name="20% - Accent1 4 2 5 2 3 6 2" xfId="37255" xr:uid="{00000000-0005-0000-0000-0000CF900000}"/>
    <cellStyle name="20% - Accent1 4 2 5 2 3 6 2 2" xfId="37256" xr:uid="{00000000-0005-0000-0000-0000D0900000}"/>
    <cellStyle name="20% - Accent1 4 2 5 2 3 6 2 2 2" xfId="37257" xr:uid="{00000000-0005-0000-0000-0000D1900000}"/>
    <cellStyle name="20% - Accent1 4 2 5 2 3 6 2 3" xfId="37258" xr:uid="{00000000-0005-0000-0000-0000D2900000}"/>
    <cellStyle name="20% - Accent1 4 2 5 2 3 6 3" xfId="37259" xr:uid="{00000000-0005-0000-0000-0000D3900000}"/>
    <cellStyle name="20% - Accent1 4 2 5 2 3 6 3 2" xfId="37260" xr:uid="{00000000-0005-0000-0000-0000D4900000}"/>
    <cellStyle name="20% - Accent1 4 2 5 2 3 6 4" xfId="37261" xr:uid="{00000000-0005-0000-0000-0000D5900000}"/>
    <cellStyle name="20% - Accent1 4 2 5 2 3 7" xfId="37262" xr:uid="{00000000-0005-0000-0000-0000D6900000}"/>
    <cellStyle name="20% - Accent1 4 2 5 2 3 7 2" xfId="37263" xr:uid="{00000000-0005-0000-0000-0000D7900000}"/>
    <cellStyle name="20% - Accent1 4 2 5 2 3 7 2 2" xfId="37264" xr:uid="{00000000-0005-0000-0000-0000D8900000}"/>
    <cellStyle name="20% - Accent1 4 2 5 2 3 7 3" xfId="37265" xr:uid="{00000000-0005-0000-0000-0000D9900000}"/>
    <cellStyle name="20% - Accent1 4 2 5 2 3 8" xfId="37266" xr:uid="{00000000-0005-0000-0000-0000DA900000}"/>
    <cellStyle name="20% - Accent1 4 2 5 2 3 8 2" xfId="37267" xr:uid="{00000000-0005-0000-0000-0000DB900000}"/>
    <cellStyle name="20% - Accent1 4 2 5 2 3 8 2 2" xfId="37268" xr:uid="{00000000-0005-0000-0000-0000DC900000}"/>
    <cellStyle name="20% - Accent1 4 2 5 2 3 8 3" xfId="37269" xr:uid="{00000000-0005-0000-0000-0000DD900000}"/>
    <cellStyle name="20% - Accent1 4 2 5 2 3 9" xfId="37270" xr:uid="{00000000-0005-0000-0000-0000DE900000}"/>
    <cellStyle name="20% - Accent1 4 2 5 2 3 9 2" xfId="37271" xr:uid="{00000000-0005-0000-0000-0000DF900000}"/>
    <cellStyle name="20% - Accent1 4 2 5 2 4" xfId="37272" xr:uid="{00000000-0005-0000-0000-0000E0900000}"/>
    <cellStyle name="20% - Accent1 4 2 5 2 4 10" xfId="37273" xr:uid="{00000000-0005-0000-0000-0000E1900000}"/>
    <cellStyle name="20% - Accent1 4 2 5 2 4 10 2" xfId="37274" xr:uid="{00000000-0005-0000-0000-0000E2900000}"/>
    <cellStyle name="20% - Accent1 4 2 5 2 4 11" xfId="37275" xr:uid="{00000000-0005-0000-0000-0000E3900000}"/>
    <cellStyle name="20% - Accent1 4 2 5 2 4 2" xfId="37276" xr:uid="{00000000-0005-0000-0000-0000E4900000}"/>
    <cellStyle name="20% - Accent1 4 2 5 2 4 2 2" xfId="37277" xr:uid="{00000000-0005-0000-0000-0000E5900000}"/>
    <cellStyle name="20% - Accent1 4 2 5 2 4 2 2 2" xfId="37278" xr:uid="{00000000-0005-0000-0000-0000E6900000}"/>
    <cellStyle name="20% - Accent1 4 2 5 2 4 2 2 2 2" xfId="37279" xr:uid="{00000000-0005-0000-0000-0000E7900000}"/>
    <cellStyle name="20% - Accent1 4 2 5 2 4 2 2 2 2 2" xfId="37280" xr:uid="{00000000-0005-0000-0000-0000E8900000}"/>
    <cellStyle name="20% - Accent1 4 2 5 2 4 2 2 2 3" xfId="37281" xr:uid="{00000000-0005-0000-0000-0000E9900000}"/>
    <cellStyle name="20% - Accent1 4 2 5 2 4 2 2 3" xfId="37282" xr:uid="{00000000-0005-0000-0000-0000EA900000}"/>
    <cellStyle name="20% - Accent1 4 2 5 2 4 2 2 3 2" xfId="37283" xr:uid="{00000000-0005-0000-0000-0000EB900000}"/>
    <cellStyle name="20% - Accent1 4 2 5 2 4 2 2 4" xfId="37284" xr:uid="{00000000-0005-0000-0000-0000EC900000}"/>
    <cellStyle name="20% - Accent1 4 2 5 2 4 2 3" xfId="37285" xr:uid="{00000000-0005-0000-0000-0000ED900000}"/>
    <cellStyle name="20% - Accent1 4 2 5 2 4 2 3 2" xfId="37286" xr:uid="{00000000-0005-0000-0000-0000EE900000}"/>
    <cellStyle name="20% - Accent1 4 2 5 2 4 2 3 2 2" xfId="37287" xr:uid="{00000000-0005-0000-0000-0000EF900000}"/>
    <cellStyle name="20% - Accent1 4 2 5 2 4 2 3 2 2 2" xfId="37288" xr:uid="{00000000-0005-0000-0000-0000F0900000}"/>
    <cellStyle name="20% - Accent1 4 2 5 2 4 2 3 2 3" xfId="37289" xr:uid="{00000000-0005-0000-0000-0000F1900000}"/>
    <cellStyle name="20% - Accent1 4 2 5 2 4 2 3 3" xfId="37290" xr:uid="{00000000-0005-0000-0000-0000F2900000}"/>
    <cellStyle name="20% - Accent1 4 2 5 2 4 2 3 3 2" xfId="37291" xr:uid="{00000000-0005-0000-0000-0000F3900000}"/>
    <cellStyle name="20% - Accent1 4 2 5 2 4 2 3 4" xfId="37292" xr:uid="{00000000-0005-0000-0000-0000F4900000}"/>
    <cellStyle name="20% - Accent1 4 2 5 2 4 2 4" xfId="37293" xr:uid="{00000000-0005-0000-0000-0000F5900000}"/>
    <cellStyle name="20% - Accent1 4 2 5 2 4 2 4 2" xfId="37294" xr:uid="{00000000-0005-0000-0000-0000F6900000}"/>
    <cellStyle name="20% - Accent1 4 2 5 2 4 2 4 2 2" xfId="37295" xr:uid="{00000000-0005-0000-0000-0000F7900000}"/>
    <cellStyle name="20% - Accent1 4 2 5 2 4 2 4 2 2 2" xfId="37296" xr:uid="{00000000-0005-0000-0000-0000F8900000}"/>
    <cellStyle name="20% - Accent1 4 2 5 2 4 2 4 2 3" xfId="37297" xr:uid="{00000000-0005-0000-0000-0000F9900000}"/>
    <cellStyle name="20% - Accent1 4 2 5 2 4 2 4 3" xfId="37298" xr:uid="{00000000-0005-0000-0000-0000FA900000}"/>
    <cellStyle name="20% - Accent1 4 2 5 2 4 2 4 3 2" xfId="37299" xr:uid="{00000000-0005-0000-0000-0000FB900000}"/>
    <cellStyle name="20% - Accent1 4 2 5 2 4 2 4 4" xfId="37300" xr:uid="{00000000-0005-0000-0000-0000FC900000}"/>
    <cellStyle name="20% - Accent1 4 2 5 2 4 2 5" xfId="37301" xr:uid="{00000000-0005-0000-0000-0000FD900000}"/>
    <cellStyle name="20% - Accent1 4 2 5 2 4 2 5 2" xfId="37302" xr:uid="{00000000-0005-0000-0000-0000FE900000}"/>
    <cellStyle name="20% - Accent1 4 2 5 2 4 2 5 2 2" xfId="37303" xr:uid="{00000000-0005-0000-0000-0000FF900000}"/>
    <cellStyle name="20% - Accent1 4 2 5 2 4 2 5 3" xfId="37304" xr:uid="{00000000-0005-0000-0000-000000910000}"/>
    <cellStyle name="20% - Accent1 4 2 5 2 4 2 6" xfId="37305" xr:uid="{00000000-0005-0000-0000-000001910000}"/>
    <cellStyle name="20% - Accent1 4 2 5 2 4 2 6 2" xfId="37306" xr:uid="{00000000-0005-0000-0000-000002910000}"/>
    <cellStyle name="20% - Accent1 4 2 5 2 4 2 6 2 2" xfId="37307" xr:uid="{00000000-0005-0000-0000-000003910000}"/>
    <cellStyle name="20% - Accent1 4 2 5 2 4 2 6 3" xfId="37308" xr:uid="{00000000-0005-0000-0000-000004910000}"/>
    <cellStyle name="20% - Accent1 4 2 5 2 4 2 7" xfId="37309" xr:uid="{00000000-0005-0000-0000-000005910000}"/>
    <cellStyle name="20% - Accent1 4 2 5 2 4 2 7 2" xfId="37310" xr:uid="{00000000-0005-0000-0000-000006910000}"/>
    <cellStyle name="20% - Accent1 4 2 5 2 4 2 8" xfId="37311" xr:uid="{00000000-0005-0000-0000-000007910000}"/>
    <cellStyle name="20% - Accent1 4 2 5 2 4 2 8 2" xfId="37312" xr:uid="{00000000-0005-0000-0000-000008910000}"/>
    <cellStyle name="20% - Accent1 4 2 5 2 4 2 9" xfId="37313" xr:uid="{00000000-0005-0000-0000-000009910000}"/>
    <cellStyle name="20% - Accent1 4 2 5 2 4 3" xfId="37314" xr:uid="{00000000-0005-0000-0000-00000A910000}"/>
    <cellStyle name="20% - Accent1 4 2 5 2 4 3 2" xfId="37315" xr:uid="{00000000-0005-0000-0000-00000B910000}"/>
    <cellStyle name="20% - Accent1 4 2 5 2 4 3 2 2" xfId="37316" xr:uid="{00000000-0005-0000-0000-00000C910000}"/>
    <cellStyle name="20% - Accent1 4 2 5 2 4 3 2 2 2" xfId="37317" xr:uid="{00000000-0005-0000-0000-00000D910000}"/>
    <cellStyle name="20% - Accent1 4 2 5 2 4 3 2 2 2 2" xfId="37318" xr:uid="{00000000-0005-0000-0000-00000E910000}"/>
    <cellStyle name="20% - Accent1 4 2 5 2 4 3 2 2 3" xfId="37319" xr:uid="{00000000-0005-0000-0000-00000F910000}"/>
    <cellStyle name="20% - Accent1 4 2 5 2 4 3 2 3" xfId="37320" xr:uid="{00000000-0005-0000-0000-000010910000}"/>
    <cellStyle name="20% - Accent1 4 2 5 2 4 3 2 3 2" xfId="37321" xr:uid="{00000000-0005-0000-0000-000011910000}"/>
    <cellStyle name="20% - Accent1 4 2 5 2 4 3 2 4" xfId="37322" xr:uid="{00000000-0005-0000-0000-000012910000}"/>
    <cellStyle name="20% - Accent1 4 2 5 2 4 3 3" xfId="37323" xr:uid="{00000000-0005-0000-0000-000013910000}"/>
    <cellStyle name="20% - Accent1 4 2 5 2 4 3 3 2" xfId="37324" xr:uid="{00000000-0005-0000-0000-000014910000}"/>
    <cellStyle name="20% - Accent1 4 2 5 2 4 3 3 2 2" xfId="37325" xr:uid="{00000000-0005-0000-0000-000015910000}"/>
    <cellStyle name="20% - Accent1 4 2 5 2 4 3 3 2 2 2" xfId="37326" xr:uid="{00000000-0005-0000-0000-000016910000}"/>
    <cellStyle name="20% - Accent1 4 2 5 2 4 3 3 2 3" xfId="37327" xr:uid="{00000000-0005-0000-0000-000017910000}"/>
    <cellStyle name="20% - Accent1 4 2 5 2 4 3 3 3" xfId="37328" xr:uid="{00000000-0005-0000-0000-000018910000}"/>
    <cellStyle name="20% - Accent1 4 2 5 2 4 3 3 3 2" xfId="37329" xr:uid="{00000000-0005-0000-0000-000019910000}"/>
    <cellStyle name="20% - Accent1 4 2 5 2 4 3 3 4" xfId="37330" xr:uid="{00000000-0005-0000-0000-00001A910000}"/>
    <cellStyle name="20% - Accent1 4 2 5 2 4 3 4" xfId="37331" xr:uid="{00000000-0005-0000-0000-00001B910000}"/>
    <cellStyle name="20% - Accent1 4 2 5 2 4 3 4 2" xfId="37332" xr:uid="{00000000-0005-0000-0000-00001C910000}"/>
    <cellStyle name="20% - Accent1 4 2 5 2 4 3 4 2 2" xfId="37333" xr:uid="{00000000-0005-0000-0000-00001D910000}"/>
    <cellStyle name="20% - Accent1 4 2 5 2 4 3 4 2 2 2" xfId="37334" xr:uid="{00000000-0005-0000-0000-00001E910000}"/>
    <cellStyle name="20% - Accent1 4 2 5 2 4 3 4 2 3" xfId="37335" xr:uid="{00000000-0005-0000-0000-00001F910000}"/>
    <cellStyle name="20% - Accent1 4 2 5 2 4 3 4 3" xfId="37336" xr:uid="{00000000-0005-0000-0000-000020910000}"/>
    <cellStyle name="20% - Accent1 4 2 5 2 4 3 4 3 2" xfId="37337" xr:uid="{00000000-0005-0000-0000-000021910000}"/>
    <cellStyle name="20% - Accent1 4 2 5 2 4 3 4 4" xfId="37338" xr:uid="{00000000-0005-0000-0000-000022910000}"/>
    <cellStyle name="20% - Accent1 4 2 5 2 4 3 5" xfId="37339" xr:uid="{00000000-0005-0000-0000-000023910000}"/>
    <cellStyle name="20% - Accent1 4 2 5 2 4 3 5 2" xfId="37340" xr:uid="{00000000-0005-0000-0000-000024910000}"/>
    <cellStyle name="20% - Accent1 4 2 5 2 4 3 5 2 2" xfId="37341" xr:uid="{00000000-0005-0000-0000-000025910000}"/>
    <cellStyle name="20% - Accent1 4 2 5 2 4 3 5 3" xfId="37342" xr:uid="{00000000-0005-0000-0000-000026910000}"/>
    <cellStyle name="20% - Accent1 4 2 5 2 4 3 6" xfId="37343" xr:uid="{00000000-0005-0000-0000-000027910000}"/>
    <cellStyle name="20% - Accent1 4 2 5 2 4 3 6 2" xfId="37344" xr:uid="{00000000-0005-0000-0000-000028910000}"/>
    <cellStyle name="20% - Accent1 4 2 5 2 4 3 6 2 2" xfId="37345" xr:uid="{00000000-0005-0000-0000-000029910000}"/>
    <cellStyle name="20% - Accent1 4 2 5 2 4 3 6 3" xfId="37346" xr:uid="{00000000-0005-0000-0000-00002A910000}"/>
    <cellStyle name="20% - Accent1 4 2 5 2 4 3 7" xfId="37347" xr:uid="{00000000-0005-0000-0000-00002B910000}"/>
    <cellStyle name="20% - Accent1 4 2 5 2 4 3 7 2" xfId="37348" xr:uid="{00000000-0005-0000-0000-00002C910000}"/>
    <cellStyle name="20% - Accent1 4 2 5 2 4 3 8" xfId="37349" xr:uid="{00000000-0005-0000-0000-00002D910000}"/>
    <cellStyle name="20% - Accent1 4 2 5 2 4 3 8 2" xfId="37350" xr:uid="{00000000-0005-0000-0000-00002E910000}"/>
    <cellStyle name="20% - Accent1 4 2 5 2 4 3 9" xfId="37351" xr:uid="{00000000-0005-0000-0000-00002F910000}"/>
    <cellStyle name="20% - Accent1 4 2 5 2 4 4" xfId="37352" xr:uid="{00000000-0005-0000-0000-000030910000}"/>
    <cellStyle name="20% - Accent1 4 2 5 2 4 4 2" xfId="37353" xr:uid="{00000000-0005-0000-0000-000031910000}"/>
    <cellStyle name="20% - Accent1 4 2 5 2 4 4 2 2" xfId="37354" xr:uid="{00000000-0005-0000-0000-000032910000}"/>
    <cellStyle name="20% - Accent1 4 2 5 2 4 4 2 2 2" xfId="37355" xr:uid="{00000000-0005-0000-0000-000033910000}"/>
    <cellStyle name="20% - Accent1 4 2 5 2 4 4 2 3" xfId="37356" xr:uid="{00000000-0005-0000-0000-000034910000}"/>
    <cellStyle name="20% - Accent1 4 2 5 2 4 4 3" xfId="37357" xr:uid="{00000000-0005-0000-0000-000035910000}"/>
    <cellStyle name="20% - Accent1 4 2 5 2 4 4 3 2" xfId="37358" xr:uid="{00000000-0005-0000-0000-000036910000}"/>
    <cellStyle name="20% - Accent1 4 2 5 2 4 4 4" xfId="37359" xr:uid="{00000000-0005-0000-0000-000037910000}"/>
    <cellStyle name="20% - Accent1 4 2 5 2 4 5" xfId="37360" xr:uid="{00000000-0005-0000-0000-000038910000}"/>
    <cellStyle name="20% - Accent1 4 2 5 2 4 5 2" xfId="37361" xr:uid="{00000000-0005-0000-0000-000039910000}"/>
    <cellStyle name="20% - Accent1 4 2 5 2 4 5 2 2" xfId="37362" xr:uid="{00000000-0005-0000-0000-00003A910000}"/>
    <cellStyle name="20% - Accent1 4 2 5 2 4 5 2 2 2" xfId="37363" xr:uid="{00000000-0005-0000-0000-00003B910000}"/>
    <cellStyle name="20% - Accent1 4 2 5 2 4 5 2 3" xfId="37364" xr:uid="{00000000-0005-0000-0000-00003C910000}"/>
    <cellStyle name="20% - Accent1 4 2 5 2 4 5 3" xfId="37365" xr:uid="{00000000-0005-0000-0000-00003D910000}"/>
    <cellStyle name="20% - Accent1 4 2 5 2 4 5 3 2" xfId="37366" xr:uid="{00000000-0005-0000-0000-00003E910000}"/>
    <cellStyle name="20% - Accent1 4 2 5 2 4 5 4" xfId="37367" xr:uid="{00000000-0005-0000-0000-00003F910000}"/>
    <cellStyle name="20% - Accent1 4 2 5 2 4 6" xfId="37368" xr:uid="{00000000-0005-0000-0000-000040910000}"/>
    <cellStyle name="20% - Accent1 4 2 5 2 4 6 2" xfId="37369" xr:uid="{00000000-0005-0000-0000-000041910000}"/>
    <cellStyle name="20% - Accent1 4 2 5 2 4 6 2 2" xfId="37370" xr:uid="{00000000-0005-0000-0000-000042910000}"/>
    <cellStyle name="20% - Accent1 4 2 5 2 4 6 2 2 2" xfId="37371" xr:uid="{00000000-0005-0000-0000-000043910000}"/>
    <cellStyle name="20% - Accent1 4 2 5 2 4 6 2 3" xfId="37372" xr:uid="{00000000-0005-0000-0000-000044910000}"/>
    <cellStyle name="20% - Accent1 4 2 5 2 4 6 3" xfId="37373" xr:uid="{00000000-0005-0000-0000-000045910000}"/>
    <cellStyle name="20% - Accent1 4 2 5 2 4 6 3 2" xfId="37374" xr:uid="{00000000-0005-0000-0000-000046910000}"/>
    <cellStyle name="20% - Accent1 4 2 5 2 4 6 4" xfId="37375" xr:uid="{00000000-0005-0000-0000-000047910000}"/>
    <cellStyle name="20% - Accent1 4 2 5 2 4 7" xfId="37376" xr:uid="{00000000-0005-0000-0000-000048910000}"/>
    <cellStyle name="20% - Accent1 4 2 5 2 4 7 2" xfId="37377" xr:uid="{00000000-0005-0000-0000-000049910000}"/>
    <cellStyle name="20% - Accent1 4 2 5 2 4 7 2 2" xfId="37378" xr:uid="{00000000-0005-0000-0000-00004A910000}"/>
    <cellStyle name="20% - Accent1 4 2 5 2 4 7 3" xfId="37379" xr:uid="{00000000-0005-0000-0000-00004B910000}"/>
    <cellStyle name="20% - Accent1 4 2 5 2 4 8" xfId="37380" xr:uid="{00000000-0005-0000-0000-00004C910000}"/>
    <cellStyle name="20% - Accent1 4 2 5 2 4 8 2" xfId="37381" xr:uid="{00000000-0005-0000-0000-00004D910000}"/>
    <cellStyle name="20% - Accent1 4 2 5 2 4 8 2 2" xfId="37382" xr:uid="{00000000-0005-0000-0000-00004E910000}"/>
    <cellStyle name="20% - Accent1 4 2 5 2 4 8 3" xfId="37383" xr:uid="{00000000-0005-0000-0000-00004F910000}"/>
    <cellStyle name="20% - Accent1 4 2 5 2 4 9" xfId="37384" xr:uid="{00000000-0005-0000-0000-000050910000}"/>
    <cellStyle name="20% - Accent1 4 2 5 2 4 9 2" xfId="37385" xr:uid="{00000000-0005-0000-0000-000051910000}"/>
    <cellStyle name="20% - Accent1 4 2 5 2 5" xfId="37386" xr:uid="{00000000-0005-0000-0000-000052910000}"/>
    <cellStyle name="20% - Accent1 4 2 5 2 5 2" xfId="37387" xr:uid="{00000000-0005-0000-0000-000053910000}"/>
    <cellStyle name="20% - Accent1 4 2 5 2 5 2 2" xfId="37388" xr:uid="{00000000-0005-0000-0000-000054910000}"/>
    <cellStyle name="20% - Accent1 4 2 5 2 5 2 2 2" xfId="37389" xr:uid="{00000000-0005-0000-0000-000055910000}"/>
    <cellStyle name="20% - Accent1 4 2 5 2 5 2 2 2 2" xfId="37390" xr:uid="{00000000-0005-0000-0000-000056910000}"/>
    <cellStyle name="20% - Accent1 4 2 5 2 5 2 2 3" xfId="37391" xr:uid="{00000000-0005-0000-0000-000057910000}"/>
    <cellStyle name="20% - Accent1 4 2 5 2 5 2 3" xfId="37392" xr:uid="{00000000-0005-0000-0000-000058910000}"/>
    <cellStyle name="20% - Accent1 4 2 5 2 5 2 3 2" xfId="37393" xr:uid="{00000000-0005-0000-0000-000059910000}"/>
    <cellStyle name="20% - Accent1 4 2 5 2 5 2 4" xfId="37394" xr:uid="{00000000-0005-0000-0000-00005A910000}"/>
    <cellStyle name="20% - Accent1 4 2 5 2 5 3" xfId="37395" xr:uid="{00000000-0005-0000-0000-00005B910000}"/>
    <cellStyle name="20% - Accent1 4 2 5 2 5 3 2" xfId="37396" xr:uid="{00000000-0005-0000-0000-00005C910000}"/>
    <cellStyle name="20% - Accent1 4 2 5 2 5 3 2 2" xfId="37397" xr:uid="{00000000-0005-0000-0000-00005D910000}"/>
    <cellStyle name="20% - Accent1 4 2 5 2 5 3 2 2 2" xfId="37398" xr:uid="{00000000-0005-0000-0000-00005E910000}"/>
    <cellStyle name="20% - Accent1 4 2 5 2 5 3 2 3" xfId="37399" xr:uid="{00000000-0005-0000-0000-00005F910000}"/>
    <cellStyle name="20% - Accent1 4 2 5 2 5 3 3" xfId="37400" xr:uid="{00000000-0005-0000-0000-000060910000}"/>
    <cellStyle name="20% - Accent1 4 2 5 2 5 3 3 2" xfId="37401" xr:uid="{00000000-0005-0000-0000-000061910000}"/>
    <cellStyle name="20% - Accent1 4 2 5 2 5 3 4" xfId="37402" xr:uid="{00000000-0005-0000-0000-000062910000}"/>
    <cellStyle name="20% - Accent1 4 2 5 2 5 4" xfId="37403" xr:uid="{00000000-0005-0000-0000-000063910000}"/>
    <cellStyle name="20% - Accent1 4 2 5 2 5 4 2" xfId="37404" xr:uid="{00000000-0005-0000-0000-000064910000}"/>
    <cellStyle name="20% - Accent1 4 2 5 2 5 4 2 2" xfId="37405" xr:uid="{00000000-0005-0000-0000-000065910000}"/>
    <cellStyle name="20% - Accent1 4 2 5 2 5 4 2 2 2" xfId="37406" xr:uid="{00000000-0005-0000-0000-000066910000}"/>
    <cellStyle name="20% - Accent1 4 2 5 2 5 4 2 3" xfId="37407" xr:uid="{00000000-0005-0000-0000-000067910000}"/>
    <cellStyle name="20% - Accent1 4 2 5 2 5 4 3" xfId="37408" xr:uid="{00000000-0005-0000-0000-000068910000}"/>
    <cellStyle name="20% - Accent1 4 2 5 2 5 4 3 2" xfId="37409" xr:uid="{00000000-0005-0000-0000-000069910000}"/>
    <cellStyle name="20% - Accent1 4 2 5 2 5 4 4" xfId="37410" xr:uid="{00000000-0005-0000-0000-00006A910000}"/>
    <cellStyle name="20% - Accent1 4 2 5 2 5 5" xfId="37411" xr:uid="{00000000-0005-0000-0000-00006B910000}"/>
    <cellStyle name="20% - Accent1 4 2 5 2 5 5 2" xfId="37412" xr:uid="{00000000-0005-0000-0000-00006C910000}"/>
    <cellStyle name="20% - Accent1 4 2 5 2 5 5 2 2" xfId="37413" xr:uid="{00000000-0005-0000-0000-00006D910000}"/>
    <cellStyle name="20% - Accent1 4 2 5 2 5 5 3" xfId="37414" xr:uid="{00000000-0005-0000-0000-00006E910000}"/>
    <cellStyle name="20% - Accent1 4 2 5 2 5 6" xfId="37415" xr:uid="{00000000-0005-0000-0000-00006F910000}"/>
    <cellStyle name="20% - Accent1 4 2 5 2 5 6 2" xfId="37416" xr:uid="{00000000-0005-0000-0000-000070910000}"/>
    <cellStyle name="20% - Accent1 4 2 5 2 5 6 2 2" xfId="37417" xr:uid="{00000000-0005-0000-0000-000071910000}"/>
    <cellStyle name="20% - Accent1 4 2 5 2 5 6 3" xfId="37418" xr:uid="{00000000-0005-0000-0000-000072910000}"/>
    <cellStyle name="20% - Accent1 4 2 5 2 5 7" xfId="37419" xr:uid="{00000000-0005-0000-0000-000073910000}"/>
    <cellStyle name="20% - Accent1 4 2 5 2 5 7 2" xfId="37420" xr:uid="{00000000-0005-0000-0000-000074910000}"/>
    <cellStyle name="20% - Accent1 4 2 5 2 5 8" xfId="37421" xr:uid="{00000000-0005-0000-0000-000075910000}"/>
    <cellStyle name="20% - Accent1 4 2 5 2 5 8 2" xfId="37422" xr:uid="{00000000-0005-0000-0000-000076910000}"/>
    <cellStyle name="20% - Accent1 4 2 5 2 5 9" xfId="37423" xr:uid="{00000000-0005-0000-0000-000077910000}"/>
    <cellStyle name="20% - Accent1 4 2 5 2 6" xfId="37424" xr:uid="{00000000-0005-0000-0000-000078910000}"/>
    <cellStyle name="20% - Accent1 4 2 5 2 6 2" xfId="37425" xr:uid="{00000000-0005-0000-0000-000079910000}"/>
    <cellStyle name="20% - Accent1 4 2 5 2 6 2 2" xfId="37426" xr:uid="{00000000-0005-0000-0000-00007A910000}"/>
    <cellStyle name="20% - Accent1 4 2 5 2 6 2 2 2" xfId="37427" xr:uid="{00000000-0005-0000-0000-00007B910000}"/>
    <cellStyle name="20% - Accent1 4 2 5 2 6 2 2 2 2" xfId="37428" xr:uid="{00000000-0005-0000-0000-00007C910000}"/>
    <cellStyle name="20% - Accent1 4 2 5 2 6 2 2 3" xfId="37429" xr:uid="{00000000-0005-0000-0000-00007D910000}"/>
    <cellStyle name="20% - Accent1 4 2 5 2 6 2 3" xfId="37430" xr:uid="{00000000-0005-0000-0000-00007E910000}"/>
    <cellStyle name="20% - Accent1 4 2 5 2 6 2 3 2" xfId="37431" xr:uid="{00000000-0005-0000-0000-00007F910000}"/>
    <cellStyle name="20% - Accent1 4 2 5 2 6 2 4" xfId="37432" xr:uid="{00000000-0005-0000-0000-000080910000}"/>
    <cellStyle name="20% - Accent1 4 2 5 2 6 3" xfId="37433" xr:uid="{00000000-0005-0000-0000-000081910000}"/>
    <cellStyle name="20% - Accent1 4 2 5 2 6 3 2" xfId="37434" xr:uid="{00000000-0005-0000-0000-000082910000}"/>
    <cellStyle name="20% - Accent1 4 2 5 2 6 3 2 2" xfId="37435" xr:uid="{00000000-0005-0000-0000-000083910000}"/>
    <cellStyle name="20% - Accent1 4 2 5 2 6 3 2 2 2" xfId="37436" xr:uid="{00000000-0005-0000-0000-000084910000}"/>
    <cellStyle name="20% - Accent1 4 2 5 2 6 3 2 3" xfId="37437" xr:uid="{00000000-0005-0000-0000-000085910000}"/>
    <cellStyle name="20% - Accent1 4 2 5 2 6 3 3" xfId="37438" xr:uid="{00000000-0005-0000-0000-000086910000}"/>
    <cellStyle name="20% - Accent1 4 2 5 2 6 3 3 2" xfId="37439" xr:uid="{00000000-0005-0000-0000-000087910000}"/>
    <cellStyle name="20% - Accent1 4 2 5 2 6 3 4" xfId="37440" xr:uid="{00000000-0005-0000-0000-000088910000}"/>
    <cellStyle name="20% - Accent1 4 2 5 2 6 4" xfId="37441" xr:uid="{00000000-0005-0000-0000-000089910000}"/>
    <cellStyle name="20% - Accent1 4 2 5 2 6 4 2" xfId="37442" xr:uid="{00000000-0005-0000-0000-00008A910000}"/>
    <cellStyle name="20% - Accent1 4 2 5 2 6 4 2 2" xfId="37443" xr:uid="{00000000-0005-0000-0000-00008B910000}"/>
    <cellStyle name="20% - Accent1 4 2 5 2 6 4 2 2 2" xfId="37444" xr:uid="{00000000-0005-0000-0000-00008C910000}"/>
    <cellStyle name="20% - Accent1 4 2 5 2 6 4 2 3" xfId="37445" xr:uid="{00000000-0005-0000-0000-00008D910000}"/>
    <cellStyle name="20% - Accent1 4 2 5 2 6 4 3" xfId="37446" xr:uid="{00000000-0005-0000-0000-00008E910000}"/>
    <cellStyle name="20% - Accent1 4 2 5 2 6 4 3 2" xfId="37447" xr:uid="{00000000-0005-0000-0000-00008F910000}"/>
    <cellStyle name="20% - Accent1 4 2 5 2 6 4 4" xfId="37448" xr:uid="{00000000-0005-0000-0000-000090910000}"/>
    <cellStyle name="20% - Accent1 4 2 5 2 6 5" xfId="37449" xr:uid="{00000000-0005-0000-0000-000091910000}"/>
    <cellStyle name="20% - Accent1 4 2 5 2 6 5 2" xfId="37450" xr:uid="{00000000-0005-0000-0000-000092910000}"/>
    <cellStyle name="20% - Accent1 4 2 5 2 6 5 2 2" xfId="37451" xr:uid="{00000000-0005-0000-0000-000093910000}"/>
    <cellStyle name="20% - Accent1 4 2 5 2 6 5 3" xfId="37452" xr:uid="{00000000-0005-0000-0000-000094910000}"/>
    <cellStyle name="20% - Accent1 4 2 5 2 6 6" xfId="37453" xr:uid="{00000000-0005-0000-0000-000095910000}"/>
    <cellStyle name="20% - Accent1 4 2 5 2 6 6 2" xfId="37454" xr:uid="{00000000-0005-0000-0000-000096910000}"/>
    <cellStyle name="20% - Accent1 4 2 5 2 6 6 2 2" xfId="37455" xr:uid="{00000000-0005-0000-0000-000097910000}"/>
    <cellStyle name="20% - Accent1 4 2 5 2 6 6 3" xfId="37456" xr:uid="{00000000-0005-0000-0000-000098910000}"/>
    <cellStyle name="20% - Accent1 4 2 5 2 6 7" xfId="37457" xr:uid="{00000000-0005-0000-0000-000099910000}"/>
    <cellStyle name="20% - Accent1 4 2 5 2 6 7 2" xfId="37458" xr:uid="{00000000-0005-0000-0000-00009A910000}"/>
    <cellStyle name="20% - Accent1 4 2 5 2 6 8" xfId="37459" xr:uid="{00000000-0005-0000-0000-00009B910000}"/>
    <cellStyle name="20% - Accent1 4 2 5 2 6 8 2" xfId="37460" xr:uid="{00000000-0005-0000-0000-00009C910000}"/>
    <cellStyle name="20% - Accent1 4 2 5 2 6 9" xfId="37461" xr:uid="{00000000-0005-0000-0000-00009D910000}"/>
    <cellStyle name="20% - Accent1 4 2 5 2 7" xfId="37462" xr:uid="{00000000-0005-0000-0000-00009E910000}"/>
    <cellStyle name="20% - Accent1 4 2 5 2 7 2" xfId="37463" xr:uid="{00000000-0005-0000-0000-00009F910000}"/>
    <cellStyle name="20% - Accent1 4 2 5 2 7 2 2" xfId="37464" xr:uid="{00000000-0005-0000-0000-0000A0910000}"/>
    <cellStyle name="20% - Accent1 4 2 5 2 7 2 2 2" xfId="37465" xr:uid="{00000000-0005-0000-0000-0000A1910000}"/>
    <cellStyle name="20% - Accent1 4 2 5 2 7 2 3" xfId="37466" xr:uid="{00000000-0005-0000-0000-0000A2910000}"/>
    <cellStyle name="20% - Accent1 4 2 5 2 7 3" xfId="37467" xr:uid="{00000000-0005-0000-0000-0000A3910000}"/>
    <cellStyle name="20% - Accent1 4 2 5 2 7 3 2" xfId="37468" xr:uid="{00000000-0005-0000-0000-0000A4910000}"/>
    <cellStyle name="20% - Accent1 4 2 5 2 7 4" xfId="37469" xr:uid="{00000000-0005-0000-0000-0000A5910000}"/>
    <cellStyle name="20% - Accent1 4 2 5 2 8" xfId="37470" xr:uid="{00000000-0005-0000-0000-0000A6910000}"/>
    <cellStyle name="20% - Accent1 4 2 5 2 8 2" xfId="37471" xr:uid="{00000000-0005-0000-0000-0000A7910000}"/>
    <cellStyle name="20% - Accent1 4 2 5 2 8 2 2" xfId="37472" xr:uid="{00000000-0005-0000-0000-0000A8910000}"/>
    <cellStyle name="20% - Accent1 4 2 5 2 8 2 2 2" xfId="37473" xr:uid="{00000000-0005-0000-0000-0000A9910000}"/>
    <cellStyle name="20% - Accent1 4 2 5 2 8 2 3" xfId="37474" xr:uid="{00000000-0005-0000-0000-0000AA910000}"/>
    <cellStyle name="20% - Accent1 4 2 5 2 8 3" xfId="37475" xr:uid="{00000000-0005-0000-0000-0000AB910000}"/>
    <cellStyle name="20% - Accent1 4 2 5 2 8 3 2" xfId="37476" xr:uid="{00000000-0005-0000-0000-0000AC910000}"/>
    <cellStyle name="20% - Accent1 4 2 5 2 8 4" xfId="37477" xr:uid="{00000000-0005-0000-0000-0000AD910000}"/>
    <cellStyle name="20% - Accent1 4 2 5 2 9" xfId="37478" xr:uid="{00000000-0005-0000-0000-0000AE910000}"/>
    <cellStyle name="20% - Accent1 4 2 5 2 9 2" xfId="37479" xr:uid="{00000000-0005-0000-0000-0000AF910000}"/>
    <cellStyle name="20% - Accent1 4 2 5 2 9 2 2" xfId="37480" xr:uid="{00000000-0005-0000-0000-0000B0910000}"/>
    <cellStyle name="20% - Accent1 4 2 5 2 9 2 2 2" xfId="37481" xr:uid="{00000000-0005-0000-0000-0000B1910000}"/>
    <cellStyle name="20% - Accent1 4 2 5 2 9 2 3" xfId="37482" xr:uid="{00000000-0005-0000-0000-0000B2910000}"/>
    <cellStyle name="20% - Accent1 4 2 5 2 9 3" xfId="37483" xr:uid="{00000000-0005-0000-0000-0000B3910000}"/>
    <cellStyle name="20% - Accent1 4 2 5 2 9 3 2" xfId="37484" xr:uid="{00000000-0005-0000-0000-0000B4910000}"/>
    <cellStyle name="20% - Accent1 4 2 5 2 9 4" xfId="37485" xr:uid="{00000000-0005-0000-0000-0000B5910000}"/>
    <cellStyle name="20% - Accent1 4 2 5 3" xfId="37486" xr:uid="{00000000-0005-0000-0000-0000B6910000}"/>
    <cellStyle name="20% - Accent1 4 2 5 3 10" xfId="37487" xr:uid="{00000000-0005-0000-0000-0000B7910000}"/>
    <cellStyle name="20% - Accent1 4 2 5 3 10 2" xfId="37488" xr:uid="{00000000-0005-0000-0000-0000B8910000}"/>
    <cellStyle name="20% - Accent1 4 2 5 3 11" xfId="37489" xr:uid="{00000000-0005-0000-0000-0000B9910000}"/>
    <cellStyle name="20% - Accent1 4 2 5 3 2" xfId="37490" xr:uid="{00000000-0005-0000-0000-0000BA910000}"/>
    <cellStyle name="20% - Accent1 4 2 5 3 2 2" xfId="37491" xr:uid="{00000000-0005-0000-0000-0000BB910000}"/>
    <cellStyle name="20% - Accent1 4 2 5 3 2 2 2" xfId="37492" xr:uid="{00000000-0005-0000-0000-0000BC910000}"/>
    <cellStyle name="20% - Accent1 4 2 5 3 2 2 2 2" xfId="37493" xr:uid="{00000000-0005-0000-0000-0000BD910000}"/>
    <cellStyle name="20% - Accent1 4 2 5 3 2 2 2 2 2" xfId="37494" xr:uid="{00000000-0005-0000-0000-0000BE910000}"/>
    <cellStyle name="20% - Accent1 4 2 5 3 2 2 2 3" xfId="37495" xr:uid="{00000000-0005-0000-0000-0000BF910000}"/>
    <cellStyle name="20% - Accent1 4 2 5 3 2 2 3" xfId="37496" xr:uid="{00000000-0005-0000-0000-0000C0910000}"/>
    <cellStyle name="20% - Accent1 4 2 5 3 2 2 3 2" xfId="37497" xr:uid="{00000000-0005-0000-0000-0000C1910000}"/>
    <cellStyle name="20% - Accent1 4 2 5 3 2 2 4" xfId="37498" xr:uid="{00000000-0005-0000-0000-0000C2910000}"/>
    <cellStyle name="20% - Accent1 4 2 5 3 2 3" xfId="37499" xr:uid="{00000000-0005-0000-0000-0000C3910000}"/>
    <cellStyle name="20% - Accent1 4 2 5 3 2 3 2" xfId="37500" xr:uid="{00000000-0005-0000-0000-0000C4910000}"/>
    <cellStyle name="20% - Accent1 4 2 5 3 2 3 2 2" xfId="37501" xr:uid="{00000000-0005-0000-0000-0000C5910000}"/>
    <cellStyle name="20% - Accent1 4 2 5 3 2 3 2 2 2" xfId="37502" xr:uid="{00000000-0005-0000-0000-0000C6910000}"/>
    <cellStyle name="20% - Accent1 4 2 5 3 2 3 2 3" xfId="37503" xr:uid="{00000000-0005-0000-0000-0000C7910000}"/>
    <cellStyle name="20% - Accent1 4 2 5 3 2 3 3" xfId="37504" xr:uid="{00000000-0005-0000-0000-0000C8910000}"/>
    <cellStyle name="20% - Accent1 4 2 5 3 2 3 3 2" xfId="37505" xr:uid="{00000000-0005-0000-0000-0000C9910000}"/>
    <cellStyle name="20% - Accent1 4 2 5 3 2 3 4" xfId="37506" xr:uid="{00000000-0005-0000-0000-0000CA910000}"/>
    <cellStyle name="20% - Accent1 4 2 5 3 2 4" xfId="37507" xr:uid="{00000000-0005-0000-0000-0000CB910000}"/>
    <cellStyle name="20% - Accent1 4 2 5 3 2 4 2" xfId="37508" xr:uid="{00000000-0005-0000-0000-0000CC910000}"/>
    <cellStyle name="20% - Accent1 4 2 5 3 2 4 2 2" xfId="37509" xr:uid="{00000000-0005-0000-0000-0000CD910000}"/>
    <cellStyle name="20% - Accent1 4 2 5 3 2 4 2 2 2" xfId="37510" xr:uid="{00000000-0005-0000-0000-0000CE910000}"/>
    <cellStyle name="20% - Accent1 4 2 5 3 2 4 2 3" xfId="37511" xr:uid="{00000000-0005-0000-0000-0000CF910000}"/>
    <cellStyle name="20% - Accent1 4 2 5 3 2 4 3" xfId="37512" xr:uid="{00000000-0005-0000-0000-0000D0910000}"/>
    <cellStyle name="20% - Accent1 4 2 5 3 2 4 3 2" xfId="37513" xr:uid="{00000000-0005-0000-0000-0000D1910000}"/>
    <cellStyle name="20% - Accent1 4 2 5 3 2 4 4" xfId="37514" xr:uid="{00000000-0005-0000-0000-0000D2910000}"/>
    <cellStyle name="20% - Accent1 4 2 5 3 2 5" xfId="37515" xr:uid="{00000000-0005-0000-0000-0000D3910000}"/>
    <cellStyle name="20% - Accent1 4 2 5 3 2 5 2" xfId="37516" xr:uid="{00000000-0005-0000-0000-0000D4910000}"/>
    <cellStyle name="20% - Accent1 4 2 5 3 2 5 2 2" xfId="37517" xr:uid="{00000000-0005-0000-0000-0000D5910000}"/>
    <cellStyle name="20% - Accent1 4 2 5 3 2 5 3" xfId="37518" xr:uid="{00000000-0005-0000-0000-0000D6910000}"/>
    <cellStyle name="20% - Accent1 4 2 5 3 2 6" xfId="37519" xr:uid="{00000000-0005-0000-0000-0000D7910000}"/>
    <cellStyle name="20% - Accent1 4 2 5 3 2 6 2" xfId="37520" xr:uid="{00000000-0005-0000-0000-0000D8910000}"/>
    <cellStyle name="20% - Accent1 4 2 5 3 2 6 2 2" xfId="37521" xr:uid="{00000000-0005-0000-0000-0000D9910000}"/>
    <cellStyle name="20% - Accent1 4 2 5 3 2 6 3" xfId="37522" xr:uid="{00000000-0005-0000-0000-0000DA910000}"/>
    <cellStyle name="20% - Accent1 4 2 5 3 2 7" xfId="37523" xr:uid="{00000000-0005-0000-0000-0000DB910000}"/>
    <cellStyle name="20% - Accent1 4 2 5 3 2 7 2" xfId="37524" xr:uid="{00000000-0005-0000-0000-0000DC910000}"/>
    <cellStyle name="20% - Accent1 4 2 5 3 2 8" xfId="37525" xr:uid="{00000000-0005-0000-0000-0000DD910000}"/>
    <cellStyle name="20% - Accent1 4 2 5 3 2 8 2" xfId="37526" xr:uid="{00000000-0005-0000-0000-0000DE910000}"/>
    <cellStyle name="20% - Accent1 4 2 5 3 2 9" xfId="37527" xr:uid="{00000000-0005-0000-0000-0000DF910000}"/>
    <cellStyle name="20% - Accent1 4 2 5 3 3" xfId="37528" xr:uid="{00000000-0005-0000-0000-0000E0910000}"/>
    <cellStyle name="20% - Accent1 4 2 5 3 3 2" xfId="37529" xr:uid="{00000000-0005-0000-0000-0000E1910000}"/>
    <cellStyle name="20% - Accent1 4 2 5 3 3 2 2" xfId="37530" xr:uid="{00000000-0005-0000-0000-0000E2910000}"/>
    <cellStyle name="20% - Accent1 4 2 5 3 3 2 2 2" xfId="37531" xr:uid="{00000000-0005-0000-0000-0000E3910000}"/>
    <cellStyle name="20% - Accent1 4 2 5 3 3 2 2 2 2" xfId="37532" xr:uid="{00000000-0005-0000-0000-0000E4910000}"/>
    <cellStyle name="20% - Accent1 4 2 5 3 3 2 2 3" xfId="37533" xr:uid="{00000000-0005-0000-0000-0000E5910000}"/>
    <cellStyle name="20% - Accent1 4 2 5 3 3 2 3" xfId="37534" xr:uid="{00000000-0005-0000-0000-0000E6910000}"/>
    <cellStyle name="20% - Accent1 4 2 5 3 3 2 3 2" xfId="37535" xr:uid="{00000000-0005-0000-0000-0000E7910000}"/>
    <cellStyle name="20% - Accent1 4 2 5 3 3 2 4" xfId="37536" xr:uid="{00000000-0005-0000-0000-0000E8910000}"/>
    <cellStyle name="20% - Accent1 4 2 5 3 3 3" xfId="37537" xr:uid="{00000000-0005-0000-0000-0000E9910000}"/>
    <cellStyle name="20% - Accent1 4 2 5 3 3 3 2" xfId="37538" xr:uid="{00000000-0005-0000-0000-0000EA910000}"/>
    <cellStyle name="20% - Accent1 4 2 5 3 3 3 2 2" xfId="37539" xr:uid="{00000000-0005-0000-0000-0000EB910000}"/>
    <cellStyle name="20% - Accent1 4 2 5 3 3 3 2 2 2" xfId="37540" xr:uid="{00000000-0005-0000-0000-0000EC910000}"/>
    <cellStyle name="20% - Accent1 4 2 5 3 3 3 2 3" xfId="37541" xr:uid="{00000000-0005-0000-0000-0000ED910000}"/>
    <cellStyle name="20% - Accent1 4 2 5 3 3 3 3" xfId="37542" xr:uid="{00000000-0005-0000-0000-0000EE910000}"/>
    <cellStyle name="20% - Accent1 4 2 5 3 3 3 3 2" xfId="37543" xr:uid="{00000000-0005-0000-0000-0000EF910000}"/>
    <cellStyle name="20% - Accent1 4 2 5 3 3 3 4" xfId="37544" xr:uid="{00000000-0005-0000-0000-0000F0910000}"/>
    <cellStyle name="20% - Accent1 4 2 5 3 3 4" xfId="37545" xr:uid="{00000000-0005-0000-0000-0000F1910000}"/>
    <cellStyle name="20% - Accent1 4 2 5 3 3 4 2" xfId="37546" xr:uid="{00000000-0005-0000-0000-0000F2910000}"/>
    <cellStyle name="20% - Accent1 4 2 5 3 3 4 2 2" xfId="37547" xr:uid="{00000000-0005-0000-0000-0000F3910000}"/>
    <cellStyle name="20% - Accent1 4 2 5 3 3 4 2 2 2" xfId="37548" xr:uid="{00000000-0005-0000-0000-0000F4910000}"/>
    <cellStyle name="20% - Accent1 4 2 5 3 3 4 2 3" xfId="37549" xr:uid="{00000000-0005-0000-0000-0000F5910000}"/>
    <cellStyle name="20% - Accent1 4 2 5 3 3 4 3" xfId="37550" xr:uid="{00000000-0005-0000-0000-0000F6910000}"/>
    <cellStyle name="20% - Accent1 4 2 5 3 3 4 3 2" xfId="37551" xr:uid="{00000000-0005-0000-0000-0000F7910000}"/>
    <cellStyle name="20% - Accent1 4 2 5 3 3 4 4" xfId="37552" xr:uid="{00000000-0005-0000-0000-0000F8910000}"/>
    <cellStyle name="20% - Accent1 4 2 5 3 3 5" xfId="37553" xr:uid="{00000000-0005-0000-0000-0000F9910000}"/>
    <cellStyle name="20% - Accent1 4 2 5 3 3 5 2" xfId="37554" xr:uid="{00000000-0005-0000-0000-0000FA910000}"/>
    <cellStyle name="20% - Accent1 4 2 5 3 3 5 2 2" xfId="37555" xr:uid="{00000000-0005-0000-0000-0000FB910000}"/>
    <cellStyle name="20% - Accent1 4 2 5 3 3 5 3" xfId="37556" xr:uid="{00000000-0005-0000-0000-0000FC910000}"/>
    <cellStyle name="20% - Accent1 4 2 5 3 3 6" xfId="37557" xr:uid="{00000000-0005-0000-0000-0000FD910000}"/>
    <cellStyle name="20% - Accent1 4 2 5 3 3 6 2" xfId="37558" xr:uid="{00000000-0005-0000-0000-0000FE910000}"/>
    <cellStyle name="20% - Accent1 4 2 5 3 3 6 2 2" xfId="37559" xr:uid="{00000000-0005-0000-0000-0000FF910000}"/>
    <cellStyle name="20% - Accent1 4 2 5 3 3 6 3" xfId="37560" xr:uid="{00000000-0005-0000-0000-000000920000}"/>
    <cellStyle name="20% - Accent1 4 2 5 3 3 7" xfId="37561" xr:uid="{00000000-0005-0000-0000-000001920000}"/>
    <cellStyle name="20% - Accent1 4 2 5 3 3 7 2" xfId="37562" xr:uid="{00000000-0005-0000-0000-000002920000}"/>
    <cellStyle name="20% - Accent1 4 2 5 3 3 8" xfId="37563" xr:uid="{00000000-0005-0000-0000-000003920000}"/>
    <cellStyle name="20% - Accent1 4 2 5 3 3 8 2" xfId="37564" xr:uid="{00000000-0005-0000-0000-000004920000}"/>
    <cellStyle name="20% - Accent1 4 2 5 3 3 9" xfId="37565" xr:uid="{00000000-0005-0000-0000-000005920000}"/>
    <cellStyle name="20% - Accent1 4 2 5 3 4" xfId="37566" xr:uid="{00000000-0005-0000-0000-000006920000}"/>
    <cellStyle name="20% - Accent1 4 2 5 3 4 2" xfId="37567" xr:uid="{00000000-0005-0000-0000-000007920000}"/>
    <cellStyle name="20% - Accent1 4 2 5 3 4 2 2" xfId="37568" xr:uid="{00000000-0005-0000-0000-000008920000}"/>
    <cellStyle name="20% - Accent1 4 2 5 3 4 2 2 2" xfId="37569" xr:uid="{00000000-0005-0000-0000-000009920000}"/>
    <cellStyle name="20% - Accent1 4 2 5 3 4 2 3" xfId="37570" xr:uid="{00000000-0005-0000-0000-00000A920000}"/>
    <cellStyle name="20% - Accent1 4 2 5 3 4 3" xfId="37571" xr:uid="{00000000-0005-0000-0000-00000B920000}"/>
    <cellStyle name="20% - Accent1 4 2 5 3 4 3 2" xfId="37572" xr:uid="{00000000-0005-0000-0000-00000C920000}"/>
    <cellStyle name="20% - Accent1 4 2 5 3 4 4" xfId="37573" xr:uid="{00000000-0005-0000-0000-00000D920000}"/>
    <cellStyle name="20% - Accent1 4 2 5 3 5" xfId="37574" xr:uid="{00000000-0005-0000-0000-00000E920000}"/>
    <cellStyle name="20% - Accent1 4 2 5 3 5 2" xfId="37575" xr:uid="{00000000-0005-0000-0000-00000F920000}"/>
    <cellStyle name="20% - Accent1 4 2 5 3 5 2 2" xfId="37576" xr:uid="{00000000-0005-0000-0000-000010920000}"/>
    <cellStyle name="20% - Accent1 4 2 5 3 5 2 2 2" xfId="37577" xr:uid="{00000000-0005-0000-0000-000011920000}"/>
    <cellStyle name="20% - Accent1 4 2 5 3 5 2 3" xfId="37578" xr:uid="{00000000-0005-0000-0000-000012920000}"/>
    <cellStyle name="20% - Accent1 4 2 5 3 5 3" xfId="37579" xr:uid="{00000000-0005-0000-0000-000013920000}"/>
    <cellStyle name="20% - Accent1 4 2 5 3 5 3 2" xfId="37580" xr:uid="{00000000-0005-0000-0000-000014920000}"/>
    <cellStyle name="20% - Accent1 4 2 5 3 5 4" xfId="37581" xr:uid="{00000000-0005-0000-0000-000015920000}"/>
    <cellStyle name="20% - Accent1 4 2 5 3 6" xfId="37582" xr:uid="{00000000-0005-0000-0000-000016920000}"/>
    <cellStyle name="20% - Accent1 4 2 5 3 6 2" xfId="37583" xr:uid="{00000000-0005-0000-0000-000017920000}"/>
    <cellStyle name="20% - Accent1 4 2 5 3 6 2 2" xfId="37584" xr:uid="{00000000-0005-0000-0000-000018920000}"/>
    <cellStyle name="20% - Accent1 4 2 5 3 6 2 2 2" xfId="37585" xr:uid="{00000000-0005-0000-0000-000019920000}"/>
    <cellStyle name="20% - Accent1 4 2 5 3 6 2 3" xfId="37586" xr:uid="{00000000-0005-0000-0000-00001A920000}"/>
    <cellStyle name="20% - Accent1 4 2 5 3 6 3" xfId="37587" xr:uid="{00000000-0005-0000-0000-00001B920000}"/>
    <cellStyle name="20% - Accent1 4 2 5 3 6 3 2" xfId="37588" xr:uid="{00000000-0005-0000-0000-00001C920000}"/>
    <cellStyle name="20% - Accent1 4 2 5 3 6 4" xfId="37589" xr:uid="{00000000-0005-0000-0000-00001D920000}"/>
    <cellStyle name="20% - Accent1 4 2 5 3 7" xfId="37590" xr:uid="{00000000-0005-0000-0000-00001E920000}"/>
    <cellStyle name="20% - Accent1 4 2 5 3 7 2" xfId="37591" xr:uid="{00000000-0005-0000-0000-00001F920000}"/>
    <cellStyle name="20% - Accent1 4 2 5 3 7 2 2" xfId="37592" xr:uid="{00000000-0005-0000-0000-000020920000}"/>
    <cellStyle name="20% - Accent1 4 2 5 3 7 3" xfId="37593" xr:uid="{00000000-0005-0000-0000-000021920000}"/>
    <cellStyle name="20% - Accent1 4 2 5 3 8" xfId="37594" xr:uid="{00000000-0005-0000-0000-000022920000}"/>
    <cellStyle name="20% - Accent1 4 2 5 3 8 2" xfId="37595" xr:uid="{00000000-0005-0000-0000-000023920000}"/>
    <cellStyle name="20% - Accent1 4 2 5 3 8 2 2" xfId="37596" xr:uid="{00000000-0005-0000-0000-000024920000}"/>
    <cellStyle name="20% - Accent1 4 2 5 3 8 3" xfId="37597" xr:uid="{00000000-0005-0000-0000-000025920000}"/>
    <cellStyle name="20% - Accent1 4 2 5 3 9" xfId="37598" xr:uid="{00000000-0005-0000-0000-000026920000}"/>
    <cellStyle name="20% - Accent1 4 2 5 3 9 2" xfId="37599" xr:uid="{00000000-0005-0000-0000-000027920000}"/>
    <cellStyle name="20% - Accent1 4 2 5 4" xfId="37600" xr:uid="{00000000-0005-0000-0000-000028920000}"/>
    <cellStyle name="20% - Accent1 4 2 5 4 10" xfId="37601" xr:uid="{00000000-0005-0000-0000-000029920000}"/>
    <cellStyle name="20% - Accent1 4 2 5 4 10 2" xfId="37602" xr:uid="{00000000-0005-0000-0000-00002A920000}"/>
    <cellStyle name="20% - Accent1 4 2 5 4 11" xfId="37603" xr:uid="{00000000-0005-0000-0000-00002B920000}"/>
    <cellStyle name="20% - Accent1 4 2 5 4 2" xfId="37604" xr:uid="{00000000-0005-0000-0000-00002C920000}"/>
    <cellStyle name="20% - Accent1 4 2 5 4 2 2" xfId="37605" xr:uid="{00000000-0005-0000-0000-00002D920000}"/>
    <cellStyle name="20% - Accent1 4 2 5 4 2 2 2" xfId="37606" xr:uid="{00000000-0005-0000-0000-00002E920000}"/>
    <cellStyle name="20% - Accent1 4 2 5 4 2 2 2 2" xfId="37607" xr:uid="{00000000-0005-0000-0000-00002F920000}"/>
    <cellStyle name="20% - Accent1 4 2 5 4 2 2 2 2 2" xfId="37608" xr:uid="{00000000-0005-0000-0000-000030920000}"/>
    <cellStyle name="20% - Accent1 4 2 5 4 2 2 2 3" xfId="37609" xr:uid="{00000000-0005-0000-0000-000031920000}"/>
    <cellStyle name="20% - Accent1 4 2 5 4 2 2 3" xfId="37610" xr:uid="{00000000-0005-0000-0000-000032920000}"/>
    <cellStyle name="20% - Accent1 4 2 5 4 2 2 3 2" xfId="37611" xr:uid="{00000000-0005-0000-0000-000033920000}"/>
    <cellStyle name="20% - Accent1 4 2 5 4 2 2 4" xfId="37612" xr:uid="{00000000-0005-0000-0000-000034920000}"/>
    <cellStyle name="20% - Accent1 4 2 5 4 2 3" xfId="37613" xr:uid="{00000000-0005-0000-0000-000035920000}"/>
    <cellStyle name="20% - Accent1 4 2 5 4 2 3 2" xfId="37614" xr:uid="{00000000-0005-0000-0000-000036920000}"/>
    <cellStyle name="20% - Accent1 4 2 5 4 2 3 2 2" xfId="37615" xr:uid="{00000000-0005-0000-0000-000037920000}"/>
    <cellStyle name="20% - Accent1 4 2 5 4 2 3 2 2 2" xfId="37616" xr:uid="{00000000-0005-0000-0000-000038920000}"/>
    <cellStyle name="20% - Accent1 4 2 5 4 2 3 2 3" xfId="37617" xr:uid="{00000000-0005-0000-0000-000039920000}"/>
    <cellStyle name="20% - Accent1 4 2 5 4 2 3 3" xfId="37618" xr:uid="{00000000-0005-0000-0000-00003A920000}"/>
    <cellStyle name="20% - Accent1 4 2 5 4 2 3 3 2" xfId="37619" xr:uid="{00000000-0005-0000-0000-00003B920000}"/>
    <cellStyle name="20% - Accent1 4 2 5 4 2 3 4" xfId="37620" xr:uid="{00000000-0005-0000-0000-00003C920000}"/>
    <cellStyle name="20% - Accent1 4 2 5 4 2 4" xfId="37621" xr:uid="{00000000-0005-0000-0000-00003D920000}"/>
    <cellStyle name="20% - Accent1 4 2 5 4 2 4 2" xfId="37622" xr:uid="{00000000-0005-0000-0000-00003E920000}"/>
    <cellStyle name="20% - Accent1 4 2 5 4 2 4 2 2" xfId="37623" xr:uid="{00000000-0005-0000-0000-00003F920000}"/>
    <cellStyle name="20% - Accent1 4 2 5 4 2 4 2 2 2" xfId="37624" xr:uid="{00000000-0005-0000-0000-000040920000}"/>
    <cellStyle name="20% - Accent1 4 2 5 4 2 4 2 3" xfId="37625" xr:uid="{00000000-0005-0000-0000-000041920000}"/>
    <cellStyle name="20% - Accent1 4 2 5 4 2 4 3" xfId="37626" xr:uid="{00000000-0005-0000-0000-000042920000}"/>
    <cellStyle name="20% - Accent1 4 2 5 4 2 4 3 2" xfId="37627" xr:uid="{00000000-0005-0000-0000-000043920000}"/>
    <cellStyle name="20% - Accent1 4 2 5 4 2 4 4" xfId="37628" xr:uid="{00000000-0005-0000-0000-000044920000}"/>
    <cellStyle name="20% - Accent1 4 2 5 4 2 5" xfId="37629" xr:uid="{00000000-0005-0000-0000-000045920000}"/>
    <cellStyle name="20% - Accent1 4 2 5 4 2 5 2" xfId="37630" xr:uid="{00000000-0005-0000-0000-000046920000}"/>
    <cellStyle name="20% - Accent1 4 2 5 4 2 5 2 2" xfId="37631" xr:uid="{00000000-0005-0000-0000-000047920000}"/>
    <cellStyle name="20% - Accent1 4 2 5 4 2 5 3" xfId="37632" xr:uid="{00000000-0005-0000-0000-000048920000}"/>
    <cellStyle name="20% - Accent1 4 2 5 4 2 6" xfId="37633" xr:uid="{00000000-0005-0000-0000-000049920000}"/>
    <cellStyle name="20% - Accent1 4 2 5 4 2 6 2" xfId="37634" xr:uid="{00000000-0005-0000-0000-00004A920000}"/>
    <cellStyle name="20% - Accent1 4 2 5 4 2 6 2 2" xfId="37635" xr:uid="{00000000-0005-0000-0000-00004B920000}"/>
    <cellStyle name="20% - Accent1 4 2 5 4 2 6 3" xfId="37636" xr:uid="{00000000-0005-0000-0000-00004C920000}"/>
    <cellStyle name="20% - Accent1 4 2 5 4 2 7" xfId="37637" xr:uid="{00000000-0005-0000-0000-00004D920000}"/>
    <cellStyle name="20% - Accent1 4 2 5 4 2 7 2" xfId="37638" xr:uid="{00000000-0005-0000-0000-00004E920000}"/>
    <cellStyle name="20% - Accent1 4 2 5 4 2 8" xfId="37639" xr:uid="{00000000-0005-0000-0000-00004F920000}"/>
    <cellStyle name="20% - Accent1 4 2 5 4 2 8 2" xfId="37640" xr:uid="{00000000-0005-0000-0000-000050920000}"/>
    <cellStyle name="20% - Accent1 4 2 5 4 2 9" xfId="37641" xr:uid="{00000000-0005-0000-0000-000051920000}"/>
    <cellStyle name="20% - Accent1 4 2 5 4 3" xfId="37642" xr:uid="{00000000-0005-0000-0000-000052920000}"/>
    <cellStyle name="20% - Accent1 4 2 5 4 3 2" xfId="37643" xr:uid="{00000000-0005-0000-0000-000053920000}"/>
    <cellStyle name="20% - Accent1 4 2 5 4 3 2 2" xfId="37644" xr:uid="{00000000-0005-0000-0000-000054920000}"/>
    <cellStyle name="20% - Accent1 4 2 5 4 3 2 2 2" xfId="37645" xr:uid="{00000000-0005-0000-0000-000055920000}"/>
    <cellStyle name="20% - Accent1 4 2 5 4 3 2 2 2 2" xfId="37646" xr:uid="{00000000-0005-0000-0000-000056920000}"/>
    <cellStyle name="20% - Accent1 4 2 5 4 3 2 2 3" xfId="37647" xr:uid="{00000000-0005-0000-0000-000057920000}"/>
    <cellStyle name="20% - Accent1 4 2 5 4 3 2 3" xfId="37648" xr:uid="{00000000-0005-0000-0000-000058920000}"/>
    <cellStyle name="20% - Accent1 4 2 5 4 3 2 3 2" xfId="37649" xr:uid="{00000000-0005-0000-0000-000059920000}"/>
    <cellStyle name="20% - Accent1 4 2 5 4 3 2 4" xfId="37650" xr:uid="{00000000-0005-0000-0000-00005A920000}"/>
    <cellStyle name="20% - Accent1 4 2 5 4 3 3" xfId="37651" xr:uid="{00000000-0005-0000-0000-00005B920000}"/>
    <cellStyle name="20% - Accent1 4 2 5 4 3 3 2" xfId="37652" xr:uid="{00000000-0005-0000-0000-00005C920000}"/>
    <cellStyle name="20% - Accent1 4 2 5 4 3 3 2 2" xfId="37653" xr:uid="{00000000-0005-0000-0000-00005D920000}"/>
    <cellStyle name="20% - Accent1 4 2 5 4 3 3 2 2 2" xfId="37654" xr:uid="{00000000-0005-0000-0000-00005E920000}"/>
    <cellStyle name="20% - Accent1 4 2 5 4 3 3 2 3" xfId="37655" xr:uid="{00000000-0005-0000-0000-00005F920000}"/>
    <cellStyle name="20% - Accent1 4 2 5 4 3 3 3" xfId="37656" xr:uid="{00000000-0005-0000-0000-000060920000}"/>
    <cellStyle name="20% - Accent1 4 2 5 4 3 3 3 2" xfId="37657" xr:uid="{00000000-0005-0000-0000-000061920000}"/>
    <cellStyle name="20% - Accent1 4 2 5 4 3 3 4" xfId="37658" xr:uid="{00000000-0005-0000-0000-000062920000}"/>
    <cellStyle name="20% - Accent1 4 2 5 4 3 4" xfId="37659" xr:uid="{00000000-0005-0000-0000-000063920000}"/>
    <cellStyle name="20% - Accent1 4 2 5 4 3 4 2" xfId="37660" xr:uid="{00000000-0005-0000-0000-000064920000}"/>
    <cellStyle name="20% - Accent1 4 2 5 4 3 4 2 2" xfId="37661" xr:uid="{00000000-0005-0000-0000-000065920000}"/>
    <cellStyle name="20% - Accent1 4 2 5 4 3 4 2 2 2" xfId="37662" xr:uid="{00000000-0005-0000-0000-000066920000}"/>
    <cellStyle name="20% - Accent1 4 2 5 4 3 4 2 3" xfId="37663" xr:uid="{00000000-0005-0000-0000-000067920000}"/>
    <cellStyle name="20% - Accent1 4 2 5 4 3 4 3" xfId="37664" xr:uid="{00000000-0005-0000-0000-000068920000}"/>
    <cellStyle name="20% - Accent1 4 2 5 4 3 4 3 2" xfId="37665" xr:uid="{00000000-0005-0000-0000-000069920000}"/>
    <cellStyle name="20% - Accent1 4 2 5 4 3 4 4" xfId="37666" xr:uid="{00000000-0005-0000-0000-00006A920000}"/>
    <cellStyle name="20% - Accent1 4 2 5 4 3 5" xfId="37667" xr:uid="{00000000-0005-0000-0000-00006B920000}"/>
    <cellStyle name="20% - Accent1 4 2 5 4 3 5 2" xfId="37668" xr:uid="{00000000-0005-0000-0000-00006C920000}"/>
    <cellStyle name="20% - Accent1 4 2 5 4 3 5 2 2" xfId="37669" xr:uid="{00000000-0005-0000-0000-00006D920000}"/>
    <cellStyle name="20% - Accent1 4 2 5 4 3 5 3" xfId="37670" xr:uid="{00000000-0005-0000-0000-00006E920000}"/>
    <cellStyle name="20% - Accent1 4 2 5 4 3 6" xfId="37671" xr:uid="{00000000-0005-0000-0000-00006F920000}"/>
    <cellStyle name="20% - Accent1 4 2 5 4 3 6 2" xfId="37672" xr:uid="{00000000-0005-0000-0000-000070920000}"/>
    <cellStyle name="20% - Accent1 4 2 5 4 3 6 2 2" xfId="37673" xr:uid="{00000000-0005-0000-0000-000071920000}"/>
    <cellStyle name="20% - Accent1 4 2 5 4 3 6 3" xfId="37674" xr:uid="{00000000-0005-0000-0000-000072920000}"/>
    <cellStyle name="20% - Accent1 4 2 5 4 3 7" xfId="37675" xr:uid="{00000000-0005-0000-0000-000073920000}"/>
    <cellStyle name="20% - Accent1 4 2 5 4 3 7 2" xfId="37676" xr:uid="{00000000-0005-0000-0000-000074920000}"/>
    <cellStyle name="20% - Accent1 4 2 5 4 3 8" xfId="37677" xr:uid="{00000000-0005-0000-0000-000075920000}"/>
    <cellStyle name="20% - Accent1 4 2 5 4 3 8 2" xfId="37678" xr:uid="{00000000-0005-0000-0000-000076920000}"/>
    <cellStyle name="20% - Accent1 4 2 5 4 3 9" xfId="37679" xr:uid="{00000000-0005-0000-0000-000077920000}"/>
    <cellStyle name="20% - Accent1 4 2 5 4 4" xfId="37680" xr:uid="{00000000-0005-0000-0000-000078920000}"/>
    <cellStyle name="20% - Accent1 4 2 5 4 4 2" xfId="37681" xr:uid="{00000000-0005-0000-0000-000079920000}"/>
    <cellStyle name="20% - Accent1 4 2 5 4 4 2 2" xfId="37682" xr:uid="{00000000-0005-0000-0000-00007A920000}"/>
    <cellStyle name="20% - Accent1 4 2 5 4 4 2 2 2" xfId="37683" xr:uid="{00000000-0005-0000-0000-00007B920000}"/>
    <cellStyle name="20% - Accent1 4 2 5 4 4 2 3" xfId="37684" xr:uid="{00000000-0005-0000-0000-00007C920000}"/>
    <cellStyle name="20% - Accent1 4 2 5 4 4 3" xfId="37685" xr:uid="{00000000-0005-0000-0000-00007D920000}"/>
    <cellStyle name="20% - Accent1 4 2 5 4 4 3 2" xfId="37686" xr:uid="{00000000-0005-0000-0000-00007E920000}"/>
    <cellStyle name="20% - Accent1 4 2 5 4 4 4" xfId="37687" xr:uid="{00000000-0005-0000-0000-00007F920000}"/>
    <cellStyle name="20% - Accent1 4 2 5 4 5" xfId="37688" xr:uid="{00000000-0005-0000-0000-000080920000}"/>
    <cellStyle name="20% - Accent1 4 2 5 4 5 2" xfId="37689" xr:uid="{00000000-0005-0000-0000-000081920000}"/>
    <cellStyle name="20% - Accent1 4 2 5 4 5 2 2" xfId="37690" xr:uid="{00000000-0005-0000-0000-000082920000}"/>
    <cellStyle name="20% - Accent1 4 2 5 4 5 2 2 2" xfId="37691" xr:uid="{00000000-0005-0000-0000-000083920000}"/>
    <cellStyle name="20% - Accent1 4 2 5 4 5 2 3" xfId="37692" xr:uid="{00000000-0005-0000-0000-000084920000}"/>
    <cellStyle name="20% - Accent1 4 2 5 4 5 3" xfId="37693" xr:uid="{00000000-0005-0000-0000-000085920000}"/>
    <cellStyle name="20% - Accent1 4 2 5 4 5 3 2" xfId="37694" xr:uid="{00000000-0005-0000-0000-000086920000}"/>
    <cellStyle name="20% - Accent1 4 2 5 4 5 4" xfId="37695" xr:uid="{00000000-0005-0000-0000-000087920000}"/>
    <cellStyle name="20% - Accent1 4 2 5 4 6" xfId="37696" xr:uid="{00000000-0005-0000-0000-000088920000}"/>
    <cellStyle name="20% - Accent1 4 2 5 4 6 2" xfId="37697" xr:uid="{00000000-0005-0000-0000-000089920000}"/>
    <cellStyle name="20% - Accent1 4 2 5 4 6 2 2" xfId="37698" xr:uid="{00000000-0005-0000-0000-00008A920000}"/>
    <cellStyle name="20% - Accent1 4 2 5 4 6 2 2 2" xfId="37699" xr:uid="{00000000-0005-0000-0000-00008B920000}"/>
    <cellStyle name="20% - Accent1 4 2 5 4 6 2 3" xfId="37700" xr:uid="{00000000-0005-0000-0000-00008C920000}"/>
    <cellStyle name="20% - Accent1 4 2 5 4 6 3" xfId="37701" xr:uid="{00000000-0005-0000-0000-00008D920000}"/>
    <cellStyle name="20% - Accent1 4 2 5 4 6 3 2" xfId="37702" xr:uid="{00000000-0005-0000-0000-00008E920000}"/>
    <cellStyle name="20% - Accent1 4 2 5 4 6 4" xfId="37703" xr:uid="{00000000-0005-0000-0000-00008F920000}"/>
    <cellStyle name="20% - Accent1 4 2 5 4 7" xfId="37704" xr:uid="{00000000-0005-0000-0000-000090920000}"/>
    <cellStyle name="20% - Accent1 4 2 5 4 7 2" xfId="37705" xr:uid="{00000000-0005-0000-0000-000091920000}"/>
    <cellStyle name="20% - Accent1 4 2 5 4 7 2 2" xfId="37706" xr:uid="{00000000-0005-0000-0000-000092920000}"/>
    <cellStyle name="20% - Accent1 4 2 5 4 7 3" xfId="37707" xr:uid="{00000000-0005-0000-0000-000093920000}"/>
    <cellStyle name="20% - Accent1 4 2 5 4 8" xfId="37708" xr:uid="{00000000-0005-0000-0000-000094920000}"/>
    <cellStyle name="20% - Accent1 4 2 5 4 8 2" xfId="37709" xr:uid="{00000000-0005-0000-0000-000095920000}"/>
    <cellStyle name="20% - Accent1 4 2 5 4 8 2 2" xfId="37710" xr:uid="{00000000-0005-0000-0000-000096920000}"/>
    <cellStyle name="20% - Accent1 4 2 5 4 8 3" xfId="37711" xr:uid="{00000000-0005-0000-0000-000097920000}"/>
    <cellStyle name="20% - Accent1 4 2 5 4 9" xfId="37712" xr:uid="{00000000-0005-0000-0000-000098920000}"/>
    <cellStyle name="20% - Accent1 4 2 5 4 9 2" xfId="37713" xr:uid="{00000000-0005-0000-0000-000099920000}"/>
    <cellStyle name="20% - Accent1 4 2 5 5" xfId="37714" xr:uid="{00000000-0005-0000-0000-00009A920000}"/>
    <cellStyle name="20% - Accent1 4 2 5 5 10" xfId="37715" xr:uid="{00000000-0005-0000-0000-00009B920000}"/>
    <cellStyle name="20% - Accent1 4 2 5 5 10 2" xfId="37716" xr:uid="{00000000-0005-0000-0000-00009C920000}"/>
    <cellStyle name="20% - Accent1 4 2 5 5 11" xfId="37717" xr:uid="{00000000-0005-0000-0000-00009D920000}"/>
    <cellStyle name="20% - Accent1 4 2 5 5 2" xfId="37718" xr:uid="{00000000-0005-0000-0000-00009E920000}"/>
    <cellStyle name="20% - Accent1 4 2 5 5 2 2" xfId="37719" xr:uid="{00000000-0005-0000-0000-00009F920000}"/>
    <cellStyle name="20% - Accent1 4 2 5 5 2 2 2" xfId="37720" xr:uid="{00000000-0005-0000-0000-0000A0920000}"/>
    <cellStyle name="20% - Accent1 4 2 5 5 2 2 2 2" xfId="37721" xr:uid="{00000000-0005-0000-0000-0000A1920000}"/>
    <cellStyle name="20% - Accent1 4 2 5 5 2 2 2 2 2" xfId="37722" xr:uid="{00000000-0005-0000-0000-0000A2920000}"/>
    <cellStyle name="20% - Accent1 4 2 5 5 2 2 2 3" xfId="37723" xr:uid="{00000000-0005-0000-0000-0000A3920000}"/>
    <cellStyle name="20% - Accent1 4 2 5 5 2 2 3" xfId="37724" xr:uid="{00000000-0005-0000-0000-0000A4920000}"/>
    <cellStyle name="20% - Accent1 4 2 5 5 2 2 3 2" xfId="37725" xr:uid="{00000000-0005-0000-0000-0000A5920000}"/>
    <cellStyle name="20% - Accent1 4 2 5 5 2 2 4" xfId="37726" xr:uid="{00000000-0005-0000-0000-0000A6920000}"/>
    <cellStyle name="20% - Accent1 4 2 5 5 2 3" xfId="37727" xr:uid="{00000000-0005-0000-0000-0000A7920000}"/>
    <cellStyle name="20% - Accent1 4 2 5 5 2 3 2" xfId="37728" xr:uid="{00000000-0005-0000-0000-0000A8920000}"/>
    <cellStyle name="20% - Accent1 4 2 5 5 2 3 2 2" xfId="37729" xr:uid="{00000000-0005-0000-0000-0000A9920000}"/>
    <cellStyle name="20% - Accent1 4 2 5 5 2 3 2 2 2" xfId="37730" xr:uid="{00000000-0005-0000-0000-0000AA920000}"/>
    <cellStyle name="20% - Accent1 4 2 5 5 2 3 2 3" xfId="37731" xr:uid="{00000000-0005-0000-0000-0000AB920000}"/>
    <cellStyle name="20% - Accent1 4 2 5 5 2 3 3" xfId="37732" xr:uid="{00000000-0005-0000-0000-0000AC920000}"/>
    <cellStyle name="20% - Accent1 4 2 5 5 2 3 3 2" xfId="37733" xr:uid="{00000000-0005-0000-0000-0000AD920000}"/>
    <cellStyle name="20% - Accent1 4 2 5 5 2 3 4" xfId="37734" xr:uid="{00000000-0005-0000-0000-0000AE920000}"/>
    <cellStyle name="20% - Accent1 4 2 5 5 2 4" xfId="37735" xr:uid="{00000000-0005-0000-0000-0000AF920000}"/>
    <cellStyle name="20% - Accent1 4 2 5 5 2 4 2" xfId="37736" xr:uid="{00000000-0005-0000-0000-0000B0920000}"/>
    <cellStyle name="20% - Accent1 4 2 5 5 2 4 2 2" xfId="37737" xr:uid="{00000000-0005-0000-0000-0000B1920000}"/>
    <cellStyle name="20% - Accent1 4 2 5 5 2 4 2 2 2" xfId="37738" xr:uid="{00000000-0005-0000-0000-0000B2920000}"/>
    <cellStyle name="20% - Accent1 4 2 5 5 2 4 2 3" xfId="37739" xr:uid="{00000000-0005-0000-0000-0000B3920000}"/>
    <cellStyle name="20% - Accent1 4 2 5 5 2 4 3" xfId="37740" xr:uid="{00000000-0005-0000-0000-0000B4920000}"/>
    <cellStyle name="20% - Accent1 4 2 5 5 2 4 3 2" xfId="37741" xr:uid="{00000000-0005-0000-0000-0000B5920000}"/>
    <cellStyle name="20% - Accent1 4 2 5 5 2 4 4" xfId="37742" xr:uid="{00000000-0005-0000-0000-0000B6920000}"/>
    <cellStyle name="20% - Accent1 4 2 5 5 2 5" xfId="37743" xr:uid="{00000000-0005-0000-0000-0000B7920000}"/>
    <cellStyle name="20% - Accent1 4 2 5 5 2 5 2" xfId="37744" xr:uid="{00000000-0005-0000-0000-0000B8920000}"/>
    <cellStyle name="20% - Accent1 4 2 5 5 2 5 2 2" xfId="37745" xr:uid="{00000000-0005-0000-0000-0000B9920000}"/>
    <cellStyle name="20% - Accent1 4 2 5 5 2 5 3" xfId="37746" xr:uid="{00000000-0005-0000-0000-0000BA920000}"/>
    <cellStyle name="20% - Accent1 4 2 5 5 2 6" xfId="37747" xr:uid="{00000000-0005-0000-0000-0000BB920000}"/>
    <cellStyle name="20% - Accent1 4 2 5 5 2 6 2" xfId="37748" xr:uid="{00000000-0005-0000-0000-0000BC920000}"/>
    <cellStyle name="20% - Accent1 4 2 5 5 2 6 2 2" xfId="37749" xr:uid="{00000000-0005-0000-0000-0000BD920000}"/>
    <cellStyle name="20% - Accent1 4 2 5 5 2 6 3" xfId="37750" xr:uid="{00000000-0005-0000-0000-0000BE920000}"/>
    <cellStyle name="20% - Accent1 4 2 5 5 2 7" xfId="37751" xr:uid="{00000000-0005-0000-0000-0000BF920000}"/>
    <cellStyle name="20% - Accent1 4 2 5 5 2 7 2" xfId="37752" xr:uid="{00000000-0005-0000-0000-0000C0920000}"/>
    <cellStyle name="20% - Accent1 4 2 5 5 2 8" xfId="37753" xr:uid="{00000000-0005-0000-0000-0000C1920000}"/>
    <cellStyle name="20% - Accent1 4 2 5 5 2 8 2" xfId="37754" xr:uid="{00000000-0005-0000-0000-0000C2920000}"/>
    <cellStyle name="20% - Accent1 4 2 5 5 2 9" xfId="37755" xr:uid="{00000000-0005-0000-0000-0000C3920000}"/>
    <cellStyle name="20% - Accent1 4 2 5 5 3" xfId="37756" xr:uid="{00000000-0005-0000-0000-0000C4920000}"/>
    <cellStyle name="20% - Accent1 4 2 5 5 3 2" xfId="37757" xr:uid="{00000000-0005-0000-0000-0000C5920000}"/>
    <cellStyle name="20% - Accent1 4 2 5 5 3 2 2" xfId="37758" xr:uid="{00000000-0005-0000-0000-0000C6920000}"/>
    <cellStyle name="20% - Accent1 4 2 5 5 3 2 2 2" xfId="37759" xr:uid="{00000000-0005-0000-0000-0000C7920000}"/>
    <cellStyle name="20% - Accent1 4 2 5 5 3 2 2 2 2" xfId="37760" xr:uid="{00000000-0005-0000-0000-0000C8920000}"/>
    <cellStyle name="20% - Accent1 4 2 5 5 3 2 2 3" xfId="37761" xr:uid="{00000000-0005-0000-0000-0000C9920000}"/>
    <cellStyle name="20% - Accent1 4 2 5 5 3 2 3" xfId="37762" xr:uid="{00000000-0005-0000-0000-0000CA920000}"/>
    <cellStyle name="20% - Accent1 4 2 5 5 3 2 3 2" xfId="37763" xr:uid="{00000000-0005-0000-0000-0000CB920000}"/>
    <cellStyle name="20% - Accent1 4 2 5 5 3 2 4" xfId="37764" xr:uid="{00000000-0005-0000-0000-0000CC920000}"/>
    <cellStyle name="20% - Accent1 4 2 5 5 3 3" xfId="37765" xr:uid="{00000000-0005-0000-0000-0000CD920000}"/>
    <cellStyle name="20% - Accent1 4 2 5 5 3 3 2" xfId="37766" xr:uid="{00000000-0005-0000-0000-0000CE920000}"/>
    <cellStyle name="20% - Accent1 4 2 5 5 3 3 2 2" xfId="37767" xr:uid="{00000000-0005-0000-0000-0000CF920000}"/>
    <cellStyle name="20% - Accent1 4 2 5 5 3 3 2 2 2" xfId="37768" xr:uid="{00000000-0005-0000-0000-0000D0920000}"/>
    <cellStyle name="20% - Accent1 4 2 5 5 3 3 2 3" xfId="37769" xr:uid="{00000000-0005-0000-0000-0000D1920000}"/>
    <cellStyle name="20% - Accent1 4 2 5 5 3 3 3" xfId="37770" xr:uid="{00000000-0005-0000-0000-0000D2920000}"/>
    <cellStyle name="20% - Accent1 4 2 5 5 3 3 3 2" xfId="37771" xr:uid="{00000000-0005-0000-0000-0000D3920000}"/>
    <cellStyle name="20% - Accent1 4 2 5 5 3 3 4" xfId="37772" xr:uid="{00000000-0005-0000-0000-0000D4920000}"/>
    <cellStyle name="20% - Accent1 4 2 5 5 3 4" xfId="37773" xr:uid="{00000000-0005-0000-0000-0000D5920000}"/>
    <cellStyle name="20% - Accent1 4 2 5 5 3 4 2" xfId="37774" xr:uid="{00000000-0005-0000-0000-0000D6920000}"/>
    <cellStyle name="20% - Accent1 4 2 5 5 3 4 2 2" xfId="37775" xr:uid="{00000000-0005-0000-0000-0000D7920000}"/>
    <cellStyle name="20% - Accent1 4 2 5 5 3 4 2 2 2" xfId="37776" xr:uid="{00000000-0005-0000-0000-0000D8920000}"/>
    <cellStyle name="20% - Accent1 4 2 5 5 3 4 2 3" xfId="37777" xr:uid="{00000000-0005-0000-0000-0000D9920000}"/>
    <cellStyle name="20% - Accent1 4 2 5 5 3 4 3" xfId="37778" xr:uid="{00000000-0005-0000-0000-0000DA920000}"/>
    <cellStyle name="20% - Accent1 4 2 5 5 3 4 3 2" xfId="37779" xr:uid="{00000000-0005-0000-0000-0000DB920000}"/>
    <cellStyle name="20% - Accent1 4 2 5 5 3 4 4" xfId="37780" xr:uid="{00000000-0005-0000-0000-0000DC920000}"/>
    <cellStyle name="20% - Accent1 4 2 5 5 3 5" xfId="37781" xr:uid="{00000000-0005-0000-0000-0000DD920000}"/>
    <cellStyle name="20% - Accent1 4 2 5 5 3 5 2" xfId="37782" xr:uid="{00000000-0005-0000-0000-0000DE920000}"/>
    <cellStyle name="20% - Accent1 4 2 5 5 3 5 2 2" xfId="37783" xr:uid="{00000000-0005-0000-0000-0000DF920000}"/>
    <cellStyle name="20% - Accent1 4 2 5 5 3 5 3" xfId="37784" xr:uid="{00000000-0005-0000-0000-0000E0920000}"/>
    <cellStyle name="20% - Accent1 4 2 5 5 3 6" xfId="37785" xr:uid="{00000000-0005-0000-0000-0000E1920000}"/>
    <cellStyle name="20% - Accent1 4 2 5 5 3 6 2" xfId="37786" xr:uid="{00000000-0005-0000-0000-0000E2920000}"/>
    <cellStyle name="20% - Accent1 4 2 5 5 3 6 2 2" xfId="37787" xr:uid="{00000000-0005-0000-0000-0000E3920000}"/>
    <cellStyle name="20% - Accent1 4 2 5 5 3 6 3" xfId="37788" xr:uid="{00000000-0005-0000-0000-0000E4920000}"/>
    <cellStyle name="20% - Accent1 4 2 5 5 3 7" xfId="37789" xr:uid="{00000000-0005-0000-0000-0000E5920000}"/>
    <cellStyle name="20% - Accent1 4 2 5 5 3 7 2" xfId="37790" xr:uid="{00000000-0005-0000-0000-0000E6920000}"/>
    <cellStyle name="20% - Accent1 4 2 5 5 3 8" xfId="37791" xr:uid="{00000000-0005-0000-0000-0000E7920000}"/>
    <cellStyle name="20% - Accent1 4 2 5 5 3 8 2" xfId="37792" xr:uid="{00000000-0005-0000-0000-0000E8920000}"/>
    <cellStyle name="20% - Accent1 4 2 5 5 3 9" xfId="37793" xr:uid="{00000000-0005-0000-0000-0000E9920000}"/>
    <cellStyle name="20% - Accent1 4 2 5 5 4" xfId="37794" xr:uid="{00000000-0005-0000-0000-0000EA920000}"/>
    <cellStyle name="20% - Accent1 4 2 5 5 4 2" xfId="37795" xr:uid="{00000000-0005-0000-0000-0000EB920000}"/>
    <cellStyle name="20% - Accent1 4 2 5 5 4 2 2" xfId="37796" xr:uid="{00000000-0005-0000-0000-0000EC920000}"/>
    <cellStyle name="20% - Accent1 4 2 5 5 4 2 2 2" xfId="37797" xr:uid="{00000000-0005-0000-0000-0000ED920000}"/>
    <cellStyle name="20% - Accent1 4 2 5 5 4 2 3" xfId="37798" xr:uid="{00000000-0005-0000-0000-0000EE920000}"/>
    <cellStyle name="20% - Accent1 4 2 5 5 4 3" xfId="37799" xr:uid="{00000000-0005-0000-0000-0000EF920000}"/>
    <cellStyle name="20% - Accent1 4 2 5 5 4 3 2" xfId="37800" xr:uid="{00000000-0005-0000-0000-0000F0920000}"/>
    <cellStyle name="20% - Accent1 4 2 5 5 4 4" xfId="37801" xr:uid="{00000000-0005-0000-0000-0000F1920000}"/>
    <cellStyle name="20% - Accent1 4 2 5 5 5" xfId="37802" xr:uid="{00000000-0005-0000-0000-0000F2920000}"/>
    <cellStyle name="20% - Accent1 4 2 5 5 5 2" xfId="37803" xr:uid="{00000000-0005-0000-0000-0000F3920000}"/>
    <cellStyle name="20% - Accent1 4 2 5 5 5 2 2" xfId="37804" xr:uid="{00000000-0005-0000-0000-0000F4920000}"/>
    <cellStyle name="20% - Accent1 4 2 5 5 5 2 2 2" xfId="37805" xr:uid="{00000000-0005-0000-0000-0000F5920000}"/>
    <cellStyle name="20% - Accent1 4 2 5 5 5 2 3" xfId="37806" xr:uid="{00000000-0005-0000-0000-0000F6920000}"/>
    <cellStyle name="20% - Accent1 4 2 5 5 5 3" xfId="37807" xr:uid="{00000000-0005-0000-0000-0000F7920000}"/>
    <cellStyle name="20% - Accent1 4 2 5 5 5 3 2" xfId="37808" xr:uid="{00000000-0005-0000-0000-0000F8920000}"/>
    <cellStyle name="20% - Accent1 4 2 5 5 5 4" xfId="37809" xr:uid="{00000000-0005-0000-0000-0000F9920000}"/>
    <cellStyle name="20% - Accent1 4 2 5 5 6" xfId="37810" xr:uid="{00000000-0005-0000-0000-0000FA920000}"/>
    <cellStyle name="20% - Accent1 4 2 5 5 6 2" xfId="37811" xr:uid="{00000000-0005-0000-0000-0000FB920000}"/>
    <cellStyle name="20% - Accent1 4 2 5 5 6 2 2" xfId="37812" xr:uid="{00000000-0005-0000-0000-0000FC920000}"/>
    <cellStyle name="20% - Accent1 4 2 5 5 6 2 2 2" xfId="37813" xr:uid="{00000000-0005-0000-0000-0000FD920000}"/>
    <cellStyle name="20% - Accent1 4 2 5 5 6 2 3" xfId="37814" xr:uid="{00000000-0005-0000-0000-0000FE920000}"/>
    <cellStyle name="20% - Accent1 4 2 5 5 6 3" xfId="37815" xr:uid="{00000000-0005-0000-0000-0000FF920000}"/>
    <cellStyle name="20% - Accent1 4 2 5 5 6 3 2" xfId="37816" xr:uid="{00000000-0005-0000-0000-000000930000}"/>
    <cellStyle name="20% - Accent1 4 2 5 5 6 4" xfId="37817" xr:uid="{00000000-0005-0000-0000-000001930000}"/>
    <cellStyle name="20% - Accent1 4 2 5 5 7" xfId="37818" xr:uid="{00000000-0005-0000-0000-000002930000}"/>
    <cellStyle name="20% - Accent1 4 2 5 5 7 2" xfId="37819" xr:uid="{00000000-0005-0000-0000-000003930000}"/>
    <cellStyle name="20% - Accent1 4 2 5 5 7 2 2" xfId="37820" xr:uid="{00000000-0005-0000-0000-000004930000}"/>
    <cellStyle name="20% - Accent1 4 2 5 5 7 3" xfId="37821" xr:uid="{00000000-0005-0000-0000-000005930000}"/>
    <cellStyle name="20% - Accent1 4 2 5 5 8" xfId="37822" xr:uid="{00000000-0005-0000-0000-000006930000}"/>
    <cellStyle name="20% - Accent1 4 2 5 5 8 2" xfId="37823" xr:uid="{00000000-0005-0000-0000-000007930000}"/>
    <cellStyle name="20% - Accent1 4 2 5 5 8 2 2" xfId="37824" xr:uid="{00000000-0005-0000-0000-000008930000}"/>
    <cellStyle name="20% - Accent1 4 2 5 5 8 3" xfId="37825" xr:uid="{00000000-0005-0000-0000-000009930000}"/>
    <cellStyle name="20% - Accent1 4 2 5 5 9" xfId="37826" xr:uid="{00000000-0005-0000-0000-00000A930000}"/>
    <cellStyle name="20% - Accent1 4 2 5 5 9 2" xfId="37827" xr:uid="{00000000-0005-0000-0000-00000B930000}"/>
    <cellStyle name="20% - Accent1 4 2 5 6" xfId="37828" xr:uid="{00000000-0005-0000-0000-00000C930000}"/>
    <cellStyle name="20% - Accent1 4 2 5 6 2" xfId="37829" xr:uid="{00000000-0005-0000-0000-00000D930000}"/>
    <cellStyle name="20% - Accent1 4 2 5 6 2 2" xfId="37830" xr:uid="{00000000-0005-0000-0000-00000E930000}"/>
    <cellStyle name="20% - Accent1 4 2 5 6 2 2 2" xfId="37831" xr:uid="{00000000-0005-0000-0000-00000F930000}"/>
    <cellStyle name="20% - Accent1 4 2 5 6 2 2 2 2" xfId="37832" xr:uid="{00000000-0005-0000-0000-000010930000}"/>
    <cellStyle name="20% - Accent1 4 2 5 6 2 2 3" xfId="37833" xr:uid="{00000000-0005-0000-0000-000011930000}"/>
    <cellStyle name="20% - Accent1 4 2 5 6 2 3" xfId="37834" xr:uid="{00000000-0005-0000-0000-000012930000}"/>
    <cellStyle name="20% - Accent1 4 2 5 6 2 3 2" xfId="37835" xr:uid="{00000000-0005-0000-0000-000013930000}"/>
    <cellStyle name="20% - Accent1 4 2 5 6 2 4" xfId="37836" xr:uid="{00000000-0005-0000-0000-000014930000}"/>
    <cellStyle name="20% - Accent1 4 2 5 6 3" xfId="37837" xr:uid="{00000000-0005-0000-0000-000015930000}"/>
    <cellStyle name="20% - Accent1 4 2 5 6 3 2" xfId="37838" xr:uid="{00000000-0005-0000-0000-000016930000}"/>
    <cellStyle name="20% - Accent1 4 2 5 6 3 2 2" xfId="37839" xr:uid="{00000000-0005-0000-0000-000017930000}"/>
    <cellStyle name="20% - Accent1 4 2 5 6 3 2 2 2" xfId="37840" xr:uid="{00000000-0005-0000-0000-000018930000}"/>
    <cellStyle name="20% - Accent1 4 2 5 6 3 2 3" xfId="37841" xr:uid="{00000000-0005-0000-0000-000019930000}"/>
    <cellStyle name="20% - Accent1 4 2 5 6 3 3" xfId="37842" xr:uid="{00000000-0005-0000-0000-00001A930000}"/>
    <cellStyle name="20% - Accent1 4 2 5 6 3 3 2" xfId="37843" xr:uid="{00000000-0005-0000-0000-00001B930000}"/>
    <cellStyle name="20% - Accent1 4 2 5 6 3 4" xfId="37844" xr:uid="{00000000-0005-0000-0000-00001C930000}"/>
    <cellStyle name="20% - Accent1 4 2 5 6 4" xfId="37845" xr:uid="{00000000-0005-0000-0000-00001D930000}"/>
    <cellStyle name="20% - Accent1 4 2 5 6 4 2" xfId="37846" xr:uid="{00000000-0005-0000-0000-00001E930000}"/>
    <cellStyle name="20% - Accent1 4 2 5 6 4 2 2" xfId="37847" xr:uid="{00000000-0005-0000-0000-00001F930000}"/>
    <cellStyle name="20% - Accent1 4 2 5 6 4 2 2 2" xfId="37848" xr:uid="{00000000-0005-0000-0000-000020930000}"/>
    <cellStyle name="20% - Accent1 4 2 5 6 4 2 3" xfId="37849" xr:uid="{00000000-0005-0000-0000-000021930000}"/>
    <cellStyle name="20% - Accent1 4 2 5 6 4 3" xfId="37850" xr:uid="{00000000-0005-0000-0000-000022930000}"/>
    <cellStyle name="20% - Accent1 4 2 5 6 4 3 2" xfId="37851" xr:uid="{00000000-0005-0000-0000-000023930000}"/>
    <cellStyle name="20% - Accent1 4 2 5 6 4 4" xfId="37852" xr:uid="{00000000-0005-0000-0000-000024930000}"/>
    <cellStyle name="20% - Accent1 4 2 5 6 5" xfId="37853" xr:uid="{00000000-0005-0000-0000-000025930000}"/>
    <cellStyle name="20% - Accent1 4 2 5 6 5 2" xfId="37854" xr:uid="{00000000-0005-0000-0000-000026930000}"/>
    <cellStyle name="20% - Accent1 4 2 5 6 5 2 2" xfId="37855" xr:uid="{00000000-0005-0000-0000-000027930000}"/>
    <cellStyle name="20% - Accent1 4 2 5 6 5 3" xfId="37856" xr:uid="{00000000-0005-0000-0000-000028930000}"/>
    <cellStyle name="20% - Accent1 4 2 5 6 6" xfId="37857" xr:uid="{00000000-0005-0000-0000-000029930000}"/>
    <cellStyle name="20% - Accent1 4 2 5 6 6 2" xfId="37858" xr:uid="{00000000-0005-0000-0000-00002A930000}"/>
    <cellStyle name="20% - Accent1 4 2 5 6 6 2 2" xfId="37859" xr:uid="{00000000-0005-0000-0000-00002B930000}"/>
    <cellStyle name="20% - Accent1 4 2 5 6 6 3" xfId="37860" xr:uid="{00000000-0005-0000-0000-00002C930000}"/>
    <cellStyle name="20% - Accent1 4 2 5 6 7" xfId="37861" xr:uid="{00000000-0005-0000-0000-00002D930000}"/>
    <cellStyle name="20% - Accent1 4 2 5 6 7 2" xfId="37862" xr:uid="{00000000-0005-0000-0000-00002E930000}"/>
    <cellStyle name="20% - Accent1 4 2 5 6 8" xfId="37863" xr:uid="{00000000-0005-0000-0000-00002F930000}"/>
    <cellStyle name="20% - Accent1 4 2 5 6 8 2" xfId="37864" xr:uid="{00000000-0005-0000-0000-000030930000}"/>
    <cellStyle name="20% - Accent1 4 2 5 6 9" xfId="37865" xr:uid="{00000000-0005-0000-0000-000031930000}"/>
    <cellStyle name="20% - Accent1 4 2 5 7" xfId="37866" xr:uid="{00000000-0005-0000-0000-000032930000}"/>
    <cellStyle name="20% - Accent1 4 2 5 7 2" xfId="37867" xr:uid="{00000000-0005-0000-0000-000033930000}"/>
    <cellStyle name="20% - Accent1 4 2 5 7 2 2" xfId="37868" xr:uid="{00000000-0005-0000-0000-000034930000}"/>
    <cellStyle name="20% - Accent1 4 2 5 7 2 2 2" xfId="37869" xr:uid="{00000000-0005-0000-0000-000035930000}"/>
    <cellStyle name="20% - Accent1 4 2 5 7 2 2 2 2" xfId="37870" xr:uid="{00000000-0005-0000-0000-000036930000}"/>
    <cellStyle name="20% - Accent1 4 2 5 7 2 2 3" xfId="37871" xr:uid="{00000000-0005-0000-0000-000037930000}"/>
    <cellStyle name="20% - Accent1 4 2 5 7 2 3" xfId="37872" xr:uid="{00000000-0005-0000-0000-000038930000}"/>
    <cellStyle name="20% - Accent1 4 2 5 7 2 3 2" xfId="37873" xr:uid="{00000000-0005-0000-0000-000039930000}"/>
    <cellStyle name="20% - Accent1 4 2 5 7 2 4" xfId="37874" xr:uid="{00000000-0005-0000-0000-00003A930000}"/>
    <cellStyle name="20% - Accent1 4 2 5 7 3" xfId="37875" xr:uid="{00000000-0005-0000-0000-00003B930000}"/>
    <cellStyle name="20% - Accent1 4 2 5 7 3 2" xfId="37876" xr:uid="{00000000-0005-0000-0000-00003C930000}"/>
    <cellStyle name="20% - Accent1 4 2 5 7 3 2 2" xfId="37877" xr:uid="{00000000-0005-0000-0000-00003D930000}"/>
    <cellStyle name="20% - Accent1 4 2 5 7 3 2 2 2" xfId="37878" xr:uid="{00000000-0005-0000-0000-00003E930000}"/>
    <cellStyle name="20% - Accent1 4 2 5 7 3 2 3" xfId="37879" xr:uid="{00000000-0005-0000-0000-00003F930000}"/>
    <cellStyle name="20% - Accent1 4 2 5 7 3 3" xfId="37880" xr:uid="{00000000-0005-0000-0000-000040930000}"/>
    <cellStyle name="20% - Accent1 4 2 5 7 3 3 2" xfId="37881" xr:uid="{00000000-0005-0000-0000-000041930000}"/>
    <cellStyle name="20% - Accent1 4 2 5 7 3 4" xfId="37882" xr:uid="{00000000-0005-0000-0000-000042930000}"/>
    <cellStyle name="20% - Accent1 4 2 5 7 4" xfId="37883" xr:uid="{00000000-0005-0000-0000-000043930000}"/>
    <cellStyle name="20% - Accent1 4 2 5 7 4 2" xfId="37884" xr:uid="{00000000-0005-0000-0000-000044930000}"/>
    <cellStyle name="20% - Accent1 4 2 5 7 4 2 2" xfId="37885" xr:uid="{00000000-0005-0000-0000-000045930000}"/>
    <cellStyle name="20% - Accent1 4 2 5 7 4 2 2 2" xfId="37886" xr:uid="{00000000-0005-0000-0000-000046930000}"/>
    <cellStyle name="20% - Accent1 4 2 5 7 4 2 3" xfId="37887" xr:uid="{00000000-0005-0000-0000-000047930000}"/>
    <cellStyle name="20% - Accent1 4 2 5 7 4 3" xfId="37888" xr:uid="{00000000-0005-0000-0000-000048930000}"/>
    <cellStyle name="20% - Accent1 4 2 5 7 4 3 2" xfId="37889" xr:uid="{00000000-0005-0000-0000-000049930000}"/>
    <cellStyle name="20% - Accent1 4 2 5 7 4 4" xfId="37890" xr:uid="{00000000-0005-0000-0000-00004A930000}"/>
    <cellStyle name="20% - Accent1 4 2 5 7 5" xfId="37891" xr:uid="{00000000-0005-0000-0000-00004B930000}"/>
    <cellStyle name="20% - Accent1 4 2 5 7 5 2" xfId="37892" xr:uid="{00000000-0005-0000-0000-00004C930000}"/>
    <cellStyle name="20% - Accent1 4 2 5 7 5 2 2" xfId="37893" xr:uid="{00000000-0005-0000-0000-00004D930000}"/>
    <cellStyle name="20% - Accent1 4 2 5 7 5 3" xfId="37894" xr:uid="{00000000-0005-0000-0000-00004E930000}"/>
    <cellStyle name="20% - Accent1 4 2 5 7 6" xfId="37895" xr:uid="{00000000-0005-0000-0000-00004F930000}"/>
    <cellStyle name="20% - Accent1 4 2 5 7 6 2" xfId="37896" xr:uid="{00000000-0005-0000-0000-000050930000}"/>
    <cellStyle name="20% - Accent1 4 2 5 7 6 2 2" xfId="37897" xr:uid="{00000000-0005-0000-0000-000051930000}"/>
    <cellStyle name="20% - Accent1 4 2 5 7 6 3" xfId="37898" xr:uid="{00000000-0005-0000-0000-000052930000}"/>
    <cellStyle name="20% - Accent1 4 2 5 7 7" xfId="37899" xr:uid="{00000000-0005-0000-0000-000053930000}"/>
    <cellStyle name="20% - Accent1 4 2 5 7 7 2" xfId="37900" xr:uid="{00000000-0005-0000-0000-000054930000}"/>
    <cellStyle name="20% - Accent1 4 2 5 7 8" xfId="37901" xr:uid="{00000000-0005-0000-0000-000055930000}"/>
    <cellStyle name="20% - Accent1 4 2 5 7 8 2" xfId="37902" xr:uid="{00000000-0005-0000-0000-000056930000}"/>
    <cellStyle name="20% - Accent1 4 2 5 7 9" xfId="37903" xr:uid="{00000000-0005-0000-0000-000057930000}"/>
    <cellStyle name="20% - Accent1 4 2 5 8" xfId="37904" xr:uid="{00000000-0005-0000-0000-000058930000}"/>
    <cellStyle name="20% - Accent1 4 2 5 8 2" xfId="37905" xr:uid="{00000000-0005-0000-0000-000059930000}"/>
    <cellStyle name="20% - Accent1 4 2 5 8 2 2" xfId="37906" xr:uid="{00000000-0005-0000-0000-00005A930000}"/>
    <cellStyle name="20% - Accent1 4 2 5 8 2 2 2" xfId="37907" xr:uid="{00000000-0005-0000-0000-00005B930000}"/>
    <cellStyle name="20% - Accent1 4 2 5 8 2 3" xfId="37908" xr:uid="{00000000-0005-0000-0000-00005C930000}"/>
    <cellStyle name="20% - Accent1 4 2 5 8 3" xfId="37909" xr:uid="{00000000-0005-0000-0000-00005D930000}"/>
    <cellStyle name="20% - Accent1 4 2 5 8 3 2" xfId="37910" xr:uid="{00000000-0005-0000-0000-00005E930000}"/>
    <cellStyle name="20% - Accent1 4 2 5 8 4" xfId="37911" xr:uid="{00000000-0005-0000-0000-00005F930000}"/>
    <cellStyle name="20% - Accent1 4 2 5 9" xfId="37912" xr:uid="{00000000-0005-0000-0000-000060930000}"/>
    <cellStyle name="20% - Accent1 4 2 5 9 2" xfId="37913" xr:uid="{00000000-0005-0000-0000-000061930000}"/>
    <cellStyle name="20% - Accent1 4 2 5 9 2 2" xfId="37914" xr:uid="{00000000-0005-0000-0000-000062930000}"/>
    <cellStyle name="20% - Accent1 4 2 5 9 2 2 2" xfId="37915" xr:uid="{00000000-0005-0000-0000-000063930000}"/>
    <cellStyle name="20% - Accent1 4 2 5 9 2 3" xfId="37916" xr:uid="{00000000-0005-0000-0000-000064930000}"/>
    <cellStyle name="20% - Accent1 4 2 5 9 3" xfId="37917" xr:uid="{00000000-0005-0000-0000-000065930000}"/>
    <cellStyle name="20% - Accent1 4 2 5 9 3 2" xfId="37918" xr:uid="{00000000-0005-0000-0000-000066930000}"/>
    <cellStyle name="20% - Accent1 4 2 5 9 4" xfId="37919" xr:uid="{00000000-0005-0000-0000-000067930000}"/>
    <cellStyle name="20% - Accent1 4 2 6" xfId="37920" xr:uid="{00000000-0005-0000-0000-000068930000}"/>
    <cellStyle name="20% - Accent1 4 2 6 10" xfId="37921" xr:uid="{00000000-0005-0000-0000-000069930000}"/>
    <cellStyle name="20% - Accent1 4 2 6 10 2" xfId="37922" xr:uid="{00000000-0005-0000-0000-00006A930000}"/>
    <cellStyle name="20% - Accent1 4 2 6 10 2 2" xfId="37923" xr:uid="{00000000-0005-0000-0000-00006B930000}"/>
    <cellStyle name="20% - Accent1 4 2 6 10 3" xfId="37924" xr:uid="{00000000-0005-0000-0000-00006C930000}"/>
    <cellStyle name="20% - Accent1 4 2 6 11" xfId="37925" xr:uid="{00000000-0005-0000-0000-00006D930000}"/>
    <cellStyle name="20% - Accent1 4 2 6 11 2" xfId="37926" xr:uid="{00000000-0005-0000-0000-00006E930000}"/>
    <cellStyle name="20% - Accent1 4 2 6 11 2 2" xfId="37927" xr:uid="{00000000-0005-0000-0000-00006F930000}"/>
    <cellStyle name="20% - Accent1 4 2 6 11 3" xfId="37928" xr:uid="{00000000-0005-0000-0000-000070930000}"/>
    <cellStyle name="20% - Accent1 4 2 6 12" xfId="37929" xr:uid="{00000000-0005-0000-0000-000071930000}"/>
    <cellStyle name="20% - Accent1 4 2 6 12 2" xfId="37930" xr:uid="{00000000-0005-0000-0000-000072930000}"/>
    <cellStyle name="20% - Accent1 4 2 6 13" xfId="37931" xr:uid="{00000000-0005-0000-0000-000073930000}"/>
    <cellStyle name="20% - Accent1 4 2 6 13 2" xfId="37932" xr:uid="{00000000-0005-0000-0000-000074930000}"/>
    <cellStyle name="20% - Accent1 4 2 6 14" xfId="37933" xr:uid="{00000000-0005-0000-0000-000075930000}"/>
    <cellStyle name="20% - Accent1 4 2 6 2" xfId="37934" xr:uid="{00000000-0005-0000-0000-000076930000}"/>
    <cellStyle name="20% - Accent1 4 2 6 2 10" xfId="37935" xr:uid="{00000000-0005-0000-0000-000077930000}"/>
    <cellStyle name="20% - Accent1 4 2 6 2 10 2" xfId="37936" xr:uid="{00000000-0005-0000-0000-000078930000}"/>
    <cellStyle name="20% - Accent1 4 2 6 2 11" xfId="37937" xr:uid="{00000000-0005-0000-0000-000079930000}"/>
    <cellStyle name="20% - Accent1 4 2 6 2 2" xfId="37938" xr:uid="{00000000-0005-0000-0000-00007A930000}"/>
    <cellStyle name="20% - Accent1 4 2 6 2 2 2" xfId="37939" xr:uid="{00000000-0005-0000-0000-00007B930000}"/>
    <cellStyle name="20% - Accent1 4 2 6 2 2 2 2" xfId="37940" xr:uid="{00000000-0005-0000-0000-00007C930000}"/>
    <cellStyle name="20% - Accent1 4 2 6 2 2 2 2 2" xfId="37941" xr:uid="{00000000-0005-0000-0000-00007D930000}"/>
    <cellStyle name="20% - Accent1 4 2 6 2 2 2 2 2 2" xfId="37942" xr:uid="{00000000-0005-0000-0000-00007E930000}"/>
    <cellStyle name="20% - Accent1 4 2 6 2 2 2 2 3" xfId="37943" xr:uid="{00000000-0005-0000-0000-00007F930000}"/>
    <cellStyle name="20% - Accent1 4 2 6 2 2 2 3" xfId="37944" xr:uid="{00000000-0005-0000-0000-000080930000}"/>
    <cellStyle name="20% - Accent1 4 2 6 2 2 2 3 2" xfId="37945" xr:uid="{00000000-0005-0000-0000-000081930000}"/>
    <cellStyle name="20% - Accent1 4 2 6 2 2 2 4" xfId="37946" xr:uid="{00000000-0005-0000-0000-000082930000}"/>
    <cellStyle name="20% - Accent1 4 2 6 2 2 3" xfId="37947" xr:uid="{00000000-0005-0000-0000-000083930000}"/>
    <cellStyle name="20% - Accent1 4 2 6 2 2 3 2" xfId="37948" xr:uid="{00000000-0005-0000-0000-000084930000}"/>
    <cellStyle name="20% - Accent1 4 2 6 2 2 3 2 2" xfId="37949" xr:uid="{00000000-0005-0000-0000-000085930000}"/>
    <cellStyle name="20% - Accent1 4 2 6 2 2 3 2 2 2" xfId="37950" xr:uid="{00000000-0005-0000-0000-000086930000}"/>
    <cellStyle name="20% - Accent1 4 2 6 2 2 3 2 3" xfId="37951" xr:uid="{00000000-0005-0000-0000-000087930000}"/>
    <cellStyle name="20% - Accent1 4 2 6 2 2 3 3" xfId="37952" xr:uid="{00000000-0005-0000-0000-000088930000}"/>
    <cellStyle name="20% - Accent1 4 2 6 2 2 3 3 2" xfId="37953" xr:uid="{00000000-0005-0000-0000-000089930000}"/>
    <cellStyle name="20% - Accent1 4 2 6 2 2 3 4" xfId="37954" xr:uid="{00000000-0005-0000-0000-00008A930000}"/>
    <cellStyle name="20% - Accent1 4 2 6 2 2 4" xfId="37955" xr:uid="{00000000-0005-0000-0000-00008B930000}"/>
    <cellStyle name="20% - Accent1 4 2 6 2 2 4 2" xfId="37956" xr:uid="{00000000-0005-0000-0000-00008C930000}"/>
    <cellStyle name="20% - Accent1 4 2 6 2 2 4 2 2" xfId="37957" xr:uid="{00000000-0005-0000-0000-00008D930000}"/>
    <cellStyle name="20% - Accent1 4 2 6 2 2 4 2 2 2" xfId="37958" xr:uid="{00000000-0005-0000-0000-00008E930000}"/>
    <cellStyle name="20% - Accent1 4 2 6 2 2 4 2 3" xfId="37959" xr:uid="{00000000-0005-0000-0000-00008F930000}"/>
    <cellStyle name="20% - Accent1 4 2 6 2 2 4 3" xfId="37960" xr:uid="{00000000-0005-0000-0000-000090930000}"/>
    <cellStyle name="20% - Accent1 4 2 6 2 2 4 3 2" xfId="37961" xr:uid="{00000000-0005-0000-0000-000091930000}"/>
    <cellStyle name="20% - Accent1 4 2 6 2 2 4 4" xfId="37962" xr:uid="{00000000-0005-0000-0000-000092930000}"/>
    <cellStyle name="20% - Accent1 4 2 6 2 2 5" xfId="37963" xr:uid="{00000000-0005-0000-0000-000093930000}"/>
    <cellStyle name="20% - Accent1 4 2 6 2 2 5 2" xfId="37964" xr:uid="{00000000-0005-0000-0000-000094930000}"/>
    <cellStyle name="20% - Accent1 4 2 6 2 2 5 2 2" xfId="37965" xr:uid="{00000000-0005-0000-0000-000095930000}"/>
    <cellStyle name="20% - Accent1 4 2 6 2 2 5 3" xfId="37966" xr:uid="{00000000-0005-0000-0000-000096930000}"/>
    <cellStyle name="20% - Accent1 4 2 6 2 2 6" xfId="37967" xr:uid="{00000000-0005-0000-0000-000097930000}"/>
    <cellStyle name="20% - Accent1 4 2 6 2 2 6 2" xfId="37968" xr:uid="{00000000-0005-0000-0000-000098930000}"/>
    <cellStyle name="20% - Accent1 4 2 6 2 2 6 2 2" xfId="37969" xr:uid="{00000000-0005-0000-0000-000099930000}"/>
    <cellStyle name="20% - Accent1 4 2 6 2 2 6 3" xfId="37970" xr:uid="{00000000-0005-0000-0000-00009A930000}"/>
    <cellStyle name="20% - Accent1 4 2 6 2 2 7" xfId="37971" xr:uid="{00000000-0005-0000-0000-00009B930000}"/>
    <cellStyle name="20% - Accent1 4 2 6 2 2 7 2" xfId="37972" xr:uid="{00000000-0005-0000-0000-00009C930000}"/>
    <cellStyle name="20% - Accent1 4 2 6 2 2 8" xfId="37973" xr:uid="{00000000-0005-0000-0000-00009D930000}"/>
    <cellStyle name="20% - Accent1 4 2 6 2 2 8 2" xfId="37974" xr:uid="{00000000-0005-0000-0000-00009E930000}"/>
    <cellStyle name="20% - Accent1 4 2 6 2 2 9" xfId="37975" xr:uid="{00000000-0005-0000-0000-00009F930000}"/>
    <cellStyle name="20% - Accent1 4 2 6 2 3" xfId="37976" xr:uid="{00000000-0005-0000-0000-0000A0930000}"/>
    <cellStyle name="20% - Accent1 4 2 6 2 3 2" xfId="37977" xr:uid="{00000000-0005-0000-0000-0000A1930000}"/>
    <cellStyle name="20% - Accent1 4 2 6 2 3 2 2" xfId="37978" xr:uid="{00000000-0005-0000-0000-0000A2930000}"/>
    <cellStyle name="20% - Accent1 4 2 6 2 3 2 2 2" xfId="37979" xr:uid="{00000000-0005-0000-0000-0000A3930000}"/>
    <cellStyle name="20% - Accent1 4 2 6 2 3 2 2 2 2" xfId="37980" xr:uid="{00000000-0005-0000-0000-0000A4930000}"/>
    <cellStyle name="20% - Accent1 4 2 6 2 3 2 2 3" xfId="37981" xr:uid="{00000000-0005-0000-0000-0000A5930000}"/>
    <cellStyle name="20% - Accent1 4 2 6 2 3 2 3" xfId="37982" xr:uid="{00000000-0005-0000-0000-0000A6930000}"/>
    <cellStyle name="20% - Accent1 4 2 6 2 3 2 3 2" xfId="37983" xr:uid="{00000000-0005-0000-0000-0000A7930000}"/>
    <cellStyle name="20% - Accent1 4 2 6 2 3 2 4" xfId="37984" xr:uid="{00000000-0005-0000-0000-0000A8930000}"/>
    <cellStyle name="20% - Accent1 4 2 6 2 3 3" xfId="37985" xr:uid="{00000000-0005-0000-0000-0000A9930000}"/>
    <cellStyle name="20% - Accent1 4 2 6 2 3 3 2" xfId="37986" xr:uid="{00000000-0005-0000-0000-0000AA930000}"/>
    <cellStyle name="20% - Accent1 4 2 6 2 3 3 2 2" xfId="37987" xr:uid="{00000000-0005-0000-0000-0000AB930000}"/>
    <cellStyle name="20% - Accent1 4 2 6 2 3 3 2 2 2" xfId="37988" xr:uid="{00000000-0005-0000-0000-0000AC930000}"/>
    <cellStyle name="20% - Accent1 4 2 6 2 3 3 2 3" xfId="37989" xr:uid="{00000000-0005-0000-0000-0000AD930000}"/>
    <cellStyle name="20% - Accent1 4 2 6 2 3 3 3" xfId="37990" xr:uid="{00000000-0005-0000-0000-0000AE930000}"/>
    <cellStyle name="20% - Accent1 4 2 6 2 3 3 3 2" xfId="37991" xr:uid="{00000000-0005-0000-0000-0000AF930000}"/>
    <cellStyle name="20% - Accent1 4 2 6 2 3 3 4" xfId="37992" xr:uid="{00000000-0005-0000-0000-0000B0930000}"/>
    <cellStyle name="20% - Accent1 4 2 6 2 3 4" xfId="37993" xr:uid="{00000000-0005-0000-0000-0000B1930000}"/>
    <cellStyle name="20% - Accent1 4 2 6 2 3 4 2" xfId="37994" xr:uid="{00000000-0005-0000-0000-0000B2930000}"/>
    <cellStyle name="20% - Accent1 4 2 6 2 3 4 2 2" xfId="37995" xr:uid="{00000000-0005-0000-0000-0000B3930000}"/>
    <cellStyle name="20% - Accent1 4 2 6 2 3 4 2 2 2" xfId="37996" xr:uid="{00000000-0005-0000-0000-0000B4930000}"/>
    <cellStyle name="20% - Accent1 4 2 6 2 3 4 2 3" xfId="37997" xr:uid="{00000000-0005-0000-0000-0000B5930000}"/>
    <cellStyle name="20% - Accent1 4 2 6 2 3 4 3" xfId="37998" xr:uid="{00000000-0005-0000-0000-0000B6930000}"/>
    <cellStyle name="20% - Accent1 4 2 6 2 3 4 3 2" xfId="37999" xr:uid="{00000000-0005-0000-0000-0000B7930000}"/>
    <cellStyle name="20% - Accent1 4 2 6 2 3 4 4" xfId="38000" xr:uid="{00000000-0005-0000-0000-0000B8930000}"/>
    <cellStyle name="20% - Accent1 4 2 6 2 3 5" xfId="38001" xr:uid="{00000000-0005-0000-0000-0000B9930000}"/>
    <cellStyle name="20% - Accent1 4 2 6 2 3 5 2" xfId="38002" xr:uid="{00000000-0005-0000-0000-0000BA930000}"/>
    <cellStyle name="20% - Accent1 4 2 6 2 3 5 2 2" xfId="38003" xr:uid="{00000000-0005-0000-0000-0000BB930000}"/>
    <cellStyle name="20% - Accent1 4 2 6 2 3 5 3" xfId="38004" xr:uid="{00000000-0005-0000-0000-0000BC930000}"/>
    <cellStyle name="20% - Accent1 4 2 6 2 3 6" xfId="38005" xr:uid="{00000000-0005-0000-0000-0000BD930000}"/>
    <cellStyle name="20% - Accent1 4 2 6 2 3 6 2" xfId="38006" xr:uid="{00000000-0005-0000-0000-0000BE930000}"/>
    <cellStyle name="20% - Accent1 4 2 6 2 3 6 2 2" xfId="38007" xr:uid="{00000000-0005-0000-0000-0000BF930000}"/>
    <cellStyle name="20% - Accent1 4 2 6 2 3 6 3" xfId="38008" xr:uid="{00000000-0005-0000-0000-0000C0930000}"/>
    <cellStyle name="20% - Accent1 4 2 6 2 3 7" xfId="38009" xr:uid="{00000000-0005-0000-0000-0000C1930000}"/>
    <cellStyle name="20% - Accent1 4 2 6 2 3 7 2" xfId="38010" xr:uid="{00000000-0005-0000-0000-0000C2930000}"/>
    <cellStyle name="20% - Accent1 4 2 6 2 3 8" xfId="38011" xr:uid="{00000000-0005-0000-0000-0000C3930000}"/>
    <cellStyle name="20% - Accent1 4 2 6 2 3 8 2" xfId="38012" xr:uid="{00000000-0005-0000-0000-0000C4930000}"/>
    <cellStyle name="20% - Accent1 4 2 6 2 3 9" xfId="38013" xr:uid="{00000000-0005-0000-0000-0000C5930000}"/>
    <cellStyle name="20% - Accent1 4 2 6 2 4" xfId="38014" xr:uid="{00000000-0005-0000-0000-0000C6930000}"/>
    <cellStyle name="20% - Accent1 4 2 6 2 4 2" xfId="38015" xr:uid="{00000000-0005-0000-0000-0000C7930000}"/>
    <cellStyle name="20% - Accent1 4 2 6 2 4 2 2" xfId="38016" xr:uid="{00000000-0005-0000-0000-0000C8930000}"/>
    <cellStyle name="20% - Accent1 4 2 6 2 4 2 2 2" xfId="38017" xr:uid="{00000000-0005-0000-0000-0000C9930000}"/>
    <cellStyle name="20% - Accent1 4 2 6 2 4 2 3" xfId="38018" xr:uid="{00000000-0005-0000-0000-0000CA930000}"/>
    <cellStyle name="20% - Accent1 4 2 6 2 4 3" xfId="38019" xr:uid="{00000000-0005-0000-0000-0000CB930000}"/>
    <cellStyle name="20% - Accent1 4 2 6 2 4 3 2" xfId="38020" xr:uid="{00000000-0005-0000-0000-0000CC930000}"/>
    <cellStyle name="20% - Accent1 4 2 6 2 4 4" xfId="38021" xr:uid="{00000000-0005-0000-0000-0000CD930000}"/>
    <cellStyle name="20% - Accent1 4 2 6 2 5" xfId="38022" xr:uid="{00000000-0005-0000-0000-0000CE930000}"/>
    <cellStyle name="20% - Accent1 4 2 6 2 5 2" xfId="38023" xr:uid="{00000000-0005-0000-0000-0000CF930000}"/>
    <cellStyle name="20% - Accent1 4 2 6 2 5 2 2" xfId="38024" xr:uid="{00000000-0005-0000-0000-0000D0930000}"/>
    <cellStyle name="20% - Accent1 4 2 6 2 5 2 2 2" xfId="38025" xr:uid="{00000000-0005-0000-0000-0000D1930000}"/>
    <cellStyle name="20% - Accent1 4 2 6 2 5 2 3" xfId="38026" xr:uid="{00000000-0005-0000-0000-0000D2930000}"/>
    <cellStyle name="20% - Accent1 4 2 6 2 5 3" xfId="38027" xr:uid="{00000000-0005-0000-0000-0000D3930000}"/>
    <cellStyle name="20% - Accent1 4 2 6 2 5 3 2" xfId="38028" xr:uid="{00000000-0005-0000-0000-0000D4930000}"/>
    <cellStyle name="20% - Accent1 4 2 6 2 5 4" xfId="38029" xr:uid="{00000000-0005-0000-0000-0000D5930000}"/>
    <cellStyle name="20% - Accent1 4 2 6 2 6" xfId="38030" xr:uid="{00000000-0005-0000-0000-0000D6930000}"/>
    <cellStyle name="20% - Accent1 4 2 6 2 6 2" xfId="38031" xr:uid="{00000000-0005-0000-0000-0000D7930000}"/>
    <cellStyle name="20% - Accent1 4 2 6 2 6 2 2" xfId="38032" xr:uid="{00000000-0005-0000-0000-0000D8930000}"/>
    <cellStyle name="20% - Accent1 4 2 6 2 6 2 2 2" xfId="38033" xr:uid="{00000000-0005-0000-0000-0000D9930000}"/>
    <cellStyle name="20% - Accent1 4 2 6 2 6 2 3" xfId="38034" xr:uid="{00000000-0005-0000-0000-0000DA930000}"/>
    <cellStyle name="20% - Accent1 4 2 6 2 6 3" xfId="38035" xr:uid="{00000000-0005-0000-0000-0000DB930000}"/>
    <cellStyle name="20% - Accent1 4 2 6 2 6 3 2" xfId="38036" xr:uid="{00000000-0005-0000-0000-0000DC930000}"/>
    <cellStyle name="20% - Accent1 4 2 6 2 6 4" xfId="38037" xr:uid="{00000000-0005-0000-0000-0000DD930000}"/>
    <cellStyle name="20% - Accent1 4 2 6 2 7" xfId="38038" xr:uid="{00000000-0005-0000-0000-0000DE930000}"/>
    <cellStyle name="20% - Accent1 4 2 6 2 7 2" xfId="38039" xr:uid="{00000000-0005-0000-0000-0000DF930000}"/>
    <cellStyle name="20% - Accent1 4 2 6 2 7 2 2" xfId="38040" xr:uid="{00000000-0005-0000-0000-0000E0930000}"/>
    <cellStyle name="20% - Accent1 4 2 6 2 7 3" xfId="38041" xr:uid="{00000000-0005-0000-0000-0000E1930000}"/>
    <cellStyle name="20% - Accent1 4 2 6 2 8" xfId="38042" xr:uid="{00000000-0005-0000-0000-0000E2930000}"/>
    <cellStyle name="20% - Accent1 4 2 6 2 8 2" xfId="38043" xr:uid="{00000000-0005-0000-0000-0000E3930000}"/>
    <cellStyle name="20% - Accent1 4 2 6 2 8 2 2" xfId="38044" xr:uid="{00000000-0005-0000-0000-0000E4930000}"/>
    <cellStyle name="20% - Accent1 4 2 6 2 8 3" xfId="38045" xr:uid="{00000000-0005-0000-0000-0000E5930000}"/>
    <cellStyle name="20% - Accent1 4 2 6 2 9" xfId="38046" xr:uid="{00000000-0005-0000-0000-0000E6930000}"/>
    <cellStyle name="20% - Accent1 4 2 6 2 9 2" xfId="38047" xr:uid="{00000000-0005-0000-0000-0000E7930000}"/>
    <cellStyle name="20% - Accent1 4 2 6 3" xfId="38048" xr:uid="{00000000-0005-0000-0000-0000E8930000}"/>
    <cellStyle name="20% - Accent1 4 2 6 3 10" xfId="38049" xr:uid="{00000000-0005-0000-0000-0000E9930000}"/>
    <cellStyle name="20% - Accent1 4 2 6 3 10 2" xfId="38050" xr:uid="{00000000-0005-0000-0000-0000EA930000}"/>
    <cellStyle name="20% - Accent1 4 2 6 3 11" xfId="38051" xr:uid="{00000000-0005-0000-0000-0000EB930000}"/>
    <cellStyle name="20% - Accent1 4 2 6 3 2" xfId="38052" xr:uid="{00000000-0005-0000-0000-0000EC930000}"/>
    <cellStyle name="20% - Accent1 4 2 6 3 2 2" xfId="38053" xr:uid="{00000000-0005-0000-0000-0000ED930000}"/>
    <cellStyle name="20% - Accent1 4 2 6 3 2 2 2" xfId="38054" xr:uid="{00000000-0005-0000-0000-0000EE930000}"/>
    <cellStyle name="20% - Accent1 4 2 6 3 2 2 2 2" xfId="38055" xr:uid="{00000000-0005-0000-0000-0000EF930000}"/>
    <cellStyle name="20% - Accent1 4 2 6 3 2 2 2 2 2" xfId="38056" xr:uid="{00000000-0005-0000-0000-0000F0930000}"/>
    <cellStyle name="20% - Accent1 4 2 6 3 2 2 2 3" xfId="38057" xr:uid="{00000000-0005-0000-0000-0000F1930000}"/>
    <cellStyle name="20% - Accent1 4 2 6 3 2 2 3" xfId="38058" xr:uid="{00000000-0005-0000-0000-0000F2930000}"/>
    <cellStyle name="20% - Accent1 4 2 6 3 2 2 3 2" xfId="38059" xr:uid="{00000000-0005-0000-0000-0000F3930000}"/>
    <cellStyle name="20% - Accent1 4 2 6 3 2 2 4" xfId="38060" xr:uid="{00000000-0005-0000-0000-0000F4930000}"/>
    <cellStyle name="20% - Accent1 4 2 6 3 2 3" xfId="38061" xr:uid="{00000000-0005-0000-0000-0000F5930000}"/>
    <cellStyle name="20% - Accent1 4 2 6 3 2 3 2" xfId="38062" xr:uid="{00000000-0005-0000-0000-0000F6930000}"/>
    <cellStyle name="20% - Accent1 4 2 6 3 2 3 2 2" xfId="38063" xr:uid="{00000000-0005-0000-0000-0000F7930000}"/>
    <cellStyle name="20% - Accent1 4 2 6 3 2 3 2 2 2" xfId="38064" xr:uid="{00000000-0005-0000-0000-0000F8930000}"/>
    <cellStyle name="20% - Accent1 4 2 6 3 2 3 2 3" xfId="38065" xr:uid="{00000000-0005-0000-0000-0000F9930000}"/>
    <cellStyle name="20% - Accent1 4 2 6 3 2 3 3" xfId="38066" xr:uid="{00000000-0005-0000-0000-0000FA930000}"/>
    <cellStyle name="20% - Accent1 4 2 6 3 2 3 3 2" xfId="38067" xr:uid="{00000000-0005-0000-0000-0000FB930000}"/>
    <cellStyle name="20% - Accent1 4 2 6 3 2 3 4" xfId="38068" xr:uid="{00000000-0005-0000-0000-0000FC930000}"/>
    <cellStyle name="20% - Accent1 4 2 6 3 2 4" xfId="38069" xr:uid="{00000000-0005-0000-0000-0000FD930000}"/>
    <cellStyle name="20% - Accent1 4 2 6 3 2 4 2" xfId="38070" xr:uid="{00000000-0005-0000-0000-0000FE930000}"/>
    <cellStyle name="20% - Accent1 4 2 6 3 2 4 2 2" xfId="38071" xr:uid="{00000000-0005-0000-0000-0000FF930000}"/>
    <cellStyle name="20% - Accent1 4 2 6 3 2 4 2 2 2" xfId="38072" xr:uid="{00000000-0005-0000-0000-000000940000}"/>
    <cellStyle name="20% - Accent1 4 2 6 3 2 4 2 3" xfId="38073" xr:uid="{00000000-0005-0000-0000-000001940000}"/>
    <cellStyle name="20% - Accent1 4 2 6 3 2 4 3" xfId="38074" xr:uid="{00000000-0005-0000-0000-000002940000}"/>
    <cellStyle name="20% - Accent1 4 2 6 3 2 4 3 2" xfId="38075" xr:uid="{00000000-0005-0000-0000-000003940000}"/>
    <cellStyle name="20% - Accent1 4 2 6 3 2 4 4" xfId="38076" xr:uid="{00000000-0005-0000-0000-000004940000}"/>
    <cellStyle name="20% - Accent1 4 2 6 3 2 5" xfId="38077" xr:uid="{00000000-0005-0000-0000-000005940000}"/>
    <cellStyle name="20% - Accent1 4 2 6 3 2 5 2" xfId="38078" xr:uid="{00000000-0005-0000-0000-000006940000}"/>
    <cellStyle name="20% - Accent1 4 2 6 3 2 5 2 2" xfId="38079" xr:uid="{00000000-0005-0000-0000-000007940000}"/>
    <cellStyle name="20% - Accent1 4 2 6 3 2 5 3" xfId="38080" xr:uid="{00000000-0005-0000-0000-000008940000}"/>
    <cellStyle name="20% - Accent1 4 2 6 3 2 6" xfId="38081" xr:uid="{00000000-0005-0000-0000-000009940000}"/>
    <cellStyle name="20% - Accent1 4 2 6 3 2 6 2" xfId="38082" xr:uid="{00000000-0005-0000-0000-00000A940000}"/>
    <cellStyle name="20% - Accent1 4 2 6 3 2 6 2 2" xfId="38083" xr:uid="{00000000-0005-0000-0000-00000B940000}"/>
    <cellStyle name="20% - Accent1 4 2 6 3 2 6 3" xfId="38084" xr:uid="{00000000-0005-0000-0000-00000C940000}"/>
    <cellStyle name="20% - Accent1 4 2 6 3 2 7" xfId="38085" xr:uid="{00000000-0005-0000-0000-00000D940000}"/>
    <cellStyle name="20% - Accent1 4 2 6 3 2 7 2" xfId="38086" xr:uid="{00000000-0005-0000-0000-00000E940000}"/>
    <cellStyle name="20% - Accent1 4 2 6 3 2 8" xfId="38087" xr:uid="{00000000-0005-0000-0000-00000F940000}"/>
    <cellStyle name="20% - Accent1 4 2 6 3 2 8 2" xfId="38088" xr:uid="{00000000-0005-0000-0000-000010940000}"/>
    <cellStyle name="20% - Accent1 4 2 6 3 2 9" xfId="38089" xr:uid="{00000000-0005-0000-0000-000011940000}"/>
    <cellStyle name="20% - Accent1 4 2 6 3 3" xfId="38090" xr:uid="{00000000-0005-0000-0000-000012940000}"/>
    <cellStyle name="20% - Accent1 4 2 6 3 3 2" xfId="38091" xr:uid="{00000000-0005-0000-0000-000013940000}"/>
    <cellStyle name="20% - Accent1 4 2 6 3 3 2 2" xfId="38092" xr:uid="{00000000-0005-0000-0000-000014940000}"/>
    <cellStyle name="20% - Accent1 4 2 6 3 3 2 2 2" xfId="38093" xr:uid="{00000000-0005-0000-0000-000015940000}"/>
    <cellStyle name="20% - Accent1 4 2 6 3 3 2 2 2 2" xfId="38094" xr:uid="{00000000-0005-0000-0000-000016940000}"/>
    <cellStyle name="20% - Accent1 4 2 6 3 3 2 2 3" xfId="38095" xr:uid="{00000000-0005-0000-0000-000017940000}"/>
    <cellStyle name="20% - Accent1 4 2 6 3 3 2 3" xfId="38096" xr:uid="{00000000-0005-0000-0000-000018940000}"/>
    <cellStyle name="20% - Accent1 4 2 6 3 3 2 3 2" xfId="38097" xr:uid="{00000000-0005-0000-0000-000019940000}"/>
    <cellStyle name="20% - Accent1 4 2 6 3 3 2 4" xfId="38098" xr:uid="{00000000-0005-0000-0000-00001A940000}"/>
    <cellStyle name="20% - Accent1 4 2 6 3 3 3" xfId="38099" xr:uid="{00000000-0005-0000-0000-00001B940000}"/>
    <cellStyle name="20% - Accent1 4 2 6 3 3 3 2" xfId="38100" xr:uid="{00000000-0005-0000-0000-00001C940000}"/>
    <cellStyle name="20% - Accent1 4 2 6 3 3 3 2 2" xfId="38101" xr:uid="{00000000-0005-0000-0000-00001D940000}"/>
    <cellStyle name="20% - Accent1 4 2 6 3 3 3 2 2 2" xfId="38102" xr:uid="{00000000-0005-0000-0000-00001E940000}"/>
    <cellStyle name="20% - Accent1 4 2 6 3 3 3 2 3" xfId="38103" xr:uid="{00000000-0005-0000-0000-00001F940000}"/>
    <cellStyle name="20% - Accent1 4 2 6 3 3 3 3" xfId="38104" xr:uid="{00000000-0005-0000-0000-000020940000}"/>
    <cellStyle name="20% - Accent1 4 2 6 3 3 3 3 2" xfId="38105" xr:uid="{00000000-0005-0000-0000-000021940000}"/>
    <cellStyle name="20% - Accent1 4 2 6 3 3 3 4" xfId="38106" xr:uid="{00000000-0005-0000-0000-000022940000}"/>
    <cellStyle name="20% - Accent1 4 2 6 3 3 4" xfId="38107" xr:uid="{00000000-0005-0000-0000-000023940000}"/>
    <cellStyle name="20% - Accent1 4 2 6 3 3 4 2" xfId="38108" xr:uid="{00000000-0005-0000-0000-000024940000}"/>
    <cellStyle name="20% - Accent1 4 2 6 3 3 4 2 2" xfId="38109" xr:uid="{00000000-0005-0000-0000-000025940000}"/>
    <cellStyle name="20% - Accent1 4 2 6 3 3 4 2 2 2" xfId="38110" xr:uid="{00000000-0005-0000-0000-000026940000}"/>
    <cellStyle name="20% - Accent1 4 2 6 3 3 4 2 3" xfId="38111" xr:uid="{00000000-0005-0000-0000-000027940000}"/>
    <cellStyle name="20% - Accent1 4 2 6 3 3 4 3" xfId="38112" xr:uid="{00000000-0005-0000-0000-000028940000}"/>
    <cellStyle name="20% - Accent1 4 2 6 3 3 4 3 2" xfId="38113" xr:uid="{00000000-0005-0000-0000-000029940000}"/>
    <cellStyle name="20% - Accent1 4 2 6 3 3 4 4" xfId="38114" xr:uid="{00000000-0005-0000-0000-00002A940000}"/>
    <cellStyle name="20% - Accent1 4 2 6 3 3 5" xfId="38115" xr:uid="{00000000-0005-0000-0000-00002B940000}"/>
    <cellStyle name="20% - Accent1 4 2 6 3 3 5 2" xfId="38116" xr:uid="{00000000-0005-0000-0000-00002C940000}"/>
    <cellStyle name="20% - Accent1 4 2 6 3 3 5 2 2" xfId="38117" xr:uid="{00000000-0005-0000-0000-00002D940000}"/>
    <cellStyle name="20% - Accent1 4 2 6 3 3 5 3" xfId="38118" xr:uid="{00000000-0005-0000-0000-00002E940000}"/>
    <cellStyle name="20% - Accent1 4 2 6 3 3 6" xfId="38119" xr:uid="{00000000-0005-0000-0000-00002F940000}"/>
    <cellStyle name="20% - Accent1 4 2 6 3 3 6 2" xfId="38120" xr:uid="{00000000-0005-0000-0000-000030940000}"/>
    <cellStyle name="20% - Accent1 4 2 6 3 3 6 2 2" xfId="38121" xr:uid="{00000000-0005-0000-0000-000031940000}"/>
    <cellStyle name="20% - Accent1 4 2 6 3 3 6 3" xfId="38122" xr:uid="{00000000-0005-0000-0000-000032940000}"/>
    <cellStyle name="20% - Accent1 4 2 6 3 3 7" xfId="38123" xr:uid="{00000000-0005-0000-0000-000033940000}"/>
    <cellStyle name="20% - Accent1 4 2 6 3 3 7 2" xfId="38124" xr:uid="{00000000-0005-0000-0000-000034940000}"/>
    <cellStyle name="20% - Accent1 4 2 6 3 3 8" xfId="38125" xr:uid="{00000000-0005-0000-0000-000035940000}"/>
    <cellStyle name="20% - Accent1 4 2 6 3 3 8 2" xfId="38126" xr:uid="{00000000-0005-0000-0000-000036940000}"/>
    <cellStyle name="20% - Accent1 4 2 6 3 3 9" xfId="38127" xr:uid="{00000000-0005-0000-0000-000037940000}"/>
    <cellStyle name="20% - Accent1 4 2 6 3 4" xfId="38128" xr:uid="{00000000-0005-0000-0000-000038940000}"/>
    <cellStyle name="20% - Accent1 4 2 6 3 4 2" xfId="38129" xr:uid="{00000000-0005-0000-0000-000039940000}"/>
    <cellStyle name="20% - Accent1 4 2 6 3 4 2 2" xfId="38130" xr:uid="{00000000-0005-0000-0000-00003A940000}"/>
    <cellStyle name="20% - Accent1 4 2 6 3 4 2 2 2" xfId="38131" xr:uid="{00000000-0005-0000-0000-00003B940000}"/>
    <cellStyle name="20% - Accent1 4 2 6 3 4 2 3" xfId="38132" xr:uid="{00000000-0005-0000-0000-00003C940000}"/>
    <cellStyle name="20% - Accent1 4 2 6 3 4 3" xfId="38133" xr:uid="{00000000-0005-0000-0000-00003D940000}"/>
    <cellStyle name="20% - Accent1 4 2 6 3 4 3 2" xfId="38134" xr:uid="{00000000-0005-0000-0000-00003E940000}"/>
    <cellStyle name="20% - Accent1 4 2 6 3 4 4" xfId="38135" xr:uid="{00000000-0005-0000-0000-00003F940000}"/>
    <cellStyle name="20% - Accent1 4 2 6 3 5" xfId="38136" xr:uid="{00000000-0005-0000-0000-000040940000}"/>
    <cellStyle name="20% - Accent1 4 2 6 3 5 2" xfId="38137" xr:uid="{00000000-0005-0000-0000-000041940000}"/>
    <cellStyle name="20% - Accent1 4 2 6 3 5 2 2" xfId="38138" xr:uid="{00000000-0005-0000-0000-000042940000}"/>
    <cellStyle name="20% - Accent1 4 2 6 3 5 2 2 2" xfId="38139" xr:uid="{00000000-0005-0000-0000-000043940000}"/>
    <cellStyle name="20% - Accent1 4 2 6 3 5 2 3" xfId="38140" xr:uid="{00000000-0005-0000-0000-000044940000}"/>
    <cellStyle name="20% - Accent1 4 2 6 3 5 3" xfId="38141" xr:uid="{00000000-0005-0000-0000-000045940000}"/>
    <cellStyle name="20% - Accent1 4 2 6 3 5 3 2" xfId="38142" xr:uid="{00000000-0005-0000-0000-000046940000}"/>
    <cellStyle name="20% - Accent1 4 2 6 3 5 4" xfId="38143" xr:uid="{00000000-0005-0000-0000-000047940000}"/>
    <cellStyle name="20% - Accent1 4 2 6 3 6" xfId="38144" xr:uid="{00000000-0005-0000-0000-000048940000}"/>
    <cellStyle name="20% - Accent1 4 2 6 3 6 2" xfId="38145" xr:uid="{00000000-0005-0000-0000-000049940000}"/>
    <cellStyle name="20% - Accent1 4 2 6 3 6 2 2" xfId="38146" xr:uid="{00000000-0005-0000-0000-00004A940000}"/>
    <cellStyle name="20% - Accent1 4 2 6 3 6 2 2 2" xfId="38147" xr:uid="{00000000-0005-0000-0000-00004B940000}"/>
    <cellStyle name="20% - Accent1 4 2 6 3 6 2 3" xfId="38148" xr:uid="{00000000-0005-0000-0000-00004C940000}"/>
    <cellStyle name="20% - Accent1 4 2 6 3 6 3" xfId="38149" xr:uid="{00000000-0005-0000-0000-00004D940000}"/>
    <cellStyle name="20% - Accent1 4 2 6 3 6 3 2" xfId="38150" xr:uid="{00000000-0005-0000-0000-00004E940000}"/>
    <cellStyle name="20% - Accent1 4 2 6 3 6 4" xfId="38151" xr:uid="{00000000-0005-0000-0000-00004F940000}"/>
    <cellStyle name="20% - Accent1 4 2 6 3 7" xfId="38152" xr:uid="{00000000-0005-0000-0000-000050940000}"/>
    <cellStyle name="20% - Accent1 4 2 6 3 7 2" xfId="38153" xr:uid="{00000000-0005-0000-0000-000051940000}"/>
    <cellStyle name="20% - Accent1 4 2 6 3 7 2 2" xfId="38154" xr:uid="{00000000-0005-0000-0000-000052940000}"/>
    <cellStyle name="20% - Accent1 4 2 6 3 7 3" xfId="38155" xr:uid="{00000000-0005-0000-0000-000053940000}"/>
    <cellStyle name="20% - Accent1 4 2 6 3 8" xfId="38156" xr:uid="{00000000-0005-0000-0000-000054940000}"/>
    <cellStyle name="20% - Accent1 4 2 6 3 8 2" xfId="38157" xr:uid="{00000000-0005-0000-0000-000055940000}"/>
    <cellStyle name="20% - Accent1 4 2 6 3 8 2 2" xfId="38158" xr:uid="{00000000-0005-0000-0000-000056940000}"/>
    <cellStyle name="20% - Accent1 4 2 6 3 8 3" xfId="38159" xr:uid="{00000000-0005-0000-0000-000057940000}"/>
    <cellStyle name="20% - Accent1 4 2 6 3 9" xfId="38160" xr:uid="{00000000-0005-0000-0000-000058940000}"/>
    <cellStyle name="20% - Accent1 4 2 6 3 9 2" xfId="38161" xr:uid="{00000000-0005-0000-0000-000059940000}"/>
    <cellStyle name="20% - Accent1 4 2 6 4" xfId="38162" xr:uid="{00000000-0005-0000-0000-00005A940000}"/>
    <cellStyle name="20% - Accent1 4 2 6 4 10" xfId="38163" xr:uid="{00000000-0005-0000-0000-00005B940000}"/>
    <cellStyle name="20% - Accent1 4 2 6 4 10 2" xfId="38164" xr:uid="{00000000-0005-0000-0000-00005C940000}"/>
    <cellStyle name="20% - Accent1 4 2 6 4 11" xfId="38165" xr:uid="{00000000-0005-0000-0000-00005D940000}"/>
    <cellStyle name="20% - Accent1 4 2 6 4 2" xfId="38166" xr:uid="{00000000-0005-0000-0000-00005E940000}"/>
    <cellStyle name="20% - Accent1 4 2 6 4 2 2" xfId="38167" xr:uid="{00000000-0005-0000-0000-00005F940000}"/>
    <cellStyle name="20% - Accent1 4 2 6 4 2 2 2" xfId="38168" xr:uid="{00000000-0005-0000-0000-000060940000}"/>
    <cellStyle name="20% - Accent1 4 2 6 4 2 2 2 2" xfId="38169" xr:uid="{00000000-0005-0000-0000-000061940000}"/>
    <cellStyle name="20% - Accent1 4 2 6 4 2 2 2 2 2" xfId="38170" xr:uid="{00000000-0005-0000-0000-000062940000}"/>
    <cellStyle name="20% - Accent1 4 2 6 4 2 2 2 3" xfId="38171" xr:uid="{00000000-0005-0000-0000-000063940000}"/>
    <cellStyle name="20% - Accent1 4 2 6 4 2 2 3" xfId="38172" xr:uid="{00000000-0005-0000-0000-000064940000}"/>
    <cellStyle name="20% - Accent1 4 2 6 4 2 2 3 2" xfId="38173" xr:uid="{00000000-0005-0000-0000-000065940000}"/>
    <cellStyle name="20% - Accent1 4 2 6 4 2 2 4" xfId="38174" xr:uid="{00000000-0005-0000-0000-000066940000}"/>
    <cellStyle name="20% - Accent1 4 2 6 4 2 3" xfId="38175" xr:uid="{00000000-0005-0000-0000-000067940000}"/>
    <cellStyle name="20% - Accent1 4 2 6 4 2 3 2" xfId="38176" xr:uid="{00000000-0005-0000-0000-000068940000}"/>
    <cellStyle name="20% - Accent1 4 2 6 4 2 3 2 2" xfId="38177" xr:uid="{00000000-0005-0000-0000-000069940000}"/>
    <cellStyle name="20% - Accent1 4 2 6 4 2 3 2 2 2" xfId="38178" xr:uid="{00000000-0005-0000-0000-00006A940000}"/>
    <cellStyle name="20% - Accent1 4 2 6 4 2 3 2 3" xfId="38179" xr:uid="{00000000-0005-0000-0000-00006B940000}"/>
    <cellStyle name="20% - Accent1 4 2 6 4 2 3 3" xfId="38180" xr:uid="{00000000-0005-0000-0000-00006C940000}"/>
    <cellStyle name="20% - Accent1 4 2 6 4 2 3 3 2" xfId="38181" xr:uid="{00000000-0005-0000-0000-00006D940000}"/>
    <cellStyle name="20% - Accent1 4 2 6 4 2 3 4" xfId="38182" xr:uid="{00000000-0005-0000-0000-00006E940000}"/>
    <cellStyle name="20% - Accent1 4 2 6 4 2 4" xfId="38183" xr:uid="{00000000-0005-0000-0000-00006F940000}"/>
    <cellStyle name="20% - Accent1 4 2 6 4 2 4 2" xfId="38184" xr:uid="{00000000-0005-0000-0000-000070940000}"/>
    <cellStyle name="20% - Accent1 4 2 6 4 2 4 2 2" xfId="38185" xr:uid="{00000000-0005-0000-0000-000071940000}"/>
    <cellStyle name="20% - Accent1 4 2 6 4 2 4 2 2 2" xfId="38186" xr:uid="{00000000-0005-0000-0000-000072940000}"/>
    <cellStyle name="20% - Accent1 4 2 6 4 2 4 2 3" xfId="38187" xr:uid="{00000000-0005-0000-0000-000073940000}"/>
    <cellStyle name="20% - Accent1 4 2 6 4 2 4 3" xfId="38188" xr:uid="{00000000-0005-0000-0000-000074940000}"/>
    <cellStyle name="20% - Accent1 4 2 6 4 2 4 3 2" xfId="38189" xr:uid="{00000000-0005-0000-0000-000075940000}"/>
    <cellStyle name="20% - Accent1 4 2 6 4 2 4 4" xfId="38190" xr:uid="{00000000-0005-0000-0000-000076940000}"/>
    <cellStyle name="20% - Accent1 4 2 6 4 2 5" xfId="38191" xr:uid="{00000000-0005-0000-0000-000077940000}"/>
    <cellStyle name="20% - Accent1 4 2 6 4 2 5 2" xfId="38192" xr:uid="{00000000-0005-0000-0000-000078940000}"/>
    <cellStyle name="20% - Accent1 4 2 6 4 2 5 2 2" xfId="38193" xr:uid="{00000000-0005-0000-0000-000079940000}"/>
    <cellStyle name="20% - Accent1 4 2 6 4 2 5 3" xfId="38194" xr:uid="{00000000-0005-0000-0000-00007A940000}"/>
    <cellStyle name="20% - Accent1 4 2 6 4 2 6" xfId="38195" xr:uid="{00000000-0005-0000-0000-00007B940000}"/>
    <cellStyle name="20% - Accent1 4 2 6 4 2 6 2" xfId="38196" xr:uid="{00000000-0005-0000-0000-00007C940000}"/>
    <cellStyle name="20% - Accent1 4 2 6 4 2 6 2 2" xfId="38197" xr:uid="{00000000-0005-0000-0000-00007D940000}"/>
    <cellStyle name="20% - Accent1 4 2 6 4 2 6 3" xfId="38198" xr:uid="{00000000-0005-0000-0000-00007E940000}"/>
    <cellStyle name="20% - Accent1 4 2 6 4 2 7" xfId="38199" xr:uid="{00000000-0005-0000-0000-00007F940000}"/>
    <cellStyle name="20% - Accent1 4 2 6 4 2 7 2" xfId="38200" xr:uid="{00000000-0005-0000-0000-000080940000}"/>
    <cellStyle name="20% - Accent1 4 2 6 4 2 8" xfId="38201" xr:uid="{00000000-0005-0000-0000-000081940000}"/>
    <cellStyle name="20% - Accent1 4 2 6 4 2 8 2" xfId="38202" xr:uid="{00000000-0005-0000-0000-000082940000}"/>
    <cellStyle name="20% - Accent1 4 2 6 4 2 9" xfId="38203" xr:uid="{00000000-0005-0000-0000-000083940000}"/>
    <cellStyle name="20% - Accent1 4 2 6 4 3" xfId="38204" xr:uid="{00000000-0005-0000-0000-000084940000}"/>
    <cellStyle name="20% - Accent1 4 2 6 4 3 2" xfId="38205" xr:uid="{00000000-0005-0000-0000-000085940000}"/>
    <cellStyle name="20% - Accent1 4 2 6 4 3 2 2" xfId="38206" xr:uid="{00000000-0005-0000-0000-000086940000}"/>
    <cellStyle name="20% - Accent1 4 2 6 4 3 2 2 2" xfId="38207" xr:uid="{00000000-0005-0000-0000-000087940000}"/>
    <cellStyle name="20% - Accent1 4 2 6 4 3 2 2 2 2" xfId="38208" xr:uid="{00000000-0005-0000-0000-000088940000}"/>
    <cellStyle name="20% - Accent1 4 2 6 4 3 2 2 3" xfId="38209" xr:uid="{00000000-0005-0000-0000-000089940000}"/>
    <cellStyle name="20% - Accent1 4 2 6 4 3 2 3" xfId="38210" xr:uid="{00000000-0005-0000-0000-00008A940000}"/>
    <cellStyle name="20% - Accent1 4 2 6 4 3 2 3 2" xfId="38211" xr:uid="{00000000-0005-0000-0000-00008B940000}"/>
    <cellStyle name="20% - Accent1 4 2 6 4 3 2 4" xfId="38212" xr:uid="{00000000-0005-0000-0000-00008C940000}"/>
    <cellStyle name="20% - Accent1 4 2 6 4 3 3" xfId="38213" xr:uid="{00000000-0005-0000-0000-00008D940000}"/>
    <cellStyle name="20% - Accent1 4 2 6 4 3 3 2" xfId="38214" xr:uid="{00000000-0005-0000-0000-00008E940000}"/>
    <cellStyle name="20% - Accent1 4 2 6 4 3 3 2 2" xfId="38215" xr:uid="{00000000-0005-0000-0000-00008F940000}"/>
    <cellStyle name="20% - Accent1 4 2 6 4 3 3 2 2 2" xfId="38216" xr:uid="{00000000-0005-0000-0000-000090940000}"/>
    <cellStyle name="20% - Accent1 4 2 6 4 3 3 2 3" xfId="38217" xr:uid="{00000000-0005-0000-0000-000091940000}"/>
    <cellStyle name="20% - Accent1 4 2 6 4 3 3 3" xfId="38218" xr:uid="{00000000-0005-0000-0000-000092940000}"/>
    <cellStyle name="20% - Accent1 4 2 6 4 3 3 3 2" xfId="38219" xr:uid="{00000000-0005-0000-0000-000093940000}"/>
    <cellStyle name="20% - Accent1 4 2 6 4 3 3 4" xfId="38220" xr:uid="{00000000-0005-0000-0000-000094940000}"/>
    <cellStyle name="20% - Accent1 4 2 6 4 3 4" xfId="38221" xr:uid="{00000000-0005-0000-0000-000095940000}"/>
    <cellStyle name="20% - Accent1 4 2 6 4 3 4 2" xfId="38222" xr:uid="{00000000-0005-0000-0000-000096940000}"/>
    <cellStyle name="20% - Accent1 4 2 6 4 3 4 2 2" xfId="38223" xr:uid="{00000000-0005-0000-0000-000097940000}"/>
    <cellStyle name="20% - Accent1 4 2 6 4 3 4 2 2 2" xfId="38224" xr:uid="{00000000-0005-0000-0000-000098940000}"/>
    <cellStyle name="20% - Accent1 4 2 6 4 3 4 2 3" xfId="38225" xr:uid="{00000000-0005-0000-0000-000099940000}"/>
    <cellStyle name="20% - Accent1 4 2 6 4 3 4 3" xfId="38226" xr:uid="{00000000-0005-0000-0000-00009A940000}"/>
    <cellStyle name="20% - Accent1 4 2 6 4 3 4 3 2" xfId="38227" xr:uid="{00000000-0005-0000-0000-00009B940000}"/>
    <cellStyle name="20% - Accent1 4 2 6 4 3 4 4" xfId="38228" xr:uid="{00000000-0005-0000-0000-00009C940000}"/>
    <cellStyle name="20% - Accent1 4 2 6 4 3 5" xfId="38229" xr:uid="{00000000-0005-0000-0000-00009D940000}"/>
    <cellStyle name="20% - Accent1 4 2 6 4 3 5 2" xfId="38230" xr:uid="{00000000-0005-0000-0000-00009E940000}"/>
    <cellStyle name="20% - Accent1 4 2 6 4 3 5 2 2" xfId="38231" xr:uid="{00000000-0005-0000-0000-00009F940000}"/>
    <cellStyle name="20% - Accent1 4 2 6 4 3 5 3" xfId="38232" xr:uid="{00000000-0005-0000-0000-0000A0940000}"/>
    <cellStyle name="20% - Accent1 4 2 6 4 3 6" xfId="38233" xr:uid="{00000000-0005-0000-0000-0000A1940000}"/>
    <cellStyle name="20% - Accent1 4 2 6 4 3 6 2" xfId="38234" xr:uid="{00000000-0005-0000-0000-0000A2940000}"/>
    <cellStyle name="20% - Accent1 4 2 6 4 3 6 2 2" xfId="38235" xr:uid="{00000000-0005-0000-0000-0000A3940000}"/>
    <cellStyle name="20% - Accent1 4 2 6 4 3 6 3" xfId="38236" xr:uid="{00000000-0005-0000-0000-0000A4940000}"/>
    <cellStyle name="20% - Accent1 4 2 6 4 3 7" xfId="38237" xr:uid="{00000000-0005-0000-0000-0000A5940000}"/>
    <cellStyle name="20% - Accent1 4 2 6 4 3 7 2" xfId="38238" xr:uid="{00000000-0005-0000-0000-0000A6940000}"/>
    <cellStyle name="20% - Accent1 4 2 6 4 3 8" xfId="38239" xr:uid="{00000000-0005-0000-0000-0000A7940000}"/>
    <cellStyle name="20% - Accent1 4 2 6 4 3 8 2" xfId="38240" xr:uid="{00000000-0005-0000-0000-0000A8940000}"/>
    <cellStyle name="20% - Accent1 4 2 6 4 3 9" xfId="38241" xr:uid="{00000000-0005-0000-0000-0000A9940000}"/>
    <cellStyle name="20% - Accent1 4 2 6 4 4" xfId="38242" xr:uid="{00000000-0005-0000-0000-0000AA940000}"/>
    <cellStyle name="20% - Accent1 4 2 6 4 4 2" xfId="38243" xr:uid="{00000000-0005-0000-0000-0000AB940000}"/>
    <cellStyle name="20% - Accent1 4 2 6 4 4 2 2" xfId="38244" xr:uid="{00000000-0005-0000-0000-0000AC940000}"/>
    <cellStyle name="20% - Accent1 4 2 6 4 4 2 2 2" xfId="38245" xr:uid="{00000000-0005-0000-0000-0000AD940000}"/>
    <cellStyle name="20% - Accent1 4 2 6 4 4 2 3" xfId="38246" xr:uid="{00000000-0005-0000-0000-0000AE940000}"/>
    <cellStyle name="20% - Accent1 4 2 6 4 4 3" xfId="38247" xr:uid="{00000000-0005-0000-0000-0000AF940000}"/>
    <cellStyle name="20% - Accent1 4 2 6 4 4 3 2" xfId="38248" xr:uid="{00000000-0005-0000-0000-0000B0940000}"/>
    <cellStyle name="20% - Accent1 4 2 6 4 4 4" xfId="38249" xr:uid="{00000000-0005-0000-0000-0000B1940000}"/>
    <cellStyle name="20% - Accent1 4 2 6 4 5" xfId="38250" xr:uid="{00000000-0005-0000-0000-0000B2940000}"/>
    <cellStyle name="20% - Accent1 4 2 6 4 5 2" xfId="38251" xr:uid="{00000000-0005-0000-0000-0000B3940000}"/>
    <cellStyle name="20% - Accent1 4 2 6 4 5 2 2" xfId="38252" xr:uid="{00000000-0005-0000-0000-0000B4940000}"/>
    <cellStyle name="20% - Accent1 4 2 6 4 5 2 2 2" xfId="38253" xr:uid="{00000000-0005-0000-0000-0000B5940000}"/>
    <cellStyle name="20% - Accent1 4 2 6 4 5 2 3" xfId="38254" xr:uid="{00000000-0005-0000-0000-0000B6940000}"/>
    <cellStyle name="20% - Accent1 4 2 6 4 5 3" xfId="38255" xr:uid="{00000000-0005-0000-0000-0000B7940000}"/>
    <cellStyle name="20% - Accent1 4 2 6 4 5 3 2" xfId="38256" xr:uid="{00000000-0005-0000-0000-0000B8940000}"/>
    <cellStyle name="20% - Accent1 4 2 6 4 5 4" xfId="38257" xr:uid="{00000000-0005-0000-0000-0000B9940000}"/>
    <cellStyle name="20% - Accent1 4 2 6 4 6" xfId="38258" xr:uid="{00000000-0005-0000-0000-0000BA940000}"/>
    <cellStyle name="20% - Accent1 4 2 6 4 6 2" xfId="38259" xr:uid="{00000000-0005-0000-0000-0000BB940000}"/>
    <cellStyle name="20% - Accent1 4 2 6 4 6 2 2" xfId="38260" xr:uid="{00000000-0005-0000-0000-0000BC940000}"/>
    <cellStyle name="20% - Accent1 4 2 6 4 6 2 2 2" xfId="38261" xr:uid="{00000000-0005-0000-0000-0000BD940000}"/>
    <cellStyle name="20% - Accent1 4 2 6 4 6 2 3" xfId="38262" xr:uid="{00000000-0005-0000-0000-0000BE940000}"/>
    <cellStyle name="20% - Accent1 4 2 6 4 6 3" xfId="38263" xr:uid="{00000000-0005-0000-0000-0000BF940000}"/>
    <cellStyle name="20% - Accent1 4 2 6 4 6 3 2" xfId="38264" xr:uid="{00000000-0005-0000-0000-0000C0940000}"/>
    <cellStyle name="20% - Accent1 4 2 6 4 6 4" xfId="38265" xr:uid="{00000000-0005-0000-0000-0000C1940000}"/>
    <cellStyle name="20% - Accent1 4 2 6 4 7" xfId="38266" xr:uid="{00000000-0005-0000-0000-0000C2940000}"/>
    <cellStyle name="20% - Accent1 4 2 6 4 7 2" xfId="38267" xr:uid="{00000000-0005-0000-0000-0000C3940000}"/>
    <cellStyle name="20% - Accent1 4 2 6 4 7 2 2" xfId="38268" xr:uid="{00000000-0005-0000-0000-0000C4940000}"/>
    <cellStyle name="20% - Accent1 4 2 6 4 7 3" xfId="38269" xr:uid="{00000000-0005-0000-0000-0000C5940000}"/>
    <cellStyle name="20% - Accent1 4 2 6 4 8" xfId="38270" xr:uid="{00000000-0005-0000-0000-0000C6940000}"/>
    <cellStyle name="20% - Accent1 4 2 6 4 8 2" xfId="38271" xr:uid="{00000000-0005-0000-0000-0000C7940000}"/>
    <cellStyle name="20% - Accent1 4 2 6 4 8 2 2" xfId="38272" xr:uid="{00000000-0005-0000-0000-0000C8940000}"/>
    <cellStyle name="20% - Accent1 4 2 6 4 8 3" xfId="38273" xr:uid="{00000000-0005-0000-0000-0000C9940000}"/>
    <cellStyle name="20% - Accent1 4 2 6 4 9" xfId="38274" xr:uid="{00000000-0005-0000-0000-0000CA940000}"/>
    <cellStyle name="20% - Accent1 4 2 6 4 9 2" xfId="38275" xr:uid="{00000000-0005-0000-0000-0000CB940000}"/>
    <cellStyle name="20% - Accent1 4 2 6 5" xfId="38276" xr:uid="{00000000-0005-0000-0000-0000CC940000}"/>
    <cellStyle name="20% - Accent1 4 2 6 5 2" xfId="38277" xr:uid="{00000000-0005-0000-0000-0000CD940000}"/>
    <cellStyle name="20% - Accent1 4 2 6 5 2 2" xfId="38278" xr:uid="{00000000-0005-0000-0000-0000CE940000}"/>
    <cellStyle name="20% - Accent1 4 2 6 5 2 2 2" xfId="38279" xr:uid="{00000000-0005-0000-0000-0000CF940000}"/>
    <cellStyle name="20% - Accent1 4 2 6 5 2 2 2 2" xfId="38280" xr:uid="{00000000-0005-0000-0000-0000D0940000}"/>
    <cellStyle name="20% - Accent1 4 2 6 5 2 2 3" xfId="38281" xr:uid="{00000000-0005-0000-0000-0000D1940000}"/>
    <cellStyle name="20% - Accent1 4 2 6 5 2 3" xfId="38282" xr:uid="{00000000-0005-0000-0000-0000D2940000}"/>
    <cellStyle name="20% - Accent1 4 2 6 5 2 3 2" xfId="38283" xr:uid="{00000000-0005-0000-0000-0000D3940000}"/>
    <cellStyle name="20% - Accent1 4 2 6 5 2 4" xfId="38284" xr:uid="{00000000-0005-0000-0000-0000D4940000}"/>
    <cellStyle name="20% - Accent1 4 2 6 5 3" xfId="38285" xr:uid="{00000000-0005-0000-0000-0000D5940000}"/>
    <cellStyle name="20% - Accent1 4 2 6 5 3 2" xfId="38286" xr:uid="{00000000-0005-0000-0000-0000D6940000}"/>
    <cellStyle name="20% - Accent1 4 2 6 5 3 2 2" xfId="38287" xr:uid="{00000000-0005-0000-0000-0000D7940000}"/>
    <cellStyle name="20% - Accent1 4 2 6 5 3 2 2 2" xfId="38288" xr:uid="{00000000-0005-0000-0000-0000D8940000}"/>
    <cellStyle name="20% - Accent1 4 2 6 5 3 2 3" xfId="38289" xr:uid="{00000000-0005-0000-0000-0000D9940000}"/>
    <cellStyle name="20% - Accent1 4 2 6 5 3 3" xfId="38290" xr:uid="{00000000-0005-0000-0000-0000DA940000}"/>
    <cellStyle name="20% - Accent1 4 2 6 5 3 3 2" xfId="38291" xr:uid="{00000000-0005-0000-0000-0000DB940000}"/>
    <cellStyle name="20% - Accent1 4 2 6 5 3 4" xfId="38292" xr:uid="{00000000-0005-0000-0000-0000DC940000}"/>
    <cellStyle name="20% - Accent1 4 2 6 5 4" xfId="38293" xr:uid="{00000000-0005-0000-0000-0000DD940000}"/>
    <cellStyle name="20% - Accent1 4 2 6 5 4 2" xfId="38294" xr:uid="{00000000-0005-0000-0000-0000DE940000}"/>
    <cellStyle name="20% - Accent1 4 2 6 5 4 2 2" xfId="38295" xr:uid="{00000000-0005-0000-0000-0000DF940000}"/>
    <cellStyle name="20% - Accent1 4 2 6 5 4 2 2 2" xfId="38296" xr:uid="{00000000-0005-0000-0000-0000E0940000}"/>
    <cellStyle name="20% - Accent1 4 2 6 5 4 2 3" xfId="38297" xr:uid="{00000000-0005-0000-0000-0000E1940000}"/>
    <cellStyle name="20% - Accent1 4 2 6 5 4 3" xfId="38298" xr:uid="{00000000-0005-0000-0000-0000E2940000}"/>
    <cellStyle name="20% - Accent1 4 2 6 5 4 3 2" xfId="38299" xr:uid="{00000000-0005-0000-0000-0000E3940000}"/>
    <cellStyle name="20% - Accent1 4 2 6 5 4 4" xfId="38300" xr:uid="{00000000-0005-0000-0000-0000E4940000}"/>
    <cellStyle name="20% - Accent1 4 2 6 5 5" xfId="38301" xr:uid="{00000000-0005-0000-0000-0000E5940000}"/>
    <cellStyle name="20% - Accent1 4 2 6 5 5 2" xfId="38302" xr:uid="{00000000-0005-0000-0000-0000E6940000}"/>
    <cellStyle name="20% - Accent1 4 2 6 5 5 2 2" xfId="38303" xr:uid="{00000000-0005-0000-0000-0000E7940000}"/>
    <cellStyle name="20% - Accent1 4 2 6 5 5 3" xfId="38304" xr:uid="{00000000-0005-0000-0000-0000E8940000}"/>
    <cellStyle name="20% - Accent1 4 2 6 5 6" xfId="38305" xr:uid="{00000000-0005-0000-0000-0000E9940000}"/>
    <cellStyle name="20% - Accent1 4 2 6 5 6 2" xfId="38306" xr:uid="{00000000-0005-0000-0000-0000EA940000}"/>
    <cellStyle name="20% - Accent1 4 2 6 5 6 2 2" xfId="38307" xr:uid="{00000000-0005-0000-0000-0000EB940000}"/>
    <cellStyle name="20% - Accent1 4 2 6 5 6 3" xfId="38308" xr:uid="{00000000-0005-0000-0000-0000EC940000}"/>
    <cellStyle name="20% - Accent1 4 2 6 5 7" xfId="38309" xr:uid="{00000000-0005-0000-0000-0000ED940000}"/>
    <cellStyle name="20% - Accent1 4 2 6 5 7 2" xfId="38310" xr:uid="{00000000-0005-0000-0000-0000EE940000}"/>
    <cellStyle name="20% - Accent1 4 2 6 5 8" xfId="38311" xr:uid="{00000000-0005-0000-0000-0000EF940000}"/>
    <cellStyle name="20% - Accent1 4 2 6 5 8 2" xfId="38312" xr:uid="{00000000-0005-0000-0000-0000F0940000}"/>
    <cellStyle name="20% - Accent1 4 2 6 5 9" xfId="38313" xr:uid="{00000000-0005-0000-0000-0000F1940000}"/>
    <cellStyle name="20% - Accent1 4 2 6 6" xfId="38314" xr:uid="{00000000-0005-0000-0000-0000F2940000}"/>
    <cellStyle name="20% - Accent1 4 2 6 6 2" xfId="38315" xr:uid="{00000000-0005-0000-0000-0000F3940000}"/>
    <cellStyle name="20% - Accent1 4 2 6 6 2 2" xfId="38316" xr:uid="{00000000-0005-0000-0000-0000F4940000}"/>
    <cellStyle name="20% - Accent1 4 2 6 6 2 2 2" xfId="38317" xr:uid="{00000000-0005-0000-0000-0000F5940000}"/>
    <cellStyle name="20% - Accent1 4 2 6 6 2 2 2 2" xfId="38318" xr:uid="{00000000-0005-0000-0000-0000F6940000}"/>
    <cellStyle name="20% - Accent1 4 2 6 6 2 2 3" xfId="38319" xr:uid="{00000000-0005-0000-0000-0000F7940000}"/>
    <cellStyle name="20% - Accent1 4 2 6 6 2 3" xfId="38320" xr:uid="{00000000-0005-0000-0000-0000F8940000}"/>
    <cellStyle name="20% - Accent1 4 2 6 6 2 3 2" xfId="38321" xr:uid="{00000000-0005-0000-0000-0000F9940000}"/>
    <cellStyle name="20% - Accent1 4 2 6 6 2 4" xfId="38322" xr:uid="{00000000-0005-0000-0000-0000FA940000}"/>
    <cellStyle name="20% - Accent1 4 2 6 6 3" xfId="38323" xr:uid="{00000000-0005-0000-0000-0000FB940000}"/>
    <cellStyle name="20% - Accent1 4 2 6 6 3 2" xfId="38324" xr:uid="{00000000-0005-0000-0000-0000FC940000}"/>
    <cellStyle name="20% - Accent1 4 2 6 6 3 2 2" xfId="38325" xr:uid="{00000000-0005-0000-0000-0000FD940000}"/>
    <cellStyle name="20% - Accent1 4 2 6 6 3 2 2 2" xfId="38326" xr:uid="{00000000-0005-0000-0000-0000FE940000}"/>
    <cellStyle name="20% - Accent1 4 2 6 6 3 2 3" xfId="38327" xr:uid="{00000000-0005-0000-0000-0000FF940000}"/>
    <cellStyle name="20% - Accent1 4 2 6 6 3 3" xfId="38328" xr:uid="{00000000-0005-0000-0000-000000950000}"/>
    <cellStyle name="20% - Accent1 4 2 6 6 3 3 2" xfId="38329" xr:uid="{00000000-0005-0000-0000-000001950000}"/>
    <cellStyle name="20% - Accent1 4 2 6 6 3 4" xfId="38330" xr:uid="{00000000-0005-0000-0000-000002950000}"/>
    <cellStyle name="20% - Accent1 4 2 6 6 4" xfId="38331" xr:uid="{00000000-0005-0000-0000-000003950000}"/>
    <cellStyle name="20% - Accent1 4 2 6 6 4 2" xfId="38332" xr:uid="{00000000-0005-0000-0000-000004950000}"/>
    <cellStyle name="20% - Accent1 4 2 6 6 4 2 2" xfId="38333" xr:uid="{00000000-0005-0000-0000-000005950000}"/>
    <cellStyle name="20% - Accent1 4 2 6 6 4 2 2 2" xfId="38334" xr:uid="{00000000-0005-0000-0000-000006950000}"/>
    <cellStyle name="20% - Accent1 4 2 6 6 4 2 3" xfId="38335" xr:uid="{00000000-0005-0000-0000-000007950000}"/>
    <cellStyle name="20% - Accent1 4 2 6 6 4 3" xfId="38336" xr:uid="{00000000-0005-0000-0000-000008950000}"/>
    <cellStyle name="20% - Accent1 4 2 6 6 4 3 2" xfId="38337" xr:uid="{00000000-0005-0000-0000-000009950000}"/>
    <cellStyle name="20% - Accent1 4 2 6 6 4 4" xfId="38338" xr:uid="{00000000-0005-0000-0000-00000A950000}"/>
    <cellStyle name="20% - Accent1 4 2 6 6 5" xfId="38339" xr:uid="{00000000-0005-0000-0000-00000B950000}"/>
    <cellStyle name="20% - Accent1 4 2 6 6 5 2" xfId="38340" xr:uid="{00000000-0005-0000-0000-00000C950000}"/>
    <cellStyle name="20% - Accent1 4 2 6 6 5 2 2" xfId="38341" xr:uid="{00000000-0005-0000-0000-00000D950000}"/>
    <cellStyle name="20% - Accent1 4 2 6 6 5 3" xfId="38342" xr:uid="{00000000-0005-0000-0000-00000E950000}"/>
    <cellStyle name="20% - Accent1 4 2 6 6 6" xfId="38343" xr:uid="{00000000-0005-0000-0000-00000F950000}"/>
    <cellStyle name="20% - Accent1 4 2 6 6 6 2" xfId="38344" xr:uid="{00000000-0005-0000-0000-000010950000}"/>
    <cellStyle name="20% - Accent1 4 2 6 6 6 2 2" xfId="38345" xr:uid="{00000000-0005-0000-0000-000011950000}"/>
    <cellStyle name="20% - Accent1 4 2 6 6 6 3" xfId="38346" xr:uid="{00000000-0005-0000-0000-000012950000}"/>
    <cellStyle name="20% - Accent1 4 2 6 6 7" xfId="38347" xr:uid="{00000000-0005-0000-0000-000013950000}"/>
    <cellStyle name="20% - Accent1 4 2 6 6 7 2" xfId="38348" xr:uid="{00000000-0005-0000-0000-000014950000}"/>
    <cellStyle name="20% - Accent1 4 2 6 6 8" xfId="38349" xr:uid="{00000000-0005-0000-0000-000015950000}"/>
    <cellStyle name="20% - Accent1 4 2 6 6 8 2" xfId="38350" xr:uid="{00000000-0005-0000-0000-000016950000}"/>
    <cellStyle name="20% - Accent1 4 2 6 6 9" xfId="38351" xr:uid="{00000000-0005-0000-0000-000017950000}"/>
    <cellStyle name="20% - Accent1 4 2 6 7" xfId="38352" xr:uid="{00000000-0005-0000-0000-000018950000}"/>
    <cellStyle name="20% - Accent1 4 2 6 7 2" xfId="38353" xr:uid="{00000000-0005-0000-0000-000019950000}"/>
    <cellStyle name="20% - Accent1 4 2 6 7 2 2" xfId="38354" xr:uid="{00000000-0005-0000-0000-00001A950000}"/>
    <cellStyle name="20% - Accent1 4 2 6 7 2 2 2" xfId="38355" xr:uid="{00000000-0005-0000-0000-00001B950000}"/>
    <cellStyle name="20% - Accent1 4 2 6 7 2 3" xfId="38356" xr:uid="{00000000-0005-0000-0000-00001C950000}"/>
    <cellStyle name="20% - Accent1 4 2 6 7 3" xfId="38357" xr:uid="{00000000-0005-0000-0000-00001D950000}"/>
    <cellStyle name="20% - Accent1 4 2 6 7 3 2" xfId="38358" xr:uid="{00000000-0005-0000-0000-00001E950000}"/>
    <cellStyle name="20% - Accent1 4 2 6 7 4" xfId="38359" xr:uid="{00000000-0005-0000-0000-00001F950000}"/>
    <cellStyle name="20% - Accent1 4 2 6 8" xfId="38360" xr:uid="{00000000-0005-0000-0000-000020950000}"/>
    <cellStyle name="20% - Accent1 4 2 6 8 2" xfId="38361" xr:uid="{00000000-0005-0000-0000-000021950000}"/>
    <cellStyle name="20% - Accent1 4 2 6 8 2 2" xfId="38362" xr:uid="{00000000-0005-0000-0000-000022950000}"/>
    <cellStyle name="20% - Accent1 4 2 6 8 2 2 2" xfId="38363" xr:uid="{00000000-0005-0000-0000-000023950000}"/>
    <cellStyle name="20% - Accent1 4 2 6 8 2 3" xfId="38364" xr:uid="{00000000-0005-0000-0000-000024950000}"/>
    <cellStyle name="20% - Accent1 4 2 6 8 3" xfId="38365" xr:uid="{00000000-0005-0000-0000-000025950000}"/>
    <cellStyle name="20% - Accent1 4 2 6 8 3 2" xfId="38366" xr:uid="{00000000-0005-0000-0000-000026950000}"/>
    <cellStyle name="20% - Accent1 4 2 6 8 4" xfId="38367" xr:uid="{00000000-0005-0000-0000-000027950000}"/>
    <cellStyle name="20% - Accent1 4 2 6 9" xfId="38368" xr:uid="{00000000-0005-0000-0000-000028950000}"/>
    <cellStyle name="20% - Accent1 4 2 6 9 2" xfId="38369" xr:uid="{00000000-0005-0000-0000-000029950000}"/>
    <cellStyle name="20% - Accent1 4 2 6 9 2 2" xfId="38370" xr:uid="{00000000-0005-0000-0000-00002A950000}"/>
    <cellStyle name="20% - Accent1 4 2 6 9 2 2 2" xfId="38371" xr:uid="{00000000-0005-0000-0000-00002B950000}"/>
    <cellStyle name="20% - Accent1 4 2 6 9 2 3" xfId="38372" xr:uid="{00000000-0005-0000-0000-00002C950000}"/>
    <cellStyle name="20% - Accent1 4 2 6 9 3" xfId="38373" xr:uid="{00000000-0005-0000-0000-00002D950000}"/>
    <cellStyle name="20% - Accent1 4 2 6 9 3 2" xfId="38374" xr:uid="{00000000-0005-0000-0000-00002E950000}"/>
    <cellStyle name="20% - Accent1 4 2 6 9 4" xfId="38375" xr:uid="{00000000-0005-0000-0000-00002F950000}"/>
    <cellStyle name="20% - Accent1 4 2 7" xfId="38376" xr:uid="{00000000-0005-0000-0000-000030950000}"/>
    <cellStyle name="20% - Accent1 4 2 7 10" xfId="38377" xr:uid="{00000000-0005-0000-0000-000031950000}"/>
    <cellStyle name="20% - Accent1 4 2 7 10 2" xfId="38378" xr:uid="{00000000-0005-0000-0000-000032950000}"/>
    <cellStyle name="20% - Accent1 4 2 7 11" xfId="38379" xr:uid="{00000000-0005-0000-0000-000033950000}"/>
    <cellStyle name="20% - Accent1 4 2 7 11 2" xfId="38380" xr:uid="{00000000-0005-0000-0000-000034950000}"/>
    <cellStyle name="20% - Accent1 4 2 7 12" xfId="38381" xr:uid="{00000000-0005-0000-0000-000035950000}"/>
    <cellStyle name="20% - Accent1 4 2 7 2" xfId="38382" xr:uid="{00000000-0005-0000-0000-000036950000}"/>
    <cellStyle name="20% - Accent1 4 2 7 2 10" xfId="38383" xr:uid="{00000000-0005-0000-0000-000037950000}"/>
    <cellStyle name="20% - Accent1 4 2 7 2 10 2" xfId="38384" xr:uid="{00000000-0005-0000-0000-000038950000}"/>
    <cellStyle name="20% - Accent1 4 2 7 2 11" xfId="38385" xr:uid="{00000000-0005-0000-0000-000039950000}"/>
    <cellStyle name="20% - Accent1 4 2 7 2 2" xfId="38386" xr:uid="{00000000-0005-0000-0000-00003A950000}"/>
    <cellStyle name="20% - Accent1 4 2 7 2 2 2" xfId="38387" xr:uid="{00000000-0005-0000-0000-00003B950000}"/>
    <cellStyle name="20% - Accent1 4 2 7 2 2 2 2" xfId="38388" xr:uid="{00000000-0005-0000-0000-00003C950000}"/>
    <cellStyle name="20% - Accent1 4 2 7 2 2 2 2 2" xfId="38389" xr:uid="{00000000-0005-0000-0000-00003D950000}"/>
    <cellStyle name="20% - Accent1 4 2 7 2 2 2 2 2 2" xfId="38390" xr:uid="{00000000-0005-0000-0000-00003E950000}"/>
    <cellStyle name="20% - Accent1 4 2 7 2 2 2 2 3" xfId="38391" xr:uid="{00000000-0005-0000-0000-00003F950000}"/>
    <cellStyle name="20% - Accent1 4 2 7 2 2 2 3" xfId="38392" xr:uid="{00000000-0005-0000-0000-000040950000}"/>
    <cellStyle name="20% - Accent1 4 2 7 2 2 2 3 2" xfId="38393" xr:uid="{00000000-0005-0000-0000-000041950000}"/>
    <cellStyle name="20% - Accent1 4 2 7 2 2 2 4" xfId="38394" xr:uid="{00000000-0005-0000-0000-000042950000}"/>
    <cellStyle name="20% - Accent1 4 2 7 2 2 3" xfId="38395" xr:uid="{00000000-0005-0000-0000-000043950000}"/>
    <cellStyle name="20% - Accent1 4 2 7 2 2 3 2" xfId="38396" xr:uid="{00000000-0005-0000-0000-000044950000}"/>
    <cellStyle name="20% - Accent1 4 2 7 2 2 3 2 2" xfId="38397" xr:uid="{00000000-0005-0000-0000-000045950000}"/>
    <cellStyle name="20% - Accent1 4 2 7 2 2 3 2 2 2" xfId="38398" xr:uid="{00000000-0005-0000-0000-000046950000}"/>
    <cellStyle name="20% - Accent1 4 2 7 2 2 3 2 3" xfId="38399" xr:uid="{00000000-0005-0000-0000-000047950000}"/>
    <cellStyle name="20% - Accent1 4 2 7 2 2 3 3" xfId="38400" xr:uid="{00000000-0005-0000-0000-000048950000}"/>
    <cellStyle name="20% - Accent1 4 2 7 2 2 3 3 2" xfId="38401" xr:uid="{00000000-0005-0000-0000-000049950000}"/>
    <cellStyle name="20% - Accent1 4 2 7 2 2 3 4" xfId="38402" xr:uid="{00000000-0005-0000-0000-00004A950000}"/>
    <cellStyle name="20% - Accent1 4 2 7 2 2 4" xfId="38403" xr:uid="{00000000-0005-0000-0000-00004B950000}"/>
    <cellStyle name="20% - Accent1 4 2 7 2 2 4 2" xfId="38404" xr:uid="{00000000-0005-0000-0000-00004C950000}"/>
    <cellStyle name="20% - Accent1 4 2 7 2 2 4 2 2" xfId="38405" xr:uid="{00000000-0005-0000-0000-00004D950000}"/>
    <cellStyle name="20% - Accent1 4 2 7 2 2 4 2 2 2" xfId="38406" xr:uid="{00000000-0005-0000-0000-00004E950000}"/>
    <cellStyle name="20% - Accent1 4 2 7 2 2 4 2 3" xfId="38407" xr:uid="{00000000-0005-0000-0000-00004F950000}"/>
    <cellStyle name="20% - Accent1 4 2 7 2 2 4 3" xfId="38408" xr:uid="{00000000-0005-0000-0000-000050950000}"/>
    <cellStyle name="20% - Accent1 4 2 7 2 2 4 3 2" xfId="38409" xr:uid="{00000000-0005-0000-0000-000051950000}"/>
    <cellStyle name="20% - Accent1 4 2 7 2 2 4 4" xfId="38410" xr:uid="{00000000-0005-0000-0000-000052950000}"/>
    <cellStyle name="20% - Accent1 4 2 7 2 2 5" xfId="38411" xr:uid="{00000000-0005-0000-0000-000053950000}"/>
    <cellStyle name="20% - Accent1 4 2 7 2 2 5 2" xfId="38412" xr:uid="{00000000-0005-0000-0000-000054950000}"/>
    <cellStyle name="20% - Accent1 4 2 7 2 2 5 2 2" xfId="38413" xr:uid="{00000000-0005-0000-0000-000055950000}"/>
    <cellStyle name="20% - Accent1 4 2 7 2 2 5 3" xfId="38414" xr:uid="{00000000-0005-0000-0000-000056950000}"/>
    <cellStyle name="20% - Accent1 4 2 7 2 2 6" xfId="38415" xr:uid="{00000000-0005-0000-0000-000057950000}"/>
    <cellStyle name="20% - Accent1 4 2 7 2 2 6 2" xfId="38416" xr:uid="{00000000-0005-0000-0000-000058950000}"/>
    <cellStyle name="20% - Accent1 4 2 7 2 2 6 2 2" xfId="38417" xr:uid="{00000000-0005-0000-0000-000059950000}"/>
    <cellStyle name="20% - Accent1 4 2 7 2 2 6 3" xfId="38418" xr:uid="{00000000-0005-0000-0000-00005A950000}"/>
    <cellStyle name="20% - Accent1 4 2 7 2 2 7" xfId="38419" xr:uid="{00000000-0005-0000-0000-00005B950000}"/>
    <cellStyle name="20% - Accent1 4 2 7 2 2 7 2" xfId="38420" xr:uid="{00000000-0005-0000-0000-00005C950000}"/>
    <cellStyle name="20% - Accent1 4 2 7 2 2 8" xfId="38421" xr:uid="{00000000-0005-0000-0000-00005D950000}"/>
    <cellStyle name="20% - Accent1 4 2 7 2 2 8 2" xfId="38422" xr:uid="{00000000-0005-0000-0000-00005E950000}"/>
    <cellStyle name="20% - Accent1 4 2 7 2 2 9" xfId="38423" xr:uid="{00000000-0005-0000-0000-00005F950000}"/>
    <cellStyle name="20% - Accent1 4 2 7 2 3" xfId="38424" xr:uid="{00000000-0005-0000-0000-000060950000}"/>
    <cellStyle name="20% - Accent1 4 2 7 2 3 2" xfId="38425" xr:uid="{00000000-0005-0000-0000-000061950000}"/>
    <cellStyle name="20% - Accent1 4 2 7 2 3 2 2" xfId="38426" xr:uid="{00000000-0005-0000-0000-000062950000}"/>
    <cellStyle name="20% - Accent1 4 2 7 2 3 2 2 2" xfId="38427" xr:uid="{00000000-0005-0000-0000-000063950000}"/>
    <cellStyle name="20% - Accent1 4 2 7 2 3 2 2 2 2" xfId="38428" xr:uid="{00000000-0005-0000-0000-000064950000}"/>
    <cellStyle name="20% - Accent1 4 2 7 2 3 2 2 3" xfId="38429" xr:uid="{00000000-0005-0000-0000-000065950000}"/>
    <cellStyle name="20% - Accent1 4 2 7 2 3 2 3" xfId="38430" xr:uid="{00000000-0005-0000-0000-000066950000}"/>
    <cellStyle name="20% - Accent1 4 2 7 2 3 2 3 2" xfId="38431" xr:uid="{00000000-0005-0000-0000-000067950000}"/>
    <cellStyle name="20% - Accent1 4 2 7 2 3 2 4" xfId="38432" xr:uid="{00000000-0005-0000-0000-000068950000}"/>
    <cellStyle name="20% - Accent1 4 2 7 2 3 3" xfId="38433" xr:uid="{00000000-0005-0000-0000-000069950000}"/>
    <cellStyle name="20% - Accent1 4 2 7 2 3 3 2" xfId="38434" xr:uid="{00000000-0005-0000-0000-00006A950000}"/>
    <cellStyle name="20% - Accent1 4 2 7 2 3 3 2 2" xfId="38435" xr:uid="{00000000-0005-0000-0000-00006B950000}"/>
    <cellStyle name="20% - Accent1 4 2 7 2 3 3 2 2 2" xfId="38436" xr:uid="{00000000-0005-0000-0000-00006C950000}"/>
    <cellStyle name="20% - Accent1 4 2 7 2 3 3 2 3" xfId="38437" xr:uid="{00000000-0005-0000-0000-00006D950000}"/>
    <cellStyle name="20% - Accent1 4 2 7 2 3 3 3" xfId="38438" xr:uid="{00000000-0005-0000-0000-00006E950000}"/>
    <cellStyle name="20% - Accent1 4 2 7 2 3 3 3 2" xfId="38439" xr:uid="{00000000-0005-0000-0000-00006F950000}"/>
    <cellStyle name="20% - Accent1 4 2 7 2 3 3 4" xfId="38440" xr:uid="{00000000-0005-0000-0000-000070950000}"/>
    <cellStyle name="20% - Accent1 4 2 7 2 3 4" xfId="38441" xr:uid="{00000000-0005-0000-0000-000071950000}"/>
    <cellStyle name="20% - Accent1 4 2 7 2 3 4 2" xfId="38442" xr:uid="{00000000-0005-0000-0000-000072950000}"/>
    <cellStyle name="20% - Accent1 4 2 7 2 3 4 2 2" xfId="38443" xr:uid="{00000000-0005-0000-0000-000073950000}"/>
    <cellStyle name="20% - Accent1 4 2 7 2 3 4 2 2 2" xfId="38444" xr:uid="{00000000-0005-0000-0000-000074950000}"/>
    <cellStyle name="20% - Accent1 4 2 7 2 3 4 2 3" xfId="38445" xr:uid="{00000000-0005-0000-0000-000075950000}"/>
    <cellStyle name="20% - Accent1 4 2 7 2 3 4 3" xfId="38446" xr:uid="{00000000-0005-0000-0000-000076950000}"/>
    <cellStyle name="20% - Accent1 4 2 7 2 3 4 3 2" xfId="38447" xr:uid="{00000000-0005-0000-0000-000077950000}"/>
    <cellStyle name="20% - Accent1 4 2 7 2 3 4 4" xfId="38448" xr:uid="{00000000-0005-0000-0000-000078950000}"/>
    <cellStyle name="20% - Accent1 4 2 7 2 3 5" xfId="38449" xr:uid="{00000000-0005-0000-0000-000079950000}"/>
    <cellStyle name="20% - Accent1 4 2 7 2 3 5 2" xfId="38450" xr:uid="{00000000-0005-0000-0000-00007A950000}"/>
    <cellStyle name="20% - Accent1 4 2 7 2 3 5 2 2" xfId="38451" xr:uid="{00000000-0005-0000-0000-00007B950000}"/>
    <cellStyle name="20% - Accent1 4 2 7 2 3 5 3" xfId="38452" xr:uid="{00000000-0005-0000-0000-00007C950000}"/>
    <cellStyle name="20% - Accent1 4 2 7 2 3 6" xfId="38453" xr:uid="{00000000-0005-0000-0000-00007D950000}"/>
    <cellStyle name="20% - Accent1 4 2 7 2 3 6 2" xfId="38454" xr:uid="{00000000-0005-0000-0000-00007E950000}"/>
    <cellStyle name="20% - Accent1 4 2 7 2 3 6 2 2" xfId="38455" xr:uid="{00000000-0005-0000-0000-00007F950000}"/>
    <cellStyle name="20% - Accent1 4 2 7 2 3 6 3" xfId="38456" xr:uid="{00000000-0005-0000-0000-000080950000}"/>
    <cellStyle name="20% - Accent1 4 2 7 2 3 7" xfId="38457" xr:uid="{00000000-0005-0000-0000-000081950000}"/>
    <cellStyle name="20% - Accent1 4 2 7 2 3 7 2" xfId="38458" xr:uid="{00000000-0005-0000-0000-000082950000}"/>
    <cellStyle name="20% - Accent1 4 2 7 2 3 8" xfId="38459" xr:uid="{00000000-0005-0000-0000-000083950000}"/>
    <cellStyle name="20% - Accent1 4 2 7 2 3 8 2" xfId="38460" xr:uid="{00000000-0005-0000-0000-000084950000}"/>
    <cellStyle name="20% - Accent1 4 2 7 2 3 9" xfId="38461" xr:uid="{00000000-0005-0000-0000-000085950000}"/>
    <cellStyle name="20% - Accent1 4 2 7 2 4" xfId="38462" xr:uid="{00000000-0005-0000-0000-000086950000}"/>
    <cellStyle name="20% - Accent1 4 2 7 2 4 2" xfId="38463" xr:uid="{00000000-0005-0000-0000-000087950000}"/>
    <cellStyle name="20% - Accent1 4 2 7 2 4 2 2" xfId="38464" xr:uid="{00000000-0005-0000-0000-000088950000}"/>
    <cellStyle name="20% - Accent1 4 2 7 2 4 2 2 2" xfId="38465" xr:uid="{00000000-0005-0000-0000-000089950000}"/>
    <cellStyle name="20% - Accent1 4 2 7 2 4 2 3" xfId="38466" xr:uid="{00000000-0005-0000-0000-00008A950000}"/>
    <cellStyle name="20% - Accent1 4 2 7 2 4 3" xfId="38467" xr:uid="{00000000-0005-0000-0000-00008B950000}"/>
    <cellStyle name="20% - Accent1 4 2 7 2 4 3 2" xfId="38468" xr:uid="{00000000-0005-0000-0000-00008C950000}"/>
    <cellStyle name="20% - Accent1 4 2 7 2 4 4" xfId="38469" xr:uid="{00000000-0005-0000-0000-00008D950000}"/>
    <cellStyle name="20% - Accent1 4 2 7 2 5" xfId="38470" xr:uid="{00000000-0005-0000-0000-00008E950000}"/>
    <cellStyle name="20% - Accent1 4 2 7 2 5 2" xfId="38471" xr:uid="{00000000-0005-0000-0000-00008F950000}"/>
    <cellStyle name="20% - Accent1 4 2 7 2 5 2 2" xfId="38472" xr:uid="{00000000-0005-0000-0000-000090950000}"/>
    <cellStyle name="20% - Accent1 4 2 7 2 5 2 2 2" xfId="38473" xr:uid="{00000000-0005-0000-0000-000091950000}"/>
    <cellStyle name="20% - Accent1 4 2 7 2 5 2 3" xfId="38474" xr:uid="{00000000-0005-0000-0000-000092950000}"/>
    <cellStyle name="20% - Accent1 4 2 7 2 5 3" xfId="38475" xr:uid="{00000000-0005-0000-0000-000093950000}"/>
    <cellStyle name="20% - Accent1 4 2 7 2 5 3 2" xfId="38476" xr:uid="{00000000-0005-0000-0000-000094950000}"/>
    <cellStyle name="20% - Accent1 4 2 7 2 5 4" xfId="38477" xr:uid="{00000000-0005-0000-0000-000095950000}"/>
    <cellStyle name="20% - Accent1 4 2 7 2 6" xfId="38478" xr:uid="{00000000-0005-0000-0000-000096950000}"/>
    <cellStyle name="20% - Accent1 4 2 7 2 6 2" xfId="38479" xr:uid="{00000000-0005-0000-0000-000097950000}"/>
    <cellStyle name="20% - Accent1 4 2 7 2 6 2 2" xfId="38480" xr:uid="{00000000-0005-0000-0000-000098950000}"/>
    <cellStyle name="20% - Accent1 4 2 7 2 6 2 2 2" xfId="38481" xr:uid="{00000000-0005-0000-0000-000099950000}"/>
    <cellStyle name="20% - Accent1 4 2 7 2 6 2 3" xfId="38482" xr:uid="{00000000-0005-0000-0000-00009A950000}"/>
    <cellStyle name="20% - Accent1 4 2 7 2 6 3" xfId="38483" xr:uid="{00000000-0005-0000-0000-00009B950000}"/>
    <cellStyle name="20% - Accent1 4 2 7 2 6 3 2" xfId="38484" xr:uid="{00000000-0005-0000-0000-00009C950000}"/>
    <cellStyle name="20% - Accent1 4 2 7 2 6 4" xfId="38485" xr:uid="{00000000-0005-0000-0000-00009D950000}"/>
    <cellStyle name="20% - Accent1 4 2 7 2 7" xfId="38486" xr:uid="{00000000-0005-0000-0000-00009E950000}"/>
    <cellStyle name="20% - Accent1 4 2 7 2 7 2" xfId="38487" xr:uid="{00000000-0005-0000-0000-00009F950000}"/>
    <cellStyle name="20% - Accent1 4 2 7 2 7 2 2" xfId="38488" xr:uid="{00000000-0005-0000-0000-0000A0950000}"/>
    <cellStyle name="20% - Accent1 4 2 7 2 7 3" xfId="38489" xr:uid="{00000000-0005-0000-0000-0000A1950000}"/>
    <cellStyle name="20% - Accent1 4 2 7 2 8" xfId="38490" xr:uid="{00000000-0005-0000-0000-0000A2950000}"/>
    <cellStyle name="20% - Accent1 4 2 7 2 8 2" xfId="38491" xr:uid="{00000000-0005-0000-0000-0000A3950000}"/>
    <cellStyle name="20% - Accent1 4 2 7 2 8 2 2" xfId="38492" xr:uid="{00000000-0005-0000-0000-0000A4950000}"/>
    <cellStyle name="20% - Accent1 4 2 7 2 8 3" xfId="38493" xr:uid="{00000000-0005-0000-0000-0000A5950000}"/>
    <cellStyle name="20% - Accent1 4 2 7 2 9" xfId="38494" xr:uid="{00000000-0005-0000-0000-0000A6950000}"/>
    <cellStyle name="20% - Accent1 4 2 7 2 9 2" xfId="38495" xr:uid="{00000000-0005-0000-0000-0000A7950000}"/>
    <cellStyle name="20% - Accent1 4 2 7 3" xfId="38496" xr:uid="{00000000-0005-0000-0000-0000A8950000}"/>
    <cellStyle name="20% - Accent1 4 2 7 3 2" xfId="38497" xr:uid="{00000000-0005-0000-0000-0000A9950000}"/>
    <cellStyle name="20% - Accent1 4 2 7 3 2 2" xfId="38498" xr:uid="{00000000-0005-0000-0000-0000AA950000}"/>
    <cellStyle name="20% - Accent1 4 2 7 3 2 2 2" xfId="38499" xr:uid="{00000000-0005-0000-0000-0000AB950000}"/>
    <cellStyle name="20% - Accent1 4 2 7 3 2 2 2 2" xfId="38500" xr:uid="{00000000-0005-0000-0000-0000AC950000}"/>
    <cellStyle name="20% - Accent1 4 2 7 3 2 2 3" xfId="38501" xr:uid="{00000000-0005-0000-0000-0000AD950000}"/>
    <cellStyle name="20% - Accent1 4 2 7 3 2 3" xfId="38502" xr:uid="{00000000-0005-0000-0000-0000AE950000}"/>
    <cellStyle name="20% - Accent1 4 2 7 3 2 3 2" xfId="38503" xr:uid="{00000000-0005-0000-0000-0000AF950000}"/>
    <cellStyle name="20% - Accent1 4 2 7 3 2 4" xfId="38504" xr:uid="{00000000-0005-0000-0000-0000B0950000}"/>
    <cellStyle name="20% - Accent1 4 2 7 3 3" xfId="38505" xr:uid="{00000000-0005-0000-0000-0000B1950000}"/>
    <cellStyle name="20% - Accent1 4 2 7 3 3 2" xfId="38506" xr:uid="{00000000-0005-0000-0000-0000B2950000}"/>
    <cellStyle name="20% - Accent1 4 2 7 3 3 2 2" xfId="38507" xr:uid="{00000000-0005-0000-0000-0000B3950000}"/>
    <cellStyle name="20% - Accent1 4 2 7 3 3 2 2 2" xfId="38508" xr:uid="{00000000-0005-0000-0000-0000B4950000}"/>
    <cellStyle name="20% - Accent1 4 2 7 3 3 2 3" xfId="38509" xr:uid="{00000000-0005-0000-0000-0000B5950000}"/>
    <cellStyle name="20% - Accent1 4 2 7 3 3 3" xfId="38510" xr:uid="{00000000-0005-0000-0000-0000B6950000}"/>
    <cellStyle name="20% - Accent1 4 2 7 3 3 3 2" xfId="38511" xr:uid="{00000000-0005-0000-0000-0000B7950000}"/>
    <cellStyle name="20% - Accent1 4 2 7 3 3 4" xfId="38512" xr:uid="{00000000-0005-0000-0000-0000B8950000}"/>
    <cellStyle name="20% - Accent1 4 2 7 3 4" xfId="38513" xr:uid="{00000000-0005-0000-0000-0000B9950000}"/>
    <cellStyle name="20% - Accent1 4 2 7 3 4 2" xfId="38514" xr:uid="{00000000-0005-0000-0000-0000BA950000}"/>
    <cellStyle name="20% - Accent1 4 2 7 3 4 2 2" xfId="38515" xr:uid="{00000000-0005-0000-0000-0000BB950000}"/>
    <cellStyle name="20% - Accent1 4 2 7 3 4 2 2 2" xfId="38516" xr:uid="{00000000-0005-0000-0000-0000BC950000}"/>
    <cellStyle name="20% - Accent1 4 2 7 3 4 2 3" xfId="38517" xr:uid="{00000000-0005-0000-0000-0000BD950000}"/>
    <cellStyle name="20% - Accent1 4 2 7 3 4 3" xfId="38518" xr:uid="{00000000-0005-0000-0000-0000BE950000}"/>
    <cellStyle name="20% - Accent1 4 2 7 3 4 3 2" xfId="38519" xr:uid="{00000000-0005-0000-0000-0000BF950000}"/>
    <cellStyle name="20% - Accent1 4 2 7 3 4 4" xfId="38520" xr:uid="{00000000-0005-0000-0000-0000C0950000}"/>
    <cellStyle name="20% - Accent1 4 2 7 3 5" xfId="38521" xr:uid="{00000000-0005-0000-0000-0000C1950000}"/>
    <cellStyle name="20% - Accent1 4 2 7 3 5 2" xfId="38522" xr:uid="{00000000-0005-0000-0000-0000C2950000}"/>
    <cellStyle name="20% - Accent1 4 2 7 3 5 2 2" xfId="38523" xr:uid="{00000000-0005-0000-0000-0000C3950000}"/>
    <cellStyle name="20% - Accent1 4 2 7 3 5 3" xfId="38524" xr:uid="{00000000-0005-0000-0000-0000C4950000}"/>
    <cellStyle name="20% - Accent1 4 2 7 3 6" xfId="38525" xr:uid="{00000000-0005-0000-0000-0000C5950000}"/>
    <cellStyle name="20% - Accent1 4 2 7 3 6 2" xfId="38526" xr:uid="{00000000-0005-0000-0000-0000C6950000}"/>
    <cellStyle name="20% - Accent1 4 2 7 3 6 2 2" xfId="38527" xr:uid="{00000000-0005-0000-0000-0000C7950000}"/>
    <cellStyle name="20% - Accent1 4 2 7 3 6 3" xfId="38528" xr:uid="{00000000-0005-0000-0000-0000C8950000}"/>
    <cellStyle name="20% - Accent1 4 2 7 3 7" xfId="38529" xr:uid="{00000000-0005-0000-0000-0000C9950000}"/>
    <cellStyle name="20% - Accent1 4 2 7 3 7 2" xfId="38530" xr:uid="{00000000-0005-0000-0000-0000CA950000}"/>
    <cellStyle name="20% - Accent1 4 2 7 3 8" xfId="38531" xr:uid="{00000000-0005-0000-0000-0000CB950000}"/>
    <cellStyle name="20% - Accent1 4 2 7 3 8 2" xfId="38532" xr:uid="{00000000-0005-0000-0000-0000CC950000}"/>
    <cellStyle name="20% - Accent1 4 2 7 3 9" xfId="38533" xr:uid="{00000000-0005-0000-0000-0000CD950000}"/>
    <cellStyle name="20% - Accent1 4 2 7 4" xfId="38534" xr:uid="{00000000-0005-0000-0000-0000CE950000}"/>
    <cellStyle name="20% - Accent1 4 2 7 4 2" xfId="38535" xr:uid="{00000000-0005-0000-0000-0000CF950000}"/>
    <cellStyle name="20% - Accent1 4 2 7 4 2 2" xfId="38536" xr:uid="{00000000-0005-0000-0000-0000D0950000}"/>
    <cellStyle name="20% - Accent1 4 2 7 4 2 2 2" xfId="38537" xr:uid="{00000000-0005-0000-0000-0000D1950000}"/>
    <cellStyle name="20% - Accent1 4 2 7 4 2 2 2 2" xfId="38538" xr:uid="{00000000-0005-0000-0000-0000D2950000}"/>
    <cellStyle name="20% - Accent1 4 2 7 4 2 2 3" xfId="38539" xr:uid="{00000000-0005-0000-0000-0000D3950000}"/>
    <cellStyle name="20% - Accent1 4 2 7 4 2 3" xfId="38540" xr:uid="{00000000-0005-0000-0000-0000D4950000}"/>
    <cellStyle name="20% - Accent1 4 2 7 4 2 3 2" xfId="38541" xr:uid="{00000000-0005-0000-0000-0000D5950000}"/>
    <cellStyle name="20% - Accent1 4 2 7 4 2 4" xfId="38542" xr:uid="{00000000-0005-0000-0000-0000D6950000}"/>
    <cellStyle name="20% - Accent1 4 2 7 4 3" xfId="38543" xr:uid="{00000000-0005-0000-0000-0000D7950000}"/>
    <cellStyle name="20% - Accent1 4 2 7 4 3 2" xfId="38544" xr:uid="{00000000-0005-0000-0000-0000D8950000}"/>
    <cellStyle name="20% - Accent1 4 2 7 4 3 2 2" xfId="38545" xr:uid="{00000000-0005-0000-0000-0000D9950000}"/>
    <cellStyle name="20% - Accent1 4 2 7 4 3 2 2 2" xfId="38546" xr:uid="{00000000-0005-0000-0000-0000DA950000}"/>
    <cellStyle name="20% - Accent1 4 2 7 4 3 2 3" xfId="38547" xr:uid="{00000000-0005-0000-0000-0000DB950000}"/>
    <cellStyle name="20% - Accent1 4 2 7 4 3 3" xfId="38548" xr:uid="{00000000-0005-0000-0000-0000DC950000}"/>
    <cellStyle name="20% - Accent1 4 2 7 4 3 3 2" xfId="38549" xr:uid="{00000000-0005-0000-0000-0000DD950000}"/>
    <cellStyle name="20% - Accent1 4 2 7 4 3 4" xfId="38550" xr:uid="{00000000-0005-0000-0000-0000DE950000}"/>
    <cellStyle name="20% - Accent1 4 2 7 4 4" xfId="38551" xr:uid="{00000000-0005-0000-0000-0000DF950000}"/>
    <cellStyle name="20% - Accent1 4 2 7 4 4 2" xfId="38552" xr:uid="{00000000-0005-0000-0000-0000E0950000}"/>
    <cellStyle name="20% - Accent1 4 2 7 4 4 2 2" xfId="38553" xr:uid="{00000000-0005-0000-0000-0000E1950000}"/>
    <cellStyle name="20% - Accent1 4 2 7 4 4 2 2 2" xfId="38554" xr:uid="{00000000-0005-0000-0000-0000E2950000}"/>
    <cellStyle name="20% - Accent1 4 2 7 4 4 2 3" xfId="38555" xr:uid="{00000000-0005-0000-0000-0000E3950000}"/>
    <cellStyle name="20% - Accent1 4 2 7 4 4 3" xfId="38556" xr:uid="{00000000-0005-0000-0000-0000E4950000}"/>
    <cellStyle name="20% - Accent1 4 2 7 4 4 3 2" xfId="38557" xr:uid="{00000000-0005-0000-0000-0000E5950000}"/>
    <cellStyle name="20% - Accent1 4 2 7 4 4 4" xfId="38558" xr:uid="{00000000-0005-0000-0000-0000E6950000}"/>
    <cellStyle name="20% - Accent1 4 2 7 4 5" xfId="38559" xr:uid="{00000000-0005-0000-0000-0000E7950000}"/>
    <cellStyle name="20% - Accent1 4 2 7 4 5 2" xfId="38560" xr:uid="{00000000-0005-0000-0000-0000E8950000}"/>
    <cellStyle name="20% - Accent1 4 2 7 4 5 2 2" xfId="38561" xr:uid="{00000000-0005-0000-0000-0000E9950000}"/>
    <cellStyle name="20% - Accent1 4 2 7 4 5 3" xfId="38562" xr:uid="{00000000-0005-0000-0000-0000EA950000}"/>
    <cellStyle name="20% - Accent1 4 2 7 4 6" xfId="38563" xr:uid="{00000000-0005-0000-0000-0000EB950000}"/>
    <cellStyle name="20% - Accent1 4 2 7 4 6 2" xfId="38564" xr:uid="{00000000-0005-0000-0000-0000EC950000}"/>
    <cellStyle name="20% - Accent1 4 2 7 4 6 2 2" xfId="38565" xr:uid="{00000000-0005-0000-0000-0000ED950000}"/>
    <cellStyle name="20% - Accent1 4 2 7 4 6 3" xfId="38566" xr:uid="{00000000-0005-0000-0000-0000EE950000}"/>
    <cellStyle name="20% - Accent1 4 2 7 4 7" xfId="38567" xr:uid="{00000000-0005-0000-0000-0000EF950000}"/>
    <cellStyle name="20% - Accent1 4 2 7 4 7 2" xfId="38568" xr:uid="{00000000-0005-0000-0000-0000F0950000}"/>
    <cellStyle name="20% - Accent1 4 2 7 4 8" xfId="38569" xr:uid="{00000000-0005-0000-0000-0000F1950000}"/>
    <cellStyle name="20% - Accent1 4 2 7 4 8 2" xfId="38570" xr:uid="{00000000-0005-0000-0000-0000F2950000}"/>
    <cellStyle name="20% - Accent1 4 2 7 4 9" xfId="38571" xr:uid="{00000000-0005-0000-0000-0000F3950000}"/>
    <cellStyle name="20% - Accent1 4 2 7 5" xfId="38572" xr:uid="{00000000-0005-0000-0000-0000F4950000}"/>
    <cellStyle name="20% - Accent1 4 2 7 5 2" xfId="38573" xr:uid="{00000000-0005-0000-0000-0000F5950000}"/>
    <cellStyle name="20% - Accent1 4 2 7 5 2 2" xfId="38574" xr:uid="{00000000-0005-0000-0000-0000F6950000}"/>
    <cellStyle name="20% - Accent1 4 2 7 5 2 2 2" xfId="38575" xr:uid="{00000000-0005-0000-0000-0000F7950000}"/>
    <cellStyle name="20% - Accent1 4 2 7 5 2 3" xfId="38576" xr:uid="{00000000-0005-0000-0000-0000F8950000}"/>
    <cellStyle name="20% - Accent1 4 2 7 5 3" xfId="38577" xr:uid="{00000000-0005-0000-0000-0000F9950000}"/>
    <cellStyle name="20% - Accent1 4 2 7 5 3 2" xfId="38578" xr:uid="{00000000-0005-0000-0000-0000FA950000}"/>
    <cellStyle name="20% - Accent1 4 2 7 5 4" xfId="38579" xr:uid="{00000000-0005-0000-0000-0000FB950000}"/>
    <cellStyle name="20% - Accent1 4 2 7 6" xfId="38580" xr:uid="{00000000-0005-0000-0000-0000FC950000}"/>
    <cellStyle name="20% - Accent1 4 2 7 6 2" xfId="38581" xr:uid="{00000000-0005-0000-0000-0000FD950000}"/>
    <cellStyle name="20% - Accent1 4 2 7 6 2 2" xfId="38582" xr:uid="{00000000-0005-0000-0000-0000FE950000}"/>
    <cellStyle name="20% - Accent1 4 2 7 6 2 2 2" xfId="38583" xr:uid="{00000000-0005-0000-0000-0000FF950000}"/>
    <cellStyle name="20% - Accent1 4 2 7 6 2 3" xfId="38584" xr:uid="{00000000-0005-0000-0000-000000960000}"/>
    <cellStyle name="20% - Accent1 4 2 7 6 3" xfId="38585" xr:uid="{00000000-0005-0000-0000-000001960000}"/>
    <cellStyle name="20% - Accent1 4 2 7 6 3 2" xfId="38586" xr:uid="{00000000-0005-0000-0000-000002960000}"/>
    <cellStyle name="20% - Accent1 4 2 7 6 4" xfId="38587" xr:uid="{00000000-0005-0000-0000-000003960000}"/>
    <cellStyle name="20% - Accent1 4 2 7 7" xfId="38588" xr:uid="{00000000-0005-0000-0000-000004960000}"/>
    <cellStyle name="20% - Accent1 4 2 7 7 2" xfId="38589" xr:uid="{00000000-0005-0000-0000-000005960000}"/>
    <cellStyle name="20% - Accent1 4 2 7 7 2 2" xfId="38590" xr:uid="{00000000-0005-0000-0000-000006960000}"/>
    <cellStyle name="20% - Accent1 4 2 7 7 2 2 2" xfId="38591" xr:uid="{00000000-0005-0000-0000-000007960000}"/>
    <cellStyle name="20% - Accent1 4 2 7 7 2 3" xfId="38592" xr:uid="{00000000-0005-0000-0000-000008960000}"/>
    <cellStyle name="20% - Accent1 4 2 7 7 3" xfId="38593" xr:uid="{00000000-0005-0000-0000-000009960000}"/>
    <cellStyle name="20% - Accent1 4 2 7 7 3 2" xfId="38594" xr:uid="{00000000-0005-0000-0000-00000A960000}"/>
    <cellStyle name="20% - Accent1 4 2 7 7 4" xfId="38595" xr:uid="{00000000-0005-0000-0000-00000B960000}"/>
    <cellStyle name="20% - Accent1 4 2 7 8" xfId="38596" xr:uid="{00000000-0005-0000-0000-00000C960000}"/>
    <cellStyle name="20% - Accent1 4 2 7 8 2" xfId="38597" xr:uid="{00000000-0005-0000-0000-00000D960000}"/>
    <cellStyle name="20% - Accent1 4 2 7 8 2 2" xfId="38598" xr:uid="{00000000-0005-0000-0000-00000E960000}"/>
    <cellStyle name="20% - Accent1 4 2 7 8 3" xfId="38599" xr:uid="{00000000-0005-0000-0000-00000F960000}"/>
    <cellStyle name="20% - Accent1 4 2 7 9" xfId="38600" xr:uid="{00000000-0005-0000-0000-000010960000}"/>
    <cellStyle name="20% - Accent1 4 2 7 9 2" xfId="38601" xr:uid="{00000000-0005-0000-0000-000011960000}"/>
    <cellStyle name="20% - Accent1 4 2 7 9 2 2" xfId="38602" xr:uid="{00000000-0005-0000-0000-000012960000}"/>
    <cellStyle name="20% - Accent1 4 2 7 9 3" xfId="38603" xr:uid="{00000000-0005-0000-0000-000013960000}"/>
    <cellStyle name="20% - Accent1 4 2 8" xfId="38604" xr:uid="{00000000-0005-0000-0000-000014960000}"/>
    <cellStyle name="20% - Accent1 4 2 8 10" xfId="38605" xr:uid="{00000000-0005-0000-0000-000015960000}"/>
    <cellStyle name="20% - Accent1 4 2 8 10 2" xfId="38606" xr:uid="{00000000-0005-0000-0000-000016960000}"/>
    <cellStyle name="20% - Accent1 4 2 8 11" xfId="38607" xr:uid="{00000000-0005-0000-0000-000017960000}"/>
    <cellStyle name="20% - Accent1 4 2 8 2" xfId="38608" xr:uid="{00000000-0005-0000-0000-000018960000}"/>
    <cellStyle name="20% - Accent1 4 2 8 2 2" xfId="38609" xr:uid="{00000000-0005-0000-0000-000019960000}"/>
    <cellStyle name="20% - Accent1 4 2 8 2 2 2" xfId="38610" xr:uid="{00000000-0005-0000-0000-00001A960000}"/>
    <cellStyle name="20% - Accent1 4 2 8 2 2 2 2" xfId="38611" xr:uid="{00000000-0005-0000-0000-00001B960000}"/>
    <cellStyle name="20% - Accent1 4 2 8 2 2 2 2 2" xfId="38612" xr:uid="{00000000-0005-0000-0000-00001C960000}"/>
    <cellStyle name="20% - Accent1 4 2 8 2 2 2 3" xfId="38613" xr:uid="{00000000-0005-0000-0000-00001D960000}"/>
    <cellStyle name="20% - Accent1 4 2 8 2 2 3" xfId="38614" xr:uid="{00000000-0005-0000-0000-00001E960000}"/>
    <cellStyle name="20% - Accent1 4 2 8 2 2 3 2" xfId="38615" xr:uid="{00000000-0005-0000-0000-00001F960000}"/>
    <cellStyle name="20% - Accent1 4 2 8 2 2 4" xfId="38616" xr:uid="{00000000-0005-0000-0000-000020960000}"/>
    <cellStyle name="20% - Accent1 4 2 8 2 3" xfId="38617" xr:uid="{00000000-0005-0000-0000-000021960000}"/>
    <cellStyle name="20% - Accent1 4 2 8 2 3 2" xfId="38618" xr:uid="{00000000-0005-0000-0000-000022960000}"/>
    <cellStyle name="20% - Accent1 4 2 8 2 3 2 2" xfId="38619" xr:uid="{00000000-0005-0000-0000-000023960000}"/>
    <cellStyle name="20% - Accent1 4 2 8 2 3 2 2 2" xfId="38620" xr:uid="{00000000-0005-0000-0000-000024960000}"/>
    <cellStyle name="20% - Accent1 4 2 8 2 3 2 3" xfId="38621" xr:uid="{00000000-0005-0000-0000-000025960000}"/>
    <cellStyle name="20% - Accent1 4 2 8 2 3 3" xfId="38622" xr:uid="{00000000-0005-0000-0000-000026960000}"/>
    <cellStyle name="20% - Accent1 4 2 8 2 3 3 2" xfId="38623" xr:uid="{00000000-0005-0000-0000-000027960000}"/>
    <cellStyle name="20% - Accent1 4 2 8 2 3 4" xfId="38624" xr:uid="{00000000-0005-0000-0000-000028960000}"/>
    <cellStyle name="20% - Accent1 4 2 8 2 4" xfId="38625" xr:uid="{00000000-0005-0000-0000-000029960000}"/>
    <cellStyle name="20% - Accent1 4 2 8 2 4 2" xfId="38626" xr:uid="{00000000-0005-0000-0000-00002A960000}"/>
    <cellStyle name="20% - Accent1 4 2 8 2 4 2 2" xfId="38627" xr:uid="{00000000-0005-0000-0000-00002B960000}"/>
    <cellStyle name="20% - Accent1 4 2 8 2 4 2 2 2" xfId="38628" xr:uid="{00000000-0005-0000-0000-00002C960000}"/>
    <cellStyle name="20% - Accent1 4 2 8 2 4 2 3" xfId="38629" xr:uid="{00000000-0005-0000-0000-00002D960000}"/>
    <cellStyle name="20% - Accent1 4 2 8 2 4 3" xfId="38630" xr:uid="{00000000-0005-0000-0000-00002E960000}"/>
    <cellStyle name="20% - Accent1 4 2 8 2 4 3 2" xfId="38631" xr:uid="{00000000-0005-0000-0000-00002F960000}"/>
    <cellStyle name="20% - Accent1 4 2 8 2 4 4" xfId="38632" xr:uid="{00000000-0005-0000-0000-000030960000}"/>
    <cellStyle name="20% - Accent1 4 2 8 2 5" xfId="38633" xr:uid="{00000000-0005-0000-0000-000031960000}"/>
    <cellStyle name="20% - Accent1 4 2 8 2 5 2" xfId="38634" xr:uid="{00000000-0005-0000-0000-000032960000}"/>
    <cellStyle name="20% - Accent1 4 2 8 2 5 2 2" xfId="38635" xr:uid="{00000000-0005-0000-0000-000033960000}"/>
    <cellStyle name="20% - Accent1 4 2 8 2 5 3" xfId="38636" xr:uid="{00000000-0005-0000-0000-000034960000}"/>
    <cellStyle name="20% - Accent1 4 2 8 2 6" xfId="38637" xr:uid="{00000000-0005-0000-0000-000035960000}"/>
    <cellStyle name="20% - Accent1 4 2 8 2 6 2" xfId="38638" xr:uid="{00000000-0005-0000-0000-000036960000}"/>
    <cellStyle name="20% - Accent1 4 2 8 2 6 2 2" xfId="38639" xr:uid="{00000000-0005-0000-0000-000037960000}"/>
    <cellStyle name="20% - Accent1 4 2 8 2 6 3" xfId="38640" xr:uid="{00000000-0005-0000-0000-000038960000}"/>
    <cellStyle name="20% - Accent1 4 2 8 2 7" xfId="38641" xr:uid="{00000000-0005-0000-0000-000039960000}"/>
    <cellStyle name="20% - Accent1 4 2 8 2 7 2" xfId="38642" xr:uid="{00000000-0005-0000-0000-00003A960000}"/>
    <cellStyle name="20% - Accent1 4 2 8 2 8" xfId="38643" xr:uid="{00000000-0005-0000-0000-00003B960000}"/>
    <cellStyle name="20% - Accent1 4 2 8 2 8 2" xfId="38644" xr:uid="{00000000-0005-0000-0000-00003C960000}"/>
    <cellStyle name="20% - Accent1 4 2 8 2 9" xfId="38645" xr:uid="{00000000-0005-0000-0000-00003D960000}"/>
    <cellStyle name="20% - Accent1 4 2 8 3" xfId="38646" xr:uid="{00000000-0005-0000-0000-00003E960000}"/>
    <cellStyle name="20% - Accent1 4 2 8 3 2" xfId="38647" xr:uid="{00000000-0005-0000-0000-00003F960000}"/>
    <cellStyle name="20% - Accent1 4 2 8 3 2 2" xfId="38648" xr:uid="{00000000-0005-0000-0000-000040960000}"/>
    <cellStyle name="20% - Accent1 4 2 8 3 2 2 2" xfId="38649" xr:uid="{00000000-0005-0000-0000-000041960000}"/>
    <cellStyle name="20% - Accent1 4 2 8 3 2 2 2 2" xfId="38650" xr:uid="{00000000-0005-0000-0000-000042960000}"/>
    <cellStyle name="20% - Accent1 4 2 8 3 2 2 3" xfId="38651" xr:uid="{00000000-0005-0000-0000-000043960000}"/>
    <cellStyle name="20% - Accent1 4 2 8 3 2 3" xfId="38652" xr:uid="{00000000-0005-0000-0000-000044960000}"/>
    <cellStyle name="20% - Accent1 4 2 8 3 2 3 2" xfId="38653" xr:uid="{00000000-0005-0000-0000-000045960000}"/>
    <cellStyle name="20% - Accent1 4 2 8 3 2 4" xfId="38654" xr:uid="{00000000-0005-0000-0000-000046960000}"/>
    <cellStyle name="20% - Accent1 4 2 8 3 3" xfId="38655" xr:uid="{00000000-0005-0000-0000-000047960000}"/>
    <cellStyle name="20% - Accent1 4 2 8 3 3 2" xfId="38656" xr:uid="{00000000-0005-0000-0000-000048960000}"/>
    <cellStyle name="20% - Accent1 4 2 8 3 3 2 2" xfId="38657" xr:uid="{00000000-0005-0000-0000-000049960000}"/>
    <cellStyle name="20% - Accent1 4 2 8 3 3 2 2 2" xfId="38658" xr:uid="{00000000-0005-0000-0000-00004A960000}"/>
    <cellStyle name="20% - Accent1 4 2 8 3 3 2 3" xfId="38659" xr:uid="{00000000-0005-0000-0000-00004B960000}"/>
    <cellStyle name="20% - Accent1 4 2 8 3 3 3" xfId="38660" xr:uid="{00000000-0005-0000-0000-00004C960000}"/>
    <cellStyle name="20% - Accent1 4 2 8 3 3 3 2" xfId="38661" xr:uid="{00000000-0005-0000-0000-00004D960000}"/>
    <cellStyle name="20% - Accent1 4 2 8 3 3 4" xfId="38662" xr:uid="{00000000-0005-0000-0000-00004E960000}"/>
    <cellStyle name="20% - Accent1 4 2 8 3 4" xfId="38663" xr:uid="{00000000-0005-0000-0000-00004F960000}"/>
    <cellStyle name="20% - Accent1 4 2 8 3 4 2" xfId="38664" xr:uid="{00000000-0005-0000-0000-000050960000}"/>
    <cellStyle name="20% - Accent1 4 2 8 3 4 2 2" xfId="38665" xr:uid="{00000000-0005-0000-0000-000051960000}"/>
    <cellStyle name="20% - Accent1 4 2 8 3 4 2 2 2" xfId="38666" xr:uid="{00000000-0005-0000-0000-000052960000}"/>
    <cellStyle name="20% - Accent1 4 2 8 3 4 2 3" xfId="38667" xr:uid="{00000000-0005-0000-0000-000053960000}"/>
    <cellStyle name="20% - Accent1 4 2 8 3 4 3" xfId="38668" xr:uid="{00000000-0005-0000-0000-000054960000}"/>
    <cellStyle name="20% - Accent1 4 2 8 3 4 3 2" xfId="38669" xr:uid="{00000000-0005-0000-0000-000055960000}"/>
    <cellStyle name="20% - Accent1 4 2 8 3 4 4" xfId="38670" xr:uid="{00000000-0005-0000-0000-000056960000}"/>
    <cellStyle name="20% - Accent1 4 2 8 3 5" xfId="38671" xr:uid="{00000000-0005-0000-0000-000057960000}"/>
    <cellStyle name="20% - Accent1 4 2 8 3 5 2" xfId="38672" xr:uid="{00000000-0005-0000-0000-000058960000}"/>
    <cellStyle name="20% - Accent1 4 2 8 3 5 2 2" xfId="38673" xr:uid="{00000000-0005-0000-0000-000059960000}"/>
    <cellStyle name="20% - Accent1 4 2 8 3 5 3" xfId="38674" xr:uid="{00000000-0005-0000-0000-00005A960000}"/>
    <cellStyle name="20% - Accent1 4 2 8 3 6" xfId="38675" xr:uid="{00000000-0005-0000-0000-00005B960000}"/>
    <cellStyle name="20% - Accent1 4 2 8 3 6 2" xfId="38676" xr:uid="{00000000-0005-0000-0000-00005C960000}"/>
    <cellStyle name="20% - Accent1 4 2 8 3 6 2 2" xfId="38677" xr:uid="{00000000-0005-0000-0000-00005D960000}"/>
    <cellStyle name="20% - Accent1 4 2 8 3 6 3" xfId="38678" xr:uid="{00000000-0005-0000-0000-00005E960000}"/>
    <cellStyle name="20% - Accent1 4 2 8 3 7" xfId="38679" xr:uid="{00000000-0005-0000-0000-00005F960000}"/>
    <cellStyle name="20% - Accent1 4 2 8 3 7 2" xfId="38680" xr:uid="{00000000-0005-0000-0000-000060960000}"/>
    <cellStyle name="20% - Accent1 4 2 8 3 8" xfId="38681" xr:uid="{00000000-0005-0000-0000-000061960000}"/>
    <cellStyle name="20% - Accent1 4 2 8 3 8 2" xfId="38682" xr:uid="{00000000-0005-0000-0000-000062960000}"/>
    <cellStyle name="20% - Accent1 4 2 8 3 9" xfId="38683" xr:uid="{00000000-0005-0000-0000-000063960000}"/>
    <cellStyle name="20% - Accent1 4 2 8 4" xfId="38684" xr:uid="{00000000-0005-0000-0000-000064960000}"/>
    <cellStyle name="20% - Accent1 4 2 8 4 2" xfId="38685" xr:uid="{00000000-0005-0000-0000-000065960000}"/>
    <cellStyle name="20% - Accent1 4 2 8 4 2 2" xfId="38686" xr:uid="{00000000-0005-0000-0000-000066960000}"/>
    <cellStyle name="20% - Accent1 4 2 8 4 2 2 2" xfId="38687" xr:uid="{00000000-0005-0000-0000-000067960000}"/>
    <cellStyle name="20% - Accent1 4 2 8 4 2 3" xfId="38688" xr:uid="{00000000-0005-0000-0000-000068960000}"/>
    <cellStyle name="20% - Accent1 4 2 8 4 3" xfId="38689" xr:uid="{00000000-0005-0000-0000-000069960000}"/>
    <cellStyle name="20% - Accent1 4 2 8 4 3 2" xfId="38690" xr:uid="{00000000-0005-0000-0000-00006A960000}"/>
    <cellStyle name="20% - Accent1 4 2 8 4 4" xfId="38691" xr:uid="{00000000-0005-0000-0000-00006B960000}"/>
    <cellStyle name="20% - Accent1 4 2 8 5" xfId="38692" xr:uid="{00000000-0005-0000-0000-00006C960000}"/>
    <cellStyle name="20% - Accent1 4 2 8 5 2" xfId="38693" xr:uid="{00000000-0005-0000-0000-00006D960000}"/>
    <cellStyle name="20% - Accent1 4 2 8 5 2 2" xfId="38694" xr:uid="{00000000-0005-0000-0000-00006E960000}"/>
    <cellStyle name="20% - Accent1 4 2 8 5 2 2 2" xfId="38695" xr:uid="{00000000-0005-0000-0000-00006F960000}"/>
    <cellStyle name="20% - Accent1 4 2 8 5 2 3" xfId="38696" xr:uid="{00000000-0005-0000-0000-000070960000}"/>
    <cellStyle name="20% - Accent1 4 2 8 5 3" xfId="38697" xr:uid="{00000000-0005-0000-0000-000071960000}"/>
    <cellStyle name="20% - Accent1 4 2 8 5 3 2" xfId="38698" xr:uid="{00000000-0005-0000-0000-000072960000}"/>
    <cellStyle name="20% - Accent1 4 2 8 5 4" xfId="38699" xr:uid="{00000000-0005-0000-0000-000073960000}"/>
    <cellStyle name="20% - Accent1 4 2 8 6" xfId="38700" xr:uid="{00000000-0005-0000-0000-000074960000}"/>
    <cellStyle name="20% - Accent1 4 2 8 6 2" xfId="38701" xr:uid="{00000000-0005-0000-0000-000075960000}"/>
    <cellStyle name="20% - Accent1 4 2 8 6 2 2" xfId="38702" xr:uid="{00000000-0005-0000-0000-000076960000}"/>
    <cellStyle name="20% - Accent1 4 2 8 6 2 2 2" xfId="38703" xr:uid="{00000000-0005-0000-0000-000077960000}"/>
    <cellStyle name="20% - Accent1 4 2 8 6 2 3" xfId="38704" xr:uid="{00000000-0005-0000-0000-000078960000}"/>
    <cellStyle name="20% - Accent1 4 2 8 6 3" xfId="38705" xr:uid="{00000000-0005-0000-0000-000079960000}"/>
    <cellStyle name="20% - Accent1 4 2 8 6 3 2" xfId="38706" xr:uid="{00000000-0005-0000-0000-00007A960000}"/>
    <cellStyle name="20% - Accent1 4 2 8 6 4" xfId="38707" xr:uid="{00000000-0005-0000-0000-00007B960000}"/>
    <cellStyle name="20% - Accent1 4 2 8 7" xfId="38708" xr:uid="{00000000-0005-0000-0000-00007C960000}"/>
    <cellStyle name="20% - Accent1 4 2 8 7 2" xfId="38709" xr:uid="{00000000-0005-0000-0000-00007D960000}"/>
    <cellStyle name="20% - Accent1 4 2 8 7 2 2" xfId="38710" xr:uid="{00000000-0005-0000-0000-00007E960000}"/>
    <cellStyle name="20% - Accent1 4 2 8 7 3" xfId="38711" xr:uid="{00000000-0005-0000-0000-00007F960000}"/>
    <cellStyle name="20% - Accent1 4 2 8 8" xfId="38712" xr:uid="{00000000-0005-0000-0000-000080960000}"/>
    <cellStyle name="20% - Accent1 4 2 8 8 2" xfId="38713" xr:uid="{00000000-0005-0000-0000-000081960000}"/>
    <cellStyle name="20% - Accent1 4 2 8 8 2 2" xfId="38714" xr:uid="{00000000-0005-0000-0000-000082960000}"/>
    <cellStyle name="20% - Accent1 4 2 8 8 3" xfId="38715" xr:uid="{00000000-0005-0000-0000-000083960000}"/>
    <cellStyle name="20% - Accent1 4 2 8 9" xfId="38716" xr:uid="{00000000-0005-0000-0000-000084960000}"/>
    <cellStyle name="20% - Accent1 4 2 8 9 2" xfId="38717" xr:uid="{00000000-0005-0000-0000-000085960000}"/>
    <cellStyle name="20% - Accent1 4 2 9" xfId="38718" xr:uid="{00000000-0005-0000-0000-000086960000}"/>
    <cellStyle name="20% - Accent1 4 2 9 10" xfId="38719" xr:uid="{00000000-0005-0000-0000-000087960000}"/>
    <cellStyle name="20% - Accent1 4 2 9 10 2" xfId="38720" xr:uid="{00000000-0005-0000-0000-000088960000}"/>
    <cellStyle name="20% - Accent1 4 2 9 11" xfId="38721" xr:uid="{00000000-0005-0000-0000-000089960000}"/>
    <cellStyle name="20% - Accent1 4 2 9 2" xfId="38722" xr:uid="{00000000-0005-0000-0000-00008A960000}"/>
    <cellStyle name="20% - Accent1 4 2 9 2 2" xfId="38723" xr:uid="{00000000-0005-0000-0000-00008B960000}"/>
    <cellStyle name="20% - Accent1 4 2 9 2 2 2" xfId="38724" xr:uid="{00000000-0005-0000-0000-00008C960000}"/>
    <cellStyle name="20% - Accent1 4 2 9 2 2 2 2" xfId="38725" xr:uid="{00000000-0005-0000-0000-00008D960000}"/>
    <cellStyle name="20% - Accent1 4 2 9 2 2 2 2 2" xfId="38726" xr:uid="{00000000-0005-0000-0000-00008E960000}"/>
    <cellStyle name="20% - Accent1 4 2 9 2 2 2 3" xfId="38727" xr:uid="{00000000-0005-0000-0000-00008F960000}"/>
    <cellStyle name="20% - Accent1 4 2 9 2 2 3" xfId="38728" xr:uid="{00000000-0005-0000-0000-000090960000}"/>
    <cellStyle name="20% - Accent1 4 2 9 2 2 3 2" xfId="38729" xr:uid="{00000000-0005-0000-0000-000091960000}"/>
    <cellStyle name="20% - Accent1 4 2 9 2 2 4" xfId="38730" xr:uid="{00000000-0005-0000-0000-000092960000}"/>
    <cellStyle name="20% - Accent1 4 2 9 2 3" xfId="38731" xr:uid="{00000000-0005-0000-0000-000093960000}"/>
    <cellStyle name="20% - Accent1 4 2 9 2 3 2" xfId="38732" xr:uid="{00000000-0005-0000-0000-000094960000}"/>
    <cellStyle name="20% - Accent1 4 2 9 2 3 2 2" xfId="38733" xr:uid="{00000000-0005-0000-0000-000095960000}"/>
    <cellStyle name="20% - Accent1 4 2 9 2 3 2 2 2" xfId="38734" xr:uid="{00000000-0005-0000-0000-000096960000}"/>
    <cellStyle name="20% - Accent1 4 2 9 2 3 2 3" xfId="38735" xr:uid="{00000000-0005-0000-0000-000097960000}"/>
    <cellStyle name="20% - Accent1 4 2 9 2 3 3" xfId="38736" xr:uid="{00000000-0005-0000-0000-000098960000}"/>
    <cellStyle name="20% - Accent1 4 2 9 2 3 3 2" xfId="38737" xr:uid="{00000000-0005-0000-0000-000099960000}"/>
    <cellStyle name="20% - Accent1 4 2 9 2 3 4" xfId="38738" xr:uid="{00000000-0005-0000-0000-00009A960000}"/>
    <cellStyle name="20% - Accent1 4 2 9 2 4" xfId="38739" xr:uid="{00000000-0005-0000-0000-00009B960000}"/>
    <cellStyle name="20% - Accent1 4 2 9 2 4 2" xfId="38740" xr:uid="{00000000-0005-0000-0000-00009C960000}"/>
    <cellStyle name="20% - Accent1 4 2 9 2 4 2 2" xfId="38741" xr:uid="{00000000-0005-0000-0000-00009D960000}"/>
    <cellStyle name="20% - Accent1 4 2 9 2 4 2 2 2" xfId="38742" xr:uid="{00000000-0005-0000-0000-00009E960000}"/>
    <cellStyle name="20% - Accent1 4 2 9 2 4 2 3" xfId="38743" xr:uid="{00000000-0005-0000-0000-00009F960000}"/>
    <cellStyle name="20% - Accent1 4 2 9 2 4 3" xfId="38744" xr:uid="{00000000-0005-0000-0000-0000A0960000}"/>
    <cellStyle name="20% - Accent1 4 2 9 2 4 3 2" xfId="38745" xr:uid="{00000000-0005-0000-0000-0000A1960000}"/>
    <cellStyle name="20% - Accent1 4 2 9 2 4 4" xfId="38746" xr:uid="{00000000-0005-0000-0000-0000A2960000}"/>
    <cellStyle name="20% - Accent1 4 2 9 2 5" xfId="38747" xr:uid="{00000000-0005-0000-0000-0000A3960000}"/>
    <cellStyle name="20% - Accent1 4 2 9 2 5 2" xfId="38748" xr:uid="{00000000-0005-0000-0000-0000A4960000}"/>
    <cellStyle name="20% - Accent1 4 2 9 2 5 2 2" xfId="38749" xr:uid="{00000000-0005-0000-0000-0000A5960000}"/>
    <cellStyle name="20% - Accent1 4 2 9 2 5 3" xfId="38750" xr:uid="{00000000-0005-0000-0000-0000A6960000}"/>
    <cellStyle name="20% - Accent1 4 2 9 2 6" xfId="38751" xr:uid="{00000000-0005-0000-0000-0000A7960000}"/>
    <cellStyle name="20% - Accent1 4 2 9 2 6 2" xfId="38752" xr:uid="{00000000-0005-0000-0000-0000A8960000}"/>
    <cellStyle name="20% - Accent1 4 2 9 2 6 2 2" xfId="38753" xr:uid="{00000000-0005-0000-0000-0000A9960000}"/>
    <cellStyle name="20% - Accent1 4 2 9 2 6 3" xfId="38754" xr:uid="{00000000-0005-0000-0000-0000AA960000}"/>
    <cellStyle name="20% - Accent1 4 2 9 2 7" xfId="38755" xr:uid="{00000000-0005-0000-0000-0000AB960000}"/>
    <cellStyle name="20% - Accent1 4 2 9 2 7 2" xfId="38756" xr:uid="{00000000-0005-0000-0000-0000AC960000}"/>
    <cellStyle name="20% - Accent1 4 2 9 2 8" xfId="38757" xr:uid="{00000000-0005-0000-0000-0000AD960000}"/>
    <cellStyle name="20% - Accent1 4 2 9 2 8 2" xfId="38758" xr:uid="{00000000-0005-0000-0000-0000AE960000}"/>
    <cellStyle name="20% - Accent1 4 2 9 2 9" xfId="38759" xr:uid="{00000000-0005-0000-0000-0000AF960000}"/>
    <cellStyle name="20% - Accent1 4 2 9 3" xfId="38760" xr:uid="{00000000-0005-0000-0000-0000B0960000}"/>
    <cellStyle name="20% - Accent1 4 2 9 3 2" xfId="38761" xr:uid="{00000000-0005-0000-0000-0000B1960000}"/>
    <cellStyle name="20% - Accent1 4 2 9 3 2 2" xfId="38762" xr:uid="{00000000-0005-0000-0000-0000B2960000}"/>
    <cellStyle name="20% - Accent1 4 2 9 3 2 2 2" xfId="38763" xr:uid="{00000000-0005-0000-0000-0000B3960000}"/>
    <cellStyle name="20% - Accent1 4 2 9 3 2 2 2 2" xfId="38764" xr:uid="{00000000-0005-0000-0000-0000B4960000}"/>
    <cellStyle name="20% - Accent1 4 2 9 3 2 2 3" xfId="38765" xr:uid="{00000000-0005-0000-0000-0000B5960000}"/>
    <cellStyle name="20% - Accent1 4 2 9 3 2 3" xfId="38766" xr:uid="{00000000-0005-0000-0000-0000B6960000}"/>
    <cellStyle name="20% - Accent1 4 2 9 3 2 3 2" xfId="38767" xr:uid="{00000000-0005-0000-0000-0000B7960000}"/>
    <cellStyle name="20% - Accent1 4 2 9 3 2 4" xfId="38768" xr:uid="{00000000-0005-0000-0000-0000B8960000}"/>
    <cellStyle name="20% - Accent1 4 2 9 3 3" xfId="38769" xr:uid="{00000000-0005-0000-0000-0000B9960000}"/>
    <cellStyle name="20% - Accent1 4 2 9 3 3 2" xfId="38770" xr:uid="{00000000-0005-0000-0000-0000BA960000}"/>
    <cellStyle name="20% - Accent1 4 2 9 3 3 2 2" xfId="38771" xr:uid="{00000000-0005-0000-0000-0000BB960000}"/>
    <cellStyle name="20% - Accent1 4 2 9 3 3 2 2 2" xfId="38772" xr:uid="{00000000-0005-0000-0000-0000BC960000}"/>
    <cellStyle name="20% - Accent1 4 2 9 3 3 2 3" xfId="38773" xr:uid="{00000000-0005-0000-0000-0000BD960000}"/>
    <cellStyle name="20% - Accent1 4 2 9 3 3 3" xfId="38774" xr:uid="{00000000-0005-0000-0000-0000BE960000}"/>
    <cellStyle name="20% - Accent1 4 2 9 3 3 3 2" xfId="38775" xr:uid="{00000000-0005-0000-0000-0000BF960000}"/>
    <cellStyle name="20% - Accent1 4 2 9 3 3 4" xfId="38776" xr:uid="{00000000-0005-0000-0000-0000C0960000}"/>
    <cellStyle name="20% - Accent1 4 2 9 3 4" xfId="38777" xr:uid="{00000000-0005-0000-0000-0000C1960000}"/>
    <cellStyle name="20% - Accent1 4 2 9 3 4 2" xfId="38778" xr:uid="{00000000-0005-0000-0000-0000C2960000}"/>
    <cellStyle name="20% - Accent1 4 2 9 3 4 2 2" xfId="38779" xr:uid="{00000000-0005-0000-0000-0000C3960000}"/>
    <cellStyle name="20% - Accent1 4 2 9 3 4 2 2 2" xfId="38780" xr:uid="{00000000-0005-0000-0000-0000C4960000}"/>
    <cellStyle name="20% - Accent1 4 2 9 3 4 2 3" xfId="38781" xr:uid="{00000000-0005-0000-0000-0000C5960000}"/>
    <cellStyle name="20% - Accent1 4 2 9 3 4 3" xfId="38782" xr:uid="{00000000-0005-0000-0000-0000C6960000}"/>
    <cellStyle name="20% - Accent1 4 2 9 3 4 3 2" xfId="38783" xr:uid="{00000000-0005-0000-0000-0000C7960000}"/>
    <cellStyle name="20% - Accent1 4 2 9 3 4 4" xfId="38784" xr:uid="{00000000-0005-0000-0000-0000C8960000}"/>
    <cellStyle name="20% - Accent1 4 2 9 3 5" xfId="38785" xr:uid="{00000000-0005-0000-0000-0000C9960000}"/>
    <cellStyle name="20% - Accent1 4 2 9 3 5 2" xfId="38786" xr:uid="{00000000-0005-0000-0000-0000CA960000}"/>
    <cellStyle name="20% - Accent1 4 2 9 3 5 2 2" xfId="38787" xr:uid="{00000000-0005-0000-0000-0000CB960000}"/>
    <cellStyle name="20% - Accent1 4 2 9 3 5 3" xfId="38788" xr:uid="{00000000-0005-0000-0000-0000CC960000}"/>
    <cellStyle name="20% - Accent1 4 2 9 3 6" xfId="38789" xr:uid="{00000000-0005-0000-0000-0000CD960000}"/>
    <cellStyle name="20% - Accent1 4 2 9 3 6 2" xfId="38790" xr:uid="{00000000-0005-0000-0000-0000CE960000}"/>
    <cellStyle name="20% - Accent1 4 2 9 3 6 2 2" xfId="38791" xr:uid="{00000000-0005-0000-0000-0000CF960000}"/>
    <cellStyle name="20% - Accent1 4 2 9 3 6 3" xfId="38792" xr:uid="{00000000-0005-0000-0000-0000D0960000}"/>
    <cellStyle name="20% - Accent1 4 2 9 3 7" xfId="38793" xr:uid="{00000000-0005-0000-0000-0000D1960000}"/>
    <cellStyle name="20% - Accent1 4 2 9 3 7 2" xfId="38794" xr:uid="{00000000-0005-0000-0000-0000D2960000}"/>
    <cellStyle name="20% - Accent1 4 2 9 3 8" xfId="38795" xr:uid="{00000000-0005-0000-0000-0000D3960000}"/>
    <cellStyle name="20% - Accent1 4 2 9 3 8 2" xfId="38796" xr:uid="{00000000-0005-0000-0000-0000D4960000}"/>
    <cellStyle name="20% - Accent1 4 2 9 3 9" xfId="38797" xr:uid="{00000000-0005-0000-0000-0000D5960000}"/>
    <cellStyle name="20% - Accent1 4 2 9 4" xfId="38798" xr:uid="{00000000-0005-0000-0000-0000D6960000}"/>
    <cellStyle name="20% - Accent1 4 2 9 4 2" xfId="38799" xr:uid="{00000000-0005-0000-0000-0000D7960000}"/>
    <cellStyle name="20% - Accent1 4 2 9 4 2 2" xfId="38800" xr:uid="{00000000-0005-0000-0000-0000D8960000}"/>
    <cellStyle name="20% - Accent1 4 2 9 4 2 2 2" xfId="38801" xr:uid="{00000000-0005-0000-0000-0000D9960000}"/>
    <cellStyle name="20% - Accent1 4 2 9 4 2 3" xfId="38802" xr:uid="{00000000-0005-0000-0000-0000DA960000}"/>
    <cellStyle name="20% - Accent1 4 2 9 4 3" xfId="38803" xr:uid="{00000000-0005-0000-0000-0000DB960000}"/>
    <cellStyle name="20% - Accent1 4 2 9 4 3 2" xfId="38804" xr:uid="{00000000-0005-0000-0000-0000DC960000}"/>
    <cellStyle name="20% - Accent1 4 2 9 4 4" xfId="38805" xr:uid="{00000000-0005-0000-0000-0000DD960000}"/>
    <cellStyle name="20% - Accent1 4 2 9 5" xfId="38806" xr:uid="{00000000-0005-0000-0000-0000DE960000}"/>
    <cellStyle name="20% - Accent1 4 2 9 5 2" xfId="38807" xr:uid="{00000000-0005-0000-0000-0000DF960000}"/>
    <cellStyle name="20% - Accent1 4 2 9 5 2 2" xfId="38808" xr:uid="{00000000-0005-0000-0000-0000E0960000}"/>
    <cellStyle name="20% - Accent1 4 2 9 5 2 2 2" xfId="38809" xr:uid="{00000000-0005-0000-0000-0000E1960000}"/>
    <cellStyle name="20% - Accent1 4 2 9 5 2 3" xfId="38810" xr:uid="{00000000-0005-0000-0000-0000E2960000}"/>
    <cellStyle name="20% - Accent1 4 2 9 5 3" xfId="38811" xr:uid="{00000000-0005-0000-0000-0000E3960000}"/>
    <cellStyle name="20% - Accent1 4 2 9 5 3 2" xfId="38812" xr:uid="{00000000-0005-0000-0000-0000E4960000}"/>
    <cellStyle name="20% - Accent1 4 2 9 5 4" xfId="38813" xr:uid="{00000000-0005-0000-0000-0000E5960000}"/>
    <cellStyle name="20% - Accent1 4 2 9 6" xfId="38814" xr:uid="{00000000-0005-0000-0000-0000E6960000}"/>
    <cellStyle name="20% - Accent1 4 2 9 6 2" xfId="38815" xr:uid="{00000000-0005-0000-0000-0000E7960000}"/>
    <cellStyle name="20% - Accent1 4 2 9 6 2 2" xfId="38816" xr:uid="{00000000-0005-0000-0000-0000E8960000}"/>
    <cellStyle name="20% - Accent1 4 2 9 6 2 2 2" xfId="38817" xr:uid="{00000000-0005-0000-0000-0000E9960000}"/>
    <cellStyle name="20% - Accent1 4 2 9 6 2 3" xfId="38818" xr:uid="{00000000-0005-0000-0000-0000EA960000}"/>
    <cellStyle name="20% - Accent1 4 2 9 6 3" xfId="38819" xr:uid="{00000000-0005-0000-0000-0000EB960000}"/>
    <cellStyle name="20% - Accent1 4 2 9 6 3 2" xfId="38820" xr:uid="{00000000-0005-0000-0000-0000EC960000}"/>
    <cellStyle name="20% - Accent1 4 2 9 6 4" xfId="38821" xr:uid="{00000000-0005-0000-0000-0000ED960000}"/>
    <cellStyle name="20% - Accent1 4 2 9 7" xfId="38822" xr:uid="{00000000-0005-0000-0000-0000EE960000}"/>
    <cellStyle name="20% - Accent1 4 2 9 7 2" xfId="38823" xr:uid="{00000000-0005-0000-0000-0000EF960000}"/>
    <cellStyle name="20% - Accent1 4 2 9 7 2 2" xfId="38824" xr:uid="{00000000-0005-0000-0000-0000F0960000}"/>
    <cellStyle name="20% - Accent1 4 2 9 7 3" xfId="38825" xr:uid="{00000000-0005-0000-0000-0000F1960000}"/>
    <cellStyle name="20% - Accent1 4 2 9 8" xfId="38826" xr:uid="{00000000-0005-0000-0000-0000F2960000}"/>
    <cellStyle name="20% - Accent1 4 2 9 8 2" xfId="38827" xr:uid="{00000000-0005-0000-0000-0000F3960000}"/>
    <cellStyle name="20% - Accent1 4 2 9 8 2 2" xfId="38828" xr:uid="{00000000-0005-0000-0000-0000F4960000}"/>
    <cellStyle name="20% - Accent1 4 2 9 8 3" xfId="38829" xr:uid="{00000000-0005-0000-0000-0000F5960000}"/>
    <cellStyle name="20% - Accent1 4 2 9 9" xfId="38830" xr:uid="{00000000-0005-0000-0000-0000F6960000}"/>
    <cellStyle name="20% - Accent1 4 2 9 9 2" xfId="38831" xr:uid="{00000000-0005-0000-0000-0000F7960000}"/>
    <cellStyle name="20% - Accent1 4 20" xfId="38832" xr:uid="{00000000-0005-0000-0000-0000F8960000}"/>
    <cellStyle name="20% - Accent1 4 20 2" xfId="38833" xr:uid="{00000000-0005-0000-0000-0000F9960000}"/>
    <cellStyle name="20% - Accent1 4 21" xfId="38834" xr:uid="{00000000-0005-0000-0000-0000FA960000}"/>
    <cellStyle name="20% - Accent1 4 3" xfId="38835" xr:uid="{00000000-0005-0000-0000-0000FB960000}"/>
    <cellStyle name="20% - Accent1 4 3 10" xfId="38836" xr:uid="{00000000-0005-0000-0000-0000FC960000}"/>
    <cellStyle name="20% - Accent1 4 3 10 2" xfId="38837" xr:uid="{00000000-0005-0000-0000-0000FD960000}"/>
    <cellStyle name="20% - Accent1 4 3 10 2 2" xfId="38838" xr:uid="{00000000-0005-0000-0000-0000FE960000}"/>
    <cellStyle name="20% - Accent1 4 3 10 2 2 2" xfId="38839" xr:uid="{00000000-0005-0000-0000-0000FF960000}"/>
    <cellStyle name="20% - Accent1 4 3 10 2 3" xfId="38840" xr:uid="{00000000-0005-0000-0000-000000970000}"/>
    <cellStyle name="20% - Accent1 4 3 10 3" xfId="38841" xr:uid="{00000000-0005-0000-0000-000001970000}"/>
    <cellStyle name="20% - Accent1 4 3 10 3 2" xfId="38842" xr:uid="{00000000-0005-0000-0000-000002970000}"/>
    <cellStyle name="20% - Accent1 4 3 10 4" xfId="38843" xr:uid="{00000000-0005-0000-0000-000003970000}"/>
    <cellStyle name="20% - Accent1 4 3 11" xfId="38844" xr:uid="{00000000-0005-0000-0000-000004970000}"/>
    <cellStyle name="20% - Accent1 4 3 11 2" xfId="38845" xr:uid="{00000000-0005-0000-0000-000005970000}"/>
    <cellStyle name="20% - Accent1 4 3 11 2 2" xfId="38846" xr:uid="{00000000-0005-0000-0000-000006970000}"/>
    <cellStyle name="20% - Accent1 4 3 11 2 2 2" xfId="38847" xr:uid="{00000000-0005-0000-0000-000007970000}"/>
    <cellStyle name="20% - Accent1 4 3 11 2 3" xfId="38848" xr:uid="{00000000-0005-0000-0000-000008970000}"/>
    <cellStyle name="20% - Accent1 4 3 11 3" xfId="38849" xr:uid="{00000000-0005-0000-0000-000009970000}"/>
    <cellStyle name="20% - Accent1 4 3 11 3 2" xfId="38850" xr:uid="{00000000-0005-0000-0000-00000A970000}"/>
    <cellStyle name="20% - Accent1 4 3 11 4" xfId="38851" xr:uid="{00000000-0005-0000-0000-00000B970000}"/>
    <cellStyle name="20% - Accent1 4 3 12" xfId="38852" xr:uid="{00000000-0005-0000-0000-00000C970000}"/>
    <cellStyle name="20% - Accent1 4 3 12 2" xfId="38853" xr:uid="{00000000-0005-0000-0000-00000D970000}"/>
    <cellStyle name="20% - Accent1 4 3 12 2 2" xfId="38854" xr:uid="{00000000-0005-0000-0000-00000E970000}"/>
    <cellStyle name="20% - Accent1 4 3 12 3" xfId="38855" xr:uid="{00000000-0005-0000-0000-00000F970000}"/>
    <cellStyle name="20% - Accent1 4 3 13" xfId="38856" xr:uid="{00000000-0005-0000-0000-000010970000}"/>
    <cellStyle name="20% - Accent1 4 3 13 2" xfId="38857" xr:uid="{00000000-0005-0000-0000-000011970000}"/>
    <cellStyle name="20% - Accent1 4 3 13 2 2" xfId="38858" xr:uid="{00000000-0005-0000-0000-000012970000}"/>
    <cellStyle name="20% - Accent1 4 3 13 3" xfId="38859" xr:uid="{00000000-0005-0000-0000-000013970000}"/>
    <cellStyle name="20% - Accent1 4 3 14" xfId="38860" xr:uid="{00000000-0005-0000-0000-000014970000}"/>
    <cellStyle name="20% - Accent1 4 3 14 2" xfId="38861" xr:uid="{00000000-0005-0000-0000-000015970000}"/>
    <cellStyle name="20% - Accent1 4 3 15" xfId="38862" xr:uid="{00000000-0005-0000-0000-000016970000}"/>
    <cellStyle name="20% - Accent1 4 3 15 2" xfId="38863" xr:uid="{00000000-0005-0000-0000-000017970000}"/>
    <cellStyle name="20% - Accent1 4 3 16" xfId="38864" xr:uid="{00000000-0005-0000-0000-000018970000}"/>
    <cellStyle name="20% - Accent1 4 3 2" xfId="38865" xr:uid="{00000000-0005-0000-0000-000019970000}"/>
    <cellStyle name="20% - Accent1 4 3 2 10" xfId="38866" xr:uid="{00000000-0005-0000-0000-00001A970000}"/>
    <cellStyle name="20% - Accent1 4 3 2 10 2" xfId="38867" xr:uid="{00000000-0005-0000-0000-00001B970000}"/>
    <cellStyle name="20% - Accent1 4 3 2 10 2 2" xfId="38868" xr:uid="{00000000-0005-0000-0000-00001C970000}"/>
    <cellStyle name="20% - Accent1 4 3 2 10 2 2 2" xfId="38869" xr:uid="{00000000-0005-0000-0000-00001D970000}"/>
    <cellStyle name="20% - Accent1 4 3 2 10 2 3" xfId="38870" xr:uid="{00000000-0005-0000-0000-00001E970000}"/>
    <cellStyle name="20% - Accent1 4 3 2 10 3" xfId="38871" xr:uid="{00000000-0005-0000-0000-00001F970000}"/>
    <cellStyle name="20% - Accent1 4 3 2 10 3 2" xfId="38872" xr:uid="{00000000-0005-0000-0000-000020970000}"/>
    <cellStyle name="20% - Accent1 4 3 2 10 4" xfId="38873" xr:uid="{00000000-0005-0000-0000-000021970000}"/>
    <cellStyle name="20% - Accent1 4 3 2 11" xfId="38874" xr:uid="{00000000-0005-0000-0000-000022970000}"/>
    <cellStyle name="20% - Accent1 4 3 2 11 2" xfId="38875" xr:uid="{00000000-0005-0000-0000-000023970000}"/>
    <cellStyle name="20% - Accent1 4 3 2 11 2 2" xfId="38876" xr:uid="{00000000-0005-0000-0000-000024970000}"/>
    <cellStyle name="20% - Accent1 4 3 2 11 3" xfId="38877" xr:uid="{00000000-0005-0000-0000-000025970000}"/>
    <cellStyle name="20% - Accent1 4 3 2 12" xfId="38878" xr:uid="{00000000-0005-0000-0000-000026970000}"/>
    <cellStyle name="20% - Accent1 4 3 2 12 2" xfId="38879" xr:uid="{00000000-0005-0000-0000-000027970000}"/>
    <cellStyle name="20% - Accent1 4 3 2 12 2 2" xfId="38880" xr:uid="{00000000-0005-0000-0000-000028970000}"/>
    <cellStyle name="20% - Accent1 4 3 2 12 3" xfId="38881" xr:uid="{00000000-0005-0000-0000-000029970000}"/>
    <cellStyle name="20% - Accent1 4 3 2 13" xfId="38882" xr:uid="{00000000-0005-0000-0000-00002A970000}"/>
    <cellStyle name="20% - Accent1 4 3 2 13 2" xfId="38883" xr:uid="{00000000-0005-0000-0000-00002B970000}"/>
    <cellStyle name="20% - Accent1 4 3 2 14" xfId="38884" xr:uid="{00000000-0005-0000-0000-00002C970000}"/>
    <cellStyle name="20% - Accent1 4 3 2 14 2" xfId="38885" xr:uid="{00000000-0005-0000-0000-00002D970000}"/>
    <cellStyle name="20% - Accent1 4 3 2 15" xfId="38886" xr:uid="{00000000-0005-0000-0000-00002E970000}"/>
    <cellStyle name="20% - Accent1 4 3 2 2" xfId="38887" xr:uid="{00000000-0005-0000-0000-00002F970000}"/>
    <cellStyle name="20% - Accent1 4 3 2 2 10" xfId="38888" xr:uid="{00000000-0005-0000-0000-000030970000}"/>
    <cellStyle name="20% - Accent1 4 3 2 2 10 2" xfId="38889" xr:uid="{00000000-0005-0000-0000-000031970000}"/>
    <cellStyle name="20% - Accent1 4 3 2 2 10 2 2" xfId="38890" xr:uid="{00000000-0005-0000-0000-000032970000}"/>
    <cellStyle name="20% - Accent1 4 3 2 2 10 3" xfId="38891" xr:uid="{00000000-0005-0000-0000-000033970000}"/>
    <cellStyle name="20% - Accent1 4 3 2 2 11" xfId="38892" xr:uid="{00000000-0005-0000-0000-000034970000}"/>
    <cellStyle name="20% - Accent1 4 3 2 2 11 2" xfId="38893" xr:uid="{00000000-0005-0000-0000-000035970000}"/>
    <cellStyle name="20% - Accent1 4 3 2 2 11 2 2" xfId="38894" xr:uid="{00000000-0005-0000-0000-000036970000}"/>
    <cellStyle name="20% - Accent1 4 3 2 2 11 3" xfId="38895" xr:uid="{00000000-0005-0000-0000-000037970000}"/>
    <cellStyle name="20% - Accent1 4 3 2 2 12" xfId="38896" xr:uid="{00000000-0005-0000-0000-000038970000}"/>
    <cellStyle name="20% - Accent1 4 3 2 2 12 2" xfId="38897" xr:uid="{00000000-0005-0000-0000-000039970000}"/>
    <cellStyle name="20% - Accent1 4 3 2 2 13" xfId="38898" xr:uid="{00000000-0005-0000-0000-00003A970000}"/>
    <cellStyle name="20% - Accent1 4 3 2 2 13 2" xfId="38899" xr:uid="{00000000-0005-0000-0000-00003B970000}"/>
    <cellStyle name="20% - Accent1 4 3 2 2 14" xfId="38900" xr:uid="{00000000-0005-0000-0000-00003C970000}"/>
    <cellStyle name="20% - Accent1 4 3 2 2 2" xfId="38901" xr:uid="{00000000-0005-0000-0000-00003D970000}"/>
    <cellStyle name="20% - Accent1 4 3 2 2 2 10" xfId="38902" xr:uid="{00000000-0005-0000-0000-00003E970000}"/>
    <cellStyle name="20% - Accent1 4 3 2 2 2 10 2" xfId="38903" xr:uid="{00000000-0005-0000-0000-00003F970000}"/>
    <cellStyle name="20% - Accent1 4 3 2 2 2 11" xfId="38904" xr:uid="{00000000-0005-0000-0000-000040970000}"/>
    <cellStyle name="20% - Accent1 4 3 2 2 2 2" xfId="38905" xr:uid="{00000000-0005-0000-0000-000041970000}"/>
    <cellStyle name="20% - Accent1 4 3 2 2 2 2 2" xfId="38906" xr:uid="{00000000-0005-0000-0000-000042970000}"/>
    <cellStyle name="20% - Accent1 4 3 2 2 2 2 2 2" xfId="38907" xr:uid="{00000000-0005-0000-0000-000043970000}"/>
    <cellStyle name="20% - Accent1 4 3 2 2 2 2 2 2 2" xfId="38908" xr:uid="{00000000-0005-0000-0000-000044970000}"/>
    <cellStyle name="20% - Accent1 4 3 2 2 2 2 2 2 2 2" xfId="38909" xr:uid="{00000000-0005-0000-0000-000045970000}"/>
    <cellStyle name="20% - Accent1 4 3 2 2 2 2 2 2 3" xfId="38910" xr:uid="{00000000-0005-0000-0000-000046970000}"/>
    <cellStyle name="20% - Accent1 4 3 2 2 2 2 2 3" xfId="38911" xr:uid="{00000000-0005-0000-0000-000047970000}"/>
    <cellStyle name="20% - Accent1 4 3 2 2 2 2 2 3 2" xfId="38912" xr:uid="{00000000-0005-0000-0000-000048970000}"/>
    <cellStyle name="20% - Accent1 4 3 2 2 2 2 2 4" xfId="38913" xr:uid="{00000000-0005-0000-0000-000049970000}"/>
    <cellStyle name="20% - Accent1 4 3 2 2 2 2 3" xfId="38914" xr:uid="{00000000-0005-0000-0000-00004A970000}"/>
    <cellStyle name="20% - Accent1 4 3 2 2 2 2 3 2" xfId="38915" xr:uid="{00000000-0005-0000-0000-00004B970000}"/>
    <cellStyle name="20% - Accent1 4 3 2 2 2 2 3 2 2" xfId="38916" xr:uid="{00000000-0005-0000-0000-00004C970000}"/>
    <cellStyle name="20% - Accent1 4 3 2 2 2 2 3 2 2 2" xfId="38917" xr:uid="{00000000-0005-0000-0000-00004D970000}"/>
    <cellStyle name="20% - Accent1 4 3 2 2 2 2 3 2 3" xfId="38918" xr:uid="{00000000-0005-0000-0000-00004E970000}"/>
    <cellStyle name="20% - Accent1 4 3 2 2 2 2 3 3" xfId="38919" xr:uid="{00000000-0005-0000-0000-00004F970000}"/>
    <cellStyle name="20% - Accent1 4 3 2 2 2 2 3 3 2" xfId="38920" xr:uid="{00000000-0005-0000-0000-000050970000}"/>
    <cellStyle name="20% - Accent1 4 3 2 2 2 2 3 4" xfId="38921" xr:uid="{00000000-0005-0000-0000-000051970000}"/>
    <cellStyle name="20% - Accent1 4 3 2 2 2 2 4" xfId="38922" xr:uid="{00000000-0005-0000-0000-000052970000}"/>
    <cellStyle name="20% - Accent1 4 3 2 2 2 2 4 2" xfId="38923" xr:uid="{00000000-0005-0000-0000-000053970000}"/>
    <cellStyle name="20% - Accent1 4 3 2 2 2 2 4 2 2" xfId="38924" xr:uid="{00000000-0005-0000-0000-000054970000}"/>
    <cellStyle name="20% - Accent1 4 3 2 2 2 2 4 2 2 2" xfId="38925" xr:uid="{00000000-0005-0000-0000-000055970000}"/>
    <cellStyle name="20% - Accent1 4 3 2 2 2 2 4 2 3" xfId="38926" xr:uid="{00000000-0005-0000-0000-000056970000}"/>
    <cellStyle name="20% - Accent1 4 3 2 2 2 2 4 3" xfId="38927" xr:uid="{00000000-0005-0000-0000-000057970000}"/>
    <cellStyle name="20% - Accent1 4 3 2 2 2 2 4 3 2" xfId="38928" xr:uid="{00000000-0005-0000-0000-000058970000}"/>
    <cellStyle name="20% - Accent1 4 3 2 2 2 2 4 4" xfId="38929" xr:uid="{00000000-0005-0000-0000-000059970000}"/>
    <cellStyle name="20% - Accent1 4 3 2 2 2 2 5" xfId="38930" xr:uid="{00000000-0005-0000-0000-00005A970000}"/>
    <cellStyle name="20% - Accent1 4 3 2 2 2 2 5 2" xfId="38931" xr:uid="{00000000-0005-0000-0000-00005B970000}"/>
    <cellStyle name="20% - Accent1 4 3 2 2 2 2 5 2 2" xfId="38932" xr:uid="{00000000-0005-0000-0000-00005C970000}"/>
    <cellStyle name="20% - Accent1 4 3 2 2 2 2 5 3" xfId="38933" xr:uid="{00000000-0005-0000-0000-00005D970000}"/>
    <cellStyle name="20% - Accent1 4 3 2 2 2 2 6" xfId="38934" xr:uid="{00000000-0005-0000-0000-00005E970000}"/>
    <cellStyle name="20% - Accent1 4 3 2 2 2 2 6 2" xfId="38935" xr:uid="{00000000-0005-0000-0000-00005F970000}"/>
    <cellStyle name="20% - Accent1 4 3 2 2 2 2 6 2 2" xfId="38936" xr:uid="{00000000-0005-0000-0000-000060970000}"/>
    <cellStyle name="20% - Accent1 4 3 2 2 2 2 6 3" xfId="38937" xr:uid="{00000000-0005-0000-0000-000061970000}"/>
    <cellStyle name="20% - Accent1 4 3 2 2 2 2 7" xfId="38938" xr:uid="{00000000-0005-0000-0000-000062970000}"/>
    <cellStyle name="20% - Accent1 4 3 2 2 2 2 7 2" xfId="38939" xr:uid="{00000000-0005-0000-0000-000063970000}"/>
    <cellStyle name="20% - Accent1 4 3 2 2 2 2 8" xfId="38940" xr:uid="{00000000-0005-0000-0000-000064970000}"/>
    <cellStyle name="20% - Accent1 4 3 2 2 2 2 8 2" xfId="38941" xr:uid="{00000000-0005-0000-0000-000065970000}"/>
    <cellStyle name="20% - Accent1 4 3 2 2 2 2 9" xfId="38942" xr:uid="{00000000-0005-0000-0000-000066970000}"/>
    <cellStyle name="20% - Accent1 4 3 2 2 2 3" xfId="38943" xr:uid="{00000000-0005-0000-0000-000067970000}"/>
    <cellStyle name="20% - Accent1 4 3 2 2 2 3 2" xfId="38944" xr:uid="{00000000-0005-0000-0000-000068970000}"/>
    <cellStyle name="20% - Accent1 4 3 2 2 2 3 2 2" xfId="38945" xr:uid="{00000000-0005-0000-0000-000069970000}"/>
    <cellStyle name="20% - Accent1 4 3 2 2 2 3 2 2 2" xfId="38946" xr:uid="{00000000-0005-0000-0000-00006A970000}"/>
    <cellStyle name="20% - Accent1 4 3 2 2 2 3 2 2 2 2" xfId="38947" xr:uid="{00000000-0005-0000-0000-00006B970000}"/>
    <cellStyle name="20% - Accent1 4 3 2 2 2 3 2 2 3" xfId="38948" xr:uid="{00000000-0005-0000-0000-00006C970000}"/>
    <cellStyle name="20% - Accent1 4 3 2 2 2 3 2 3" xfId="38949" xr:uid="{00000000-0005-0000-0000-00006D970000}"/>
    <cellStyle name="20% - Accent1 4 3 2 2 2 3 2 3 2" xfId="38950" xr:uid="{00000000-0005-0000-0000-00006E970000}"/>
    <cellStyle name="20% - Accent1 4 3 2 2 2 3 2 4" xfId="38951" xr:uid="{00000000-0005-0000-0000-00006F970000}"/>
    <cellStyle name="20% - Accent1 4 3 2 2 2 3 3" xfId="38952" xr:uid="{00000000-0005-0000-0000-000070970000}"/>
    <cellStyle name="20% - Accent1 4 3 2 2 2 3 3 2" xfId="38953" xr:uid="{00000000-0005-0000-0000-000071970000}"/>
    <cellStyle name="20% - Accent1 4 3 2 2 2 3 3 2 2" xfId="38954" xr:uid="{00000000-0005-0000-0000-000072970000}"/>
    <cellStyle name="20% - Accent1 4 3 2 2 2 3 3 2 2 2" xfId="38955" xr:uid="{00000000-0005-0000-0000-000073970000}"/>
    <cellStyle name="20% - Accent1 4 3 2 2 2 3 3 2 3" xfId="38956" xr:uid="{00000000-0005-0000-0000-000074970000}"/>
    <cellStyle name="20% - Accent1 4 3 2 2 2 3 3 3" xfId="38957" xr:uid="{00000000-0005-0000-0000-000075970000}"/>
    <cellStyle name="20% - Accent1 4 3 2 2 2 3 3 3 2" xfId="38958" xr:uid="{00000000-0005-0000-0000-000076970000}"/>
    <cellStyle name="20% - Accent1 4 3 2 2 2 3 3 4" xfId="38959" xr:uid="{00000000-0005-0000-0000-000077970000}"/>
    <cellStyle name="20% - Accent1 4 3 2 2 2 3 4" xfId="38960" xr:uid="{00000000-0005-0000-0000-000078970000}"/>
    <cellStyle name="20% - Accent1 4 3 2 2 2 3 4 2" xfId="38961" xr:uid="{00000000-0005-0000-0000-000079970000}"/>
    <cellStyle name="20% - Accent1 4 3 2 2 2 3 4 2 2" xfId="38962" xr:uid="{00000000-0005-0000-0000-00007A970000}"/>
    <cellStyle name="20% - Accent1 4 3 2 2 2 3 4 2 2 2" xfId="38963" xr:uid="{00000000-0005-0000-0000-00007B970000}"/>
    <cellStyle name="20% - Accent1 4 3 2 2 2 3 4 2 3" xfId="38964" xr:uid="{00000000-0005-0000-0000-00007C970000}"/>
    <cellStyle name="20% - Accent1 4 3 2 2 2 3 4 3" xfId="38965" xr:uid="{00000000-0005-0000-0000-00007D970000}"/>
    <cellStyle name="20% - Accent1 4 3 2 2 2 3 4 3 2" xfId="38966" xr:uid="{00000000-0005-0000-0000-00007E970000}"/>
    <cellStyle name="20% - Accent1 4 3 2 2 2 3 4 4" xfId="38967" xr:uid="{00000000-0005-0000-0000-00007F970000}"/>
    <cellStyle name="20% - Accent1 4 3 2 2 2 3 5" xfId="38968" xr:uid="{00000000-0005-0000-0000-000080970000}"/>
    <cellStyle name="20% - Accent1 4 3 2 2 2 3 5 2" xfId="38969" xr:uid="{00000000-0005-0000-0000-000081970000}"/>
    <cellStyle name="20% - Accent1 4 3 2 2 2 3 5 2 2" xfId="38970" xr:uid="{00000000-0005-0000-0000-000082970000}"/>
    <cellStyle name="20% - Accent1 4 3 2 2 2 3 5 3" xfId="38971" xr:uid="{00000000-0005-0000-0000-000083970000}"/>
    <cellStyle name="20% - Accent1 4 3 2 2 2 3 6" xfId="38972" xr:uid="{00000000-0005-0000-0000-000084970000}"/>
    <cellStyle name="20% - Accent1 4 3 2 2 2 3 6 2" xfId="38973" xr:uid="{00000000-0005-0000-0000-000085970000}"/>
    <cellStyle name="20% - Accent1 4 3 2 2 2 3 6 2 2" xfId="38974" xr:uid="{00000000-0005-0000-0000-000086970000}"/>
    <cellStyle name="20% - Accent1 4 3 2 2 2 3 6 3" xfId="38975" xr:uid="{00000000-0005-0000-0000-000087970000}"/>
    <cellStyle name="20% - Accent1 4 3 2 2 2 3 7" xfId="38976" xr:uid="{00000000-0005-0000-0000-000088970000}"/>
    <cellStyle name="20% - Accent1 4 3 2 2 2 3 7 2" xfId="38977" xr:uid="{00000000-0005-0000-0000-000089970000}"/>
    <cellStyle name="20% - Accent1 4 3 2 2 2 3 8" xfId="38978" xr:uid="{00000000-0005-0000-0000-00008A970000}"/>
    <cellStyle name="20% - Accent1 4 3 2 2 2 3 8 2" xfId="38979" xr:uid="{00000000-0005-0000-0000-00008B970000}"/>
    <cellStyle name="20% - Accent1 4 3 2 2 2 3 9" xfId="38980" xr:uid="{00000000-0005-0000-0000-00008C970000}"/>
    <cellStyle name="20% - Accent1 4 3 2 2 2 4" xfId="38981" xr:uid="{00000000-0005-0000-0000-00008D970000}"/>
    <cellStyle name="20% - Accent1 4 3 2 2 2 4 2" xfId="38982" xr:uid="{00000000-0005-0000-0000-00008E970000}"/>
    <cellStyle name="20% - Accent1 4 3 2 2 2 4 2 2" xfId="38983" xr:uid="{00000000-0005-0000-0000-00008F970000}"/>
    <cellStyle name="20% - Accent1 4 3 2 2 2 4 2 2 2" xfId="38984" xr:uid="{00000000-0005-0000-0000-000090970000}"/>
    <cellStyle name="20% - Accent1 4 3 2 2 2 4 2 3" xfId="38985" xr:uid="{00000000-0005-0000-0000-000091970000}"/>
    <cellStyle name="20% - Accent1 4 3 2 2 2 4 3" xfId="38986" xr:uid="{00000000-0005-0000-0000-000092970000}"/>
    <cellStyle name="20% - Accent1 4 3 2 2 2 4 3 2" xfId="38987" xr:uid="{00000000-0005-0000-0000-000093970000}"/>
    <cellStyle name="20% - Accent1 4 3 2 2 2 4 4" xfId="38988" xr:uid="{00000000-0005-0000-0000-000094970000}"/>
    <cellStyle name="20% - Accent1 4 3 2 2 2 5" xfId="38989" xr:uid="{00000000-0005-0000-0000-000095970000}"/>
    <cellStyle name="20% - Accent1 4 3 2 2 2 5 2" xfId="38990" xr:uid="{00000000-0005-0000-0000-000096970000}"/>
    <cellStyle name="20% - Accent1 4 3 2 2 2 5 2 2" xfId="38991" xr:uid="{00000000-0005-0000-0000-000097970000}"/>
    <cellStyle name="20% - Accent1 4 3 2 2 2 5 2 2 2" xfId="38992" xr:uid="{00000000-0005-0000-0000-000098970000}"/>
    <cellStyle name="20% - Accent1 4 3 2 2 2 5 2 3" xfId="38993" xr:uid="{00000000-0005-0000-0000-000099970000}"/>
    <cellStyle name="20% - Accent1 4 3 2 2 2 5 3" xfId="38994" xr:uid="{00000000-0005-0000-0000-00009A970000}"/>
    <cellStyle name="20% - Accent1 4 3 2 2 2 5 3 2" xfId="38995" xr:uid="{00000000-0005-0000-0000-00009B970000}"/>
    <cellStyle name="20% - Accent1 4 3 2 2 2 5 4" xfId="38996" xr:uid="{00000000-0005-0000-0000-00009C970000}"/>
    <cellStyle name="20% - Accent1 4 3 2 2 2 6" xfId="38997" xr:uid="{00000000-0005-0000-0000-00009D970000}"/>
    <cellStyle name="20% - Accent1 4 3 2 2 2 6 2" xfId="38998" xr:uid="{00000000-0005-0000-0000-00009E970000}"/>
    <cellStyle name="20% - Accent1 4 3 2 2 2 6 2 2" xfId="38999" xr:uid="{00000000-0005-0000-0000-00009F970000}"/>
    <cellStyle name="20% - Accent1 4 3 2 2 2 6 2 2 2" xfId="39000" xr:uid="{00000000-0005-0000-0000-0000A0970000}"/>
    <cellStyle name="20% - Accent1 4 3 2 2 2 6 2 3" xfId="39001" xr:uid="{00000000-0005-0000-0000-0000A1970000}"/>
    <cellStyle name="20% - Accent1 4 3 2 2 2 6 3" xfId="39002" xr:uid="{00000000-0005-0000-0000-0000A2970000}"/>
    <cellStyle name="20% - Accent1 4 3 2 2 2 6 3 2" xfId="39003" xr:uid="{00000000-0005-0000-0000-0000A3970000}"/>
    <cellStyle name="20% - Accent1 4 3 2 2 2 6 4" xfId="39004" xr:uid="{00000000-0005-0000-0000-0000A4970000}"/>
    <cellStyle name="20% - Accent1 4 3 2 2 2 7" xfId="39005" xr:uid="{00000000-0005-0000-0000-0000A5970000}"/>
    <cellStyle name="20% - Accent1 4 3 2 2 2 7 2" xfId="39006" xr:uid="{00000000-0005-0000-0000-0000A6970000}"/>
    <cellStyle name="20% - Accent1 4 3 2 2 2 7 2 2" xfId="39007" xr:uid="{00000000-0005-0000-0000-0000A7970000}"/>
    <cellStyle name="20% - Accent1 4 3 2 2 2 7 3" xfId="39008" xr:uid="{00000000-0005-0000-0000-0000A8970000}"/>
    <cellStyle name="20% - Accent1 4 3 2 2 2 8" xfId="39009" xr:uid="{00000000-0005-0000-0000-0000A9970000}"/>
    <cellStyle name="20% - Accent1 4 3 2 2 2 8 2" xfId="39010" xr:uid="{00000000-0005-0000-0000-0000AA970000}"/>
    <cellStyle name="20% - Accent1 4 3 2 2 2 8 2 2" xfId="39011" xr:uid="{00000000-0005-0000-0000-0000AB970000}"/>
    <cellStyle name="20% - Accent1 4 3 2 2 2 8 3" xfId="39012" xr:uid="{00000000-0005-0000-0000-0000AC970000}"/>
    <cellStyle name="20% - Accent1 4 3 2 2 2 9" xfId="39013" xr:uid="{00000000-0005-0000-0000-0000AD970000}"/>
    <cellStyle name="20% - Accent1 4 3 2 2 2 9 2" xfId="39014" xr:uid="{00000000-0005-0000-0000-0000AE970000}"/>
    <cellStyle name="20% - Accent1 4 3 2 2 3" xfId="39015" xr:uid="{00000000-0005-0000-0000-0000AF970000}"/>
    <cellStyle name="20% - Accent1 4 3 2 2 3 10" xfId="39016" xr:uid="{00000000-0005-0000-0000-0000B0970000}"/>
    <cellStyle name="20% - Accent1 4 3 2 2 3 10 2" xfId="39017" xr:uid="{00000000-0005-0000-0000-0000B1970000}"/>
    <cellStyle name="20% - Accent1 4 3 2 2 3 11" xfId="39018" xr:uid="{00000000-0005-0000-0000-0000B2970000}"/>
    <cellStyle name="20% - Accent1 4 3 2 2 3 2" xfId="39019" xr:uid="{00000000-0005-0000-0000-0000B3970000}"/>
    <cellStyle name="20% - Accent1 4 3 2 2 3 2 2" xfId="39020" xr:uid="{00000000-0005-0000-0000-0000B4970000}"/>
    <cellStyle name="20% - Accent1 4 3 2 2 3 2 2 2" xfId="39021" xr:uid="{00000000-0005-0000-0000-0000B5970000}"/>
    <cellStyle name="20% - Accent1 4 3 2 2 3 2 2 2 2" xfId="39022" xr:uid="{00000000-0005-0000-0000-0000B6970000}"/>
    <cellStyle name="20% - Accent1 4 3 2 2 3 2 2 2 2 2" xfId="39023" xr:uid="{00000000-0005-0000-0000-0000B7970000}"/>
    <cellStyle name="20% - Accent1 4 3 2 2 3 2 2 2 3" xfId="39024" xr:uid="{00000000-0005-0000-0000-0000B8970000}"/>
    <cellStyle name="20% - Accent1 4 3 2 2 3 2 2 3" xfId="39025" xr:uid="{00000000-0005-0000-0000-0000B9970000}"/>
    <cellStyle name="20% - Accent1 4 3 2 2 3 2 2 3 2" xfId="39026" xr:uid="{00000000-0005-0000-0000-0000BA970000}"/>
    <cellStyle name="20% - Accent1 4 3 2 2 3 2 2 4" xfId="39027" xr:uid="{00000000-0005-0000-0000-0000BB970000}"/>
    <cellStyle name="20% - Accent1 4 3 2 2 3 2 3" xfId="39028" xr:uid="{00000000-0005-0000-0000-0000BC970000}"/>
    <cellStyle name="20% - Accent1 4 3 2 2 3 2 3 2" xfId="39029" xr:uid="{00000000-0005-0000-0000-0000BD970000}"/>
    <cellStyle name="20% - Accent1 4 3 2 2 3 2 3 2 2" xfId="39030" xr:uid="{00000000-0005-0000-0000-0000BE970000}"/>
    <cellStyle name="20% - Accent1 4 3 2 2 3 2 3 2 2 2" xfId="39031" xr:uid="{00000000-0005-0000-0000-0000BF970000}"/>
    <cellStyle name="20% - Accent1 4 3 2 2 3 2 3 2 3" xfId="39032" xr:uid="{00000000-0005-0000-0000-0000C0970000}"/>
    <cellStyle name="20% - Accent1 4 3 2 2 3 2 3 3" xfId="39033" xr:uid="{00000000-0005-0000-0000-0000C1970000}"/>
    <cellStyle name="20% - Accent1 4 3 2 2 3 2 3 3 2" xfId="39034" xr:uid="{00000000-0005-0000-0000-0000C2970000}"/>
    <cellStyle name="20% - Accent1 4 3 2 2 3 2 3 4" xfId="39035" xr:uid="{00000000-0005-0000-0000-0000C3970000}"/>
    <cellStyle name="20% - Accent1 4 3 2 2 3 2 4" xfId="39036" xr:uid="{00000000-0005-0000-0000-0000C4970000}"/>
    <cellStyle name="20% - Accent1 4 3 2 2 3 2 4 2" xfId="39037" xr:uid="{00000000-0005-0000-0000-0000C5970000}"/>
    <cellStyle name="20% - Accent1 4 3 2 2 3 2 4 2 2" xfId="39038" xr:uid="{00000000-0005-0000-0000-0000C6970000}"/>
    <cellStyle name="20% - Accent1 4 3 2 2 3 2 4 2 2 2" xfId="39039" xr:uid="{00000000-0005-0000-0000-0000C7970000}"/>
    <cellStyle name="20% - Accent1 4 3 2 2 3 2 4 2 3" xfId="39040" xr:uid="{00000000-0005-0000-0000-0000C8970000}"/>
    <cellStyle name="20% - Accent1 4 3 2 2 3 2 4 3" xfId="39041" xr:uid="{00000000-0005-0000-0000-0000C9970000}"/>
    <cellStyle name="20% - Accent1 4 3 2 2 3 2 4 3 2" xfId="39042" xr:uid="{00000000-0005-0000-0000-0000CA970000}"/>
    <cellStyle name="20% - Accent1 4 3 2 2 3 2 4 4" xfId="39043" xr:uid="{00000000-0005-0000-0000-0000CB970000}"/>
    <cellStyle name="20% - Accent1 4 3 2 2 3 2 5" xfId="39044" xr:uid="{00000000-0005-0000-0000-0000CC970000}"/>
    <cellStyle name="20% - Accent1 4 3 2 2 3 2 5 2" xfId="39045" xr:uid="{00000000-0005-0000-0000-0000CD970000}"/>
    <cellStyle name="20% - Accent1 4 3 2 2 3 2 5 2 2" xfId="39046" xr:uid="{00000000-0005-0000-0000-0000CE970000}"/>
    <cellStyle name="20% - Accent1 4 3 2 2 3 2 5 3" xfId="39047" xr:uid="{00000000-0005-0000-0000-0000CF970000}"/>
    <cellStyle name="20% - Accent1 4 3 2 2 3 2 6" xfId="39048" xr:uid="{00000000-0005-0000-0000-0000D0970000}"/>
    <cellStyle name="20% - Accent1 4 3 2 2 3 2 6 2" xfId="39049" xr:uid="{00000000-0005-0000-0000-0000D1970000}"/>
    <cellStyle name="20% - Accent1 4 3 2 2 3 2 6 2 2" xfId="39050" xr:uid="{00000000-0005-0000-0000-0000D2970000}"/>
    <cellStyle name="20% - Accent1 4 3 2 2 3 2 6 3" xfId="39051" xr:uid="{00000000-0005-0000-0000-0000D3970000}"/>
    <cellStyle name="20% - Accent1 4 3 2 2 3 2 7" xfId="39052" xr:uid="{00000000-0005-0000-0000-0000D4970000}"/>
    <cellStyle name="20% - Accent1 4 3 2 2 3 2 7 2" xfId="39053" xr:uid="{00000000-0005-0000-0000-0000D5970000}"/>
    <cellStyle name="20% - Accent1 4 3 2 2 3 2 8" xfId="39054" xr:uid="{00000000-0005-0000-0000-0000D6970000}"/>
    <cellStyle name="20% - Accent1 4 3 2 2 3 2 8 2" xfId="39055" xr:uid="{00000000-0005-0000-0000-0000D7970000}"/>
    <cellStyle name="20% - Accent1 4 3 2 2 3 2 9" xfId="39056" xr:uid="{00000000-0005-0000-0000-0000D8970000}"/>
    <cellStyle name="20% - Accent1 4 3 2 2 3 3" xfId="39057" xr:uid="{00000000-0005-0000-0000-0000D9970000}"/>
    <cellStyle name="20% - Accent1 4 3 2 2 3 3 2" xfId="39058" xr:uid="{00000000-0005-0000-0000-0000DA970000}"/>
    <cellStyle name="20% - Accent1 4 3 2 2 3 3 2 2" xfId="39059" xr:uid="{00000000-0005-0000-0000-0000DB970000}"/>
    <cellStyle name="20% - Accent1 4 3 2 2 3 3 2 2 2" xfId="39060" xr:uid="{00000000-0005-0000-0000-0000DC970000}"/>
    <cellStyle name="20% - Accent1 4 3 2 2 3 3 2 2 2 2" xfId="39061" xr:uid="{00000000-0005-0000-0000-0000DD970000}"/>
    <cellStyle name="20% - Accent1 4 3 2 2 3 3 2 2 3" xfId="39062" xr:uid="{00000000-0005-0000-0000-0000DE970000}"/>
    <cellStyle name="20% - Accent1 4 3 2 2 3 3 2 3" xfId="39063" xr:uid="{00000000-0005-0000-0000-0000DF970000}"/>
    <cellStyle name="20% - Accent1 4 3 2 2 3 3 2 3 2" xfId="39064" xr:uid="{00000000-0005-0000-0000-0000E0970000}"/>
    <cellStyle name="20% - Accent1 4 3 2 2 3 3 2 4" xfId="39065" xr:uid="{00000000-0005-0000-0000-0000E1970000}"/>
    <cellStyle name="20% - Accent1 4 3 2 2 3 3 3" xfId="39066" xr:uid="{00000000-0005-0000-0000-0000E2970000}"/>
    <cellStyle name="20% - Accent1 4 3 2 2 3 3 3 2" xfId="39067" xr:uid="{00000000-0005-0000-0000-0000E3970000}"/>
    <cellStyle name="20% - Accent1 4 3 2 2 3 3 3 2 2" xfId="39068" xr:uid="{00000000-0005-0000-0000-0000E4970000}"/>
    <cellStyle name="20% - Accent1 4 3 2 2 3 3 3 2 2 2" xfId="39069" xr:uid="{00000000-0005-0000-0000-0000E5970000}"/>
    <cellStyle name="20% - Accent1 4 3 2 2 3 3 3 2 3" xfId="39070" xr:uid="{00000000-0005-0000-0000-0000E6970000}"/>
    <cellStyle name="20% - Accent1 4 3 2 2 3 3 3 3" xfId="39071" xr:uid="{00000000-0005-0000-0000-0000E7970000}"/>
    <cellStyle name="20% - Accent1 4 3 2 2 3 3 3 3 2" xfId="39072" xr:uid="{00000000-0005-0000-0000-0000E8970000}"/>
    <cellStyle name="20% - Accent1 4 3 2 2 3 3 3 4" xfId="39073" xr:uid="{00000000-0005-0000-0000-0000E9970000}"/>
    <cellStyle name="20% - Accent1 4 3 2 2 3 3 4" xfId="39074" xr:uid="{00000000-0005-0000-0000-0000EA970000}"/>
    <cellStyle name="20% - Accent1 4 3 2 2 3 3 4 2" xfId="39075" xr:uid="{00000000-0005-0000-0000-0000EB970000}"/>
    <cellStyle name="20% - Accent1 4 3 2 2 3 3 4 2 2" xfId="39076" xr:uid="{00000000-0005-0000-0000-0000EC970000}"/>
    <cellStyle name="20% - Accent1 4 3 2 2 3 3 4 2 2 2" xfId="39077" xr:uid="{00000000-0005-0000-0000-0000ED970000}"/>
    <cellStyle name="20% - Accent1 4 3 2 2 3 3 4 2 3" xfId="39078" xr:uid="{00000000-0005-0000-0000-0000EE970000}"/>
    <cellStyle name="20% - Accent1 4 3 2 2 3 3 4 3" xfId="39079" xr:uid="{00000000-0005-0000-0000-0000EF970000}"/>
    <cellStyle name="20% - Accent1 4 3 2 2 3 3 4 3 2" xfId="39080" xr:uid="{00000000-0005-0000-0000-0000F0970000}"/>
    <cellStyle name="20% - Accent1 4 3 2 2 3 3 4 4" xfId="39081" xr:uid="{00000000-0005-0000-0000-0000F1970000}"/>
    <cellStyle name="20% - Accent1 4 3 2 2 3 3 5" xfId="39082" xr:uid="{00000000-0005-0000-0000-0000F2970000}"/>
    <cellStyle name="20% - Accent1 4 3 2 2 3 3 5 2" xfId="39083" xr:uid="{00000000-0005-0000-0000-0000F3970000}"/>
    <cellStyle name="20% - Accent1 4 3 2 2 3 3 5 2 2" xfId="39084" xr:uid="{00000000-0005-0000-0000-0000F4970000}"/>
    <cellStyle name="20% - Accent1 4 3 2 2 3 3 5 3" xfId="39085" xr:uid="{00000000-0005-0000-0000-0000F5970000}"/>
    <cellStyle name="20% - Accent1 4 3 2 2 3 3 6" xfId="39086" xr:uid="{00000000-0005-0000-0000-0000F6970000}"/>
    <cellStyle name="20% - Accent1 4 3 2 2 3 3 6 2" xfId="39087" xr:uid="{00000000-0005-0000-0000-0000F7970000}"/>
    <cellStyle name="20% - Accent1 4 3 2 2 3 3 6 2 2" xfId="39088" xr:uid="{00000000-0005-0000-0000-0000F8970000}"/>
    <cellStyle name="20% - Accent1 4 3 2 2 3 3 6 3" xfId="39089" xr:uid="{00000000-0005-0000-0000-0000F9970000}"/>
    <cellStyle name="20% - Accent1 4 3 2 2 3 3 7" xfId="39090" xr:uid="{00000000-0005-0000-0000-0000FA970000}"/>
    <cellStyle name="20% - Accent1 4 3 2 2 3 3 7 2" xfId="39091" xr:uid="{00000000-0005-0000-0000-0000FB970000}"/>
    <cellStyle name="20% - Accent1 4 3 2 2 3 3 8" xfId="39092" xr:uid="{00000000-0005-0000-0000-0000FC970000}"/>
    <cellStyle name="20% - Accent1 4 3 2 2 3 3 8 2" xfId="39093" xr:uid="{00000000-0005-0000-0000-0000FD970000}"/>
    <cellStyle name="20% - Accent1 4 3 2 2 3 3 9" xfId="39094" xr:uid="{00000000-0005-0000-0000-0000FE970000}"/>
    <cellStyle name="20% - Accent1 4 3 2 2 3 4" xfId="39095" xr:uid="{00000000-0005-0000-0000-0000FF970000}"/>
    <cellStyle name="20% - Accent1 4 3 2 2 3 4 2" xfId="39096" xr:uid="{00000000-0005-0000-0000-000000980000}"/>
    <cellStyle name="20% - Accent1 4 3 2 2 3 4 2 2" xfId="39097" xr:uid="{00000000-0005-0000-0000-000001980000}"/>
    <cellStyle name="20% - Accent1 4 3 2 2 3 4 2 2 2" xfId="39098" xr:uid="{00000000-0005-0000-0000-000002980000}"/>
    <cellStyle name="20% - Accent1 4 3 2 2 3 4 2 3" xfId="39099" xr:uid="{00000000-0005-0000-0000-000003980000}"/>
    <cellStyle name="20% - Accent1 4 3 2 2 3 4 3" xfId="39100" xr:uid="{00000000-0005-0000-0000-000004980000}"/>
    <cellStyle name="20% - Accent1 4 3 2 2 3 4 3 2" xfId="39101" xr:uid="{00000000-0005-0000-0000-000005980000}"/>
    <cellStyle name="20% - Accent1 4 3 2 2 3 4 4" xfId="39102" xr:uid="{00000000-0005-0000-0000-000006980000}"/>
    <cellStyle name="20% - Accent1 4 3 2 2 3 5" xfId="39103" xr:uid="{00000000-0005-0000-0000-000007980000}"/>
    <cellStyle name="20% - Accent1 4 3 2 2 3 5 2" xfId="39104" xr:uid="{00000000-0005-0000-0000-000008980000}"/>
    <cellStyle name="20% - Accent1 4 3 2 2 3 5 2 2" xfId="39105" xr:uid="{00000000-0005-0000-0000-000009980000}"/>
    <cellStyle name="20% - Accent1 4 3 2 2 3 5 2 2 2" xfId="39106" xr:uid="{00000000-0005-0000-0000-00000A980000}"/>
    <cellStyle name="20% - Accent1 4 3 2 2 3 5 2 3" xfId="39107" xr:uid="{00000000-0005-0000-0000-00000B980000}"/>
    <cellStyle name="20% - Accent1 4 3 2 2 3 5 3" xfId="39108" xr:uid="{00000000-0005-0000-0000-00000C980000}"/>
    <cellStyle name="20% - Accent1 4 3 2 2 3 5 3 2" xfId="39109" xr:uid="{00000000-0005-0000-0000-00000D980000}"/>
    <cellStyle name="20% - Accent1 4 3 2 2 3 5 4" xfId="39110" xr:uid="{00000000-0005-0000-0000-00000E980000}"/>
    <cellStyle name="20% - Accent1 4 3 2 2 3 6" xfId="39111" xr:uid="{00000000-0005-0000-0000-00000F980000}"/>
    <cellStyle name="20% - Accent1 4 3 2 2 3 6 2" xfId="39112" xr:uid="{00000000-0005-0000-0000-000010980000}"/>
    <cellStyle name="20% - Accent1 4 3 2 2 3 6 2 2" xfId="39113" xr:uid="{00000000-0005-0000-0000-000011980000}"/>
    <cellStyle name="20% - Accent1 4 3 2 2 3 6 2 2 2" xfId="39114" xr:uid="{00000000-0005-0000-0000-000012980000}"/>
    <cellStyle name="20% - Accent1 4 3 2 2 3 6 2 3" xfId="39115" xr:uid="{00000000-0005-0000-0000-000013980000}"/>
    <cellStyle name="20% - Accent1 4 3 2 2 3 6 3" xfId="39116" xr:uid="{00000000-0005-0000-0000-000014980000}"/>
    <cellStyle name="20% - Accent1 4 3 2 2 3 6 3 2" xfId="39117" xr:uid="{00000000-0005-0000-0000-000015980000}"/>
    <cellStyle name="20% - Accent1 4 3 2 2 3 6 4" xfId="39118" xr:uid="{00000000-0005-0000-0000-000016980000}"/>
    <cellStyle name="20% - Accent1 4 3 2 2 3 7" xfId="39119" xr:uid="{00000000-0005-0000-0000-000017980000}"/>
    <cellStyle name="20% - Accent1 4 3 2 2 3 7 2" xfId="39120" xr:uid="{00000000-0005-0000-0000-000018980000}"/>
    <cellStyle name="20% - Accent1 4 3 2 2 3 7 2 2" xfId="39121" xr:uid="{00000000-0005-0000-0000-000019980000}"/>
    <cellStyle name="20% - Accent1 4 3 2 2 3 7 3" xfId="39122" xr:uid="{00000000-0005-0000-0000-00001A980000}"/>
    <cellStyle name="20% - Accent1 4 3 2 2 3 8" xfId="39123" xr:uid="{00000000-0005-0000-0000-00001B980000}"/>
    <cellStyle name="20% - Accent1 4 3 2 2 3 8 2" xfId="39124" xr:uid="{00000000-0005-0000-0000-00001C980000}"/>
    <cellStyle name="20% - Accent1 4 3 2 2 3 8 2 2" xfId="39125" xr:uid="{00000000-0005-0000-0000-00001D980000}"/>
    <cellStyle name="20% - Accent1 4 3 2 2 3 8 3" xfId="39126" xr:uid="{00000000-0005-0000-0000-00001E980000}"/>
    <cellStyle name="20% - Accent1 4 3 2 2 3 9" xfId="39127" xr:uid="{00000000-0005-0000-0000-00001F980000}"/>
    <cellStyle name="20% - Accent1 4 3 2 2 3 9 2" xfId="39128" xr:uid="{00000000-0005-0000-0000-000020980000}"/>
    <cellStyle name="20% - Accent1 4 3 2 2 4" xfId="39129" xr:uid="{00000000-0005-0000-0000-000021980000}"/>
    <cellStyle name="20% - Accent1 4 3 2 2 4 10" xfId="39130" xr:uid="{00000000-0005-0000-0000-000022980000}"/>
    <cellStyle name="20% - Accent1 4 3 2 2 4 10 2" xfId="39131" xr:uid="{00000000-0005-0000-0000-000023980000}"/>
    <cellStyle name="20% - Accent1 4 3 2 2 4 11" xfId="39132" xr:uid="{00000000-0005-0000-0000-000024980000}"/>
    <cellStyle name="20% - Accent1 4 3 2 2 4 2" xfId="39133" xr:uid="{00000000-0005-0000-0000-000025980000}"/>
    <cellStyle name="20% - Accent1 4 3 2 2 4 2 2" xfId="39134" xr:uid="{00000000-0005-0000-0000-000026980000}"/>
    <cellStyle name="20% - Accent1 4 3 2 2 4 2 2 2" xfId="39135" xr:uid="{00000000-0005-0000-0000-000027980000}"/>
    <cellStyle name="20% - Accent1 4 3 2 2 4 2 2 2 2" xfId="39136" xr:uid="{00000000-0005-0000-0000-000028980000}"/>
    <cellStyle name="20% - Accent1 4 3 2 2 4 2 2 2 2 2" xfId="39137" xr:uid="{00000000-0005-0000-0000-000029980000}"/>
    <cellStyle name="20% - Accent1 4 3 2 2 4 2 2 2 3" xfId="39138" xr:uid="{00000000-0005-0000-0000-00002A980000}"/>
    <cellStyle name="20% - Accent1 4 3 2 2 4 2 2 3" xfId="39139" xr:uid="{00000000-0005-0000-0000-00002B980000}"/>
    <cellStyle name="20% - Accent1 4 3 2 2 4 2 2 3 2" xfId="39140" xr:uid="{00000000-0005-0000-0000-00002C980000}"/>
    <cellStyle name="20% - Accent1 4 3 2 2 4 2 2 4" xfId="39141" xr:uid="{00000000-0005-0000-0000-00002D980000}"/>
    <cellStyle name="20% - Accent1 4 3 2 2 4 2 3" xfId="39142" xr:uid="{00000000-0005-0000-0000-00002E980000}"/>
    <cellStyle name="20% - Accent1 4 3 2 2 4 2 3 2" xfId="39143" xr:uid="{00000000-0005-0000-0000-00002F980000}"/>
    <cellStyle name="20% - Accent1 4 3 2 2 4 2 3 2 2" xfId="39144" xr:uid="{00000000-0005-0000-0000-000030980000}"/>
    <cellStyle name="20% - Accent1 4 3 2 2 4 2 3 2 2 2" xfId="39145" xr:uid="{00000000-0005-0000-0000-000031980000}"/>
    <cellStyle name="20% - Accent1 4 3 2 2 4 2 3 2 3" xfId="39146" xr:uid="{00000000-0005-0000-0000-000032980000}"/>
    <cellStyle name="20% - Accent1 4 3 2 2 4 2 3 3" xfId="39147" xr:uid="{00000000-0005-0000-0000-000033980000}"/>
    <cellStyle name="20% - Accent1 4 3 2 2 4 2 3 3 2" xfId="39148" xr:uid="{00000000-0005-0000-0000-000034980000}"/>
    <cellStyle name="20% - Accent1 4 3 2 2 4 2 3 4" xfId="39149" xr:uid="{00000000-0005-0000-0000-000035980000}"/>
    <cellStyle name="20% - Accent1 4 3 2 2 4 2 4" xfId="39150" xr:uid="{00000000-0005-0000-0000-000036980000}"/>
    <cellStyle name="20% - Accent1 4 3 2 2 4 2 4 2" xfId="39151" xr:uid="{00000000-0005-0000-0000-000037980000}"/>
    <cellStyle name="20% - Accent1 4 3 2 2 4 2 4 2 2" xfId="39152" xr:uid="{00000000-0005-0000-0000-000038980000}"/>
    <cellStyle name="20% - Accent1 4 3 2 2 4 2 4 2 2 2" xfId="39153" xr:uid="{00000000-0005-0000-0000-000039980000}"/>
    <cellStyle name="20% - Accent1 4 3 2 2 4 2 4 2 3" xfId="39154" xr:uid="{00000000-0005-0000-0000-00003A980000}"/>
    <cellStyle name="20% - Accent1 4 3 2 2 4 2 4 3" xfId="39155" xr:uid="{00000000-0005-0000-0000-00003B980000}"/>
    <cellStyle name="20% - Accent1 4 3 2 2 4 2 4 3 2" xfId="39156" xr:uid="{00000000-0005-0000-0000-00003C980000}"/>
    <cellStyle name="20% - Accent1 4 3 2 2 4 2 4 4" xfId="39157" xr:uid="{00000000-0005-0000-0000-00003D980000}"/>
    <cellStyle name="20% - Accent1 4 3 2 2 4 2 5" xfId="39158" xr:uid="{00000000-0005-0000-0000-00003E980000}"/>
    <cellStyle name="20% - Accent1 4 3 2 2 4 2 5 2" xfId="39159" xr:uid="{00000000-0005-0000-0000-00003F980000}"/>
    <cellStyle name="20% - Accent1 4 3 2 2 4 2 5 2 2" xfId="39160" xr:uid="{00000000-0005-0000-0000-000040980000}"/>
    <cellStyle name="20% - Accent1 4 3 2 2 4 2 5 3" xfId="39161" xr:uid="{00000000-0005-0000-0000-000041980000}"/>
    <cellStyle name="20% - Accent1 4 3 2 2 4 2 6" xfId="39162" xr:uid="{00000000-0005-0000-0000-000042980000}"/>
    <cellStyle name="20% - Accent1 4 3 2 2 4 2 6 2" xfId="39163" xr:uid="{00000000-0005-0000-0000-000043980000}"/>
    <cellStyle name="20% - Accent1 4 3 2 2 4 2 6 2 2" xfId="39164" xr:uid="{00000000-0005-0000-0000-000044980000}"/>
    <cellStyle name="20% - Accent1 4 3 2 2 4 2 6 3" xfId="39165" xr:uid="{00000000-0005-0000-0000-000045980000}"/>
    <cellStyle name="20% - Accent1 4 3 2 2 4 2 7" xfId="39166" xr:uid="{00000000-0005-0000-0000-000046980000}"/>
    <cellStyle name="20% - Accent1 4 3 2 2 4 2 7 2" xfId="39167" xr:uid="{00000000-0005-0000-0000-000047980000}"/>
    <cellStyle name="20% - Accent1 4 3 2 2 4 2 8" xfId="39168" xr:uid="{00000000-0005-0000-0000-000048980000}"/>
    <cellStyle name="20% - Accent1 4 3 2 2 4 2 8 2" xfId="39169" xr:uid="{00000000-0005-0000-0000-000049980000}"/>
    <cellStyle name="20% - Accent1 4 3 2 2 4 2 9" xfId="39170" xr:uid="{00000000-0005-0000-0000-00004A980000}"/>
    <cellStyle name="20% - Accent1 4 3 2 2 4 3" xfId="39171" xr:uid="{00000000-0005-0000-0000-00004B980000}"/>
    <cellStyle name="20% - Accent1 4 3 2 2 4 3 2" xfId="39172" xr:uid="{00000000-0005-0000-0000-00004C980000}"/>
    <cellStyle name="20% - Accent1 4 3 2 2 4 3 2 2" xfId="39173" xr:uid="{00000000-0005-0000-0000-00004D980000}"/>
    <cellStyle name="20% - Accent1 4 3 2 2 4 3 2 2 2" xfId="39174" xr:uid="{00000000-0005-0000-0000-00004E980000}"/>
    <cellStyle name="20% - Accent1 4 3 2 2 4 3 2 2 2 2" xfId="39175" xr:uid="{00000000-0005-0000-0000-00004F980000}"/>
    <cellStyle name="20% - Accent1 4 3 2 2 4 3 2 2 3" xfId="39176" xr:uid="{00000000-0005-0000-0000-000050980000}"/>
    <cellStyle name="20% - Accent1 4 3 2 2 4 3 2 3" xfId="39177" xr:uid="{00000000-0005-0000-0000-000051980000}"/>
    <cellStyle name="20% - Accent1 4 3 2 2 4 3 2 3 2" xfId="39178" xr:uid="{00000000-0005-0000-0000-000052980000}"/>
    <cellStyle name="20% - Accent1 4 3 2 2 4 3 2 4" xfId="39179" xr:uid="{00000000-0005-0000-0000-000053980000}"/>
    <cellStyle name="20% - Accent1 4 3 2 2 4 3 3" xfId="39180" xr:uid="{00000000-0005-0000-0000-000054980000}"/>
    <cellStyle name="20% - Accent1 4 3 2 2 4 3 3 2" xfId="39181" xr:uid="{00000000-0005-0000-0000-000055980000}"/>
    <cellStyle name="20% - Accent1 4 3 2 2 4 3 3 2 2" xfId="39182" xr:uid="{00000000-0005-0000-0000-000056980000}"/>
    <cellStyle name="20% - Accent1 4 3 2 2 4 3 3 2 2 2" xfId="39183" xr:uid="{00000000-0005-0000-0000-000057980000}"/>
    <cellStyle name="20% - Accent1 4 3 2 2 4 3 3 2 3" xfId="39184" xr:uid="{00000000-0005-0000-0000-000058980000}"/>
    <cellStyle name="20% - Accent1 4 3 2 2 4 3 3 3" xfId="39185" xr:uid="{00000000-0005-0000-0000-000059980000}"/>
    <cellStyle name="20% - Accent1 4 3 2 2 4 3 3 3 2" xfId="39186" xr:uid="{00000000-0005-0000-0000-00005A980000}"/>
    <cellStyle name="20% - Accent1 4 3 2 2 4 3 3 4" xfId="39187" xr:uid="{00000000-0005-0000-0000-00005B980000}"/>
    <cellStyle name="20% - Accent1 4 3 2 2 4 3 4" xfId="39188" xr:uid="{00000000-0005-0000-0000-00005C980000}"/>
    <cellStyle name="20% - Accent1 4 3 2 2 4 3 4 2" xfId="39189" xr:uid="{00000000-0005-0000-0000-00005D980000}"/>
    <cellStyle name="20% - Accent1 4 3 2 2 4 3 4 2 2" xfId="39190" xr:uid="{00000000-0005-0000-0000-00005E980000}"/>
    <cellStyle name="20% - Accent1 4 3 2 2 4 3 4 2 2 2" xfId="39191" xr:uid="{00000000-0005-0000-0000-00005F980000}"/>
    <cellStyle name="20% - Accent1 4 3 2 2 4 3 4 2 3" xfId="39192" xr:uid="{00000000-0005-0000-0000-000060980000}"/>
    <cellStyle name="20% - Accent1 4 3 2 2 4 3 4 3" xfId="39193" xr:uid="{00000000-0005-0000-0000-000061980000}"/>
    <cellStyle name="20% - Accent1 4 3 2 2 4 3 4 3 2" xfId="39194" xr:uid="{00000000-0005-0000-0000-000062980000}"/>
    <cellStyle name="20% - Accent1 4 3 2 2 4 3 4 4" xfId="39195" xr:uid="{00000000-0005-0000-0000-000063980000}"/>
    <cellStyle name="20% - Accent1 4 3 2 2 4 3 5" xfId="39196" xr:uid="{00000000-0005-0000-0000-000064980000}"/>
    <cellStyle name="20% - Accent1 4 3 2 2 4 3 5 2" xfId="39197" xr:uid="{00000000-0005-0000-0000-000065980000}"/>
    <cellStyle name="20% - Accent1 4 3 2 2 4 3 5 2 2" xfId="39198" xr:uid="{00000000-0005-0000-0000-000066980000}"/>
    <cellStyle name="20% - Accent1 4 3 2 2 4 3 5 3" xfId="39199" xr:uid="{00000000-0005-0000-0000-000067980000}"/>
    <cellStyle name="20% - Accent1 4 3 2 2 4 3 6" xfId="39200" xr:uid="{00000000-0005-0000-0000-000068980000}"/>
    <cellStyle name="20% - Accent1 4 3 2 2 4 3 6 2" xfId="39201" xr:uid="{00000000-0005-0000-0000-000069980000}"/>
    <cellStyle name="20% - Accent1 4 3 2 2 4 3 6 2 2" xfId="39202" xr:uid="{00000000-0005-0000-0000-00006A980000}"/>
    <cellStyle name="20% - Accent1 4 3 2 2 4 3 6 3" xfId="39203" xr:uid="{00000000-0005-0000-0000-00006B980000}"/>
    <cellStyle name="20% - Accent1 4 3 2 2 4 3 7" xfId="39204" xr:uid="{00000000-0005-0000-0000-00006C980000}"/>
    <cellStyle name="20% - Accent1 4 3 2 2 4 3 7 2" xfId="39205" xr:uid="{00000000-0005-0000-0000-00006D980000}"/>
    <cellStyle name="20% - Accent1 4 3 2 2 4 3 8" xfId="39206" xr:uid="{00000000-0005-0000-0000-00006E980000}"/>
    <cellStyle name="20% - Accent1 4 3 2 2 4 3 8 2" xfId="39207" xr:uid="{00000000-0005-0000-0000-00006F980000}"/>
    <cellStyle name="20% - Accent1 4 3 2 2 4 3 9" xfId="39208" xr:uid="{00000000-0005-0000-0000-000070980000}"/>
    <cellStyle name="20% - Accent1 4 3 2 2 4 4" xfId="39209" xr:uid="{00000000-0005-0000-0000-000071980000}"/>
    <cellStyle name="20% - Accent1 4 3 2 2 4 4 2" xfId="39210" xr:uid="{00000000-0005-0000-0000-000072980000}"/>
    <cellStyle name="20% - Accent1 4 3 2 2 4 4 2 2" xfId="39211" xr:uid="{00000000-0005-0000-0000-000073980000}"/>
    <cellStyle name="20% - Accent1 4 3 2 2 4 4 2 2 2" xfId="39212" xr:uid="{00000000-0005-0000-0000-000074980000}"/>
    <cellStyle name="20% - Accent1 4 3 2 2 4 4 2 3" xfId="39213" xr:uid="{00000000-0005-0000-0000-000075980000}"/>
    <cellStyle name="20% - Accent1 4 3 2 2 4 4 3" xfId="39214" xr:uid="{00000000-0005-0000-0000-000076980000}"/>
    <cellStyle name="20% - Accent1 4 3 2 2 4 4 3 2" xfId="39215" xr:uid="{00000000-0005-0000-0000-000077980000}"/>
    <cellStyle name="20% - Accent1 4 3 2 2 4 4 4" xfId="39216" xr:uid="{00000000-0005-0000-0000-000078980000}"/>
    <cellStyle name="20% - Accent1 4 3 2 2 4 5" xfId="39217" xr:uid="{00000000-0005-0000-0000-000079980000}"/>
    <cellStyle name="20% - Accent1 4 3 2 2 4 5 2" xfId="39218" xr:uid="{00000000-0005-0000-0000-00007A980000}"/>
    <cellStyle name="20% - Accent1 4 3 2 2 4 5 2 2" xfId="39219" xr:uid="{00000000-0005-0000-0000-00007B980000}"/>
    <cellStyle name="20% - Accent1 4 3 2 2 4 5 2 2 2" xfId="39220" xr:uid="{00000000-0005-0000-0000-00007C980000}"/>
    <cellStyle name="20% - Accent1 4 3 2 2 4 5 2 3" xfId="39221" xr:uid="{00000000-0005-0000-0000-00007D980000}"/>
    <cellStyle name="20% - Accent1 4 3 2 2 4 5 3" xfId="39222" xr:uid="{00000000-0005-0000-0000-00007E980000}"/>
    <cellStyle name="20% - Accent1 4 3 2 2 4 5 3 2" xfId="39223" xr:uid="{00000000-0005-0000-0000-00007F980000}"/>
    <cellStyle name="20% - Accent1 4 3 2 2 4 5 4" xfId="39224" xr:uid="{00000000-0005-0000-0000-000080980000}"/>
    <cellStyle name="20% - Accent1 4 3 2 2 4 6" xfId="39225" xr:uid="{00000000-0005-0000-0000-000081980000}"/>
    <cellStyle name="20% - Accent1 4 3 2 2 4 6 2" xfId="39226" xr:uid="{00000000-0005-0000-0000-000082980000}"/>
    <cellStyle name="20% - Accent1 4 3 2 2 4 6 2 2" xfId="39227" xr:uid="{00000000-0005-0000-0000-000083980000}"/>
    <cellStyle name="20% - Accent1 4 3 2 2 4 6 2 2 2" xfId="39228" xr:uid="{00000000-0005-0000-0000-000084980000}"/>
    <cellStyle name="20% - Accent1 4 3 2 2 4 6 2 3" xfId="39229" xr:uid="{00000000-0005-0000-0000-000085980000}"/>
    <cellStyle name="20% - Accent1 4 3 2 2 4 6 3" xfId="39230" xr:uid="{00000000-0005-0000-0000-000086980000}"/>
    <cellStyle name="20% - Accent1 4 3 2 2 4 6 3 2" xfId="39231" xr:uid="{00000000-0005-0000-0000-000087980000}"/>
    <cellStyle name="20% - Accent1 4 3 2 2 4 6 4" xfId="39232" xr:uid="{00000000-0005-0000-0000-000088980000}"/>
    <cellStyle name="20% - Accent1 4 3 2 2 4 7" xfId="39233" xr:uid="{00000000-0005-0000-0000-000089980000}"/>
    <cellStyle name="20% - Accent1 4 3 2 2 4 7 2" xfId="39234" xr:uid="{00000000-0005-0000-0000-00008A980000}"/>
    <cellStyle name="20% - Accent1 4 3 2 2 4 7 2 2" xfId="39235" xr:uid="{00000000-0005-0000-0000-00008B980000}"/>
    <cellStyle name="20% - Accent1 4 3 2 2 4 7 3" xfId="39236" xr:uid="{00000000-0005-0000-0000-00008C980000}"/>
    <cellStyle name="20% - Accent1 4 3 2 2 4 8" xfId="39237" xr:uid="{00000000-0005-0000-0000-00008D980000}"/>
    <cellStyle name="20% - Accent1 4 3 2 2 4 8 2" xfId="39238" xr:uid="{00000000-0005-0000-0000-00008E980000}"/>
    <cellStyle name="20% - Accent1 4 3 2 2 4 8 2 2" xfId="39239" xr:uid="{00000000-0005-0000-0000-00008F980000}"/>
    <cellStyle name="20% - Accent1 4 3 2 2 4 8 3" xfId="39240" xr:uid="{00000000-0005-0000-0000-000090980000}"/>
    <cellStyle name="20% - Accent1 4 3 2 2 4 9" xfId="39241" xr:uid="{00000000-0005-0000-0000-000091980000}"/>
    <cellStyle name="20% - Accent1 4 3 2 2 4 9 2" xfId="39242" xr:uid="{00000000-0005-0000-0000-000092980000}"/>
    <cellStyle name="20% - Accent1 4 3 2 2 5" xfId="39243" xr:uid="{00000000-0005-0000-0000-000093980000}"/>
    <cellStyle name="20% - Accent1 4 3 2 2 5 2" xfId="39244" xr:uid="{00000000-0005-0000-0000-000094980000}"/>
    <cellStyle name="20% - Accent1 4 3 2 2 5 2 2" xfId="39245" xr:uid="{00000000-0005-0000-0000-000095980000}"/>
    <cellStyle name="20% - Accent1 4 3 2 2 5 2 2 2" xfId="39246" xr:uid="{00000000-0005-0000-0000-000096980000}"/>
    <cellStyle name="20% - Accent1 4 3 2 2 5 2 2 2 2" xfId="39247" xr:uid="{00000000-0005-0000-0000-000097980000}"/>
    <cellStyle name="20% - Accent1 4 3 2 2 5 2 2 3" xfId="39248" xr:uid="{00000000-0005-0000-0000-000098980000}"/>
    <cellStyle name="20% - Accent1 4 3 2 2 5 2 3" xfId="39249" xr:uid="{00000000-0005-0000-0000-000099980000}"/>
    <cellStyle name="20% - Accent1 4 3 2 2 5 2 3 2" xfId="39250" xr:uid="{00000000-0005-0000-0000-00009A980000}"/>
    <cellStyle name="20% - Accent1 4 3 2 2 5 2 4" xfId="39251" xr:uid="{00000000-0005-0000-0000-00009B980000}"/>
    <cellStyle name="20% - Accent1 4 3 2 2 5 3" xfId="39252" xr:uid="{00000000-0005-0000-0000-00009C980000}"/>
    <cellStyle name="20% - Accent1 4 3 2 2 5 3 2" xfId="39253" xr:uid="{00000000-0005-0000-0000-00009D980000}"/>
    <cellStyle name="20% - Accent1 4 3 2 2 5 3 2 2" xfId="39254" xr:uid="{00000000-0005-0000-0000-00009E980000}"/>
    <cellStyle name="20% - Accent1 4 3 2 2 5 3 2 2 2" xfId="39255" xr:uid="{00000000-0005-0000-0000-00009F980000}"/>
    <cellStyle name="20% - Accent1 4 3 2 2 5 3 2 3" xfId="39256" xr:uid="{00000000-0005-0000-0000-0000A0980000}"/>
    <cellStyle name="20% - Accent1 4 3 2 2 5 3 3" xfId="39257" xr:uid="{00000000-0005-0000-0000-0000A1980000}"/>
    <cellStyle name="20% - Accent1 4 3 2 2 5 3 3 2" xfId="39258" xr:uid="{00000000-0005-0000-0000-0000A2980000}"/>
    <cellStyle name="20% - Accent1 4 3 2 2 5 3 4" xfId="39259" xr:uid="{00000000-0005-0000-0000-0000A3980000}"/>
    <cellStyle name="20% - Accent1 4 3 2 2 5 4" xfId="39260" xr:uid="{00000000-0005-0000-0000-0000A4980000}"/>
    <cellStyle name="20% - Accent1 4 3 2 2 5 4 2" xfId="39261" xr:uid="{00000000-0005-0000-0000-0000A5980000}"/>
    <cellStyle name="20% - Accent1 4 3 2 2 5 4 2 2" xfId="39262" xr:uid="{00000000-0005-0000-0000-0000A6980000}"/>
    <cellStyle name="20% - Accent1 4 3 2 2 5 4 2 2 2" xfId="39263" xr:uid="{00000000-0005-0000-0000-0000A7980000}"/>
    <cellStyle name="20% - Accent1 4 3 2 2 5 4 2 3" xfId="39264" xr:uid="{00000000-0005-0000-0000-0000A8980000}"/>
    <cellStyle name="20% - Accent1 4 3 2 2 5 4 3" xfId="39265" xr:uid="{00000000-0005-0000-0000-0000A9980000}"/>
    <cellStyle name="20% - Accent1 4 3 2 2 5 4 3 2" xfId="39266" xr:uid="{00000000-0005-0000-0000-0000AA980000}"/>
    <cellStyle name="20% - Accent1 4 3 2 2 5 4 4" xfId="39267" xr:uid="{00000000-0005-0000-0000-0000AB980000}"/>
    <cellStyle name="20% - Accent1 4 3 2 2 5 5" xfId="39268" xr:uid="{00000000-0005-0000-0000-0000AC980000}"/>
    <cellStyle name="20% - Accent1 4 3 2 2 5 5 2" xfId="39269" xr:uid="{00000000-0005-0000-0000-0000AD980000}"/>
    <cellStyle name="20% - Accent1 4 3 2 2 5 5 2 2" xfId="39270" xr:uid="{00000000-0005-0000-0000-0000AE980000}"/>
    <cellStyle name="20% - Accent1 4 3 2 2 5 5 3" xfId="39271" xr:uid="{00000000-0005-0000-0000-0000AF980000}"/>
    <cellStyle name="20% - Accent1 4 3 2 2 5 6" xfId="39272" xr:uid="{00000000-0005-0000-0000-0000B0980000}"/>
    <cellStyle name="20% - Accent1 4 3 2 2 5 6 2" xfId="39273" xr:uid="{00000000-0005-0000-0000-0000B1980000}"/>
    <cellStyle name="20% - Accent1 4 3 2 2 5 6 2 2" xfId="39274" xr:uid="{00000000-0005-0000-0000-0000B2980000}"/>
    <cellStyle name="20% - Accent1 4 3 2 2 5 6 3" xfId="39275" xr:uid="{00000000-0005-0000-0000-0000B3980000}"/>
    <cellStyle name="20% - Accent1 4 3 2 2 5 7" xfId="39276" xr:uid="{00000000-0005-0000-0000-0000B4980000}"/>
    <cellStyle name="20% - Accent1 4 3 2 2 5 7 2" xfId="39277" xr:uid="{00000000-0005-0000-0000-0000B5980000}"/>
    <cellStyle name="20% - Accent1 4 3 2 2 5 8" xfId="39278" xr:uid="{00000000-0005-0000-0000-0000B6980000}"/>
    <cellStyle name="20% - Accent1 4 3 2 2 5 8 2" xfId="39279" xr:uid="{00000000-0005-0000-0000-0000B7980000}"/>
    <cellStyle name="20% - Accent1 4 3 2 2 5 9" xfId="39280" xr:uid="{00000000-0005-0000-0000-0000B8980000}"/>
    <cellStyle name="20% - Accent1 4 3 2 2 6" xfId="39281" xr:uid="{00000000-0005-0000-0000-0000B9980000}"/>
    <cellStyle name="20% - Accent1 4 3 2 2 6 2" xfId="39282" xr:uid="{00000000-0005-0000-0000-0000BA980000}"/>
    <cellStyle name="20% - Accent1 4 3 2 2 6 2 2" xfId="39283" xr:uid="{00000000-0005-0000-0000-0000BB980000}"/>
    <cellStyle name="20% - Accent1 4 3 2 2 6 2 2 2" xfId="39284" xr:uid="{00000000-0005-0000-0000-0000BC980000}"/>
    <cellStyle name="20% - Accent1 4 3 2 2 6 2 2 2 2" xfId="39285" xr:uid="{00000000-0005-0000-0000-0000BD980000}"/>
    <cellStyle name="20% - Accent1 4 3 2 2 6 2 2 3" xfId="39286" xr:uid="{00000000-0005-0000-0000-0000BE980000}"/>
    <cellStyle name="20% - Accent1 4 3 2 2 6 2 3" xfId="39287" xr:uid="{00000000-0005-0000-0000-0000BF980000}"/>
    <cellStyle name="20% - Accent1 4 3 2 2 6 2 3 2" xfId="39288" xr:uid="{00000000-0005-0000-0000-0000C0980000}"/>
    <cellStyle name="20% - Accent1 4 3 2 2 6 2 4" xfId="39289" xr:uid="{00000000-0005-0000-0000-0000C1980000}"/>
    <cellStyle name="20% - Accent1 4 3 2 2 6 3" xfId="39290" xr:uid="{00000000-0005-0000-0000-0000C2980000}"/>
    <cellStyle name="20% - Accent1 4 3 2 2 6 3 2" xfId="39291" xr:uid="{00000000-0005-0000-0000-0000C3980000}"/>
    <cellStyle name="20% - Accent1 4 3 2 2 6 3 2 2" xfId="39292" xr:uid="{00000000-0005-0000-0000-0000C4980000}"/>
    <cellStyle name="20% - Accent1 4 3 2 2 6 3 2 2 2" xfId="39293" xr:uid="{00000000-0005-0000-0000-0000C5980000}"/>
    <cellStyle name="20% - Accent1 4 3 2 2 6 3 2 3" xfId="39294" xr:uid="{00000000-0005-0000-0000-0000C6980000}"/>
    <cellStyle name="20% - Accent1 4 3 2 2 6 3 3" xfId="39295" xr:uid="{00000000-0005-0000-0000-0000C7980000}"/>
    <cellStyle name="20% - Accent1 4 3 2 2 6 3 3 2" xfId="39296" xr:uid="{00000000-0005-0000-0000-0000C8980000}"/>
    <cellStyle name="20% - Accent1 4 3 2 2 6 3 4" xfId="39297" xr:uid="{00000000-0005-0000-0000-0000C9980000}"/>
    <cellStyle name="20% - Accent1 4 3 2 2 6 4" xfId="39298" xr:uid="{00000000-0005-0000-0000-0000CA980000}"/>
    <cellStyle name="20% - Accent1 4 3 2 2 6 4 2" xfId="39299" xr:uid="{00000000-0005-0000-0000-0000CB980000}"/>
    <cellStyle name="20% - Accent1 4 3 2 2 6 4 2 2" xfId="39300" xr:uid="{00000000-0005-0000-0000-0000CC980000}"/>
    <cellStyle name="20% - Accent1 4 3 2 2 6 4 2 2 2" xfId="39301" xr:uid="{00000000-0005-0000-0000-0000CD980000}"/>
    <cellStyle name="20% - Accent1 4 3 2 2 6 4 2 3" xfId="39302" xr:uid="{00000000-0005-0000-0000-0000CE980000}"/>
    <cellStyle name="20% - Accent1 4 3 2 2 6 4 3" xfId="39303" xr:uid="{00000000-0005-0000-0000-0000CF980000}"/>
    <cellStyle name="20% - Accent1 4 3 2 2 6 4 3 2" xfId="39304" xr:uid="{00000000-0005-0000-0000-0000D0980000}"/>
    <cellStyle name="20% - Accent1 4 3 2 2 6 4 4" xfId="39305" xr:uid="{00000000-0005-0000-0000-0000D1980000}"/>
    <cellStyle name="20% - Accent1 4 3 2 2 6 5" xfId="39306" xr:uid="{00000000-0005-0000-0000-0000D2980000}"/>
    <cellStyle name="20% - Accent1 4 3 2 2 6 5 2" xfId="39307" xr:uid="{00000000-0005-0000-0000-0000D3980000}"/>
    <cellStyle name="20% - Accent1 4 3 2 2 6 5 2 2" xfId="39308" xr:uid="{00000000-0005-0000-0000-0000D4980000}"/>
    <cellStyle name="20% - Accent1 4 3 2 2 6 5 3" xfId="39309" xr:uid="{00000000-0005-0000-0000-0000D5980000}"/>
    <cellStyle name="20% - Accent1 4 3 2 2 6 6" xfId="39310" xr:uid="{00000000-0005-0000-0000-0000D6980000}"/>
    <cellStyle name="20% - Accent1 4 3 2 2 6 6 2" xfId="39311" xr:uid="{00000000-0005-0000-0000-0000D7980000}"/>
    <cellStyle name="20% - Accent1 4 3 2 2 6 6 2 2" xfId="39312" xr:uid="{00000000-0005-0000-0000-0000D8980000}"/>
    <cellStyle name="20% - Accent1 4 3 2 2 6 6 3" xfId="39313" xr:uid="{00000000-0005-0000-0000-0000D9980000}"/>
    <cellStyle name="20% - Accent1 4 3 2 2 6 7" xfId="39314" xr:uid="{00000000-0005-0000-0000-0000DA980000}"/>
    <cellStyle name="20% - Accent1 4 3 2 2 6 7 2" xfId="39315" xr:uid="{00000000-0005-0000-0000-0000DB980000}"/>
    <cellStyle name="20% - Accent1 4 3 2 2 6 8" xfId="39316" xr:uid="{00000000-0005-0000-0000-0000DC980000}"/>
    <cellStyle name="20% - Accent1 4 3 2 2 6 8 2" xfId="39317" xr:uid="{00000000-0005-0000-0000-0000DD980000}"/>
    <cellStyle name="20% - Accent1 4 3 2 2 6 9" xfId="39318" xr:uid="{00000000-0005-0000-0000-0000DE980000}"/>
    <cellStyle name="20% - Accent1 4 3 2 2 7" xfId="39319" xr:uid="{00000000-0005-0000-0000-0000DF980000}"/>
    <cellStyle name="20% - Accent1 4 3 2 2 7 2" xfId="39320" xr:uid="{00000000-0005-0000-0000-0000E0980000}"/>
    <cellStyle name="20% - Accent1 4 3 2 2 7 2 2" xfId="39321" xr:uid="{00000000-0005-0000-0000-0000E1980000}"/>
    <cellStyle name="20% - Accent1 4 3 2 2 7 2 2 2" xfId="39322" xr:uid="{00000000-0005-0000-0000-0000E2980000}"/>
    <cellStyle name="20% - Accent1 4 3 2 2 7 2 3" xfId="39323" xr:uid="{00000000-0005-0000-0000-0000E3980000}"/>
    <cellStyle name="20% - Accent1 4 3 2 2 7 3" xfId="39324" xr:uid="{00000000-0005-0000-0000-0000E4980000}"/>
    <cellStyle name="20% - Accent1 4 3 2 2 7 3 2" xfId="39325" xr:uid="{00000000-0005-0000-0000-0000E5980000}"/>
    <cellStyle name="20% - Accent1 4 3 2 2 7 4" xfId="39326" xr:uid="{00000000-0005-0000-0000-0000E6980000}"/>
    <cellStyle name="20% - Accent1 4 3 2 2 8" xfId="39327" xr:uid="{00000000-0005-0000-0000-0000E7980000}"/>
    <cellStyle name="20% - Accent1 4 3 2 2 8 2" xfId="39328" xr:uid="{00000000-0005-0000-0000-0000E8980000}"/>
    <cellStyle name="20% - Accent1 4 3 2 2 8 2 2" xfId="39329" xr:uid="{00000000-0005-0000-0000-0000E9980000}"/>
    <cellStyle name="20% - Accent1 4 3 2 2 8 2 2 2" xfId="39330" xr:uid="{00000000-0005-0000-0000-0000EA980000}"/>
    <cellStyle name="20% - Accent1 4 3 2 2 8 2 3" xfId="39331" xr:uid="{00000000-0005-0000-0000-0000EB980000}"/>
    <cellStyle name="20% - Accent1 4 3 2 2 8 3" xfId="39332" xr:uid="{00000000-0005-0000-0000-0000EC980000}"/>
    <cellStyle name="20% - Accent1 4 3 2 2 8 3 2" xfId="39333" xr:uid="{00000000-0005-0000-0000-0000ED980000}"/>
    <cellStyle name="20% - Accent1 4 3 2 2 8 4" xfId="39334" xr:uid="{00000000-0005-0000-0000-0000EE980000}"/>
    <cellStyle name="20% - Accent1 4 3 2 2 9" xfId="39335" xr:uid="{00000000-0005-0000-0000-0000EF980000}"/>
    <cellStyle name="20% - Accent1 4 3 2 2 9 2" xfId="39336" xr:uid="{00000000-0005-0000-0000-0000F0980000}"/>
    <cellStyle name="20% - Accent1 4 3 2 2 9 2 2" xfId="39337" xr:uid="{00000000-0005-0000-0000-0000F1980000}"/>
    <cellStyle name="20% - Accent1 4 3 2 2 9 2 2 2" xfId="39338" xr:uid="{00000000-0005-0000-0000-0000F2980000}"/>
    <cellStyle name="20% - Accent1 4 3 2 2 9 2 3" xfId="39339" xr:uid="{00000000-0005-0000-0000-0000F3980000}"/>
    <cellStyle name="20% - Accent1 4 3 2 2 9 3" xfId="39340" xr:uid="{00000000-0005-0000-0000-0000F4980000}"/>
    <cellStyle name="20% - Accent1 4 3 2 2 9 3 2" xfId="39341" xr:uid="{00000000-0005-0000-0000-0000F5980000}"/>
    <cellStyle name="20% - Accent1 4 3 2 2 9 4" xfId="39342" xr:uid="{00000000-0005-0000-0000-0000F6980000}"/>
    <cellStyle name="20% - Accent1 4 3 2 3" xfId="39343" xr:uid="{00000000-0005-0000-0000-0000F7980000}"/>
    <cellStyle name="20% - Accent1 4 3 2 3 10" xfId="39344" xr:uid="{00000000-0005-0000-0000-0000F8980000}"/>
    <cellStyle name="20% - Accent1 4 3 2 3 10 2" xfId="39345" xr:uid="{00000000-0005-0000-0000-0000F9980000}"/>
    <cellStyle name="20% - Accent1 4 3 2 3 11" xfId="39346" xr:uid="{00000000-0005-0000-0000-0000FA980000}"/>
    <cellStyle name="20% - Accent1 4 3 2 3 2" xfId="39347" xr:uid="{00000000-0005-0000-0000-0000FB980000}"/>
    <cellStyle name="20% - Accent1 4 3 2 3 2 2" xfId="39348" xr:uid="{00000000-0005-0000-0000-0000FC980000}"/>
    <cellStyle name="20% - Accent1 4 3 2 3 2 2 2" xfId="39349" xr:uid="{00000000-0005-0000-0000-0000FD980000}"/>
    <cellStyle name="20% - Accent1 4 3 2 3 2 2 2 2" xfId="39350" xr:uid="{00000000-0005-0000-0000-0000FE980000}"/>
    <cellStyle name="20% - Accent1 4 3 2 3 2 2 2 2 2" xfId="39351" xr:uid="{00000000-0005-0000-0000-0000FF980000}"/>
    <cellStyle name="20% - Accent1 4 3 2 3 2 2 2 3" xfId="39352" xr:uid="{00000000-0005-0000-0000-000000990000}"/>
    <cellStyle name="20% - Accent1 4 3 2 3 2 2 3" xfId="39353" xr:uid="{00000000-0005-0000-0000-000001990000}"/>
    <cellStyle name="20% - Accent1 4 3 2 3 2 2 3 2" xfId="39354" xr:uid="{00000000-0005-0000-0000-000002990000}"/>
    <cellStyle name="20% - Accent1 4 3 2 3 2 2 4" xfId="39355" xr:uid="{00000000-0005-0000-0000-000003990000}"/>
    <cellStyle name="20% - Accent1 4 3 2 3 2 3" xfId="39356" xr:uid="{00000000-0005-0000-0000-000004990000}"/>
    <cellStyle name="20% - Accent1 4 3 2 3 2 3 2" xfId="39357" xr:uid="{00000000-0005-0000-0000-000005990000}"/>
    <cellStyle name="20% - Accent1 4 3 2 3 2 3 2 2" xfId="39358" xr:uid="{00000000-0005-0000-0000-000006990000}"/>
    <cellStyle name="20% - Accent1 4 3 2 3 2 3 2 2 2" xfId="39359" xr:uid="{00000000-0005-0000-0000-000007990000}"/>
    <cellStyle name="20% - Accent1 4 3 2 3 2 3 2 3" xfId="39360" xr:uid="{00000000-0005-0000-0000-000008990000}"/>
    <cellStyle name="20% - Accent1 4 3 2 3 2 3 3" xfId="39361" xr:uid="{00000000-0005-0000-0000-000009990000}"/>
    <cellStyle name="20% - Accent1 4 3 2 3 2 3 3 2" xfId="39362" xr:uid="{00000000-0005-0000-0000-00000A990000}"/>
    <cellStyle name="20% - Accent1 4 3 2 3 2 3 4" xfId="39363" xr:uid="{00000000-0005-0000-0000-00000B990000}"/>
    <cellStyle name="20% - Accent1 4 3 2 3 2 4" xfId="39364" xr:uid="{00000000-0005-0000-0000-00000C990000}"/>
    <cellStyle name="20% - Accent1 4 3 2 3 2 4 2" xfId="39365" xr:uid="{00000000-0005-0000-0000-00000D990000}"/>
    <cellStyle name="20% - Accent1 4 3 2 3 2 4 2 2" xfId="39366" xr:uid="{00000000-0005-0000-0000-00000E990000}"/>
    <cellStyle name="20% - Accent1 4 3 2 3 2 4 2 2 2" xfId="39367" xr:uid="{00000000-0005-0000-0000-00000F990000}"/>
    <cellStyle name="20% - Accent1 4 3 2 3 2 4 2 3" xfId="39368" xr:uid="{00000000-0005-0000-0000-000010990000}"/>
    <cellStyle name="20% - Accent1 4 3 2 3 2 4 3" xfId="39369" xr:uid="{00000000-0005-0000-0000-000011990000}"/>
    <cellStyle name="20% - Accent1 4 3 2 3 2 4 3 2" xfId="39370" xr:uid="{00000000-0005-0000-0000-000012990000}"/>
    <cellStyle name="20% - Accent1 4 3 2 3 2 4 4" xfId="39371" xr:uid="{00000000-0005-0000-0000-000013990000}"/>
    <cellStyle name="20% - Accent1 4 3 2 3 2 5" xfId="39372" xr:uid="{00000000-0005-0000-0000-000014990000}"/>
    <cellStyle name="20% - Accent1 4 3 2 3 2 5 2" xfId="39373" xr:uid="{00000000-0005-0000-0000-000015990000}"/>
    <cellStyle name="20% - Accent1 4 3 2 3 2 5 2 2" xfId="39374" xr:uid="{00000000-0005-0000-0000-000016990000}"/>
    <cellStyle name="20% - Accent1 4 3 2 3 2 5 3" xfId="39375" xr:uid="{00000000-0005-0000-0000-000017990000}"/>
    <cellStyle name="20% - Accent1 4 3 2 3 2 6" xfId="39376" xr:uid="{00000000-0005-0000-0000-000018990000}"/>
    <cellStyle name="20% - Accent1 4 3 2 3 2 6 2" xfId="39377" xr:uid="{00000000-0005-0000-0000-000019990000}"/>
    <cellStyle name="20% - Accent1 4 3 2 3 2 6 2 2" xfId="39378" xr:uid="{00000000-0005-0000-0000-00001A990000}"/>
    <cellStyle name="20% - Accent1 4 3 2 3 2 6 3" xfId="39379" xr:uid="{00000000-0005-0000-0000-00001B990000}"/>
    <cellStyle name="20% - Accent1 4 3 2 3 2 7" xfId="39380" xr:uid="{00000000-0005-0000-0000-00001C990000}"/>
    <cellStyle name="20% - Accent1 4 3 2 3 2 7 2" xfId="39381" xr:uid="{00000000-0005-0000-0000-00001D990000}"/>
    <cellStyle name="20% - Accent1 4 3 2 3 2 8" xfId="39382" xr:uid="{00000000-0005-0000-0000-00001E990000}"/>
    <cellStyle name="20% - Accent1 4 3 2 3 2 8 2" xfId="39383" xr:uid="{00000000-0005-0000-0000-00001F990000}"/>
    <cellStyle name="20% - Accent1 4 3 2 3 2 9" xfId="39384" xr:uid="{00000000-0005-0000-0000-000020990000}"/>
    <cellStyle name="20% - Accent1 4 3 2 3 3" xfId="39385" xr:uid="{00000000-0005-0000-0000-000021990000}"/>
    <cellStyle name="20% - Accent1 4 3 2 3 3 2" xfId="39386" xr:uid="{00000000-0005-0000-0000-000022990000}"/>
    <cellStyle name="20% - Accent1 4 3 2 3 3 2 2" xfId="39387" xr:uid="{00000000-0005-0000-0000-000023990000}"/>
    <cellStyle name="20% - Accent1 4 3 2 3 3 2 2 2" xfId="39388" xr:uid="{00000000-0005-0000-0000-000024990000}"/>
    <cellStyle name="20% - Accent1 4 3 2 3 3 2 2 2 2" xfId="39389" xr:uid="{00000000-0005-0000-0000-000025990000}"/>
    <cellStyle name="20% - Accent1 4 3 2 3 3 2 2 3" xfId="39390" xr:uid="{00000000-0005-0000-0000-000026990000}"/>
    <cellStyle name="20% - Accent1 4 3 2 3 3 2 3" xfId="39391" xr:uid="{00000000-0005-0000-0000-000027990000}"/>
    <cellStyle name="20% - Accent1 4 3 2 3 3 2 3 2" xfId="39392" xr:uid="{00000000-0005-0000-0000-000028990000}"/>
    <cellStyle name="20% - Accent1 4 3 2 3 3 2 4" xfId="39393" xr:uid="{00000000-0005-0000-0000-000029990000}"/>
    <cellStyle name="20% - Accent1 4 3 2 3 3 3" xfId="39394" xr:uid="{00000000-0005-0000-0000-00002A990000}"/>
    <cellStyle name="20% - Accent1 4 3 2 3 3 3 2" xfId="39395" xr:uid="{00000000-0005-0000-0000-00002B990000}"/>
    <cellStyle name="20% - Accent1 4 3 2 3 3 3 2 2" xfId="39396" xr:uid="{00000000-0005-0000-0000-00002C990000}"/>
    <cellStyle name="20% - Accent1 4 3 2 3 3 3 2 2 2" xfId="39397" xr:uid="{00000000-0005-0000-0000-00002D990000}"/>
    <cellStyle name="20% - Accent1 4 3 2 3 3 3 2 3" xfId="39398" xr:uid="{00000000-0005-0000-0000-00002E990000}"/>
    <cellStyle name="20% - Accent1 4 3 2 3 3 3 3" xfId="39399" xr:uid="{00000000-0005-0000-0000-00002F990000}"/>
    <cellStyle name="20% - Accent1 4 3 2 3 3 3 3 2" xfId="39400" xr:uid="{00000000-0005-0000-0000-000030990000}"/>
    <cellStyle name="20% - Accent1 4 3 2 3 3 3 4" xfId="39401" xr:uid="{00000000-0005-0000-0000-000031990000}"/>
    <cellStyle name="20% - Accent1 4 3 2 3 3 4" xfId="39402" xr:uid="{00000000-0005-0000-0000-000032990000}"/>
    <cellStyle name="20% - Accent1 4 3 2 3 3 4 2" xfId="39403" xr:uid="{00000000-0005-0000-0000-000033990000}"/>
    <cellStyle name="20% - Accent1 4 3 2 3 3 4 2 2" xfId="39404" xr:uid="{00000000-0005-0000-0000-000034990000}"/>
    <cellStyle name="20% - Accent1 4 3 2 3 3 4 2 2 2" xfId="39405" xr:uid="{00000000-0005-0000-0000-000035990000}"/>
    <cellStyle name="20% - Accent1 4 3 2 3 3 4 2 3" xfId="39406" xr:uid="{00000000-0005-0000-0000-000036990000}"/>
    <cellStyle name="20% - Accent1 4 3 2 3 3 4 3" xfId="39407" xr:uid="{00000000-0005-0000-0000-000037990000}"/>
    <cellStyle name="20% - Accent1 4 3 2 3 3 4 3 2" xfId="39408" xr:uid="{00000000-0005-0000-0000-000038990000}"/>
    <cellStyle name="20% - Accent1 4 3 2 3 3 4 4" xfId="39409" xr:uid="{00000000-0005-0000-0000-000039990000}"/>
    <cellStyle name="20% - Accent1 4 3 2 3 3 5" xfId="39410" xr:uid="{00000000-0005-0000-0000-00003A990000}"/>
    <cellStyle name="20% - Accent1 4 3 2 3 3 5 2" xfId="39411" xr:uid="{00000000-0005-0000-0000-00003B990000}"/>
    <cellStyle name="20% - Accent1 4 3 2 3 3 5 2 2" xfId="39412" xr:uid="{00000000-0005-0000-0000-00003C990000}"/>
    <cellStyle name="20% - Accent1 4 3 2 3 3 5 3" xfId="39413" xr:uid="{00000000-0005-0000-0000-00003D990000}"/>
    <cellStyle name="20% - Accent1 4 3 2 3 3 6" xfId="39414" xr:uid="{00000000-0005-0000-0000-00003E990000}"/>
    <cellStyle name="20% - Accent1 4 3 2 3 3 6 2" xfId="39415" xr:uid="{00000000-0005-0000-0000-00003F990000}"/>
    <cellStyle name="20% - Accent1 4 3 2 3 3 6 2 2" xfId="39416" xr:uid="{00000000-0005-0000-0000-000040990000}"/>
    <cellStyle name="20% - Accent1 4 3 2 3 3 6 3" xfId="39417" xr:uid="{00000000-0005-0000-0000-000041990000}"/>
    <cellStyle name="20% - Accent1 4 3 2 3 3 7" xfId="39418" xr:uid="{00000000-0005-0000-0000-000042990000}"/>
    <cellStyle name="20% - Accent1 4 3 2 3 3 7 2" xfId="39419" xr:uid="{00000000-0005-0000-0000-000043990000}"/>
    <cellStyle name="20% - Accent1 4 3 2 3 3 8" xfId="39420" xr:uid="{00000000-0005-0000-0000-000044990000}"/>
    <cellStyle name="20% - Accent1 4 3 2 3 3 8 2" xfId="39421" xr:uid="{00000000-0005-0000-0000-000045990000}"/>
    <cellStyle name="20% - Accent1 4 3 2 3 3 9" xfId="39422" xr:uid="{00000000-0005-0000-0000-000046990000}"/>
    <cellStyle name="20% - Accent1 4 3 2 3 4" xfId="39423" xr:uid="{00000000-0005-0000-0000-000047990000}"/>
    <cellStyle name="20% - Accent1 4 3 2 3 4 2" xfId="39424" xr:uid="{00000000-0005-0000-0000-000048990000}"/>
    <cellStyle name="20% - Accent1 4 3 2 3 4 2 2" xfId="39425" xr:uid="{00000000-0005-0000-0000-000049990000}"/>
    <cellStyle name="20% - Accent1 4 3 2 3 4 2 2 2" xfId="39426" xr:uid="{00000000-0005-0000-0000-00004A990000}"/>
    <cellStyle name="20% - Accent1 4 3 2 3 4 2 3" xfId="39427" xr:uid="{00000000-0005-0000-0000-00004B990000}"/>
    <cellStyle name="20% - Accent1 4 3 2 3 4 3" xfId="39428" xr:uid="{00000000-0005-0000-0000-00004C990000}"/>
    <cellStyle name="20% - Accent1 4 3 2 3 4 3 2" xfId="39429" xr:uid="{00000000-0005-0000-0000-00004D990000}"/>
    <cellStyle name="20% - Accent1 4 3 2 3 4 4" xfId="39430" xr:uid="{00000000-0005-0000-0000-00004E990000}"/>
    <cellStyle name="20% - Accent1 4 3 2 3 5" xfId="39431" xr:uid="{00000000-0005-0000-0000-00004F990000}"/>
    <cellStyle name="20% - Accent1 4 3 2 3 5 2" xfId="39432" xr:uid="{00000000-0005-0000-0000-000050990000}"/>
    <cellStyle name="20% - Accent1 4 3 2 3 5 2 2" xfId="39433" xr:uid="{00000000-0005-0000-0000-000051990000}"/>
    <cellStyle name="20% - Accent1 4 3 2 3 5 2 2 2" xfId="39434" xr:uid="{00000000-0005-0000-0000-000052990000}"/>
    <cellStyle name="20% - Accent1 4 3 2 3 5 2 3" xfId="39435" xr:uid="{00000000-0005-0000-0000-000053990000}"/>
    <cellStyle name="20% - Accent1 4 3 2 3 5 3" xfId="39436" xr:uid="{00000000-0005-0000-0000-000054990000}"/>
    <cellStyle name="20% - Accent1 4 3 2 3 5 3 2" xfId="39437" xr:uid="{00000000-0005-0000-0000-000055990000}"/>
    <cellStyle name="20% - Accent1 4 3 2 3 5 4" xfId="39438" xr:uid="{00000000-0005-0000-0000-000056990000}"/>
    <cellStyle name="20% - Accent1 4 3 2 3 6" xfId="39439" xr:uid="{00000000-0005-0000-0000-000057990000}"/>
    <cellStyle name="20% - Accent1 4 3 2 3 6 2" xfId="39440" xr:uid="{00000000-0005-0000-0000-000058990000}"/>
    <cellStyle name="20% - Accent1 4 3 2 3 6 2 2" xfId="39441" xr:uid="{00000000-0005-0000-0000-000059990000}"/>
    <cellStyle name="20% - Accent1 4 3 2 3 6 2 2 2" xfId="39442" xr:uid="{00000000-0005-0000-0000-00005A990000}"/>
    <cellStyle name="20% - Accent1 4 3 2 3 6 2 3" xfId="39443" xr:uid="{00000000-0005-0000-0000-00005B990000}"/>
    <cellStyle name="20% - Accent1 4 3 2 3 6 3" xfId="39444" xr:uid="{00000000-0005-0000-0000-00005C990000}"/>
    <cellStyle name="20% - Accent1 4 3 2 3 6 3 2" xfId="39445" xr:uid="{00000000-0005-0000-0000-00005D990000}"/>
    <cellStyle name="20% - Accent1 4 3 2 3 6 4" xfId="39446" xr:uid="{00000000-0005-0000-0000-00005E990000}"/>
    <cellStyle name="20% - Accent1 4 3 2 3 7" xfId="39447" xr:uid="{00000000-0005-0000-0000-00005F990000}"/>
    <cellStyle name="20% - Accent1 4 3 2 3 7 2" xfId="39448" xr:uid="{00000000-0005-0000-0000-000060990000}"/>
    <cellStyle name="20% - Accent1 4 3 2 3 7 2 2" xfId="39449" xr:uid="{00000000-0005-0000-0000-000061990000}"/>
    <cellStyle name="20% - Accent1 4 3 2 3 7 3" xfId="39450" xr:uid="{00000000-0005-0000-0000-000062990000}"/>
    <cellStyle name="20% - Accent1 4 3 2 3 8" xfId="39451" xr:uid="{00000000-0005-0000-0000-000063990000}"/>
    <cellStyle name="20% - Accent1 4 3 2 3 8 2" xfId="39452" xr:uid="{00000000-0005-0000-0000-000064990000}"/>
    <cellStyle name="20% - Accent1 4 3 2 3 8 2 2" xfId="39453" xr:uid="{00000000-0005-0000-0000-000065990000}"/>
    <cellStyle name="20% - Accent1 4 3 2 3 8 3" xfId="39454" xr:uid="{00000000-0005-0000-0000-000066990000}"/>
    <cellStyle name="20% - Accent1 4 3 2 3 9" xfId="39455" xr:uid="{00000000-0005-0000-0000-000067990000}"/>
    <cellStyle name="20% - Accent1 4 3 2 3 9 2" xfId="39456" xr:uid="{00000000-0005-0000-0000-000068990000}"/>
    <cellStyle name="20% - Accent1 4 3 2 4" xfId="39457" xr:uid="{00000000-0005-0000-0000-000069990000}"/>
    <cellStyle name="20% - Accent1 4 3 2 4 10" xfId="39458" xr:uid="{00000000-0005-0000-0000-00006A990000}"/>
    <cellStyle name="20% - Accent1 4 3 2 4 10 2" xfId="39459" xr:uid="{00000000-0005-0000-0000-00006B990000}"/>
    <cellStyle name="20% - Accent1 4 3 2 4 11" xfId="39460" xr:uid="{00000000-0005-0000-0000-00006C990000}"/>
    <cellStyle name="20% - Accent1 4 3 2 4 2" xfId="39461" xr:uid="{00000000-0005-0000-0000-00006D990000}"/>
    <cellStyle name="20% - Accent1 4 3 2 4 2 2" xfId="39462" xr:uid="{00000000-0005-0000-0000-00006E990000}"/>
    <cellStyle name="20% - Accent1 4 3 2 4 2 2 2" xfId="39463" xr:uid="{00000000-0005-0000-0000-00006F990000}"/>
    <cellStyle name="20% - Accent1 4 3 2 4 2 2 2 2" xfId="39464" xr:uid="{00000000-0005-0000-0000-000070990000}"/>
    <cellStyle name="20% - Accent1 4 3 2 4 2 2 2 2 2" xfId="39465" xr:uid="{00000000-0005-0000-0000-000071990000}"/>
    <cellStyle name="20% - Accent1 4 3 2 4 2 2 2 3" xfId="39466" xr:uid="{00000000-0005-0000-0000-000072990000}"/>
    <cellStyle name="20% - Accent1 4 3 2 4 2 2 3" xfId="39467" xr:uid="{00000000-0005-0000-0000-000073990000}"/>
    <cellStyle name="20% - Accent1 4 3 2 4 2 2 3 2" xfId="39468" xr:uid="{00000000-0005-0000-0000-000074990000}"/>
    <cellStyle name="20% - Accent1 4 3 2 4 2 2 4" xfId="39469" xr:uid="{00000000-0005-0000-0000-000075990000}"/>
    <cellStyle name="20% - Accent1 4 3 2 4 2 3" xfId="39470" xr:uid="{00000000-0005-0000-0000-000076990000}"/>
    <cellStyle name="20% - Accent1 4 3 2 4 2 3 2" xfId="39471" xr:uid="{00000000-0005-0000-0000-000077990000}"/>
    <cellStyle name="20% - Accent1 4 3 2 4 2 3 2 2" xfId="39472" xr:uid="{00000000-0005-0000-0000-000078990000}"/>
    <cellStyle name="20% - Accent1 4 3 2 4 2 3 2 2 2" xfId="39473" xr:uid="{00000000-0005-0000-0000-000079990000}"/>
    <cellStyle name="20% - Accent1 4 3 2 4 2 3 2 3" xfId="39474" xr:uid="{00000000-0005-0000-0000-00007A990000}"/>
    <cellStyle name="20% - Accent1 4 3 2 4 2 3 3" xfId="39475" xr:uid="{00000000-0005-0000-0000-00007B990000}"/>
    <cellStyle name="20% - Accent1 4 3 2 4 2 3 3 2" xfId="39476" xr:uid="{00000000-0005-0000-0000-00007C990000}"/>
    <cellStyle name="20% - Accent1 4 3 2 4 2 3 4" xfId="39477" xr:uid="{00000000-0005-0000-0000-00007D990000}"/>
    <cellStyle name="20% - Accent1 4 3 2 4 2 4" xfId="39478" xr:uid="{00000000-0005-0000-0000-00007E990000}"/>
    <cellStyle name="20% - Accent1 4 3 2 4 2 4 2" xfId="39479" xr:uid="{00000000-0005-0000-0000-00007F990000}"/>
    <cellStyle name="20% - Accent1 4 3 2 4 2 4 2 2" xfId="39480" xr:uid="{00000000-0005-0000-0000-000080990000}"/>
    <cellStyle name="20% - Accent1 4 3 2 4 2 4 2 2 2" xfId="39481" xr:uid="{00000000-0005-0000-0000-000081990000}"/>
    <cellStyle name="20% - Accent1 4 3 2 4 2 4 2 3" xfId="39482" xr:uid="{00000000-0005-0000-0000-000082990000}"/>
    <cellStyle name="20% - Accent1 4 3 2 4 2 4 3" xfId="39483" xr:uid="{00000000-0005-0000-0000-000083990000}"/>
    <cellStyle name="20% - Accent1 4 3 2 4 2 4 3 2" xfId="39484" xr:uid="{00000000-0005-0000-0000-000084990000}"/>
    <cellStyle name="20% - Accent1 4 3 2 4 2 4 4" xfId="39485" xr:uid="{00000000-0005-0000-0000-000085990000}"/>
    <cellStyle name="20% - Accent1 4 3 2 4 2 5" xfId="39486" xr:uid="{00000000-0005-0000-0000-000086990000}"/>
    <cellStyle name="20% - Accent1 4 3 2 4 2 5 2" xfId="39487" xr:uid="{00000000-0005-0000-0000-000087990000}"/>
    <cellStyle name="20% - Accent1 4 3 2 4 2 5 2 2" xfId="39488" xr:uid="{00000000-0005-0000-0000-000088990000}"/>
    <cellStyle name="20% - Accent1 4 3 2 4 2 5 3" xfId="39489" xr:uid="{00000000-0005-0000-0000-000089990000}"/>
    <cellStyle name="20% - Accent1 4 3 2 4 2 6" xfId="39490" xr:uid="{00000000-0005-0000-0000-00008A990000}"/>
    <cellStyle name="20% - Accent1 4 3 2 4 2 6 2" xfId="39491" xr:uid="{00000000-0005-0000-0000-00008B990000}"/>
    <cellStyle name="20% - Accent1 4 3 2 4 2 6 2 2" xfId="39492" xr:uid="{00000000-0005-0000-0000-00008C990000}"/>
    <cellStyle name="20% - Accent1 4 3 2 4 2 6 3" xfId="39493" xr:uid="{00000000-0005-0000-0000-00008D990000}"/>
    <cellStyle name="20% - Accent1 4 3 2 4 2 7" xfId="39494" xr:uid="{00000000-0005-0000-0000-00008E990000}"/>
    <cellStyle name="20% - Accent1 4 3 2 4 2 7 2" xfId="39495" xr:uid="{00000000-0005-0000-0000-00008F990000}"/>
    <cellStyle name="20% - Accent1 4 3 2 4 2 8" xfId="39496" xr:uid="{00000000-0005-0000-0000-000090990000}"/>
    <cellStyle name="20% - Accent1 4 3 2 4 2 8 2" xfId="39497" xr:uid="{00000000-0005-0000-0000-000091990000}"/>
    <cellStyle name="20% - Accent1 4 3 2 4 2 9" xfId="39498" xr:uid="{00000000-0005-0000-0000-000092990000}"/>
    <cellStyle name="20% - Accent1 4 3 2 4 3" xfId="39499" xr:uid="{00000000-0005-0000-0000-000093990000}"/>
    <cellStyle name="20% - Accent1 4 3 2 4 3 2" xfId="39500" xr:uid="{00000000-0005-0000-0000-000094990000}"/>
    <cellStyle name="20% - Accent1 4 3 2 4 3 2 2" xfId="39501" xr:uid="{00000000-0005-0000-0000-000095990000}"/>
    <cellStyle name="20% - Accent1 4 3 2 4 3 2 2 2" xfId="39502" xr:uid="{00000000-0005-0000-0000-000096990000}"/>
    <cellStyle name="20% - Accent1 4 3 2 4 3 2 2 2 2" xfId="39503" xr:uid="{00000000-0005-0000-0000-000097990000}"/>
    <cellStyle name="20% - Accent1 4 3 2 4 3 2 2 3" xfId="39504" xr:uid="{00000000-0005-0000-0000-000098990000}"/>
    <cellStyle name="20% - Accent1 4 3 2 4 3 2 3" xfId="39505" xr:uid="{00000000-0005-0000-0000-000099990000}"/>
    <cellStyle name="20% - Accent1 4 3 2 4 3 2 3 2" xfId="39506" xr:uid="{00000000-0005-0000-0000-00009A990000}"/>
    <cellStyle name="20% - Accent1 4 3 2 4 3 2 4" xfId="39507" xr:uid="{00000000-0005-0000-0000-00009B990000}"/>
    <cellStyle name="20% - Accent1 4 3 2 4 3 3" xfId="39508" xr:uid="{00000000-0005-0000-0000-00009C990000}"/>
    <cellStyle name="20% - Accent1 4 3 2 4 3 3 2" xfId="39509" xr:uid="{00000000-0005-0000-0000-00009D990000}"/>
    <cellStyle name="20% - Accent1 4 3 2 4 3 3 2 2" xfId="39510" xr:uid="{00000000-0005-0000-0000-00009E990000}"/>
    <cellStyle name="20% - Accent1 4 3 2 4 3 3 2 2 2" xfId="39511" xr:uid="{00000000-0005-0000-0000-00009F990000}"/>
    <cellStyle name="20% - Accent1 4 3 2 4 3 3 2 3" xfId="39512" xr:uid="{00000000-0005-0000-0000-0000A0990000}"/>
    <cellStyle name="20% - Accent1 4 3 2 4 3 3 3" xfId="39513" xr:uid="{00000000-0005-0000-0000-0000A1990000}"/>
    <cellStyle name="20% - Accent1 4 3 2 4 3 3 3 2" xfId="39514" xr:uid="{00000000-0005-0000-0000-0000A2990000}"/>
    <cellStyle name="20% - Accent1 4 3 2 4 3 3 4" xfId="39515" xr:uid="{00000000-0005-0000-0000-0000A3990000}"/>
    <cellStyle name="20% - Accent1 4 3 2 4 3 4" xfId="39516" xr:uid="{00000000-0005-0000-0000-0000A4990000}"/>
    <cellStyle name="20% - Accent1 4 3 2 4 3 4 2" xfId="39517" xr:uid="{00000000-0005-0000-0000-0000A5990000}"/>
    <cellStyle name="20% - Accent1 4 3 2 4 3 4 2 2" xfId="39518" xr:uid="{00000000-0005-0000-0000-0000A6990000}"/>
    <cellStyle name="20% - Accent1 4 3 2 4 3 4 2 2 2" xfId="39519" xr:uid="{00000000-0005-0000-0000-0000A7990000}"/>
    <cellStyle name="20% - Accent1 4 3 2 4 3 4 2 3" xfId="39520" xr:uid="{00000000-0005-0000-0000-0000A8990000}"/>
    <cellStyle name="20% - Accent1 4 3 2 4 3 4 3" xfId="39521" xr:uid="{00000000-0005-0000-0000-0000A9990000}"/>
    <cellStyle name="20% - Accent1 4 3 2 4 3 4 3 2" xfId="39522" xr:uid="{00000000-0005-0000-0000-0000AA990000}"/>
    <cellStyle name="20% - Accent1 4 3 2 4 3 4 4" xfId="39523" xr:uid="{00000000-0005-0000-0000-0000AB990000}"/>
    <cellStyle name="20% - Accent1 4 3 2 4 3 5" xfId="39524" xr:uid="{00000000-0005-0000-0000-0000AC990000}"/>
    <cellStyle name="20% - Accent1 4 3 2 4 3 5 2" xfId="39525" xr:uid="{00000000-0005-0000-0000-0000AD990000}"/>
    <cellStyle name="20% - Accent1 4 3 2 4 3 5 2 2" xfId="39526" xr:uid="{00000000-0005-0000-0000-0000AE990000}"/>
    <cellStyle name="20% - Accent1 4 3 2 4 3 5 3" xfId="39527" xr:uid="{00000000-0005-0000-0000-0000AF990000}"/>
    <cellStyle name="20% - Accent1 4 3 2 4 3 6" xfId="39528" xr:uid="{00000000-0005-0000-0000-0000B0990000}"/>
    <cellStyle name="20% - Accent1 4 3 2 4 3 6 2" xfId="39529" xr:uid="{00000000-0005-0000-0000-0000B1990000}"/>
    <cellStyle name="20% - Accent1 4 3 2 4 3 6 2 2" xfId="39530" xr:uid="{00000000-0005-0000-0000-0000B2990000}"/>
    <cellStyle name="20% - Accent1 4 3 2 4 3 6 3" xfId="39531" xr:uid="{00000000-0005-0000-0000-0000B3990000}"/>
    <cellStyle name="20% - Accent1 4 3 2 4 3 7" xfId="39532" xr:uid="{00000000-0005-0000-0000-0000B4990000}"/>
    <cellStyle name="20% - Accent1 4 3 2 4 3 7 2" xfId="39533" xr:uid="{00000000-0005-0000-0000-0000B5990000}"/>
    <cellStyle name="20% - Accent1 4 3 2 4 3 8" xfId="39534" xr:uid="{00000000-0005-0000-0000-0000B6990000}"/>
    <cellStyle name="20% - Accent1 4 3 2 4 3 8 2" xfId="39535" xr:uid="{00000000-0005-0000-0000-0000B7990000}"/>
    <cellStyle name="20% - Accent1 4 3 2 4 3 9" xfId="39536" xr:uid="{00000000-0005-0000-0000-0000B8990000}"/>
    <cellStyle name="20% - Accent1 4 3 2 4 4" xfId="39537" xr:uid="{00000000-0005-0000-0000-0000B9990000}"/>
    <cellStyle name="20% - Accent1 4 3 2 4 4 2" xfId="39538" xr:uid="{00000000-0005-0000-0000-0000BA990000}"/>
    <cellStyle name="20% - Accent1 4 3 2 4 4 2 2" xfId="39539" xr:uid="{00000000-0005-0000-0000-0000BB990000}"/>
    <cellStyle name="20% - Accent1 4 3 2 4 4 2 2 2" xfId="39540" xr:uid="{00000000-0005-0000-0000-0000BC990000}"/>
    <cellStyle name="20% - Accent1 4 3 2 4 4 2 3" xfId="39541" xr:uid="{00000000-0005-0000-0000-0000BD990000}"/>
    <cellStyle name="20% - Accent1 4 3 2 4 4 3" xfId="39542" xr:uid="{00000000-0005-0000-0000-0000BE990000}"/>
    <cellStyle name="20% - Accent1 4 3 2 4 4 3 2" xfId="39543" xr:uid="{00000000-0005-0000-0000-0000BF990000}"/>
    <cellStyle name="20% - Accent1 4 3 2 4 4 4" xfId="39544" xr:uid="{00000000-0005-0000-0000-0000C0990000}"/>
    <cellStyle name="20% - Accent1 4 3 2 4 5" xfId="39545" xr:uid="{00000000-0005-0000-0000-0000C1990000}"/>
    <cellStyle name="20% - Accent1 4 3 2 4 5 2" xfId="39546" xr:uid="{00000000-0005-0000-0000-0000C2990000}"/>
    <cellStyle name="20% - Accent1 4 3 2 4 5 2 2" xfId="39547" xr:uid="{00000000-0005-0000-0000-0000C3990000}"/>
    <cellStyle name="20% - Accent1 4 3 2 4 5 2 2 2" xfId="39548" xr:uid="{00000000-0005-0000-0000-0000C4990000}"/>
    <cellStyle name="20% - Accent1 4 3 2 4 5 2 3" xfId="39549" xr:uid="{00000000-0005-0000-0000-0000C5990000}"/>
    <cellStyle name="20% - Accent1 4 3 2 4 5 3" xfId="39550" xr:uid="{00000000-0005-0000-0000-0000C6990000}"/>
    <cellStyle name="20% - Accent1 4 3 2 4 5 3 2" xfId="39551" xr:uid="{00000000-0005-0000-0000-0000C7990000}"/>
    <cellStyle name="20% - Accent1 4 3 2 4 5 4" xfId="39552" xr:uid="{00000000-0005-0000-0000-0000C8990000}"/>
    <cellStyle name="20% - Accent1 4 3 2 4 6" xfId="39553" xr:uid="{00000000-0005-0000-0000-0000C9990000}"/>
    <cellStyle name="20% - Accent1 4 3 2 4 6 2" xfId="39554" xr:uid="{00000000-0005-0000-0000-0000CA990000}"/>
    <cellStyle name="20% - Accent1 4 3 2 4 6 2 2" xfId="39555" xr:uid="{00000000-0005-0000-0000-0000CB990000}"/>
    <cellStyle name="20% - Accent1 4 3 2 4 6 2 2 2" xfId="39556" xr:uid="{00000000-0005-0000-0000-0000CC990000}"/>
    <cellStyle name="20% - Accent1 4 3 2 4 6 2 3" xfId="39557" xr:uid="{00000000-0005-0000-0000-0000CD990000}"/>
    <cellStyle name="20% - Accent1 4 3 2 4 6 3" xfId="39558" xr:uid="{00000000-0005-0000-0000-0000CE990000}"/>
    <cellStyle name="20% - Accent1 4 3 2 4 6 3 2" xfId="39559" xr:uid="{00000000-0005-0000-0000-0000CF990000}"/>
    <cellStyle name="20% - Accent1 4 3 2 4 6 4" xfId="39560" xr:uid="{00000000-0005-0000-0000-0000D0990000}"/>
    <cellStyle name="20% - Accent1 4 3 2 4 7" xfId="39561" xr:uid="{00000000-0005-0000-0000-0000D1990000}"/>
    <cellStyle name="20% - Accent1 4 3 2 4 7 2" xfId="39562" xr:uid="{00000000-0005-0000-0000-0000D2990000}"/>
    <cellStyle name="20% - Accent1 4 3 2 4 7 2 2" xfId="39563" xr:uid="{00000000-0005-0000-0000-0000D3990000}"/>
    <cellStyle name="20% - Accent1 4 3 2 4 7 3" xfId="39564" xr:uid="{00000000-0005-0000-0000-0000D4990000}"/>
    <cellStyle name="20% - Accent1 4 3 2 4 8" xfId="39565" xr:uid="{00000000-0005-0000-0000-0000D5990000}"/>
    <cellStyle name="20% - Accent1 4 3 2 4 8 2" xfId="39566" xr:uid="{00000000-0005-0000-0000-0000D6990000}"/>
    <cellStyle name="20% - Accent1 4 3 2 4 8 2 2" xfId="39567" xr:uid="{00000000-0005-0000-0000-0000D7990000}"/>
    <cellStyle name="20% - Accent1 4 3 2 4 8 3" xfId="39568" xr:uid="{00000000-0005-0000-0000-0000D8990000}"/>
    <cellStyle name="20% - Accent1 4 3 2 4 9" xfId="39569" xr:uid="{00000000-0005-0000-0000-0000D9990000}"/>
    <cellStyle name="20% - Accent1 4 3 2 4 9 2" xfId="39570" xr:uid="{00000000-0005-0000-0000-0000DA990000}"/>
    <cellStyle name="20% - Accent1 4 3 2 5" xfId="39571" xr:uid="{00000000-0005-0000-0000-0000DB990000}"/>
    <cellStyle name="20% - Accent1 4 3 2 5 10" xfId="39572" xr:uid="{00000000-0005-0000-0000-0000DC990000}"/>
    <cellStyle name="20% - Accent1 4 3 2 5 10 2" xfId="39573" xr:uid="{00000000-0005-0000-0000-0000DD990000}"/>
    <cellStyle name="20% - Accent1 4 3 2 5 11" xfId="39574" xr:uid="{00000000-0005-0000-0000-0000DE990000}"/>
    <cellStyle name="20% - Accent1 4 3 2 5 2" xfId="39575" xr:uid="{00000000-0005-0000-0000-0000DF990000}"/>
    <cellStyle name="20% - Accent1 4 3 2 5 2 2" xfId="39576" xr:uid="{00000000-0005-0000-0000-0000E0990000}"/>
    <cellStyle name="20% - Accent1 4 3 2 5 2 2 2" xfId="39577" xr:uid="{00000000-0005-0000-0000-0000E1990000}"/>
    <cellStyle name="20% - Accent1 4 3 2 5 2 2 2 2" xfId="39578" xr:uid="{00000000-0005-0000-0000-0000E2990000}"/>
    <cellStyle name="20% - Accent1 4 3 2 5 2 2 2 2 2" xfId="39579" xr:uid="{00000000-0005-0000-0000-0000E3990000}"/>
    <cellStyle name="20% - Accent1 4 3 2 5 2 2 2 3" xfId="39580" xr:uid="{00000000-0005-0000-0000-0000E4990000}"/>
    <cellStyle name="20% - Accent1 4 3 2 5 2 2 3" xfId="39581" xr:uid="{00000000-0005-0000-0000-0000E5990000}"/>
    <cellStyle name="20% - Accent1 4 3 2 5 2 2 3 2" xfId="39582" xr:uid="{00000000-0005-0000-0000-0000E6990000}"/>
    <cellStyle name="20% - Accent1 4 3 2 5 2 2 4" xfId="39583" xr:uid="{00000000-0005-0000-0000-0000E7990000}"/>
    <cellStyle name="20% - Accent1 4 3 2 5 2 3" xfId="39584" xr:uid="{00000000-0005-0000-0000-0000E8990000}"/>
    <cellStyle name="20% - Accent1 4 3 2 5 2 3 2" xfId="39585" xr:uid="{00000000-0005-0000-0000-0000E9990000}"/>
    <cellStyle name="20% - Accent1 4 3 2 5 2 3 2 2" xfId="39586" xr:uid="{00000000-0005-0000-0000-0000EA990000}"/>
    <cellStyle name="20% - Accent1 4 3 2 5 2 3 2 2 2" xfId="39587" xr:uid="{00000000-0005-0000-0000-0000EB990000}"/>
    <cellStyle name="20% - Accent1 4 3 2 5 2 3 2 3" xfId="39588" xr:uid="{00000000-0005-0000-0000-0000EC990000}"/>
    <cellStyle name="20% - Accent1 4 3 2 5 2 3 3" xfId="39589" xr:uid="{00000000-0005-0000-0000-0000ED990000}"/>
    <cellStyle name="20% - Accent1 4 3 2 5 2 3 3 2" xfId="39590" xr:uid="{00000000-0005-0000-0000-0000EE990000}"/>
    <cellStyle name="20% - Accent1 4 3 2 5 2 3 4" xfId="39591" xr:uid="{00000000-0005-0000-0000-0000EF990000}"/>
    <cellStyle name="20% - Accent1 4 3 2 5 2 4" xfId="39592" xr:uid="{00000000-0005-0000-0000-0000F0990000}"/>
    <cellStyle name="20% - Accent1 4 3 2 5 2 4 2" xfId="39593" xr:uid="{00000000-0005-0000-0000-0000F1990000}"/>
    <cellStyle name="20% - Accent1 4 3 2 5 2 4 2 2" xfId="39594" xr:uid="{00000000-0005-0000-0000-0000F2990000}"/>
    <cellStyle name="20% - Accent1 4 3 2 5 2 4 2 2 2" xfId="39595" xr:uid="{00000000-0005-0000-0000-0000F3990000}"/>
    <cellStyle name="20% - Accent1 4 3 2 5 2 4 2 3" xfId="39596" xr:uid="{00000000-0005-0000-0000-0000F4990000}"/>
    <cellStyle name="20% - Accent1 4 3 2 5 2 4 3" xfId="39597" xr:uid="{00000000-0005-0000-0000-0000F5990000}"/>
    <cellStyle name="20% - Accent1 4 3 2 5 2 4 3 2" xfId="39598" xr:uid="{00000000-0005-0000-0000-0000F6990000}"/>
    <cellStyle name="20% - Accent1 4 3 2 5 2 4 4" xfId="39599" xr:uid="{00000000-0005-0000-0000-0000F7990000}"/>
    <cellStyle name="20% - Accent1 4 3 2 5 2 5" xfId="39600" xr:uid="{00000000-0005-0000-0000-0000F8990000}"/>
    <cellStyle name="20% - Accent1 4 3 2 5 2 5 2" xfId="39601" xr:uid="{00000000-0005-0000-0000-0000F9990000}"/>
    <cellStyle name="20% - Accent1 4 3 2 5 2 5 2 2" xfId="39602" xr:uid="{00000000-0005-0000-0000-0000FA990000}"/>
    <cellStyle name="20% - Accent1 4 3 2 5 2 5 3" xfId="39603" xr:uid="{00000000-0005-0000-0000-0000FB990000}"/>
    <cellStyle name="20% - Accent1 4 3 2 5 2 6" xfId="39604" xr:uid="{00000000-0005-0000-0000-0000FC990000}"/>
    <cellStyle name="20% - Accent1 4 3 2 5 2 6 2" xfId="39605" xr:uid="{00000000-0005-0000-0000-0000FD990000}"/>
    <cellStyle name="20% - Accent1 4 3 2 5 2 6 2 2" xfId="39606" xr:uid="{00000000-0005-0000-0000-0000FE990000}"/>
    <cellStyle name="20% - Accent1 4 3 2 5 2 6 3" xfId="39607" xr:uid="{00000000-0005-0000-0000-0000FF990000}"/>
    <cellStyle name="20% - Accent1 4 3 2 5 2 7" xfId="39608" xr:uid="{00000000-0005-0000-0000-0000009A0000}"/>
    <cellStyle name="20% - Accent1 4 3 2 5 2 7 2" xfId="39609" xr:uid="{00000000-0005-0000-0000-0000019A0000}"/>
    <cellStyle name="20% - Accent1 4 3 2 5 2 8" xfId="39610" xr:uid="{00000000-0005-0000-0000-0000029A0000}"/>
    <cellStyle name="20% - Accent1 4 3 2 5 2 8 2" xfId="39611" xr:uid="{00000000-0005-0000-0000-0000039A0000}"/>
    <cellStyle name="20% - Accent1 4 3 2 5 2 9" xfId="39612" xr:uid="{00000000-0005-0000-0000-0000049A0000}"/>
    <cellStyle name="20% - Accent1 4 3 2 5 3" xfId="39613" xr:uid="{00000000-0005-0000-0000-0000059A0000}"/>
    <cellStyle name="20% - Accent1 4 3 2 5 3 2" xfId="39614" xr:uid="{00000000-0005-0000-0000-0000069A0000}"/>
    <cellStyle name="20% - Accent1 4 3 2 5 3 2 2" xfId="39615" xr:uid="{00000000-0005-0000-0000-0000079A0000}"/>
    <cellStyle name="20% - Accent1 4 3 2 5 3 2 2 2" xfId="39616" xr:uid="{00000000-0005-0000-0000-0000089A0000}"/>
    <cellStyle name="20% - Accent1 4 3 2 5 3 2 2 2 2" xfId="39617" xr:uid="{00000000-0005-0000-0000-0000099A0000}"/>
    <cellStyle name="20% - Accent1 4 3 2 5 3 2 2 3" xfId="39618" xr:uid="{00000000-0005-0000-0000-00000A9A0000}"/>
    <cellStyle name="20% - Accent1 4 3 2 5 3 2 3" xfId="39619" xr:uid="{00000000-0005-0000-0000-00000B9A0000}"/>
    <cellStyle name="20% - Accent1 4 3 2 5 3 2 3 2" xfId="39620" xr:uid="{00000000-0005-0000-0000-00000C9A0000}"/>
    <cellStyle name="20% - Accent1 4 3 2 5 3 2 4" xfId="39621" xr:uid="{00000000-0005-0000-0000-00000D9A0000}"/>
    <cellStyle name="20% - Accent1 4 3 2 5 3 3" xfId="39622" xr:uid="{00000000-0005-0000-0000-00000E9A0000}"/>
    <cellStyle name="20% - Accent1 4 3 2 5 3 3 2" xfId="39623" xr:uid="{00000000-0005-0000-0000-00000F9A0000}"/>
    <cellStyle name="20% - Accent1 4 3 2 5 3 3 2 2" xfId="39624" xr:uid="{00000000-0005-0000-0000-0000109A0000}"/>
    <cellStyle name="20% - Accent1 4 3 2 5 3 3 2 2 2" xfId="39625" xr:uid="{00000000-0005-0000-0000-0000119A0000}"/>
    <cellStyle name="20% - Accent1 4 3 2 5 3 3 2 3" xfId="39626" xr:uid="{00000000-0005-0000-0000-0000129A0000}"/>
    <cellStyle name="20% - Accent1 4 3 2 5 3 3 3" xfId="39627" xr:uid="{00000000-0005-0000-0000-0000139A0000}"/>
    <cellStyle name="20% - Accent1 4 3 2 5 3 3 3 2" xfId="39628" xr:uid="{00000000-0005-0000-0000-0000149A0000}"/>
    <cellStyle name="20% - Accent1 4 3 2 5 3 3 4" xfId="39629" xr:uid="{00000000-0005-0000-0000-0000159A0000}"/>
    <cellStyle name="20% - Accent1 4 3 2 5 3 4" xfId="39630" xr:uid="{00000000-0005-0000-0000-0000169A0000}"/>
    <cellStyle name="20% - Accent1 4 3 2 5 3 4 2" xfId="39631" xr:uid="{00000000-0005-0000-0000-0000179A0000}"/>
    <cellStyle name="20% - Accent1 4 3 2 5 3 4 2 2" xfId="39632" xr:uid="{00000000-0005-0000-0000-0000189A0000}"/>
    <cellStyle name="20% - Accent1 4 3 2 5 3 4 2 2 2" xfId="39633" xr:uid="{00000000-0005-0000-0000-0000199A0000}"/>
    <cellStyle name="20% - Accent1 4 3 2 5 3 4 2 3" xfId="39634" xr:uid="{00000000-0005-0000-0000-00001A9A0000}"/>
    <cellStyle name="20% - Accent1 4 3 2 5 3 4 3" xfId="39635" xr:uid="{00000000-0005-0000-0000-00001B9A0000}"/>
    <cellStyle name="20% - Accent1 4 3 2 5 3 4 3 2" xfId="39636" xr:uid="{00000000-0005-0000-0000-00001C9A0000}"/>
    <cellStyle name="20% - Accent1 4 3 2 5 3 4 4" xfId="39637" xr:uid="{00000000-0005-0000-0000-00001D9A0000}"/>
    <cellStyle name="20% - Accent1 4 3 2 5 3 5" xfId="39638" xr:uid="{00000000-0005-0000-0000-00001E9A0000}"/>
    <cellStyle name="20% - Accent1 4 3 2 5 3 5 2" xfId="39639" xr:uid="{00000000-0005-0000-0000-00001F9A0000}"/>
    <cellStyle name="20% - Accent1 4 3 2 5 3 5 2 2" xfId="39640" xr:uid="{00000000-0005-0000-0000-0000209A0000}"/>
    <cellStyle name="20% - Accent1 4 3 2 5 3 5 3" xfId="39641" xr:uid="{00000000-0005-0000-0000-0000219A0000}"/>
    <cellStyle name="20% - Accent1 4 3 2 5 3 6" xfId="39642" xr:uid="{00000000-0005-0000-0000-0000229A0000}"/>
    <cellStyle name="20% - Accent1 4 3 2 5 3 6 2" xfId="39643" xr:uid="{00000000-0005-0000-0000-0000239A0000}"/>
    <cellStyle name="20% - Accent1 4 3 2 5 3 6 2 2" xfId="39644" xr:uid="{00000000-0005-0000-0000-0000249A0000}"/>
    <cellStyle name="20% - Accent1 4 3 2 5 3 6 3" xfId="39645" xr:uid="{00000000-0005-0000-0000-0000259A0000}"/>
    <cellStyle name="20% - Accent1 4 3 2 5 3 7" xfId="39646" xr:uid="{00000000-0005-0000-0000-0000269A0000}"/>
    <cellStyle name="20% - Accent1 4 3 2 5 3 7 2" xfId="39647" xr:uid="{00000000-0005-0000-0000-0000279A0000}"/>
    <cellStyle name="20% - Accent1 4 3 2 5 3 8" xfId="39648" xr:uid="{00000000-0005-0000-0000-0000289A0000}"/>
    <cellStyle name="20% - Accent1 4 3 2 5 3 8 2" xfId="39649" xr:uid="{00000000-0005-0000-0000-0000299A0000}"/>
    <cellStyle name="20% - Accent1 4 3 2 5 3 9" xfId="39650" xr:uid="{00000000-0005-0000-0000-00002A9A0000}"/>
    <cellStyle name="20% - Accent1 4 3 2 5 4" xfId="39651" xr:uid="{00000000-0005-0000-0000-00002B9A0000}"/>
    <cellStyle name="20% - Accent1 4 3 2 5 4 2" xfId="39652" xr:uid="{00000000-0005-0000-0000-00002C9A0000}"/>
    <cellStyle name="20% - Accent1 4 3 2 5 4 2 2" xfId="39653" xr:uid="{00000000-0005-0000-0000-00002D9A0000}"/>
    <cellStyle name="20% - Accent1 4 3 2 5 4 2 2 2" xfId="39654" xr:uid="{00000000-0005-0000-0000-00002E9A0000}"/>
    <cellStyle name="20% - Accent1 4 3 2 5 4 2 3" xfId="39655" xr:uid="{00000000-0005-0000-0000-00002F9A0000}"/>
    <cellStyle name="20% - Accent1 4 3 2 5 4 3" xfId="39656" xr:uid="{00000000-0005-0000-0000-0000309A0000}"/>
    <cellStyle name="20% - Accent1 4 3 2 5 4 3 2" xfId="39657" xr:uid="{00000000-0005-0000-0000-0000319A0000}"/>
    <cellStyle name="20% - Accent1 4 3 2 5 4 4" xfId="39658" xr:uid="{00000000-0005-0000-0000-0000329A0000}"/>
    <cellStyle name="20% - Accent1 4 3 2 5 5" xfId="39659" xr:uid="{00000000-0005-0000-0000-0000339A0000}"/>
    <cellStyle name="20% - Accent1 4 3 2 5 5 2" xfId="39660" xr:uid="{00000000-0005-0000-0000-0000349A0000}"/>
    <cellStyle name="20% - Accent1 4 3 2 5 5 2 2" xfId="39661" xr:uid="{00000000-0005-0000-0000-0000359A0000}"/>
    <cellStyle name="20% - Accent1 4 3 2 5 5 2 2 2" xfId="39662" xr:uid="{00000000-0005-0000-0000-0000369A0000}"/>
    <cellStyle name="20% - Accent1 4 3 2 5 5 2 3" xfId="39663" xr:uid="{00000000-0005-0000-0000-0000379A0000}"/>
    <cellStyle name="20% - Accent1 4 3 2 5 5 3" xfId="39664" xr:uid="{00000000-0005-0000-0000-0000389A0000}"/>
    <cellStyle name="20% - Accent1 4 3 2 5 5 3 2" xfId="39665" xr:uid="{00000000-0005-0000-0000-0000399A0000}"/>
    <cellStyle name="20% - Accent1 4 3 2 5 5 4" xfId="39666" xr:uid="{00000000-0005-0000-0000-00003A9A0000}"/>
    <cellStyle name="20% - Accent1 4 3 2 5 6" xfId="39667" xr:uid="{00000000-0005-0000-0000-00003B9A0000}"/>
    <cellStyle name="20% - Accent1 4 3 2 5 6 2" xfId="39668" xr:uid="{00000000-0005-0000-0000-00003C9A0000}"/>
    <cellStyle name="20% - Accent1 4 3 2 5 6 2 2" xfId="39669" xr:uid="{00000000-0005-0000-0000-00003D9A0000}"/>
    <cellStyle name="20% - Accent1 4 3 2 5 6 2 2 2" xfId="39670" xr:uid="{00000000-0005-0000-0000-00003E9A0000}"/>
    <cellStyle name="20% - Accent1 4 3 2 5 6 2 3" xfId="39671" xr:uid="{00000000-0005-0000-0000-00003F9A0000}"/>
    <cellStyle name="20% - Accent1 4 3 2 5 6 3" xfId="39672" xr:uid="{00000000-0005-0000-0000-0000409A0000}"/>
    <cellStyle name="20% - Accent1 4 3 2 5 6 3 2" xfId="39673" xr:uid="{00000000-0005-0000-0000-0000419A0000}"/>
    <cellStyle name="20% - Accent1 4 3 2 5 6 4" xfId="39674" xr:uid="{00000000-0005-0000-0000-0000429A0000}"/>
    <cellStyle name="20% - Accent1 4 3 2 5 7" xfId="39675" xr:uid="{00000000-0005-0000-0000-0000439A0000}"/>
    <cellStyle name="20% - Accent1 4 3 2 5 7 2" xfId="39676" xr:uid="{00000000-0005-0000-0000-0000449A0000}"/>
    <cellStyle name="20% - Accent1 4 3 2 5 7 2 2" xfId="39677" xr:uid="{00000000-0005-0000-0000-0000459A0000}"/>
    <cellStyle name="20% - Accent1 4 3 2 5 7 3" xfId="39678" xr:uid="{00000000-0005-0000-0000-0000469A0000}"/>
    <cellStyle name="20% - Accent1 4 3 2 5 8" xfId="39679" xr:uid="{00000000-0005-0000-0000-0000479A0000}"/>
    <cellStyle name="20% - Accent1 4 3 2 5 8 2" xfId="39680" xr:uid="{00000000-0005-0000-0000-0000489A0000}"/>
    <cellStyle name="20% - Accent1 4 3 2 5 8 2 2" xfId="39681" xr:uid="{00000000-0005-0000-0000-0000499A0000}"/>
    <cellStyle name="20% - Accent1 4 3 2 5 8 3" xfId="39682" xr:uid="{00000000-0005-0000-0000-00004A9A0000}"/>
    <cellStyle name="20% - Accent1 4 3 2 5 9" xfId="39683" xr:uid="{00000000-0005-0000-0000-00004B9A0000}"/>
    <cellStyle name="20% - Accent1 4 3 2 5 9 2" xfId="39684" xr:uid="{00000000-0005-0000-0000-00004C9A0000}"/>
    <cellStyle name="20% - Accent1 4 3 2 6" xfId="39685" xr:uid="{00000000-0005-0000-0000-00004D9A0000}"/>
    <cellStyle name="20% - Accent1 4 3 2 6 2" xfId="39686" xr:uid="{00000000-0005-0000-0000-00004E9A0000}"/>
    <cellStyle name="20% - Accent1 4 3 2 6 2 2" xfId="39687" xr:uid="{00000000-0005-0000-0000-00004F9A0000}"/>
    <cellStyle name="20% - Accent1 4 3 2 6 2 2 2" xfId="39688" xr:uid="{00000000-0005-0000-0000-0000509A0000}"/>
    <cellStyle name="20% - Accent1 4 3 2 6 2 2 2 2" xfId="39689" xr:uid="{00000000-0005-0000-0000-0000519A0000}"/>
    <cellStyle name="20% - Accent1 4 3 2 6 2 2 3" xfId="39690" xr:uid="{00000000-0005-0000-0000-0000529A0000}"/>
    <cellStyle name="20% - Accent1 4 3 2 6 2 3" xfId="39691" xr:uid="{00000000-0005-0000-0000-0000539A0000}"/>
    <cellStyle name="20% - Accent1 4 3 2 6 2 3 2" xfId="39692" xr:uid="{00000000-0005-0000-0000-0000549A0000}"/>
    <cellStyle name="20% - Accent1 4 3 2 6 2 4" xfId="39693" xr:uid="{00000000-0005-0000-0000-0000559A0000}"/>
    <cellStyle name="20% - Accent1 4 3 2 6 3" xfId="39694" xr:uid="{00000000-0005-0000-0000-0000569A0000}"/>
    <cellStyle name="20% - Accent1 4 3 2 6 3 2" xfId="39695" xr:uid="{00000000-0005-0000-0000-0000579A0000}"/>
    <cellStyle name="20% - Accent1 4 3 2 6 3 2 2" xfId="39696" xr:uid="{00000000-0005-0000-0000-0000589A0000}"/>
    <cellStyle name="20% - Accent1 4 3 2 6 3 2 2 2" xfId="39697" xr:uid="{00000000-0005-0000-0000-0000599A0000}"/>
    <cellStyle name="20% - Accent1 4 3 2 6 3 2 3" xfId="39698" xr:uid="{00000000-0005-0000-0000-00005A9A0000}"/>
    <cellStyle name="20% - Accent1 4 3 2 6 3 3" xfId="39699" xr:uid="{00000000-0005-0000-0000-00005B9A0000}"/>
    <cellStyle name="20% - Accent1 4 3 2 6 3 3 2" xfId="39700" xr:uid="{00000000-0005-0000-0000-00005C9A0000}"/>
    <cellStyle name="20% - Accent1 4 3 2 6 3 4" xfId="39701" xr:uid="{00000000-0005-0000-0000-00005D9A0000}"/>
    <cellStyle name="20% - Accent1 4 3 2 6 4" xfId="39702" xr:uid="{00000000-0005-0000-0000-00005E9A0000}"/>
    <cellStyle name="20% - Accent1 4 3 2 6 4 2" xfId="39703" xr:uid="{00000000-0005-0000-0000-00005F9A0000}"/>
    <cellStyle name="20% - Accent1 4 3 2 6 4 2 2" xfId="39704" xr:uid="{00000000-0005-0000-0000-0000609A0000}"/>
    <cellStyle name="20% - Accent1 4 3 2 6 4 2 2 2" xfId="39705" xr:uid="{00000000-0005-0000-0000-0000619A0000}"/>
    <cellStyle name="20% - Accent1 4 3 2 6 4 2 3" xfId="39706" xr:uid="{00000000-0005-0000-0000-0000629A0000}"/>
    <cellStyle name="20% - Accent1 4 3 2 6 4 3" xfId="39707" xr:uid="{00000000-0005-0000-0000-0000639A0000}"/>
    <cellStyle name="20% - Accent1 4 3 2 6 4 3 2" xfId="39708" xr:uid="{00000000-0005-0000-0000-0000649A0000}"/>
    <cellStyle name="20% - Accent1 4 3 2 6 4 4" xfId="39709" xr:uid="{00000000-0005-0000-0000-0000659A0000}"/>
    <cellStyle name="20% - Accent1 4 3 2 6 5" xfId="39710" xr:uid="{00000000-0005-0000-0000-0000669A0000}"/>
    <cellStyle name="20% - Accent1 4 3 2 6 5 2" xfId="39711" xr:uid="{00000000-0005-0000-0000-0000679A0000}"/>
    <cellStyle name="20% - Accent1 4 3 2 6 5 2 2" xfId="39712" xr:uid="{00000000-0005-0000-0000-0000689A0000}"/>
    <cellStyle name="20% - Accent1 4 3 2 6 5 3" xfId="39713" xr:uid="{00000000-0005-0000-0000-0000699A0000}"/>
    <cellStyle name="20% - Accent1 4 3 2 6 6" xfId="39714" xr:uid="{00000000-0005-0000-0000-00006A9A0000}"/>
    <cellStyle name="20% - Accent1 4 3 2 6 6 2" xfId="39715" xr:uid="{00000000-0005-0000-0000-00006B9A0000}"/>
    <cellStyle name="20% - Accent1 4 3 2 6 6 2 2" xfId="39716" xr:uid="{00000000-0005-0000-0000-00006C9A0000}"/>
    <cellStyle name="20% - Accent1 4 3 2 6 6 3" xfId="39717" xr:uid="{00000000-0005-0000-0000-00006D9A0000}"/>
    <cellStyle name="20% - Accent1 4 3 2 6 7" xfId="39718" xr:uid="{00000000-0005-0000-0000-00006E9A0000}"/>
    <cellStyle name="20% - Accent1 4 3 2 6 7 2" xfId="39719" xr:uid="{00000000-0005-0000-0000-00006F9A0000}"/>
    <cellStyle name="20% - Accent1 4 3 2 6 8" xfId="39720" xr:uid="{00000000-0005-0000-0000-0000709A0000}"/>
    <cellStyle name="20% - Accent1 4 3 2 6 8 2" xfId="39721" xr:uid="{00000000-0005-0000-0000-0000719A0000}"/>
    <cellStyle name="20% - Accent1 4 3 2 6 9" xfId="39722" xr:uid="{00000000-0005-0000-0000-0000729A0000}"/>
    <cellStyle name="20% - Accent1 4 3 2 7" xfId="39723" xr:uid="{00000000-0005-0000-0000-0000739A0000}"/>
    <cellStyle name="20% - Accent1 4 3 2 7 2" xfId="39724" xr:uid="{00000000-0005-0000-0000-0000749A0000}"/>
    <cellStyle name="20% - Accent1 4 3 2 7 2 2" xfId="39725" xr:uid="{00000000-0005-0000-0000-0000759A0000}"/>
    <cellStyle name="20% - Accent1 4 3 2 7 2 2 2" xfId="39726" xr:uid="{00000000-0005-0000-0000-0000769A0000}"/>
    <cellStyle name="20% - Accent1 4 3 2 7 2 2 2 2" xfId="39727" xr:uid="{00000000-0005-0000-0000-0000779A0000}"/>
    <cellStyle name="20% - Accent1 4 3 2 7 2 2 3" xfId="39728" xr:uid="{00000000-0005-0000-0000-0000789A0000}"/>
    <cellStyle name="20% - Accent1 4 3 2 7 2 3" xfId="39729" xr:uid="{00000000-0005-0000-0000-0000799A0000}"/>
    <cellStyle name="20% - Accent1 4 3 2 7 2 3 2" xfId="39730" xr:uid="{00000000-0005-0000-0000-00007A9A0000}"/>
    <cellStyle name="20% - Accent1 4 3 2 7 2 4" xfId="39731" xr:uid="{00000000-0005-0000-0000-00007B9A0000}"/>
    <cellStyle name="20% - Accent1 4 3 2 7 3" xfId="39732" xr:uid="{00000000-0005-0000-0000-00007C9A0000}"/>
    <cellStyle name="20% - Accent1 4 3 2 7 3 2" xfId="39733" xr:uid="{00000000-0005-0000-0000-00007D9A0000}"/>
    <cellStyle name="20% - Accent1 4 3 2 7 3 2 2" xfId="39734" xr:uid="{00000000-0005-0000-0000-00007E9A0000}"/>
    <cellStyle name="20% - Accent1 4 3 2 7 3 2 2 2" xfId="39735" xr:uid="{00000000-0005-0000-0000-00007F9A0000}"/>
    <cellStyle name="20% - Accent1 4 3 2 7 3 2 3" xfId="39736" xr:uid="{00000000-0005-0000-0000-0000809A0000}"/>
    <cellStyle name="20% - Accent1 4 3 2 7 3 3" xfId="39737" xr:uid="{00000000-0005-0000-0000-0000819A0000}"/>
    <cellStyle name="20% - Accent1 4 3 2 7 3 3 2" xfId="39738" xr:uid="{00000000-0005-0000-0000-0000829A0000}"/>
    <cellStyle name="20% - Accent1 4 3 2 7 3 4" xfId="39739" xr:uid="{00000000-0005-0000-0000-0000839A0000}"/>
    <cellStyle name="20% - Accent1 4 3 2 7 4" xfId="39740" xr:uid="{00000000-0005-0000-0000-0000849A0000}"/>
    <cellStyle name="20% - Accent1 4 3 2 7 4 2" xfId="39741" xr:uid="{00000000-0005-0000-0000-0000859A0000}"/>
    <cellStyle name="20% - Accent1 4 3 2 7 4 2 2" xfId="39742" xr:uid="{00000000-0005-0000-0000-0000869A0000}"/>
    <cellStyle name="20% - Accent1 4 3 2 7 4 2 2 2" xfId="39743" xr:uid="{00000000-0005-0000-0000-0000879A0000}"/>
    <cellStyle name="20% - Accent1 4 3 2 7 4 2 3" xfId="39744" xr:uid="{00000000-0005-0000-0000-0000889A0000}"/>
    <cellStyle name="20% - Accent1 4 3 2 7 4 3" xfId="39745" xr:uid="{00000000-0005-0000-0000-0000899A0000}"/>
    <cellStyle name="20% - Accent1 4 3 2 7 4 3 2" xfId="39746" xr:uid="{00000000-0005-0000-0000-00008A9A0000}"/>
    <cellStyle name="20% - Accent1 4 3 2 7 4 4" xfId="39747" xr:uid="{00000000-0005-0000-0000-00008B9A0000}"/>
    <cellStyle name="20% - Accent1 4 3 2 7 5" xfId="39748" xr:uid="{00000000-0005-0000-0000-00008C9A0000}"/>
    <cellStyle name="20% - Accent1 4 3 2 7 5 2" xfId="39749" xr:uid="{00000000-0005-0000-0000-00008D9A0000}"/>
    <cellStyle name="20% - Accent1 4 3 2 7 5 2 2" xfId="39750" xr:uid="{00000000-0005-0000-0000-00008E9A0000}"/>
    <cellStyle name="20% - Accent1 4 3 2 7 5 3" xfId="39751" xr:uid="{00000000-0005-0000-0000-00008F9A0000}"/>
    <cellStyle name="20% - Accent1 4 3 2 7 6" xfId="39752" xr:uid="{00000000-0005-0000-0000-0000909A0000}"/>
    <cellStyle name="20% - Accent1 4 3 2 7 6 2" xfId="39753" xr:uid="{00000000-0005-0000-0000-0000919A0000}"/>
    <cellStyle name="20% - Accent1 4 3 2 7 6 2 2" xfId="39754" xr:uid="{00000000-0005-0000-0000-0000929A0000}"/>
    <cellStyle name="20% - Accent1 4 3 2 7 6 3" xfId="39755" xr:uid="{00000000-0005-0000-0000-0000939A0000}"/>
    <cellStyle name="20% - Accent1 4 3 2 7 7" xfId="39756" xr:uid="{00000000-0005-0000-0000-0000949A0000}"/>
    <cellStyle name="20% - Accent1 4 3 2 7 7 2" xfId="39757" xr:uid="{00000000-0005-0000-0000-0000959A0000}"/>
    <cellStyle name="20% - Accent1 4 3 2 7 8" xfId="39758" xr:uid="{00000000-0005-0000-0000-0000969A0000}"/>
    <cellStyle name="20% - Accent1 4 3 2 7 8 2" xfId="39759" xr:uid="{00000000-0005-0000-0000-0000979A0000}"/>
    <cellStyle name="20% - Accent1 4 3 2 7 9" xfId="39760" xr:uid="{00000000-0005-0000-0000-0000989A0000}"/>
    <cellStyle name="20% - Accent1 4 3 2 8" xfId="39761" xr:uid="{00000000-0005-0000-0000-0000999A0000}"/>
    <cellStyle name="20% - Accent1 4 3 2 8 2" xfId="39762" xr:uid="{00000000-0005-0000-0000-00009A9A0000}"/>
    <cellStyle name="20% - Accent1 4 3 2 8 2 2" xfId="39763" xr:uid="{00000000-0005-0000-0000-00009B9A0000}"/>
    <cellStyle name="20% - Accent1 4 3 2 8 2 2 2" xfId="39764" xr:uid="{00000000-0005-0000-0000-00009C9A0000}"/>
    <cellStyle name="20% - Accent1 4 3 2 8 2 3" xfId="39765" xr:uid="{00000000-0005-0000-0000-00009D9A0000}"/>
    <cellStyle name="20% - Accent1 4 3 2 8 3" xfId="39766" xr:uid="{00000000-0005-0000-0000-00009E9A0000}"/>
    <cellStyle name="20% - Accent1 4 3 2 8 3 2" xfId="39767" xr:uid="{00000000-0005-0000-0000-00009F9A0000}"/>
    <cellStyle name="20% - Accent1 4 3 2 8 4" xfId="39768" xr:uid="{00000000-0005-0000-0000-0000A09A0000}"/>
    <cellStyle name="20% - Accent1 4 3 2 9" xfId="39769" xr:uid="{00000000-0005-0000-0000-0000A19A0000}"/>
    <cellStyle name="20% - Accent1 4 3 2 9 2" xfId="39770" xr:uid="{00000000-0005-0000-0000-0000A29A0000}"/>
    <cellStyle name="20% - Accent1 4 3 2 9 2 2" xfId="39771" xr:uid="{00000000-0005-0000-0000-0000A39A0000}"/>
    <cellStyle name="20% - Accent1 4 3 2 9 2 2 2" xfId="39772" xr:uid="{00000000-0005-0000-0000-0000A49A0000}"/>
    <cellStyle name="20% - Accent1 4 3 2 9 2 3" xfId="39773" xr:uid="{00000000-0005-0000-0000-0000A59A0000}"/>
    <cellStyle name="20% - Accent1 4 3 2 9 3" xfId="39774" xr:uid="{00000000-0005-0000-0000-0000A69A0000}"/>
    <cellStyle name="20% - Accent1 4 3 2 9 3 2" xfId="39775" xr:uid="{00000000-0005-0000-0000-0000A79A0000}"/>
    <cellStyle name="20% - Accent1 4 3 2 9 4" xfId="39776" xr:uid="{00000000-0005-0000-0000-0000A89A0000}"/>
    <cellStyle name="20% - Accent1 4 3 3" xfId="39777" xr:uid="{00000000-0005-0000-0000-0000A99A0000}"/>
    <cellStyle name="20% - Accent1 4 3 3 10" xfId="39778" xr:uid="{00000000-0005-0000-0000-0000AA9A0000}"/>
    <cellStyle name="20% - Accent1 4 3 3 10 2" xfId="39779" xr:uid="{00000000-0005-0000-0000-0000AB9A0000}"/>
    <cellStyle name="20% - Accent1 4 3 3 10 2 2" xfId="39780" xr:uid="{00000000-0005-0000-0000-0000AC9A0000}"/>
    <cellStyle name="20% - Accent1 4 3 3 10 3" xfId="39781" xr:uid="{00000000-0005-0000-0000-0000AD9A0000}"/>
    <cellStyle name="20% - Accent1 4 3 3 11" xfId="39782" xr:uid="{00000000-0005-0000-0000-0000AE9A0000}"/>
    <cellStyle name="20% - Accent1 4 3 3 11 2" xfId="39783" xr:uid="{00000000-0005-0000-0000-0000AF9A0000}"/>
    <cellStyle name="20% - Accent1 4 3 3 11 2 2" xfId="39784" xr:uid="{00000000-0005-0000-0000-0000B09A0000}"/>
    <cellStyle name="20% - Accent1 4 3 3 11 3" xfId="39785" xr:uid="{00000000-0005-0000-0000-0000B19A0000}"/>
    <cellStyle name="20% - Accent1 4 3 3 12" xfId="39786" xr:uid="{00000000-0005-0000-0000-0000B29A0000}"/>
    <cellStyle name="20% - Accent1 4 3 3 12 2" xfId="39787" xr:uid="{00000000-0005-0000-0000-0000B39A0000}"/>
    <cellStyle name="20% - Accent1 4 3 3 13" xfId="39788" xr:uid="{00000000-0005-0000-0000-0000B49A0000}"/>
    <cellStyle name="20% - Accent1 4 3 3 13 2" xfId="39789" xr:uid="{00000000-0005-0000-0000-0000B59A0000}"/>
    <cellStyle name="20% - Accent1 4 3 3 14" xfId="39790" xr:uid="{00000000-0005-0000-0000-0000B69A0000}"/>
    <cellStyle name="20% - Accent1 4 3 3 2" xfId="39791" xr:uid="{00000000-0005-0000-0000-0000B79A0000}"/>
    <cellStyle name="20% - Accent1 4 3 3 2 10" xfId="39792" xr:uid="{00000000-0005-0000-0000-0000B89A0000}"/>
    <cellStyle name="20% - Accent1 4 3 3 2 10 2" xfId="39793" xr:uid="{00000000-0005-0000-0000-0000B99A0000}"/>
    <cellStyle name="20% - Accent1 4 3 3 2 11" xfId="39794" xr:uid="{00000000-0005-0000-0000-0000BA9A0000}"/>
    <cellStyle name="20% - Accent1 4 3 3 2 2" xfId="39795" xr:uid="{00000000-0005-0000-0000-0000BB9A0000}"/>
    <cellStyle name="20% - Accent1 4 3 3 2 2 2" xfId="39796" xr:uid="{00000000-0005-0000-0000-0000BC9A0000}"/>
    <cellStyle name="20% - Accent1 4 3 3 2 2 2 2" xfId="39797" xr:uid="{00000000-0005-0000-0000-0000BD9A0000}"/>
    <cellStyle name="20% - Accent1 4 3 3 2 2 2 2 2" xfId="39798" xr:uid="{00000000-0005-0000-0000-0000BE9A0000}"/>
    <cellStyle name="20% - Accent1 4 3 3 2 2 2 2 2 2" xfId="39799" xr:uid="{00000000-0005-0000-0000-0000BF9A0000}"/>
    <cellStyle name="20% - Accent1 4 3 3 2 2 2 2 3" xfId="39800" xr:uid="{00000000-0005-0000-0000-0000C09A0000}"/>
    <cellStyle name="20% - Accent1 4 3 3 2 2 2 3" xfId="39801" xr:uid="{00000000-0005-0000-0000-0000C19A0000}"/>
    <cellStyle name="20% - Accent1 4 3 3 2 2 2 3 2" xfId="39802" xr:uid="{00000000-0005-0000-0000-0000C29A0000}"/>
    <cellStyle name="20% - Accent1 4 3 3 2 2 2 4" xfId="39803" xr:uid="{00000000-0005-0000-0000-0000C39A0000}"/>
    <cellStyle name="20% - Accent1 4 3 3 2 2 3" xfId="39804" xr:uid="{00000000-0005-0000-0000-0000C49A0000}"/>
    <cellStyle name="20% - Accent1 4 3 3 2 2 3 2" xfId="39805" xr:uid="{00000000-0005-0000-0000-0000C59A0000}"/>
    <cellStyle name="20% - Accent1 4 3 3 2 2 3 2 2" xfId="39806" xr:uid="{00000000-0005-0000-0000-0000C69A0000}"/>
    <cellStyle name="20% - Accent1 4 3 3 2 2 3 2 2 2" xfId="39807" xr:uid="{00000000-0005-0000-0000-0000C79A0000}"/>
    <cellStyle name="20% - Accent1 4 3 3 2 2 3 2 3" xfId="39808" xr:uid="{00000000-0005-0000-0000-0000C89A0000}"/>
    <cellStyle name="20% - Accent1 4 3 3 2 2 3 3" xfId="39809" xr:uid="{00000000-0005-0000-0000-0000C99A0000}"/>
    <cellStyle name="20% - Accent1 4 3 3 2 2 3 3 2" xfId="39810" xr:uid="{00000000-0005-0000-0000-0000CA9A0000}"/>
    <cellStyle name="20% - Accent1 4 3 3 2 2 3 4" xfId="39811" xr:uid="{00000000-0005-0000-0000-0000CB9A0000}"/>
    <cellStyle name="20% - Accent1 4 3 3 2 2 4" xfId="39812" xr:uid="{00000000-0005-0000-0000-0000CC9A0000}"/>
    <cellStyle name="20% - Accent1 4 3 3 2 2 4 2" xfId="39813" xr:uid="{00000000-0005-0000-0000-0000CD9A0000}"/>
    <cellStyle name="20% - Accent1 4 3 3 2 2 4 2 2" xfId="39814" xr:uid="{00000000-0005-0000-0000-0000CE9A0000}"/>
    <cellStyle name="20% - Accent1 4 3 3 2 2 4 2 2 2" xfId="39815" xr:uid="{00000000-0005-0000-0000-0000CF9A0000}"/>
    <cellStyle name="20% - Accent1 4 3 3 2 2 4 2 3" xfId="39816" xr:uid="{00000000-0005-0000-0000-0000D09A0000}"/>
    <cellStyle name="20% - Accent1 4 3 3 2 2 4 3" xfId="39817" xr:uid="{00000000-0005-0000-0000-0000D19A0000}"/>
    <cellStyle name="20% - Accent1 4 3 3 2 2 4 3 2" xfId="39818" xr:uid="{00000000-0005-0000-0000-0000D29A0000}"/>
    <cellStyle name="20% - Accent1 4 3 3 2 2 4 4" xfId="39819" xr:uid="{00000000-0005-0000-0000-0000D39A0000}"/>
    <cellStyle name="20% - Accent1 4 3 3 2 2 5" xfId="39820" xr:uid="{00000000-0005-0000-0000-0000D49A0000}"/>
    <cellStyle name="20% - Accent1 4 3 3 2 2 5 2" xfId="39821" xr:uid="{00000000-0005-0000-0000-0000D59A0000}"/>
    <cellStyle name="20% - Accent1 4 3 3 2 2 5 2 2" xfId="39822" xr:uid="{00000000-0005-0000-0000-0000D69A0000}"/>
    <cellStyle name="20% - Accent1 4 3 3 2 2 5 3" xfId="39823" xr:uid="{00000000-0005-0000-0000-0000D79A0000}"/>
    <cellStyle name="20% - Accent1 4 3 3 2 2 6" xfId="39824" xr:uid="{00000000-0005-0000-0000-0000D89A0000}"/>
    <cellStyle name="20% - Accent1 4 3 3 2 2 6 2" xfId="39825" xr:uid="{00000000-0005-0000-0000-0000D99A0000}"/>
    <cellStyle name="20% - Accent1 4 3 3 2 2 6 2 2" xfId="39826" xr:uid="{00000000-0005-0000-0000-0000DA9A0000}"/>
    <cellStyle name="20% - Accent1 4 3 3 2 2 6 3" xfId="39827" xr:uid="{00000000-0005-0000-0000-0000DB9A0000}"/>
    <cellStyle name="20% - Accent1 4 3 3 2 2 7" xfId="39828" xr:uid="{00000000-0005-0000-0000-0000DC9A0000}"/>
    <cellStyle name="20% - Accent1 4 3 3 2 2 7 2" xfId="39829" xr:uid="{00000000-0005-0000-0000-0000DD9A0000}"/>
    <cellStyle name="20% - Accent1 4 3 3 2 2 8" xfId="39830" xr:uid="{00000000-0005-0000-0000-0000DE9A0000}"/>
    <cellStyle name="20% - Accent1 4 3 3 2 2 8 2" xfId="39831" xr:uid="{00000000-0005-0000-0000-0000DF9A0000}"/>
    <cellStyle name="20% - Accent1 4 3 3 2 2 9" xfId="39832" xr:uid="{00000000-0005-0000-0000-0000E09A0000}"/>
    <cellStyle name="20% - Accent1 4 3 3 2 3" xfId="39833" xr:uid="{00000000-0005-0000-0000-0000E19A0000}"/>
    <cellStyle name="20% - Accent1 4 3 3 2 3 2" xfId="39834" xr:uid="{00000000-0005-0000-0000-0000E29A0000}"/>
    <cellStyle name="20% - Accent1 4 3 3 2 3 2 2" xfId="39835" xr:uid="{00000000-0005-0000-0000-0000E39A0000}"/>
    <cellStyle name="20% - Accent1 4 3 3 2 3 2 2 2" xfId="39836" xr:uid="{00000000-0005-0000-0000-0000E49A0000}"/>
    <cellStyle name="20% - Accent1 4 3 3 2 3 2 2 2 2" xfId="39837" xr:uid="{00000000-0005-0000-0000-0000E59A0000}"/>
    <cellStyle name="20% - Accent1 4 3 3 2 3 2 2 3" xfId="39838" xr:uid="{00000000-0005-0000-0000-0000E69A0000}"/>
    <cellStyle name="20% - Accent1 4 3 3 2 3 2 3" xfId="39839" xr:uid="{00000000-0005-0000-0000-0000E79A0000}"/>
    <cellStyle name="20% - Accent1 4 3 3 2 3 2 3 2" xfId="39840" xr:uid="{00000000-0005-0000-0000-0000E89A0000}"/>
    <cellStyle name="20% - Accent1 4 3 3 2 3 2 4" xfId="39841" xr:uid="{00000000-0005-0000-0000-0000E99A0000}"/>
    <cellStyle name="20% - Accent1 4 3 3 2 3 3" xfId="39842" xr:uid="{00000000-0005-0000-0000-0000EA9A0000}"/>
    <cellStyle name="20% - Accent1 4 3 3 2 3 3 2" xfId="39843" xr:uid="{00000000-0005-0000-0000-0000EB9A0000}"/>
    <cellStyle name="20% - Accent1 4 3 3 2 3 3 2 2" xfId="39844" xr:uid="{00000000-0005-0000-0000-0000EC9A0000}"/>
    <cellStyle name="20% - Accent1 4 3 3 2 3 3 2 2 2" xfId="39845" xr:uid="{00000000-0005-0000-0000-0000ED9A0000}"/>
    <cellStyle name="20% - Accent1 4 3 3 2 3 3 2 3" xfId="39846" xr:uid="{00000000-0005-0000-0000-0000EE9A0000}"/>
    <cellStyle name="20% - Accent1 4 3 3 2 3 3 3" xfId="39847" xr:uid="{00000000-0005-0000-0000-0000EF9A0000}"/>
    <cellStyle name="20% - Accent1 4 3 3 2 3 3 3 2" xfId="39848" xr:uid="{00000000-0005-0000-0000-0000F09A0000}"/>
    <cellStyle name="20% - Accent1 4 3 3 2 3 3 4" xfId="39849" xr:uid="{00000000-0005-0000-0000-0000F19A0000}"/>
    <cellStyle name="20% - Accent1 4 3 3 2 3 4" xfId="39850" xr:uid="{00000000-0005-0000-0000-0000F29A0000}"/>
    <cellStyle name="20% - Accent1 4 3 3 2 3 4 2" xfId="39851" xr:uid="{00000000-0005-0000-0000-0000F39A0000}"/>
    <cellStyle name="20% - Accent1 4 3 3 2 3 4 2 2" xfId="39852" xr:uid="{00000000-0005-0000-0000-0000F49A0000}"/>
    <cellStyle name="20% - Accent1 4 3 3 2 3 4 2 2 2" xfId="39853" xr:uid="{00000000-0005-0000-0000-0000F59A0000}"/>
    <cellStyle name="20% - Accent1 4 3 3 2 3 4 2 3" xfId="39854" xr:uid="{00000000-0005-0000-0000-0000F69A0000}"/>
    <cellStyle name="20% - Accent1 4 3 3 2 3 4 3" xfId="39855" xr:uid="{00000000-0005-0000-0000-0000F79A0000}"/>
    <cellStyle name="20% - Accent1 4 3 3 2 3 4 3 2" xfId="39856" xr:uid="{00000000-0005-0000-0000-0000F89A0000}"/>
    <cellStyle name="20% - Accent1 4 3 3 2 3 4 4" xfId="39857" xr:uid="{00000000-0005-0000-0000-0000F99A0000}"/>
    <cellStyle name="20% - Accent1 4 3 3 2 3 5" xfId="39858" xr:uid="{00000000-0005-0000-0000-0000FA9A0000}"/>
    <cellStyle name="20% - Accent1 4 3 3 2 3 5 2" xfId="39859" xr:uid="{00000000-0005-0000-0000-0000FB9A0000}"/>
    <cellStyle name="20% - Accent1 4 3 3 2 3 5 2 2" xfId="39860" xr:uid="{00000000-0005-0000-0000-0000FC9A0000}"/>
    <cellStyle name="20% - Accent1 4 3 3 2 3 5 3" xfId="39861" xr:uid="{00000000-0005-0000-0000-0000FD9A0000}"/>
    <cellStyle name="20% - Accent1 4 3 3 2 3 6" xfId="39862" xr:uid="{00000000-0005-0000-0000-0000FE9A0000}"/>
    <cellStyle name="20% - Accent1 4 3 3 2 3 6 2" xfId="39863" xr:uid="{00000000-0005-0000-0000-0000FF9A0000}"/>
    <cellStyle name="20% - Accent1 4 3 3 2 3 6 2 2" xfId="39864" xr:uid="{00000000-0005-0000-0000-0000009B0000}"/>
    <cellStyle name="20% - Accent1 4 3 3 2 3 6 3" xfId="39865" xr:uid="{00000000-0005-0000-0000-0000019B0000}"/>
    <cellStyle name="20% - Accent1 4 3 3 2 3 7" xfId="39866" xr:uid="{00000000-0005-0000-0000-0000029B0000}"/>
    <cellStyle name="20% - Accent1 4 3 3 2 3 7 2" xfId="39867" xr:uid="{00000000-0005-0000-0000-0000039B0000}"/>
    <cellStyle name="20% - Accent1 4 3 3 2 3 8" xfId="39868" xr:uid="{00000000-0005-0000-0000-0000049B0000}"/>
    <cellStyle name="20% - Accent1 4 3 3 2 3 8 2" xfId="39869" xr:uid="{00000000-0005-0000-0000-0000059B0000}"/>
    <cellStyle name="20% - Accent1 4 3 3 2 3 9" xfId="39870" xr:uid="{00000000-0005-0000-0000-0000069B0000}"/>
    <cellStyle name="20% - Accent1 4 3 3 2 4" xfId="39871" xr:uid="{00000000-0005-0000-0000-0000079B0000}"/>
    <cellStyle name="20% - Accent1 4 3 3 2 4 2" xfId="39872" xr:uid="{00000000-0005-0000-0000-0000089B0000}"/>
    <cellStyle name="20% - Accent1 4 3 3 2 4 2 2" xfId="39873" xr:uid="{00000000-0005-0000-0000-0000099B0000}"/>
    <cellStyle name="20% - Accent1 4 3 3 2 4 2 2 2" xfId="39874" xr:uid="{00000000-0005-0000-0000-00000A9B0000}"/>
    <cellStyle name="20% - Accent1 4 3 3 2 4 2 3" xfId="39875" xr:uid="{00000000-0005-0000-0000-00000B9B0000}"/>
    <cellStyle name="20% - Accent1 4 3 3 2 4 3" xfId="39876" xr:uid="{00000000-0005-0000-0000-00000C9B0000}"/>
    <cellStyle name="20% - Accent1 4 3 3 2 4 3 2" xfId="39877" xr:uid="{00000000-0005-0000-0000-00000D9B0000}"/>
    <cellStyle name="20% - Accent1 4 3 3 2 4 4" xfId="39878" xr:uid="{00000000-0005-0000-0000-00000E9B0000}"/>
    <cellStyle name="20% - Accent1 4 3 3 2 5" xfId="39879" xr:uid="{00000000-0005-0000-0000-00000F9B0000}"/>
    <cellStyle name="20% - Accent1 4 3 3 2 5 2" xfId="39880" xr:uid="{00000000-0005-0000-0000-0000109B0000}"/>
    <cellStyle name="20% - Accent1 4 3 3 2 5 2 2" xfId="39881" xr:uid="{00000000-0005-0000-0000-0000119B0000}"/>
    <cellStyle name="20% - Accent1 4 3 3 2 5 2 2 2" xfId="39882" xr:uid="{00000000-0005-0000-0000-0000129B0000}"/>
    <cellStyle name="20% - Accent1 4 3 3 2 5 2 3" xfId="39883" xr:uid="{00000000-0005-0000-0000-0000139B0000}"/>
    <cellStyle name="20% - Accent1 4 3 3 2 5 3" xfId="39884" xr:uid="{00000000-0005-0000-0000-0000149B0000}"/>
    <cellStyle name="20% - Accent1 4 3 3 2 5 3 2" xfId="39885" xr:uid="{00000000-0005-0000-0000-0000159B0000}"/>
    <cellStyle name="20% - Accent1 4 3 3 2 5 4" xfId="39886" xr:uid="{00000000-0005-0000-0000-0000169B0000}"/>
    <cellStyle name="20% - Accent1 4 3 3 2 6" xfId="39887" xr:uid="{00000000-0005-0000-0000-0000179B0000}"/>
    <cellStyle name="20% - Accent1 4 3 3 2 6 2" xfId="39888" xr:uid="{00000000-0005-0000-0000-0000189B0000}"/>
    <cellStyle name="20% - Accent1 4 3 3 2 6 2 2" xfId="39889" xr:uid="{00000000-0005-0000-0000-0000199B0000}"/>
    <cellStyle name="20% - Accent1 4 3 3 2 6 2 2 2" xfId="39890" xr:uid="{00000000-0005-0000-0000-00001A9B0000}"/>
    <cellStyle name="20% - Accent1 4 3 3 2 6 2 3" xfId="39891" xr:uid="{00000000-0005-0000-0000-00001B9B0000}"/>
    <cellStyle name="20% - Accent1 4 3 3 2 6 3" xfId="39892" xr:uid="{00000000-0005-0000-0000-00001C9B0000}"/>
    <cellStyle name="20% - Accent1 4 3 3 2 6 3 2" xfId="39893" xr:uid="{00000000-0005-0000-0000-00001D9B0000}"/>
    <cellStyle name="20% - Accent1 4 3 3 2 6 4" xfId="39894" xr:uid="{00000000-0005-0000-0000-00001E9B0000}"/>
    <cellStyle name="20% - Accent1 4 3 3 2 7" xfId="39895" xr:uid="{00000000-0005-0000-0000-00001F9B0000}"/>
    <cellStyle name="20% - Accent1 4 3 3 2 7 2" xfId="39896" xr:uid="{00000000-0005-0000-0000-0000209B0000}"/>
    <cellStyle name="20% - Accent1 4 3 3 2 7 2 2" xfId="39897" xr:uid="{00000000-0005-0000-0000-0000219B0000}"/>
    <cellStyle name="20% - Accent1 4 3 3 2 7 3" xfId="39898" xr:uid="{00000000-0005-0000-0000-0000229B0000}"/>
    <cellStyle name="20% - Accent1 4 3 3 2 8" xfId="39899" xr:uid="{00000000-0005-0000-0000-0000239B0000}"/>
    <cellStyle name="20% - Accent1 4 3 3 2 8 2" xfId="39900" xr:uid="{00000000-0005-0000-0000-0000249B0000}"/>
    <cellStyle name="20% - Accent1 4 3 3 2 8 2 2" xfId="39901" xr:uid="{00000000-0005-0000-0000-0000259B0000}"/>
    <cellStyle name="20% - Accent1 4 3 3 2 8 3" xfId="39902" xr:uid="{00000000-0005-0000-0000-0000269B0000}"/>
    <cellStyle name="20% - Accent1 4 3 3 2 9" xfId="39903" xr:uid="{00000000-0005-0000-0000-0000279B0000}"/>
    <cellStyle name="20% - Accent1 4 3 3 2 9 2" xfId="39904" xr:uid="{00000000-0005-0000-0000-0000289B0000}"/>
    <cellStyle name="20% - Accent1 4 3 3 3" xfId="39905" xr:uid="{00000000-0005-0000-0000-0000299B0000}"/>
    <cellStyle name="20% - Accent1 4 3 3 3 10" xfId="39906" xr:uid="{00000000-0005-0000-0000-00002A9B0000}"/>
    <cellStyle name="20% - Accent1 4 3 3 3 10 2" xfId="39907" xr:uid="{00000000-0005-0000-0000-00002B9B0000}"/>
    <cellStyle name="20% - Accent1 4 3 3 3 11" xfId="39908" xr:uid="{00000000-0005-0000-0000-00002C9B0000}"/>
    <cellStyle name="20% - Accent1 4 3 3 3 2" xfId="39909" xr:uid="{00000000-0005-0000-0000-00002D9B0000}"/>
    <cellStyle name="20% - Accent1 4 3 3 3 2 2" xfId="39910" xr:uid="{00000000-0005-0000-0000-00002E9B0000}"/>
    <cellStyle name="20% - Accent1 4 3 3 3 2 2 2" xfId="39911" xr:uid="{00000000-0005-0000-0000-00002F9B0000}"/>
    <cellStyle name="20% - Accent1 4 3 3 3 2 2 2 2" xfId="39912" xr:uid="{00000000-0005-0000-0000-0000309B0000}"/>
    <cellStyle name="20% - Accent1 4 3 3 3 2 2 2 2 2" xfId="39913" xr:uid="{00000000-0005-0000-0000-0000319B0000}"/>
    <cellStyle name="20% - Accent1 4 3 3 3 2 2 2 3" xfId="39914" xr:uid="{00000000-0005-0000-0000-0000329B0000}"/>
    <cellStyle name="20% - Accent1 4 3 3 3 2 2 3" xfId="39915" xr:uid="{00000000-0005-0000-0000-0000339B0000}"/>
    <cellStyle name="20% - Accent1 4 3 3 3 2 2 3 2" xfId="39916" xr:uid="{00000000-0005-0000-0000-0000349B0000}"/>
    <cellStyle name="20% - Accent1 4 3 3 3 2 2 4" xfId="39917" xr:uid="{00000000-0005-0000-0000-0000359B0000}"/>
    <cellStyle name="20% - Accent1 4 3 3 3 2 3" xfId="39918" xr:uid="{00000000-0005-0000-0000-0000369B0000}"/>
    <cellStyle name="20% - Accent1 4 3 3 3 2 3 2" xfId="39919" xr:uid="{00000000-0005-0000-0000-0000379B0000}"/>
    <cellStyle name="20% - Accent1 4 3 3 3 2 3 2 2" xfId="39920" xr:uid="{00000000-0005-0000-0000-0000389B0000}"/>
    <cellStyle name="20% - Accent1 4 3 3 3 2 3 2 2 2" xfId="39921" xr:uid="{00000000-0005-0000-0000-0000399B0000}"/>
    <cellStyle name="20% - Accent1 4 3 3 3 2 3 2 3" xfId="39922" xr:uid="{00000000-0005-0000-0000-00003A9B0000}"/>
    <cellStyle name="20% - Accent1 4 3 3 3 2 3 3" xfId="39923" xr:uid="{00000000-0005-0000-0000-00003B9B0000}"/>
    <cellStyle name="20% - Accent1 4 3 3 3 2 3 3 2" xfId="39924" xr:uid="{00000000-0005-0000-0000-00003C9B0000}"/>
    <cellStyle name="20% - Accent1 4 3 3 3 2 3 4" xfId="39925" xr:uid="{00000000-0005-0000-0000-00003D9B0000}"/>
    <cellStyle name="20% - Accent1 4 3 3 3 2 4" xfId="39926" xr:uid="{00000000-0005-0000-0000-00003E9B0000}"/>
    <cellStyle name="20% - Accent1 4 3 3 3 2 4 2" xfId="39927" xr:uid="{00000000-0005-0000-0000-00003F9B0000}"/>
    <cellStyle name="20% - Accent1 4 3 3 3 2 4 2 2" xfId="39928" xr:uid="{00000000-0005-0000-0000-0000409B0000}"/>
    <cellStyle name="20% - Accent1 4 3 3 3 2 4 2 2 2" xfId="39929" xr:uid="{00000000-0005-0000-0000-0000419B0000}"/>
    <cellStyle name="20% - Accent1 4 3 3 3 2 4 2 3" xfId="39930" xr:uid="{00000000-0005-0000-0000-0000429B0000}"/>
    <cellStyle name="20% - Accent1 4 3 3 3 2 4 3" xfId="39931" xr:uid="{00000000-0005-0000-0000-0000439B0000}"/>
    <cellStyle name="20% - Accent1 4 3 3 3 2 4 3 2" xfId="39932" xr:uid="{00000000-0005-0000-0000-0000449B0000}"/>
    <cellStyle name="20% - Accent1 4 3 3 3 2 4 4" xfId="39933" xr:uid="{00000000-0005-0000-0000-0000459B0000}"/>
    <cellStyle name="20% - Accent1 4 3 3 3 2 5" xfId="39934" xr:uid="{00000000-0005-0000-0000-0000469B0000}"/>
    <cellStyle name="20% - Accent1 4 3 3 3 2 5 2" xfId="39935" xr:uid="{00000000-0005-0000-0000-0000479B0000}"/>
    <cellStyle name="20% - Accent1 4 3 3 3 2 5 2 2" xfId="39936" xr:uid="{00000000-0005-0000-0000-0000489B0000}"/>
    <cellStyle name="20% - Accent1 4 3 3 3 2 5 3" xfId="39937" xr:uid="{00000000-0005-0000-0000-0000499B0000}"/>
    <cellStyle name="20% - Accent1 4 3 3 3 2 6" xfId="39938" xr:uid="{00000000-0005-0000-0000-00004A9B0000}"/>
    <cellStyle name="20% - Accent1 4 3 3 3 2 6 2" xfId="39939" xr:uid="{00000000-0005-0000-0000-00004B9B0000}"/>
    <cellStyle name="20% - Accent1 4 3 3 3 2 6 2 2" xfId="39940" xr:uid="{00000000-0005-0000-0000-00004C9B0000}"/>
    <cellStyle name="20% - Accent1 4 3 3 3 2 6 3" xfId="39941" xr:uid="{00000000-0005-0000-0000-00004D9B0000}"/>
    <cellStyle name="20% - Accent1 4 3 3 3 2 7" xfId="39942" xr:uid="{00000000-0005-0000-0000-00004E9B0000}"/>
    <cellStyle name="20% - Accent1 4 3 3 3 2 7 2" xfId="39943" xr:uid="{00000000-0005-0000-0000-00004F9B0000}"/>
    <cellStyle name="20% - Accent1 4 3 3 3 2 8" xfId="39944" xr:uid="{00000000-0005-0000-0000-0000509B0000}"/>
    <cellStyle name="20% - Accent1 4 3 3 3 2 8 2" xfId="39945" xr:uid="{00000000-0005-0000-0000-0000519B0000}"/>
    <cellStyle name="20% - Accent1 4 3 3 3 2 9" xfId="39946" xr:uid="{00000000-0005-0000-0000-0000529B0000}"/>
    <cellStyle name="20% - Accent1 4 3 3 3 3" xfId="39947" xr:uid="{00000000-0005-0000-0000-0000539B0000}"/>
    <cellStyle name="20% - Accent1 4 3 3 3 3 2" xfId="39948" xr:uid="{00000000-0005-0000-0000-0000549B0000}"/>
    <cellStyle name="20% - Accent1 4 3 3 3 3 2 2" xfId="39949" xr:uid="{00000000-0005-0000-0000-0000559B0000}"/>
    <cellStyle name="20% - Accent1 4 3 3 3 3 2 2 2" xfId="39950" xr:uid="{00000000-0005-0000-0000-0000569B0000}"/>
    <cellStyle name="20% - Accent1 4 3 3 3 3 2 2 2 2" xfId="39951" xr:uid="{00000000-0005-0000-0000-0000579B0000}"/>
    <cellStyle name="20% - Accent1 4 3 3 3 3 2 2 3" xfId="39952" xr:uid="{00000000-0005-0000-0000-0000589B0000}"/>
    <cellStyle name="20% - Accent1 4 3 3 3 3 2 3" xfId="39953" xr:uid="{00000000-0005-0000-0000-0000599B0000}"/>
    <cellStyle name="20% - Accent1 4 3 3 3 3 2 3 2" xfId="39954" xr:uid="{00000000-0005-0000-0000-00005A9B0000}"/>
    <cellStyle name="20% - Accent1 4 3 3 3 3 2 4" xfId="39955" xr:uid="{00000000-0005-0000-0000-00005B9B0000}"/>
    <cellStyle name="20% - Accent1 4 3 3 3 3 3" xfId="39956" xr:uid="{00000000-0005-0000-0000-00005C9B0000}"/>
    <cellStyle name="20% - Accent1 4 3 3 3 3 3 2" xfId="39957" xr:uid="{00000000-0005-0000-0000-00005D9B0000}"/>
    <cellStyle name="20% - Accent1 4 3 3 3 3 3 2 2" xfId="39958" xr:uid="{00000000-0005-0000-0000-00005E9B0000}"/>
    <cellStyle name="20% - Accent1 4 3 3 3 3 3 2 2 2" xfId="39959" xr:uid="{00000000-0005-0000-0000-00005F9B0000}"/>
    <cellStyle name="20% - Accent1 4 3 3 3 3 3 2 3" xfId="39960" xr:uid="{00000000-0005-0000-0000-0000609B0000}"/>
    <cellStyle name="20% - Accent1 4 3 3 3 3 3 3" xfId="39961" xr:uid="{00000000-0005-0000-0000-0000619B0000}"/>
    <cellStyle name="20% - Accent1 4 3 3 3 3 3 3 2" xfId="39962" xr:uid="{00000000-0005-0000-0000-0000629B0000}"/>
    <cellStyle name="20% - Accent1 4 3 3 3 3 3 4" xfId="39963" xr:uid="{00000000-0005-0000-0000-0000639B0000}"/>
    <cellStyle name="20% - Accent1 4 3 3 3 3 4" xfId="39964" xr:uid="{00000000-0005-0000-0000-0000649B0000}"/>
    <cellStyle name="20% - Accent1 4 3 3 3 3 4 2" xfId="39965" xr:uid="{00000000-0005-0000-0000-0000659B0000}"/>
    <cellStyle name="20% - Accent1 4 3 3 3 3 4 2 2" xfId="39966" xr:uid="{00000000-0005-0000-0000-0000669B0000}"/>
    <cellStyle name="20% - Accent1 4 3 3 3 3 4 2 2 2" xfId="39967" xr:uid="{00000000-0005-0000-0000-0000679B0000}"/>
    <cellStyle name="20% - Accent1 4 3 3 3 3 4 2 3" xfId="39968" xr:uid="{00000000-0005-0000-0000-0000689B0000}"/>
    <cellStyle name="20% - Accent1 4 3 3 3 3 4 3" xfId="39969" xr:uid="{00000000-0005-0000-0000-0000699B0000}"/>
    <cellStyle name="20% - Accent1 4 3 3 3 3 4 3 2" xfId="39970" xr:uid="{00000000-0005-0000-0000-00006A9B0000}"/>
    <cellStyle name="20% - Accent1 4 3 3 3 3 4 4" xfId="39971" xr:uid="{00000000-0005-0000-0000-00006B9B0000}"/>
    <cellStyle name="20% - Accent1 4 3 3 3 3 5" xfId="39972" xr:uid="{00000000-0005-0000-0000-00006C9B0000}"/>
    <cellStyle name="20% - Accent1 4 3 3 3 3 5 2" xfId="39973" xr:uid="{00000000-0005-0000-0000-00006D9B0000}"/>
    <cellStyle name="20% - Accent1 4 3 3 3 3 5 2 2" xfId="39974" xr:uid="{00000000-0005-0000-0000-00006E9B0000}"/>
    <cellStyle name="20% - Accent1 4 3 3 3 3 5 3" xfId="39975" xr:uid="{00000000-0005-0000-0000-00006F9B0000}"/>
    <cellStyle name="20% - Accent1 4 3 3 3 3 6" xfId="39976" xr:uid="{00000000-0005-0000-0000-0000709B0000}"/>
    <cellStyle name="20% - Accent1 4 3 3 3 3 6 2" xfId="39977" xr:uid="{00000000-0005-0000-0000-0000719B0000}"/>
    <cellStyle name="20% - Accent1 4 3 3 3 3 6 2 2" xfId="39978" xr:uid="{00000000-0005-0000-0000-0000729B0000}"/>
    <cellStyle name="20% - Accent1 4 3 3 3 3 6 3" xfId="39979" xr:uid="{00000000-0005-0000-0000-0000739B0000}"/>
    <cellStyle name="20% - Accent1 4 3 3 3 3 7" xfId="39980" xr:uid="{00000000-0005-0000-0000-0000749B0000}"/>
    <cellStyle name="20% - Accent1 4 3 3 3 3 7 2" xfId="39981" xr:uid="{00000000-0005-0000-0000-0000759B0000}"/>
    <cellStyle name="20% - Accent1 4 3 3 3 3 8" xfId="39982" xr:uid="{00000000-0005-0000-0000-0000769B0000}"/>
    <cellStyle name="20% - Accent1 4 3 3 3 3 8 2" xfId="39983" xr:uid="{00000000-0005-0000-0000-0000779B0000}"/>
    <cellStyle name="20% - Accent1 4 3 3 3 3 9" xfId="39984" xr:uid="{00000000-0005-0000-0000-0000789B0000}"/>
    <cellStyle name="20% - Accent1 4 3 3 3 4" xfId="39985" xr:uid="{00000000-0005-0000-0000-0000799B0000}"/>
    <cellStyle name="20% - Accent1 4 3 3 3 4 2" xfId="39986" xr:uid="{00000000-0005-0000-0000-00007A9B0000}"/>
    <cellStyle name="20% - Accent1 4 3 3 3 4 2 2" xfId="39987" xr:uid="{00000000-0005-0000-0000-00007B9B0000}"/>
    <cellStyle name="20% - Accent1 4 3 3 3 4 2 2 2" xfId="39988" xr:uid="{00000000-0005-0000-0000-00007C9B0000}"/>
    <cellStyle name="20% - Accent1 4 3 3 3 4 2 3" xfId="39989" xr:uid="{00000000-0005-0000-0000-00007D9B0000}"/>
    <cellStyle name="20% - Accent1 4 3 3 3 4 3" xfId="39990" xr:uid="{00000000-0005-0000-0000-00007E9B0000}"/>
    <cellStyle name="20% - Accent1 4 3 3 3 4 3 2" xfId="39991" xr:uid="{00000000-0005-0000-0000-00007F9B0000}"/>
    <cellStyle name="20% - Accent1 4 3 3 3 4 4" xfId="39992" xr:uid="{00000000-0005-0000-0000-0000809B0000}"/>
    <cellStyle name="20% - Accent1 4 3 3 3 5" xfId="39993" xr:uid="{00000000-0005-0000-0000-0000819B0000}"/>
    <cellStyle name="20% - Accent1 4 3 3 3 5 2" xfId="39994" xr:uid="{00000000-0005-0000-0000-0000829B0000}"/>
    <cellStyle name="20% - Accent1 4 3 3 3 5 2 2" xfId="39995" xr:uid="{00000000-0005-0000-0000-0000839B0000}"/>
    <cellStyle name="20% - Accent1 4 3 3 3 5 2 2 2" xfId="39996" xr:uid="{00000000-0005-0000-0000-0000849B0000}"/>
    <cellStyle name="20% - Accent1 4 3 3 3 5 2 3" xfId="39997" xr:uid="{00000000-0005-0000-0000-0000859B0000}"/>
    <cellStyle name="20% - Accent1 4 3 3 3 5 3" xfId="39998" xr:uid="{00000000-0005-0000-0000-0000869B0000}"/>
    <cellStyle name="20% - Accent1 4 3 3 3 5 3 2" xfId="39999" xr:uid="{00000000-0005-0000-0000-0000879B0000}"/>
    <cellStyle name="20% - Accent1 4 3 3 3 5 4" xfId="40000" xr:uid="{00000000-0005-0000-0000-0000889B0000}"/>
    <cellStyle name="20% - Accent1 4 3 3 3 6" xfId="40001" xr:uid="{00000000-0005-0000-0000-0000899B0000}"/>
    <cellStyle name="20% - Accent1 4 3 3 3 6 2" xfId="40002" xr:uid="{00000000-0005-0000-0000-00008A9B0000}"/>
    <cellStyle name="20% - Accent1 4 3 3 3 6 2 2" xfId="40003" xr:uid="{00000000-0005-0000-0000-00008B9B0000}"/>
    <cellStyle name="20% - Accent1 4 3 3 3 6 2 2 2" xfId="40004" xr:uid="{00000000-0005-0000-0000-00008C9B0000}"/>
    <cellStyle name="20% - Accent1 4 3 3 3 6 2 3" xfId="40005" xr:uid="{00000000-0005-0000-0000-00008D9B0000}"/>
    <cellStyle name="20% - Accent1 4 3 3 3 6 3" xfId="40006" xr:uid="{00000000-0005-0000-0000-00008E9B0000}"/>
    <cellStyle name="20% - Accent1 4 3 3 3 6 3 2" xfId="40007" xr:uid="{00000000-0005-0000-0000-00008F9B0000}"/>
    <cellStyle name="20% - Accent1 4 3 3 3 6 4" xfId="40008" xr:uid="{00000000-0005-0000-0000-0000909B0000}"/>
    <cellStyle name="20% - Accent1 4 3 3 3 7" xfId="40009" xr:uid="{00000000-0005-0000-0000-0000919B0000}"/>
    <cellStyle name="20% - Accent1 4 3 3 3 7 2" xfId="40010" xr:uid="{00000000-0005-0000-0000-0000929B0000}"/>
    <cellStyle name="20% - Accent1 4 3 3 3 7 2 2" xfId="40011" xr:uid="{00000000-0005-0000-0000-0000939B0000}"/>
    <cellStyle name="20% - Accent1 4 3 3 3 7 3" xfId="40012" xr:uid="{00000000-0005-0000-0000-0000949B0000}"/>
    <cellStyle name="20% - Accent1 4 3 3 3 8" xfId="40013" xr:uid="{00000000-0005-0000-0000-0000959B0000}"/>
    <cellStyle name="20% - Accent1 4 3 3 3 8 2" xfId="40014" xr:uid="{00000000-0005-0000-0000-0000969B0000}"/>
    <cellStyle name="20% - Accent1 4 3 3 3 8 2 2" xfId="40015" xr:uid="{00000000-0005-0000-0000-0000979B0000}"/>
    <cellStyle name="20% - Accent1 4 3 3 3 8 3" xfId="40016" xr:uid="{00000000-0005-0000-0000-0000989B0000}"/>
    <cellStyle name="20% - Accent1 4 3 3 3 9" xfId="40017" xr:uid="{00000000-0005-0000-0000-0000999B0000}"/>
    <cellStyle name="20% - Accent1 4 3 3 3 9 2" xfId="40018" xr:uid="{00000000-0005-0000-0000-00009A9B0000}"/>
    <cellStyle name="20% - Accent1 4 3 3 4" xfId="40019" xr:uid="{00000000-0005-0000-0000-00009B9B0000}"/>
    <cellStyle name="20% - Accent1 4 3 3 4 10" xfId="40020" xr:uid="{00000000-0005-0000-0000-00009C9B0000}"/>
    <cellStyle name="20% - Accent1 4 3 3 4 10 2" xfId="40021" xr:uid="{00000000-0005-0000-0000-00009D9B0000}"/>
    <cellStyle name="20% - Accent1 4 3 3 4 11" xfId="40022" xr:uid="{00000000-0005-0000-0000-00009E9B0000}"/>
    <cellStyle name="20% - Accent1 4 3 3 4 2" xfId="40023" xr:uid="{00000000-0005-0000-0000-00009F9B0000}"/>
    <cellStyle name="20% - Accent1 4 3 3 4 2 2" xfId="40024" xr:uid="{00000000-0005-0000-0000-0000A09B0000}"/>
    <cellStyle name="20% - Accent1 4 3 3 4 2 2 2" xfId="40025" xr:uid="{00000000-0005-0000-0000-0000A19B0000}"/>
    <cellStyle name="20% - Accent1 4 3 3 4 2 2 2 2" xfId="40026" xr:uid="{00000000-0005-0000-0000-0000A29B0000}"/>
    <cellStyle name="20% - Accent1 4 3 3 4 2 2 2 2 2" xfId="40027" xr:uid="{00000000-0005-0000-0000-0000A39B0000}"/>
    <cellStyle name="20% - Accent1 4 3 3 4 2 2 2 3" xfId="40028" xr:uid="{00000000-0005-0000-0000-0000A49B0000}"/>
    <cellStyle name="20% - Accent1 4 3 3 4 2 2 3" xfId="40029" xr:uid="{00000000-0005-0000-0000-0000A59B0000}"/>
    <cellStyle name="20% - Accent1 4 3 3 4 2 2 3 2" xfId="40030" xr:uid="{00000000-0005-0000-0000-0000A69B0000}"/>
    <cellStyle name="20% - Accent1 4 3 3 4 2 2 4" xfId="40031" xr:uid="{00000000-0005-0000-0000-0000A79B0000}"/>
    <cellStyle name="20% - Accent1 4 3 3 4 2 3" xfId="40032" xr:uid="{00000000-0005-0000-0000-0000A89B0000}"/>
    <cellStyle name="20% - Accent1 4 3 3 4 2 3 2" xfId="40033" xr:uid="{00000000-0005-0000-0000-0000A99B0000}"/>
    <cellStyle name="20% - Accent1 4 3 3 4 2 3 2 2" xfId="40034" xr:uid="{00000000-0005-0000-0000-0000AA9B0000}"/>
    <cellStyle name="20% - Accent1 4 3 3 4 2 3 2 2 2" xfId="40035" xr:uid="{00000000-0005-0000-0000-0000AB9B0000}"/>
    <cellStyle name="20% - Accent1 4 3 3 4 2 3 2 3" xfId="40036" xr:uid="{00000000-0005-0000-0000-0000AC9B0000}"/>
    <cellStyle name="20% - Accent1 4 3 3 4 2 3 3" xfId="40037" xr:uid="{00000000-0005-0000-0000-0000AD9B0000}"/>
    <cellStyle name="20% - Accent1 4 3 3 4 2 3 3 2" xfId="40038" xr:uid="{00000000-0005-0000-0000-0000AE9B0000}"/>
    <cellStyle name="20% - Accent1 4 3 3 4 2 3 4" xfId="40039" xr:uid="{00000000-0005-0000-0000-0000AF9B0000}"/>
    <cellStyle name="20% - Accent1 4 3 3 4 2 4" xfId="40040" xr:uid="{00000000-0005-0000-0000-0000B09B0000}"/>
    <cellStyle name="20% - Accent1 4 3 3 4 2 4 2" xfId="40041" xr:uid="{00000000-0005-0000-0000-0000B19B0000}"/>
    <cellStyle name="20% - Accent1 4 3 3 4 2 4 2 2" xfId="40042" xr:uid="{00000000-0005-0000-0000-0000B29B0000}"/>
    <cellStyle name="20% - Accent1 4 3 3 4 2 4 2 2 2" xfId="40043" xr:uid="{00000000-0005-0000-0000-0000B39B0000}"/>
    <cellStyle name="20% - Accent1 4 3 3 4 2 4 2 3" xfId="40044" xr:uid="{00000000-0005-0000-0000-0000B49B0000}"/>
    <cellStyle name="20% - Accent1 4 3 3 4 2 4 3" xfId="40045" xr:uid="{00000000-0005-0000-0000-0000B59B0000}"/>
    <cellStyle name="20% - Accent1 4 3 3 4 2 4 3 2" xfId="40046" xr:uid="{00000000-0005-0000-0000-0000B69B0000}"/>
    <cellStyle name="20% - Accent1 4 3 3 4 2 4 4" xfId="40047" xr:uid="{00000000-0005-0000-0000-0000B79B0000}"/>
    <cellStyle name="20% - Accent1 4 3 3 4 2 5" xfId="40048" xr:uid="{00000000-0005-0000-0000-0000B89B0000}"/>
    <cellStyle name="20% - Accent1 4 3 3 4 2 5 2" xfId="40049" xr:uid="{00000000-0005-0000-0000-0000B99B0000}"/>
    <cellStyle name="20% - Accent1 4 3 3 4 2 5 2 2" xfId="40050" xr:uid="{00000000-0005-0000-0000-0000BA9B0000}"/>
    <cellStyle name="20% - Accent1 4 3 3 4 2 5 3" xfId="40051" xr:uid="{00000000-0005-0000-0000-0000BB9B0000}"/>
    <cellStyle name="20% - Accent1 4 3 3 4 2 6" xfId="40052" xr:uid="{00000000-0005-0000-0000-0000BC9B0000}"/>
    <cellStyle name="20% - Accent1 4 3 3 4 2 6 2" xfId="40053" xr:uid="{00000000-0005-0000-0000-0000BD9B0000}"/>
    <cellStyle name="20% - Accent1 4 3 3 4 2 6 2 2" xfId="40054" xr:uid="{00000000-0005-0000-0000-0000BE9B0000}"/>
    <cellStyle name="20% - Accent1 4 3 3 4 2 6 3" xfId="40055" xr:uid="{00000000-0005-0000-0000-0000BF9B0000}"/>
    <cellStyle name="20% - Accent1 4 3 3 4 2 7" xfId="40056" xr:uid="{00000000-0005-0000-0000-0000C09B0000}"/>
    <cellStyle name="20% - Accent1 4 3 3 4 2 7 2" xfId="40057" xr:uid="{00000000-0005-0000-0000-0000C19B0000}"/>
    <cellStyle name="20% - Accent1 4 3 3 4 2 8" xfId="40058" xr:uid="{00000000-0005-0000-0000-0000C29B0000}"/>
    <cellStyle name="20% - Accent1 4 3 3 4 2 8 2" xfId="40059" xr:uid="{00000000-0005-0000-0000-0000C39B0000}"/>
    <cellStyle name="20% - Accent1 4 3 3 4 2 9" xfId="40060" xr:uid="{00000000-0005-0000-0000-0000C49B0000}"/>
    <cellStyle name="20% - Accent1 4 3 3 4 3" xfId="40061" xr:uid="{00000000-0005-0000-0000-0000C59B0000}"/>
    <cellStyle name="20% - Accent1 4 3 3 4 3 2" xfId="40062" xr:uid="{00000000-0005-0000-0000-0000C69B0000}"/>
    <cellStyle name="20% - Accent1 4 3 3 4 3 2 2" xfId="40063" xr:uid="{00000000-0005-0000-0000-0000C79B0000}"/>
    <cellStyle name="20% - Accent1 4 3 3 4 3 2 2 2" xfId="40064" xr:uid="{00000000-0005-0000-0000-0000C89B0000}"/>
    <cellStyle name="20% - Accent1 4 3 3 4 3 2 2 2 2" xfId="40065" xr:uid="{00000000-0005-0000-0000-0000C99B0000}"/>
    <cellStyle name="20% - Accent1 4 3 3 4 3 2 2 3" xfId="40066" xr:uid="{00000000-0005-0000-0000-0000CA9B0000}"/>
    <cellStyle name="20% - Accent1 4 3 3 4 3 2 3" xfId="40067" xr:uid="{00000000-0005-0000-0000-0000CB9B0000}"/>
    <cellStyle name="20% - Accent1 4 3 3 4 3 2 3 2" xfId="40068" xr:uid="{00000000-0005-0000-0000-0000CC9B0000}"/>
    <cellStyle name="20% - Accent1 4 3 3 4 3 2 4" xfId="40069" xr:uid="{00000000-0005-0000-0000-0000CD9B0000}"/>
    <cellStyle name="20% - Accent1 4 3 3 4 3 3" xfId="40070" xr:uid="{00000000-0005-0000-0000-0000CE9B0000}"/>
    <cellStyle name="20% - Accent1 4 3 3 4 3 3 2" xfId="40071" xr:uid="{00000000-0005-0000-0000-0000CF9B0000}"/>
    <cellStyle name="20% - Accent1 4 3 3 4 3 3 2 2" xfId="40072" xr:uid="{00000000-0005-0000-0000-0000D09B0000}"/>
    <cellStyle name="20% - Accent1 4 3 3 4 3 3 2 2 2" xfId="40073" xr:uid="{00000000-0005-0000-0000-0000D19B0000}"/>
    <cellStyle name="20% - Accent1 4 3 3 4 3 3 2 3" xfId="40074" xr:uid="{00000000-0005-0000-0000-0000D29B0000}"/>
    <cellStyle name="20% - Accent1 4 3 3 4 3 3 3" xfId="40075" xr:uid="{00000000-0005-0000-0000-0000D39B0000}"/>
    <cellStyle name="20% - Accent1 4 3 3 4 3 3 3 2" xfId="40076" xr:uid="{00000000-0005-0000-0000-0000D49B0000}"/>
    <cellStyle name="20% - Accent1 4 3 3 4 3 3 4" xfId="40077" xr:uid="{00000000-0005-0000-0000-0000D59B0000}"/>
    <cellStyle name="20% - Accent1 4 3 3 4 3 4" xfId="40078" xr:uid="{00000000-0005-0000-0000-0000D69B0000}"/>
    <cellStyle name="20% - Accent1 4 3 3 4 3 4 2" xfId="40079" xr:uid="{00000000-0005-0000-0000-0000D79B0000}"/>
    <cellStyle name="20% - Accent1 4 3 3 4 3 4 2 2" xfId="40080" xr:uid="{00000000-0005-0000-0000-0000D89B0000}"/>
    <cellStyle name="20% - Accent1 4 3 3 4 3 4 2 2 2" xfId="40081" xr:uid="{00000000-0005-0000-0000-0000D99B0000}"/>
    <cellStyle name="20% - Accent1 4 3 3 4 3 4 2 3" xfId="40082" xr:uid="{00000000-0005-0000-0000-0000DA9B0000}"/>
    <cellStyle name="20% - Accent1 4 3 3 4 3 4 3" xfId="40083" xr:uid="{00000000-0005-0000-0000-0000DB9B0000}"/>
    <cellStyle name="20% - Accent1 4 3 3 4 3 4 3 2" xfId="40084" xr:uid="{00000000-0005-0000-0000-0000DC9B0000}"/>
    <cellStyle name="20% - Accent1 4 3 3 4 3 4 4" xfId="40085" xr:uid="{00000000-0005-0000-0000-0000DD9B0000}"/>
    <cellStyle name="20% - Accent1 4 3 3 4 3 5" xfId="40086" xr:uid="{00000000-0005-0000-0000-0000DE9B0000}"/>
    <cellStyle name="20% - Accent1 4 3 3 4 3 5 2" xfId="40087" xr:uid="{00000000-0005-0000-0000-0000DF9B0000}"/>
    <cellStyle name="20% - Accent1 4 3 3 4 3 5 2 2" xfId="40088" xr:uid="{00000000-0005-0000-0000-0000E09B0000}"/>
    <cellStyle name="20% - Accent1 4 3 3 4 3 5 3" xfId="40089" xr:uid="{00000000-0005-0000-0000-0000E19B0000}"/>
    <cellStyle name="20% - Accent1 4 3 3 4 3 6" xfId="40090" xr:uid="{00000000-0005-0000-0000-0000E29B0000}"/>
    <cellStyle name="20% - Accent1 4 3 3 4 3 6 2" xfId="40091" xr:uid="{00000000-0005-0000-0000-0000E39B0000}"/>
    <cellStyle name="20% - Accent1 4 3 3 4 3 6 2 2" xfId="40092" xr:uid="{00000000-0005-0000-0000-0000E49B0000}"/>
    <cellStyle name="20% - Accent1 4 3 3 4 3 6 3" xfId="40093" xr:uid="{00000000-0005-0000-0000-0000E59B0000}"/>
    <cellStyle name="20% - Accent1 4 3 3 4 3 7" xfId="40094" xr:uid="{00000000-0005-0000-0000-0000E69B0000}"/>
    <cellStyle name="20% - Accent1 4 3 3 4 3 7 2" xfId="40095" xr:uid="{00000000-0005-0000-0000-0000E79B0000}"/>
    <cellStyle name="20% - Accent1 4 3 3 4 3 8" xfId="40096" xr:uid="{00000000-0005-0000-0000-0000E89B0000}"/>
    <cellStyle name="20% - Accent1 4 3 3 4 3 8 2" xfId="40097" xr:uid="{00000000-0005-0000-0000-0000E99B0000}"/>
    <cellStyle name="20% - Accent1 4 3 3 4 3 9" xfId="40098" xr:uid="{00000000-0005-0000-0000-0000EA9B0000}"/>
    <cellStyle name="20% - Accent1 4 3 3 4 4" xfId="40099" xr:uid="{00000000-0005-0000-0000-0000EB9B0000}"/>
    <cellStyle name="20% - Accent1 4 3 3 4 4 2" xfId="40100" xr:uid="{00000000-0005-0000-0000-0000EC9B0000}"/>
    <cellStyle name="20% - Accent1 4 3 3 4 4 2 2" xfId="40101" xr:uid="{00000000-0005-0000-0000-0000ED9B0000}"/>
    <cellStyle name="20% - Accent1 4 3 3 4 4 2 2 2" xfId="40102" xr:uid="{00000000-0005-0000-0000-0000EE9B0000}"/>
    <cellStyle name="20% - Accent1 4 3 3 4 4 2 3" xfId="40103" xr:uid="{00000000-0005-0000-0000-0000EF9B0000}"/>
    <cellStyle name="20% - Accent1 4 3 3 4 4 3" xfId="40104" xr:uid="{00000000-0005-0000-0000-0000F09B0000}"/>
    <cellStyle name="20% - Accent1 4 3 3 4 4 3 2" xfId="40105" xr:uid="{00000000-0005-0000-0000-0000F19B0000}"/>
    <cellStyle name="20% - Accent1 4 3 3 4 4 4" xfId="40106" xr:uid="{00000000-0005-0000-0000-0000F29B0000}"/>
    <cellStyle name="20% - Accent1 4 3 3 4 5" xfId="40107" xr:uid="{00000000-0005-0000-0000-0000F39B0000}"/>
    <cellStyle name="20% - Accent1 4 3 3 4 5 2" xfId="40108" xr:uid="{00000000-0005-0000-0000-0000F49B0000}"/>
    <cellStyle name="20% - Accent1 4 3 3 4 5 2 2" xfId="40109" xr:uid="{00000000-0005-0000-0000-0000F59B0000}"/>
    <cellStyle name="20% - Accent1 4 3 3 4 5 2 2 2" xfId="40110" xr:uid="{00000000-0005-0000-0000-0000F69B0000}"/>
    <cellStyle name="20% - Accent1 4 3 3 4 5 2 3" xfId="40111" xr:uid="{00000000-0005-0000-0000-0000F79B0000}"/>
    <cellStyle name="20% - Accent1 4 3 3 4 5 3" xfId="40112" xr:uid="{00000000-0005-0000-0000-0000F89B0000}"/>
    <cellStyle name="20% - Accent1 4 3 3 4 5 3 2" xfId="40113" xr:uid="{00000000-0005-0000-0000-0000F99B0000}"/>
    <cellStyle name="20% - Accent1 4 3 3 4 5 4" xfId="40114" xr:uid="{00000000-0005-0000-0000-0000FA9B0000}"/>
    <cellStyle name="20% - Accent1 4 3 3 4 6" xfId="40115" xr:uid="{00000000-0005-0000-0000-0000FB9B0000}"/>
    <cellStyle name="20% - Accent1 4 3 3 4 6 2" xfId="40116" xr:uid="{00000000-0005-0000-0000-0000FC9B0000}"/>
    <cellStyle name="20% - Accent1 4 3 3 4 6 2 2" xfId="40117" xr:uid="{00000000-0005-0000-0000-0000FD9B0000}"/>
    <cellStyle name="20% - Accent1 4 3 3 4 6 2 2 2" xfId="40118" xr:uid="{00000000-0005-0000-0000-0000FE9B0000}"/>
    <cellStyle name="20% - Accent1 4 3 3 4 6 2 3" xfId="40119" xr:uid="{00000000-0005-0000-0000-0000FF9B0000}"/>
    <cellStyle name="20% - Accent1 4 3 3 4 6 3" xfId="40120" xr:uid="{00000000-0005-0000-0000-0000009C0000}"/>
    <cellStyle name="20% - Accent1 4 3 3 4 6 3 2" xfId="40121" xr:uid="{00000000-0005-0000-0000-0000019C0000}"/>
    <cellStyle name="20% - Accent1 4 3 3 4 6 4" xfId="40122" xr:uid="{00000000-0005-0000-0000-0000029C0000}"/>
    <cellStyle name="20% - Accent1 4 3 3 4 7" xfId="40123" xr:uid="{00000000-0005-0000-0000-0000039C0000}"/>
    <cellStyle name="20% - Accent1 4 3 3 4 7 2" xfId="40124" xr:uid="{00000000-0005-0000-0000-0000049C0000}"/>
    <cellStyle name="20% - Accent1 4 3 3 4 7 2 2" xfId="40125" xr:uid="{00000000-0005-0000-0000-0000059C0000}"/>
    <cellStyle name="20% - Accent1 4 3 3 4 7 3" xfId="40126" xr:uid="{00000000-0005-0000-0000-0000069C0000}"/>
    <cellStyle name="20% - Accent1 4 3 3 4 8" xfId="40127" xr:uid="{00000000-0005-0000-0000-0000079C0000}"/>
    <cellStyle name="20% - Accent1 4 3 3 4 8 2" xfId="40128" xr:uid="{00000000-0005-0000-0000-0000089C0000}"/>
    <cellStyle name="20% - Accent1 4 3 3 4 8 2 2" xfId="40129" xr:uid="{00000000-0005-0000-0000-0000099C0000}"/>
    <cellStyle name="20% - Accent1 4 3 3 4 8 3" xfId="40130" xr:uid="{00000000-0005-0000-0000-00000A9C0000}"/>
    <cellStyle name="20% - Accent1 4 3 3 4 9" xfId="40131" xr:uid="{00000000-0005-0000-0000-00000B9C0000}"/>
    <cellStyle name="20% - Accent1 4 3 3 4 9 2" xfId="40132" xr:uid="{00000000-0005-0000-0000-00000C9C0000}"/>
    <cellStyle name="20% - Accent1 4 3 3 5" xfId="40133" xr:uid="{00000000-0005-0000-0000-00000D9C0000}"/>
    <cellStyle name="20% - Accent1 4 3 3 5 2" xfId="40134" xr:uid="{00000000-0005-0000-0000-00000E9C0000}"/>
    <cellStyle name="20% - Accent1 4 3 3 5 2 2" xfId="40135" xr:uid="{00000000-0005-0000-0000-00000F9C0000}"/>
    <cellStyle name="20% - Accent1 4 3 3 5 2 2 2" xfId="40136" xr:uid="{00000000-0005-0000-0000-0000109C0000}"/>
    <cellStyle name="20% - Accent1 4 3 3 5 2 2 2 2" xfId="40137" xr:uid="{00000000-0005-0000-0000-0000119C0000}"/>
    <cellStyle name="20% - Accent1 4 3 3 5 2 2 3" xfId="40138" xr:uid="{00000000-0005-0000-0000-0000129C0000}"/>
    <cellStyle name="20% - Accent1 4 3 3 5 2 3" xfId="40139" xr:uid="{00000000-0005-0000-0000-0000139C0000}"/>
    <cellStyle name="20% - Accent1 4 3 3 5 2 3 2" xfId="40140" xr:uid="{00000000-0005-0000-0000-0000149C0000}"/>
    <cellStyle name="20% - Accent1 4 3 3 5 2 4" xfId="40141" xr:uid="{00000000-0005-0000-0000-0000159C0000}"/>
    <cellStyle name="20% - Accent1 4 3 3 5 3" xfId="40142" xr:uid="{00000000-0005-0000-0000-0000169C0000}"/>
    <cellStyle name="20% - Accent1 4 3 3 5 3 2" xfId="40143" xr:uid="{00000000-0005-0000-0000-0000179C0000}"/>
    <cellStyle name="20% - Accent1 4 3 3 5 3 2 2" xfId="40144" xr:uid="{00000000-0005-0000-0000-0000189C0000}"/>
    <cellStyle name="20% - Accent1 4 3 3 5 3 2 2 2" xfId="40145" xr:uid="{00000000-0005-0000-0000-0000199C0000}"/>
    <cellStyle name="20% - Accent1 4 3 3 5 3 2 3" xfId="40146" xr:uid="{00000000-0005-0000-0000-00001A9C0000}"/>
    <cellStyle name="20% - Accent1 4 3 3 5 3 3" xfId="40147" xr:uid="{00000000-0005-0000-0000-00001B9C0000}"/>
    <cellStyle name="20% - Accent1 4 3 3 5 3 3 2" xfId="40148" xr:uid="{00000000-0005-0000-0000-00001C9C0000}"/>
    <cellStyle name="20% - Accent1 4 3 3 5 3 4" xfId="40149" xr:uid="{00000000-0005-0000-0000-00001D9C0000}"/>
    <cellStyle name="20% - Accent1 4 3 3 5 4" xfId="40150" xr:uid="{00000000-0005-0000-0000-00001E9C0000}"/>
    <cellStyle name="20% - Accent1 4 3 3 5 4 2" xfId="40151" xr:uid="{00000000-0005-0000-0000-00001F9C0000}"/>
    <cellStyle name="20% - Accent1 4 3 3 5 4 2 2" xfId="40152" xr:uid="{00000000-0005-0000-0000-0000209C0000}"/>
    <cellStyle name="20% - Accent1 4 3 3 5 4 2 2 2" xfId="40153" xr:uid="{00000000-0005-0000-0000-0000219C0000}"/>
    <cellStyle name="20% - Accent1 4 3 3 5 4 2 3" xfId="40154" xr:uid="{00000000-0005-0000-0000-0000229C0000}"/>
    <cellStyle name="20% - Accent1 4 3 3 5 4 3" xfId="40155" xr:uid="{00000000-0005-0000-0000-0000239C0000}"/>
    <cellStyle name="20% - Accent1 4 3 3 5 4 3 2" xfId="40156" xr:uid="{00000000-0005-0000-0000-0000249C0000}"/>
    <cellStyle name="20% - Accent1 4 3 3 5 4 4" xfId="40157" xr:uid="{00000000-0005-0000-0000-0000259C0000}"/>
    <cellStyle name="20% - Accent1 4 3 3 5 5" xfId="40158" xr:uid="{00000000-0005-0000-0000-0000269C0000}"/>
    <cellStyle name="20% - Accent1 4 3 3 5 5 2" xfId="40159" xr:uid="{00000000-0005-0000-0000-0000279C0000}"/>
    <cellStyle name="20% - Accent1 4 3 3 5 5 2 2" xfId="40160" xr:uid="{00000000-0005-0000-0000-0000289C0000}"/>
    <cellStyle name="20% - Accent1 4 3 3 5 5 3" xfId="40161" xr:uid="{00000000-0005-0000-0000-0000299C0000}"/>
    <cellStyle name="20% - Accent1 4 3 3 5 6" xfId="40162" xr:uid="{00000000-0005-0000-0000-00002A9C0000}"/>
    <cellStyle name="20% - Accent1 4 3 3 5 6 2" xfId="40163" xr:uid="{00000000-0005-0000-0000-00002B9C0000}"/>
    <cellStyle name="20% - Accent1 4 3 3 5 6 2 2" xfId="40164" xr:uid="{00000000-0005-0000-0000-00002C9C0000}"/>
    <cellStyle name="20% - Accent1 4 3 3 5 6 3" xfId="40165" xr:uid="{00000000-0005-0000-0000-00002D9C0000}"/>
    <cellStyle name="20% - Accent1 4 3 3 5 7" xfId="40166" xr:uid="{00000000-0005-0000-0000-00002E9C0000}"/>
    <cellStyle name="20% - Accent1 4 3 3 5 7 2" xfId="40167" xr:uid="{00000000-0005-0000-0000-00002F9C0000}"/>
    <cellStyle name="20% - Accent1 4 3 3 5 8" xfId="40168" xr:uid="{00000000-0005-0000-0000-0000309C0000}"/>
    <cellStyle name="20% - Accent1 4 3 3 5 8 2" xfId="40169" xr:uid="{00000000-0005-0000-0000-0000319C0000}"/>
    <cellStyle name="20% - Accent1 4 3 3 5 9" xfId="40170" xr:uid="{00000000-0005-0000-0000-0000329C0000}"/>
    <cellStyle name="20% - Accent1 4 3 3 6" xfId="40171" xr:uid="{00000000-0005-0000-0000-0000339C0000}"/>
    <cellStyle name="20% - Accent1 4 3 3 6 2" xfId="40172" xr:uid="{00000000-0005-0000-0000-0000349C0000}"/>
    <cellStyle name="20% - Accent1 4 3 3 6 2 2" xfId="40173" xr:uid="{00000000-0005-0000-0000-0000359C0000}"/>
    <cellStyle name="20% - Accent1 4 3 3 6 2 2 2" xfId="40174" xr:uid="{00000000-0005-0000-0000-0000369C0000}"/>
    <cellStyle name="20% - Accent1 4 3 3 6 2 2 2 2" xfId="40175" xr:uid="{00000000-0005-0000-0000-0000379C0000}"/>
    <cellStyle name="20% - Accent1 4 3 3 6 2 2 3" xfId="40176" xr:uid="{00000000-0005-0000-0000-0000389C0000}"/>
    <cellStyle name="20% - Accent1 4 3 3 6 2 3" xfId="40177" xr:uid="{00000000-0005-0000-0000-0000399C0000}"/>
    <cellStyle name="20% - Accent1 4 3 3 6 2 3 2" xfId="40178" xr:uid="{00000000-0005-0000-0000-00003A9C0000}"/>
    <cellStyle name="20% - Accent1 4 3 3 6 2 4" xfId="40179" xr:uid="{00000000-0005-0000-0000-00003B9C0000}"/>
    <cellStyle name="20% - Accent1 4 3 3 6 3" xfId="40180" xr:uid="{00000000-0005-0000-0000-00003C9C0000}"/>
    <cellStyle name="20% - Accent1 4 3 3 6 3 2" xfId="40181" xr:uid="{00000000-0005-0000-0000-00003D9C0000}"/>
    <cellStyle name="20% - Accent1 4 3 3 6 3 2 2" xfId="40182" xr:uid="{00000000-0005-0000-0000-00003E9C0000}"/>
    <cellStyle name="20% - Accent1 4 3 3 6 3 2 2 2" xfId="40183" xr:uid="{00000000-0005-0000-0000-00003F9C0000}"/>
    <cellStyle name="20% - Accent1 4 3 3 6 3 2 3" xfId="40184" xr:uid="{00000000-0005-0000-0000-0000409C0000}"/>
    <cellStyle name="20% - Accent1 4 3 3 6 3 3" xfId="40185" xr:uid="{00000000-0005-0000-0000-0000419C0000}"/>
    <cellStyle name="20% - Accent1 4 3 3 6 3 3 2" xfId="40186" xr:uid="{00000000-0005-0000-0000-0000429C0000}"/>
    <cellStyle name="20% - Accent1 4 3 3 6 3 4" xfId="40187" xr:uid="{00000000-0005-0000-0000-0000439C0000}"/>
    <cellStyle name="20% - Accent1 4 3 3 6 4" xfId="40188" xr:uid="{00000000-0005-0000-0000-0000449C0000}"/>
    <cellStyle name="20% - Accent1 4 3 3 6 4 2" xfId="40189" xr:uid="{00000000-0005-0000-0000-0000459C0000}"/>
    <cellStyle name="20% - Accent1 4 3 3 6 4 2 2" xfId="40190" xr:uid="{00000000-0005-0000-0000-0000469C0000}"/>
    <cellStyle name="20% - Accent1 4 3 3 6 4 2 2 2" xfId="40191" xr:uid="{00000000-0005-0000-0000-0000479C0000}"/>
    <cellStyle name="20% - Accent1 4 3 3 6 4 2 3" xfId="40192" xr:uid="{00000000-0005-0000-0000-0000489C0000}"/>
    <cellStyle name="20% - Accent1 4 3 3 6 4 3" xfId="40193" xr:uid="{00000000-0005-0000-0000-0000499C0000}"/>
    <cellStyle name="20% - Accent1 4 3 3 6 4 3 2" xfId="40194" xr:uid="{00000000-0005-0000-0000-00004A9C0000}"/>
    <cellStyle name="20% - Accent1 4 3 3 6 4 4" xfId="40195" xr:uid="{00000000-0005-0000-0000-00004B9C0000}"/>
    <cellStyle name="20% - Accent1 4 3 3 6 5" xfId="40196" xr:uid="{00000000-0005-0000-0000-00004C9C0000}"/>
    <cellStyle name="20% - Accent1 4 3 3 6 5 2" xfId="40197" xr:uid="{00000000-0005-0000-0000-00004D9C0000}"/>
    <cellStyle name="20% - Accent1 4 3 3 6 5 2 2" xfId="40198" xr:uid="{00000000-0005-0000-0000-00004E9C0000}"/>
    <cellStyle name="20% - Accent1 4 3 3 6 5 3" xfId="40199" xr:uid="{00000000-0005-0000-0000-00004F9C0000}"/>
    <cellStyle name="20% - Accent1 4 3 3 6 6" xfId="40200" xr:uid="{00000000-0005-0000-0000-0000509C0000}"/>
    <cellStyle name="20% - Accent1 4 3 3 6 6 2" xfId="40201" xr:uid="{00000000-0005-0000-0000-0000519C0000}"/>
    <cellStyle name="20% - Accent1 4 3 3 6 6 2 2" xfId="40202" xr:uid="{00000000-0005-0000-0000-0000529C0000}"/>
    <cellStyle name="20% - Accent1 4 3 3 6 6 3" xfId="40203" xr:uid="{00000000-0005-0000-0000-0000539C0000}"/>
    <cellStyle name="20% - Accent1 4 3 3 6 7" xfId="40204" xr:uid="{00000000-0005-0000-0000-0000549C0000}"/>
    <cellStyle name="20% - Accent1 4 3 3 6 7 2" xfId="40205" xr:uid="{00000000-0005-0000-0000-0000559C0000}"/>
    <cellStyle name="20% - Accent1 4 3 3 6 8" xfId="40206" xr:uid="{00000000-0005-0000-0000-0000569C0000}"/>
    <cellStyle name="20% - Accent1 4 3 3 6 8 2" xfId="40207" xr:uid="{00000000-0005-0000-0000-0000579C0000}"/>
    <cellStyle name="20% - Accent1 4 3 3 6 9" xfId="40208" xr:uid="{00000000-0005-0000-0000-0000589C0000}"/>
    <cellStyle name="20% - Accent1 4 3 3 7" xfId="40209" xr:uid="{00000000-0005-0000-0000-0000599C0000}"/>
    <cellStyle name="20% - Accent1 4 3 3 7 2" xfId="40210" xr:uid="{00000000-0005-0000-0000-00005A9C0000}"/>
    <cellStyle name="20% - Accent1 4 3 3 7 2 2" xfId="40211" xr:uid="{00000000-0005-0000-0000-00005B9C0000}"/>
    <cellStyle name="20% - Accent1 4 3 3 7 2 2 2" xfId="40212" xr:uid="{00000000-0005-0000-0000-00005C9C0000}"/>
    <cellStyle name="20% - Accent1 4 3 3 7 2 3" xfId="40213" xr:uid="{00000000-0005-0000-0000-00005D9C0000}"/>
    <cellStyle name="20% - Accent1 4 3 3 7 3" xfId="40214" xr:uid="{00000000-0005-0000-0000-00005E9C0000}"/>
    <cellStyle name="20% - Accent1 4 3 3 7 3 2" xfId="40215" xr:uid="{00000000-0005-0000-0000-00005F9C0000}"/>
    <cellStyle name="20% - Accent1 4 3 3 7 4" xfId="40216" xr:uid="{00000000-0005-0000-0000-0000609C0000}"/>
    <cellStyle name="20% - Accent1 4 3 3 8" xfId="40217" xr:uid="{00000000-0005-0000-0000-0000619C0000}"/>
    <cellStyle name="20% - Accent1 4 3 3 8 2" xfId="40218" xr:uid="{00000000-0005-0000-0000-0000629C0000}"/>
    <cellStyle name="20% - Accent1 4 3 3 8 2 2" xfId="40219" xr:uid="{00000000-0005-0000-0000-0000639C0000}"/>
    <cellStyle name="20% - Accent1 4 3 3 8 2 2 2" xfId="40220" xr:uid="{00000000-0005-0000-0000-0000649C0000}"/>
    <cellStyle name="20% - Accent1 4 3 3 8 2 3" xfId="40221" xr:uid="{00000000-0005-0000-0000-0000659C0000}"/>
    <cellStyle name="20% - Accent1 4 3 3 8 3" xfId="40222" xr:uid="{00000000-0005-0000-0000-0000669C0000}"/>
    <cellStyle name="20% - Accent1 4 3 3 8 3 2" xfId="40223" xr:uid="{00000000-0005-0000-0000-0000679C0000}"/>
    <cellStyle name="20% - Accent1 4 3 3 8 4" xfId="40224" xr:uid="{00000000-0005-0000-0000-0000689C0000}"/>
    <cellStyle name="20% - Accent1 4 3 3 9" xfId="40225" xr:uid="{00000000-0005-0000-0000-0000699C0000}"/>
    <cellStyle name="20% - Accent1 4 3 3 9 2" xfId="40226" xr:uid="{00000000-0005-0000-0000-00006A9C0000}"/>
    <cellStyle name="20% - Accent1 4 3 3 9 2 2" xfId="40227" xr:uid="{00000000-0005-0000-0000-00006B9C0000}"/>
    <cellStyle name="20% - Accent1 4 3 3 9 2 2 2" xfId="40228" xr:uid="{00000000-0005-0000-0000-00006C9C0000}"/>
    <cellStyle name="20% - Accent1 4 3 3 9 2 3" xfId="40229" xr:uid="{00000000-0005-0000-0000-00006D9C0000}"/>
    <cellStyle name="20% - Accent1 4 3 3 9 3" xfId="40230" xr:uid="{00000000-0005-0000-0000-00006E9C0000}"/>
    <cellStyle name="20% - Accent1 4 3 3 9 3 2" xfId="40231" xr:uid="{00000000-0005-0000-0000-00006F9C0000}"/>
    <cellStyle name="20% - Accent1 4 3 3 9 4" xfId="40232" xr:uid="{00000000-0005-0000-0000-0000709C0000}"/>
    <cellStyle name="20% - Accent1 4 3 4" xfId="40233" xr:uid="{00000000-0005-0000-0000-0000719C0000}"/>
    <cellStyle name="20% - Accent1 4 3 4 10" xfId="40234" xr:uid="{00000000-0005-0000-0000-0000729C0000}"/>
    <cellStyle name="20% - Accent1 4 3 4 10 2" xfId="40235" xr:uid="{00000000-0005-0000-0000-0000739C0000}"/>
    <cellStyle name="20% - Accent1 4 3 4 11" xfId="40236" xr:uid="{00000000-0005-0000-0000-0000749C0000}"/>
    <cellStyle name="20% - Accent1 4 3 4 2" xfId="40237" xr:uid="{00000000-0005-0000-0000-0000759C0000}"/>
    <cellStyle name="20% - Accent1 4 3 4 2 2" xfId="40238" xr:uid="{00000000-0005-0000-0000-0000769C0000}"/>
    <cellStyle name="20% - Accent1 4 3 4 2 2 2" xfId="40239" xr:uid="{00000000-0005-0000-0000-0000779C0000}"/>
    <cellStyle name="20% - Accent1 4 3 4 2 2 2 2" xfId="40240" xr:uid="{00000000-0005-0000-0000-0000789C0000}"/>
    <cellStyle name="20% - Accent1 4 3 4 2 2 2 2 2" xfId="40241" xr:uid="{00000000-0005-0000-0000-0000799C0000}"/>
    <cellStyle name="20% - Accent1 4 3 4 2 2 2 3" xfId="40242" xr:uid="{00000000-0005-0000-0000-00007A9C0000}"/>
    <cellStyle name="20% - Accent1 4 3 4 2 2 3" xfId="40243" xr:uid="{00000000-0005-0000-0000-00007B9C0000}"/>
    <cellStyle name="20% - Accent1 4 3 4 2 2 3 2" xfId="40244" xr:uid="{00000000-0005-0000-0000-00007C9C0000}"/>
    <cellStyle name="20% - Accent1 4 3 4 2 2 4" xfId="40245" xr:uid="{00000000-0005-0000-0000-00007D9C0000}"/>
    <cellStyle name="20% - Accent1 4 3 4 2 3" xfId="40246" xr:uid="{00000000-0005-0000-0000-00007E9C0000}"/>
    <cellStyle name="20% - Accent1 4 3 4 2 3 2" xfId="40247" xr:uid="{00000000-0005-0000-0000-00007F9C0000}"/>
    <cellStyle name="20% - Accent1 4 3 4 2 3 2 2" xfId="40248" xr:uid="{00000000-0005-0000-0000-0000809C0000}"/>
    <cellStyle name="20% - Accent1 4 3 4 2 3 2 2 2" xfId="40249" xr:uid="{00000000-0005-0000-0000-0000819C0000}"/>
    <cellStyle name="20% - Accent1 4 3 4 2 3 2 3" xfId="40250" xr:uid="{00000000-0005-0000-0000-0000829C0000}"/>
    <cellStyle name="20% - Accent1 4 3 4 2 3 3" xfId="40251" xr:uid="{00000000-0005-0000-0000-0000839C0000}"/>
    <cellStyle name="20% - Accent1 4 3 4 2 3 3 2" xfId="40252" xr:uid="{00000000-0005-0000-0000-0000849C0000}"/>
    <cellStyle name="20% - Accent1 4 3 4 2 3 4" xfId="40253" xr:uid="{00000000-0005-0000-0000-0000859C0000}"/>
    <cellStyle name="20% - Accent1 4 3 4 2 4" xfId="40254" xr:uid="{00000000-0005-0000-0000-0000869C0000}"/>
    <cellStyle name="20% - Accent1 4 3 4 2 4 2" xfId="40255" xr:uid="{00000000-0005-0000-0000-0000879C0000}"/>
    <cellStyle name="20% - Accent1 4 3 4 2 4 2 2" xfId="40256" xr:uid="{00000000-0005-0000-0000-0000889C0000}"/>
    <cellStyle name="20% - Accent1 4 3 4 2 4 2 2 2" xfId="40257" xr:uid="{00000000-0005-0000-0000-0000899C0000}"/>
    <cellStyle name="20% - Accent1 4 3 4 2 4 2 3" xfId="40258" xr:uid="{00000000-0005-0000-0000-00008A9C0000}"/>
    <cellStyle name="20% - Accent1 4 3 4 2 4 3" xfId="40259" xr:uid="{00000000-0005-0000-0000-00008B9C0000}"/>
    <cellStyle name="20% - Accent1 4 3 4 2 4 3 2" xfId="40260" xr:uid="{00000000-0005-0000-0000-00008C9C0000}"/>
    <cellStyle name="20% - Accent1 4 3 4 2 4 4" xfId="40261" xr:uid="{00000000-0005-0000-0000-00008D9C0000}"/>
    <cellStyle name="20% - Accent1 4 3 4 2 5" xfId="40262" xr:uid="{00000000-0005-0000-0000-00008E9C0000}"/>
    <cellStyle name="20% - Accent1 4 3 4 2 5 2" xfId="40263" xr:uid="{00000000-0005-0000-0000-00008F9C0000}"/>
    <cellStyle name="20% - Accent1 4 3 4 2 5 2 2" xfId="40264" xr:uid="{00000000-0005-0000-0000-0000909C0000}"/>
    <cellStyle name="20% - Accent1 4 3 4 2 5 3" xfId="40265" xr:uid="{00000000-0005-0000-0000-0000919C0000}"/>
    <cellStyle name="20% - Accent1 4 3 4 2 6" xfId="40266" xr:uid="{00000000-0005-0000-0000-0000929C0000}"/>
    <cellStyle name="20% - Accent1 4 3 4 2 6 2" xfId="40267" xr:uid="{00000000-0005-0000-0000-0000939C0000}"/>
    <cellStyle name="20% - Accent1 4 3 4 2 6 2 2" xfId="40268" xr:uid="{00000000-0005-0000-0000-0000949C0000}"/>
    <cellStyle name="20% - Accent1 4 3 4 2 6 3" xfId="40269" xr:uid="{00000000-0005-0000-0000-0000959C0000}"/>
    <cellStyle name="20% - Accent1 4 3 4 2 7" xfId="40270" xr:uid="{00000000-0005-0000-0000-0000969C0000}"/>
    <cellStyle name="20% - Accent1 4 3 4 2 7 2" xfId="40271" xr:uid="{00000000-0005-0000-0000-0000979C0000}"/>
    <cellStyle name="20% - Accent1 4 3 4 2 8" xfId="40272" xr:uid="{00000000-0005-0000-0000-0000989C0000}"/>
    <cellStyle name="20% - Accent1 4 3 4 2 8 2" xfId="40273" xr:uid="{00000000-0005-0000-0000-0000999C0000}"/>
    <cellStyle name="20% - Accent1 4 3 4 2 9" xfId="40274" xr:uid="{00000000-0005-0000-0000-00009A9C0000}"/>
    <cellStyle name="20% - Accent1 4 3 4 3" xfId="40275" xr:uid="{00000000-0005-0000-0000-00009B9C0000}"/>
    <cellStyle name="20% - Accent1 4 3 4 3 2" xfId="40276" xr:uid="{00000000-0005-0000-0000-00009C9C0000}"/>
    <cellStyle name="20% - Accent1 4 3 4 3 2 2" xfId="40277" xr:uid="{00000000-0005-0000-0000-00009D9C0000}"/>
    <cellStyle name="20% - Accent1 4 3 4 3 2 2 2" xfId="40278" xr:uid="{00000000-0005-0000-0000-00009E9C0000}"/>
    <cellStyle name="20% - Accent1 4 3 4 3 2 2 2 2" xfId="40279" xr:uid="{00000000-0005-0000-0000-00009F9C0000}"/>
    <cellStyle name="20% - Accent1 4 3 4 3 2 2 3" xfId="40280" xr:uid="{00000000-0005-0000-0000-0000A09C0000}"/>
    <cellStyle name="20% - Accent1 4 3 4 3 2 3" xfId="40281" xr:uid="{00000000-0005-0000-0000-0000A19C0000}"/>
    <cellStyle name="20% - Accent1 4 3 4 3 2 3 2" xfId="40282" xr:uid="{00000000-0005-0000-0000-0000A29C0000}"/>
    <cellStyle name="20% - Accent1 4 3 4 3 2 4" xfId="40283" xr:uid="{00000000-0005-0000-0000-0000A39C0000}"/>
    <cellStyle name="20% - Accent1 4 3 4 3 3" xfId="40284" xr:uid="{00000000-0005-0000-0000-0000A49C0000}"/>
    <cellStyle name="20% - Accent1 4 3 4 3 3 2" xfId="40285" xr:uid="{00000000-0005-0000-0000-0000A59C0000}"/>
    <cellStyle name="20% - Accent1 4 3 4 3 3 2 2" xfId="40286" xr:uid="{00000000-0005-0000-0000-0000A69C0000}"/>
    <cellStyle name="20% - Accent1 4 3 4 3 3 2 2 2" xfId="40287" xr:uid="{00000000-0005-0000-0000-0000A79C0000}"/>
    <cellStyle name="20% - Accent1 4 3 4 3 3 2 3" xfId="40288" xr:uid="{00000000-0005-0000-0000-0000A89C0000}"/>
    <cellStyle name="20% - Accent1 4 3 4 3 3 3" xfId="40289" xr:uid="{00000000-0005-0000-0000-0000A99C0000}"/>
    <cellStyle name="20% - Accent1 4 3 4 3 3 3 2" xfId="40290" xr:uid="{00000000-0005-0000-0000-0000AA9C0000}"/>
    <cellStyle name="20% - Accent1 4 3 4 3 3 4" xfId="40291" xr:uid="{00000000-0005-0000-0000-0000AB9C0000}"/>
    <cellStyle name="20% - Accent1 4 3 4 3 4" xfId="40292" xr:uid="{00000000-0005-0000-0000-0000AC9C0000}"/>
    <cellStyle name="20% - Accent1 4 3 4 3 4 2" xfId="40293" xr:uid="{00000000-0005-0000-0000-0000AD9C0000}"/>
    <cellStyle name="20% - Accent1 4 3 4 3 4 2 2" xfId="40294" xr:uid="{00000000-0005-0000-0000-0000AE9C0000}"/>
    <cellStyle name="20% - Accent1 4 3 4 3 4 2 2 2" xfId="40295" xr:uid="{00000000-0005-0000-0000-0000AF9C0000}"/>
    <cellStyle name="20% - Accent1 4 3 4 3 4 2 3" xfId="40296" xr:uid="{00000000-0005-0000-0000-0000B09C0000}"/>
    <cellStyle name="20% - Accent1 4 3 4 3 4 3" xfId="40297" xr:uid="{00000000-0005-0000-0000-0000B19C0000}"/>
    <cellStyle name="20% - Accent1 4 3 4 3 4 3 2" xfId="40298" xr:uid="{00000000-0005-0000-0000-0000B29C0000}"/>
    <cellStyle name="20% - Accent1 4 3 4 3 4 4" xfId="40299" xr:uid="{00000000-0005-0000-0000-0000B39C0000}"/>
    <cellStyle name="20% - Accent1 4 3 4 3 5" xfId="40300" xr:uid="{00000000-0005-0000-0000-0000B49C0000}"/>
    <cellStyle name="20% - Accent1 4 3 4 3 5 2" xfId="40301" xr:uid="{00000000-0005-0000-0000-0000B59C0000}"/>
    <cellStyle name="20% - Accent1 4 3 4 3 5 2 2" xfId="40302" xr:uid="{00000000-0005-0000-0000-0000B69C0000}"/>
    <cellStyle name="20% - Accent1 4 3 4 3 5 3" xfId="40303" xr:uid="{00000000-0005-0000-0000-0000B79C0000}"/>
    <cellStyle name="20% - Accent1 4 3 4 3 6" xfId="40304" xr:uid="{00000000-0005-0000-0000-0000B89C0000}"/>
    <cellStyle name="20% - Accent1 4 3 4 3 6 2" xfId="40305" xr:uid="{00000000-0005-0000-0000-0000B99C0000}"/>
    <cellStyle name="20% - Accent1 4 3 4 3 6 2 2" xfId="40306" xr:uid="{00000000-0005-0000-0000-0000BA9C0000}"/>
    <cellStyle name="20% - Accent1 4 3 4 3 6 3" xfId="40307" xr:uid="{00000000-0005-0000-0000-0000BB9C0000}"/>
    <cellStyle name="20% - Accent1 4 3 4 3 7" xfId="40308" xr:uid="{00000000-0005-0000-0000-0000BC9C0000}"/>
    <cellStyle name="20% - Accent1 4 3 4 3 7 2" xfId="40309" xr:uid="{00000000-0005-0000-0000-0000BD9C0000}"/>
    <cellStyle name="20% - Accent1 4 3 4 3 8" xfId="40310" xr:uid="{00000000-0005-0000-0000-0000BE9C0000}"/>
    <cellStyle name="20% - Accent1 4 3 4 3 8 2" xfId="40311" xr:uid="{00000000-0005-0000-0000-0000BF9C0000}"/>
    <cellStyle name="20% - Accent1 4 3 4 3 9" xfId="40312" xr:uid="{00000000-0005-0000-0000-0000C09C0000}"/>
    <cellStyle name="20% - Accent1 4 3 4 4" xfId="40313" xr:uid="{00000000-0005-0000-0000-0000C19C0000}"/>
    <cellStyle name="20% - Accent1 4 3 4 4 2" xfId="40314" xr:uid="{00000000-0005-0000-0000-0000C29C0000}"/>
    <cellStyle name="20% - Accent1 4 3 4 4 2 2" xfId="40315" xr:uid="{00000000-0005-0000-0000-0000C39C0000}"/>
    <cellStyle name="20% - Accent1 4 3 4 4 2 2 2" xfId="40316" xr:uid="{00000000-0005-0000-0000-0000C49C0000}"/>
    <cellStyle name="20% - Accent1 4 3 4 4 2 3" xfId="40317" xr:uid="{00000000-0005-0000-0000-0000C59C0000}"/>
    <cellStyle name="20% - Accent1 4 3 4 4 3" xfId="40318" xr:uid="{00000000-0005-0000-0000-0000C69C0000}"/>
    <cellStyle name="20% - Accent1 4 3 4 4 3 2" xfId="40319" xr:uid="{00000000-0005-0000-0000-0000C79C0000}"/>
    <cellStyle name="20% - Accent1 4 3 4 4 4" xfId="40320" xr:uid="{00000000-0005-0000-0000-0000C89C0000}"/>
    <cellStyle name="20% - Accent1 4 3 4 5" xfId="40321" xr:uid="{00000000-0005-0000-0000-0000C99C0000}"/>
    <cellStyle name="20% - Accent1 4 3 4 5 2" xfId="40322" xr:uid="{00000000-0005-0000-0000-0000CA9C0000}"/>
    <cellStyle name="20% - Accent1 4 3 4 5 2 2" xfId="40323" xr:uid="{00000000-0005-0000-0000-0000CB9C0000}"/>
    <cellStyle name="20% - Accent1 4 3 4 5 2 2 2" xfId="40324" xr:uid="{00000000-0005-0000-0000-0000CC9C0000}"/>
    <cellStyle name="20% - Accent1 4 3 4 5 2 3" xfId="40325" xr:uid="{00000000-0005-0000-0000-0000CD9C0000}"/>
    <cellStyle name="20% - Accent1 4 3 4 5 3" xfId="40326" xr:uid="{00000000-0005-0000-0000-0000CE9C0000}"/>
    <cellStyle name="20% - Accent1 4 3 4 5 3 2" xfId="40327" xr:uid="{00000000-0005-0000-0000-0000CF9C0000}"/>
    <cellStyle name="20% - Accent1 4 3 4 5 4" xfId="40328" xr:uid="{00000000-0005-0000-0000-0000D09C0000}"/>
    <cellStyle name="20% - Accent1 4 3 4 6" xfId="40329" xr:uid="{00000000-0005-0000-0000-0000D19C0000}"/>
    <cellStyle name="20% - Accent1 4 3 4 6 2" xfId="40330" xr:uid="{00000000-0005-0000-0000-0000D29C0000}"/>
    <cellStyle name="20% - Accent1 4 3 4 6 2 2" xfId="40331" xr:uid="{00000000-0005-0000-0000-0000D39C0000}"/>
    <cellStyle name="20% - Accent1 4 3 4 6 2 2 2" xfId="40332" xr:uid="{00000000-0005-0000-0000-0000D49C0000}"/>
    <cellStyle name="20% - Accent1 4 3 4 6 2 3" xfId="40333" xr:uid="{00000000-0005-0000-0000-0000D59C0000}"/>
    <cellStyle name="20% - Accent1 4 3 4 6 3" xfId="40334" xr:uid="{00000000-0005-0000-0000-0000D69C0000}"/>
    <cellStyle name="20% - Accent1 4 3 4 6 3 2" xfId="40335" xr:uid="{00000000-0005-0000-0000-0000D79C0000}"/>
    <cellStyle name="20% - Accent1 4 3 4 6 4" xfId="40336" xr:uid="{00000000-0005-0000-0000-0000D89C0000}"/>
    <cellStyle name="20% - Accent1 4 3 4 7" xfId="40337" xr:uid="{00000000-0005-0000-0000-0000D99C0000}"/>
    <cellStyle name="20% - Accent1 4 3 4 7 2" xfId="40338" xr:uid="{00000000-0005-0000-0000-0000DA9C0000}"/>
    <cellStyle name="20% - Accent1 4 3 4 7 2 2" xfId="40339" xr:uid="{00000000-0005-0000-0000-0000DB9C0000}"/>
    <cellStyle name="20% - Accent1 4 3 4 7 3" xfId="40340" xr:uid="{00000000-0005-0000-0000-0000DC9C0000}"/>
    <cellStyle name="20% - Accent1 4 3 4 8" xfId="40341" xr:uid="{00000000-0005-0000-0000-0000DD9C0000}"/>
    <cellStyle name="20% - Accent1 4 3 4 8 2" xfId="40342" xr:uid="{00000000-0005-0000-0000-0000DE9C0000}"/>
    <cellStyle name="20% - Accent1 4 3 4 8 2 2" xfId="40343" xr:uid="{00000000-0005-0000-0000-0000DF9C0000}"/>
    <cellStyle name="20% - Accent1 4 3 4 8 3" xfId="40344" xr:uid="{00000000-0005-0000-0000-0000E09C0000}"/>
    <cellStyle name="20% - Accent1 4 3 4 9" xfId="40345" xr:uid="{00000000-0005-0000-0000-0000E19C0000}"/>
    <cellStyle name="20% - Accent1 4 3 4 9 2" xfId="40346" xr:uid="{00000000-0005-0000-0000-0000E29C0000}"/>
    <cellStyle name="20% - Accent1 4 3 5" xfId="40347" xr:uid="{00000000-0005-0000-0000-0000E39C0000}"/>
    <cellStyle name="20% - Accent1 4 3 5 10" xfId="40348" xr:uid="{00000000-0005-0000-0000-0000E49C0000}"/>
    <cellStyle name="20% - Accent1 4 3 5 10 2" xfId="40349" xr:uid="{00000000-0005-0000-0000-0000E59C0000}"/>
    <cellStyle name="20% - Accent1 4 3 5 11" xfId="40350" xr:uid="{00000000-0005-0000-0000-0000E69C0000}"/>
    <cellStyle name="20% - Accent1 4 3 5 2" xfId="40351" xr:uid="{00000000-0005-0000-0000-0000E79C0000}"/>
    <cellStyle name="20% - Accent1 4 3 5 2 2" xfId="40352" xr:uid="{00000000-0005-0000-0000-0000E89C0000}"/>
    <cellStyle name="20% - Accent1 4 3 5 2 2 2" xfId="40353" xr:uid="{00000000-0005-0000-0000-0000E99C0000}"/>
    <cellStyle name="20% - Accent1 4 3 5 2 2 2 2" xfId="40354" xr:uid="{00000000-0005-0000-0000-0000EA9C0000}"/>
    <cellStyle name="20% - Accent1 4 3 5 2 2 2 2 2" xfId="40355" xr:uid="{00000000-0005-0000-0000-0000EB9C0000}"/>
    <cellStyle name="20% - Accent1 4 3 5 2 2 2 3" xfId="40356" xr:uid="{00000000-0005-0000-0000-0000EC9C0000}"/>
    <cellStyle name="20% - Accent1 4 3 5 2 2 3" xfId="40357" xr:uid="{00000000-0005-0000-0000-0000ED9C0000}"/>
    <cellStyle name="20% - Accent1 4 3 5 2 2 3 2" xfId="40358" xr:uid="{00000000-0005-0000-0000-0000EE9C0000}"/>
    <cellStyle name="20% - Accent1 4 3 5 2 2 4" xfId="40359" xr:uid="{00000000-0005-0000-0000-0000EF9C0000}"/>
    <cellStyle name="20% - Accent1 4 3 5 2 3" xfId="40360" xr:uid="{00000000-0005-0000-0000-0000F09C0000}"/>
    <cellStyle name="20% - Accent1 4 3 5 2 3 2" xfId="40361" xr:uid="{00000000-0005-0000-0000-0000F19C0000}"/>
    <cellStyle name="20% - Accent1 4 3 5 2 3 2 2" xfId="40362" xr:uid="{00000000-0005-0000-0000-0000F29C0000}"/>
    <cellStyle name="20% - Accent1 4 3 5 2 3 2 2 2" xfId="40363" xr:uid="{00000000-0005-0000-0000-0000F39C0000}"/>
    <cellStyle name="20% - Accent1 4 3 5 2 3 2 3" xfId="40364" xr:uid="{00000000-0005-0000-0000-0000F49C0000}"/>
    <cellStyle name="20% - Accent1 4 3 5 2 3 3" xfId="40365" xr:uid="{00000000-0005-0000-0000-0000F59C0000}"/>
    <cellStyle name="20% - Accent1 4 3 5 2 3 3 2" xfId="40366" xr:uid="{00000000-0005-0000-0000-0000F69C0000}"/>
    <cellStyle name="20% - Accent1 4 3 5 2 3 4" xfId="40367" xr:uid="{00000000-0005-0000-0000-0000F79C0000}"/>
    <cellStyle name="20% - Accent1 4 3 5 2 4" xfId="40368" xr:uid="{00000000-0005-0000-0000-0000F89C0000}"/>
    <cellStyle name="20% - Accent1 4 3 5 2 4 2" xfId="40369" xr:uid="{00000000-0005-0000-0000-0000F99C0000}"/>
    <cellStyle name="20% - Accent1 4 3 5 2 4 2 2" xfId="40370" xr:uid="{00000000-0005-0000-0000-0000FA9C0000}"/>
    <cellStyle name="20% - Accent1 4 3 5 2 4 2 2 2" xfId="40371" xr:uid="{00000000-0005-0000-0000-0000FB9C0000}"/>
    <cellStyle name="20% - Accent1 4 3 5 2 4 2 3" xfId="40372" xr:uid="{00000000-0005-0000-0000-0000FC9C0000}"/>
    <cellStyle name="20% - Accent1 4 3 5 2 4 3" xfId="40373" xr:uid="{00000000-0005-0000-0000-0000FD9C0000}"/>
    <cellStyle name="20% - Accent1 4 3 5 2 4 3 2" xfId="40374" xr:uid="{00000000-0005-0000-0000-0000FE9C0000}"/>
    <cellStyle name="20% - Accent1 4 3 5 2 4 4" xfId="40375" xr:uid="{00000000-0005-0000-0000-0000FF9C0000}"/>
    <cellStyle name="20% - Accent1 4 3 5 2 5" xfId="40376" xr:uid="{00000000-0005-0000-0000-0000009D0000}"/>
    <cellStyle name="20% - Accent1 4 3 5 2 5 2" xfId="40377" xr:uid="{00000000-0005-0000-0000-0000019D0000}"/>
    <cellStyle name="20% - Accent1 4 3 5 2 5 2 2" xfId="40378" xr:uid="{00000000-0005-0000-0000-0000029D0000}"/>
    <cellStyle name="20% - Accent1 4 3 5 2 5 3" xfId="40379" xr:uid="{00000000-0005-0000-0000-0000039D0000}"/>
    <cellStyle name="20% - Accent1 4 3 5 2 6" xfId="40380" xr:uid="{00000000-0005-0000-0000-0000049D0000}"/>
    <cellStyle name="20% - Accent1 4 3 5 2 6 2" xfId="40381" xr:uid="{00000000-0005-0000-0000-0000059D0000}"/>
    <cellStyle name="20% - Accent1 4 3 5 2 6 2 2" xfId="40382" xr:uid="{00000000-0005-0000-0000-0000069D0000}"/>
    <cellStyle name="20% - Accent1 4 3 5 2 6 3" xfId="40383" xr:uid="{00000000-0005-0000-0000-0000079D0000}"/>
    <cellStyle name="20% - Accent1 4 3 5 2 7" xfId="40384" xr:uid="{00000000-0005-0000-0000-0000089D0000}"/>
    <cellStyle name="20% - Accent1 4 3 5 2 7 2" xfId="40385" xr:uid="{00000000-0005-0000-0000-0000099D0000}"/>
    <cellStyle name="20% - Accent1 4 3 5 2 8" xfId="40386" xr:uid="{00000000-0005-0000-0000-00000A9D0000}"/>
    <cellStyle name="20% - Accent1 4 3 5 2 8 2" xfId="40387" xr:uid="{00000000-0005-0000-0000-00000B9D0000}"/>
    <cellStyle name="20% - Accent1 4 3 5 2 9" xfId="40388" xr:uid="{00000000-0005-0000-0000-00000C9D0000}"/>
    <cellStyle name="20% - Accent1 4 3 5 3" xfId="40389" xr:uid="{00000000-0005-0000-0000-00000D9D0000}"/>
    <cellStyle name="20% - Accent1 4 3 5 3 2" xfId="40390" xr:uid="{00000000-0005-0000-0000-00000E9D0000}"/>
    <cellStyle name="20% - Accent1 4 3 5 3 2 2" xfId="40391" xr:uid="{00000000-0005-0000-0000-00000F9D0000}"/>
    <cellStyle name="20% - Accent1 4 3 5 3 2 2 2" xfId="40392" xr:uid="{00000000-0005-0000-0000-0000109D0000}"/>
    <cellStyle name="20% - Accent1 4 3 5 3 2 2 2 2" xfId="40393" xr:uid="{00000000-0005-0000-0000-0000119D0000}"/>
    <cellStyle name="20% - Accent1 4 3 5 3 2 2 3" xfId="40394" xr:uid="{00000000-0005-0000-0000-0000129D0000}"/>
    <cellStyle name="20% - Accent1 4 3 5 3 2 3" xfId="40395" xr:uid="{00000000-0005-0000-0000-0000139D0000}"/>
    <cellStyle name="20% - Accent1 4 3 5 3 2 3 2" xfId="40396" xr:uid="{00000000-0005-0000-0000-0000149D0000}"/>
    <cellStyle name="20% - Accent1 4 3 5 3 2 4" xfId="40397" xr:uid="{00000000-0005-0000-0000-0000159D0000}"/>
    <cellStyle name="20% - Accent1 4 3 5 3 3" xfId="40398" xr:uid="{00000000-0005-0000-0000-0000169D0000}"/>
    <cellStyle name="20% - Accent1 4 3 5 3 3 2" xfId="40399" xr:uid="{00000000-0005-0000-0000-0000179D0000}"/>
    <cellStyle name="20% - Accent1 4 3 5 3 3 2 2" xfId="40400" xr:uid="{00000000-0005-0000-0000-0000189D0000}"/>
    <cellStyle name="20% - Accent1 4 3 5 3 3 2 2 2" xfId="40401" xr:uid="{00000000-0005-0000-0000-0000199D0000}"/>
    <cellStyle name="20% - Accent1 4 3 5 3 3 2 3" xfId="40402" xr:uid="{00000000-0005-0000-0000-00001A9D0000}"/>
    <cellStyle name="20% - Accent1 4 3 5 3 3 3" xfId="40403" xr:uid="{00000000-0005-0000-0000-00001B9D0000}"/>
    <cellStyle name="20% - Accent1 4 3 5 3 3 3 2" xfId="40404" xr:uid="{00000000-0005-0000-0000-00001C9D0000}"/>
    <cellStyle name="20% - Accent1 4 3 5 3 3 4" xfId="40405" xr:uid="{00000000-0005-0000-0000-00001D9D0000}"/>
    <cellStyle name="20% - Accent1 4 3 5 3 4" xfId="40406" xr:uid="{00000000-0005-0000-0000-00001E9D0000}"/>
    <cellStyle name="20% - Accent1 4 3 5 3 4 2" xfId="40407" xr:uid="{00000000-0005-0000-0000-00001F9D0000}"/>
    <cellStyle name="20% - Accent1 4 3 5 3 4 2 2" xfId="40408" xr:uid="{00000000-0005-0000-0000-0000209D0000}"/>
    <cellStyle name="20% - Accent1 4 3 5 3 4 2 2 2" xfId="40409" xr:uid="{00000000-0005-0000-0000-0000219D0000}"/>
    <cellStyle name="20% - Accent1 4 3 5 3 4 2 3" xfId="40410" xr:uid="{00000000-0005-0000-0000-0000229D0000}"/>
    <cellStyle name="20% - Accent1 4 3 5 3 4 3" xfId="40411" xr:uid="{00000000-0005-0000-0000-0000239D0000}"/>
    <cellStyle name="20% - Accent1 4 3 5 3 4 3 2" xfId="40412" xr:uid="{00000000-0005-0000-0000-0000249D0000}"/>
    <cellStyle name="20% - Accent1 4 3 5 3 4 4" xfId="40413" xr:uid="{00000000-0005-0000-0000-0000259D0000}"/>
    <cellStyle name="20% - Accent1 4 3 5 3 5" xfId="40414" xr:uid="{00000000-0005-0000-0000-0000269D0000}"/>
    <cellStyle name="20% - Accent1 4 3 5 3 5 2" xfId="40415" xr:uid="{00000000-0005-0000-0000-0000279D0000}"/>
    <cellStyle name="20% - Accent1 4 3 5 3 5 2 2" xfId="40416" xr:uid="{00000000-0005-0000-0000-0000289D0000}"/>
    <cellStyle name="20% - Accent1 4 3 5 3 5 3" xfId="40417" xr:uid="{00000000-0005-0000-0000-0000299D0000}"/>
    <cellStyle name="20% - Accent1 4 3 5 3 6" xfId="40418" xr:uid="{00000000-0005-0000-0000-00002A9D0000}"/>
    <cellStyle name="20% - Accent1 4 3 5 3 6 2" xfId="40419" xr:uid="{00000000-0005-0000-0000-00002B9D0000}"/>
    <cellStyle name="20% - Accent1 4 3 5 3 6 2 2" xfId="40420" xr:uid="{00000000-0005-0000-0000-00002C9D0000}"/>
    <cellStyle name="20% - Accent1 4 3 5 3 6 3" xfId="40421" xr:uid="{00000000-0005-0000-0000-00002D9D0000}"/>
    <cellStyle name="20% - Accent1 4 3 5 3 7" xfId="40422" xr:uid="{00000000-0005-0000-0000-00002E9D0000}"/>
    <cellStyle name="20% - Accent1 4 3 5 3 7 2" xfId="40423" xr:uid="{00000000-0005-0000-0000-00002F9D0000}"/>
    <cellStyle name="20% - Accent1 4 3 5 3 8" xfId="40424" xr:uid="{00000000-0005-0000-0000-0000309D0000}"/>
    <cellStyle name="20% - Accent1 4 3 5 3 8 2" xfId="40425" xr:uid="{00000000-0005-0000-0000-0000319D0000}"/>
    <cellStyle name="20% - Accent1 4 3 5 3 9" xfId="40426" xr:uid="{00000000-0005-0000-0000-0000329D0000}"/>
    <cellStyle name="20% - Accent1 4 3 5 4" xfId="40427" xr:uid="{00000000-0005-0000-0000-0000339D0000}"/>
    <cellStyle name="20% - Accent1 4 3 5 4 2" xfId="40428" xr:uid="{00000000-0005-0000-0000-0000349D0000}"/>
    <cellStyle name="20% - Accent1 4 3 5 4 2 2" xfId="40429" xr:uid="{00000000-0005-0000-0000-0000359D0000}"/>
    <cellStyle name="20% - Accent1 4 3 5 4 2 2 2" xfId="40430" xr:uid="{00000000-0005-0000-0000-0000369D0000}"/>
    <cellStyle name="20% - Accent1 4 3 5 4 2 3" xfId="40431" xr:uid="{00000000-0005-0000-0000-0000379D0000}"/>
    <cellStyle name="20% - Accent1 4 3 5 4 3" xfId="40432" xr:uid="{00000000-0005-0000-0000-0000389D0000}"/>
    <cellStyle name="20% - Accent1 4 3 5 4 3 2" xfId="40433" xr:uid="{00000000-0005-0000-0000-0000399D0000}"/>
    <cellStyle name="20% - Accent1 4 3 5 4 4" xfId="40434" xr:uid="{00000000-0005-0000-0000-00003A9D0000}"/>
    <cellStyle name="20% - Accent1 4 3 5 5" xfId="40435" xr:uid="{00000000-0005-0000-0000-00003B9D0000}"/>
    <cellStyle name="20% - Accent1 4 3 5 5 2" xfId="40436" xr:uid="{00000000-0005-0000-0000-00003C9D0000}"/>
    <cellStyle name="20% - Accent1 4 3 5 5 2 2" xfId="40437" xr:uid="{00000000-0005-0000-0000-00003D9D0000}"/>
    <cellStyle name="20% - Accent1 4 3 5 5 2 2 2" xfId="40438" xr:uid="{00000000-0005-0000-0000-00003E9D0000}"/>
    <cellStyle name="20% - Accent1 4 3 5 5 2 3" xfId="40439" xr:uid="{00000000-0005-0000-0000-00003F9D0000}"/>
    <cellStyle name="20% - Accent1 4 3 5 5 3" xfId="40440" xr:uid="{00000000-0005-0000-0000-0000409D0000}"/>
    <cellStyle name="20% - Accent1 4 3 5 5 3 2" xfId="40441" xr:uid="{00000000-0005-0000-0000-0000419D0000}"/>
    <cellStyle name="20% - Accent1 4 3 5 5 4" xfId="40442" xr:uid="{00000000-0005-0000-0000-0000429D0000}"/>
    <cellStyle name="20% - Accent1 4 3 5 6" xfId="40443" xr:uid="{00000000-0005-0000-0000-0000439D0000}"/>
    <cellStyle name="20% - Accent1 4 3 5 6 2" xfId="40444" xr:uid="{00000000-0005-0000-0000-0000449D0000}"/>
    <cellStyle name="20% - Accent1 4 3 5 6 2 2" xfId="40445" xr:uid="{00000000-0005-0000-0000-0000459D0000}"/>
    <cellStyle name="20% - Accent1 4 3 5 6 2 2 2" xfId="40446" xr:uid="{00000000-0005-0000-0000-0000469D0000}"/>
    <cellStyle name="20% - Accent1 4 3 5 6 2 3" xfId="40447" xr:uid="{00000000-0005-0000-0000-0000479D0000}"/>
    <cellStyle name="20% - Accent1 4 3 5 6 3" xfId="40448" xr:uid="{00000000-0005-0000-0000-0000489D0000}"/>
    <cellStyle name="20% - Accent1 4 3 5 6 3 2" xfId="40449" xr:uid="{00000000-0005-0000-0000-0000499D0000}"/>
    <cellStyle name="20% - Accent1 4 3 5 6 4" xfId="40450" xr:uid="{00000000-0005-0000-0000-00004A9D0000}"/>
    <cellStyle name="20% - Accent1 4 3 5 7" xfId="40451" xr:uid="{00000000-0005-0000-0000-00004B9D0000}"/>
    <cellStyle name="20% - Accent1 4 3 5 7 2" xfId="40452" xr:uid="{00000000-0005-0000-0000-00004C9D0000}"/>
    <cellStyle name="20% - Accent1 4 3 5 7 2 2" xfId="40453" xr:uid="{00000000-0005-0000-0000-00004D9D0000}"/>
    <cellStyle name="20% - Accent1 4 3 5 7 3" xfId="40454" xr:uid="{00000000-0005-0000-0000-00004E9D0000}"/>
    <cellStyle name="20% - Accent1 4 3 5 8" xfId="40455" xr:uid="{00000000-0005-0000-0000-00004F9D0000}"/>
    <cellStyle name="20% - Accent1 4 3 5 8 2" xfId="40456" xr:uid="{00000000-0005-0000-0000-0000509D0000}"/>
    <cellStyle name="20% - Accent1 4 3 5 8 2 2" xfId="40457" xr:uid="{00000000-0005-0000-0000-0000519D0000}"/>
    <cellStyle name="20% - Accent1 4 3 5 8 3" xfId="40458" xr:uid="{00000000-0005-0000-0000-0000529D0000}"/>
    <cellStyle name="20% - Accent1 4 3 5 9" xfId="40459" xr:uid="{00000000-0005-0000-0000-0000539D0000}"/>
    <cellStyle name="20% - Accent1 4 3 5 9 2" xfId="40460" xr:uid="{00000000-0005-0000-0000-0000549D0000}"/>
    <cellStyle name="20% - Accent1 4 3 6" xfId="40461" xr:uid="{00000000-0005-0000-0000-0000559D0000}"/>
    <cellStyle name="20% - Accent1 4 3 6 10" xfId="40462" xr:uid="{00000000-0005-0000-0000-0000569D0000}"/>
    <cellStyle name="20% - Accent1 4 3 6 10 2" xfId="40463" xr:uid="{00000000-0005-0000-0000-0000579D0000}"/>
    <cellStyle name="20% - Accent1 4 3 6 11" xfId="40464" xr:uid="{00000000-0005-0000-0000-0000589D0000}"/>
    <cellStyle name="20% - Accent1 4 3 6 2" xfId="40465" xr:uid="{00000000-0005-0000-0000-0000599D0000}"/>
    <cellStyle name="20% - Accent1 4 3 6 2 2" xfId="40466" xr:uid="{00000000-0005-0000-0000-00005A9D0000}"/>
    <cellStyle name="20% - Accent1 4 3 6 2 2 2" xfId="40467" xr:uid="{00000000-0005-0000-0000-00005B9D0000}"/>
    <cellStyle name="20% - Accent1 4 3 6 2 2 2 2" xfId="40468" xr:uid="{00000000-0005-0000-0000-00005C9D0000}"/>
    <cellStyle name="20% - Accent1 4 3 6 2 2 2 2 2" xfId="40469" xr:uid="{00000000-0005-0000-0000-00005D9D0000}"/>
    <cellStyle name="20% - Accent1 4 3 6 2 2 2 3" xfId="40470" xr:uid="{00000000-0005-0000-0000-00005E9D0000}"/>
    <cellStyle name="20% - Accent1 4 3 6 2 2 3" xfId="40471" xr:uid="{00000000-0005-0000-0000-00005F9D0000}"/>
    <cellStyle name="20% - Accent1 4 3 6 2 2 3 2" xfId="40472" xr:uid="{00000000-0005-0000-0000-0000609D0000}"/>
    <cellStyle name="20% - Accent1 4 3 6 2 2 4" xfId="40473" xr:uid="{00000000-0005-0000-0000-0000619D0000}"/>
    <cellStyle name="20% - Accent1 4 3 6 2 3" xfId="40474" xr:uid="{00000000-0005-0000-0000-0000629D0000}"/>
    <cellStyle name="20% - Accent1 4 3 6 2 3 2" xfId="40475" xr:uid="{00000000-0005-0000-0000-0000639D0000}"/>
    <cellStyle name="20% - Accent1 4 3 6 2 3 2 2" xfId="40476" xr:uid="{00000000-0005-0000-0000-0000649D0000}"/>
    <cellStyle name="20% - Accent1 4 3 6 2 3 2 2 2" xfId="40477" xr:uid="{00000000-0005-0000-0000-0000659D0000}"/>
    <cellStyle name="20% - Accent1 4 3 6 2 3 2 3" xfId="40478" xr:uid="{00000000-0005-0000-0000-0000669D0000}"/>
    <cellStyle name="20% - Accent1 4 3 6 2 3 3" xfId="40479" xr:uid="{00000000-0005-0000-0000-0000679D0000}"/>
    <cellStyle name="20% - Accent1 4 3 6 2 3 3 2" xfId="40480" xr:uid="{00000000-0005-0000-0000-0000689D0000}"/>
    <cellStyle name="20% - Accent1 4 3 6 2 3 4" xfId="40481" xr:uid="{00000000-0005-0000-0000-0000699D0000}"/>
    <cellStyle name="20% - Accent1 4 3 6 2 4" xfId="40482" xr:uid="{00000000-0005-0000-0000-00006A9D0000}"/>
    <cellStyle name="20% - Accent1 4 3 6 2 4 2" xfId="40483" xr:uid="{00000000-0005-0000-0000-00006B9D0000}"/>
    <cellStyle name="20% - Accent1 4 3 6 2 4 2 2" xfId="40484" xr:uid="{00000000-0005-0000-0000-00006C9D0000}"/>
    <cellStyle name="20% - Accent1 4 3 6 2 4 2 2 2" xfId="40485" xr:uid="{00000000-0005-0000-0000-00006D9D0000}"/>
    <cellStyle name="20% - Accent1 4 3 6 2 4 2 3" xfId="40486" xr:uid="{00000000-0005-0000-0000-00006E9D0000}"/>
    <cellStyle name="20% - Accent1 4 3 6 2 4 3" xfId="40487" xr:uid="{00000000-0005-0000-0000-00006F9D0000}"/>
    <cellStyle name="20% - Accent1 4 3 6 2 4 3 2" xfId="40488" xr:uid="{00000000-0005-0000-0000-0000709D0000}"/>
    <cellStyle name="20% - Accent1 4 3 6 2 4 4" xfId="40489" xr:uid="{00000000-0005-0000-0000-0000719D0000}"/>
    <cellStyle name="20% - Accent1 4 3 6 2 5" xfId="40490" xr:uid="{00000000-0005-0000-0000-0000729D0000}"/>
    <cellStyle name="20% - Accent1 4 3 6 2 5 2" xfId="40491" xr:uid="{00000000-0005-0000-0000-0000739D0000}"/>
    <cellStyle name="20% - Accent1 4 3 6 2 5 2 2" xfId="40492" xr:uid="{00000000-0005-0000-0000-0000749D0000}"/>
    <cellStyle name="20% - Accent1 4 3 6 2 5 3" xfId="40493" xr:uid="{00000000-0005-0000-0000-0000759D0000}"/>
    <cellStyle name="20% - Accent1 4 3 6 2 6" xfId="40494" xr:uid="{00000000-0005-0000-0000-0000769D0000}"/>
    <cellStyle name="20% - Accent1 4 3 6 2 6 2" xfId="40495" xr:uid="{00000000-0005-0000-0000-0000779D0000}"/>
    <cellStyle name="20% - Accent1 4 3 6 2 6 2 2" xfId="40496" xr:uid="{00000000-0005-0000-0000-0000789D0000}"/>
    <cellStyle name="20% - Accent1 4 3 6 2 6 3" xfId="40497" xr:uid="{00000000-0005-0000-0000-0000799D0000}"/>
    <cellStyle name="20% - Accent1 4 3 6 2 7" xfId="40498" xr:uid="{00000000-0005-0000-0000-00007A9D0000}"/>
    <cellStyle name="20% - Accent1 4 3 6 2 7 2" xfId="40499" xr:uid="{00000000-0005-0000-0000-00007B9D0000}"/>
    <cellStyle name="20% - Accent1 4 3 6 2 8" xfId="40500" xr:uid="{00000000-0005-0000-0000-00007C9D0000}"/>
    <cellStyle name="20% - Accent1 4 3 6 2 8 2" xfId="40501" xr:uid="{00000000-0005-0000-0000-00007D9D0000}"/>
    <cellStyle name="20% - Accent1 4 3 6 2 9" xfId="40502" xr:uid="{00000000-0005-0000-0000-00007E9D0000}"/>
    <cellStyle name="20% - Accent1 4 3 6 3" xfId="40503" xr:uid="{00000000-0005-0000-0000-00007F9D0000}"/>
    <cellStyle name="20% - Accent1 4 3 6 3 2" xfId="40504" xr:uid="{00000000-0005-0000-0000-0000809D0000}"/>
    <cellStyle name="20% - Accent1 4 3 6 3 2 2" xfId="40505" xr:uid="{00000000-0005-0000-0000-0000819D0000}"/>
    <cellStyle name="20% - Accent1 4 3 6 3 2 2 2" xfId="40506" xr:uid="{00000000-0005-0000-0000-0000829D0000}"/>
    <cellStyle name="20% - Accent1 4 3 6 3 2 2 2 2" xfId="40507" xr:uid="{00000000-0005-0000-0000-0000839D0000}"/>
    <cellStyle name="20% - Accent1 4 3 6 3 2 2 3" xfId="40508" xr:uid="{00000000-0005-0000-0000-0000849D0000}"/>
    <cellStyle name="20% - Accent1 4 3 6 3 2 3" xfId="40509" xr:uid="{00000000-0005-0000-0000-0000859D0000}"/>
    <cellStyle name="20% - Accent1 4 3 6 3 2 3 2" xfId="40510" xr:uid="{00000000-0005-0000-0000-0000869D0000}"/>
    <cellStyle name="20% - Accent1 4 3 6 3 2 4" xfId="40511" xr:uid="{00000000-0005-0000-0000-0000879D0000}"/>
    <cellStyle name="20% - Accent1 4 3 6 3 3" xfId="40512" xr:uid="{00000000-0005-0000-0000-0000889D0000}"/>
    <cellStyle name="20% - Accent1 4 3 6 3 3 2" xfId="40513" xr:uid="{00000000-0005-0000-0000-0000899D0000}"/>
    <cellStyle name="20% - Accent1 4 3 6 3 3 2 2" xfId="40514" xr:uid="{00000000-0005-0000-0000-00008A9D0000}"/>
    <cellStyle name="20% - Accent1 4 3 6 3 3 2 2 2" xfId="40515" xr:uid="{00000000-0005-0000-0000-00008B9D0000}"/>
    <cellStyle name="20% - Accent1 4 3 6 3 3 2 3" xfId="40516" xr:uid="{00000000-0005-0000-0000-00008C9D0000}"/>
    <cellStyle name="20% - Accent1 4 3 6 3 3 3" xfId="40517" xr:uid="{00000000-0005-0000-0000-00008D9D0000}"/>
    <cellStyle name="20% - Accent1 4 3 6 3 3 3 2" xfId="40518" xr:uid="{00000000-0005-0000-0000-00008E9D0000}"/>
    <cellStyle name="20% - Accent1 4 3 6 3 3 4" xfId="40519" xr:uid="{00000000-0005-0000-0000-00008F9D0000}"/>
    <cellStyle name="20% - Accent1 4 3 6 3 4" xfId="40520" xr:uid="{00000000-0005-0000-0000-0000909D0000}"/>
    <cellStyle name="20% - Accent1 4 3 6 3 4 2" xfId="40521" xr:uid="{00000000-0005-0000-0000-0000919D0000}"/>
    <cellStyle name="20% - Accent1 4 3 6 3 4 2 2" xfId="40522" xr:uid="{00000000-0005-0000-0000-0000929D0000}"/>
    <cellStyle name="20% - Accent1 4 3 6 3 4 2 2 2" xfId="40523" xr:uid="{00000000-0005-0000-0000-0000939D0000}"/>
    <cellStyle name="20% - Accent1 4 3 6 3 4 2 3" xfId="40524" xr:uid="{00000000-0005-0000-0000-0000949D0000}"/>
    <cellStyle name="20% - Accent1 4 3 6 3 4 3" xfId="40525" xr:uid="{00000000-0005-0000-0000-0000959D0000}"/>
    <cellStyle name="20% - Accent1 4 3 6 3 4 3 2" xfId="40526" xr:uid="{00000000-0005-0000-0000-0000969D0000}"/>
    <cellStyle name="20% - Accent1 4 3 6 3 4 4" xfId="40527" xr:uid="{00000000-0005-0000-0000-0000979D0000}"/>
    <cellStyle name="20% - Accent1 4 3 6 3 5" xfId="40528" xr:uid="{00000000-0005-0000-0000-0000989D0000}"/>
    <cellStyle name="20% - Accent1 4 3 6 3 5 2" xfId="40529" xr:uid="{00000000-0005-0000-0000-0000999D0000}"/>
    <cellStyle name="20% - Accent1 4 3 6 3 5 2 2" xfId="40530" xr:uid="{00000000-0005-0000-0000-00009A9D0000}"/>
    <cellStyle name="20% - Accent1 4 3 6 3 5 3" xfId="40531" xr:uid="{00000000-0005-0000-0000-00009B9D0000}"/>
    <cellStyle name="20% - Accent1 4 3 6 3 6" xfId="40532" xr:uid="{00000000-0005-0000-0000-00009C9D0000}"/>
    <cellStyle name="20% - Accent1 4 3 6 3 6 2" xfId="40533" xr:uid="{00000000-0005-0000-0000-00009D9D0000}"/>
    <cellStyle name="20% - Accent1 4 3 6 3 6 2 2" xfId="40534" xr:uid="{00000000-0005-0000-0000-00009E9D0000}"/>
    <cellStyle name="20% - Accent1 4 3 6 3 6 3" xfId="40535" xr:uid="{00000000-0005-0000-0000-00009F9D0000}"/>
    <cellStyle name="20% - Accent1 4 3 6 3 7" xfId="40536" xr:uid="{00000000-0005-0000-0000-0000A09D0000}"/>
    <cellStyle name="20% - Accent1 4 3 6 3 7 2" xfId="40537" xr:uid="{00000000-0005-0000-0000-0000A19D0000}"/>
    <cellStyle name="20% - Accent1 4 3 6 3 8" xfId="40538" xr:uid="{00000000-0005-0000-0000-0000A29D0000}"/>
    <cellStyle name="20% - Accent1 4 3 6 3 8 2" xfId="40539" xr:uid="{00000000-0005-0000-0000-0000A39D0000}"/>
    <cellStyle name="20% - Accent1 4 3 6 3 9" xfId="40540" xr:uid="{00000000-0005-0000-0000-0000A49D0000}"/>
    <cellStyle name="20% - Accent1 4 3 6 4" xfId="40541" xr:uid="{00000000-0005-0000-0000-0000A59D0000}"/>
    <cellStyle name="20% - Accent1 4 3 6 4 2" xfId="40542" xr:uid="{00000000-0005-0000-0000-0000A69D0000}"/>
    <cellStyle name="20% - Accent1 4 3 6 4 2 2" xfId="40543" xr:uid="{00000000-0005-0000-0000-0000A79D0000}"/>
    <cellStyle name="20% - Accent1 4 3 6 4 2 2 2" xfId="40544" xr:uid="{00000000-0005-0000-0000-0000A89D0000}"/>
    <cellStyle name="20% - Accent1 4 3 6 4 2 3" xfId="40545" xr:uid="{00000000-0005-0000-0000-0000A99D0000}"/>
    <cellStyle name="20% - Accent1 4 3 6 4 3" xfId="40546" xr:uid="{00000000-0005-0000-0000-0000AA9D0000}"/>
    <cellStyle name="20% - Accent1 4 3 6 4 3 2" xfId="40547" xr:uid="{00000000-0005-0000-0000-0000AB9D0000}"/>
    <cellStyle name="20% - Accent1 4 3 6 4 4" xfId="40548" xr:uid="{00000000-0005-0000-0000-0000AC9D0000}"/>
    <cellStyle name="20% - Accent1 4 3 6 5" xfId="40549" xr:uid="{00000000-0005-0000-0000-0000AD9D0000}"/>
    <cellStyle name="20% - Accent1 4 3 6 5 2" xfId="40550" xr:uid="{00000000-0005-0000-0000-0000AE9D0000}"/>
    <cellStyle name="20% - Accent1 4 3 6 5 2 2" xfId="40551" xr:uid="{00000000-0005-0000-0000-0000AF9D0000}"/>
    <cellStyle name="20% - Accent1 4 3 6 5 2 2 2" xfId="40552" xr:uid="{00000000-0005-0000-0000-0000B09D0000}"/>
    <cellStyle name="20% - Accent1 4 3 6 5 2 3" xfId="40553" xr:uid="{00000000-0005-0000-0000-0000B19D0000}"/>
    <cellStyle name="20% - Accent1 4 3 6 5 3" xfId="40554" xr:uid="{00000000-0005-0000-0000-0000B29D0000}"/>
    <cellStyle name="20% - Accent1 4 3 6 5 3 2" xfId="40555" xr:uid="{00000000-0005-0000-0000-0000B39D0000}"/>
    <cellStyle name="20% - Accent1 4 3 6 5 4" xfId="40556" xr:uid="{00000000-0005-0000-0000-0000B49D0000}"/>
    <cellStyle name="20% - Accent1 4 3 6 6" xfId="40557" xr:uid="{00000000-0005-0000-0000-0000B59D0000}"/>
    <cellStyle name="20% - Accent1 4 3 6 6 2" xfId="40558" xr:uid="{00000000-0005-0000-0000-0000B69D0000}"/>
    <cellStyle name="20% - Accent1 4 3 6 6 2 2" xfId="40559" xr:uid="{00000000-0005-0000-0000-0000B79D0000}"/>
    <cellStyle name="20% - Accent1 4 3 6 6 2 2 2" xfId="40560" xr:uid="{00000000-0005-0000-0000-0000B89D0000}"/>
    <cellStyle name="20% - Accent1 4 3 6 6 2 3" xfId="40561" xr:uid="{00000000-0005-0000-0000-0000B99D0000}"/>
    <cellStyle name="20% - Accent1 4 3 6 6 3" xfId="40562" xr:uid="{00000000-0005-0000-0000-0000BA9D0000}"/>
    <cellStyle name="20% - Accent1 4 3 6 6 3 2" xfId="40563" xr:uid="{00000000-0005-0000-0000-0000BB9D0000}"/>
    <cellStyle name="20% - Accent1 4 3 6 6 4" xfId="40564" xr:uid="{00000000-0005-0000-0000-0000BC9D0000}"/>
    <cellStyle name="20% - Accent1 4 3 6 7" xfId="40565" xr:uid="{00000000-0005-0000-0000-0000BD9D0000}"/>
    <cellStyle name="20% - Accent1 4 3 6 7 2" xfId="40566" xr:uid="{00000000-0005-0000-0000-0000BE9D0000}"/>
    <cellStyle name="20% - Accent1 4 3 6 7 2 2" xfId="40567" xr:uid="{00000000-0005-0000-0000-0000BF9D0000}"/>
    <cellStyle name="20% - Accent1 4 3 6 7 3" xfId="40568" xr:uid="{00000000-0005-0000-0000-0000C09D0000}"/>
    <cellStyle name="20% - Accent1 4 3 6 8" xfId="40569" xr:uid="{00000000-0005-0000-0000-0000C19D0000}"/>
    <cellStyle name="20% - Accent1 4 3 6 8 2" xfId="40570" xr:uid="{00000000-0005-0000-0000-0000C29D0000}"/>
    <cellStyle name="20% - Accent1 4 3 6 8 2 2" xfId="40571" xr:uid="{00000000-0005-0000-0000-0000C39D0000}"/>
    <cellStyle name="20% - Accent1 4 3 6 8 3" xfId="40572" xr:uid="{00000000-0005-0000-0000-0000C49D0000}"/>
    <cellStyle name="20% - Accent1 4 3 6 9" xfId="40573" xr:uid="{00000000-0005-0000-0000-0000C59D0000}"/>
    <cellStyle name="20% - Accent1 4 3 6 9 2" xfId="40574" xr:uid="{00000000-0005-0000-0000-0000C69D0000}"/>
    <cellStyle name="20% - Accent1 4 3 7" xfId="40575" xr:uid="{00000000-0005-0000-0000-0000C79D0000}"/>
    <cellStyle name="20% - Accent1 4 3 7 2" xfId="40576" xr:uid="{00000000-0005-0000-0000-0000C89D0000}"/>
    <cellStyle name="20% - Accent1 4 3 7 2 2" xfId="40577" xr:uid="{00000000-0005-0000-0000-0000C99D0000}"/>
    <cellStyle name="20% - Accent1 4 3 7 2 2 2" xfId="40578" xr:uid="{00000000-0005-0000-0000-0000CA9D0000}"/>
    <cellStyle name="20% - Accent1 4 3 7 2 2 2 2" xfId="40579" xr:uid="{00000000-0005-0000-0000-0000CB9D0000}"/>
    <cellStyle name="20% - Accent1 4 3 7 2 2 3" xfId="40580" xr:uid="{00000000-0005-0000-0000-0000CC9D0000}"/>
    <cellStyle name="20% - Accent1 4 3 7 2 3" xfId="40581" xr:uid="{00000000-0005-0000-0000-0000CD9D0000}"/>
    <cellStyle name="20% - Accent1 4 3 7 2 3 2" xfId="40582" xr:uid="{00000000-0005-0000-0000-0000CE9D0000}"/>
    <cellStyle name="20% - Accent1 4 3 7 2 4" xfId="40583" xr:uid="{00000000-0005-0000-0000-0000CF9D0000}"/>
    <cellStyle name="20% - Accent1 4 3 7 3" xfId="40584" xr:uid="{00000000-0005-0000-0000-0000D09D0000}"/>
    <cellStyle name="20% - Accent1 4 3 7 3 2" xfId="40585" xr:uid="{00000000-0005-0000-0000-0000D19D0000}"/>
    <cellStyle name="20% - Accent1 4 3 7 3 2 2" xfId="40586" xr:uid="{00000000-0005-0000-0000-0000D29D0000}"/>
    <cellStyle name="20% - Accent1 4 3 7 3 2 2 2" xfId="40587" xr:uid="{00000000-0005-0000-0000-0000D39D0000}"/>
    <cellStyle name="20% - Accent1 4 3 7 3 2 3" xfId="40588" xr:uid="{00000000-0005-0000-0000-0000D49D0000}"/>
    <cellStyle name="20% - Accent1 4 3 7 3 3" xfId="40589" xr:uid="{00000000-0005-0000-0000-0000D59D0000}"/>
    <cellStyle name="20% - Accent1 4 3 7 3 3 2" xfId="40590" xr:uid="{00000000-0005-0000-0000-0000D69D0000}"/>
    <cellStyle name="20% - Accent1 4 3 7 3 4" xfId="40591" xr:uid="{00000000-0005-0000-0000-0000D79D0000}"/>
    <cellStyle name="20% - Accent1 4 3 7 4" xfId="40592" xr:uid="{00000000-0005-0000-0000-0000D89D0000}"/>
    <cellStyle name="20% - Accent1 4 3 7 4 2" xfId="40593" xr:uid="{00000000-0005-0000-0000-0000D99D0000}"/>
    <cellStyle name="20% - Accent1 4 3 7 4 2 2" xfId="40594" xr:uid="{00000000-0005-0000-0000-0000DA9D0000}"/>
    <cellStyle name="20% - Accent1 4 3 7 4 2 2 2" xfId="40595" xr:uid="{00000000-0005-0000-0000-0000DB9D0000}"/>
    <cellStyle name="20% - Accent1 4 3 7 4 2 3" xfId="40596" xr:uid="{00000000-0005-0000-0000-0000DC9D0000}"/>
    <cellStyle name="20% - Accent1 4 3 7 4 3" xfId="40597" xr:uid="{00000000-0005-0000-0000-0000DD9D0000}"/>
    <cellStyle name="20% - Accent1 4 3 7 4 3 2" xfId="40598" xr:uid="{00000000-0005-0000-0000-0000DE9D0000}"/>
    <cellStyle name="20% - Accent1 4 3 7 4 4" xfId="40599" xr:uid="{00000000-0005-0000-0000-0000DF9D0000}"/>
    <cellStyle name="20% - Accent1 4 3 7 5" xfId="40600" xr:uid="{00000000-0005-0000-0000-0000E09D0000}"/>
    <cellStyle name="20% - Accent1 4 3 7 5 2" xfId="40601" xr:uid="{00000000-0005-0000-0000-0000E19D0000}"/>
    <cellStyle name="20% - Accent1 4 3 7 5 2 2" xfId="40602" xr:uid="{00000000-0005-0000-0000-0000E29D0000}"/>
    <cellStyle name="20% - Accent1 4 3 7 5 3" xfId="40603" xr:uid="{00000000-0005-0000-0000-0000E39D0000}"/>
    <cellStyle name="20% - Accent1 4 3 7 6" xfId="40604" xr:uid="{00000000-0005-0000-0000-0000E49D0000}"/>
    <cellStyle name="20% - Accent1 4 3 7 6 2" xfId="40605" xr:uid="{00000000-0005-0000-0000-0000E59D0000}"/>
    <cellStyle name="20% - Accent1 4 3 7 6 2 2" xfId="40606" xr:uid="{00000000-0005-0000-0000-0000E69D0000}"/>
    <cellStyle name="20% - Accent1 4 3 7 6 3" xfId="40607" xr:uid="{00000000-0005-0000-0000-0000E79D0000}"/>
    <cellStyle name="20% - Accent1 4 3 7 7" xfId="40608" xr:uid="{00000000-0005-0000-0000-0000E89D0000}"/>
    <cellStyle name="20% - Accent1 4 3 7 7 2" xfId="40609" xr:uid="{00000000-0005-0000-0000-0000E99D0000}"/>
    <cellStyle name="20% - Accent1 4 3 7 8" xfId="40610" xr:uid="{00000000-0005-0000-0000-0000EA9D0000}"/>
    <cellStyle name="20% - Accent1 4 3 7 8 2" xfId="40611" xr:uid="{00000000-0005-0000-0000-0000EB9D0000}"/>
    <cellStyle name="20% - Accent1 4 3 7 9" xfId="40612" xr:uid="{00000000-0005-0000-0000-0000EC9D0000}"/>
    <cellStyle name="20% - Accent1 4 3 8" xfId="40613" xr:uid="{00000000-0005-0000-0000-0000ED9D0000}"/>
    <cellStyle name="20% - Accent1 4 3 8 2" xfId="40614" xr:uid="{00000000-0005-0000-0000-0000EE9D0000}"/>
    <cellStyle name="20% - Accent1 4 3 8 2 2" xfId="40615" xr:uid="{00000000-0005-0000-0000-0000EF9D0000}"/>
    <cellStyle name="20% - Accent1 4 3 8 2 2 2" xfId="40616" xr:uid="{00000000-0005-0000-0000-0000F09D0000}"/>
    <cellStyle name="20% - Accent1 4 3 8 2 2 2 2" xfId="40617" xr:uid="{00000000-0005-0000-0000-0000F19D0000}"/>
    <cellStyle name="20% - Accent1 4 3 8 2 2 3" xfId="40618" xr:uid="{00000000-0005-0000-0000-0000F29D0000}"/>
    <cellStyle name="20% - Accent1 4 3 8 2 3" xfId="40619" xr:uid="{00000000-0005-0000-0000-0000F39D0000}"/>
    <cellStyle name="20% - Accent1 4 3 8 2 3 2" xfId="40620" xr:uid="{00000000-0005-0000-0000-0000F49D0000}"/>
    <cellStyle name="20% - Accent1 4 3 8 2 4" xfId="40621" xr:uid="{00000000-0005-0000-0000-0000F59D0000}"/>
    <cellStyle name="20% - Accent1 4 3 8 3" xfId="40622" xr:uid="{00000000-0005-0000-0000-0000F69D0000}"/>
    <cellStyle name="20% - Accent1 4 3 8 3 2" xfId="40623" xr:uid="{00000000-0005-0000-0000-0000F79D0000}"/>
    <cellStyle name="20% - Accent1 4 3 8 3 2 2" xfId="40624" xr:uid="{00000000-0005-0000-0000-0000F89D0000}"/>
    <cellStyle name="20% - Accent1 4 3 8 3 2 2 2" xfId="40625" xr:uid="{00000000-0005-0000-0000-0000F99D0000}"/>
    <cellStyle name="20% - Accent1 4 3 8 3 2 3" xfId="40626" xr:uid="{00000000-0005-0000-0000-0000FA9D0000}"/>
    <cellStyle name="20% - Accent1 4 3 8 3 3" xfId="40627" xr:uid="{00000000-0005-0000-0000-0000FB9D0000}"/>
    <cellStyle name="20% - Accent1 4 3 8 3 3 2" xfId="40628" xr:uid="{00000000-0005-0000-0000-0000FC9D0000}"/>
    <cellStyle name="20% - Accent1 4 3 8 3 4" xfId="40629" xr:uid="{00000000-0005-0000-0000-0000FD9D0000}"/>
    <cellStyle name="20% - Accent1 4 3 8 4" xfId="40630" xr:uid="{00000000-0005-0000-0000-0000FE9D0000}"/>
    <cellStyle name="20% - Accent1 4 3 8 4 2" xfId="40631" xr:uid="{00000000-0005-0000-0000-0000FF9D0000}"/>
    <cellStyle name="20% - Accent1 4 3 8 4 2 2" xfId="40632" xr:uid="{00000000-0005-0000-0000-0000009E0000}"/>
    <cellStyle name="20% - Accent1 4 3 8 4 2 2 2" xfId="40633" xr:uid="{00000000-0005-0000-0000-0000019E0000}"/>
    <cellStyle name="20% - Accent1 4 3 8 4 2 3" xfId="40634" xr:uid="{00000000-0005-0000-0000-0000029E0000}"/>
    <cellStyle name="20% - Accent1 4 3 8 4 3" xfId="40635" xr:uid="{00000000-0005-0000-0000-0000039E0000}"/>
    <cellStyle name="20% - Accent1 4 3 8 4 3 2" xfId="40636" xr:uid="{00000000-0005-0000-0000-0000049E0000}"/>
    <cellStyle name="20% - Accent1 4 3 8 4 4" xfId="40637" xr:uid="{00000000-0005-0000-0000-0000059E0000}"/>
    <cellStyle name="20% - Accent1 4 3 8 5" xfId="40638" xr:uid="{00000000-0005-0000-0000-0000069E0000}"/>
    <cellStyle name="20% - Accent1 4 3 8 5 2" xfId="40639" xr:uid="{00000000-0005-0000-0000-0000079E0000}"/>
    <cellStyle name="20% - Accent1 4 3 8 5 2 2" xfId="40640" xr:uid="{00000000-0005-0000-0000-0000089E0000}"/>
    <cellStyle name="20% - Accent1 4 3 8 5 3" xfId="40641" xr:uid="{00000000-0005-0000-0000-0000099E0000}"/>
    <cellStyle name="20% - Accent1 4 3 8 6" xfId="40642" xr:uid="{00000000-0005-0000-0000-00000A9E0000}"/>
    <cellStyle name="20% - Accent1 4 3 8 6 2" xfId="40643" xr:uid="{00000000-0005-0000-0000-00000B9E0000}"/>
    <cellStyle name="20% - Accent1 4 3 8 6 2 2" xfId="40644" xr:uid="{00000000-0005-0000-0000-00000C9E0000}"/>
    <cellStyle name="20% - Accent1 4 3 8 6 3" xfId="40645" xr:uid="{00000000-0005-0000-0000-00000D9E0000}"/>
    <cellStyle name="20% - Accent1 4 3 8 7" xfId="40646" xr:uid="{00000000-0005-0000-0000-00000E9E0000}"/>
    <cellStyle name="20% - Accent1 4 3 8 7 2" xfId="40647" xr:uid="{00000000-0005-0000-0000-00000F9E0000}"/>
    <cellStyle name="20% - Accent1 4 3 8 8" xfId="40648" xr:uid="{00000000-0005-0000-0000-0000109E0000}"/>
    <cellStyle name="20% - Accent1 4 3 8 8 2" xfId="40649" xr:uid="{00000000-0005-0000-0000-0000119E0000}"/>
    <cellStyle name="20% - Accent1 4 3 8 9" xfId="40650" xr:uid="{00000000-0005-0000-0000-0000129E0000}"/>
    <cellStyle name="20% - Accent1 4 3 9" xfId="40651" xr:uid="{00000000-0005-0000-0000-0000139E0000}"/>
    <cellStyle name="20% - Accent1 4 3 9 2" xfId="40652" xr:uid="{00000000-0005-0000-0000-0000149E0000}"/>
    <cellStyle name="20% - Accent1 4 3 9 2 2" xfId="40653" xr:uid="{00000000-0005-0000-0000-0000159E0000}"/>
    <cellStyle name="20% - Accent1 4 3 9 2 2 2" xfId="40654" xr:uid="{00000000-0005-0000-0000-0000169E0000}"/>
    <cellStyle name="20% - Accent1 4 3 9 2 3" xfId="40655" xr:uid="{00000000-0005-0000-0000-0000179E0000}"/>
    <cellStyle name="20% - Accent1 4 3 9 3" xfId="40656" xr:uid="{00000000-0005-0000-0000-0000189E0000}"/>
    <cellStyle name="20% - Accent1 4 3 9 3 2" xfId="40657" xr:uid="{00000000-0005-0000-0000-0000199E0000}"/>
    <cellStyle name="20% - Accent1 4 3 9 4" xfId="40658" xr:uid="{00000000-0005-0000-0000-00001A9E0000}"/>
    <cellStyle name="20% - Accent1 4 4" xfId="40659" xr:uid="{00000000-0005-0000-0000-00001B9E0000}"/>
    <cellStyle name="20% - Accent1 4 4 10" xfId="40660" xr:uid="{00000000-0005-0000-0000-00001C9E0000}"/>
    <cellStyle name="20% - Accent1 4 4 10 2" xfId="40661" xr:uid="{00000000-0005-0000-0000-00001D9E0000}"/>
    <cellStyle name="20% - Accent1 4 4 10 2 2" xfId="40662" xr:uid="{00000000-0005-0000-0000-00001E9E0000}"/>
    <cellStyle name="20% - Accent1 4 4 10 2 2 2" xfId="40663" xr:uid="{00000000-0005-0000-0000-00001F9E0000}"/>
    <cellStyle name="20% - Accent1 4 4 10 2 3" xfId="40664" xr:uid="{00000000-0005-0000-0000-0000209E0000}"/>
    <cellStyle name="20% - Accent1 4 4 10 3" xfId="40665" xr:uid="{00000000-0005-0000-0000-0000219E0000}"/>
    <cellStyle name="20% - Accent1 4 4 10 3 2" xfId="40666" xr:uid="{00000000-0005-0000-0000-0000229E0000}"/>
    <cellStyle name="20% - Accent1 4 4 10 4" xfId="40667" xr:uid="{00000000-0005-0000-0000-0000239E0000}"/>
    <cellStyle name="20% - Accent1 4 4 11" xfId="40668" xr:uid="{00000000-0005-0000-0000-0000249E0000}"/>
    <cellStyle name="20% - Accent1 4 4 11 2" xfId="40669" xr:uid="{00000000-0005-0000-0000-0000259E0000}"/>
    <cellStyle name="20% - Accent1 4 4 11 2 2" xfId="40670" xr:uid="{00000000-0005-0000-0000-0000269E0000}"/>
    <cellStyle name="20% - Accent1 4 4 11 2 2 2" xfId="40671" xr:uid="{00000000-0005-0000-0000-0000279E0000}"/>
    <cellStyle name="20% - Accent1 4 4 11 2 3" xfId="40672" xr:uid="{00000000-0005-0000-0000-0000289E0000}"/>
    <cellStyle name="20% - Accent1 4 4 11 3" xfId="40673" xr:uid="{00000000-0005-0000-0000-0000299E0000}"/>
    <cellStyle name="20% - Accent1 4 4 11 3 2" xfId="40674" xr:uid="{00000000-0005-0000-0000-00002A9E0000}"/>
    <cellStyle name="20% - Accent1 4 4 11 4" xfId="40675" xr:uid="{00000000-0005-0000-0000-00002B9E0000}"/>
    <cellStyle name="20% - Accent1 4 4 12" xfId="40676" xr:uid="{00000000-0005-0000-0000-00002C9E0000}"/>
    <cellStyle name="20% - Accent1 4 4 12 2" xfId="40677" xr:uid="{00000000-0005-0000-0000-00002D9E0000}"/>
    <cellStyle name="20% - Accent1 4 4 12 2 2" xfId="40678" xr:uid="{00000000-0005-0000-0000-00002E9E0000}"/>
    <cellStyle name="20% - Accent1 4 4 12 3" xfId="40679" xr:uid="{00000000-0005-0000-0000-00002F9E0000}"/>
    <cellStyle name="20% - Accent1 4 4 13" xfId="40680" xr:uid="{00000000-0005-0000-0000-0000309E0000}"/>
    <cellStyle name="20% - Accent1 4 4 13 2" xfId="40681" xr:uid="{00000000-0005-0000-0000-0000319E0000}"/>
    <cellStyle name="20% - Accent1 4 4 13 2 2" xfId="40682" xr:uid="{00000000-0005-0000-0000-0000329E0000}"/>
    <cellStyle name="20% - Accent1 4 4 13 3" xfId="40683" xr:uid="{00000000-0005-0000-0000-0000339E0000}"/>
    <cellStyle name="20% - Accent1 4 4 14" xfId="40684" xr:uid="{00000000-0005-0000-0000-0000349E0000}"/>
    <cellStyle name="20% - Accent1 4 4 14 2" xfId="40685" xr:uid="{00000000-0005-0000-0000-0000359E0000}"/>
    <cellStyle name="20% - Accent1 4 4 15" xfId="40686" xr:uid="{00000000-0005-0000-0000-0000369E0000}"/>
    <cellStyle name="20% - Accent1 4 4 15 2" xfId="40687" xr:uid="{00000000-0005-0000-0000-0000379E0000}"/>
    <cellStyle name="20% - Accent1 4 4 16" xfId="40688" xr:uid="{00000000-0005-0000-0000-0000389E0000}"/>
    <cellStyle name="20% - Accent1 4 4 2" xfId="40689" xr:uid="{00000000-0005-0000-0000-0000399E0000}"/>
    <cellStyle name="20% - Accent1 4 4 2 10" xfId="40690" xr:uid="{00000000-0005-0000-0000-00003A9E0000}"/>
    <cellStyle name="20% - Accent1 4 4 2 10 2" xfId="40691" xr:uid="{00000000-0005-0000-0000-00003B9E0000}"/>
    <cellStyle name="20% - Accent1 4 4 2 10 2 2" xfId="40692" xr:uid="{00000000-0005-0000-0000-00003C9E0000}"/>
    <cellStyle name="20% - Accent1 4 4 2 10 2 2 2" xfId="40693" xr:uid="{00000000-0005-0000-0000-00003D9E0000}"/>
    <cellStyle name="20% - Accent1 4 4 2 10 2 3" xfId="40694" xr:uid="{00000000-0005-0000-0000-00003E9E0000}"/>
    <cellStyle name="20% - Accent1 4 4 2 10 3" xfId="40695" xr:uid="{00000000-0005-0000-0000-00003F9E0000}"/>
    <cellStyle name="20% - Accent1 4 4 2 10 3 2" xfId="40696" xr:uid="{00000000-0005-0000-0000-0000409E0000}"/>
    <cellStyle name="20% - Accent1 4 4 2 10 4" xfId="40697" xr:uid="{00000000-0005-0000-0000-0000419E0000}"/>
    <cellStyle name="20% - Accent1 4 4 2 11" xfId="40698" xr:uid="{00000000-0005-0000-0000-0000429E0000}"/>
    <cellStyle name="20% - Accent1 4 4 2 11 2" xfId="40699" xr:uid="{00000000-0005-0000-0000-0000439E0000}"/>
    <cellStyle name="20% - Accent1 4 4 2 11 2 2" xfId="40700" xr:uid="{00000000-0005-0000-0000-0000449E0000}"/>
    <cellStyle name="20% - Accent1 4 4 2 11 3" xfId="40701" xr:uid="{00000000-0005-0000-0000-0000459E0000}"/>
    <cellStyle name="20% - Accent1 4 4 2 12" xfId="40702" xr:uid="{00000000-0005-0000-0000-0000469E0000}"/>
    <cellStyle name="20% - Accent1 4 4 2 12 2" xfId="40703" xr:uid="{00000000-0005-0000-0000-0000479E0000}"/>
    <cellStyle name="20% - Accent1 4 4 2 12 2 2" xfId="40704" xr:uid="{00000000-0005-0000-0000-0000489E0000}"/>
    <cellStyle name="20% - Accent1 4 4 2 12 3" xfId="40705" xr:uid="{00000000-0005-0000-0000-0000499E0000}"/>
    <cellStyle name="20% - Accent1 4 4 2 13" xfId="40706" xr:uid="{00000000-0005-0000-0000-00004A9E0000}"/>
    <cellStyle name="20% - Accent1 4 4 2 13 2" xfId="40707" xr:uid="{00000000-0005-0000-0000-00004B9E0000}"/>
    <cellStyle name="20% - Accent1 4 4 2 14" xfId="40708" xr:uid="{00000000-0005-0000-0000-00004C9E0000}"/>
    <cellStyle name="20% - Accent1 4 4 2 14 2" xfId="40709" xr:uid="{00000000-0005-0000-0000-00004D9E0000}"/>
    <cellStyle name="20% - Accent1 4 4 2 15" xfId="40710" xr:uid="{00000000-0005-0000-0000-00004E9E0000}"/>
    <cellStyle name="20% - Accent1 4 4 2 2" xfId="40711" xr:uid="{00000000-0005-0000-0000-00004F9E0000}"/>
    <cellStyle name="20% - Accent1 4 4 2 2 10" xfId="40712" xr:uid="{00000000-0005-0000-0000-0000509E0000}"/>
    <cellStyle name="20% - Accent1 4 4 2 2 10 2" xfId="40713" xr:uid="{00000000-0005-0000-0000-0000519E0000}"/>
    <cellStyle name="20% - Accent1 4 4 2 2 10 2 2" xfId="40714" xr:uid="{00000000-0005-0000-0000-0000529E0000}"/>
    <cellStyle name="20% - Accent1 4 4 2 2 10 3" xfId="40715" xr:uid="{00000000-0005-0000-0000-0000539E0000}"/>
    <cellStyle name="20% - Accent1 4 4 2 2 11" xfId="40716" xr:uid="{00000000-0005-0000-0000-0000549E0000}"/>
    <cellStyle name="20% - Accent1 4 4 2 2 11 2" xfId="40717" xr:uid="{00000000-0005-0000-0000-0000559E0000}"/>
    <cellStyle name="20% - Accent1 4 4 2 2 11 2 2" xfId="40718" xr:uid="{00000000-0005-0000-0000-0000569E0000}"/>
    <cellStyle name="20% - Accent1 4 4 2 2 11 3" xfId="40719" xr:uid="{00000000-0005-0000-0000-0000579E0000}"/>
    <cellStyle name="20% - Accent1 4 4 2 2 12" xfId="40720" xr:uid="{00000000-0005-0000-0000-0000589E0000}"/>
    <cellStyle name="20% - Accent1 4 4 2 2 12 2" xfId="40721" xr:uid="{00000000-0005-0000-0000-0000599E0000}"/>
    <cellStyle name="20% - Accent1 4 4 2 2 13" xfId="40722" xr:uid="{00000000-0005-0000-0000-00005A9E0000}"/>
    <cellStyle name="20% - Accent1 4 4 2 2 13 2" xfId="40723" xr:uid="{00000000-0005-0000-0000-00005B9E0000}"/>
    <cellStyle name="20% - Accent1 4 4 2 2 14" xfId="40724" xr:uid="{00000000-0005-0000-0000-00005C9E0000}"/>
    <cellStyle name="20% - Accent1 4 4 2 2 2" xfId="40725" xr:uid="{00000000-0005-0000-0000-00005D9E0000}"/>
    <cellStyle name="20% - Accent1 4 4 2 2 2 10" xfId="40726" xr:uid="{00000000-0005-0000-0000-00005E9E0000}"/>
    <cellStyle name="20% - Accent1 4 4 2 2 2 10 2" xfId="40727" xr:uid="{00000000-0005-0000-0000-00005F9E0000}"/>
    <cellStyle name="20% - Accent1 4 4 2 2 2 11" xfId="40728" xr:uid="{00000000-0005-0000-0000-0000609E0000}"/>
    <cellStyle name="20% - Accent1 4 4 2 2 2 2" xfId="40729" xr:uid="{00000000-0005-0000-0000-0000619E0000}"/>
    <cellStyle name="20% - Accent1 4 4 2 2 2 2 2" xfId="40730" xr:uid="{00000000-0005-0000-0000-0000629E0000}"/>
    <cellStyle name="20% - Accent1 4 4 2 2 2 2 2 2" xfId="40731" xr:uid="{00000000-0005-0000-0000-0000639E0000}"/>
    <cellStyle name="20% - Accent1 4 4 2 2 2 2 2 2 2" xfId="40732" xr:uid="{00000000-0005-0000-0000-0000649E0000}"/>
    <cellStyle name="20% - Accent1 4 4 2 2 2 2 2 2 2 2" xfId="40733" xr:uid="{00000000-0005-0000-0000-0000659E0000}"/>
    <cellStyle name="20% - Accent1 4 4 2 2 2 2 2 2 3" xfId="40734" xr:uid="{00000000-0005-0000-0000-0000669E0000}"/>
    <cellStyle name="20% - Accent1 4 4 2 2 2 2 2 3" xfId="40735" xr:uid="{00000000-0005-0000-0000-0000679E0000}"/>
    <cellStyle name="20% - Accent1 4 4 2 2 2 2 2 3 2" xfId="40736" xr:uid="{00000000-0005-0000-0000-0000689E0000}"/>
    <cellStyle name="20% - Accent1 4 4 2 2 2 2 2 4" xfId="40737" xr:uid="{00000000-0005-0000-0000-0000699E0000}"/>
    <cellStyle name="20% - Accent1 4 4 2 2 2 2 3" xfId="40738" xr:uid="{00000000-0005-0000-0000-00006A9E0000}"/>
    <cellStyle name="20% - Accent1 4 4 2 2 2 2 3 2" xfId="40739" xr:uid="{00000000-0005-0000-0000-00006B9E0000}"/>
    <cellStyle name="20% - Accent1 4 4 2 2 2 2 3 2 2" xfId="40740" xr:uid="{00000000-0005-0000-0000-00006C9E0000}"/>
    <cellStyle name="20% - Accent1 4 4 2 2 2 2 3 2 2 2" xfId="40741" xr:uid="{00000000-0005-0000-0000-00006D9E0000}"/>
    <cellStyle name="20% - Accent1 4 4 2 2 2 2 3 2 3" xfId="40742" xr:uid="{00000000-0005-0000-0000-00006E9E0000}"/>
    <cellStyle name="20% - Accent1 4 4 2 2 2 2 3 3" xfId="40743" xr:uid="{00000000-0005-0000-0000-00006F9E0000}"/>
    <cellStyle name="20% - Accent1 4 4 2 2 2 2 3 3 2" xfId="40744" xr:uid="{00000000-0005-0000-0000-0000709E0000}"/>
    <cellStyle name="20% - Accent1 4 4 2 2 2 2 3 4" xfId="40745" xr:uid="{00000000-0005-0000-0000-0000719E0000}"/>
    <cellStyle name="20% - Accent1 4 4 2 2 2 2 4" xfId="40746" xr:uid="{00000000-0005-0000-0000-0000729E0000}"/>
    <cellStyle name="20% - Accent1 4 4 2 2 2 2 4 2" xfId="40747" xr:uid="{00000000-0005-0000-0000-0000739E0000}"/>
    <cellStyle name="20% - Accent1 4 4 2 2 2 2 4 2 2" xfId="40748" xr:uid="{00000000-0005-0000-0000-0000749E0000}"/>
    <cellStyle name="20% - Accent1 4 4 2 2 2 2 4 2 2 2" xfId="40749" xr:uid="{00000000-0005-0000-0000-0000759E0000}"/>
    <cellStyle name="20% - Accent1 4 4 2 2 2 2 4 2 3" xfId="40750" xr:uid="{00000000-0005-0000-0000-0000769E0000}"/>
    <cellStyle name="20% - Accent1 4 4 2 2 2 2 4 3" xfId="40751" xr:uid="{00000000-0005-0000-0000-0000779E0000}"/>
    <cellStyle name="20% - Accent1 4 4 2 2 2 2 4 3 2" xfId="40752" xr:uid="{00000000-0005-0000-0000-0000789E0000}"/>
    <cellStyle name="20% - Accent1 4 4 2 2 2 2 4 4" xfId="40753" xr:uid="{00000000-0005-0000-0000-0000799E0000}"/>
    <cellStyle name="20% - Accent1 4 4 2 2 2 2 5" xfId="40754" xr:uid="{00000000-0005-0000-0000-00007A9E0000}"/>
    <cellStyle name="20% - Accent1 4 4 2 2 2 2 5 2" xfId="40755" xr:uid="{00000000-0005-0000-0000-00007B9E0000}"/>
    <cellStyle name="20% - Accent1 4 4 2 2 2 2 5 2 2" xfId="40756" xr:uid="{00000000-0005-0000-0000-00007C9E0000}"/>
    <cellStyle name="20% - Accent1 4 4 2 2 2 2 5 3" xfId="40757" xr:uid="{00000000-0005-0000-0000-00007D9E0000}"/>
    <cellStyle name="20% - Accent1 4 4 2 2 2 2 6" xfId="40758" xr:uid="{00000000-0005-0000-0000-00007E9E0000}"/>
    <cellStyle name="20% - Accent1 4 4 2 2 2 2 6 2" xfId="40759" xr:uid="{00000000-0005-0000-0000-00007F9E0000}"/>
    <cellStyle name="20% - Accent1 4 4 2 2 2 2 6 2 2" xfId="40760" xr:uid="{00000000-0005-0000-0000-0000809E0000}"/>
    <cellStyle name="20% - Accent1 4 4 2 2 2 2 6 3" xfId="40761" xr:uid="{00000000-0005-0000-0000-0000819E0000}"/>
    <cellStyle name="20% - Accent1 4 4 2 2 2 2 7" xfId="40762" xr:uid="{00000000-0005-0000-0000-0000829E0000}"/>
    <cellStyle name="20% - Accent1 4 4 2 2 2 2 7 2" xfId="40763" xr:uid="{00000000-0005-0000-0000-0000839E0000}"/>
    <cellStyle name="20% - Accent1 4 4 2 2 2 2 8" xfId="40764" xr:uid="{00000000-0005-0000-0000-0000849E0000}"/>
    <cellStyle name="20% - Accent1 4 4 2 2 2 2 8 2" xfId="40765" xr:uid="{00000000-0005-0000-0000-0000859E0000}"/>
    <cellStyle name="20% - Accent1 4 4 2 2 2 2 9" xfId="40766" xr:uid="{00000000-0005-0000-0000-0000869E0000}"/>
    <cellStyle name="20% - Accent1 4 4 2 2 2 3" xfId="40767" xr:uid="{00000000-0005-0000-0000-0000879E0000}"/>
    <cellStyle name="20% - Accent1 4 4 2 2 2 3 2" xfId="40768" xr:uid="{00000000-0005-0000-0000-0000889E0000}"/>
    <cellStyle name="20% - Accent1 4 4 2 2 2 3 2 2" xfId="40769" xr:uid="{00000000-0005-0000-0000-0000899E0000}"/>
    <cellStyle name="20% - Accent1 4 4 2 2 2 3 2 2 2" xfId="40770" xr:uid="{00000000-0005-0000-0000-00008A9E0000}"/>
    <cellStyle name="20% - Accent1 4 4 2 2 2 3 2 2 2 2" xfId="40771" xr:uid="{00000000-0005-0000-0000-00008B9E0000}"/>
    <cellStyle name="20% - Accent1 4 4 2 2 2 3 2 2 3" xfId="40772" xr:uid="{00000000-0005-0000-0000-00008C9E0000}"/>
    <cellStyle name="20% - Accent1 4 4 2 2 2 3 2 3" xfId="40773" xr:uid="{00000000-0005-0000-0000-00008D9E0000}"/>
    <cellStyle name="20% - Accent1 4 4 2 2 2 3 2 3 2" xfId="40774" xr:uid="{00000000-0005-0000-0000-00008E9E0000}"/>
    <cellStyle name="20% - Accent1 4 4 2 2 2 3 2 4" xfId="40775" xr:uid="{00000000-0005-0000-0000-00008F9E0000}"/>
    <cellStyle name="20% - Accent1 4 4 2 2 2 3 3" xfId="40776" xr:uid="{00000000-0005-0000-0000-0000909E0000}"/>
    <cellStyle name="20% - Accent1 4 4 2 2 2 3 3 2" xfId="40777" xr:uid="{00000000-0005-0000-0000-0000919E0000}"/>
    <cellStyle name="20% - Accent1 4 4 2 2 2 3 3 2 2" xfId="40778" xr:uid="{00000000-0005-0000-0000-0000929E0000}"/>
    <cellStyle name="20% - Accent1 4 4 2 2 2 3 3 2 2 2" xfId="40779" xr:uid="{00000000-0005-0000-0000-0000939E0000}"/>
    <cellStyle name="20% - Accent1 4 4 2 2 2 3 3 2 3" xfId="40780" xr:uid="{00000000-0005-0000-0000-0000949E0000}"/>
    <cellStyle name="20% - Accent1 4 4 2 2 2 3 3 3" xfId="40781" xr:uid="{00000000-0005-0000-0000-0000959E0000}"/>
    <cellStyle name="20% - Accent1 4 4 2 2 2 3 3 3 2" xfId="40782" xr:uid="{00000000-0005-0000-0000-0000969E0000}"/>
    <cellStyle name="20% - Accent1 4 4 2 2 2 3 3 4" xfId="40783" xr:uid="{00000000-0005-0000-0000-0000979E0000}"/>
    <cellStyle name="20% - Accent1 4 4 2 2 2 3 4" xfId="40784" xr:uid="{00000000-0005-0000-0000-0000989E0000}"/>
    <cellStyle name="20% - Accent1 4 4 2 2 2 3 4 2" xfId="40785" xr:uid="{00000000-0005-0000-0000-0000999E0000}"/>
    <cellStyle name="20% - Accent1 4 4 2 2 2 3 4 2 2" xfId="40786" xr:uid="{00000000-0005-0000-0000-00009A9E0000}"/>
    <cellStyle name="20% - Accent1 4 4 2 2 2 3 4 2 2 2" xfId="40787" xr:uid="{00000000-0005-0000-0000-00009B9E0000}"/>
    <cellStyle name="20% - Accent1 4 4 2 2 2 3 4 2 3" xfId="40788" xr:uid="{00000000-0005-0000-0000-00009C9E0000}"/>
    <cellStyle name="20% - Accent1 4 4 2 2 2 3 4 3" xfId="40789" xr:uid="{00000000-0005-0000-0000-00009D9E0000}"/>
    <cellStyle name="20% - Accent1 4 4 2 2 2 3 4 3 2" xfId="40790" xr:uid="{00000000-0005-0000-0000-00009E9E0000}"/>
    <cellStyle name="20% - Accent1 4 4 2 2 2 3 4 4" xfId="40791" xr:uid="{00000000-0005-0000-0000-00009F9E0000}"/>
    <cellStyle name="20% - Accent1 4 4 2 2 2 3 5" xfId="40792" xr:uid="{00000000-0005-0000-0000-0000A09E0000}"/>
    <cellStyle name="20% - Accent1 4 4 2 2 2 3 5 2" xfId="40793" xr:uid="{00000000-0005-0000-0000-0000A19E0000}"/>
    <cellStyle name="20% - Accent1 4 4 2 2 2 3 5 2 2" xfId="40794" xr:uid="{00000000-0005-0000-0000-0000A29E0000}"/>
    <cellStyle name="20% - Accent1 4 4 2 2 2 3 5 3" xfId="40795" xr:uid="{00000000-0005-0000-0000-0000A39E0000}"/>
    <cellStyle name="20% - Accent1 4 4 2 2 2 3 6" xfId="40796" xr:uid="{00000000-0005-0000-0000-0000A49E0000}"/>
    <cellStyle name="20% - Accent1 4 4 2 2 2 3 6 2" xfId="40797" xr:uid="{00000000-0005-0000-0000-0000A59E0000}"/>
    <cellStyle name="20% - Accent1 4 4 2 2 2 3 6 2 2" xfId="40798" xr:uid="{00000000-0005-0000-0000-0000A69E0000}"/>
    <cellStyle name="20% - Accent1 4 4 2 2 2 3 6 3" xfId="40799" xr:uid="{00000000-0005-0000-0000-0000A79E0000}"/>
    <cellStyle name="20% - Accent1 4 4 2 2 2 3 7" xfId="40800" xr:uid="{00000000-0005-0000-0000-0000A89E0000}"/>
    <cellStyle name="20% - Accent1 4 4 2 2 2 3 7 2" xfId="40801" xr:uid="{00000000-0005-0000-0000-0000A99E0000}"/>
    <cellStyle name="20% - Accent1 4 4 2 2 2 3 8" xfId="40802" xr:uid="{00000000-0005-0000-0000-0000AA9E0000}"/>
    <cellStyle name="20% - Accent1 4 4 2 2 2 3 8 2" xfId="40803" xr:uid="{00000000-0005-0000-0000-0000AB9E0000}"/>
    <cellStyle name="20% - Accent1 4 4 2 2 2 3 9" xfId="40804" xr:uid="{00000000-0005-0000-0000-0000AC9E0000}"/>
    <cellStyle name="20% - Accent1 4 4 2 2 2 4" xfId="40805" xr:uid="{00000000-0005-0000-0000-0000AD9E0000}"/>
    <cellStyle name="20% - Accent1 4 4 2 2 2 4 2" xfId="40806" xr:uid="{00000000-0005-0000-0000-0000AE9E0000}"/>
    <cellStyle name="20% - Accent1 4 4 2 2 2 4 2 2" xfId="40807" xr:uid="{00000000-0005-0000-0000-0000AF9E0000}"/>
    <cellStyle name="20% - Accent1 4 4 2 2 2 4 2 2 2" xfId="40808" xr:uid="{00000000-0005-0000-0000-0000B09E0000}"/>
    <cellStyle name="20% - Accent1 4 4 2 2 2 4 2 3" xfId="40809" xr:uid="{00000000-0005-0000-0000-0000B19E0000}"/>
    <cellStyle name="20% - Accent1 4 4 2 2 2 4 3" xfId="40810" xr:uid="{00000000-0005-0000-0000-0000B29E0000}"/>
    <cellStyle name="20% - Accent1 4 4 2 2 2 4 3 2" xfId="40811" xr:uid="{00000000-0005-0000-0000-0000B39E0000}"/>
    <cellStyle name="20% - Accent1 4 4 2 2 2 4 4" xfId="40812" xr:uid="{00000000-0005-0000-0000-0000B49E0000}"/>
    <cellStyle name="20% - Accent1 4 4 2 2 2 5" xfId="40813" xr:uid="{00000000-0005-0000-0000-0000B59E0000}"/>
    <cellStyle name="20% - Accent1 4 4 2 2 2 5 2" xfId="40814" xr:uid="{00000000-0005-0000-0000-0000B69E0000}"/>
    <cellStyle name="20% - Accent1 4 4 2 2 2 5 2 2" xfId="40815" xr:uid="{00000000-0005-0000-0000-0000B79E0000}"/>
    <cellStyle name="20% - Accent1 4 4 2 2 2 5 2 2 2" xfId="40816" xr:uid="{00000000-0005-0000-0000-0000B89E0000}"/>
    <cellStyle name="20% - Accent1 4 4 2 2 2 5 2 3" xfId="40817" xr:uid="{00000000-0005-0000-0000-0000B99E0000}"/>
    <cellStyle name="20% - Accent1 4 4 2 2 2 5 3" xfId="40818" xr:uid="{00000000-0005-0000-0000-0000BA9E0000}"/>
    <cellStyle name="20% - Accent1 4 4 2 2 2 5 3 2" xfId="40819" xr:uid="{00000000-0005-0000-0000-0000BB9E0000}"/>
    <cellStyle name="20% - Accent1 4 4 2 2 2 5 4" xfId="40820" xr:uid="{00000000-0005-0000-0000-0000BC9E0000}"/>
    <cellStyle name="20% - Accent1 4 4 2 2 2 6" xfId="40821" xr:uid="{00000000-0005-0000-0000-0000BD9E0000}"/>
    <cellStyle name="20% - Accent1 4 4 2 2 2 6 2" xfId="40822" xr:uid="{00000000-0005-0000-0000-0000BE9E0000}"/>
    <cellStyle name="20% - Accent1 4 4 2 2 2 6 2 2" xfId="40823" xr:uid="{00000000-0005-0000-0000-0000BF9E0000}"/>
    <cellStyle name="20% - Accent1 4 4 2 2 2 6 2 2 2" xfId="40824" xr:uid="{00000000-0005-0000-0000-0000C09E0000}"/>
    <cellStyle name="20% - Accent1 4 4 2 2 2 6 2 3" xfId="40825" xr:uid="{00000000-0005-0000-0000-0000C19E0000}"/>
    <cellStyle name="20% - Accent1 4 4 2 2 2 6 3" xfId="40826" xr:uid="{00000000-0005-0000-0000-0000C29E0000}"/>
    <cellStyle name="20% - Accent1 4 4 2 2 2 6 3 2" xfId="40827" xr:uid="{00000000-0005-0000-0000-0000C39E0000}"/>
    <cellStyle name="20% - Accent1 4 4 2 2 2 6 4" xfId="40828" xr:uid="{00000000-0005-0000-0000-0000C49E0000}"/>
    <cellStyle name="20% - Accent1 4 4 2 2 2 7" xfId="40829" xr:uid="{00000000-0005-0000-0000-0000C59E0000}"/>
    <cellStyle name="20% - Accent1 4 4 2 2 2 7 2" xfId="40830" xr:uid="{00000000-0005-0000-0000-0000C69E0000}"/>
    <cellStyle name="20% - Accent1 4 4 2 2 2 7 2 2" xfId="40831" xr:uid="{00000000-0005-0000-0000-0000C79E0000}"/>
    <cellStyle name="20% - Accent1 4 4 2 2 2 7 3" xfId="40832" xr:uid="{00000000-0005-0000-0000-0000C89E0000}"/>
    <cellStyle name="20% - Accent1 4 4 2 2 2 8" xfId="40833" xr:uid="{00000000-0005-0000-0000-0000C99E0000}"/>
    <cellStyle name="20% - Accent1 4 4 2 2 2 8 2" xfId="40834" xr:uid="{00000000-0005-0000-0000-0000CA9E0000}"/>
    <cellStyle name="20% - Accent1 4 4 2 2 2 8 2 2" xfId="40835" xr:uid="{00000000-0005-0000-0000-0000CB9E0000}"/>
    <cellStyle name="20% - Accent1 4 4 2 2 2 8 3" xfId="40836" xr:uid="{00000000-0005-0000-0000-0000CC9E0000}"/>
    <cellStyle name="20% - Accent1 4 4 2 2 2 9" xfId="40837" xr:uid="{00000000-0005-0000-0000-0000CD9E0000}"/>
    <cellStyle name="20% - Accent1 4 4 2 2 2 9 2" xfId="40838" xr:uid="{00000000-0005-0000-0000-0000CE9E0000}"/>
    <cellStyle name="20% - Accent1 4 4 2 2 3" xfId="40839" xr:uid="{00000000-0005-0000-0000-0000CF9E0000}"/>
    <cellStyle name="20% - Accent1 4 4 2 2 3 10" xfId="40840" xr:uid="{00000000-0005-0000-0000-0000D09E0000}"/>
    <cellStyle name="20% - Accent1 4 4 2 2 3 10 2" xfId="40841" xr:uid="{00000000-0005-0000-0000-0000D19E0000}"/>
    <cellStyle name="20% - Accent1 4 4 2 2 3 11" xfId="40842" xr:uid="{00000000-0005-0000-0000-0000D29E0000}"/>
    <cellStyle name="20% - Accent1 4 4 2 2 3 2" xfId="40843" xr:uid="{00000000-0005-0000-0000-0000D39E0000}"/>
    <cellStyle name="20% - Accent1 4 4 2 2 3 2 2" xfId="40844" xr:uid="{00000000-0005-0000-0000-0000D49E0000}"/>
    <cellStyle name="20% - Accent1 4 4 2 2 3 2 2 2" xfId="40845" xr:uid="{00000000-0005-0000-0000-0000D59E0000}"/>
    <cellStyle name="20% - Accent1 4 4 2 2 3 2 2 2 2" xfId="40846" xr:uid="{00000000-0005-0000-0000-0000D69E0000}"/>
    <cellStyle name="20% - Accent1 4 4 2 2 3 2 2 2 2 2" xfId="40847" xr:uid="{00000000-0005-0000-0000-0000D79E0000}"/>
    <cellStyle name="20% - Accent1 4 4 2 2 3 2 2 2 3" xfId="40848" xr:uid="{00000000-0005-0000-0000-0000D89E0000}"/>
    <cellStyle name="20% - Accent1 4 4 2 2 3 2 2 3" xfId="40849" xr:uid="{00000000-0005-0000-0000-0000D99E0000}"/>
    <cellStyle name="20% - Accent1 4 4 2 2 3 2 2 3 2" xfId="40850" xr:uid="{00000000-0005-0000-0000-0000DA9E0000}"/>
    <cellStyle name="20% - Accent1 4 4 2 2 3 2 2 4" xfId="40851" xr:uid="{00000000-0005-0000-0000-0000DB9E0000}"/>
    <cellStyle name="20% - Accent1 4 4 2 2 3 2 3" xfId="40852" xr:uid="{00000000-0005-0000-0000-0000DC9E0000}"/>
    <cellStyle name="20% - Accent1 4 4 2 2 3 2 3 2" xfId="40853" xr:uid="{00000000-0005-0000-0000-0000DD9E0000}"/>
    <cellStyle name="20% - Accent1 4 4 2 2 3 2 3 2 2" xfId="40854" xr:uid="{00000000-0005-0000-0000-0000DE9E0000}"/>
    <cellStyle name="20% - Accent1 4 4 2 2 3 2 3 2 2 2" xfId="40855" xr:uid="{00000000-0005-0000-0000-0000DF9E0000}"/>
    <cellStyle name="20% - Accent1 4 4 2 2 3 2 3 2 3" xfId="40856" xr:uid="{00000000-0005-0000-0000-0000E09E0000}"/>
    <cellStyle name="20% - Accent1 4 4 2 2 3 2 3 3" xfId="40857" xr:uid="{00000000-0005-0000-0000-0000E19E0000}"/>
    <cellStyle name="20% - Accent1 4 4 2 2 3 2 3 3 2" xfId="40858" xr:uid="{00000000-0005-0000-0000-0000E29E0000}"/>
    <cellStyle name="20% - Accent1 4 4 2 2 3 2 3 4" xfId="40859" xr:uid="{00000000-0005-0000-0000-0000E39E0000}"/>
    <cellStyle name="20% - Accent1 4 4 2 2 3 2 4" xfId="40860" xr:uid="{00000000-0005-0000-0000-0000E49E0000}"/>
    <cellStyle name="20% - Accent1 4 4 2 2 3 2 4 2" xfId="40861" xr:uid="{00000000-0005-0000-0000-0000E59E0000}"/>
    <cellStyle name="20% - Accent1 4 4 2 2 3 2 4 2 2" xfId="40862" xr:uid="{00000000-0005-0000-0000-0000E69E0000}"/>
    <cellStyle name="20% - Accent1 4 4 2 2 3 2 4 2 2 2" xfId="40863" xr:uid="{00000000-0005-0000-0000-0000E79E0000}"/>
    <cellStyle name="20% - Accent1 4 4 2 2 3 2 4 2 3" xfId="40864" xr:uid="{00000000-0005-0000-0000-0000E89E0000}"/>
    <cellStyle name="20% - Accent1 4 4 2 2 3 2 4 3" xfId="40865" xr:uid="{00000000-0005-0000-0000-0000E99E0000}"/>
    <cellStyle name="20% - Accent1 4 4 2 2 3 2 4 3 2" xfId="40866" xr:uid="{00000000-0005-0000-0000-0000EA9E0000}"/>
    <cellStyle name="20% - Accent1 4 4 2 2 3 2 4 4" xfId="40867" xr:uid="{00000000-0005-0000-0000-0000EB9E0000}"/>
    <cellStyle name="20% - Accent1 4 4 2 2 3 2 5" xfId="40868" xr:uid="{00000000-0005-0000-0000-0000EC9E0000}"/>
    <cellStyle name="20% - Accent1 4 4 2 2 3 2 5 2" xfId="40869" xr:uid="{00000000-0005-0000-0000-0000ED9E0000}"/>
    <cellStyle name="20% - Accent1 4 4 2 2 3 2 5 2 2" xfId="40870" xr:uid="{00000000-0005-0000-0000-0000EE9E0000}"/>
    <cellStyle name="20% - Accent1 4 4 2 2 3 2 5 3" xfId="40871" xr:uid="{00000000-0005-0000-0000-0000EF9E0000}"/>
    <cellStyle name="20% - Accent1 4 4 2 2 3 2 6" xfId="40872" xr:uid="{00000000-0005-0000-0000-0000F09E0000}"/>
    <cellStyle name="20% - Accent1 4 4 2 2 3 2 6 2" xfId="40873" xr:uid="{00000000-0005-0000-0000-0000F19E0000}"/>
    <cellStyle name="20% - Accent1 4 4 2 2 3 2 6 2 2" xfId="40874" xr:uid="{00000000-0005-0000-0000-0000F29E0000}"/>
    <cellStyle name="20% - Accent1 4 4 2 2 3 2 6 3" xfId="40875" xr:uid="{00000000-0005-0000-0000-0000F39E0000}"/>
    <cellStyle name="20% - Accent1 4 4 2 2 3 2 7" xfId="40876" xr:uid="{00000000-0005-0000-0000-0000F49E0000}"/>
    <cellStyle name="20% - Accent1 4 4 2 2 3 2 7 2" xfId="40877" xr:uid="{00000000-0005-0000-0000-0000F59E0000}"/>
    <cellStyle name="20% - Accent1 4 4 2 2 3 2 8" xfId="40878" xr:uid="{00000000-0005-0000-0000-0000F69E0000}"/>
    <cellStyle name="20% - Accent1 4 4 2 2 3 2 8 2" xfId="40879" xr:uid="{00000000-0005-0000-0000-0000F79E0000}"/>
    <cellStyle name="20% - Accent1 4 4 2 2 3 2 9" xfId="40880" xr:uid="{00000000-0005-0000-0000-0000F89E0000}"/>
    <cellStyle name="20% - Accent1 4 4 2 2 3 3" xfId="40881" xr:uid="{00000000-0005-0000-0000-0000F99E0000}"/>
    <cellStyle name="20% - Accent1 4 4 2 2 3 3 2" xfId="40882" xr:uid="{00000000-0005-0000-0000-0000FA9E0000}"/>
    <cellStyle name="20% - Accent1 4 4 2 2 3 3 2 2" xfId="40883" xr:uid="{00000000-0005-0000-0000-0000FB9E0000}"/>
    <cellStyle name="20% - Accent1 4 4 2 2 3 3 2 2 2" xfId="40884" xr:uid="{00000000-0005-0000-0000-0000FC9E0000}"/>
    <cellStyle name="20% - Accent1 4 4 2 2 3 3 2 2 2 2" xfId="40885" xr:uid="{00000000-0005-0000-0000-0000FD9E0000}"/>
    <cellStyle name="20% - Accent1 4 4 2 2 3 3 2 2 3" xfId="40886" xr:uid="{00000000-0005-0000-0000-0000FE9E0000}"/>
    <cellStyle name="20% - Accent1 4 4 2 2 3 3 2 3" xfId="40887" xr:uid="{00000000-0005-0000-0000-0000FF9E0000}"/>
    <cellStyle name="20% - Accent1 4 4 2 2 3 3 2 3 2" xfId="40888" xr:uid="{00000000-0005-0000-0000-0000009F0000}"/>
    <cellStyle name="20% - Accent1 4 4 2 2 3 3 2 4" xfId="40889" xr:uid="{00000000-0005-0000-0000-0000019F0000}"/>
    <cellStyle name="20% - Accent1 4 4 2 2 3 3 3" xfId="40890" xr:uid="{00000000-0005-0000-0000-0000029F0000}"/>
    <cellStyle name="20% - Accent1 4 4 2 2 3 3 3 2" xfId="40891" xr:uid="{00000000-0005-0000-0000-0000039F0000}"/>
    <cellStyle name="20% - Accent1 4 4 2 2 3 3 3 2 2" xfId="40892" xr:uid="{00000000-0005-0000-0000-0000049F0000}"/>
    <cellStyle name="20% - Accent1 4 4 2 2 3 3 3 2 2 2" xfId="40893" xr:uid="{00000000-0005-0000-0000-0000059F0000}"/>
    <cellStyle name="20% - Accent1 4 4 2 2 3 3 3 2 3" xfId="40894" xr:uid="{00000000-0005-0000-0000-0000069F0000}"/>
    <cellStyle name="20% - Accent1 4 4 2 2 3 3 3 3" xfId="40895" xr:uid="{00000000-0005-0000-0000-0000079F0000}"/>
    <cellStyle name="20% - Accent1 4 4 2 2 3 3 3 3 2" xfId="40896" xr:uid="{00000000-0005-0000-0000-0000089F0000}"/>
    <cellStyle name="20% - Accent1 4 4 2 2 3 3 3 4" xfId="40897" xr:uid="{00000000-0005-0000-0000-0000099F0000}"/>
    <cellStyle name="20% - Accent1 4 4 2 2 3 3 4" xfId="40898" xr:uid="{00000000-0005-0000-0000-00000A9F0000}"/>
    <cellStyle name="20% - Accent1 4 4 2 2 3 3 4 2" xfId="40899" xr:uid="{00000000-0005-0000-0000-00000B9F0000}"/>
    <cellStyle name="20% - Accent1 4 4 2 2 3 3 4 2 2" xfId="40900" xr:uid="{00000000-0005-0000-0000-00000C9F0000}"/>
    <cellStyle name="20% - Accent1 4 4 2 2 3 3 4 2 2 2" xfId="40901" xr:uid="{00000000-0005-0000-0000-00000D9F0000}"/>
    <cellStyle name="20% - Accent1 4 4 2 2 3 3 4 2 3" xfId="40902" xr:uid="{00000000-0005-0000-0000-00000E9F0000}"/>
    <cellStyle name="20% - Accent1 4 4 2 2 3 3 4 3" xfId="40903" xr:uid="{00000000-0005-0000-0000-00000F9F0000}"/>
    <cellStyle name="20% - Accent1 4 4 2 2 3 3 4 3 2" xfId="40904" xr:uid="{00000000-0005-0000-0000-0000109F0000}"/>
    <cellStyle name="20% - Accent1 4 4 2 2 3 3 4 4" xfId="40905" xr:uid="{00000000-0005-0000-0000-0000119F0000}"/>
    <cellStyle name="20% - Accent1 4 4 2 2 3 3 5" xfId="40906" xr:uid="{00000000-0005-0000-0000-0000129F0000}"/>
    <cellStyle name="20% - Accent1 4 4 2 2 3 3 5 2" xfId="40907" xr:uid="{00000000-0005-0000-0000-0000139F0000}"/>
    <cellStyle name="20% - Accent1 4 4 2 2 3 3 5 2 2" xfId="40908" xr:uid="{00000000-0005-0000-0000-0000149F0000}"/>
    <cellStyle name="20% - Accent1 4 4 2 2 3 3 5 3" xfId="40909" xr:uid="{00000000-0005-0000-0000-0000159F0000}"/>
    <cellStyle name="20% - Accent1 4 4 2 2 3 3 6" xfId="40910" xr:uid="{00000000-0005-0000-0000-0000169F0000}"/>
    <cellStyle name="20% - Accent1 4 4 2 2 3 3 6 2" xfId="40911" xr:uid="{00000000-0005-0000-0000-0000179F0000}"/>
    <cellStyle name="20% - Accent1 4 4 2 2 3 3 6 2 2" xfId="40912" xr:uid="{00000000-0005-0000-0000-0000189F0000}"/>
    <cellStyle name="20% - Accent1 4 4 2 2 3 3 6 3" xfId="40913" xr:uid="{00000000-0005-0000-0000-0000199F0000}"/>
    <cellStyle name="20% - Accent1 4 4 2 2 3 3 7" xfId="40914" xr:uid="{00000000-0005-0000-0000-00001A9F0000}"/>
    <cellStyle name="20% - Accent1 4 4 2 2 3 3 7 2" xfId="40915" xr:uid="{00000000-0005-0000-0000-00001B9F0000}"/>
    <cellStyle name="20% - Accent1 4 4 2 2 3 3 8" xfId="40916" xr:uid="{00000000-0005-0000-0000-00001C9F0000}"/>
    <cellStyle name="20% - Accent1 4 4 2 2 3 3 8 2" xfId="40917" xr:uid="{00000000-0005-0000-0000-00001D9F0000}"/>
    <cellStyle name="20% - Accent1 4 4 2 2 3 3 9" xfId="40918" xr:uid="{00000000-0005-0000-0000-00001E9F0000}"/>
    <cellStyle name="20% - Accent1 4 4 2 2 3 4" xfId="40919" xr:uid="{00000000-0005-0000-0000-00001F9F0000}"/>
    <cellStyle name="20% - Accent1 4 4 2 2 3 4 2" xfId="40920" xr:uid="{00000000-0005-0000-0000-0000209F0000}"/>
    <cellStyle name="20% - Accent1 4 4 2 2 3 4 2 2" xfId="40921" xr:uid="{00000000-0005-0000-0000-0000219F0000}"/>
    <cellStyle name="20% - Accent1 4 4 2 2 3 4 2 2 2" xfId="40922" xr:uid="{00000000-0005-0000-0000-0000229F0000}"/>
    <cellStyle name="20% - Accent1 4 4 2 2 3 4 2 3" xfId="40923" xr:uid="{00000000-0005-0000-0000-0000239F0000}"/>
    <cellStyle name="20% - Accent1 4 4 2 2 3 4 3" xfId="40924" xr:uid="{00000000-0005-0000-0000-0000249F0000}"/>
    <cellStyle name="20% - Accent1 4 4 2 2 3 4 3 2" xfId="40925" xr:uid="{00000000-0005-0000-0000-0000259F0000}"/>
    <cellStyle name="20% - Accent1 4 4 2 2 3 4 4" xfId="40926" xr:uid="{00000000-0005-0000-0000-0000269F0000}"/>
    <cellStyle name="20% - Accent1 4 4 2 2 3 5" xfId="40927" xr:uid="{00000000-0005-0000-0000-0000279F0000}"/>
    <cellStyle name="20% - Accent1 4 4 2 2 3 5 2" xfId="40928" xr:uid="{00000000-0005-0000-0000-0000289F0000}"/>
    <cellStyle name="20% - Accent1 4 4 2 2 3 5 2 2" xfId="40929" xr:uid="{00000000-0005-0000-0000-0000299F0000}"/>
    <cellStyle name="20% - Accent1 4 4 2 2 3 5 2 2 2" xfId="40930" xr:uid="{00000000-0005-0000-0000-00002A9F0000}"/>
    <cellStyle name="20% - Accent1 4 4 2 2 3 5 2 3" xfId="40931" xr:uid="{00000000-0005-0000-0000-00002B9F0000}"/>
    <cellStyle name="20% - Accent1 4 4 2 2 3 5 3" xfId="40932" xr:uid="{00000000-0005-0000-0000-00002C9F0000}"/>
    <cellStyle name="20% - Accent1 4 4 2 2 3 5 3 2" xfId="40933" xr:uid="{00000000-0005-0000-0000-00002D9F0000}"/>
    <cellStyle name="20% - Accent1 4 4 2 2 3 5 4" xfId="40934" xr:uid="{00000000-0005-0000-0000-00002E9F0000}"/>
    <cellStyle name="20% - Accent1 4 4 2 2 3 6" xfId="40935" xr:uid="{00000000-0005-0000-0000-00002F9F0000}"/>
    <cellStyle name="20% - Accent1 4 4 2 2 3 6 2" xfId="40936" xr:uid="{00000000-0005-0000-0000-0000309F0000}"/>
    <cellStyle name="20% - Accent1 4 4 2 2 3 6 2 2" xfId="40937" xr:uid="{00000000-0005-0000-0000-0000319F0000}"/>
    <cellStyle name="20% - Accent1 4 4 2 2 3 6 2 2 2" xfId="40938" xr:uid="{00000000-0005-0000-0000-0000329F0000}"/>
    <cellStyle name="20% - Accent1 4 4 2 2 3 6 2 3" xfId="40939" xr:uid="{00000000-0005-0000-0000-0000339F0000}"/>
    <cellStyle name="20% - Accent1 4 4 2 2 3 6 3" xfId="40940" xr:uid="{00000000-0005-0000-0000-0000349F0000}"/>
    <cellStyle name="20% - Accent1 4 4 2 2 3 6 3 2" xfId="40941" xr:uid="{00000000-0005-0000-0000-0000359F0000}"/>
    <cellStyle name="20% - Accent1 4 4 2 2 3 6 4" xfId="40942" xr:uid="{00000000-0005-0000-0000-0000369F0000}"/>
    <cellStyle name="20% - Accent1 4 4 2 2 3 7" xfId="40943" xr:uid="{00000000-0005-0000-0000-0000379F0000}"/>
    <cellStyle name="20% - Accent1 4 4 2 2 3 7 2" xfId="40944" xr:uid="{00000000-0005-0000-0000-0000389F0000}"/>
    <cellStyle name="20% - Accent1 4 4 2 2 3 7 2 2" xfId="40945" xr:uid="{00000000-0005-0000-0000-0000399F0000}"/>
    <cellStyle name="20% - Accent1 4 4 2 2 3 7 3" xfId="40946" xr:uid="{00000000-0005-0000-0000-00003A9F0000}"/>
    <cellStyle name="20% - Accent1 4 4 2 2 3 8" xfId="40947" xr:uid="{00000000-0005-0000-0000-00003B9F0000}"/>
    <cellStyle name="20% - Accent1 4 4 2 2 3 8 2" xfId="40948" xr:uid="{00000000-0005-0000-0000-00003C9F0000}"/>
    <cellStyle name="20% - Accent1 4 4 2 2 3 8 2 2" xfId="40949" xr:uid="{00000000-0005-0000-0000-00003D9F0000}"/>
    <cellStyle name="20% - Accent1 4 4 2 2 3 8 3" xfId="40950" xr:uid="{00000000-0005-0000-0000-00003E9F0000}"/>
    <cellStyle name="20% - Accent1 4 4 2 2 3 9" xfId="40951" xr:uid="{00000000-0005-0000-0000-00003F9F0000}"/>
    <cellStyle name="20% - Accent1 4 4 2 2 3 9 2" xfId="40952" xr:uid="{00000000-0005-0000-0000-0000409F0000}"/>
    <cellStyle name="20% - Accent1 4 4 2 2 4" xfId="40953" xr:uid="{00000000-0005-0000-0000-0000419F0000}"/>
    <cellStyle name="20% - Accent1 4 4 2 2 4 10" xfId="40954" xr:uid="{00000000-0005-0000-0000-0000429F0000}"/>
    <cellStyle name="20% - Accent1 4 4 2 2 4 10 2" xfId="40955" xr:uid="{00000000-0005-0000-0000-0000439F0000}"/>
    <cellStyle name="20% - Accent1 4 4 2 2 4 11" xfId="40956" xr:uid="{00000000-0005-0000-0000-0000449F0000}"/>
    <cellStyle name="20% - Accent1 4 4 2 2 4 2" xfId="40957" xr:uid="{00000000-0005-0000-0000-0000459F0000}"/>
    <cellStyle name="20% - Accent1 4 4 2 2 4 2 2" xfId="40958" xr:uid="{00000000-0005-0000-0000-0000469F0000}"/>
    <cellStyle name="20% - Accent1 4 4 2 2 4 2 2 2" xfId="40959" xr:uid="{00000000-0005-0000-0000-0000479F0000}"/>
    <cellStyle name="20% - Accent1 4 4 2 2 4 2 2 2 2" xfId="40960" xr:uid="{00000000-0005-0000-0000-0000489F0000}"/>
    <cellStyle name="20% - Accent1 4 4 2 2 4 2 2 2 2 2" xfId="40961" xr:uid="{00000000-0005-0000-0000-0000499F0000}"/>
    <cellStyle name="20% - Accent1 4 4 2 2 4 2 2 2 3" xfId="40962" xr:uid="{00000000-0005-0000-0000-00004A9F0000}"/>
    <cellStyle name="20% - Accent1 4 4 2 2 4 2 2 3" xfId="40963" xr:uid="{00000000-0005-0000-0000-00004B9F0000}"/>
    <cellStyle name="20% - Accent1 4 4 2 2 4 2 2 3 2" xfId="40964" xr:uid="{00000000-0005-0000-0000-00004C9F0000}"/>
    <cellStyle name="20% - Accent1 4 4 2 2 4 2 2 4" xfId="40965" xr:uid="{00000000-0005-0000-0000-00004D9F0000}"/>
    <cellStyle name="20% - Accent1 4 4 2 2 4 2 3" xfId="40966" xr:uid="{00000000-0005-0000-0000-00004E9F0000}"/>
    <cellStyle name="20% - Accent1 4 4 2 2 4 2 3 2" xfId="40967" xr:uid="{00000000-0005-0000-0000-00004F9F0000}"/>
    <cellStyle name="20% - Accent1 4 4 2 2 4 2 3 2 2" xfId="40968" xr:uid="{00000000-0005-0000-0000-0000509F0000}"/>
    <cellStyle name="20% - Accent1 4 4 2 2 4 2 3 2 2 2" xfId="40969" xr:uid="{00000000-0005-0000-0000-0000519F0000}"/>
    <cellStyle name="20% - Accent1 4 4 2 2 4 2 3 2 3" xfId="40970" xr:uid="{00000000-0005-0000-0000-0000529F0000}"/>
    <cellStyle name="20% - Accent1 4 4 2 2 4 2 3 3" xfId="40971" xr:uid="{00000000-0005-0000-0000-0000539F0000}"/>
    <cellStyle name="20% - Accent1 4 4 2 2 4 2 3 3 2" xfId="40972" xr:uid="{00000000-0005-0000-0000-0000549F0000}"/>
    <cellStyle name="20% - Accent1 4 4 2 2 4 2 3 4" xfId="40973" xr:uid="{00000000-0005-0000-0000-0000559F0000}"/>
    <cellStyle name="20% - Accent1 4 4 2 2 4 2 4" xfId="40974" xr:uid="{00000000-0005-0000-0000-0000569F0000}"/>
    <cellStyle name="20% - Accent1 4 4 2 2 4 2 4 2" xfId="40975" xr:uid="{00000000-0005-0000-0000-0000579F0000}"/>
    <cellStyle name="20% - Accent1 4 4 2 2 4 2 4 2 2" xfId="40976" xr:uid="{00000000-0005-0000-0000-0000589F0000}"/>
    <cellStyle name="20% - Accent1 4 4 2 2 4 2 4 2 2 2" xfId="40977" xr:uid="{00000000-0005-0000-0000-0000599F0000}"/>
    <cellStyle name="20% - Accent1 4 4 2 2 4 2 4 2 3" xfId="40978" xr:uid="{00000000-0005-0000-0000-00005A9F0000}"/>
    <cellStyle name="20% - Accent1 4 4 2 2 4 2 4 3" xfId="40979" xr:uid="{00000000-0005-0000-0000-00005B9F0000}"/>
    <cellStyle name="20% - Accent1 4 4 2 2 4 2 4 3 2" xfId="40980" xr:uid="{00000000-0005-0000-0000-00005C9F0000}"/>
    <cellStyle name="20% - Accent1 4 4 2 2 4 2 4 4" xfId="40981" xr:uid="{00000000-0005-0000-0000-00005D9F0000}"/>
    <cellStyle name="20% - Accent1 4 4 2 2 4 2 5" xfId="40982" xr:uid="{00000000-0005-0000-0000-00005E9F0000}"/>
    <cellStyle name="20% - Accent1 4 4 2 2 4 2 5 2" xfId="40983" xr:uid="{00000000-0005-0000-0000-00005F9F0000}"/>
    <cellStyle name="20% - Accent1 4 4 2 2 4 2 5 2 2" xfId="40984" xr:uid="{00000000-0005-0000-0000-0000609F0000}"/>
    <cellStyle name="20% - Accent1 4 4 2 2 4 2 5 3" xfId="40985" xr:uid="{00000000-0005-0000-0000-0000619F0000}"/>
    <cellStyle name="20% - Accent1 4 4 2 2 4 2 6" xfId="40986" xr:uid="{00000000-0005-0000-0000-0000629F0000}"/>
    <cellStyle name="20% - Accent1 4 4 2 2 4 2 6 2" xfId="40987" xr:uid="{00000000-0005-0000-0000-0000639F0000}"/>
    <cellStyle name="20% - Accent1 4 4 2 2 4 2 6 2 2" xfId="40988" xr:uid="{00000000-0005-0000-0000-0000649F0000}"/>
    <cellStyle name="20% - Accent1 4 4 2 2 4 2 6 3" xfId="40989" xr:uid="{00000000-0005-0000-0000-0000659F0000}"/>
    <cellStyle name="20% - Accent1 4 4 2 2 4 2 7" xfId="40990" xr:uid="{00000000-0005-0000-0000-0000669F0000}"/>
    <cellStyle name="20% - Accent1 4 4 2 2 4 2 7 2" xfId="40991" xr:uid="{00000000-0005-0000-0000-0000679F0000}"/>
    <cellStyle name="20% - Accent1 4 4 2 2 4 2 8" xfId="40992" xr:uid="{00000000-0005-0000-0000-0000689F0000}"/>
    <cellStyle name="20% - Accent1 4 4 2 2 4 2 8 2" xfId="40993" xr:uid="{00000000-0005-0000-0000-0000699F0000}"/>
    <cellStyle name="20% - Accent1 4 4 2 2 4 2 9" xfId="40994" xr:uid="{00000000-0005-0000-0000-00006A9F0000}"/>
    <cellStyle name="20% - Accent1 4 4 2 2 4 3" xfId="40995" xr:uid="{00000000-0005-0000-0000-00006B9F0000}"/>
    <cellStyle name="20% - Accent1 4 4 2 2 4 3 2" xfId="40996" xr:uid="{00000000-0005-0000-0000-00006C9F0000}"/>
    <cellStyle name="20% - Accent1 4 4 2 2 4 3 2 2" xfId="40997" xr:uid="{00000000-0005-0000-0000-00006D9F0000}"/>
    <cellStyle name="20% - Accent1 4 4 2 2 4 3 2 2 2" xfId="40998" xr:uid="{00000000-0005-0000-0000-00006E9F0000}"/>
    <cellStyle name="20% - Accent1 4 4 2 2 4 3 2 2 2 2" xfId="40999" xr:uid="{00000000-0005-0000-0000-00006F9F0000}"/>
    <cellStyle name="20% - Accent1 4 4 2 2 4 3 2 2 3" xfId="41000" xr:uid="{00000000-0005-0000-0000-0000709F0000}"/>
    <cellStyle name="20% - Accent1 4 4 2 2 4 3 2 3" xfId="41001" xr:uid="{00000000-0005-0000-0000-0000719F0000}"/>
    <cellStyle name="20% - Accent1 4 4 2 2 4 3 2 3 2" xfId="41002" xr:uid="{00000000-0005-0000-0000-0000729F0000}"/>
    <cellStyle name="20% - Accent1 4 4 2 2 4 3 2 4" xfId="41003" xr:uid="{00000000-0005-0000-0000-0000739F0000}"/>
    <cellStyle name="20% - Accent1 4 4 2 2 4 3 3" xfId="41004" xr:uid="{00000000-0005-0000-0000-0000749F0000}"/>
    <cellStyle name="20% - Accent1 4 4 2 2 4 3 3 2" xfId="41005" xr:uid="{00000000-0005-0000-0000-0000759F0000}"/>
    <cellStyle name="20% - Accent1 4 4 2 2 4 3 3 2 2" xfId="41006" xr:uid="{00000000-0005-0000-0000-0000769F0000}"/>
    <cellStyle name="20% - Accent1 4 4 2 2 4 3 3 2 2 2" xfId="41007" xr:uid="{00000000-0005-0000-0000-0000779F0000}"/>
    <cellStyle name="20% - Accent1 4 4 2 2 4 3 3 2 3" xfId="41008" xr:uid="{00000000-0005-0000-0000-0000789F0000}"/>
    <cellStyle name="20% - Accent1 4 4 2 2 4 3 3 3" xfId="41009" xr:uid="{00000000-0005-0000-0000-0000799F0000}"/>
    <cellStyle name="20% - Accent1 4 4 2 2 4 3 3 3 2" xfId="41010" xr:uid="{00000000-0005-0000-0000-00007A9F0000}"/>
    <cellStyle name="20% - Accent1 4 4 2 2 4 3 3 4" xfId="41011" xr:uid="{00000000-0005-0000-0000-00007B9F0000}"/>
    <cellStyle name="20% - Accent1 4 4 2 2 4 3 4" xfId="41012" xr:uid="{00000000-0005-0000-0000-00007C9F0000}"/>
    <cellStyle name="20% - Accent1 4 4 2 2 4 3 4 2" xfId="41013" xr:uid="{00000000-0005-0000-0000-00007D9F0000}"/>
    <cellStyle name="20% - Accent1 4 4 2 2 4 3 4 2 2" xfId="41014" xr:uid="{00000000-0005-0000-0000-00007E9F0000}"/>
    <cellStyle name="20% - Accent1 4 4 2 2 4 3 4 2 2 2" xfId="41015" xr:uid="{00000000-0005-0000-0000-00007F9F0000}"/>
    <cellStyle name="20% - Accent1 4 4 2 2 4 3 4 2 3" xfId="41016" xr:uid="{00000000-0005-0000-0000-0000809F0000}"/>
    <cellStyle name="20% - Accent1 4 4 2 2 4 3 4 3" xfId="41017" xr:uid="{00000000-0005-0000-0000-0000819F0000}"/>
    <cellStyle name="20% - Accent1 4 4 2 2 4 3 4 3 2" xfId="41018" xr:uid="{00000000-0005-0000-0000-0000829F0000}"/>
    <cellStyle name="20% - Accent1 4 4 2 2 4 3 4 4" xfId="41019" xr:uid="{00000000-0005-0000-0000-0000839F0000}"/>
    <cellStyle name="20% - Accent1 4 4 2 2 4 3 5" xfId="41020" xr:uid="{00000000-0005-0000-0000-0000849F0000}"/>
    <cellStyle name="20% - Accent1 4 4 2 2 4 3 5 2" xfId="41021" xr:uid="{00000000-0005-0000-0000-0000859F0000}"/>
    <cellStyle name="20% - Accent1 4 4 2 2 4 3 5 2 2" xfId="41022" xr:uid="{00000000-0005-0000-0000-0000869F0000}"/>
    <cellStyle name="20% - Accent1 4 4 2 2 4 3 5 3" xfId="41023" xr:uid="{00000000-0005-0000-0000-0000879F0000}"/>
    <cellStyle name="20% - Accent1 4 4 2 2 4 3 6" xfId="41024" xr:uid="{00000000-0005-0000-0000-0000889F0000}"/>
    <cellStyle name="20% - Accent1 4 4 2 2 4 3 6 2" xfId="41025" xr:uid="{00000000-0005-0000-0000-0000899F0000}"/>
    <cellStyle name="20% - Accent1 4 4 2 2 4 3 6 2 2" xfId="41026" xr:uid="{00000000-0005-0000-0000-00008A9F0000}"/>
    <cellStyle name="20% - Accent1 4 4 2 2 4 3 6 3" xfId="41027" xr:uid="{00000000-0005-0000-0000-00008B9F0000}"/>
    <cellStyle name="20% - Accent1 4 4 2 2 4 3 7" xfId="41028" xr:uid="{00000000-0005-0000-0000-00008C9F0000}"/>
    <cellStyle name="20% - Accent1 4 4 2 2 4 3 7 2" xfId="41029" xr:uid="{00000000-0005-0000-0000-00008D9F0000}"/>
    <cellStyle name="20% - Accent1 4 4 2 2 4 3 8" xfId="41030" xr:uid="{00000000-0005-0000-0000-00008E9F0000}"/>
    <cellStyle name="20% - Accent1 4 4 2 2 4 3 8 2" xfId="41031" xr:uid="{00000000-0005-0000-0000-00008F9F0000}"/>
    <cellStyle name="20% - Accent1 4 4 2 2 4 3 9" xfId="41032" xr:uid="{00000000-0005-0000-0000-0000909F0000}"/>
    <cellStyle name="20% - Accent1 4 4 2 2 4 4" xfId="41033" xr:uid="{00000000-0005-0000-0000-0000919F0000}"/>
    <cellStyle name="20% - Accent1 4 4 2 2 4 4 2" xfId="41034" xr:uid="{00000000-0005-0000-0000-0000929F0000}"/>
    <cellStyle name="20% - Accent1 4 4 2 2 4 4 2 2" xfId="41035" xr:uid="{00000000-0005-0000-0000-0000939F0000}"/>
    <cellStyle name="20% - Accent1 4 4 2 2 4 4 2 2 2" xfId="41036" xr:uid="{00000000-0005-0000-0000-0000949F0000}"/>
    <cellStyle name="20% - Accent1 4 4 2 2 4 4 2 3" xfId="41037" xr:uid="{00000000-0005-0000-0000-0000959F0000}"/>
    <cellStyle name="20% - Accent1 4 4 2 2 4 4 3" xfId="41038" xr:uid="{00000000-0005-0000-0000-0000969F0000}"/>
    <cellStyle name="20% - Accent1 4 4 2 2 4 4 3 2" xfId="41039" xr:uid="{00000000-0005-0000-0000-0000979F0000}"/>
    <cellStyle name="20% - Accent1 4 4 2 2 4 4 4" xfId="41040" xr:uid="{00000000-0005-0000-0000-0000989F0000}"/>
    <cellStyle name="20% - Accent1 4 4 2 2 4 5" xfId="41041" xr:uid="{00000000-0005-0000-0000-0000999F0000}"/>
    <cellStyle name="20% - Accent1 4 4 2 2 4 5 2" xfId="41042" xr:uid="{00000000-0005-0000-0000-00009A9F0000}"/>
    <cellStyle name="20% - Accent1 4 4 2 2 4 5 2 2" xfId="41043" xr:uid="{00000000-0005-0000-0000-00009B9F0000}"/>
    <cellStyle name="20% - Accent1 4 4 2 2 4 5 2 2 2" xfId="41044" xr:uid="{00000000-0005-0000-0000-00009C9F0000}"/>
    <cellStyle name="20% - Accent1 4 4 2 2 4 5 2 3" xfId="41045" xr:uid="{00000000-0005-0000-0000-00009D9F0000}"/>
    <cellStyle name="20% - Accent1 4 4 2 2 4 5 3" xfId="41046" xr:uid="{00000000-0005-0000-0000-00009E9F0000}"/>
    <cellStyle name="20% - Accent1 4 4 2 2 4 5 3 2" xfId="41047" xr:uid="{00000000-0005-0000-0000-00009F9F0000}"/>
    <cellStyle name="20% - Accent1 4 4 2 2 4 5 4" xfId="41048" xr:uid="{00000000-0005-0000-0000-0000A09F0000}"/>
    <cellStyle name="20% - Accent1 4 4 2 2 4 6" xfId="41049" xr:uid="{00000000-0005-0000-0000-0000A19F0000}"/>
    <cellStyle name="20% - Accent1 4 4 2 2 4 6 2" xfId="41050" xr:uid="{00000000-0005-0000-0000-0000A29F0000}"/>
    <cellStyle name="20% - Accent1 4 4 2 2 4 6 2 2" xfId="41051" xr:uid="{00000000-0005-0000-0000-0000A39F0000}"/>
    <cellStyle name="20% - Accent1 4 4 2 2 4 6 2 2 2" xfId="41052" xr:uid="{00000000-0005-0000-0000-0000A49F0000}"/>
    <cellStyle name="20% - Accent1 4 4 2 2 4 6 2 3" xfId="41053" xr:uid="{00000000-0005-0000-0000-0000A59F0000}"/>
    <cellStyle name="20% - Accent1 4 4 2 2 4 6 3" xfId="41054" xr:uid="{00000000-0005-0000-0000-0000A69F0000}"/>
    <cellStyle name="20% - Accent1 4 4 2 2 4 6 3 2" xfId="41055" xr:uid="{00000000-0005-0000-0000-0000A79F0000}"/>
    <cellStyle name="20% - Accent1 4 4 2 2 4 6 4" xfId="41056" xr:uid="{00000000-0005-0000-0000-0000A89F0000}"/>
    <cellStyle name="20% - Accent1 4 4 2 2 4 7" xfId="41057" xr:uid="{00000000-0005-0000-0000-0000A99F0000}"/>
    <cellStyle name="20% - Accent1 4 4 2 2 4 7 2" xfId="41058" xr:uid="{00000000-0005-0000-0000-0000AA9F0000}"/>
    <cellStyle name="20% - Accent1 4 4 2 2 4 7 2 2" xfId="41059" xr:uid="{00000000-0005-0000-0000-0000AB9F0000}"/>
    <cellStyle name="20% - Accent1 4 4 2 2 4 7 3" xfId="41060" xr:uid="{00000000-0005-0000-0000-0000AC9F0000}"/>
    <cellStyle name="20% - Accent1 4 4 2 2 4 8" xfId="41061" xr:uid="{00000000-0005-0000-0000-0000AD9F0000}"/>
    <cellStyle name="20% - Accent1 4 4 2 2 4 8 2" xfId="41062" xr:uid="{00000000-0005-0000-0000-0000AE9F0000}"/>
    <cellStyle name="20% - Accent1 4 4 2 2 4 8 2 2" xfId="41063" xr:uid="{00000000-0005-0000-0000-0000AF9F0000}"/>
    <cellStyle name="20% - Accent1 4 4 2 2 4 8 3" xfId="41064" xr:uid="{00000000-0005-0000-0000-0000B09F0000}"/>
    <cellStyle name="20% - Accent1 4 4 2 2 4 9" xfId="41065" xr:uid="{00000000-0005-0000-0000-0000B19F0000}"/>
    <cellStyle name="20% - Accent1 4 4 2 2 4 9 2" xfId="41066" xr:uid="{00000000-0005-0000-0000-0000B29F0000}"/>
    <cellStyle name="20% - Accent1 4 4 2 2 5" xfId="41067" xr:uid="{00000000-0005-0000-0000-0000B39F0000}"/>
    <cellStyle name="20% - Accent1 4 4 2 2 5 2" xfId="41068" xr:uid="{00000000-0005-0000-0000-0000B49F0000}"/>
    <cellStyle name="20% - Accent1 4 4 2 2 5 2 2" xfId="41069" xr:uid="{00000000-0005-0000-0000-0000B59F0000}"/>
    <cellStyle name="20% - Accent1 4 4 2 2 5 2 2 2" xfId="41070" xr:uid="{00000000-0005-0000-0000-0000B69F0000}"/>
    <cellStyle name="20% - Accent1 4 4 2 2 5 2 2 2 2" xfId="41071" xr:uid="{00000000-0005-0000-0000-0000B79F0000}"/>
    <cellStyle name="20% - Accent1 4 4 2 2 5 2 2 3" xfId="41072" xr:uid="{00000000-0005-0000-0000-0000B89F0000}"/>
    <cellStyle name="20% - Accent1 4 4 2 2 5 2 3" xfId="41073" xr:uid="{00000000-0005-0000-0000-0000B99F0000}"/>
    <cellStyle name="20% - Accent1 4 4 2 2 5 2 3 2" xfId="41074" xr:uid="{00000000-0005-0000-0000-0000BA9F0000}"/>
    <cellStyle name="20% - Accent1 4 4 2 2 5 2 4" xfId="41075" xr:uid="{00000000-0005-0000-0000-0000BB9F0000}"/>
    <cellStyle name="20% - Accent1 4 4 2 2 5 3" xfId="41076" xr:uid="{00000000-0005-0000-0000-0000BC9F0000}"/>
    <cellStyle name="20% - Accent1 4 4 2 2 5 3 2" xfId="41077" xr:uid="{00000000-0005-0000-0000-0000BD9F0000}"/>
    <cellStyle name="20% - Accent1 4 4 2 2 5 3 2 2" xfId="41078" xr:uid="{00000000-0005-0000-0000-0000BE9F0000}"/>
    <cellStyle name="20% - Accent1 4 4 2 2 5 3 2 2 2" xfId="41079" xr:uid="{00000000-0005-0000-0000-0000BF9F0000}"/>
    <cellStyle name="20% - Accent1 4 4 2 2 5 3 2 3" xfId="41080" xr:uid="{00000000-0005-0000-0000-0000C09F0000}"/>
    <cellStyle name="20% - Accent1 4 4 2 2 5 3 3" xfId="41081" xr:uid="{00000000-0005-0000-0000-0000C19F0000}"/>
    <cellStyle name="20% - Accent1 4 4 2 2 5 3 3 2" xfId="41082" xr:uid="{00000000-0005-0000-0000-0000C29F0000}"/>
    <cellStyle name="20% - Accent1 4 4 2 2 5 3 4" xfId="41083" xr:uid="{00000000-0005-0000-0000-0000C39F0000}"/>
    <cellStyle name="20% - Accent1 4 4 2 2 5 4" xfId="41084" xr:uid="{00000000-0005-0000-0000-0000C49F0000}"/>
    <cellStyle name="20% - Accent1 4 4 2 2 5 4 2" xfId="41085" xr:uid="{00000000-0005-0000-0000-0000C59F0000}"/>
    <cellStyle name="20% - Accent1 4 4 2 2 5 4 2 2" xfId="41086" xr:uid="{00000000-0005-0000-0000-0000C69F0000}"/>
    <cellStyle name="20% - Accent1 4 4 2 2 5 4 2 2 2" xfId="41087" xr:uid="{00000000-0005-0000-0000-0000C79F0000}"/>
    <cellStyle name="20% - Accent1 4 4 2 2 5 4 2 3" xfId="41088" xr:uid="{00000000-0005-0000-0000-0000C89F0000}"/>
    <cellStyle name="20% - Accent1 4 4 2 2 5 4 3" xfId="41089" xr:uid="{00000000-0005-0000-0000-0000C99F0000}"/>
    <cellStyle name="20% - Accent1 4 4 2 2 5 4 3 2" xfId="41090" xr:uid="{00000000-0005-0000-0000-0000CA9F0000}"/>
    <cellStyle name="20% - Accent1 4 4 2 2 5 4 4" xfId="41091" xr:uid="{00000000-0005-0000-0000-0000CB9F0000}"/>
    <cellStyle name="20% - Accent1 4 4 2 2 5 5" xfId="41092" xr:uid="{00000000-0005-0000-0000-0000CC9F0000}"/>
    <cellStyle name="20% - Accent1 4 4 2 2 5 5 2" xfId="41093" xr:uid="{00000000-0005-0000-0000-0000CD9F0000}"/>
    <cellStyle name="20% - Accent1 4 4 2 2 5 5 2 2" xfId="41094" xr:uid="{00000000-0005-0000-0000-0000CE9F0000}"/>
    <cellStyle name="20% - Accent1 4 4 2 2 5 5 3" xfId="41095" xr:uid="{00000000-0005-0000-0000-0000CF9F0000}"/>
    <cellStyle name="20% - Accent1 4 4 2 2 5 6" xfId="41096" xr:uid="{00000000-0005-0000-0000-0000D09F0000}"/>
    <cellStyle name="20% - Accent1 4 4 2 2 5 6 2" xfId="41097" xr:uid="{00000000-0005-0000-0000-0000D19F0000}"/>
    <cellStyle name="20% - Accent1 4 4 2 2 5 6 2 2" xfId="41098" xr:uid="{00000000-0005-0000-0000-0000D29F0000}"/>
    <cellStyle name="20% - Accent1 4 4 2 2 5 6 3" xfId="41099" xr:uid="{00000000-0005-0000-0000-0000D39F0000}"/>
    <cellStyle name="20% - Accent1 4 4 2 2 5 7" xfId="41100" xr:uid="{00000000-0005-0000-0000-0000D49F0000}"/>
    <cellStyle name="20% - Accent1 4 4 2 2 5 7 2" xfId="41101" xr:uid="{00000000-0005-0000-0000-0000D59F0000}"/>
    <cellStyle name="20% - Accent1 4 4 2 2 5 8" xfId="41102" xr:uid="{00000000-0005-0000-0000-0000D69F0000}"/>
    <cellStyle name="20% - Accent1 4 4 2 2 5 8 2" xfId="41103" xr:uid="{00000000-0005-0000-0000-0000D79F0000}"/>
    <cellStyle name="20% - Accent1 4 4 2 2 5 9" xfId="41104" xr:uid="{00000000-0005-0000-0000-0000D89F0000}"/>
    <cellStyle name="20% - Accent1 4 4 2 2 6" xfId="41105" xr:uid="{00000000-0005-0000-0000-0000D99F0000}"/>
    <cellStyle name="20% - Accent1 4 4 2 2 6 2" xfId="41106" xr:uid="{00000000-0005-0000-0000-0000DA9F0000}"/>
    <cellStyle name="20% - Accent1 4 4 2 2 6 2 2" xfId="41107" xr:uid="{00000000-0005-0000-0000-0000DB9F0000}"/>
    <cellStyle name="20% - Accent1 4 4 2 2 6 2 2 2" xfId="41108" xr:uid="{00000000-0005-0000-0000-0000DC9F0000}"/>
    <cellStyle name="20% - Accent1 4 4 2 2 6 2 2 2 2" xfId="41109" xr:uid="{00000000-0005-0000-0000-0000DD9F0000}"/>
    <cellStyle name="20% - Accent1 4 4 2 2 6 2 2 3" xfId="41110" xr:uid="{00000000-0005-0000-0000-0000DE9F0000}"/>
    <cellStyle name="20% - Accent1 4 4 2 2 6 2 3" xfId="41111" xr:uid="{00000000-0005-0000-0000-0000DF9F0000}"/>
    <cellStyle name="20% - Accent1 4 4 2 2 6 2 3 2" xfId="41112" xr:uid="{00000000-0005-0000-0000-0000E09F0000}"/>
    <cellStyle name="20% - Accent1 4 4 2 2 6 2 4" xfId="41113" xr:uid="{00000000-0005-0000-0000-0000E19F0000}"/>
    <cellStyle name="20% - Accent1 4 4 2 2 6 3" xfId="41114" xr:uid="{00000000-0005-0000-0000-0000E29F0000}"/>
    <cellStyle name="20% - Accent1 4 4 2 2 6 3 2" xfId="41115" xr:uid="{00000000-0005-0000-0000-0000E39F0000}"/>
    <cellStyle name="20% - Accent1 4 4 2 2 6 3 2 2" xfId="41116" xr:uid="{00000000-0005-0000-0000-0000E49F0000}"/>
    <cellStyle name="20% - Accent1 4 4 2 2 6 3 2 2 2" xfId="41117" xr:uid="{00000000-0005-0000-0000-0000E59F0000}"/>
    <cellStyle name="20% - Accent1 4 4 2 2 6 3 2 3" xfId="41118" xr:uid="{00000000-0005-0000-0000-0000E69F0000}"/>
    <cellStyle name="20% - Accent1 4 4 2 2 6 3 3" xfId="41119" xr:uid="{00000000-0005-0000-0000-0000E79F0000}"/>
    <cellStyle name="20% - Accent1 4 4 2 2 6 3 3 2" xfId="41120" xr:uid="{00000000-0005-0000-0000-0000E89F0000}"/>
    <cellStyle name="20% - Accent1 4 4 2 2 6 3 4" xfId="41121" xr:uid="{00000000-0005-0000-0000-0000E99F0000}"/>
    <cellStyle name="20% - Accent1 4 4 2 2 6 4" xfId="41122" xr:uid="{00000000-0005-0000-0000-0000EA9F0000}"/>
    <cellStyle name="20% - Accent1 4 4 2 2 6 4 2" xfId="41123" xr:uid="{00000000-0005-0000-0000-0000EB9F0000}"/>
    <cellStyle name="20% - Accent1 4 4 2 2 6 4 2 2" xfId="41124" xr:uid="{00000000-0005-0000-0000-0000EC9F0000}"/>
    <cellStyle name="20% - Accent1 4 4 2 2 6 4 2 2 2" xfId="41125" xr:uid="{00000000-0005-0000-0000-0000ED9F0000}"/>
    <cellStyle name="20% - Accent1 4 4 2 2 6 4 2 3" xfId="41126" xr:uid="{00000000-0005-0000-0000-0000EE9F0000}"/>
    <cellStyle name="20% - Accent1 4 4 2 2 6 4 3" xfId="41127" xr:uid="{00000000-0005-0000-0000-0000EF9F0000}"/>
    <cellStyle name="20% - Accent1 4 4 2 2 6 4 3 2" xfId="41128" xr:uid="{00000000-0005-0000-0000-0000F09F0000}"/>
    <cellStyle name="20% - Accent1 4 4 2 2 6 4 4" xfId="41129" xr:uid="{00000000-0005-0000-0000-0000F19F0000}"/>
    <cellStyle name="20% - Accent1 4 4 2 2 6 5" xfId="41130" xr:uid="{00000000-0005-0000-0000-0000F29F0000}"/>
    <cellStyle name="20% - Accent1 4 4 2 2 6 5 2" xfId="41131" xr:uid="{00000000-0005-0000-0000-0000F39F0000}"/>
    <cellStyle name="20% - Accent1 4 4 2 2 6 5 2 2" xfId="41132" xr:uid="{00000000-0005-0000-0000-0000F49F0000}"/>
    <cellStyle name="20% - Accent1 4 4 2 2 6 5 3" xfId="41133" xr:uid="{00000000-0005-0000-0000-0000F59F0000}"/>
    <cellStyle name="20% - Accent1 4 4 2 2 6 6" xfId="41134" xr:uid="{00000000-0005-0000-0000-0000F69F0000}"/>
    <cellStyle name="20% - Accent1 4 4 2 2 6 6 2" xfId="41135" xr:uid="{00000000-0005-0000-0000-0000F79F0000}"/>
    <cellStyle name="20% - Accent1 4 4 2 2 6 6 2 2" xfId="41136" xr:uid="{00000000-0005-0000-0000-0000F89F0000}"/>
    <cellStyle name="20% - Accent1 4 4 2 2 6 6 3" xfId="41137" xr:uid="{00000000-0005-0000-0000-0000F99F0000}"/>
    <cellStyle name="20% - Accent1 4 4 2 2 6 7" xfId="41138" xr:uid="{00000000-0005-0000-0000-0000FA9F0000}"/>
    <cellStyle name="20% - Accent1 4 4 2 2 6 7 2" xfId="41139" xr:uid="{00000000-0005-0000-0000-0000FB9F0000}"/>
    <cellStyle name="20% - Accent1 4 4 2 2 6 8" xfId="41140" xr:uid="{00000000-0005-0000-0000-0000FC9F0000}"/>
    <cellStyle name="20% - Accent1 4 4 2 2 6 8 2" xfId="41141" xr:uid="{00000000-0005-0000-0000-0000FD9F0000}"/>
    <cellStyle name="20% - Accent1 4 4 2 2 6 9" xfId="41142" xr:uid="{00000000-0005-0000-0000-0000FE9F0000}"/>
    <cellStyle name="20% - Accent1 4 4 2 2 7" xfId="41143" xr:uid="{00000000-0005-0000-0000-0000FF9F0000}"/>
    <cellStyle name="20% - Accent1 4 4 2 2 7 2" xfId="41144" xr:uid="{00000000-0005-0000-0000-000000A00000}"/>
    <cellStyle name="20% - Accent1 4 4 2 2 7 2 2" xfId="41145" xr:uid="{00000000-0005-0000-0000-000001A00000}"/>
    <cellStyle name="20% - Accent1 4 4 2 2 7 2 2 2" xfId="41146" xr:uid="{00000000-0005-0000-0000-000002A00000}"/>
    <cellStyle name="20% - Accent1 4 4 2 2 7 2 3" xfId="41147" xr:uid="{00000000-0005-0000-0000-000003A00000}"/>
    <cellStyle name="20% - Accent1 4 4 2 2 7 3" xfId="41148" xr:uid="{00000000-0005-0000-0000-000004A00000}"/>
    <cellStyle name="20% - Accent1 4 4 2 2 7 3 2" xfId="41149" xr:uid="{00000000-0005-0000-0000-000005A00000}"/>
    <cellStyle name="20% - Accent1 4 4 2 2 7 4" xfId="41150" xr:uid="{00000000-0005-0000-0000-000006A00000}"/>
    <cellStyle name="20% - Accent1 4 4 2 2 8" xfId="41151" xr:uid="{00000000-0005-0000-0000-000007A00000}"/>
    <cellStyle name="20% - Accent1 4 4 2 2 8 2" xfId="41152" xr:uid="{00000000-0005-0000-0000-000008A00000}"/>
    <cellStyle name="20% - Accent1 4 4 2 2 8 2 2" xfId="41153" xr:uid="{00000000-0005-0000-0000-000009A00000}"/>
    <cellStyle name="20% - Accent1 4 4 2 2 8 2 2 2" xfId="41154" xr:uid="{00000000-0005-0000-0000-00000AA00000}"/>
    <cellStyle name="20% - Accent1 4 4 2 2 8 2 3" xfId="41155" xr:uid="{00000000-0005-0000-0000-00000BA00000}"/>
    <cellStyle name="20% - Accent1 4 4 2 2 8 3" xfId="41156" xr:uid="{00000000-0005-0000-0000-00000CA00000}"/>
    <cellStyle name="20% - Accent1 4 4 2 2 8 3 2" xfId="41157" xr:uid="{00000000-0005-0000-0000-00000DA00000}"/>
    <cellStyle name="20% - Accent1 4 4 2 2 8 4" xfId="41158" xr:uid="{00000000-0005-0000-0000-00000EA00000}"/>
    <cellStyle name="20% - Accent1 4 4 2 2 9" xfId="41159" xr:uid="{00000000-0005-0000-0000-00000FA00000}"/>
    <cellStyle name="20% - Accent1 4 4 2 2 9 2" xfId="41160" xr:uid="{00000000-0005-0000-0000-000010A00000}"/>
    <cellStyle name="20% - Accent1 4 4 2 2 9 2 2" xfId="41161" xr:uid="{00000000-0005-0000-0000-000011A00000}"/>
    <cellStyle name="20% - Accent1 4 4 2 2 9 2 2 2" xfId="41162" xr:uid="{00000000-0005-0000-0000-000012A00000}"/>
    <cellStyle name="20% - Accent1 4 4 2 2 9 2 3" xfId="41163" xr:uid="{00000000-0005-0000-0000-000013A00000}"/>
    <cellStyle name="20% - Accent1 4 4 2 2 9 3" xfId="41164" xr:uid="{00000000-0005-0000-0000-000014A00000}"/>
    <cellStyle name="20% - Accent1 4 4 2 2 9 3 2" xfId="41165" xr:uid="{00000000-0005-0000-0000-000015A00000}"/>
    <cellStyle name="20% - Accent1 4 4 2 2 9 4" xfId="41166" xr:uid="{00000000-0005-0000-0000-000016A00000}"/>
    <cellStyle name="20% - Accent1 4 4 2 3" xfId="41167" xr:uid="{00000000-0005-0000-0000-000017A00000}"/>
    <cellStyle name="20% - Accent1 4 4 2 3 10" xfId="41168" xr:uid="{00000000-0005-0000-0000-000018A00000}"/>
    <cellStyle name="20% - Accent1 4 4 2 3 10 2" xfId="41169" xr:uid="{00000000-0005-0000-0000-000019A00000}"/>
    <cellStyle name="20% - Accent1 4 4 2 3 11" xfId="41170" xr:uid="{00000000-0005-0000-0000-00001AA00000}"/>
    <cellStyle name="20% - Accent1 4 4 2 3 2" xfId="41171" xr:uid="{00000000-0005-0000-0000-00001BA00000}"/>
    <cellStyle name="20% - Accent1 4 4 2 3 2 2" xfId="41172" xr:uid="{00000000-0005-0000-0000-00001CA00000}"/>
    <cellStyle name="20% - Accent1 4 4 2 3 2 2 2" xfId="41173" xr:uid="{00000000-0005-0000-0000-00001DA00000}"/>
    <cellStyle name="20% - Accent1 4 4 2 3 2 2 2 2" xfId="41174" xr:uid="{00000000-0005-0000-0000-00001EA00000}"/>
    <cellStyle name="20% - Accent1 4 4 2 3 2 2 2 2 2" xfId="41175" xr:uid="{00000000-0005-0000-0000-00001FA00000}"/>
    <cellStyle name="20% - Accent1 4 4 2 3 2 2 2 3" xfId="41176" xr:uid="{00000000-0005-0000-0000-000020A00000}"/>
    <cellStyle name="20% - Accent1 4 4 2 3 2 2 3" xfId="41177" xr:uid="{00000000-0005-0000-0000-000021A00000}"/>
    <cellStyle name="20% - Accent1 4 4 2 3 2 2 3 2" xfId="41178" xr:uid="{00000000-0005-0000-0000-000022A00000}"/>
    <cellStyle name="20% - Accent1 4 4 2 3 2 2 4" xfId="41179" xr:uid="{00000000-0005-0000-0000-000023A00000}"/>
    <cellStyle name="20% - Accent1 4 4 2 3 2 3" xfId="41180" xr:uid="{00000000-0005-0000-0000-000024A00000}"/>
    <cellStyle name="20% - Accent1 4 4 2 3 2 3 2" xfId="41181" xr:uid="{00000000-0005-0000-0000-000025A00000}"/>
    <cellStyle name="20% - Accent1 4 4 2 3 2 3 2 2" xfId="41182" xr:uid="{00000000-0005-0000-0000-000026A00000}"/>
    <cellStyle name="20% - Accent1 4 4 2 3 2 3 2 2 2" xfId="41183" xr:uid="{00000000-0005-0000-0000-000027A00000}"/>
    <cellStyle name="20% - Accent1 4 4 2 3 2 3 2 3" xfId="41184" xr:uid="{00000000-0005-0000-0000-000028A00000}"/>
    <cellStyle name="20% - Accent1 4 4 2 3 2 3 3" xfId="41185" xr:uid="{00000000-0005-0000-0000-000029A00000}"/>
    <cellStyle name="20% - Accent1 4 4 2 3 2 3 3 2" xfId="41186" xr:uid="{00000000-0005-0000-0000-00002AA00000}"/>
    <cellStyle name="20% - Accent1 4 4 2 3 2 3 4" xfId="41187" xr:uid="{00000000-0005-0000-0000-00002BA00000}"/>
    <cellStyle name="20% - Accent1 4 4 2 3 2 4" xfId="41188" xr:uid="{00000000-0005-0000-0000-00002CA00000}"/>
    <cellStyle name="20% - Accent1 4 4 2 3 2 4 2" xfId="41189" xr:uid="{00000000-0005-0000-0000-00002DA00000}"/>
    <cellStyle name="20% - Accent1 4 4 2 3 2 4 2 2" xfId="41190" xr:uid="{00000000-0005-0000-0000-00002EA00000}"/>
    <cellStyle name="20% - Accent1 4 4 2 3 2 4 2 2 2" xfId="41191" xr:uid="{00000000-0005-0000-0000-00002FA00000}"/>
    <cellStyle name="20% - Accent1 4 4 2 3 2 4 2 3" xfId="41192" xr:uid="{00000000-0005-0000-0000-000030A00000}"/>
    <cellStyle name="20% - Accent1 4 4 2 3 2 4 3" xfId="41193" xr:uid="{00000000-0005-0000-0000-000031A00000}"/>
    <cellStyle name="20% - Accent1 4 4 2 3 2 4 3 2" xfId="41194" xr:uid="{00000000-0005-0000-0000-000032A00000}"/>
    <cellStyle name="20% - Accent1 4 4 2 3 2 4 4" xfId="41195" xr:uid="{00000000-0005-0000-0000-000033A00000}"/>
    <cellStyle name="20% - Accent1 4 4 2 3 2 5" xfId="41196" xr:uid="{00000000-0005-0000-0000-000034A00000}"/>
    <cellStyle name="20% - Accent1 4 4 2 3 2 5 2" xfId="41197" xr:uid="{00000000-0005-0000-0000-000035A00000}"/>
    <cellStyle name="20% - Accent1 4 4 2 3 2 5 2 2" xfId="41198" xr:uid="{00000000-0005-0000-0000-000036A00000}"/>
    <cellStyle name="20% - Accent1 4 4 2 3 2 5 3" xfId="41199" xr:uid="{00000000-0005-0000-0000-000037A00000}"/>
    <cellStyle name="20% - Accent1 4 4 2 3 2 6" xfId="41200" xr:uid="{00000000-0005-0000-0000-000038A00000}"/>
    <cellStyle name="20% - Accent1 4 4 2 3 2 6 2" xfId="41201" xr:uid="{00000000-0005-0000-0000-000039A00000}"/>
    <cellStyle name="20% - Accent1 4 4 2 3 2 6 2 2" xfId="41202" xr:uid="{00000000-0005-0000-0000-00003AA00000}"/>
    <cellStyle name="20% - Accent1 4 4 2 3 2 6 3" xfId="41203" xr:uid="{00000000-0005-0000-0000-00003BA00000}"/>
    <cellStyle name="20% - Accent1 4 4 2 3 2 7" xfId="41204" xr:uid="{00000000-0005-0000-0000-00003CA00000}"/>
    <cellStyle name="20% - Accent1 4 4 2 3 2 7 2" xfId="41205" xr:uid="{00000000-0005-0000-0000-00003DA00000}"/>
    <cellStyle name="20% - Accent1 4 4 2 3 2 8" xfId="41206" xr:uid="{00000000-0005-0000-0000-00003EA00000}"/>
    <cellStyle name="20% - Accent1 4 4 2 3 2 8 2" xfId="41207" xr:uid="{00000000-0005-0000-0000-00003FA00000}"/>
    <cellStyle name="20% - Accent1 4 4 2 3 2 9" xfId="41208" xr:uid="{00000000-0005-0000-0000-000040A00000}"/>
    <cellStyle name="20% - Accent1 4 4 2 3 3" xfId="41209" xr:uid="{00000000-0005-0000-0000-000041A00000}"/>
    <cellStyle name="20% - Accent1 4 4 2 3 3 2" xfId="41210" xr:uid="{00000000-0005-0000-0000-000042A00000}"/>
    <cellStyle name="20% - Accent1 4 4 2 3 3 2 2" xfId="41211" xr:uid="{00000000-0005-0000-0000-000043A00000}"/>
    <cellStyle name="20% - Accent1 4 4 2 3 3 2 2 2" xfId="41212" xr:uid="{00000000-0005-0000-0000-000044A00000}"/>
    <cellStyle name="20% - Accent1 4 4 2 3 3 2 2 2 2" xfId="41213" xr:uid="{00000000-0005-0000-0000-000045A00000}"/>
    <cellStyle name="20% - Accent1 4 4 2 3 3 2 2 3" xfId="41214" xr:uid="{00000000-0005-0000-0000-000046A00000}"/>
    <cellStyle name="20% - Accent1 4 4 2 3 3 2 3" xfId="41215" xr:uid="{00000000-0005-0000-0000-000047A00000}"/>
    <cellStyle name="20% - Accent1 4 4 2 3 3 2 3 2" xfId="41216" xr:uid="{00000000-0005-0000-0000-000048A00000}"/>
    <cellStyle name="20% - Accent1 4 4 2 3 3 2 4" xfId="41217" xr:uid="{00000000-0005-0000-0000-000049A00000}"/>
    <cellStyle name="20% - Accent1 4 4 2 3 3 3" xfId="41218" xr:uid="{00000000-0005-0000-0000-00004AA00000}"/>
    <cellStyle name="20% - Accent1 4 4 2 3 3 3 2" xfId="41219" xr:uid="{00000000-0005-0000-0000-00004BA00000}"/>
    <cellStyle name="20% - Accent1 4 4 2 3 3 3 2 2" xfId="41220" xr:uid="{00000000-0005-0000-0000-00004CA00000}"/>
    <cellStyle name="20% - Accent1 4 4 2 3 3 3 2 2 2" xfId="41221" xr:uid="{00000000-0005-0000-0000-00004DA00000}"/>
    <cellStyle name="20% - Accent1 4 4 2 3 3 3 2 3" xfId="41222" xr:uid="{00000000-0005-0000-0000-00004EA00000}"/>
    <cellStyle name="20% - Accent1 4 4 2 3 3 3 3" xfId="41223" xr:uid="{00000000-0005-0000-0000-00004FA00000}"/>
    <cellStyle name="20% - Accent1 4 4 2 3 3 3 3 2" xfId="41224" xr:uid="{00000000-0005-0000-0000-000050A00000}"/>
    <cellStyle name="20% - Accent1 4 4 2 3 3 3 4" xfId="41225" xr:uid="{00000000-0005-0000-0000-000051A00000}"/>
    <cellStyle name="20% - Accent1 4 4 2 3 3 4" xfId="41226" xr:uid="{00000000-0005-0000-0000-000052A00000}"/>
    <cellStyle name="20% - Accent1 4 4 2 3 3 4 2" xfId="41227" xr:uid="{00000000-0005-0000-0000-000053A00000}"/>
    <cellStyle name="20% - Accent1 4 4 2 3 3 4 2 2" xfId="41228" xr:uid="{00000000-0005-0000-0000-000054A00000}"/>
    <cellStyle name="20% - Accent1 4 4 2 3 3 4 2 2 2" xfId="41229" xr:uid="{00000000-0005-0000-0000-000055A00000}"/>
    <cellStyle name="20% - Accent1 4 4 2 3 3 4 2 3" xfId="41230" xr:uid="{00000000-0005-0000-0000-000056A00000}"/>
    <cellStyle name="20% - Accent1 4 4 2 3 3 4 3" xfId="41231" xr:uid="{00000000-0005-0000-0000-000057A00000}"/>
    <cellStyle name="20% - Accent1 4 4 2 3 3 4 3 2" xfId="41232" xr:uid="{00000000-0005-0000-0000-000058A00000}"/>
    <cellStyle name="20% - Accent1 4 4 2 3 3 4 4" xfId="41233" xr:uid="{00000000-0005-0000-0000-000059A00000}"/>
    <cellStyle name="20% - Accent1 4 4 2 3 3 5" xfId="41234" xr:uid="{00000000-0005-0000-0000-00005AA00000}"/>
    <cellStyle name="20% - Accent1 4 4 2 3 3 5 2" xfId="41235" xr:uid="{00000000-0005-0000-0000-00005BA00000}"/>
    <cellStyle name="20% - Accent1 4 4 2 3 3 5 2 2" xfId="41236" xr:uid="{00000000-0005-0000-0000-00005CA00000}"/>
    <cellStyle name="20% - Accent1 4 4 2 3 3 5 3" xfId="41237" xr:uid="{00000000-0005-0000-0000-00005DA00000}"/>
    <cellStyle name="20% - Accent1 4 4 2 3 3 6" xfId="41238" xr:uid="{00000000-0005-0000-0000-00005EA00000}"/>
    <cellStyle name="20% - Accent1 4 4 2 3 3 6 2" xfId="41239" xr:uid="{00000000-0005-0000-0000-00005FA00000}"/>
    <cellStyle name="20% - Accent1 4 4 2 3 3 6 2 2" xfId="41240" xr:uid="{00000000-0005-0000-0000-000060A00000}"/>
    <cellStyle name="20% - Accent1 4 4 2 3 3 6 3" xfId="41241" xr:uid="{00000000-0005-0000-0000-000061A00000}"/>
    <cellStyle name="20% - Accent1 4 4 2 3 3 7" xfId="41242" xr:uid="{00000000-0005-0000-0000-000062A00000}"/>
    <cellStyle name="20% - Accent1 4 4 2 3 3 7 2" xfId="41243" xr:uid="{00000000-0005-0000-0000-000063A00000}"/>
    <cellStyle name="20% - Accent1 4 4 2 3 3 8" xfId="41244" xr:uid="{00000000-0005-0000-0000-000064A00000}"/>
    <cellStyle name="20% - Accent1 4 4 2 3 3 8 2" xfId="41245" xr:uid="{00000000-0005-0000-0000-000065A00000}"/>
    <cellStyle name="20% - Accent1 4 4 2 3 3 9" xfId="41246" xr:uid="{00000000-0005-0000-0000-000066A00000}"/>
    <cellStyle name="20% - Accent1 4 4 2 3 4" xfId="41247" xr:uid="{00000000-0005-0000-0000-000067A00000}"/>
    <cellStyle name="20% - Accent1 4 4 2 3 4 2" xfId="41248" xr:uid="{00000000-0005-0000-0000-000068A00000}"/>
    <cellStyle name="20% - Accent1 4 4 2 3 4 2 2" xfId="41249" xr:uid="{00000000-0005-0000-0000-000069A00000}"/>
    <cellStyle name="20% - Accent1 4 4 2 3 4 2 2 2" xfId="41250" xr:uid="{00000000-0005-0000-0000-00006AA00000}"/>
    <cellStyle name="20% - Accent1 4 4 2 3 4 2 3" xfId="41251" xr:uid="{00000000-0005-0000-0000-00006BA00000}"/>
    <cellStyle name="20% - Accent1 4 4 2 3 4 3" xfId="41252" xr:uid="{00000000-0005-0000-0000-00006CA00000}"/>
    <cellStyle name="20% - Accent1 4 4 2 3 4 3 2" xfId="41253" xr:uid="{00000000-0005-0000-0000-00006DA00000}"/>
    <cellStyle name="20% - Accent1 4 4 2 3 4 4" xfId="41254" xr:uid="{00000000-0005-0000-0000-00006EA00000}"/>
    <cellStyle name="20% - Accent1 4 4 2 3 5" xfId="41255" xr:uid="{00000000-0005-0000-0000-00006FA00000}"/>
    <cellStyle name="20% - Accent1 4 4 2 3 5 2" xfId="41256" xr:uid="{00000000-0005-0000-0000-000070A00000}"/>
    <cellStyle name="20% - Accent1 4 4 2 3 5 2 2" xfId="41257" xr:uid="{00000000-0005-0000-0000-000071A00000}"/>
    <cellStyle name="20% - Accent1 4 4 2 3 5 2 2 2" xfId="41258" xr:uid="{00000000-0005-0000-0000-000072A00000}"/>
    <cellStyle name="20% - Accent1 4 4 2 3 5 2 3" xfId="41259" xr:uid="{00000000-0005-0000-0000-000073A00000}"/>
    <cellStyle name="20% - Accent1 4 4 2 3 5 3" xfId="41260" xr:uid="{00000000-0005-0000-0000-000074A00000}"/>
    <cellStyle name="20% - Accent1 4 4 2 3 5 3 2" xfId="41261" xr:uid="{00000000-0005-0000-0000-000075A00000}"/>
    <cellStyle name="20% - Accent1 4 4 2 3 5 4" xfId="41262" xr:uid="{00000000-0005-0000-0000-000076A00000}"/>
    <cellStyle name="20% - Accent1 4 4 2 3 6" xfId="41263" xr:uid="{00000000-0005-0000-0000-000077A00000}"/>
    <cellStyle name="20% - Accent1 4 4 2 3 6 2" xfId="41264" xr:uid="{00000000-0005-0000-0000-000078A00000}"/>
    <cellStyle name="20% - Accent1 4 4 2 3 6 2 2" xfId="41265" xr:uid="{00000000-0005-0000-0000-000079A00000}"/>
    <cellStyle name="20% - Accent1 4 4 2 3 6 2 2 2" xfId="41266" xr:uid="{00000000-0005-0000-0000-00007AA00000}"/>
    <cellStyle name="20% - Accent1 4 4 2 3 6 2 3" xfId="41267" xr:uid="{00000000-0005-0000-0000-00007BA00000}"/>
    <cellStyle name="20% - Accent1 4 4 2 3 6 3" xfId="41268" xr:uid="{00000000-0005-0000-0000-00007CA00000}"/>
    <cellStyle name="20% - Accent1 4 4 2 3 6 3 2" xfId="41269" xr:uid="{00000000-0005-0000-0000-00007DA00000}"/>
    <cellStyle name="20% - Accent1 4 4 2 3 6 4" xfId="41270" xr:uid="{00000000-0005-0000-0000-00007EA00000}"/>
    <cellStyle name="20% - Accent1 4 4 2 3 7" xfId="41271" xr:uid="{00000000-0005-0000-0000-00007FA00000}"/>
    <cellStyle name="20% - Accent1 4 4 2 3 7 2" xfId="41272" xr:uid="{00000000-0005-0000-0000-000080A00000}"/>
    <cellStyle name="20% - Accent1 4 4 2 3 7 2 2" xfId="41273" xr:uid="{00000000-0005-0000-0000-000081A00000}"/>
    <cellStyle name="20% - Accent1 4 4 2 3 7 3" xfId="41274" xr:uid="{00000000-0005-0000-0000-000082A00000}"/>
    <cellStyle name="20% - Accent1 4 4 2 3 8" xfId="41275" xr:uid="{00000000-0005-0000-0000-000083A00000}"/>
    <cellStyle name="20% - Accent1 4 4 2 3 8 2" xfId="41276" xr:uid="{00000000-0005-0000-0000-000084A00000}"/>
    <cellStyle name="20% - Accent1 4 4 2 3 8 2 2" xfId="41277" xr:uid="{00000000-0005-0000-0000-000085A00000}"/>
    <cellStyle name="20% - Accent1 4 4 2 3 8 3" xfId="41278" xr:uid="{00000000-0005-0000-0000-000086A00000}"/>
    <cellStyle name="20% - Accent1 4 4 2 3 9" xfId="41279" xr:uid="{00000000-0005-0000-0000-000087A00000}"/>
    <cellStyle name="20% - Accent1 4 4 2 3 9 2" xfId="41280" xr:uid="{00000000-0005-0000-0000-000088A00000}"/>
    <cellStyle name="20% - Accent1 4 4 2 4" xfId="41281" xr:uid="{00000000-0005-0000-0000-000089A00000}"/>
    <cellStyle name="20% - Accent1 4 4 2 4 10" xfId="41282" xr:uid="{00000000-0005-0000-0000-00008AA00000}"/>
    <cellStyle name="20% - Accent1 4 4 2 4 10 2" xfId="41283" xr:uid="{00000000-0005-0000-0000-00008BA00000}"/>
    <cellStyle name="20% - Accent1 4 4 2 4 11" xfId="41284" xr:uid="{00000000-0005-0000-0000-00008CA00000}"/>
    <cellStyle name="20% - Accent1 4 4 2 4 2" xfId="41285" xr:uid="{00000000-0005-0000-0000-00008DA00000}"/>
    <cellStyle name="20% - Accent1 4 4 2 4 2 2" xfId="41286" xr:uid="{00000000-0005-0000-0000-00008EA00000}"/>
    <cellStyle name="20% - Accent1 4 4 2 4 2 2 2" xfId="41287" xr:uid="{00000000-0005-0000-0000-00008FA00000}"/>
    <cellStyle name="20% - Accent1 4 4 2 4 2 2 2 2" xfId="41288" xr:uid="{00000000-0005-0000-0000-000090A00000}"/>
    <cellStyle name="20% - Accent1 4 4 2 4 2 2 2 2 2" xfId="41289" xr:uid="{00000000-0005-0000-0000-000091A00000}"/>
    <cellStyle name="20% - Accent1 4 4 2 4 2 2 2 3" xfId="41290" xr:uid="{00000000-0005-0000-0000-000092A00000}"/>
    <cellStyle name="20% - Accent1 4 4 2 4 2 2 3" xfId="41291" xr:uid="{00000000-0005-0000-0000-000093A00000}"/>
    <cellStyle name="20% - Accent1 4 4 2 4 2 2 3 2" xfId="41292" xr:uid="{00000000-0005-0000-0000-000094A00000}"/>
    <cellStyle name="20% - Accent1 4 4 2 4 2 2 4" xfId="41293" xr:uid="{00000000-0005-0000-0000-000095A00000}"/>
    <cellStyle name="20% - Accent1 4 4 2 4 2 3" xfId="41294" xr:uid="{00000000-0005-0000-0000-000096A00000}"/>
    <cellStyle name="20% - Accent1 4 4 2 4 2 3 2" xfId="41295" xr:uid="{00000000-0005-0000-0000-000097A00000}"/>
    <cellStyle name="20% - Accent1 4 4 2 4 2 3 2 2" xfId="41296" xr:uid="{00000000-0005-0000-0000-000098A00000}"/>
    <cellStyle name="20% - Accent1 4 4 2 4 2 3 2 2 2" xfId="41297" xr:uid="{00000000-0005-0000-0000-000099A00000}"/>
    <cellStyle name="20% - Accent1 4 4 2 4 2 3 2 3" xfId="41298" xr:uid="{00000000-0005-0000-0000-00009AA00000}"/>
    <cellStyle name="20% - Accent1 4 4 2 4 2 3 3" xfId="41299" xr:uid="{00000000-0005-0000-0000-00009BA00000}"/>
    <cellStyle name="20% - Accent1 4 4 2 4 2 3 3 2" xfId="41300" xr:uid="{00000000-0005-0000-0000-00009CA00000}"/>
    <cellStyle name="20% - Accent1 4 4 2 4 2 3 4" xfId="41301" xr:uid="{00000000-0005-0000-0000-00009DA00000}"/>
    <cellStyle name="20% - Accent1 4 4 2 4 2 4" xfId="41302" xr:uid="{00000000-0005-0000-0000-00009EA00000}"/>
    <cellStyle name="20% - Accent1 4 4 2 4 2 4 2" xfId="41303" xr:uid="{00000000-0005-0000-0000-00009FA00000}"/>
    <cellStyle name="20% - Accent1 4 4 2 4 2 4 2 2" xfId="41304" xr:uid="{00000000-0005-0000-0000-0000A0A00000}"/>
    <cellStyle name="20% - Accent1 4 4 2 4 2 4 2 2 2" xfId="41305" xr:uid="{00000000-0005-0000-0000-0000A1A00000}"/>
    <cellStyle name="20% - Accent1 4 4 2 4 2 4 2 3" xfId="41306" xr:uid="{00000000-0005-0000-0000-0000A2A00000}"/>
    <cellStyle name="20% - Accent1 4 4 2 4 2 4 3" xfId="41307" xr:uid="{00000000-0005-0000-0000-0000A3A00000}"/>
    <cellStyle name="20% - Accent1 4 4 2 4 2 4 3 2" xfId="41308" xr:uid="{00000000-0005-0000-0000-0000A4A00000}"/>
    <cellStyle name="20% - Accent1 4 4 2 4 2 4 4" xfId="41309" xr:uid="{00000000-0005-0000-0000-0000A5A00000}"/>
    <cellStyle name="20% - Accent1 4 4 2 4 2 5" xfId="41310" xr:uid="{00000000-0005-0000-0000-0000A6A00000}"/>
    <cellStyle name="20% - Accent1 4 4 2 4 2 5 2" xfId="41311" xr:uid="{00000000-0005-0000-0000-0000A7A00000}"/>
    <cellStyle name="20% - Accent1 4 4 2 4 2 5 2 2" xfId="41312" xr:uid="{00000000-0005-0000-0000-0000A8A00000}"/>
    <cellStyle name="20% - Accent1 4 4 2 4 2 5 3" xfId="41313" xr:uid="{00000000-0005-0000-0000-0000A9A00000}"/>
    <cellStyle name="20% - Accent1 4 4 2 4 2 6" xfId="41314" xr:uid="{00000000-0005-0000-0000-0000AAA00000}"/>
    <cellStyle name="20% - Accent1 4 4 2 4 2 6 2" xfId="41315" xr:uid="{00000000-0005-0000-0000-0000ABA00000}"/>
    <cellStyle name="20% - Accent1 4 4 2 4 2 6 2 2" xfId="41316" xr:uid="{00000000-0005-0000-0000-0000ACA00000}"/>
    <cellStyle name="20% - Accent1 4 4 2 4 2 6 3" xfId="41317" xr:uid="{00000000-0005-0000-0000-0000ADA00000}"/>
    <cellStyle name="20% - Accent1 4 4 2 4 2 7" xfId="41318" xr:uid="{00000000-0005-0000-0000-0000AEA00000}"/>
    <cellStyle name="20% - Accent1 4 4 2 4 2 7 2" xfId="41319" xr:uid="{00000000-0005-0000-0000-0000AFA00000}"/>
    <cellStyle name="20% - Accent1 4 4 2 4 2 8" xfId="41320" xr:uid="{00000000-0005-0000-0000-0000B0A00000}"/>
    <cellStyle name="20% - Accent1 4 4 2 4 2 8 2" xfId="41321" xr:uid="{00000000-0005-0000-0000-0000B1A00000}"/>
    <cellStyle name="20% - Accent1 4 4 2 4 2 9" xfId="41322" xr:uid="{00000000-0005-0000-0000-0000B2A00000}"/>
    <cellStyle name="20% - Accent1 4 4 2 4 3" xfId="41323" xr:uid="{00000000-0005-0000-0000-0000B3A00000}"/>
    <cellStyle name="20% - Accent1 4 4 2 4 3 2" xfId="41324" xr:uid="{00000000-0005-0000-0000-0000B4A00000}"/>
    <cellStyle name="20% - Accent1 4 4 2 4 3 2 2" xfId="41325" xr:uid="{00000000-0005-0000-0000-0000B5A00000}"/>
    <cellStyle name="20% - Accent1 4 4 2 4 3 2 2 2" xfId="41326" xr:uid="{00000000-0005-0000-0000-0000B6A00000}"/>
    <cellStyle name="20% - Accent1 4 4 2 4 3 2 2 2 2" xfId="41327" xr:uid="{00000000-0005-0000-0000-0000B7A00000}"/>
    <cellStyle name="20% - Accent1 4 4 2 4 3 2 2 3" xfId="41328" xr:uid="{00000000-0005-0000-0000-0000B8A00000}"/>
    <cellStyle name="20% - Accent1 4 4 2 4 3 2 3" xfId="41329" xr:uid="{00000000-0005-0000-0000-0000B9A00000}"/>
    <cellStyle name="20% - Accent1 4 4 2 4 3 2 3 2" xfId="41330" xr:uid="{00000000-0005-0000-0000-0000BAA00000}"/>
    <cellStyle name="20% - Accent1 4 4 2 4 3 2 4" xfId="41331" xr:uid="{00000000-0005-0000-0000-0000BBA00000}"/>
    <cellStyle name="20% - Accent1 4 4 2 4 3 3" xfId="41332" xr:uid="{00000000-0005-0000-0000-0000BCA00000}"/>
    <cellStyle name="20% - Accent1 4 4 2 4 3 3 2" xfId="41333" xr:uid="{00000000-0005-0000-0000-0000BDA00000}"/>
    <cellStyle name="20% - Accent1 4 4 2 4 3 3 2 2" xfId="41334" xr:uid="{00000000-0005-0000-0000-0000BEA00000}"/>
    <cellStyle name="20% - Accent1 4 4 2 4 3 3 2 2 2" xfId="41335" xr:uid="{00000000-0005-0000-0000-0000BFA00000}"/>
    <cellStyle name="20% - Accent1 4 4 2 4 3 3 2 3" xfId="41336" xr:uid="{00000000-0005-0000-0000-0000C0A00000}"/>
    <cellStyle name="20% - Accent1 4 4 2 4 3 3 3" xfId="41337" xr:uid="{00000000-0005-0000-0000-0000C1A00000}"/>
    <cellStyle name="20% - Accent1 4 4 2 4 3 3 3 2" xfId="41338" xr:uid="{00000000-0005-0000-0000-0000C2A00000}"/>
    <cellStyle name="20% - Accent1 4 4 2 4 3 3 4" xfId="41339" xr:uid="{00000000-0005-0000-0000-0000C3A00000}"/>
    <cellStyle name="20% - Accent1 4 4 2 4 3 4" xfId="41340" xr:uid="{00000000-0005-0000-0000-0000C4A00000}"/>
    <cellStyle name="20% - Accent1 4 4 2 4 3 4 2" xfId="41341" xr:uid="{00000000-0005-0000-0000-0000C5A00000}"/>
    <cellStyle name="20% - Accent1 4 4 2 4 3 4 2 2" xfId="41342" xr:uid="{00000000-0005-0000-0000-0000C6A00000}"/>
    <cellStyle name="20% - Accent1 4 4 2 4 3 4 2 2 2" xfId="41343" xr:uid="{00000000-0005-0000-0000-0000C7A00000}"/>
    <cellStyle name="20% - Accent1 4 4 2 4 3 4 2 3" xfId="41344" xr:uid="{00000000-0005-0000-0000-0000C8A00000}"/>
    <cellStyle name="20% - Accent1 4 4 2 4 3 4 3" xfId="41345" xr:uid="{00000000-0005-0000-0000-0000C9A00000}"/>
    <cellStyle name="20% - Accent1 4 4 2 4 3 4 3 2" xfId="41346" xr:uid="{00000000-0005-0000-0000-0000CAA00000}"/>
    <cellStyle name="20% - Accent1 4 4 2 4 3 4 4" xfId="41347" xr:uid="{00000000-0005-0000-0000-0000CBA00000}"/>
    <cellStyle name="20% - Accent1 4 4 2 4 3 5" xfId="41348" xr:uid="{00000000-0005-0000-0000-0000CCA00000}"/>
    <cellStyle name="20% - Accent1 4 4 2 4 3 5 2" xfId="41349" xr:uid="{00000000-0005-0000-0000-0000CDA00000}"/>
    <cellStyle name="20% - Accent1 4 4 2 4 3 5 2 2" xfId="41350" xr:uid="{00000000-0005-0000-0000-0000CEA00000}"/>
    <cellStyle name="20% - Accent1 4 4 2 4 3 5 3" xfId="41351" xr:uid="{00000000-0005-0000-0000-0000CFA00000}"/>
    <cellStyle name="20% - Accent1 4 4 2 4 3 6" xfId="41352" xr:uid="{00000000-0005-0000-0000-0000D0A00000}"/>
    <cellStyle name="20% - Accent1 4 4 2 4 3 6 2" xfId="41353" xr:uid="{00000000-0005-0000-0000-0000D1A00000}"/>
    <cellStyle name="20% - Accent1 4 4 2 4 3 6 2 2" xfId="41354" xr:uid="{00000000-0005-0000-0000-0000D2A00000}"/>
    <cellStyle name="20% - Accent1 4 4 2 4 3 6 3" xfId="41355" xr:uid="{00000000-0005-0000-0000-0000D3A00000}"/>
    <cellStyle name="20% - Accent1 4 4 2 4 3 7" xfId="41356" xr:uid="{00000000-0005-0000-0000-0000D4A00000}"/>
    <cellStyle name="20% - Accent1 4 4 2 4 3 7 2" xfId="41357" xr:uid="{00000000-0005-0000-0000-0000D5A00000}"/>
    <cellStyle name="20% - Accent1 4 4 2 4 3 8" xfId="41358" xr:uid="{00000000-0005-0000-0000-0000D6A00000}"/>
    <cellStyle name="20% - Accent1 4 4 2 4 3 8 2" xfId="41359" xr:uid="{00000000-0005-0000-0000-0000D7A00000}"/>
    <cellStyle name="20% - Accent1 4 4 2 4 3 9" xfId="41360" xr:uid="{00000000-0005-0000-0000-0000D8A00000}"/>
    <cellStyle name="20% - Accent1 4 4 2 4 4" xfId="41361" xr:uid="{00000000-0005-0000-0000-0000D9A00000}"/>
    <cellStyle name="20% - Accent1 4 4 2 4 4 2" xfId="41362" xr:uid="{00000000-0005-0000-0000-0000DAA00000}"/>
    <cellStyle name="20% - Accent1 4 4 2 4 4 2 2" xfId="41363" xr:uid="{00000000-0005-0000-0000-0000DBA00000}"/>
    <cellStyle name="20% - Accent1 4 4 2 4 4 2 2 2" xfId="41364" xr:uid="{00000000-0005-0000-0000-0000DCA00000}"/>
    <cellStyle name="20% - Accent1 4 4 2 4 4 2 3" xfId="41365" xr:uid="{00000000-0005-0000-0000-0000DDA00000}"/>
    <cellStyle name="20% - Accent1 4 4 2 4 4 3" xfId="41366" xr:uid="{00000000-0005-0000-0000-0000DEA00000}"/>
    <cellStyle name="20% - Accent1 4 4 2 4 4 3 2" xfId="41367" xr:uid="{00000000-0005-0000-0000-0000DFA00000}"/>
    <cellStyle name="20% - Accent1 4 4 2 4 4 4" xfId="41368" xr:uid="{00000000-0005-0000-0000-0000E0A00000}"/>
    <cellStyle name="20% - Accent1 4 4 2 4 5" xfId="41369" xr:uid="{00000000-0005-0000-0000-0000E1A00000}"/>
    <cellStyle name="20% - Accent1 4 4 2 4 5 2" xfId="41370" xr:uid="{00000000-0005-0000-0000-0000E2A00000}"/>
    <cellStyle name="20% - Accent1 4 4 2 4 5 2 2" xfId="41371" xr:uid="{00000000-0005-0000-0000-0000E3A00000}"/>
    <cellStyle name="20% - Accent1 4 4 2 4 5 2 2 2" xfId="41372" xr:uid="{00000000-0005-0000-0000-0000E4A00000}"/>
    <cellStyle name="20% - Accent1 4 4 2 4 5 2 3" xfId="41373" xr:uid="{00000000-0005-0000-0000-0000E5A00000}"/>
    <cellStyle name="20% - Accent1 4 4 2 4 5 3" xfId="41374" xr:uid="{00000000-0005-0000-0000-0000E6A00000}"/>
    <cellStyle name="20% - Accent1 4 4 2 4 5 3 2" xfId="41375" xr:uid="{00000000-0005-0000-0000-0000E7A00000}"/>
    <cellStyle name="20% - Accent1 4 4 2 4 5 4" xfId="41376" xr:uid="{00000000-0005-0000-0000-0000E8A00000}"/>
    <cellStyle name="20% - Accent1 4 4 2 4 6" xfId="41377" xr:uid="{00000000-0005-0000-0000-0000E9A00000}"/>
    <cellStyle name="20% - Accent1 4 4 2 4 6 2" xfId="41378" xr:uid="{00000000-0005-0000-0000-0000EAA00000}"/>
    <cellStyle name="20% - Accent1 4 4 2 4 6 2 2" xfId="41379" xr:uid="{00000000-0005-0000-0000-0000EBA00000}"/>
    <cellStyle name="20% - Accent1 4 4 2 4 6 2 2 2" xfId="41380" xr:uid="{00000000-0005-0000-0000-0000ECA00000}"/>
    <cellStyle name="20% - Accent1 4 4 2 4 6 2 3" xfId="41381" xr:uid="{00000000-0005-0000-0000-0000EDA00000}"/>
    <cellStyle name="20% - Accent1 4 4 2 4 6 3" xfId="41382" xr:uid="{00000000-0005-0000-0000-0000EEA00000}"/>
    <cellStyle name="20% - Accent1 4 4 2 4 6 3 2" xfId="41383" xr:uid="{00000000-0005-0000-0000-0000EFA00000}"/>
    <cellStyle name="20% - Accent1 4 4 2 4 6 4" xfId="41384" xr:uid="{00000000-0005-0000-0000-0000F0A00000}"/>
    <cellStyle name="20% - Accent1 4 4 2 4 7" xfId="41385" xr:uid="{00000000-0005-0000-0000-0000F1A00000}"/>
    <cellStyle name="20% - Accent1 4 4 2 4 7 2" xfId="41386" xr:uid="{00000000-0005-0000-0000-0000F2A00000}"/>
    <cellStyle name="20% - Accent1 4 4 2 4 7 2 2" xfId="41387" xr:uid="{00000000-0005-0000-0000-0000F3A00000}"/>
    <cellStyle name="20% - Accent1 4 4 2 4 7 3" xfId="41388" xr:uid="{00000000-0005-0000-0000-0000F4A00000}"/>
    <cellStyle name="20% - Accent1 4 4 2 4 8" xfId="41389" xr:uid="{00000000-0005-0000-0000-0000F5A00000}"/>
    <cellStyle name="20% - Accent1 4 4 2 4 8 2" xfId="41390" xr:uid="{00000000-0005-0000-0000-0000F6A00000}"/>
    <cellStyle name="20% - Accent1 4 4 2 4 8 2 2" xfId="41391" xr:uid="{00000000-0005-0000-0000-0000F7A00000}"/>
    <cellStyle name="20% - Accent1 4 4 2 4 8 3" xfId="41392" xr:uid="{00000000-0005-0000-0000-0000F8A00000}"/>
    <cellStyle name="20% - Accent1 4 4 2 4 9" xfId="41393" xr:uid="{00000000-0005-0000-0000-0000F9A00000}"/>
    <cellStyle name="20% - Accent1 4 4 2 4 9 2" xfId="41394" xr:uid="{00000000-0005-0000-0000-0000FAA00000}"/>
    <cellStyle name="20% - Accent1 4 4 2 5" xfId="41395" xr:uid="{00000000-0005-0000-0000-0000FBA00000}"/>
    <cellStyle name="20% - Accent1 4 4 2 5 10" xfId="41396" xr:uid="{00000000-0005-0000-0000-0000FCA00000}"/>
    <cellStyle name="20% - Accent1 4 4 2 5 10 2" xfId="41397" xr:uid="{00000000-0005-0000-0000-0000FDA00000}"/>
    <cellStyle name="20% - Accent1 4 4 2 5 11" xfId="41398" xr:uid="{00000000-0005-0000-0000-0000FEA00000}"/>
    <cellStyle name="20% - Accent1 4 4 2 5 2" xfId="41399" xr:uid="{00000000-0005-0000-0000-0000FFA00000}"/>
    <cellStyle name="20% - Accent1 4 4 2 5 2 2" xfId="41400" xr:uid="{00000000-0005-0000-0000-000000A10000}"/>
    <cellStyle name="20% - Accent1 4 4 2 5 2 2 2" xfId="41401" xr:uid="{00000000-0005-0000-0000-000001A10000}"/>
    <cellStyle name="20% - Accent1 4 4 2 5 2 2 2 2" xfId="41402" xr:uid="{00000000-0005-0000-0000-000002A10000}"/>
    <cellStyle name="20% - Accent1 4 4 2 5 2 2 2 2 2" xfId="41403" xr:uid="{00000000-0005-0000-0000-000003A10000}"/>
    <cellStyle name="20% - Accent1 4 4 2 5 2 2 2 3" xfId="41404" xr:uid="{00000000-0005-0000-0000-000004A10000}"/>
    <cellStyle name="20% - Accent1 4 4 2 5 2 2 3" xfId="41405" xr:uid="{00000000-0005-0000-0000-000005A10000}"/>
    <cellStyle name="20% - Accent1 4 4 2 5 2 2 3 2" xfId="41406" xr:uid="{00000000-0005-0000-0000-000006A10000}"/>
    <cellStyle name="20% - Accent1 4 4 2 5 2 2 4" xfId="41407" xr:uid="{00000000-0005-0000-0000-000007A10000}"/>
    <cellStyle name="20% - Accent1 4 4 2 5 2 3" xfId="41408" xr:uid="{00000000-0005-0000-0000-000008A10000}"/>
    <cellStyle name="20% - Accent1 4 4 2 5 2 3 2" xfId="41409" xr:uid="{00000000-0005-0000-0000-000009A10000}"/>
    <cellStyle name="20% - Accent1 4 4 2 5 2 3 2 2" xfId="41410" xr:uid="{00000000-0005-0000-0000-00000AA10000}"/>
    <cellStyle name="20% - Accent1 4 4 2 5 2 3 2 2 2" xfId="41411" xr:uid="{00000000-0005-0000-0000-00000BA10000}"/>
    <cellStyle name="20% - Accent1 4 4 2 5 2 3 2 3" xfId="41412" xr:uid="{00000000-0005-0000-0000-00000CA10000}"/>
    <cellStyle name="20% - Accent1 4 4 2 5 2 3 3" xfId="41413" xr:uid="{00000000-0005-0000-0000-00000DA10000}"/>
    <cellStyle name="20% - Accent1 4 4 2 5 2 3 3 2" xfId="41414" xr:uid="{00000000-0005-0000-0000-00000EA10000}"/>
    <cellStyle name="20% - Accent1 4 4 2 5 2 3 4" xfId="41415" xr:uid="{00000000-0005-0000-0000-00000FA10000}"/>
    <cellStyle name="20% - Accent1 4 4 2 5 2 4" xfId="41416" xr:uid="{00000000-0005-0000-0000-000010A10000}"/>
    <cellStyle name="20% - Accent1 4 4 2 5 2 4 2" xfId="41417" xr:uid="{00000000-0005-0000-0000-000011A10000}"/>
    <cellStyle name="20% - Accent1 4 4 2 5 2 4 2 2" xfId="41418" xr:uid="{00000000-0005-0000-0000-000012A10000}"/>
    <cellStyle name="20% - Accent1 4 4 2 5 2 4 2 2 2" xfId="41419" xr:uid="{00000000-0005-0000-0000-000013A10000}"/>
    <cellStyle name="20% - Accent1 4 4 2 5 2 4 2 3" xfId="41420" xr:uid="{00000000-0005-0000-0000-000014A10000}"/>
    <cellStyle name="20% - Accent1 4 4 2 5 2 4 3" xfId="41421" xr:uid="{00000000-0005-0000-0000-000015A10000}"/>
    <cellStyle name="20% - Accent1 4 4 2 5 2 4 3 2" xfId="41422" xr:uid="{00000000-0005-0000-0000-000016A10000}"/>
    <cellStyle name="20% - Accent1 4 4 2 5 2 4 4" xfId="41423" xr:uid="{00000000-0005-0000-0000-000017A10000}"/>
    <cellStyle name="20% - Accent1 4 4 2 5 2 5" xfId="41424" xr:uid="{00000000-0005-0000-0000-000018A10000}"/>
    <cellStyle name="20% - Accent1 4 4 2 5 2 5 2" xfId="41425" xr:uid="{00000000-0005-0000-0000-000019A10000}"/>
    <cellStyle name="20% - Accent1 4 4 2 5 2 5 2 2" xfId="41426" xr:uid="{00000000-0005-0000-0000-00001AA10000}"/>
    <cellStyle name="20% - Accent1 4 4 2 5 2 5 3" xfId="41427" xr:uid="{00000000-0005-0000-0000-00001BA10000}"/>
    <cellStyle name="20% - Accent1 4 4 2 5 2 6" xfId="41428" xr:uid="{00000000-0005-0000-0000-00001CA10000}"/>
    <cellStyle name="20% - Accent1 4 4 2 5 2 6 2" xfId="41429" xr:uid="{00000000-0005-0000-0000-00001DA10000}"/>
    <cellStyle name="20% - Accent1 4 4 2 5 2 6 2 2" xfId="41430" xr:uid="{00000000-0005-0000-0000-00001EA10000}"/>
    <cellStyle name="20% - Accent1 4 4 2 5 2 6 3" xfId="41431" xr:uid="{00000000-0005-0000-0000-00001FA10000}"/>
    <cellStyle name="20% - Accent1 4 4 2 5 2 7" xfId="41432" xr:uid="{00000000-0005-0000-0000-000020A10000}"/>
    <cellStyle name="20% - Accent1 4 4 2 5 2 7 2" xfId="41433" xr:uid="{00000000-0005-0000-0000-000021A10000}"/>
    <cellStyle name="20% - Accent1 4 4 2 5 2 8" xfId="41434" xr:uid="{00000000-0005-0000-0000-000022A10000}"/>
    <cellStyle name="20% - Accent1 4 4 2 5 2 8 2" xfId="41435" xr:uid="{00000000-0005-0000-0000-000023A10000}"/>
    <cellStyle name="20% - Accent1 4 4 2 5 2 9" xfId="41436" xr:uid="{00000000-0005-0000-0000-000024A10000}"/>
    <cellStyle name="20% - Accent1 4 4 2 5 3" xfId="41437" xr:uid="{00000000-0005-0000-0000-000025A10000}"/>
    <cellStyle name="20% - Accent1 4 4 2 5 3 2" xfId="41438" xr:uid="{00000000-0005-0000-0000-000026A10000}"/>
    <cellStyle name="20% - Accent1 4 4 2 5 3 2 2" xfId="41439" xr:uid="{00000000-0005-0000-0000-000027A10000}"/>
    <cellStyle name="20% - Accent1 4 4 2 5 3 2 2 2" xfId="41440" xr:uid="{00000000-0005-0000-0000-000028A10000}"/>
    <cellStyle name="20% - Accent1 4 4 2 5 3 2 2 2 2" xfId="41441" xr:uid="{00000000-0005-0000-0000-000029A10000}"/>
    <cellStyle name="20% - Accent1 4 4 2 5 3 2 2 3" xfId="41442" xr:uid="{00000000-0005-0000-0000-00002AA10000}"/>
    <cellStyle name="20% - Accent1 4 4 2 5 3 2 3" xfId="41443" xr:uid="{00000000-0005-0000-0000-00002BA10000}"/>
    <cellStyle name="20% - Accent1 4 4 2 5 3 2 3 2" xfId="41444" xr:uid="{00000000-0005-0000-0000-00002CA10000}"/>
    <cellStyle name="20% - Accent1 4 4 2 5 3 2 4" xfId="41445" xr:uid="{00000000-0005-0000-0000-00002DA10000}"/>
    <cellStyle name="20% - Accent1 4 4 2 5 3 3" xfId="41446" xr:uid="{00000000-0005-0000-0000-00002EA10000}"/>
    <cellStyle name="20% - Accent1 4 4 2 5 3 3 2" xfId="41447" xr:uid="{00000000-0005-0000-0000-00002FA10000}"/>
    <cellStyle name="20% - Accent1 4 4 2 5 3 3 2 2" xfId="41448" xr:uid="{00000000-0005-0000-0000-000030A10000}"/>
    <cellStyle name="20% - Accent1 4 4 2 5 3 3 2 2 2" xfId="41449" xr:uid="{00000000-0005-0000-0000-000031A10000}"/>
    <cellStyle name="20% - Accent1 4 4 2 5 3 3 2 3" xfId="41450" xr:uid="{00000000-0005-0000-0000-000032A10000}"/>
    <cellStyle name="20% - Accent1 4 4 2 5 3 3 3" xfId="41451" xr:uid="{00000000-0005-0000-0000-000033A10000}"/>
    <cellStyle name="20% - Accent1 4 4 2 5 3 3 3 2" xfId="41452" xr:uid="{00000000-0005-0000-0000-000034A10000}"/>
    <cellStyle name="20% - Accent1 4 4 2 5 3 3 4" xfId="41453" xr:uid="{00000000-0005-0000-0000-000035A10000}"/>
    <cellStyle name="20% - Accent1 4 4 2 5 3 4" xfId="41454" xr:uid="{00000000-0005-0000-0000-000036A10000}"/>
    <cellStyle name="20% - Accent1 4 4 2 5 3 4 2" xfId="41455" xr:uid="{00000000-0005-0000-0000-000037A10000}"/>
    <cellStyle name="20% - Accent1 4 4 2 5 3 4 2 2" xfId="41456" xr:uid="{00000000-0005-0000-0000-000038A10000}"/>
    <cellStyle name="20% - Accent1 4 4 2 5 3 4 2 2 2" xfId="41457" xr:uid="{00000000-0005-0000-0000-000039A10000}"/>
    <cellStyle name="20% - Accent1 4 4 2 5 3 4 2 3" xfId="41458" xr:uid="{00000000-0005-0000-0000-00003AA10000}"/>
    <cellStyle name="20% - Accent1 4 4 2 5 3 4 3" xfId="41459" xr:uid="{00000000-0005-0000-0000-00003BA10000}"/>
    <cellStyle name="20% - Accent1 4 4 2 5 3 4 3 2" xfId="41460" xr:uid="{00000000-0005-0000-0000-00003CA10000}"/>
    <cellStyle name="20% - Accent1 4 4 2 5 3 4 4" xfId="41461" xr:uid="{00000000-0005-0000-0000-00003DA10000}"/>
    <cellStyle name="20% - Accent1 4 4 2 5 3 5" xfId="41462" xr:uid="{00000000-0005-0000-0000-00003EA10000}"/>
    <cellStyle name="20% - Accent1 4 4 2 5 3 5 2" xfId="41463" xr:uid="{00000000-0005-0000-0000-00003FA10000}"/>
    <cellStyle name="20% - Accent1 4 4 2 5 3 5 2 2" xfId="41464" xr:uid="{00000000-0005-0000-0000-000040A10000}"/>
    <cellStyle name="20% - Accent1 4 4 2 5 3 5 3" xfId="41465" xr:uid="{00000000-0005-0000-0000-000041A10000}"/>
    <cellStyle name="20% - Accent1 4 4 2 5 3 6" xfId="41466" xr:uid="{00000000-0005-0000-0000-000042A10000}"/>
    <cellStyle name="20% - Accent1 4 4 2 5 3 6 2" xfId="41467" xr:uid="{00000000-0005-0000-0000-000043A10000}"/>
    <cellStyle name="20% - Accent1 4 4 2 5 3 6 2 2" xfId="41468" xr:uid="{00000000-0005-0000-0000-000044A10000}"/>
    <cellStyle name="20% - Accent1 4 4 2 5 3 6 3" xfId="41469" xr:uid="{00000000-0005-0000-0000-000045A10000}"/>
    <cellStyle name="20% - Accent1 4 4 2 5 3 7" xfId="41470" xr:uid="{00000000-0005-0000-0000-000046A10000}"/>
    <cellStyle name="20% - Accent1 4 4 2 5 3 7 2" xfId="41471" xr:uid="{00000000-0005-0000-0000-000047A10000}"/>
    <cellStyle name="20% - Accent1 4 4 2 5 3 8" xfId="41472" xr:uid="{00000000-0005-0000-0000-000048A10000}"/>
    <cellStyle name="20% - Accent1 4 4 2 5 3 8 2" xfId="41473" xr:uid="{00000000-0005-0000-0000-000049A10000}"/>
    <cellStyle name="20% - Accent1 4 4 2 5 3 9" xfId="41474" xr:uid="{00000000-0005-0000-0000-00004AA10000}"/>
    <cellStyle name="20% - Accent1 4 4 2 5 4" xfId="41475" xr:uid="{00000000-0005-0000-0000-00004BA10000}"/>
    <cellStyle name="20% - Accent1 4 4 2 5 4 2" xfId="41476" xr:uid="{00000000-0005-0000-0000-00004CA10000}"/>
    <cellStyle name="20% - Accent1 4 4 2 5 4 2 2" xfId="41477" xr:uid="{00000000-0005-0000-0000-00004DA10000}"/>
    <cellStyle name="20% - Accent1 4 4 2 5 4 2 2 2" xfId="41478" xr:uid="{00000000-0005-0000-0000-00004EA10000}"/>
    <cellStyle name="20% - Accent1 4 4 2 5 4 2 3" xfId="41479" xr:uid="{00000000-0005-0000-0000-00004FA10000}"/>
    <cellStyle name="20% - Accent1 4 4 2 5 4 3" xfId="41480" xr:uid="{00000000-0005-0000-0000-000050A10000}"/>
    <cellStyle name="20% - Accent1 4 4 2 5 4 3 2" xfId="41481" xr:uid="{00000000-0005-0000-0000-000051A10000}"/>
    <cellStyle name="20% - Accent1 4 4 2 5 4 4" xfId="41482" xr:uid="{00000000-0005-0000-0000-000052A10000}"/>
    <cellStyle name="20% - Accent1 4 4 2 5 5" xfId="41483" xr:uid="{00000000-0005-0000-0000-000053A10000}"/>
    <cellStyle name="20% - Accent1 4 4 2 5 5 2" xfId="41484" xr:uid="{00000000-0005-0000-0000-000054A10000}"/>
    <cellStyle name="20% - Accent1 4 4 2 5 5 2 2" xfId="41485" xr:uid="{00000000-0005-0000-0000-000055A10000}"/>
    <cellStyle name="20% - Accent1 4 4 2 5 5 2 2 2" xfId="41486" xr:uid="{00000000-0005-0000-0000-000056A10000}"/>
    <cellStyle name="20% - Accent1 4 4 2 5 5 2 3" xfId="41487" xr:uid="{00000000-0005-0000-0000-000057A10000}"/>
    <cellStyle name="20% - Accent1 4 4 2 5 5 3" xfId="41488" xr:uid="{00000000-0005-0000-0000-000058A10000}"/>
    <cellStyle name="20% - Accent1 4 4 2 5 5 3 2" xfId="41489" xr:uid="{00000000-0005-0000-0000-000059A10000}"/>
    <cellStyle name="20% - Accent1 4 4 2 5 5 4" xfId="41490" xr:uid="{00000000-0005-0000-0000-00005AA10000}"/>
    <cellStyle name="20% - Accent1 4 4 2 5 6" xfId="41491" xr:uid="{00000000-0005-0000-0000-00005BA10000}"/>
    <cellStyle name="20% - Accent1 4 4 2 5 6 2" xfId="41492" xr:uid="{00000000-0005-0000-0000-00005CA10000}"/>
    <cellStyle name="20% - Accent1 4 4 2 5 6 2 2" xfId="41493" xr:uid="{00000000-0005-0000-0000-00005DA10000}"/>
    <cellStyle name="20% - Accent1 4 4 2 5 6 2 2 2" xfId="41494" xr:uid="{00000000-0005-0000-0000-00005EA10000}"/>
    <cellStyle name="20% - Accent1 4 4 2 5 6 2 3" xfId="41495" xr:uid="{00000000-0005-0000-0000-00005FA10000}"/>
    <cellStyle name="20% - Accent1 4 4 2 5 6 3" xfId="41496" xr:uid="{00000000-0005-0000-0000-000060A10000}"/>
    <cellStyle name="20% - Accent1 4 4 2 5 6 3 2" xfId="41497" xr:uid="{00000000-0005-0000-0000-000061A10000}"/>
    <cellStyle name="20% - Accent1 4 4 2 5 6 4" xfId="41498" xr:uid="{00000000-0005-0000-0000-000062A10000}"/>
    <cellStyle name="20% - Accent1 4 4 2 5 7" xfId="41499" xr:uid="{00000000-0005-0000-0000-000063A10000}"/>
    <cellStyle name="20% - Accent1 4 4 2 5 7 2" xfId="41500" xr:uid="{00000000-0005-0000-0000-000064A10000}"/>
    <cellStyle name="20% - Accent1 4 4 2 5 7 2 2" xfId="41501" xr:uid="{00000000-0005-0000-0000-000065A10000}"/>
    <cellStyle name="20% - Accent1 4 4 2 5 7 3" xfId="41502" xr:uid="{00000000-0005-0000-0000-000066A10000}"/>
    <cellStyle name="20% - Accent1 4 4 2 5 8" xfId="41503" xr:uid="{00000000-0005-0000-0000-000067A10000}"/>
    <cellStyle name="20% - Accent1 4 4 2 5 8 2" xfId="41504" xr:uid="{00000000-0005-0000-0000-000068A10000}"/>
    <cellStyle name="20% - Accent1 4 4 2 5 8 2 2" xfId="41505" xr:uid="{00000000-0005-0000-0000-000069A10000}"/>
    <cellStyle name="20% - Accent1 4 4 2 5 8 3" xfId="41506" xr:uid="{00000000-0005-0000-0000-00006AA10000}"/>
    <cellStyle name="20% - Accent1 4 4 2 5 9" xfId="41507" xr:uid="{00000000-0005-0000-0000-00006BA10000}"/>
    <cellStyle name="20% - Accent1 4 4 2 5 9 2" xfId="41508" xr:uid="{00000000-0005-0000-0000-00006CA10000}"/>
    <cellStyle name="20% - Accent1 4 4 2 6" xfId="41509" xr:uid="{00000000-0005-0000-0000-00006DA10000}"/>
    <cellStyle name="20% - Accent1 4 4 2 6 2" xfId="41510" xr:uid="{00000000-0005-0000-0000-00006EA10000}"/>
    <cellStyle name="20% - Accent1 4 4 2 6 2 2" xfId="41511" xr:uid="{00000000-0005-0000-0000-00006FA10000}"/>
    <cellStyle name="20% - Accent1 4 4 2 6 2 2 2" xfId="41512" xr:uid="{00000000-0005-0000-0000-000070A10000}"/>
    <cellStyle name="20% - Accent1 4 4 2 6 2 2 2 2" xfId="41513" xr:uid="{00000000-0005-0000-0000-000071A10000}"/>
    <cellStyle name="20% - Accent1 4 4 2 6 2 2 3" xfId="41514" xr:uid="{00000000-0005-0000-0000-000072A10000}"/>
    <cellStyle name="20% - Accent1 4 4 2 6 2 3" xfId="41515" xr:uid="{00000000-0005-0000-0000-000073A10000}"/>
    <cellStyle name="20% - Accent1 4 4 2 6 2 3 2" xfId="41516" xr:uid="{00000000-0005-0000-0000-000074A10000}"/>
    <cellStyle name="20% - Accent1 4 4 2 6 2 4" xfId="41517" xr:uid="{00000000-0005-0000-0000-000075A10000}"/>
    <cellStyle name="20% - Accent1 4 4 2 6 3" xfId="41518" xr:uid="{00000000-0005-0000-0000-000076A10000}"/>
    <cellStyle name="20% - Accent1 4 4 2 6 3 2" xfId="41519" xr:uid="{00000000-0005-0000-0000-000077A10000}"/>
    <cellStyle name="20% - Accent1 4 4 2 6 3 2 2" xfId="41520" xr:uid="{00000000-0005-0000-0000-000078A10000}"/>
    <cellStyle name="20% - Accent1 4 4 2 6 3 2 2 2" xfId="41521" xr:uid="{00000000-0005-0000-0000-000079A10000}"/>
    <cellStyle name="20% - Accent1 4 4 2 6 3 2 3" xfId="41522" xr:uid="{00000000-0005-0000-0000-00007AA10000}"/>
    <cellStyle name="20% - Accent1 4 4 2 6 3 3" xfId="41523" xr:uid="{00000000-0005-0000-0000-00007BA10000}"/>
    <cellStyle name="20% - Accent1 4 4 2 6 3 3 2" xfId="41524" xr:uid="{00000000-0005-0000-0000-00007CA10000}"/>
    <cellStyle name="20% - Accent1 4 4 2 6 3 4" xfId="41525" xr:uid="{00000000-0005-0000-0000-00007DA10000}"/>
    <cellStyle name="20% - Accent1 4 4 2 6 4" xfId="41526" xr:uid="{00000000-0005-0000-0000-00007EA10000}"/>
    <cellStyle name="20% - Accent1 4 4 2 6 4 2" xfId="41527" xr:uid="{00000000-0005-0000-0000-00007FA10000}"/>
    <cellStyle name="20% - Accent1 4 4 2 6 4 2 2" xfId="41528" xr:uid="{00000000-0005-0000-0000-000080A10000}"/>
    <cellStyle name="20% - Accent1 4 4 2 6 4 2 2 2" xfId="41529" xr:uid="{00000000-0005-0000-0000-000081A10000}"/>
    <cellStyle name="20% - Accent1 4 4 2 6 4 2 3" xfId="41530" xr:uid="{00000000-0005-0000-0000-000082A10000}"/>
    <cellStyle name="20% - Accent1 4 4 2 6 4 3" xfId="41531" xr:uid="{00000000-0005-0000-0000-000083A10000}"/>
    <cellStyle name="20% - Accent1 4 4 2 6 4 3 2" xfId="41532" xr:uid="{00000000-0005-0000-0000-000084A10000}"/>
    <cellStyle name="20% - Accent1 4 4 2 6 4 4" xfId="41533" xr:uid="{00000000-0005-0000-0000-000085A10000}"/>
    <cellStyle name="20% - Accent1 4 4 2 6 5" xfId="41534" xr:uid="{00000000-0005-0000-0000-000086A10000}"/>
    <cellStyle name="20% - Accent1 4 4 2 6 5 2" xfId="41535" xr:uid="{00000000-0005-0000-0000-000087A10000}"/>
    <cellStyle name="20% - Accent1 4 4 2 6 5 2 2" xfId="41536" xr:uid="{00000000-0005-0000-0000-000088A10000}"/>
    <cellStyle name="20% - Accent1 4 4 2 6 5 3" xfId="41537" xr:uid="{00000000-0005-0000-0000-000089A10000}"/>
    <cellStyle name="20% - Accent1 4 4 2 6 6" xfId="41538" xr:uid="{00000000-0005-0000-0000-00008AA10000}"/>
    <cellStyle name="20% - Accent1 4 4 2 6 6 2" xfId="41539" xr:uid="{00000000-0005-0000-0000-00008BA10000}"/>
    <cellStyle name="20% - Accent1 4 4 2 6 6 2 2" xfId="41540" xr:uid="{00000000-0005-0000-0000-00008CA10000}"/>
    <cellStyle name="20% - Accent1 4 4 2 6 6 3" xfId="41541" xr:uid="{00000000-0005-0000-0000-00008DA10000}"/>
    <cellStyle name="20% - Accent1 4 4 2 6 7" xfId="41542" xr:uid="{00000000-0005-0000-0000-00008EA10000}"/>
    <cellStyle name="20% - Accent1 4 4 2 6 7 2" xfId="41543" xr:uid="{00000000-0005-0000-0000-00008FA10000}"/>
    <cellStyle name="20% - Accent1 4 4 2 6 8" xfId="41544" xr:uid="{00000000-0005-0000-0000-000090A10000}"/>
    <cellStyle name="20% - Accent1 4 4 2 6 8 2" xfId="41545" xr:uid="{00000000-0005-0000-0000-000091A10000}"/>
    <cellStyle name="20% - Accent1 4 4 2 6 9" xfId="41546" xr:uid="{00000000-0005-0000-0000-000092A10000}"/>
    <cellStyle name="20% - Accent1 4 4 2 7" xfId="41547" xr:uid="{00000000-0005-0000-0000-000093A10000}"/>
    <cellStyle name="20% - Accent1 4 4 2 7 2" xfId="41548" xr:uid="{00000000-0005-0000-0000-000094A10000}"/>
    <cellStyle name="20% - Accent1 4 4 2 7 2 2" xfId="41549" xr:uid="{00000000-0005-0000-0000-000095A10000}"/>
    <cellStyle name="20% - Accent1 4 4 2 7 2 2 2" xfId="41550" xr:uid="{00000000-0005-0000-0000-000096A10000}"/>
    <cellStyle name="20% - Accent1 4 4 2 7 2 2 2 2" xfId="41551" xr:uid="{00000000-0005-0000-0000-000097A10000}"/>
    <cellStyle name="20% - Accent1 4 4 2 7 2 2 3" xfId="41552" xr:uid="{00000000-0005-0000-0000-000098A10000}"/>
    <cellStyle name="20% - Accent1 4 4 2 7 2 3" xfId="41553" xr:uid="{00000000-0005-0000-0000-000099A10000}"/>
    <cellStyle name="20% - Accent1 4 4 2 7 2 3 2" xfId="41554" xr:uid="{00000000-0005-0000-0000-00009AA10000}"/>
    <cellStyle name="20% - Accent1 4 4 2 7 2 4" xfId="41555" xr:uid="{00000000-0005-0000-0000-00009BA10000}"/>
    <cellStyle name="20% - Accent1 4 4 2 7 3" xfId="41556" xr:uid="{00000000-0005-0000-0000-00009CA10000}"/>
    <cellStyle name="20% - Accent1 4 4 2 7 3 2" xfId="41557" xr:uid="{00000000-0005-0000-0000-00009DA10000}"/>
    <cellStyle name="20% - Accent1 4 4 2 7 3 2 2" xfId="41558" xr:uid="{00000000-0005-0000-0000-00009EA10000}"/>
    <cellStyle name="20% - Accent1 4 4 2 7 3 2 2 2" xfId="41559" xr:uid="{00000000-0005-0000-0000-00009FA10000}"/>
    <cellStyle name="20% - Accent1 4 4 2 7 3 2 3" xfId="41560" xr:uid="{00000000-0005-0000-0000-0000A0A10000}"/>
    <cellStyle name="20% - Accent1 4 4 2 7 3 3" xfId="41561" xr:uid="{00000000-0005-0000-0000-0000A1A10000}"/>
    <cellStyle name="20% - Accent1 4 4 2 7 3 3 2" xfId="41562" xr:uid="{00000000-0005-0000-0000-0000A2A10000}"/>
    <cellStyle name="20% - Accent1 4 4 2 7 3 4" xfId="41563" xr:uid="{00000000-0005-0000-0000-0000A3A10000}"/>
    <cellStyle name="20% - Accent1 4 4 2 7 4" xfId="41564" xr:uid="{00000000-0005-0000-0000-0000A4A10000}"/>
    <cellStyle name="20% - Accent1 4 4 2 7 4 2" xfId="41565" xr:uid="{00000000-0005-0000-0000-0000A5A10000}"/>
    <cellStyle name="20% - Accent1 4 4 2 7 4 2 2" xfId="41566" xr:uid="{00000000-0005-0000-0000-0000A6A10000}"/>
    <cellStyle name="20% - Accent1 4 4 2 7 4 2 2 2" xfId="41567" xr:uid="{00000000-0005-0000-0000-0000A7A10000}"/>
    <cellStyle name="20% - Accent1 4 4 2 7 4 2 3" xfId="41568" xr:uid="{00000000-0005-0000-0000-0000A8A10000}"/>
    <cellStyle name="20% - Accent1 4 4 2 7 4 3" xfId="41569" xr:uid="{00000000-0005-0000-0000-0000A9A10000}"/>
    <cellStyle name="20% - Accent1 4 4 2 7 4 3 2" xfId="41570" xr:uid="{00000000-0005-0000-0000-0000AAA10000}"/>
    <cellStyle name="20% - Accent1 4 4 2 7 4 4" xfId="41571" xr:uid="{00000000-0005-0000-0000-0000ABA10000}"/>
    <cellStyle name="20% - Accent1 4 4 2 7 5" xfId="41572" xr:uid="{00000000-0005-0000-0000-0000ACA10000}"/>
    <cellStyle name="20% - Accent1 4 4 2 7 5 2" xfId="41573" xr:uid="{00000000-0005-0000-0000-0000ADA10000}"/>
    <cellStyle name="20% - Accent1 4 4 2 7 5 2 2" xfId="41574" xr:uid="{00000000-0005-0000-0000-0000AEA10000}"/>
    <cellStyle name="20% - Accent1 4 4 2 7 5 3" xfId="41575" xr:uid="{00000000-0005-0000-0000-0000AFA10000}"/>
    <cellStyle name="20% - Accent1 4 4 2 7 6" xfId="41576" xr:uid="{00000000-0005-0000-0000-0000B0A10000}"/>
    <cellStyle name="20% - Accent1 4 4 2 7 6 2" xfId="41577" xr:uid="{00000000-0005-0000-0000-0000B1A10000}"/>
    <cellStyle name="20% - Accent1 4 4 2 7 6 2 2" xfId="41578" xr:uid="{00000000-0005-0000-0000-0000B2A10000}"/>
    <cellStyle name="20% - Accent1 4 4 2 7 6 3" xfId="41579" xr:uid="{00000000-0005-0000-0000-0000B3A10000}"/>
    <cellStyle name="20% - Accent1 4 4 2 7 7" xfId="41580" xr:uid="{00000000-0005-0000-0000-0000B4A10000}"/>
    <cellStyle name="20% - Accent1 4 4 2 7 7 2" xfId="41581" xr:uid="{00000000-0005-0000-0000-0000B5A10000}"/>
    <cellStyle name="20% - Accent1 4 4 2 7 8" xfId="41582" xr:uid="{00000000-0005-0000-0000-0000B6A10000}"/>
    <cellStyle name="20% - Accent1 4 4 2 7 8 2" xfId="41583" xr:uid="{00000000-0005-0000-0000-0000B7A10000}"/>
    <cellStyle name="20% - Accent1 4 4 2 7 9" xfId="41584" xr:uid="{00000000-0005-0000-0000-0000B8A10000}"/>
    <cellStyle name="20% - Accent1 4 4 2 8" xfId="41585" xr:uid="{00000000-0005-0000-0000-0000B9A10000}"/>
    <cellStyle name="20% - Accent1 4 4 2 8 2" xfId="41586" xr:uid="{00000000-0005-0000-0000-0000BAA10000}"/>
    <cellStyle name="20% - Accent1 4 4 2 8 2 2" xfId="41587" xr:uid="{00000000-0005-0000-0000-0000BBA10000}"/>
    <cellStyle name="20% - Accent1 4 4 2 8 2 2 2" xfId="41588" xr:uid="{00000000-0005-0000-0000-0000BCA10000}"/>
    <cellStyle name="20% - Accent1 4 4 2 8 2 3" xfId="41589" xr:uid="{00000000-0005-0000-0000-0000BDA10000}"/>
    <cellStyle name="20% - Accent1 4 4 2 8 3" xfId="41590" xr:uid="{00000000-0005-0000-0000-0000BEA10000}"/>
    <cellStyle name="20% - Accent1 4 4 2 8 3 2" xfId="41591" xr:uid="{00000000-0005-0000-0000-0000BFA10000}"/>
    <cellStyle name="20% - Accent1 4 4 2 8 4" xfId="41592" xr:uid="{00000000-0005-0000-0000-0000C0A10000}"/>
    <cellStyle name="20% - Accent1 4 4 2 9" xfId="41593" xr:uid="{00000000-0005-0000-0000-0000C1A10000}"/>
    <cellStyle name="20% - Accent1 4 4 2 9 2" xfId="41594" xr:uid="{00000000-0005-0000-0000-0000C2A10000}"/>
    <cellStyle name="20% - Accent1 4 4 2 9 2 2" xfId="41595" xr:uid="{00000000-0005-0000-0000-0000C3A10000}"/>
    <cellStyle name="20% - Accent1 4 4 2 9 2 2 2" xfId="41596" xr:uid="{00000000-0005-0000-0000-0000C4A10000}"/>
    <cellStyle name="20% - Accent1 4 4 2 9 2 3" xfId="41597" xr:uid="{00000000-0005-0000-0000-0000C5A10000}"/>
    <cellStyle name="20% - Accent1 4 4 2 9 3" xfId="41598" xr:uid="{00000000-0005-0000-0000-0000C6A10000}"/>
    <cellStyle name="20% - Accent1 4 4 2 9 3 2" xfId="41599" xr:uid="{00000000-0005-0000-0000-0000C7A10000}"/>
    <cellStyle name="20% - Accent1 4 4 2 9 4" xfId="41600" xr:uid="{00000000-0005-0000-0000-0000C8A10000}"/>
    <cellStyle name="20% - Accent1 4 4 3" xfId="41601" xr:uid="{00000000-0005-0000-0000-0000C9A10000}"/>
    <cellStyle name="20% - Accent1 4 4 3 10" xfId="41602" xr:uid="{00000000-0005-0000-0000-0000CAA10000}"/>
    <cellStyle name="20% - Accent1 4 4 3 10 2" xfId="41603" xr:uid="{00000000-0005-0000-0000-0000CBA10000}"/>
    <cellStyle name="20% - Accent1 4 4 3 10 2 2" xfId="41604" xr:uid="{00000000-0005-0000-0000-0000CCA10000}"/>
    <cellStyle name="20% - Accent1 4 4 3 10 3" xfId="41605" xr:uid="{00000000-0005-0000-0000-0000CDA10000}"/>
    <cellStyle name="20% - Accent1 4 4 3 11" xfId="41606" xr:uid="{00000000-0005-0000-0000-0000CEA10000}"/>
    <cellStyle name="20% - Accent1 4 4 3 11 2" xfId="41607" xr:uid="{00000000-0005-0000-0000-0000CFA10000}"/>
    <cellStyle name="20% - Accent1 4 4 3 11 2 2" xfId="41608" xr:uid="{00000000-0005-0000-0000-0000D0A10000}"/>
    <cellStyle name="20% - Accent1 4 4 3 11 3" xfId="41609" xr:uid="{00000000-0005-0000-0000-0000D1A10000}"/>
    <cellStyle name="20% - Accent1 4 4 3 12" xfId="41610" xr:uid="{00000000-0005-0000-0000-0000D2A10000}"/>
    <cellStyle name="20% - Accent1 4 4 3 12 2" xfId="41611" xr:uid="{00000000-0005-0000-0000-0000D3A10000}"/>
    <cellStyle name="20% - Accent1 4 4 3 13" xfId="41612" xr:uid="{00000000-0005-0000-0000-0000D4A10000}"/>
    <cellStyle name="20% - Accent1 4 4 3 13 2" xfId="41613" xr:uid="{00000000-0005-0000-0000-0000D5A10000}"/>
    <cellStyle name="20% - Accent1 4 4 3 14" xfId="41614" xr:uid="{00000000-0005-0000-0000-0000D6A10000}"/>
    <cellStyle name="20% - Accent1 4 4 3 2" xfId="41615" xr:uid="{00000000-0005-0000-0000-0000D7A10000}"/>
    <cellStyle name="20% - Accent1 4 4 3 2 10" xfId="41616" xr:uid="{00000000-0005-0000-0000-0000D8A10000}"/>
    <cellStyle name="20% - Accent1 4 4 3 2 10 2" xfId="41617" xr:uid="{00000000-0005-0000-0000-0000D9A10000}"/>
    <cellStyle name="20% - Accent1 4 4 3 2 11" xfId="41618" xr:uid="{00000000-0005-0000-0000-0000DAA10000}"/>
    <cellStyle name="20% - Accent1 4 4 3 2 2" xfId="41619" xr:uid="{00000000-0005-0000-0000-0000DBA10000}"/>
    <cellStyle name="20% - Accent1 4 4 3 2 2 2" xfId="41620" xr:uid="{00000000-0005-0000-0000-0000DCA10000}"/>
    <cellStyle name="20% - Accent1 4 4 3 2 2 2 2" xfId="41621" xr:uid="{00000000-0005-0000-0000-0000DDA10000}"/>
    <cellStyle name="20% - Accent1 4 4 3 2 2 2 2 2" xfId="41622" xr:uid="{00000000-0005-0000-0000-0000DEA10000}"/>
    <cellStyle name="20% - Accent1 4 4 3 2 2 2 2 2 2" xfId="41623" xr:uid="{00000000-0005-0000-0000-0000DFA10000}"/>
    <cellStyle name="20% - Accent1 4 4 3 2 2 2 2 3" xfId="41624" xr:uid="{00000000-0005-0000-0000-0000E0A10000}"/>
    <cellStyle name="20% - Accent1 4 4 3 2 2 2 3" xfId="41625" xr:uid="{00000000-0005-0000-0000-0000E1A10000}"/>
    <cellStyle name="20% - Accent1 4 4 3 2 2 2 3 2" xfId="41626" xr:uid="{00000000-0005-0000-0000-0000E2A10000}"/>
    <cellStyle name="20% - Accent1 4 4 3 2 2 2 4" xfId="41627" xr:uid="{00000000-0005-0000-0000-0000E3A10000}"/>
    <cellStyle name="20% - Accent1 4 4 3 2 2 3" xfId="41628" xr:uid="{00000000-0005-0000-0000-0000E4A10000}"/>
    <cellStyle name="20% - Accent1 4 4 3 2 2 3 2" xfId="41629" xr:uid="{00000000-0005-0000-0000-0000E5A10000}"/>
    <cellStyle name="20% - Accent1 4 4 3 2 2 3 2 2" xfId="41630" xr:uid="{00000000-0005-0000-0000-0000E6A10000}"/>
    <cellStyle name="20% - Accent1 4 4 3 2 2 3 2 2 2" xfId="41631" xr:uid="{00000000-0005-0000-0000-0000E7A10000}"/>
    <cellStyle name="20% - Accent1 4 4 3 2 2 3 2 3" xfId="41632" xr:uid="{00000000-0005-0000-0000-0000E8A10000}"/>
    <cellStyle name="20% - Accent1 4 4 3 2 2 3 3" xfId="41633" xr:uid="{00000000-0005-0000-0000-0000E9A10000}"/>
    <cellStyle name="20% - Accent1 4 4 3 2 2 3 3 2" xfId="41634" xr:uid="{00000000-0005-0000-0000-0000EAA10000}"/>
    <cellStyle name="20% - Accent1 4 4 3 2 2 3 4" xfId="41635" xr:uid="{00000000-0005-0000-0000-0000EBA10000}"/>
    <cellStyle name="20% - Accent1 4 4 3 2 2 4" xfId="41636" xr:uid="{00000000-0005-0000-0000-0000ECA10000}"/>
    <cellStyle name="20% - Accent1 4 4 3 2 2 4 2" xfId="41637" xr:uid="{00000000-0005-0000-0000-0000EDA10000}"/>
    <cellStyle name="20% - Accent1 4 4 3 2 2 4 2 2" xfId="41638" xr:uid="{00000000-0005-0000-0000-0000EEA10000}"/>
    <cellStyle name="20% - Accent1 4 4 3 2 2 4 2 2 2" xfId="41639" xr:uid="{00000000-0005-0000-0000-0000EFA10000}"/>
    <cellStyle name="20% - Accent1 4 4 3 2 2 4 2 3" xfId="41640" xr:uid="{00000000-0005-0000-0000-0000F0A10000}"/>
    <cellStyle name="20% - Accent1 4 4 3 2 2 4 3" xfId="41641" xr:uid="{00000000-0005-0000-0000-0000F1A10000}"/>
    <cellStyle name="20% - Accent1 4 4 3 2 2 4 3 2" xfId="41642" xr:uid="{00000000-0005-0000-0000-0000F2A10000}"/>
    <cellStyle name="20% - Accent1 4 4 3 2 2 4 4" xfId="41643" xr:uid="{00000000-0005-0000-0000-0000F3A10000}"/>
    <cellStyle name="20% - Accent1 4 4 3 2 2 5" xfId="41644" xr:uid="{00000000-0005-0000-0000-0000F4A10000}"/>
    <cellStyle name="20% - Accent1 4 4 3 2 2 5 2" xfId="41645" xr:uid="{00000000-0005-0000-0000-0000F5A10000}"/>
    <cellStyle name="20% - Accent1 4 4 3 2 2 5 2 2" xfId="41646" xr:uid="{00000000-0005-0000-0000-0000F6A10000}"/>
    <cellStyle name="20% - Accent1 4 4 3 2 2 5 3" xfId="41647" xr:uid="{00000000-0005-0000-0000-0000F7A10000}"/>
    <cellStyle name="20% - Accent1 4 4 3 2 2 6" xfId="41648" xr:uid="{00000000-0005-0000-0000-0000F8A10000}"/>
    <cellStyle name="20% - Accent1 4 4 3 2 2 6 2" xfId="41649" xr:uid="{00000000-0005-0000-0000-0000F9A10000}"/>
    <cellStyle name="20% - Accent1 4 4 3 2 2 6 2 2" xfId="41650" xr:uid="{00000000-0005-0000-0000-0000FAA10000}"/>
    <cellStyle name="20% - Accent1 4 4 3 2 2 6 3" xfId="41651" xr:uid="{00000000-0005-0000-0000-0000FBA10000}"/>
    <cellStyle name="20% - Accent1 4 4 3 2 2 7" xfId="41652" xr:uid="{00000000-0005-0000-0000-0000FCA10000}"/>
    <cellStyle name="20% - Accent1 4 4 3 2 2 7 2" xfId="41653" xr:uid="{00000000-0005-0000-0000-0000FDA10000}"/>
    <cellStyle name="20% - Accent1 4 4 3 2 2 8" xfId="41654" xr:uid="{00000000-0005-0000-0000-0000FEA10000}"/>
    <cellStyle name="20% - Accent1 4 4 3 2 2 8 2" xfId="41655" xr:uid="{00000000-0005-0000-0000-0000FFA10000}"/>
    <cellStyle name="20% - Accent1 4 4 3 2 2 9" xfId="41656" xr:uid="{00000000-0005-0000-0000-000000A20000}"/>
    <cellStyle name="20% - Accent1 4 4 3 2 3" xfId="41657" xr:uid="{00000000-0005-0000-0000-000001A20000}"/>
    <cellStyle name="20% - Accent1 4 4 3 2 3 2" xfId="41658" xr:uid="{00000000-0005-0000-0000-000002A20000}"/>
    <cellStyle name="20% - Accent1 4 4 3 2 3 2 2" xfId="41659" xr:uid="{00000000-0005-0000-0000-000003A20000}"/>
    <cellStyle name="20% - Accent1 4 4 3 2 3 2 2 2" xfId="41660" xr:uid="{00000000-0005-0000-0000-000004A20000}"/>
    <cellStyle name="20% - Accent1 4 4 3 2 3 2 2 2 2" xfId="41661" xr:uid="{00000000-0005-0000-0000-000005A20000}"/>
    <cellStyle name="20% - Accent1 4 4 3 2 3 2 2 3" xfId="41662" xr:uid="{00000000-0005-0000-0000-000006A20000}"/>
    <cellStyle name="20% - Accent1 4 4 3 2 3 2 3" xfId="41663" xr:uid="{00000000-0005-0000-0000-000007A20000}"/>
    <cellStyle name="20% - Accent1 4 4 3 2 3 2 3 2" xfId="41664" xr:uid="{00000000-0005-0000-0000-000008A20000}"/>
    <cellStyle name="20% - Accent1 4 4 3 2 3 2 4" xfId="41665" xr:uid="{00000000-0005-0000-0000-000009A20000}"/>
    <cellStyle name="20% - Accent1 4 4 3 2 3 3" xfId="41666" xr:uid="{00000000-0005-0000-0000-00000AA20000}"/>
    <cellStyle name="20% - Accent1 4 4 3 2 3 3 2" xfId="41667" xr:uid="{00000000-0005-0000-0000-00000BA20000}"/>
    <cellStyle name="20% - Accent1 4 4 3 2 3 3 2 2" xfId="41668" xr:uid="{00000000-0005-0000-0000-00000CA20000}"/>
    <cellStyle name="20% - Accent1 4 4 3 2 3 3 2 2 2" xfId="41669" xr:uid="{00000000-0005-0000-0000-00000DA20000}"/>
    <cellStyle name="20% - Accent1 4 4 3 2 3 3 2 3" xfId="41670" xr:uid="{00000000-0005-0000-0000-00000EA20000}"/>
    <cellStyle name="20% - Accent1 4 4 3 2 3 3 3" xfId="41671" xr:uid="{00000000-0005-0000-0000-00000FA20000}"/>
    <cellStyle name="20% - Accent1 4 4 3 2 3 3 3 2" xfId="41672" xr:uid="{00000000-0005-0000-0000-000010A20000}"/>
    <cellStyle name="20% - Accent1 4 4 3 2 3 3 4" xfId="41673" xr:uid="{00000000-0005-0000-0000-000011A20000}"/>
    <cellStyle name="20% - Accent1 4 4 3 2 3 4" xfId="41674" xr:uid="{00000000-0005-0000-0000-000012A20000}"/>
    <cellStyle name="20% - Accent1 4 4 3 2 3 4 2" xfId="41675" xr:uid="{00000000-0005-0000-0000-000013A20000}"/>
    <cellStyle name="20% - Accent1 4 4 3 2 3 4 2 2" xfId="41676" xr:uid="{00000000-0005-0000-0000-000014A20000}"/>
    <cellStyle name="20% - Accent1 4 4 3 2 3 4 2 2 2" xfId="41677" xr:uid="{00000000-0005-0000-0000-000015A20000}"/>
    <cellStyle name="20% - Accent1 4 4 3 2 3 4 2 3" xfId="41678" xr:uid="{00000000-0005-0000-0000-000016A20000}"/>
    <cellStyle name="20% - Accent1 4 4 3 2 3 4 3" xfId="41679" xr:uid="{00000000-0005-0000-0000-000017A20000}"/>
    <cellStyle name="20% - Accent1 4 4 3 2 3 4 3 2" xfId="41680" xr:uid="{00000000-0005-0000-0000-000018A20000}"/>
    <cellStyle name="20% - Accent1 4 4 3 2 3 4 4" xfId="41681" xr:uid="{00000000-0005-0000-0000-000019A20000}"/>
    <cellStyle name="20% - Accent1 4 4 3 2 3 5" xfId="41682" xr:uid="{00000000-0005-0000-0000-00001AA20000}"/>
    <cellStyle name="20% - Accent1 4 4 3 2 3 5 2" xfId="41683" xr:uid="{00000000-0005-0000-0000-00001BA20000}"/>
    <cellStyle name="20% - Accent1 4 4 3 2 3 5 2 2" xfId="41684" xr:uid="{00000000-0005-0000-0000-00001CA20000}"/>
    <cellStyle name="20% - Accent1 4 4 3 2 3 5 3" xfId="41685" xr:uid="{00000000-0005-0000-0000-00001DA20000}"/>
    <cellStyle name="20% - Accent1 4 4 3 2 3 6" xfId="41686" xr:uid="{00000000-0005-0000-0000-00001EA20000}"/>
    <cellStyle name="20% - Accent1 4 4 3 2 3 6 2" xfId="41687" xr:uid="{00000000-0005-0000-0000-00001FA20000}"/>
    <cellStyle name="20% - Accent1 4 4 3 2 3 6 2 2" xfId="41688" xr:uid="{00000000-0005-0000-0000-000020A20000}"/>
    <cellStyle name="20% - Accent1 4 4 3 2 3 6 3" xfId="41689" xr:uid="{00000000-0005-0000-0000-000021A20000}"/>
    <cellStyle name="20% - Accent1 4 4 3 2 3 7" xfId="41690" xr:uid="{00000000-0005-0000-0000-000022A20000}"/>
    <cellStyle name="20% - Accent1 4 4 3 2 3 7 2" xfId="41691" xr:uid="{00000000-0005-0000-0000-000023A20000}"/>
    <cellStyle name="20% - Accent1 4 4 3 2 3 8" xfId="41692" xr:uid="{00000000-0005-0000-0000-000024A20000}"/>
    <cellStyle name="20% - Accent1 4 4 3 2 3 8 2" xfId="41693" xr:uid="{00000000-0005-0000-0000-000025A20000}"/>
    <cellStyle name="20% - Accent1 4 4 3 2 3 9" xfId="41694" xr:uid="{00000000-0005-0000-0000-000026A20000}"/>
    <cellStyle name="20% - Accent1 4 4 3 2 4" xfId="41695" xr:uid="{00000000-0005-0000-0000-000027A20000}"/>
    <cellStyle name="20% - Accent1 4 4 3 2 4 2" xfId="41696" xr:uid="{00000000-0005-0000-0000-000028A20000}"/>
    <cellStyle name="20% - Accent1 4 4 3 2 4 2 2" xfId="41697" xr:uid="{00000000-0005-0000-0000-000029A20000}"/>
    <cellStyle name="20% - Accent1 4 4 3 2 4 2 2 2" xfId="41698" xr:uid="{00000000-0005-0000-0000-00002AA20000}"/>
    <cellStyle name="20% - Accent1 4 4 3 2 4 2 3" xfId="41699" xr:uid="{00000000-0005-0000-0000-00002BA20000}"/>
    <cellStyle name="20% - Accent1 4 4 3 2 4 3" xfId="41700" xr:uid="{00000000-0005-0000-0000-00002CA20000}"/>
    <cellStyle name="20% - Accent1 4 4 3 2 4 3 2" xfId="41701" xr:uid="{00000000-0005-0000-0000-00002DA20000}"/>
    <cellStyle name="20% - Accent1 4 4 3 2 4 4" xfId="41702" xr:uid="{00000000-0005-0000-0000-00002EA20000}"/>
    <cellStyle name="20% - Accent1 4 4 3 2 5" xfId="41703" xr:uid="{00000000-0005-0000-0000-00002FA20000}"/>
    <cellStyle name="20% - Accent1 4 4 3 2 5 2" xfId="41704" xr:uid="{00000000-0005-0000-0000-000030A20000}"/>
    <cellStyle name="20% - Accent1 4 4 3 2 5 2 2" xfId="41705" xr:uid="{00000000-0005-0000-0000-000031A20000}"/>
    <cellStyle name="20% - Accent1 4 4 3 2 5 2 2 2" xfId="41706" xr:uid="{00000000-0005-0000-0000-000032A20000}"/>
    <cellStyle name="20% - Accent1 4 4 3 2 5 2 3" xfId="41707" xr:uid="{00000000-0005-0000-0000-000033A20000}"/>
    <cellStyle name="20% - Accent1 4 4 3 2 5 3" xfId="41708" xr:uid="{00000000-0005-0000-0000-000034A20000}"/>
    <cellStyle name="20% - Accent1 4 4 3 2 5 3 2" xfId="41709" xr:uid="{00000000-0005-0000-0000-000035A20000}"/>
    <cellStyle name="20% - Accent1 4 4 3 2 5 4" xfId="41710" xr:uid="{00000000-0005-0000-0000-000036A20000}"/>
    <cellStyle name="20% - Accent1 4 4 3 2 6" xfId="41711" xr:uid="{00000000-0005-0000-0000-000037A20000}"/>
    <cellStyle name="20% - Accent1 4 4 3 2 6 2" xfId="41712" xr:uid="{00000000-0005-0000-0000-000038A20000}"/>
    <cellStyle name="20% - Accent1 4 4 3 2 6 2 2" xfId="41713" xr:uid="{00000000-0005-0000-0000-000039A20000}"/>
    <cellStyle name="20% - Accent1 4 4 3 2 6 2 2 2" xfId="41714" xr:uid="{00000000-0005-0000-0000-00003AA20000}"/>
    <cellStyle name="20% - Accent1 4 4 3 2 6 2 3" xfId="41715" xr:uid="{00000000-0005-0000-0000-00003BA20000}"/>
    <cellStyle name="20% - Accent1 4 4 3 2 6 3" xfId="41716" xr:uid="{00000000-0005-0000-0000-00003CA20000}"/>
    <cellStyle name="20% - Accent1 4 4 3 2 6 3 2" xfId="41717" xr:uid="{00000000-0005-0000-0000-00003DA20000}"/>
    <cellStyle name="20% - Accent1 4 4 3 2 6 4" xfId="41718" xr:uid="{00000000-0005-0000-0000-00003EA20000}"/>
    <cellStyle name="20% - Accent1 4 4 3 2 7" xfId="41719" xr:uid="{00000000-0005-0000-0000-00003FA20000}"/>
    <cellStyle name="20% - Accent1 4 4 3 2 7 2" xfId="41720" xr:uid="{00000000-0005-0000-0000-000040A20000}"/>
    <cellStyle name="20% - Accent1 4 4 3 2 7 2 2" xfId="41721" xr:uid="{00000000-0005-0000-0000-000041A20000}"/>
    <cellStyle name="20% - Accent1 4 4 3 2 7 3" xfId="41722" xr:uid="{00000000-0005-0000-0000-000042A20000}"/>
    <cellStyle name="20% - Accent1 4 4 3 2 8" xfId="41723" xr:uid="{00000000-0005-0000-0000-000043A20000}"/>
    <cellStyle name="20% - Accent1 4 4 3 2 8 2" xfId="41724" xr:uid="{00000000-0005-0000-0000-000044A20000}"/>
    <cellStyle name="20% - Accent1 4 4 3 2 8 2 2" xfId="41725" xr:uid="{00000000-0005-0000-0000-000045A20000}"/>
    <cellStyle name="20% - Accent1 4 4 3 2 8 3" xfId="41726" xr:uid="{00000000-0005-0000-0000-000046A20000}"/>
    <cellStyle name="20% - Accent1 4 4 3 2 9" xfId="41727" xr:uid="{00000000-0005-0000-0000-000047A20000}"/>
    <cellStyle name="20% - Accent1 4 4 3 2 9 2" xfId="41728" xr:uid="{00000000-0005-0000-0000-000048A20000}"/>
    <cellStyle name="20% - Accent1 4 4 3 3" xfId="41729" xr:uid="{00000000-0005-0000-0000-000049A20000}"/>
    <cellStyle name="20% - Accent1 4 4 3 3 10" xfId="41730" xr:uid="{00000000-0005-0000-0000-00004AA20000}"/>
    <cellStyle name="20% - Accent1 4 4 3 3 10 2" xfId="41731" xr:uid="{00000000-0005-0000-0000-00004BA20000}"/>
    <cellStyle name="20% - Accent1 4 4 3 3 11" xfId="41732" xr:uid="{00000000-0005-0000-0000-00004CA20000}"/>
    <cellStyle name="20% - Accent1 4 4 3 3 2" xfId="41733" xr:uid="{00000000-0005-0000-0000-00004DA20000}"/>
    <cellStyle name="20% - Accent1 4 4 3 3 2 2" xfId="41734" xr:uid="{00000000-0005-0000-0000-00004EA20000}"/>
    <cellStyle name="20% - Accent1 4 4 3 3 2 2 2" xfId="41735" xr:uid="{00000000-0005-0000-0000-00004FA20000}"/>
    <cellStyle name="20% - Accent1 4 4 3 3 2 2 2 2" xfId="41736" xr:uid="{00000000-0005-0000-0000-000050A20000}"/>
    <cellStyle name="20% - Accent1 4 4 3 3 2 2 2 2 2" xfId="41737" xr:uid="{00000000-0005-0000-0000-000051A20000}"/>
    <cellStyle name="20% - Accent1 4 4 3 3 2 2 2 3" xfId="41738" xr:uid="{00000000-0005-0000-0000-000052A20000}"/>
    <cellStyle name="20% - Accent1 4 4 3 3 2 2 3" xfId="41739" xr:uid="{00000000-0005-0000-0000-000053A20000}"/>
    <cellStyle name="20% - Accent1 4 4 3 3 2 2 3 2" xfId="41740" xr:uid="{00000000-0005-0000-0000-000054A20000}"/>
    <cellStyle name="20% - Accent1 4 4 3 3 2 2 4" xfId="41741" xr:uid="{00000000-0005-0000-0000-000055A20000}"/>
    <cellStyle name="20% - Accent1 4 4 3 3 2 3" xfId="41742" xr:uid="{00000000-0005-0000-0000-000056A20000}"/>
    <cellStyle name="20% - Accent1 4 4 3 3 2 3 2" xfId="41743" xr:uid="{00000000-0005-0000-0000-000057A20000}"/>
    <cellStyle name="20% - Accent1 4 4 3 3 2 3 2 2" xfId="41744" xr:uid="{00000000-0005-0000-0000-000058A20000}"/>
    <cellStyle name="20% - Accent1 4 4 3 3 2 3 2 2 2" xfId="41745" xr:uid="{00000000-0005-0000-0000-000059A20000}"/>
    <cellStyle name="20% - Accent1 4 4 3 3 2 3 2 3" xfId="41746" xr:uid="{00000000-0005-0000-0000-00005AA20000}"/>
    <cellStyle name="20% - Accent1 4 4 3 3 2 3 3" xfId="41747" xr:uid="{00000000-0005-0000-0000-00005BA20000}"/>
    <cellStyle name="20% - Accent1 4 4 3 3 2 3 3 2" xfId="41748" xr:uid="{00000000-0005-0000-0000-00005CA20000}"/>
    <cellStyle name="20% - Accent1 4 4 3 3 2 3 4" xfId="41749" xr:uid="{00000000-0005-0000-0000-00005DA20000}"/>
    <cellStyle name="20% - Accent1 4 4 3 3 2 4" xfId="41750" xr:uid="{00000000-0005-0000-0000-00005EA20000}"/>
    <cellStyle name="20% - Accent1 4 4 3 3 2 4 2" xfId="41751" xr:uid="{00000000-0005-0000-0000-00005FA20000}"/>
    <cellStyle name="20% - Accent1 4 4 3 3 2 4 2 2" xfId="41752" xr:uid="{00000000-0005-0000-0000-000060A20000}"/>
    <cellStyle name="20% - Accent1 4 4 3 3 2 4 2 2 2" xfId="41753" xr:uid="{00000000-0005-0000-0000-000061A20000}"/>
    <cellStyle name="20% - Accent1 4 4 3 3 2 4 2 3" xfId="41754" xr:uid="{00000000-0005-0000-0000-000062A20000}"/>
    <cellStyle name="20% - Accent1 4 4 3 3 2 4 3" xfId="41755" xr:uid="{00000000-0005-0000-0000-000063A20000}"/>
    <cellStyle name="20% - Accent1 4 4 3 3 2 4 3 2" xfId="41756" xr:uid="{00000000-0005-0000-0000-000064A20000}"/>
    <cellStyle name="20% - Accent1 4 4 3 3 2 4 4" xfId="41757" xr:uid="{00000000-0005-0000-0000-000065A20000}"/>
    <cellStyle name="20% - Accent1 4 4 3 3 2 5" xfId="41758" xr:uid="{00000000-0005-0000-0000-000066A20000}"/>
    <cellStyle name="20% - Accent1 4 4 3 3 2 5 2" xfId="41759" xr:uid="{00000000-0005-0000-0000-000067A20000}"/>
    <cellStyle name="20% - Accent1 4 4 3 3 2 5 2 2" xfId="41760" xr:uid="{00000000-0005-0000-0000-000068A20000}"/>
    <cellStyle name="20% - Accent1 4 4 3 3 2 5 3" xfId="41761" xr:uid="{00000000-0005-0000-0000-000069A20000}"/>
    <cellStyle name="20% - Accent1 4 4 3 3 2 6" xfId="41762" xr:uid="{00000000-0005-0000-0000-00006AA20000}"/>
    <cellStyle name="20% - Accent1 4 4 3 3 2 6 2" xfId="41763" xr:uid="{00000000-0005-0000-0000-00006BA20000}"/>
    <cellStyle name="20% - Accent1 4 4 3 3 2 6 2 2" xfId="41764" xr:uid="{00000000-0005-0000-0000-00006CA20000}"/>
    <cellStyle name="20% - Accent1 4 4 3 3 2 6 3" xfId="41765" xr:uid="{00000000-0005-0000-0000-00006DA20000}"/>
    <cellStyle name="20% - Accent1 4 4 3 3 2 7" xfId="41766" xr:uid="{00000000-0005-0000-0000-00006EA20000}"/>
    <cellStyle name="20% - Accent1 4 4 3 3 2 7 2" xfId="41767" xr:uid="{00000000-0005-0000-0000-00006FA20000}"/>
    <cellStyle name="20% - Accent1 4 4 3 3 2 8" xfId="41768" xr:uid="{00000000-0005-0000-0000-000070A20000}"/>
    <cellStyle name="20% - Accent1 4 4 3 3 2 8 2" xfId="41769" xr:uid="{00000000-0005-0000-0000-000071A20000}"/>
    <cellStyle name="20% - Accent1 4 4 3 3 2 9" xfId="41770" xr:uid="{00000000-0005-0000-0000-000072A20000}"/>
    <cellStyle name="20% - Accent1 4 4 3 3 3" xfId="41771" xr:uid="{00000000-0005-0000-0000-000073A20000}"/>
    <cellStyle name="20% - Accent1 4 4 3 3 3 2" xfId="41772" xr:uid="{00000000-0005-0000-0000-000074A20000}"/>
    <cellStyle name="20% - Accent1 4 4 3 3 3 2 2" xfId="41773" xr:uid="{00000000-0005-0000-0000-000075A20000}"/>
    <cellStyle name="20% - Accent1 4 4 3 3 3 2 2 2" xfId="41774" xr:uid="{00000000-0005-0000-0000-000076A20000}"/>
    <cellStyle name="20% - Accent1 4 4 3 3 3 2 2 2 2" xfId="41775" xr:uid="{00000000-0005-0000-0000-000077A20000}"/>
    <cellStyle name="20% - Accent1 4 4 3 3 3 2 2 3" xfId="41776" xr:uid="{00000000-0005-0000-0000-000078A20000}"/>
    <cellStyle name="20% - Accent1 4 4 3 3 3 2 3" xfId="41777" xr:uid="{00000000-0005-0000-0000-000079A20000}"/>
    <cellStyle name="20% - Accent1 4 4 3 3 3 2 3 2" xfId="41778" xr:uid="{00000000-0005-0000-0000-00007AA20000}"/>
    <cellStyle name="20% - Accent1 4 4 3 3 3 2 4" xfId="41779" xr:uid="{00000000-0005-0000-0000-00007BA20000}"/>
    <cellStyle name="20% - Accent1 4 4 3 3 3 3" xfId="41780" xr:uid="{00000000-0005-0000-0000-00007CA20000}"/>
    <cellStyle name="20% - Accent1 4 4 3 3 3 3 2" xfId="41781" xr:uid="{00000000-0005-0000-0000-00007DA20000}"/>
    <cellStyle name="20% - Accent1 4 4 3 3 3 3 2 2" xfId="41782" xr:uid="{00000000-0005-0000-0000-00007EA20000}"/>
    <cellStyle name="20% - Accent1 4 4 3 3 3 3 2 2 2" xfId="41783" xr:uid="{00000000-0005-0000-0000-00007FA20000}"/>
    <cellStyle name="20% - Accent1 4 4 3 3 3 3 2 3" xfId="41784" xr:uid="{00000000-0005-0000-0000-000080A20000}"/>
    <cellStyle name="20% - Accent1 4 4 3 3 3 3 3" xfId="41785" xr:uid="{00000000-0005-0000-0000-000081A20000}"/>
    <cellStyle name="20% - Accent1 4 4 3 3 3 3 3 2" xfId="41786" xr:uid="{00000000-0005-0000-0000-000082A20000}"/>
    <cellStyle name="20% - Accent1 4 4 3 3 3 3 4" xfId="41787" xr:uid="{00000000-0005-0000-0000-000083A20000}"/>
    <cellStyle name="20% - Accent1 4 4 3 3 3 4" xfId="41788" xr:uid="{00000000-0005-0000-0000-000084A20000}"/>
    <cellStyle name="20% - Accent1 4 4 3 3 3 4 2" xfId="41789" xr:uid="{00000000-0005-0000-0000-000085A20000}"/>
    <cellStyle name="20% - Accent1 4 4 3 3 3 4 2 2" xfId="41790" xr:uid="{00000000-0005-0000-0000-000086A20000}"/>
    <cellStyle name="20% - Accent1 4 4 3 3 3 4 2 2 2" xfId="41791" xr:uid="{00000000-0005-0000-0000-000087A20000}"/>
    <cellStyle name="20% - Accent1 4 4 3 3 3 4 2 3" xfId="41792" xr:uid="{00000000-0005-0000-0000-000088A20000}"/>
    <cellStyle name="20% - Accent1 4 4 3 3 3 4 3" xfId="41793" xr:uid="{00000000-0005-0000-0000-000089A20000}"/>
    <cellStyle name="20% - Accent1 4 4 3 3 3 4 3 2" xfId="41794" xr:uid="{00000000-0005-0000-0000-00008AA20000}"/>
    <cellStyle name="20% - Accent1 4 4 3 3 3 4 4" xfId="41795" xr:uid="{00000000-0005-0000-0000-00008BA20000}"/>
    <cellStyle name="20% - Accent1 4 4 3 3 3 5" xfId="41796" xr:uid="{00000000-0005-0000-0000-00008CA20000}"/>
    <cellStyle name="20% - Accent1 4 4 3 3 3 5 2" xfId="41797" xr:uid="{00000000-0005-0000-0000-00008DA20000}"/>
    <cellStyle name="20% - Accent1 4 4 3 3 3 5 2 2" xfId="41798" xr:uid="{00000000-0005-0000-0000-00008EA20000}"/>
    <cellStyle name="20% - Accent1 4 4 3 3 3 5 3" xfId="41799" xr:uid="{00000000-0005-0000-0000-00008FA20000}"/>
    <cellStyle name="20% - Accent1 4 4 3 3 3 6" xfId="41800" xr:uid="{00000000-0005-0000-0000-000090A20000}"/>
    <cellStyle name="20% - Accent1 4 4 3 3 3 6 2" xfId="41801" xr:uid="{00000000-0005-0000-0000-000091A20000}"/>
    <cellStyle name="20% - Accent1 4 4 3 3 3 6 2 2" xfId="41802" xr:uid="{00000000-0005-0000-0000-000092A20000}"/>
    <cellStyle name="20% - Accent1 4 4 3 3 3 6 3" xfId="41803" xr:uid="{00000000-0005-0000-0000-000093A20000}"/>
    <cellStyle name="20% - Accent1 4 4 3 3 3 7" xfId="41804" xr:uid="{00000000-0005-0000-0000-000094A20000}"/>
    <cellStyle name="20% - Accent1 4 4 3 3 3 7 2" xfId="41805" xr:uid="{00000000-0005-0000-0000-000095A20000}"/>
    <cellStyle name="20% - Accent1 4 4 3 3 3 8" xfId="41806" xr:uid="{00000000-0005-0000-0000-000096A20000}"/>
    <cellStyle name="20% - Accent1 4 4 3 3 3 8 2" xfId="41807" xr:uid="{00000000-0005-0000-0000-000097A20000}"/>
    <cellStyle name="20% - Accent1 4 4 3 3 3 9" xfId="41808" xr:uid="{00000000-0005-0000-0000-000098A20000}"/>
    <cellStyle name="20% - Accent1 4 4 3 3 4" xfId="41809" xr:uid="{00000000-0005-0000-0000-000099A20000}"/>
    <cellStyle name="20% - Accent1 4 4 3 3 4 2" xfId="41810" xr:uid="{00000000-0005-0000-0000-00009AA20000}"/>
    <cellStyle name="20% - Accent1 4 4 3 3 4 2 2" xfId="41811" xr:uid="{00000000-0005-0000-0000-00009BA20000}"/>
    <cellStyle name="20% - Accent1 4 4 3 3 4 2 2 2" xfId="41812" xr:uid="{00000000-0005-0000-0000-00009CA20000}"/>
    <cellStyle name="20% - Accent1 4 4 3 3 4 2 3" xfId="41813" xr:uid="{00000000-0005-0000-0000-00009DA20000}"/>
    <cellStyle name="20% - Accent1 4 4 3 3 4 3" xfId="41814" xr:uid="{00000000-0005-0000-0000-00009EA20000}"/>
    <cellStyle name="20% - Accent1 4 4 3 3 4 3 2" xfId="41815" xr:uid="{00000000-0005-0000-0000-00009FA20000}"/>
    <cellStyle name="20% - Accent1 4 4 3 3 4 4" xfId="41816" xr:uid="{00000000-0005-0000-0000-0000A0A20000}"/>
    <cellStyle name="20% - Accent1 4 4 3 3 5" xfId="41817" xr:uid="{00000000-0005-0000-0000-0000A1A20000}"/>
    <cellStyle name="20% - Accent1 4 4 3 3 5 2" xfId="41818" xr:uid="{00000000-0005-0000-0000-0000A2A20000}"/>
    <cellStyle name="20% - Accent1 4 4 3 3 5 2 2" xfId="41819" xr:uid="{00000000-0005-0000-0000-0000A3A20000}"/>
    <cellStyle name="20% - Accent1 4 4 3 3 5 2 2 2" xfId="41820" xr:uid="{00000000-0005-0000-0000-0000A4A20000}"/>
    <cellStyle name="20% - Accent1 4 4 3 3 5 2 3" xfId="41821" xr:uid="{00000000-0005-0000-0000-0000A5A20000}"/>
    <cellStyle name="20% - Accent1 4 4 3 3 5 3" xfId="41822" xr:uid="{00000000-0005-0000-0000-0000A6A20000}"/>
    <cellStyle name="20% - Accent1 4 4 3 3 5 3 2" xfId="41823" xr:uid="{00000000-0005-0000-0000-0000A7A20000}"/>
    <cellStyle name="20% - Accent1 4 4 3 3 5 4" xfId="41824" xr:uid="{00000000-0005-0000-0000-0000A8A20000}"/>
    <cellStyle name="20% - Accent1 4 4 3 3 6" xfId="41825" xr:uid="{00000000-0005-0000-0000-0000A9A20000}"/>
    <cellStyle name="20% - Accent1 4 4 3 3 6 2" xfId="41826" xr:uid="{00000000-0005-0000-0000-0000AAA20000}"/>
    <cellStyle name="20% - Accent1 4 4 3 3 6 2 2" xfId="41827" xr:uid="{00000000-0005-0000-0000-0000ABA20000}"/>
    <cellStyle name="20% - Accent1 4 4 3 3 6 2 2 2" xfId="41828" xr:uid="{00000000-0005-0000-0000-0000ACA20000}"/>
    <cellStyle name="20% - Accent1 4 4 3 3 6 2 3" xfId="41829" xr:uid="{00000000-0005-0000-0000-0000ADA20000}"/>
    <cellStyle name="20% - Accent1 4 4 3 3 6 3" xfId="41830" xr:uid="{00000000-0005-0000-0000-0000AEA20000}"/>
    <cellStyle name="20% - Accent1 4 4 3 3 6 3 2" xfId="41831" xr:uid="{00000000-0005-0000-0000-0000AFA20000}"/>
    <cellStyle name="20% - Accent1 4 4 3 3 6 4" xfId="41832" xr:uid="{00000000-0005-0000-0000-0000B0A20000}"/>
    <cellStyle name="20% - Accent1 4 4 3 3 7" xfId="41833" xr:uid="{00000000-0005-0000-0000-0000B1A20000}"/>
    <cellStyle name="20% - Accent1 4 4 3 3 7 2" xfId="41834" xr:uid="{00000000-0005-0000-0000-0000B2A20000}"/>
    <cellStyle name="20% - Accent1 4 4 3 3 7 2 2" xfId="41835" xr:uid="{00000000-0005-0000-0000-0000B3A20000}"/>
    <cellStyle name="20% - Accent1 4 4 3 3 7 3" xfId="41836" xr:uid="{00000000-0005-0000-0000-0000B4A20000}"/>
    <cellStyle name="20% - Accent1 4 4 3 3 8" xfId="41837" xr:uid="{00000000-0005-0000-0000-0000B5A20000}"/>
    <cellStyle name="20% - Accent1 4 4 3 3 8 2" xfId="41838" xr:uid="{00000000-0005-0000-0000-0000B6A20000}"/>
    <cellStyle name="20% - Accent1 4 4 3 3 8 2 2" xfId="41839" xr:uid="{00000000-0005-0000-0000-0000B7A20000}"/>
    <cellStyle name="20% - Accent1 4 4 3 3 8 3" xfId="41840" xr:uid="{00000000-0005-0000-0000-0000B8A20000}"/>
    <cellStyle name="20% - Accent1 4 4 3 3 9" xfId="41841" xr:uid="{00000000-0005-0000-0000-0000B9A20000}"/>
    <cellStyle name="20% - Accent1 4 4 3 3 9 2" xfId="41842" xr:uid="{00000000-0005-0000-0000-0000BAA20000}"/>
    <cellStyle name="20% - Accent1 4 4 3 4" xfId="41843" xr:uid="{00000000-0005-0000-0000-0000BBA20000}"/>
    <cellStyle name="20% - Accent1 4 4 3 4 10" xfId="41844" xr:uid="{00000000-0005-0000-0000-0000BCA20000}"/>
    <cellStyle name="20% - Accent1 4 4 3 4 10 2" xfId="41845" xr:uid="{00000000-0005-0000-0000-0000BDA20000}"/>
    <cellStyle name="20% - Accent1 4 4 3 4 11" xfId="41846" xr:uid="{00000000-0005-0000-0000-0000BEA20000}"/>
    <cellStyle name="20% - Accent1 4 4 3 4 2" xfId="41847" xr:uid="{00000000-0005-0000-0000-0000BFA20000}"/>
    <cellStyle name="20% - Accent1 4 4 3 4 2 2" xfId="41848" xr:uid="{00000000-0005-0000-0000-0000C0A20000}"/>
    <cellStyle name="20% - Accent1 4 4 3 4 2 2 2" xfId="41849" xr:uid="{00000000-0005-0000-0000-0000C1A20000}"/>
    <cellStyle name="20% - Accent1 4 4 3 4 2 2 2 2" xfId="41850" xr:uid="{00000000-0005-0000-0000-0000C2A20000}"/>
    <cellStyle name="20% - Accent1 4 4 3 4 2 2 2 2 2" xfId="41851" xr:uid="{00000000-0005-0000-0000-0000C3A20000}"/>
    <cellStyle name="20% - Accent1 4 4 3 4 2 2 2 3" xfId="41852" xr:uid="{00000000-0005-0000-0000-0000C4A20000}"/>
    <cellStyle name="20% - Accent1 4 4 3 4 2 2 3" xfId="41853" xr:uid="{00000000-0005-0000-0000-0000C5A20000}"/>
    <cellStyle name="20% - Accent1 4 4 3 4 2 2 3 2" xfId="41854" xr:uid="{00000000-0005-0000-0000-0000C6A20000}"/>
    <cellStyle name="20% - Accent1 4 4 3 4 2 2 4" xfId="41855" xr:uid="{00000000-0005-0000-0000-0000C7A20000}"/>
    <cellStyle name="20% - Accent1 4 4 3 4 2 3" xfId="41856" xr:uid="{00000000-0005-0000-0000-0000C8A20000}"/>
    <cellStyle name="20% - Accent1 4 4 3 4 2 3 2" xfId="41857" xr:uid="{00000000-0005-0000-0000-0000C9A20000}"/>
    <cellStyle name="20% - Accent1 4 4 3 4 2 3 2 2" xfId="41858" xr:uid="{00000000-0005-0000-0000-0000CAA20000}"/>
    <cellStyle name="20% - Accent1 4 4 3 4 2 3 2 2 2" xfId="41859" xr:uid="{00000000-0005-0000-0000-0000CBA20000}"/>
    <cellStyle name="20% - Accent1 4 4 3 4 2 3 2 3" xfId="41860" xr:uid="{00000000-0005-0000-0000-0000CCA20000}"/>
    <cellStyle name="20% - Accent1 4 4 3 4 2 3 3" xfId="41861" xr:uid="{00000000-0005-0000-0000-0000CDA20000}"/>
    <cellStyle name="20% - Accent1 4 4 3 4 2 3 3 2" xfId="41862" xr:uid="{00000000-0005-0000-0000-0000CEA20000}"/>
    <cellStyle name="20% - Accent1 4 4 3 4 2 3 4" xfId="41863" xr:uid="{00000000-0005-0000-0000-0000CFA20000}"/>
    <cellStyle name="20% - Accent1 4 4 3 4 2 4" xfId="41864" xr:uid="{00000000-0005-0000-0000-0000D0A20000}"/>
    <cellStyle name="20% - Accent1 4 4 3 4 2 4 2" xfId="41865" xr:uid="{00000000-0005-0000-0000-0000D1A20000}"/>
    <cellStyle name="20% - Accent1 4 4 3 4 2 4 2 2" xfId="41866" xr:uid="{00000000-0005-0000-0000-0000D2A20000}"/>
    <cellStyle name="20% - Accent1 4 4 3 4 2 4 2 2 2" xfId="41867" xr:uid="{00000000-0005-0000-0000-0000D3A20000}"/>
    <cellStyle name="20% - Accent1 4 4 3 4 2 4 2 3" xfId="41868" xr:uid="{00000000-0005-0000-0000-0000D4A20000}"/>
    <cellStyle name="20% - Accent1 4 4 3 4 2 4 3" xfId="41869" xr:uid="{00000000-0005-0000-0000-0000D5A20000}"/>
    <cellStyle name="20% - Accent1 4 4 3 4 2 4 3 2" xfId="41870" xr:uid="{00000000-0005-0000-0000-0000D6A20000}"/>
    <cellStyle name="20% - Accent1 4 4 3 4 2 4 4" xfId="41871" xr:uid="{00000000-0005-0000-0000-0000D7A20000}"/>
    <cellStyle name="20% - Accent1 4 4 3 4 2 5" xfId="41872" xr:uid="{00000000-0005-0000-0000-0000D8A20000}"/>
    <cellStyle name="20% - Accent1 4 4 3 4 2 5 2" xfId="41873" xr:uid="{00000000-0005-0000-0000-0000D9A20000}"/>
    <cellStyle name="20% - Accent1 4 4 3 4 2 5 2 2" xfId="41874" xr:uid="{00000000-0005-0000-0000-0000DAA20000}"/>
    <cellStyle name="20% - Accent1 4 4 3 4 2 5 3" xfId="41875" xr:uid="{00000000-0005-0000-0000-0000DBA20000}"/>
    <cellStyle name="20% - Accent1 4 4 3 4 2 6" xfId="41876" xr:uid="{00000000-0005-0000-0000-0000DCA20000}"/>
    <cellStyle name="20% - Accent1 4 4 3 4 2 6 2" xfId="41877" xr:uid="{00000000-0005-0000-0000-0000DDA20000}"/>
    <cellStyle name="20% - Accent1 4 4 3 4 2 6 2 2" xfId="41878" xr:uid="{00000000-0005-0000-0000-0000DEA20000}"/>
    <cellStyle name="20% - Accent1 4 4 3 4 2 6 3" xfId="41879" xr:uid="{00000000-0005-0000-0000-0000DFA20000}"/>
    <cellStyle name="20% - Accent1 4 4 3 4 2 7" xfId="41880" xr:uid="{00000000-0005-0000-0000-0000E0A20000}"/>
    <cellStyle name="20% - Accent1 4 4 3 4 2 7 2" xfId="41881" xr:uid="{00000000-0005-0000-0000-0000E1A20000}"/>
    <cellStyle name="20% - Accent1 4 4 3 4 2 8" xfId="41882" xr:uid="{00000000-0005-0000-0000-0000E2A20000}"/>
    <cellStyle name="20% - Accent1 4 4 3 4 2 8 2" xfId="41883" xr:uid="{00000000-0005-0000-0000-0000E3A20000}"/>
    <cellStyle name="20% - Accent1 4 4 3 4 2 9" xfId="41884" xr:uid="{00000000-0005-0000-0000-0000E4A20000}"/>
    <cellStyle name="20% - Accent1 4 4 3 4 3" xfId="41885" xr:uid="{00000000-0005-0000-0000-0000E5A20000}"/>
    <cellStyle name="20% - Accent1 4 4 3 4 3 2" xfId="41886" xr:uid="{00000000-0005-0000-0000-0000E6A20000}"/>
    <cellStyle name="20% - Accent1 4 4 3 4 3 2 2" xfId="41887" xr:uid="{00000000-0005-0000-0000-0000E7A20000}"/>
    <cellStyle name="20% - Accent1 4 4 3 4 3 2 2 2" xfId="41888" xr:uid="{00000000-0005-0000-0000-0000E8A20000}"/>
    <cellStyle name="20% - Accent1 4 4 3 4 3 2 2 2 2" xfId="41889" xr:uid="{00000000-0005-0000-0000-0000E9A20000}"/>
    <cellStyle name="20% - Accent1 4 4 3 4 3 2 2 3" xfId="41890" xr:uid="{00000000-0005-0000-0000-0000EAA20000}"/>
    <cellStyle name="20% - Accent1 4 4 3 4 3 2 3" xfId="41891" xr:uid="{00000000-0005-0000-0000-0000EBA20000}"/>
    <cellStyle name="20% - Accent1 4 4 3 4 3 2 3 2" xfId="41892" xr:uid="{00000000-0005-0000-0000-0000ECA20000}"/>
    <cellStyle name="20% - Accent1 4 4 3 4 3 2 4" xfId="41893" xr:uid="{00000000-0005-0000-0000-0000EDA20000}"/>
    <cellStyle name="20% - Accent1 4 4 3 4 3 3" xfId="41894" xr:uid="{00000000-0005-0000-0000-0000EEA20000}"/>
    <cellStyle name="20% - Accent1 4 4 3 4 3 3 2" xfId="41895" xr:uid="{00000000-0005-0000-0000-0000EFA20000}"/>
    <cellStyle name="20% - Accent1 4 4 3 4 3 3 2 2" xfId="41896" xr:uid="{00000000-0005-0000-0000-0000F0A20000}"/>
    <cellStyle name="20% - Accent1 4 4 3 4 3 3 2 2 2" xfId="41897" xr:uid="{00000000-0005-0000-0000-0000F1A20000}"/>
    <cellStyle name="20% - Accent1 4 4 3 4 3 3 2 3" xfId="41898" xr:uid="{00000000-0005-0000-0000-0000F2A20000}"/>
    <cellStyle name="20% - Accent1 4 4 3 4 3 3 3" xfId="41899" xr:uid="{00000000-0005-0000-0000-0000F3A20000}"/>
    <cellStyle name="20% - Accent1 4 4 3 4 3 3 3 2" xfId="41900" xr:uid="{00000000-0005-0000-0000-0000F4A20000}"/>
    <cellStyle name="20% - Accent1 4 4 3 4 3 3 4" xfId="41901" xr:uid="{00000000-0005-0000-0000-0000F5A20000}"/>
    <cellStyle name="20% - Accent1 4 4 3 4 3 4" xfId="41902" xr:uid="{00000000-0005-0000-0000-0000F6A20000}"/>
    <cellStyle name="20% - Accent1 4 4 3 4 3 4 2" xfId="41903" xr:uid="{00000000-0005-0000-0000-0000F7A20000}"/>
    <cellStyle name="20% - Accent1 4 4 3 4 3 4 2 2" xfId="41904" xr:uid="{00000000-0005-0000-0000-0000F8A20000}"/>
    <cellStyle name="20% - Accent1 4 4 3 4 3 4 2 2 2" xfId="41905" xr:uid="{00000000-0005-0000-0000-0000F9A20000}"/>
    <cellStyle name="20% - Accent1 4 4 3 4 3 4 2 3" xfId="41906" xr:uid="{00000000-0005-0000-0000-0000FAA20000}"/>
    <cellStyle name="20% - Accent1 4 4 3 4 3 4 3" xfId="41907" xr:uid="{00000000-0005-0000-0000-0000FBA20000}"/>
    <cellStyle name="20% - Accent1 4 4 3 4 3 4 3 2" xfId="41908" xr:uid="{00000000-0005-0000-0000-0000FCA20000}"/>
    <cellStyle name="20% - Accent1 4 4 3 4 3 4 4" xfId="41909" xr:uid="{00000000-0005-0000-0000-0000FDA20000}"/>
    <cellStyle name="20% - Accent1 4 4 3 4 3 5" xfId="41910" xr:uid="{00000000-0005-0000-0000-0000FEA20000}"/>
    <cellStyle name="20% - Accent1 4 4 3 4 3 5 2" xfId="41911" xr:uid="{00000000-0005-0000-0000-0000FFA20000}"/>
    <cellStyle name="20% - Accent1 4 4 3 4 3 5 2 2" xfId="41912" xr:uid="{00000000-0005-0000-0000-000000A30000}"/>
    <cellStyle name="20% - Accent1 4 4 3 4 3 5 3" xfId="41913" xr:uid="{00000000-0005-0000-0000-000001A30000}"/>
    <cellStyle name="20% - Accent1 4 4 3 4 3 6" xfId="41914" xr:uid="{00000000-0005-0000-0000-000002A30000}"/>
    <cellStyle name="20% - Accent1 4 4 3 4 3 6 2" xfId="41915" xr:uid="{00000000-0005-0000-0000-000003A30000}"/>
    <cellStyle name="20% - Accent1 4 4 3 4 3 6 2 2" xfId="41916" xr:uid="{00000000-0005-0000-0000-000004A30000}"/>
    <cellStyle name="20% - Accent1 4 4 3 4 3 6 3" xfId="41917" xr:uid="{00000000-0005-0000-0000-000005A30000}"/>
    <cellStyle name="20% - Accent1 4 4 3 4 3 7" xfId="41918" xr:uid="{00000000-0005-0000-0000-000006A30000}"/>
    <cellStyle name="20% - Accent1 4 4 3 4 3 7 2" xfId="41919" xr:uid="{00000000-0005-0000-0000-000007A30000}"/>
    <cellStyle name="20% - Accent1 4 4 3 4 3 8" xfId="41920" xr:uid="{00000000-0005-0000-0000-000008A30000}"/>
    <cellStyle name="20% - Accent1 4 4 3 4 3 8 2" xfId="41921" xr:uid="{00000000-0005-0000-0000-000009A30000}"/>
    <cellStyle name="20% - Accent1 4 4 3 4 3 9" xfId="41922" xr:uid="{00000000-0005-0000-0000-00000AA30000}"/>
    <cellStyle name="20% - Accent1 4 4 3 4 4" xfId="41923" xr:uid="{00000000-0005-0000-0000-00000BA30000}"/>
    <cellStyle name="20% - Accent1 4 4 3 4 4 2" xfId="41924" xr:uid="{00000000-0005-0000-0000-00000CA30000}"/>
    <cellStyle name="20% - Accent1 4 4 3 4 4 2 2" xfId="41925" xr:uid="{00000000-0005-0000-0000-00000DA30000}"/>
    <cellStyle name="20% - Accent1 4 4 3 4 4 2 2 2" xfId="41926" xr:uid="{00000000-0005-0000-0000-00000EA30000}"/>
    <cellStyle name="20% - Accent1 4 4 3 4 4 2 3" xfId="41927" xr:uid="{00000000-0005-0000-0000-00000FA30000}"/>
    <cellStyle name="20% - Accent1 4 4 3 4 4 3" xfId="41928" xr:uid="{00000000-0005-0000-0000-000010A30000}"/>
    <cellStyle name="20% - Accent1 4 4 3 4 4 3 2" xfId="41929" xr:uid="{00000000-0005-0000-0000-000011A30000}"/>
    <cellStyle name="20% - Accent1 4 4 3 4 4 4" xfId="41930" xr:uid="{00000000-0005-0000-0000-000012A30000}"/>
    <cellStyle name="20% - Accent1 4 4 3 4 5" xfId="41931" xr:uid="{00000000-0005-0000-0000-000013A30000}"/>
    <cellStyle name="20% - Accent1 4 4 3 4 5 2" xfId="41932" xr:uid="{00000000-0005-0000-0000-000014A30000}"/>
    <cellStyle name="20% - Accent1 4 4 3 4 5 2 2" xfId="41933" xr:uid="{00000000-0005-0000-0000-000015A30000}"/>
    <cellStyle name="20% - Accent1 4 4 3 4 5 2 2 2" xfId="41934" xr:uid="{00000000-0005-0000-0000-000016A30000}"/>
    <cellStyle name="20% - Accent1 4 4 3 4 5 2 3" xfId="41935" xr:uid="{00000000-0005-0000-0000-000017A30000}"/>
    <cellStyle name="20% - Accent1 4 4 3 4 5 3" xfId="41936" xr:uid="{00000000-0005-0000-0000-000018A30000}"/>
    <cellStyle name="20% - Accent1 4 4 3 4 5 3 2" xfId="41937" xr:uid="{00000000-0005-0000-0000-000019A30000}"/>
    <cellStyle name="20% - Accent1 4 4 3 4 5 4" xfId="41938" xr:uid="{00000000-0005-0000-0000-00001AA30000}"/>
    <cellStyle name="20% - Accent1 4 4 3 4 6" xfId="41939" xr:uid="{00000000-0005-0000-0000-00001BA30000}"/>
    <cellStyle name="20% - Accent1 4 4 3 4 6 2" xfId="41940" xr:uid="{00000000-0005-0000-0000-00001CA30000}"/>
    <cellStyle name="20% - Accent1 4 4 3 4 6 2 2" xfId="41941" xr:uid="{00000000-0005-0000-0000-00001DA30000}"/>
    <cellStyle name="20% - Accent1 4 4 3 4 6 2 2 2" xfId="41942" xr:uid="{00000000-0005-0000-0000-00001EA30000}"/>
    <cellStyle name="20% - Accent1 4 4 3 4 6 2 3" xfId="41943" xr:uid="{00000000-0005-0000-0000-00001FA30000}"/>
    <cellStyle name="20% - Accent1 4 4 3 4 6 3" xfId="41944" xr:uid="{00000000-0005-0000-0000-000020A30000}"/>
    <cellStyle name="20% - Accent1 4 4 3 4 6 3 2" xfId="41945" xr:uid="{00000000-0005-0000-0000-000021A30000}"/>
    <cellStyle name="20% - Accent1 4 4 3 4 6 4" xfId="41946" xr:uid="{00000000-0005-0000-0000-000022A30000}"/>
    <cellStyle name="20% - Accent1 4 4 3 4 7" xfId="41947" xr:uid="{00000000-0005-0000-0000-000023A30000}"/>
    <cellStyle name="20% - Accent1 4 4 3 4 7 2" xfId="41948" xr:uid="{00000000-0005-0000-0000-000024A30000}"/>
    <cellStyle name="20% - Accent1 4 4 3 4 7 2 2" xfId="41949" xr:uid="{00000000-0005-0000-0000-000025A30000}"/>
    <cellStyle name="20% - Accent1 4 4 3 4 7 3" xfId="41950" xr:uid="{00000000-0005-0000-0000-000026A30000}"/>
    <cellStyle name="20% - Accent1 4 4 3 4 8" xfId="41951" xr:uid="{00000000-0005-0000-0000-000027A30000}"/>
    <cellStyle name="20% - Accent1 4 4 3 4 8 2" xfId="41952" xr:uid="{00000000-0005-0000-0000-000028A30000}"/>
    <cellStyle name="20% - Accent1 4 4 3 4 8 2 2" xfId="41953" xr:uid="{00000000-0005-0000-0000-000029A30000}"/>
    <cellStyle name="20% - Accent1 4 4 3 4 8 3" xfId="41954" xr:uid="{00000000-0005-0000-0000-00002AA30000}"/>
    <cellStyle name="20% - Accent1 4 4 3 4 9" xfId="41955" xr:uid="{00000000-0005-0000-0000-00002BA30000}"/>
    <cellStyle name="20% - Accent1 4 4 3 4 9 2" xfId="41956" xr:uid="{00000000-0005-0000-0000-00002CA30000}"/>
    <cellStyle name="20% - Accent1 4 4 3 5" xfId="41957" xr:uid="{00000000-0005-0000-0000-00002DA30000}"/>
    <cellStyle name="20% - Accent1 4 4 3 5 2" xfId="41958" xr:uid="{00000000-0005-0000-0000-00002EA30000}"/>
    <cellStyle name="20% - Accent1 4 4 3 5 2 2" xfId="41959" xr:uid="{00000000-0005-0000-0000-00002FA30000}"/>
    <cellStyle name="20% - Accent1 4 4 3 5 2 2 2" xfId="41960" xr:uid="{00000000-0005-0000-0000-000030A30000}"/>
    <cellStyle name="20% - Accent1 4 4 3 5 2 2 2 2" xfId="41961" xr:uid="{00000000-0005-0000-0000-000031A30000}"/>
    <cellStyle name="20% - Accent1 4 4 3 5 2 2 3" xfId="41962" xr:uid="{00000000-0005-0000-0000-000032A30000}"/>
    <cellStyle name="20% - Accent1 4 4 3 5 2 3" xfId="41963" xr:uid="{00000000-0005-0000-0000-000033A30000}"/>
    <cellStyle name="20% - Accent1 4 4 3 5 2 3 2" xfId="41964" xr:uid="{00000000-0005-0000-0000-000034A30000}"/>
    <cellStyle name="20% - Accent1 4 4 3 5 2 4" xfId="41965" xr:uid="{00000000-0005-0000-0000-000035A30000}"/>
    <cellStyle name="20% - Accent1 4 4 3 5 3" xfId="41966" xr:uid="{00000000-0005-0000-0000-000036A30000}"/>
    <cellStyle name="20% - Accent1 4 4 3 5 3 2" xfId="41967" xr:uid="{00000000-0005-0000-0000-000037A30000}"/>
    <cellStyle name="20% - Accent1 4 4 3 5 3 2 2" xfId="41968" xr:uid="{00000000-0005-0000-0000-000038A30000}"/>
    <cellStyle name="20% - Accent1 4 4 3 5 3 2 2 2" xfId="41969" xr:uid="{00000000-0005-0000-0000-000039A30000}"/>
    <cellStyle name="20% - Accent1 4 4 3 5 3 2 3" xfId="41970" xr:uid="{00000000-0005-0000-0000-00003AA30000}"/>
    <cellStyle name="20% - Accent1 4 4 3 5 3 3" xfId="41971" xr:uid="{00000000-0005-0000-0000-00003BA30000}"/>
    <cellStyle name="20% - Accent1 4 4 3 5 3 3 2" xfId="41972" xr:uid="{00000000-0005-0000-0000-00003CA30000}"/>
    <cellStyle name="20% - Accent1 4 4 3 5 3 4" xfId="41973" xr:uid="{00000000-0005-0000-0000-00003DA30000}"/>
    <cellStyle name="20% - Accent1 4 4 3 5 4" xfId="41974" xr:uid="{00000000-0005-0000-0000-00003EA30000}"/>
    <cellStyle name="20% - Accent1 4 4 3 5 4 2" xfId="41975" xr:uid="{00000000-0005-0000-0000-00003FA30000}"/>
    <cellStyle name="20% - Accent1 4 4 3 5 4 2 2" xfId="41976" xr:uid="{00000000-0005-0000-0000-000040A30000}"/>
    <cellStyle name="20% - Accent1 4 4 3 5 4 2 2 2" xfId="41977" xr:uid="{00000000-0005-0000-0000-000041A30000}"/>
    <cellStyle name="20% - Accent1 4 4 3 5 4 2 3" xfId="41978" xr:uid="{00000000-0005-0000-0000-000042A30000}"/>
    <cellStyle name="20% - Accent1 4 4 3 5 4 3" xfId="41979" xr:uid="{00000000-0005-0000-0000-000043A30000}"/>
    <cellStyle name="20% - Accent1 4 4 3 5 4 3 2" xfId="41980" xr:uid="{00000000-0005-0000-0000-000044A30000}"/>
    <cellStyle name="20% - Accent1 4 4 3 5 4 4" xfId="41981" xr:uid="{00000000-0005-0000-0000-000045A30000}"/>
    <cellStyle name="20% - Accent1 4 4 3 5 5" xfId="41982" xr:uid="{00000000-0005-0000-0000-000046A30000}"/>
    <cellStyle name="20% - Accent1 4 4 3 5 5 2" xfId="41983" xr:uid="{00000000-0005-0000-0000-000047A30000}"/>
    <cellStyle name="20% - Accent1 4 4 3 5 5 2 2" xfId="41984" xr:uid="{00000000-0005-0000-0000-000048A30000}"/>
    <cellStyle name="20% - Accent1 4 4 3 5 5 3" xfId="41985" xr:uid="{00000000-0005-0000-0000-000049A30000}"/>
    <cellStyle name="20% - Accent1 4 4 3 5 6" xfId="41986" xr:uid="{00000000-0005-0000-0000-00004AA30000}"/>
    <cellStyle name="20% - Accent1 4 4 3 5 6 2" xfId="41987" xr:uid="{00000000-0005-0000-0000-00004BA30000}"/>
    <cellStyle name="20% - Accent1 4 4 3 5 6 2 2" xfId="41988" xr:uid="{00000000-0005-0000-0000-00004CA30000}"/>
    <cellStyle name="20% - Accent1 4 4 3 5 6 3" xfId="41989" xr:uid="{00000000-0005-0000-0000-00004DA30000}"/>
    <cellStyle name="20% - Accent1 4 4 3 5 7" xfId="41990" xr:uid="{00000000-0005-0000-0000-00004EA30000}"/>
    <cellStyle name="20% - Accent1 4 4 3 5 7 2" xfId="41991" xr:uid="{00000000-0005-0000-0000-00004FA30000}"/>
    <cellStyle name="20% - Accent1 4 4 3 5 8" xfId="41992" xr:uid="{00000000-0005-0000-0000-000050A30000}"/>
    <cellStyle name="20% - Accent1 4 4 3 5 8 2" xfId="41993" xr:uid="{00000000-0005-0000-0000-000051A30000}"/>
    <cellStyle name="20% - Accent1 4 4 3 5 9" xfId="41994" xr:uid="{00000000-0005-0000-0000-000052A30000}"/>
    <cellStyle name="20% - Accent1 4 4 3 6" xfId="41995" xr:uid="{00000000-0005-0000-0000-000053A30000}"/>
    <cellStyle name="20% - Accent1 4 4 3 6 2" xfId="41996" xr:uid="{00000000-0005-0000-0000-000054A30000}"/>
    <cellStyle name="20% - Accent1 4 4 3 6 2 2" xfId="41997" xr:uid="{00000000-0005-0000-0000-000055A30000}"/>
    <cellStyle name="20% - Accent1 4 4 3 6 2 2 2" xfId="41998" xr:uid="{00000000-0005-0000-0000-000056A30000}"/>
    <cellStyle name="20% - Accent1 4 4 3 6 2 2 2 2" xfId="41999" xr:uid="{00000000-0005-0000-0000-000057A30000}"/>
    <cellStyle name="20% - Accent1 4 4 3 6 2 2 3" xfId="42000" xr:uid="{00000000-0005-0000-0000-000058A30000}"/>
    <cellStyle name="20% - Accent1 4 4 3 6 2 3" xfId="42001" xr:uid="{00000000-0005-0000-0000-000059A30000}"/>
    <cellStyle name="20% - Accent1 4 4 3 6 2 3 2" xfId="42002" xr:uid="{00000000-0005-0000-0000-00005AA30000}"/>
    <cellStyle name="20% - Accent1 4 4 3 6 2 4" xfId="42003" xr:uid="{00000000-0005-0000-0000-00005BA30000}"/>
    <cellStyle name="20% - Accent1 4 4 3 6 3" xfId="42004" xr:uid="{00000000-0005-0000-0000-00005CA30000}"/>
    <cellStyle name="20% - Accent1 4 4 3 6 3 2" xfId="42005" xr:uid="{00000000-0005-0000-0000-00005DA30000}"/>
    <cellStyle name="20% - Accent1 4 4 3 6 3 2 2" xfId="42006" xr:uid="{00000000-0005-0000-0000-00005EA30000}"/>
    <cellStyle name="20% - Accent1 4 4 3 6 3 2 2 2" xfId="42007" xr:uid="{00000000-0005-0000-0000-00005FA30000}"/>
    <cellStyle name="20% - Accent1 4 4 3 6 3 2 3" xfId="42008" xr:uid="{00000000-0005-0000-0000-000060A30000}"/>
    <cellStyle name="20% - Accent1 4 4 3 6 3 3" xfId="42009" xr:uid="{00000000-0005-0000-0000-000061A30000}"/>
    <cellStyle name="20% - Accent1 4 4 3 6 3 3 2" xfId="42010" xr:uid="{00000000-0005-0000-0000-000062A30000}"/>
    <cellStyle name="20% - Accent1 4 4 3 6 3 4" xfId="42011" xr:uid="{00000000-0005-0000-0000-000063A30000}"/>
    <cellStyle name="20% - Accent1 4 4 3 6 4" xfId="42012" xr:uid="{00000000-0005-0000-0000-000064A30000}"/>
    <cellStyle name="20% - Accent1 4 4 3 6 4 2" xfId="42013" xr:uid="{00000000-0005-0000-0000-000065A30000}"/>
    <cellStyle name="20% - Accent1 4 4 3 6 4 2 2" xfId="42014" xr:uid="{00000000-0005-0000-0000-000066A30000}"/>
    <cellStyle name="20% - Accent1 4 4 3 6 4 2 2 2" xfId="42015" xr:uid="{00000000-0005-0000-0000-000067A30000}"/>
    <cellStyle name="20% - Accent1 4 4 3 6 4 2 3" xfId="42016" xr:uid="{00000000-0005-0000-0000-000068A30000}"/>
    <cellStyle name="20% - Accent1 4 4 3 6 4 3" xfId="42017" xr:uid="{00000000-0005-0000-0000-000069A30000}"/>
    <cellStyle name="20% - Accent1 4 4 3 6 4 3 2" xfId="42018" xr:uid="{00000000-0005-0000-0000-00006AA30000}"/>
    <cellStyle name="20% - Accent1 4 4 3 6 4 4" xfId="42019" xr:uid="{00000000-0005-0000-0000-00006BA30000}"/>
    <cellStyle name="20% - Accent1 4 4 3 6 5" xfId="42020" xr:uid="{00000000-0005-0000-0000-00006CA30000}"/>
    <cellStyle name="20% - Accent1 4 4 3 6 5 2" xfId="42021" xr:uid="{00000000-0005-0000-0000-00006DA30000}"/>
    <cellStyle name="20% - Accent1 4 4 3 6 5 2 2" xfId="42022" xr:uid="{00000000-0005-0000-0000-00006EA30000}"/>
    <cellStyle name="20% - Accent1 4 4 3 6 5 3" xfId="42023" xr:uid="{00000000-0005-0000-0000-00006FA30000}"/>
    <cellStyle name="20% - Accent1 4 4 3 6 6" xfId="42024" xr:uid="{00000000-0005-0000-0000-000070A30000}"/>
    <cellStyle name="20% - Accent1 4 4 3 6 6 2" xfId="42025" xr:uid="{00000000-0005-0000-0000-000071A30000}"/>
    <cellStyle name="20% - Accent1 4 4 3 6 6 2 2" xfId="42026" xr:uid="{00000000-0005-0000-0000-000072A30000}"/>
    <cellStyle name="20% - Accent1 4 4 3 6 6 3" xfId="42027" xr:uid="{00000000-0005-0000-0000-000073A30000}"/>
    <cellStyle name="20% - Accent1 4 4 3 6 7" xfId="42028" xr:uid="{00000000-0005-0000-0000-000074A30000}"/>
    <cellStyle name="20% - Accent1 4 4 3 6 7 2" xfId="42029" xr:uid="{00000000-0005-0000-0000-000075A30000}"/>
    <cellStyle name="20% - Accent1 4 4 3 6 8" xfId="42030" xr:uid="{00000000-0005-0000-0000-000076A30000}"/>
    <cellStyle name="20% - Accent1 4 4 3 6 8 2" xfId="42031" xr:uid="{00000000-0005-0000-0000-000077A30000}"/>
    <cellStyle name="20% - Accent1 4 4 3 6 9" xfId="42032" xr:uid="{00000000-0005-0000-0000-000078A30000}"/>
    <cellStyle name="20% - Accent1 4 4 3 7" xfId="42033" xr:uid="{00000000-0005-0000-0000-000079A30000}"/>
    <cellStyle name="20% - Accent1 4 4 3 7 2" xfId="42034" xr:uid="{00000000-0005-0000-0000-00007AA30000}"/>
    <cellStyle name="20% - Accent1 4 4 3 7 2 2" xfId="42035" xr:uid="{00000000-0005-0000-0000-00007BA30000}"/>
    <cellStyle name="20% - Accent1 4 4 3 7 2 2 2" xfId="42036" xr:uid="{00000000-0005-0000-0000-00007CA30000}"/>
    <cellStyle name="20% - Accent1 4 4 3 7 2 3" xfId="42037" xr:uid="{00000000-0005-0000-0000-00007DA30000}"/>
    <cellStyle name="20% - Accent1 4 4 3 7 3" xfId="42038" xr:uid="{00000000-0005-0000-0000-00007EA30000}"/>
    <cellStyle name="20% - Accent1 4 4 3 7 3 2" xfId="42039" xr:uid="{00000000-0005-0000-0000-00007FA30000}"/>
    <cellStyle name="20% - Accent1 4 4 3 7 4" xfId="42040" xr:uid="{00000000-0005-0000-0000-000080A30000}"/>
    <cellStyle name="20% - Accent1 4 4 3 8" xfId="42041" xr:uid="{00000000-0005-0000-0000-000081A30000}"/>
    <cellStyle name="20% - Accent1 4 4 3 8 2" xfId="42042" xr:uid="{00000000-0005-0000-0000-000082A30000}"/>
    <cellStyle name="20% - Accent1 4 4 3 8 2 2" xfId="42043" xr:uid="{00000000-0005-0000-0000-000083A30000}"/>
    <cellStyle name="20% - Accent1 4 4 3 8 2 2 2" xfId="42044" xr:uid="{00000000-0005-0000-0000-000084A30000}"/>
    <cellStyle name="20% - Accent1 4 4 3 8 2 3" xfId="42045" xr:uid="{00000000-0005-0000-0000-000085A30000}"/>
    <cellStyle name="20% - Accent1 4 4 3 8 3" xfId="42046" xr:uid="{00000000-0005-0000-0000-000086A30000}"/>
    <cellStyle name="20% - Accent1 4 4 3 8 3 2" xfId="42047" xr:uid="{00000000-0005-0000-0000-000087A30000}"/>
    <cellStyle name="20% - Accent1 4 4 3 8 4" xfId="42048" xr:uid="{00000000-0005-0000-0000-000088A30000}"/>
    <cellStyle name="20% - Accent1 4 4 3 9" xfId="42049" xr:uid="{00000000-0005-0000-0000-000089A30000}"/>
    <cellStyle name="20% - Accent1 4 4 3 9 2" xfId="42050" xr:uid="{00000000-0005-0000-0000-00008AA30000}"/>
    <cellStyle name="20% - Accent1 4 4 3 9 2 2" xfId="42051" xr:uid="{00000000-0005-0000-0000-00008BA30000}"/>
    <cellStyle name="20% - Accent1 4 4 3 9 2 2 2" xfId="42052" xr:uid="{00000000-0005-0000-0000-00008CA30000}"/>
    <cellStyle name="20% - Accent1 4 4 3 9 2 3" xfId="42053" xr:uid="{00000000-0005-0000-0000-00008DA30000}"/>
    <cellStyle name="20% - Accent1 4 4 3 9 3" xfId="42054" xr:uid="{00000000-0005-0000-0000-00008EA30000}"/>
    <cellStyle name="20% - Accent1 4 4 3 9 3 2" xfId="42055" xr:uid="{00000000-0005-0000-0000-00008FA30000}"/>
    <cellStyle name="20% - Accent1 4 4 3 9 4" xfId="42056" xr:uid="{00000000-0005-0000-0000-000090A30000}"/>
    <cellStyle name="20% - Accent1 4 4 4" xfId="42057" xr:uid="{00000000-0005-0000-0000-000091A30000}"/>
    <cellStyle name="20% - Accent1 4 4 4 10" xfId="42058" xr:uid="{00000000-0005-0000-0000-000092A30000}"/>
    <cellStyle name="20% - Accent1 4 4 4 10 2" xfId="42059" xr:uid="{00000000-0005-0000-0000-000093A30000}"/>
    <cellStyle name="20% - Accent1 4 4 4 11" xfId="42060" xr:uid="{00000000-0005-0000-0000-000094A30000}"/>
    <cellStyle name="20% - Accent1 4 4 4 2" xfId="42061" xr:uid="{00000000-0005-0000-0000-000095A30000}"/>
    <cellStyle name="20% - Accent1 4 4 4 2 2" xfId="42062" xr:uid="{00000000-0005-0000-0000-000096A30000}"/>
    <cellStyle name="20% - Accent1 4 4 4 2 2 2" xfId="42063" xr:uid="{00000000-0005-0000-0000-000097A30000}"/>
    <cellStyle name="20% - Accent1 4 4 4 2 2 2 2" xfId="42064" xr:uid="{00000000-0005-0000-0000-000098A30000}"/>
    <cellStyle name="20% - Accent1 4 4 4 2 2 2 2 2" xfId="42065" xr:uid="{00000000-0005-0000-0000-000099A30000}"/>
    <cellStyle name="20% - Accent1 4 4 4 2 2 2 3" xfId="42066" xr:uid="{00000000-0005-0000-0000-00009AA30000}"/>
    <cellStyle name="20% - Accent1 4 4 4 2 2 3" xfId="42067" xr:uid="{00000000-0005-0000-0000-00009BA30000}"/>
    <cellStyle name="20% - Accent1 4 4 4 2 2 3 2" xfId="42068" xr:uid="{00000000-0005-0000-0000-00009CA30000}"/>
    <cellStyle name="20% - Accent1 4 4 4 2 2 4" xfId="42069" xr:uid="{00000000-0005-0000-0000-00009DA30000}"/>
    <cellStyle name="20% - Accent1 4 4 4 2 3" xfId="42070" xr:uid="{00000000-0005-0000-0000-00009EA30000}"/>
    <cellStyle name="20% - Accent1 4 4 4 2 3 2" xfId="42071" xr:uid="{00000000-0005-0000-0000-00009FA30000}"/>
    <cellStyle name="20% - Accent1 4 4 4 2 3 2 2" xfId="42072" xr:uid="{00000000-0005-0000-0000-0000A0A30000}"/>
    <cellStyle name="20% - Accent1 4 4 4 2 3 2 2 2" xfId="42073" xr:uid="{00000000-0005-0000-0000-0000A1A30000}"/>
    <cellStyle name="20% - Accent1 4 4 4 2 3 2 3" xfId="42074" xr:uid="{00000000-0005-0000-0000-0000A2A30000}"/>
    <cellStyle name="20% - Accent1 4 4 4 2 3 3" xfId="42075" xr:uid="{00000000-0005-0000-0000-0000A3A30000}"/>
    <cellStyle name="20% - Accent1 4 4 4 2 3 3 2" xfId="42076" xr:uid="{00000000-0005-0000-0000-0000A4A30000}"/>
    <cellStyle name="20% - Accent1 4 4 4 2 3 4" xfId="42077" xr:uid="{00000000-0005-0000-0000-0000A5A30000}"/>
    <cellStyle name="20% - Accent1 4 4 4 2 4" xfId="42078" xr:uid="{00000000-0005-0000-0000-0000A6A30000}"/>
    <cellStyle name="20% - Accent1 4 4 4 2 4 2" xfId="42079" xr:uid="{00000000-0005-0000-0000-0000A7A30000}"/>
    <cellStyle name="20% - Accent1 4 4 4 2 4 2 2" xfId="42080" xr:uid="{00000000-0005-0000-0000-0000A8A30000}"/>
    <cellStyle name="20% - Accent1 4 4 4 2 4 2 2 2" xfId="42081" xr:uid="{00000000-0005-0000-0000-0000A9A30000}"/>
    <cellStyle name="20% - Accent1 4 4 4 2 4 2 3" xfId="42082" xr:uid="{00000000-0005-0000-0000-0000AAA30000}"/>
    <cellStyle name="20% - Accent1 4 4 4 2 4 3" xfId="42083" xr:uid="{00000000-0005-0000-0000-0000ABA30000}"/>
    <cellStyle name="20% - Accent1 4 4 4 2 4 3 2" xfId="42084" xr:uid="{00000000-0005-0000-0000-0000ACA30000}"/>
    <cellStyle name="20% - Accent1 4 4 4 2 4 4" xfId="42085" xr:uid="{00000000-0005-0000-0000-0000ADA30000}"/>
    <cellStyle name="20% - Accent1 4 4 4 2 5" xfId="42086" xr:uid="{00000000-0005-0000-0000-0000AEA30000}"/>
    <cellStyle name="20% - Accent1 4 4 4 2 5 2" xfId="42087" xr:uid="{00000000-0005-0000-0000-0000AFA30000}"/>
    <cellStyle name="20% - Accent1 4 4 4 2 5 2 2" xfId="42088" xr:uid="{00000000-0005-0000-0000-0000B0A30000}"/>
    <cellStyle name="20% - Accent1 4 4 4 2 5 3" xfId="42089" xr:uid="{00000000-0005-0000-0000-0000B1A30000}"/>
    <cellStyle name="20% - Accent1 4 4 4 2 6" xfId="42090" xr:uid="{00000000-0005-0000-0000-0000B2A30000}"/>
    <cellStyle name="20% - Accent1 4 4 4 2 6 2" xfId="42091" xr:uid="{00000000-0005-0000-0000-0000B3A30000}"/>
    <cellStyle name="20% - Accent1 4 4 4 2 6 2 2" xfId="42092" xr:uid="{00000000-0005-0000-0000-0000B4A30000}"/>
    <cellStyle name="20% - Accent1 4 4 4 2 6 3" xfId="42093" xr:uid="{00000000-0005-0000-0000-0000B5A30000}"/>
    <cellStyle name="20% - Accent1 4 4 4 2 7" xfId="42094" xr:uid="{00000000-0005-0000-0000-0000B6A30000}"/>
    <cellStyle name="20% - Accent1 4 4 4 2 7 2" xfId="42095" xr:uid="{00000000-0005-0000-0000-0000B7A30000}"/>
    <cellStyle name="20% - Accent1 4 4 4 2 8" xfId="42096" xr:uid="{00000000-0005-0000-0000-0000B8A30000}"/>
    <cellStyle name="20% - Accent1 4 4 4 2 8 2" xfId="42097" xr:uid="{00000000-0005-0000-0000-0000B9A30000}"/>
    <cellStyle name="20% - Accent1 4 4 4 2 9" xfId="42098" xr:uid="{00000000-0005-0000-0000-0000BAA30000}"/>
    <cellStyle name="20% - Accent1 4 4 4 3" xfId="42099" xr:uid="{00000000-0005-0000-0000-0000BBA30000}"/>
    <cellStyle name="20% - Accent1 4 4 4 3 2" xfId="42100" xr:uid="{00000000-0005-0000-0000-0000BCA30000}"/>
    <cellStyle name="20% - Accent1 4 4 4 3 2 2" xfId="42101" xr:uid="{00000000-0005-0000-0000-0000BDA30000}"/>
    <cellStyle name="20% - Accent1 4 4 4 3 2 2 2" xfId="42102" xr:uid="{00000000-0005-0000-0000-0000BEA30000}"/>
    <cellStyle name="20% - Accent1 4 4 4 3 2 2 2 2" xfId="42103" xr:uid="{00000000-0005-0000-0000-0000BFA30000}"/>
    <cellStyle name="20% - Accent1 4 4 4 3 2 2 3" xfId="42104" xr:uid="{00000000-0005-0000-0000-0000C0A30000}"/>
    <cellStyle name="20% - Accent1 4 4 4 3 2 3" xfId="42105" xr:uid="{00000000-0005-0000-0000-0000C1A30000}"/>
    <cellStyle name="20% - Accent1 4 4 4 3 2 3 2" xfId="42106" xr:uid="{00000000-0005-0000-0000-0000C2A30000}"/>
    <cellStyle name="20% - Accent1 4 4 4 3 2 4" xfId="42107" xr:uid="{00000000-0005-0000-0000-0000C3A30000}"/>
    <cellStyle name="20% - Accent1 4 4 4 3 3" xfId="42108" xr:uid="{00000000-0005-0000-0000-0000C4A30000}"/>
    <cellStyle name="20% - Accent1 4 4 4 3 3 2" xfId="42109" xr:uid="{00000000-0005-0000-0000-0000C5A30000}"/>
    <cellStyle name="20% - Accent1 4 4 4 3 3 2 2" xfId="42110" xr:uid="{00000000-0005-0000-0000-0000C6A30000}"/>
    <cellStyle name="20% - Accent1 4 4 4 3 3 2 2 2" xfId="42111" xr:uid="{00000000-0005-0000-0000-0000C7A30000}"/>
    <cellStyle name="20% - Accent1 4 4 4 3 3 2 3" xfId="42112" xr:uid="{00000000-0005-0000-0000-0000C8A30000}"/>
    <cellStyle name="20% - Accent1 4 4 4 3 3 3" xfId="42113" xr:uid="{00000000-0005-0000-0000-0000C9A30000}"/>
    <cellStyle name="20% - Accent1 4 4 4 3 3 3 2" xfId="42114" xr:uid="{00000000-0005-0000-0000-0000CAA30000}"/>
    <cellStyle name="20% - Accent1 4 4 4 3 3 4" xfId="42115" xr:uid="{00000000-0005-0000-0000-0000CBA30000}"/>
    <cellStyle name="20% - Accent1 4 4 4 3 4" xfId="42116" xr:uid="{00000000-0005-0000-0000-0000CCA30000}"/>
    <cellStyle name="20% - Accent1 4 4 4 3 4 2" xfId="42117" xr:uid="{00000000-0005-0000-0000-0000CDA30000}"/>
    <cellStyle name="20% - Accent1 4 4 4 3 4 2 2" xfId="42118" xr:uid="{00000000-0005-0000-0000-0000CEA30000}"/>
    <cellStyle name="20% - Accent1 4 4 4 3 4 2 2 2" xfId="42119" xr:uid="{00000000-0005-0000-0000-0000CFA30000}"/>
    <cellStyle name="20% - Accent1 4 4 4 3 4 2 3" xfId="42120" xr:uid="{00000000-0005-0000-0000-0000D0A30000}"/>
    <cellStyle name="20% - Accent1 4 4 4 3 4 3" xfId="42121" xr:uid="{00000000-0005-0000-0000-0000D1A30000}"/>
    <cellStyle name="20% - Accent1 4 4 4 3 4 3 2" xfId="42122" xr:uid="{00000000-0005-0000-0000-0000D2A30000}"/>
    <cellStyle name="20% - Accent1 4 4 4 3 4 4" xfId="42123" xr:uid="{00000000-0005-0000-0000-0000D3A30000}"/>
    <cellStyle name="20% - Accent1 4 4 4 3 5" xfId="42124" xr:uid="{00000000-0005-0000-0000-0000D4A30000}"/>
    <cellStyle name="20% - Accent1 4 4 4 3 5 2" xfId="42125" xr:uid="{00000000-0005-0000-0000-0000D5A30000}"/>
    <cellStyle name="20% - Accent1 4 4 4 3 5 2 2" xfId="42126" xr:uid="{00000000-0005-0000-0000-0000D6A30000}"/>
    <cellStyle name="20% - Accent1 4 4 4 3 5 3" xfId="42127" xr:uid="{00000000-0005-0000-0000-0000D7A30000}"/>
    <cellStyle name="20% - Accent1 4 4 4 3 6" xfId="42128" xr:uid="{00000000-0005-0000-0000-0000D8A30000}"/>
    <cellStyle name="20% - Accent1 4 4 4 3 6 2" xfId="42129" xr:uid="{00000000-0005-0000-0000-0000D9A30000}"/>
    <cellStyle name="20% - Accent1 4 4 4 3 6 2 2" xfId="42130" xr:uid="{00000000-0005-0000-0000-0000DAA30000}"/>
    <cellStyle name="20% - Accent1 4 4 4 3 6 3" xfId="42131" xr:uid="{00000000-0005-0000-0000-0000DBA30000}"/>
    <cellStyle name="20% - Accent1 4 4 4 3 7" xfId="42132" xr:uid="{00000000-0005-0000-0000-0000DCA30000}"/>
    <cellStyle name="20% - Accent1 4 4 4 3 7 2" xfId="42133" xr:uid="{00000000-0005-0000-0000-0000DDA30000}"/>
    <cellStyle name="20% - Accent1 4 4 4 3 8" xfId="42134" xr:uid="{00000000-0005-0000-0000-0000DEA30000}"/>
    <cellStyle name="20% - Accent1 4 4 4 3 8 2" xfId="42135" xr:uid="{00000000-0005-0000-0000-0000DFA30000}"/>
    <cellStyle name="20% - Accent1 4 4 4 3 9" xfId="42136" xr:uid="{00000000-0005-0000-0000-0000E0A30000}"/>
    <cellStyle name="20% - Accent1 4 4 4 4" xfId="42137" xr:uid="{00000000-0005-0000-0000-0000E1A30000}"/>
    <cellStyle name="20% - Accent1 4 4 4 4 2" xfId="42138" xr:uid="{00000000-0005-0000-0000-0000E2A30000}"/>
    <cellStyle name="20% - Accent1 4 4 4 4 2 2" xfId="42139" xr:uid="{00000000-0005-0000-0000-0000E3A30000}"/>
    <cellStyle name="20% - Accent1 4 4 4 4 2 2 2" xfId="42140" xr:uid="{00000000-0005-0000-0000-0000E4A30000}"/>
    <cellStyle name="20% - Accent1 4 4 4 4 2 3" xfId="42141" xr:uid="{00000000-0005-0000-0000-0000E5A30000}"/>
    <cellStyle name="20% - Accent1 4 4 4 4 3" xfId="42142" xr:uid="{00000000-0005-0000-0000-0000E6A30000}"/>
    <cellStyle name="20% - Accent1 4 4 4 4 3 2" xfId="42143" xr:uid="{00000000-0005-0000-0000-0000E7A30000}"/>
    <cellStyle name="20% - Accent1 4 4 4 4 4" xfId="42144" xr:uid="{00000000-0005-0000-0000-0000E8A30000}"/>
    <cellStyle name="20% - Accent1 4 4 4 5" xfId="42145" xr:uid="{00000000-0005-0000-0000-0000E9A30000}"/>
    <cellStyle name="20% - Accent1 4 4 4 5 2" xfId="42146" xr:uid="{00000000-0005-0000-0000-0000EAA30000}"/>
    <cellStyle name="20% - Accent1 4 4 4 5 2 2" xfId="42147" xr:uid="{00000000-0005-0000-0000-0000EBA30000}"/>
    <cellStyle name="20% - Accent1 4 4 4 5 2 2 2" xfId="42148" xr:uid="{00000000-0005-0000-0000-0000ECA30000}"/>
    <cellStyle name="20% - Accent1 4 4 4 5 2 3" xfId="42149" xr:uid="{00000000-0005-0000-0000-0000EDA30000}"/>
    <cellStyle name="20% - Accent1 4 4 4 5 3" xfId="42150" xr:uid="{00000000-0005-0000-0000-0000EEA30000}"/>
    <cellStyle name="20% - Accent1 4 4 4 5 3 2" xfId="42151" xr:uid="{00000000-0005-0000-0000-0000EFA30000}"/>
    <cellStyle name="20% - Accent1 4 4 4 5 4" xfId="42152" xr:uid="{00000000-0005-0000-0000-0000F0A30000}"/>
    <cellStyle name="20% - Accent1 4 4 4 6" xfId="42153" xr:uid="{00000000-0005-0000-0000-0000F1A30000}"/>
    <cellStyle name="20% - Accent1 4 4 4 6 2" xfId="42154" xr:uid="{00000000-0005-0000-0000-0000F2A30000}"/>
    <cellStyle name="20% - Accent1 4 4 4 6 2 2" xfId="42155" xr:uid="{00000000-0005-0000-0000-0000F3A30000}"/>
    <cellStyle name="20% - Accent1 4 4 4 6 2 2 2" xfId="42156" xr:uid="{00000000-0005-0000-0000-0000F4A30000}"/>
    <cellStyle name="20% - Accent1 4 4 4 6 2 3" xfId="42157" xr:uid="{00000000-0005-0000-0000-0000F5A30000}"/>
    <cellStyle name="20% - Accent1 4 4 4 6 3" xfId="42158" xr:uid="{00000000-0005-0000-0000-0000F6A30000}"/>
    <cellStyle name="20% - Accent1 4 4 4 6 3 2" xfId="42159" xr:uid="{00000000-0005-0000-0000-0000F7A30000}"/>
    <cellStyle name="20% - Accent1 4 4 4 6 4" xfId="42160" xr:uid="{00000000-0005-0000-0000-0000F8A30000}"/>
    <cellStyle name="20% - Accent1 4 4 4 7" xfId="42161" xr:uid="{00000000-0005-0000-0000-0000F9A30000}"/>
    <cellStyle name="20% - Accent1 4 4 4 7 2" xfId="42162" xr:uid="{00000000-0005-0000-0000-0000FAA30000}"/>
    <cellStyle name="20% - Accent1 4 4 4 7 2 2" xfId="42163" xr:uid="{00000000-0005-0000-0000-0000FBA30000}"/>
    <cellStyle name="20% - Accent1 4 4 4 7 3" xfId="42164" xr:uid="{00000000-0005-0000-0000-0000FCA30000}"/>
    <cellStyle name="20% - Accent1 4 4 4 8" xfId="42165" xr:uid="{00000000-0005-0000-0000-0000FDA30000}"/>
    <cellStyle name="20% - Accent1 4 4 4 8 2" xfId="42166" xr:uid="{00000000-0005-0000-0000-0000FEA30000}"/>
    <cellStyle name="20% - Accent1 4 4 4 8 2 2" xfId="42167" xr:uid="{00000000-0005-0000-0000-0000FFA30000}"/>
    <cellStyle name="20% - Accent1 4 4 4 8 3" xfId="42168" xr:uid="{00000000-0005-0000-0000-000000A40000}"/>
    <cellStyle name="20% - Accent1 4 4 4 9" xfId="42169" xr:uid="{00000000-0005-0000-0000-000001A40000}"/>
    <cellStyle name="20% - Accent1 4 4 4 9 2" xfId="42170" xr:uid="{00000000-0005-0000-0000-000002A40000}"/>
    <cellStyle name="20% - Accent1 4 4 5" xfId="42171" xr:uid="{00000000-0005-0000-0000-000003A40000}"/>
    <cellStyle name="20% - Accent1 4 4 5 10" xfId="42172" xr:uid="{00000000-0005-0000-0000-000004A40000}"/>
    <cellStyle name="20% - Accent1 4 4 5 10 2" xfId="42173" xr:uid="{00000000-0005-0000-0000-000005A40000}"/>
    <cellStyle name="20% - Accent1 4 4 5 11" xfId="42174" xr:uid="{00000000-0005-0000-0000-000006A40000}"/>
    <cellStyle name="20% - Accent1 4 4 5 2" xfId="42175" xr:uid="{00000000-0005-0000-0000-000007A40000}"/>
    <cellStyle name="20% - Accent1 4 4 5 2 2" xfId="42176" xr:uid="{00000000-0005-0000-0000-000008A40000}"/>
    <cellStyle name="20% - Accent1 4 4 5 2 2 2" xfId="42177" xr:uid="{00000000-0005-0000-0000-000009A40000}"/>
    <cellStyle name="20% - Accent1 4 4 5 2 2 2 2" xfId="42178" xr:uid="{00000000-0005-0000-0000-00000AA40000}"/>
    <cellStyle name="20% - Accent1 4 4 5 2 2 2 2 2" xfId="42179" xr:uid="{00000000-0005-0000-0000-00000BA40000}"/>
    <cellStyle name="20% - Accent1 4 4 5 2 2 2 3" xfId="42180" xr:uid="{00000000-0005-0000-0000-00000CA40000}"/>
    <cellStyle name="20% - Accent1 4 4 5 2 2 3" xfId="42181" xr:uid="{00000000-0005-0000-0000-00000DA40000}"/>
    <cellStyle name="20% - Accent1 4 4 5 2 2 3 2" xfId="42182" xr:uid="{00000000-0005-0000-0000-00000EA40000}"/>
    <cellStyle name="20% - Accent1 4 4 5 2 2 4" xfId="42183" xr:uid="{00000000-0005-0000-0000-00000FA40000}"/>
    <cellStyle name="20% - Accent1 4 4 5 2 3" xfId="42184" xr:uid="{00000000-0005-0000-0000-000010A40000}"/>
    <cellStyle name="20% - Accent1 4 4 5 2 3 2" xfId="42185" xr:uid="{00000000-0005-0000-0000-000011A40000}"/>
    <cellStyle name="20% - Accent1 4 4 5 2 3 2 2" xfId="42186" xr:uid="{00000000-0005-0000-0000-000012A40000}"/>
    <cellStyle name="20% - Accent1 4 4 5 2 3 2 2 2" xfId="42187" xr:uid="{00000000-0005-0000-0000-000013A40000}"/>
    <cellStyle name="20% - Accent1 4 4 5 2 3 2 3" xfId="42188" xr:uid="{00000000-0005-0000-0000-000014A40000}"/>
    <cellStyle name="20% - Accent1 4 4 5 2 3 3" xfId="42189" xr:uid="{00000000-0005-0000-0000-000015A40000}"/>
    <cellStyle name="20% - Accent1 4 4 5 2 3 3 2" xfId="42190" xr:uid="{00000000-0005-0000-0000-000016A40000}"/>
    <cellStyle name="20% - Accent1 4 4 5 2 3 4" xfId="42191" xr:uid="{00000000-0005-0000-0000-000017A40000}"/>
    <cellStyle name="20% - Accent1 4 4 5 2 4" xfId="42192" xr:uid="{00000000-0005-0000-0000-000018A40000}"/>
    <cellStyle name="20% - Accent1 4 4 5 2 4 2" xfId="42193" xr:uid="{00000000-0005-0000-0000-000019A40000}"/>
    <cellStyle name="20% - Accent1 4 4 5 2 4 2 2" xfId="42194" xr:uid="{00000000-0005-0000-0000-00001AA40000}"/>
    <cellStyle name="20% - Accent1 4 4 5 2 4 2 2 2" xfId="42195" xr:uid="{00000000-0005-0000-0000-00001BA40000}"/>
    <cellStyle name="20% - Accent1 4 4 5 2 4 2 3" xfId="42196" xr:uid="{00000000-0005-0000-0000-00001CA40000}"/>
    <cellStyle name="20% - Accent1 4 4 5 2 4 3" xfId="42197" xr:uid="{00000000-0005-0000-0000-00001DA40000}"/>
    <cellStyle name="20% - Accent1 4 4 5 2 4 3 2" xfId="42198" xr:uid="{00000000-0005-0000-0000-00001EA40000}"/>
    <cellStyle name="20% - Accent1 4 4 5 2 4 4" xfId="42199" xr:uid="{00000000-0005-0000-0000-00001FA40000}"/>
    <cellStyle name="20% - Accent1 4 4 5 2 5" xfId="42200" xr:uid="{00000000-0005-0000-0000-000020A40000}"/>
    <cellStyle name="20% - Accent1 4 4 5 2 5 2" xfId="42201" xr:uid="{00000000-0005-0000-0000-000021A40000}"/>
    <cellStyle name="20% - Accent1 4 4 5 2 5 2 2" xfId="42202" xr:uid="{00000000-0005-0000-0000-000022A40000}"/>
    <cellStyle name="20% - Accent1 4 4 5 2 5 3" xfId="42203" xr:uid="{00000000-0005-0000-0000-000023A40000}"/>
    <cellStyle name="20% - Accent1 4 4 5 2 6" xfId="42204" xr:uid="{00000000-0005-0000-0000-000024A40000}"/>
    <cellStyle name="20% - Accent1 4 4 5 2 6 2" xfId="42205" xr:uid="{00000000-0005-0000-0000-000025A40000}"/>
    <cellStyle name="20% - Accent1 4 4 5 2 6 2 2" xfId="42206" xr:uid="{00000000-0005-0000-0000-000026A40000}"/>
    <cellStyle name="20% - Accent1 4 4 5 2 6 3" xfId="42207" xr:uid="{00000000-0005-0000-0000-000027A40000}"/>
    <cellStyle name="20% - Accent1 4 4 5 2 7" xfId="42208" xr:uid="{00000000-0005-0000-0000-000028A40000}"/>
    <cellStyle name="20% - Accent1 4 4 5 2 7 2" xfId="42209" xr:uid="{00000000-0005-0000-0000-000029A40000}"/>
    <cellStyle name="20% - Accent1 4 4 5 2 8" xfId="42210" xr:uid="{00000000-0005-0000-0000-00002AA40000}"/>
    <cellStyle name="20% - Accent1 4 4 5 2 8 2" xfId="42211" xr:uid="{00000000-0005-0000-0000-00002BA40000}"/>
    <cellStyle name="20% - Accent1 4 4 5 2 9" xfId="42212" xr:uid="{00000000-0005-0000-0000-00002CA40000}"/>
    <cellStyle name="20% - Accent1 4 4 5 3" xfId="42213" xr:uid="{00000000-0005-0000-0000-00002DA40000}"/>
    <cellStyle name="20% - Accent1 4 4 5 3 2" xfId="42214" xr:uid="{00000000-0005-0000-0000-00002EA40000}"/>
    <cellStyle name="20% - Accent1 4 4 5 3 2 2" xfId="42215" xr:uid="{00000000-0005-0000-0000-00002FA40000}"/>
    <cellStyle name="20% - Accent1 4 4 5 3 2 2 2" xfId="42216" xr:uid="{00000000-0005-0000-0000-000030A40000}"/>
    <cellStyle name="20% - Accent1 4 4 5 3 2 2 2 2" xfId="42217" xr:uid="{00000000-0005-0000-0000-000031A40000}"/>
    <cellStyle name="20% - Accent1 4 4 5 3 2 2 3" xfId="42218" xr:uid="{00000000-0005-0000-0000-000032A40000}"/>
    <cellStyle name="20% - Accent1 4 4 5 3 2 3" xfId="42219" xr:uid="{00000000-0005-0000-0000-000033A40000}"/>
    <cellStyle name="20% - Accent1 4 4 5 3 2 3 2" xfId="42220" xr:uid="{00000000-0005-0000-0000-000034A40000}"/>
    <cellStyle name="20% - Accent1 4 4 5 3 2 4" xfId="42221" xr:uid="{00000000-0005-0000-0000-000035A40000}"/>
    <cellStyle name="20% - Accent1 4 4 5 3 3" xfId="42222" xr:uid="{00000000-0005-0000-0000-000036A40000}"/>
    <cellStyle name="20% - Accent1 4 4 5 3 3 2" xfId="42223" xr:uid="{00000000-0005-0000-0000-000037A40000}"/>
    <cellStyle name="20% - Accent1 4 4 5 3 3 2 2" xfId="42224" xr:uid="{00000000-0005-0000-0000-000038A40000}"/>
    <cellStyle name="20% - Accent1 4 4 5 3 3 2 2 2" xfId="42225" xr:uid="{00000000-0005-0000-0000-000039A40000}"/>
    <cellStyle name="20% - Accent1 4 4 5 3 3 2 3" xfId="42226" xr:uid="{00000000-0005-0000-0000-00003AA40000}"/>
    <cellStyle name="20% - Accent1 4 4 5 3 3 3" xfId="42227" xr:uid="{00000000-0005-0000-0000-00003BA40000}"/>
    <cellStyle name="20% - Accent1 4 4 5 3 3 3 2" xfId="42228" xr:uid="{00000000-0005-0000-0000-00003CA40000}"/>
    <cellStyle name="20% - Accent1 4 4 5 3 3 4" xfId="42229" xr:uid="{00000000-0005-0000-0000-00003DA40000}"/>
    <cellStyle name="20% - Accent1 4 4 5 3 4" xfId="42230" xr:uid="{00000000-0005-0000-0000-00003EA40000}"/>
    <cellStyle name="20% - Accent1 4 4 5 3 4 2" xfId="42231" xr:uid="{00000000-0005-0000-0000-00003FA40000}"/>
    <cellStyle name="20% - Accent1 4 4 5 3 4 2 2" xfId="42232" xr:uid="{00000000-0005-0000-0000-000040A40000}"/>
    <cellStyle name="20% - Accent1 4 4 5 3 4 2 2 2" xfId="42233" xr:uid="{00000000-0005-0000-0000-000041A40000}"/>
    <cellStyle name="20% - Accent1 4 4 5 3 4 2 3" xfId="42234" xr:uid="{00000000-0005-0000-0000-000042A40000}"/>
    <cellStyle name="20% - Accent1 4 4 5 3 4 3" xfId="42235" xr:uid="{00000000-0005-0000-0000-000043A40000}"/>
    <cellStyle name="20% - Accent1 4 4 5 3 4 3 2" xfId="42236" xr:uid="{00000000-0005-0000-0000-000044A40000}"/>
    <cellStyle name="20% - Accent1 4 4 5 3 4 4" xfId="42237" xr:uid="{00000000-0005-0000-0000-000045A40000}"/>
    <cellStyle name="20% - Accent1 4 4 5 3 5" xfId="42238" xr:uid="{00000000-0005-0000-0000-000046A40000}"/>
    <cellStyle name="20% - Accent1 4 4 5 3 5 2" xfId="42239" xr:uid="{00000000-0005-0000-0000-000047A40000}"/>
    <cellStyle name="20% - Accent1 4 4 5 3 5 2 2" xfId="42240" xr:uid="{00000000-0005-0000-0000-000048A40000}"/>
    <cellStyle name="20% - Accent1 4 4 5 3 5 3" xfId="42241" xr:uid="{00000000-0005-0000-0000-000049A40000}"/>
    <cellStyle name="20% - Accent1 4 4 5 3 6" xfId="42242" xr:uid="{00000000-0005-0000-0000-00004AA40000}"/>
    <cellStyle name="20% - Accent1 4 4 5 3 6 2" xfId="42243" xr:uid="{00000000-0005-0000-0000-00004BA40000}"/>
    <cellStyle name="20% - Accent1 4 4 5 3 6 2 2" xfId="42244" xr:uid="{00000000-0005-0000-0000-00004CA40000}"/>
    <cellStyle name="20% - Accent1 4 4 5 3 6 3" xfId="42245" xr:uid="{00000000-0005-0000-0000-00004DA40000}"/>
    <cellStyle name="20% - Accent1 4 4 5 3 7" xfId="42246" xr:uid="{00000000-0005-0000-0000-00004EA40000}"/>
    <cellStyle name="20% - Accent1 4 4 5 3 7 2" xfId="42247" xr:uid="{00000000-0005-0000-0000-00004FA40000}"/>
    <cellStyle name="20% - Accent1 4 4 5 3 8" xfId="42248" xr:uid="{00000000-0005-0000-0000-000050A40000}"/>
    <cellStyle name="20% - Accent1 4 4 5 3 8 2" xfId="42249" xr:uid="{00000000-0005-0000-0000-000051A40000}"/>
    <cellStyle name="20% - Accent1 4 4 5 3 9" xfId="42250" xr:uid="{00000000-0005-0000-0000-000052A40000}"/>
    <cellStyle name="20% - Accent1 4 4 5 4" xfId="42251" xr:uid="{00000000-0005-0000-0000-000053A40000}"/>
    <cellStyle name="20% - Accent1 4 4 5 4 2" xfId="42252" xr:uid="{00000000-0005-0000-0000-000054A40000}"/>
    <cellStyle name="20% - Accent1 4 4 5 4 2 2" xfId="42253" xr:uid="{00000000-0005-0000-0000-000055A40000}"/>
    <cellStyle name="20% - Accent1 4 4 5 4 2 2 2" xfId="42254" xr:uid="{00000000-0005-0000-0000-000056A40000}"/>
    <cellStyle name="20% - Accent1 4 4 5 4 2 3" xfId="42255" xr:uid="{00000000-0005-0000-0000-000057A40000}"/>
    <cellStyle name="20% - Accent1 4 4 5 4 3" xfId="42256" xr:uid="{00000000-0005-0000-0000-000058A40000}"/>
    <cellStyle name="20% - Accent1 4 4 5 4 3 2" xfId="42257" xr:uid="{00000000-0005-0000-0000-000059A40000}"/>
    <cellStyle name="20% - Accent1 4 4 5 4 4" xfId="42258" xr:uid="{00000000-0005-0000-0000-00005AA40000}"/>
    <cellStyle name="20% - Accent1 4 4 5 5" xfId="42259" xr:uid="{00000000-0005-0000-0000-00005BA40000}"/>
    <cellStyle name="20% - Accent1 4 4 5 5 2" xfId="42260" xr:uid="{00000000-0005-0000-0000-00005CA40000}"/>
    <cellStyle name="20% - Accent1 4 4 5 5 2 2" xfId="42261" xr:uid="{00000000-0005-0000-0000-00005DA40000}"/>
    <cellStyle name="20% - Accent1 4 4 5 5 2 2 2" xfId="42262" xr:uid="{00000000-0005-0000-0000-00005EA40000}"/>
    <cellStyle name="20% - Accent1 4 4 5 5 2 3" xfId="42263" xr:uid="{00000000-0005-0000-0000-00005FA40000}"/>
    <cellStyle name="20% - Accent1 4 4 5 5 3" xfId="42264" xr:uid="{00000000-0005-0000-0000-000060A40000}"/>
    <cellStyle name="20% - Accent1 4 4 5 5 3 2" xfId="42265" xr:uid="{00000000-0005-0000-0000-000061A40000}"/>
    <cellStyle name="20% - Accent1 4 4 5 5 4" xfId="42266" xr:uid="{00000000-0005-0000-0000-000062A40000}"/>
    <cellStyle name="20% - Accent1 4 4 5 6" xfId="42267" xr:uid="{00000000-0005-0000-0000-000063A40000}"/>
    <cellStyle name="20% - Accent1 4 4 5 6 2" xfId="42268" xr:uid="{00000000-0005-0000-0000-000064A40000}"/>
    <cellStyle name="20% - Accent1 4 4 5 6 2 2" xfId="42269" xr:uid="{00000000-0005-0000-0000-000065A40000}"/>
    <cellStyle name="20% - Accent1 4 4 5 6 2 2 2" xfId="42270" xr:uid="{00000000-0005-0000-0000-000066A40000}"/>
    <cellStyle name="20% - Accent1 4 4 5 6 2 3" xfId="42271" xr:uid="{00000000-0005-0000-0000-000067A40000}"/>
    <cellStyle name="20% - Accent1 4 4 5 6 3" xfId="42272" xr:uid="{00000000-0005-0000-0000-000068A40000}"/>
    <cellStyle name="20% - Accent1 4 4 5 6 3 2" xfId="42273" xr:uid="{00000000-0005-0000-0000-000069A40000}"/>
    <cellStyle name="20% - Accent1 4 4 5 6 4" xfId="42274" xr:uid="{00000000-0005-0000-0000-00006AA40000}"/>
    <cellStyle name="20% - Accent1 4 4 5 7" xfId="42275" xr:uid="{00000000-0005-0000-0000-00006BA40000}"/>
    <cellStyle name="20% - Accent1 4 4 5 7 2" xfId="42276" xr:uid="{00000000-0005-0000-0000-00006CA40000}"/>
    <cellStyle name="20% - Accent1 4 4 5 7 2 2" xfId="42277" xr:uid="{00000000-0005-0000-0000-00006DA40000}"/>
    <cellStyle name="20% - Accent1 4 4 5 7 3" xfId="42278" xr:uid="{00000000-0005-0000-0000-00006EA40000}"/>
    <cellStyle name="20% - Accent1 4 4 5 8" xfId="42279" xr:uid="{00000000-0005-0000-0000-00006FA40000}"/>
    <cellStyle name="20% - Accent1 4 4 5 8 2" xfId="42280" xr:uid="{00000000-0005-0000-0000-000070A40000}"/>
    <cellStyle name="20% - Accent1 4 4 5 8 2 2" xfId="42281" xr:uid="{00000000-0005-0000-0000-000071A40000}"/>
    <cellStyle name="20% - Accent1 4 4 5 8 3" xfId="42282" xr:uid="{00000000-0005-0000-0000-000072A40000}"/>
    <cellStyle name="20% - Accent1 4 4 5 9" xfId="42283" xr:uid="{00000000-0005-0000-0000-000073A40000}"/>
    <cellStyle name="20% - Accent1 4 4 5 9 2" xfId="42284" xr:uid="{00000000-0005-0000-0000-000074A40000}"/>
    <cellStyle name="20% - Accent1 4 4 6" xfId="42285" xr:uid="{00000000-0005-0000-0000-000075A40000}"/>
    <cellStyle name="20% - Accent1 4 4 6 10" xfId="42286" xr:uid="{00000000-0005-0000-0000-000076A40000}"/>
    <cellStyle name="20% - Accent1 4 4 6 10 2" xfId="42287" xr:uid="{00000000-0005-0000-0000-000077A40000}"/>
    <cellStyle name="20% - Accent1 4 4 6 11" xfId="42288" xr:uid="{00000000-0005-0000-0000-000078A40000}"/>
    <cellStyle name="20% - Accent1 4 4 6 2" xfId="42289" xr:uid="{00000000-0005-0000-0000-000079A40000}"/>
    <cellStyle name="20% - Accent1 4 4 6 2 2" xfId="42290" xr:uid="{00000000-0005-0000-0000-00007AA40000}"/>
    <cellStyle name="20% - Accent1 4 4 6 2 2 2" xfId="42291" xr:uid="{00000000-0005-0000-0000-00007BA40000}"/>
    <cellStyle name="20% - Accent1 4 4 6 2 2 2 2" xfId="42292" xr:uid="{00000000-0005-0000-0000-00007CA40000}"/>
    <cellStyle name="20% - Accent1 4 4 6 2 2 2 2 2" xfId="42293" xr:uid="{00000000-0005-0000-0000-00007DA40000}"/>
    <cellStyle name="20% - Accent1 4 4 6 2 2 2 3" xfId="42294" xr:uid="{00000000-0005-0000-0000-00007EA40000}"/>
    <cellStyle name="20% - Accent1 4 4 6 2 2 3" xfId="42295" xr:uid="{00000000-0005-0000-0000-00007FA40000}"/>
    <cellStyle name="20% - Accent1 4 4 6 2 2 3 2" xfId="42296" xr:uid="{00000000-0005-0000-0000-000080A40000}"/>
    <cellStyle name="20% - Accent1 4 4 6 2 2 4" xfId="42297" xr:uid="{00000000-0005-0000-0000-000081A40000}"/>
    <cellStyle name="20% - Accent1 4 4 6 2 3" xfId="42298" xr:uid="{00000000-0005-0000-0000-000082A40000}"/>
    <cellStyle name="20% - Accent1 4 4 6 2 3 2" xfId="42299" xr:uid="{00000000-0005-0000-0000-000083A40000}"/>
    <cellStyle name="20% - Accent1 4 4 6 2 3 2 2" xfId="42300" xr:uid="{00000000-0005-0000-0000-000084A40000}"/>
    <cellStyle name="20% - Accent1 4 4 6 2 3 2 2 2" xfId="42301" xr:uid="{00000000-0005-0000-0000-000085A40000}"/>
    <cellStyle name="20% - Accent1 4 4 6 2 3 2 3" xfId="42302" xr:uid="{00000000-0005-0000-0000-000086A40000}"/>
    <cellStyle name="20% - Accent1 4 4 6 2 3 3" xfId="42303" xr:uid="{00000000-0005-0000-0000-000087A40000}"/>
    <cellStyle name="20% - Accent1 4 4 6 2 3 3 2" xfId="42304" xr:uid="{00000000-0005-0000-0000-000088A40000}"/>
    <cellStyle name="20% - Accent1 4 4 6 2 3 4" xfId="42305" xr:uid="{00000000-0005-0000-0000-000089A40000}"/>
    <cellStyle name="20% - Accent1 4 4 6 2 4" xfId="42306" xr:uid="{00000000-0005-0000-0000-00008AA40000}"/>
    <cellStyle name="20% - Accent1 4 4 6 2 4 2" xfId="42307" xr:uid="{00000000-0005-0000-0000-00008BA40000}"/>
    <cellStyle name="20% - Accent1 4 4 6 2 4 2 2" xfId="42308" xr:uid="{00000000-0005-0000-0000-00008CA40000}"/>
    <cellStyle name="20% - Accent1 4 4 6 2 4 2 2 2" xfId="42309" xr:uid="{00000000-0005-0000-0000-00008DA40000}"/>
    <cellStyle name="20% - Accent1 4 4 6 2 4 2 3" xfId="42310" xr:uid="{00000000-0005-0000-0000-00008EA40000}"/>
    <cellStyle name="20% - Accent1 4 4 6 2 4 3" xfId="42311" xr:uid="{00000000-0005-0000-0000-00008FA40000}"/>
    <cellStyle name="20% - Accent1 4 4 6 2 4 3 2" xfId="42312" xr:uid="{00000000-0005-0000-0000-000090A40000}"/>
    <cellStyle name="20% - Accent1 4 4 6 2 4 4" xfId="42313" xr:uid="{00000000-0005-0000-0000-000091A40000}"/>
    <cellStyle name="20% - Accent1 4 4 6 2 5" xfId="42314" xr:uid="{00000000-0005-0000-0000-000092A40000}"/>
    <cellStyle name="20% - Accent1 4 4 6 2 5 2" xfId="42315" xr:uid="{00000000-0005-0000-0000-000093A40000}"/>
    <cellStyle name="20% - Accent1 4 4 6 2 5 2 2" xfId="42316" xr:uid="{00000000-0005-0000-0000-000094A40000}"/>
    <cellStyle name="20% - Accent1 4 4 6 2 5 3" xfId="42317" xr:uid="{00000000-0005-0000-0000-000095A40000}"/>
    <cellStyle name="20% - Accent1 4 4 6 2 6" xfId="42318" xr:uid="{00000000-0005-0000-0000-000096A40000}"/>
    <cellStyle name="20% - Accent1 4 4 6 2 6 2" xfId="42319" xr:uid="{00000000-0005-0000-0000-000097A40000}"/>
    <cellStyle name="20% - Accent1 4 4 6 2 6 2 2" xfId="42320" xr:uid="{00000000-0005-0000-0000-000098A40000}"/>
    <cellStyle name="20% - Accent1 4 4 6 2 6 3" xfId="42321" xr:uid="{00000000-0005-0000-0000-000099A40000}"/>
    <cellStyle name="20% - Accent1 4 4 6 2 7" xfId="42322" xr:uid="{00000000-0005-0000-0000-00009AA40000}"/>
    <cellStyle name="20% - Accent1 4 4 6 2 7 2" xfId="42323" xr:uid="{00000000-0005-0000-0000-00009BA40000}"/>
    <cellStyle name="20% - Accent1 4 4 6 2 8" xfId="42324" xr:uid="{00000000-0005-0000-0000-00009CA40000}"/>
    <cellStyle name="20% - Accent1 4 4 6 2 8 2" xfId="42325" xr:uid="{00000000-0005-0000-0000-00009DA40000}"/>
    <cellStyle name="20% - Accent1 4 4 6 2 9" xfId="42326" xr:uid="{00000000-0005-0000-0000-00009EA40000}"/>
    <cellStyle name="20% - Accent1 4 4 6 3" xfId="42327" xr:uid="{00000000-0005-0000-0000-00009FA40000}"/>
    <cellStyle name="20% - Accent1 4 4 6 3 2" xfId="42328" xr:uid="{00000000-0005-0000-0000-0000A0A40000}"/>
    <cellStyle name="20% - Accent1 4 4 6 3 2 2" xfId="42329" xr:uid="{00000000-0005-0000-0000-0000A1A40000}"/>
    <cellStyle name="20% - Accent1 4 4 6 3 2 2 2" xfId="42330" xr:uid="{00000000-0005-0000-0000-0000A2A40000}"/>
    <cellStyle name="20% - Accent1 4 4 6 3 2 2 2 2" xfId="42331" xr:uid="{00000000-0005-0000-0000-0000A3A40000}"/>
    <cellStyle name="20% - Accent1 4 4 6 3 2 2 3" xfId="42332" xr:uid="{00000000-0005-0000-0000-0000A4A40000}"/>
    <cellStyle name="20% - Accent1 4 4 6 3 2 3" xfId="42333" xr:uid="{00000000-0005-0000-0000-0000A5A40000}"/>
    <cellStyle name="20% - Accent1 4 4 6 3 2 3 2" xfId="42334" xr:uid="{00000000-0005-0000-0000-0000A6A40000}"/>
    <cellStyle name="20% - Accent1 4 4 6 3 2 4" xfId="42335" xr:uid="{00000000-0005-0000-0000-0000A7A40000}"/>
    <cellStyle name="20% - Accent1 4 4 6 3 3" xfId="42336" xr:uid="{00000000-0005-0000-0000-0000A8A40000}"/>
    <cellStyle name="20% - Accent1 4 4 6 3 3 2" xfId="42337" xr:uid="{00000000-0005-0000-0000-0000A9A40000}"/>
    <cellStyle name="20% - Accent1 4 4 6 3 3 2 2" xfId="42338" xr:uid="{00000000-0005-0000-0000-0000AAA40000}"/>
    <cellStyle name="20% - Accent1 4 4 6 3 3 2 2 2" xfId="42339" xr:uid="{00000000-0005-0000-0000-0000ABA40000}"/>
    <cellStyle name="20% - Accent1 4 4 6 3 3 2 3" xfId="42340" xr:uid="{00000000-0005-0000-0000-0000ACA40000}"/>
    <cellStyle name="20% - Accent1 4 4 6 3 3 3" xfId="42341" xr:uid="{00000000-0005-0000-0000-0000ADA40000}"/>
    <cellStyle name="20% - Accent1 4 4 6 3 3 3 2" xfId="42342" xr:uid="{00000000-0005-0000-0000-0000AEA40000}"/>
    <cellStyle name="20% - Accent1 4 4 6 3 3 4" xfId="42343" xr:uid="{00000000-0005-0000-0000-0000AFA40000}"/>
    <cellStyle name="20% - Accent1 4 4 6 3 4" xfId="42344" xr:uid="{00000000-0005-0000-0000-0000B0A40000}"/>
    <cellStyle name="20% - Accent1 4 4 6 3 4 2" xfId="42345" xr:uid="{00000000-0005-0000-0000-0000B1A40000}"/>
    <cellStyle name="20% - Accent1 4 4 6 3 4 2 2" xfId="42346" xr:uid="{00000000-0005-0000-0000-0000B2A40000}"/>
    <cellStyle name="20% - Accent1 4 4 6 3 4 2 2 2" xfId="42347" xr:uid="{00000000-0005-0000-0000-0000B3A40000}"/>
    <cellStyle name="20% - Accent1 4 4 6 3 4 2 3" xfId="42348" xr:uid="{00000000-0005-0000-0000-0000B4A40000}"/>
    <cellStyle name="20% - Accent1 4 4 6 3 4 3" xfId="42349" xr:uid="{00000000-0005-0000-0000-0000B5A40000}"/>
    <cellStyle name="20% - Accent1 4 4 6 3 4 3 2" xfId="42350" xr:uid="{00000000-0005-0000-0000-0000B6A40000}"/>
    <cellStyle name="20% - Accent1 4 4 6 3 4 4" xfId="42351" xr:uid="{00000000-0005-0000-0000-0000B7A40000}"/>
    <cellStyle name="20% - Accent1 4 4 6 3 5" xfId="42352" xr:uid="{00000000-0005-0000-0000-0000B8A40000}"/>
    <cellStyle name="20% - Accent1 4 4 6 3 5 2" xfId="42353" xr:uid="{00000000-0005-0000-0000-0000B9A40000}"/>
    <cellStyle name="20% - Accent1 4 4 6 3 5 2 2" xfId="42354" xr:uid="{00000000-0005-0000-0000-0000BAA40000}"/>
    <cellStyle name="20% - Accent1 4 4 6 3 5 3" xfId="42355" xr:uid="{00000000-0005-0000-0000-0000BBA40000}"/>
    <cellStyle name="20% - Accent1 4 4 6 3 6" xfId="42356" xr:uid="{00000000-0005-0000-0000-0000BCA40000}"/>
    <cellStyle name="20% - Accent1 4 4 6 3 6 2" xfId="42357" xr:uid="{00000000-0005-0000-0000-0000BDA40000}"/>
    <cellStyle name="20% - Accent1 4 4 6 3 6 2 2" xfId="42358" xr:uid="{00000000-0005-0000-0000-0000BEA40000}"/>
    <cellStyle name="20% - Accent1 4 4 6 3 6 3" xfId="42359" xr:uid="{00000000-0005-0000-0000-0000BFA40000}"/>
    <cellStyle name="20% - Accent1 4 4 6 3 7" xfId="42360" xr:uid="{00000000-0005-0000-0000-0000C0A40000}"/>
    <cellStyle name="20% - Accent1 4 4 6 3 7 2" xfId="42361" xr:uid="{00000000-0005-0000-0000-0000C1A40000}"/>
    <cellStyle name="20% - Accent1 4 4 6 3 8" xfId="42362" xr:uid="{00000000-0005-0000-0000-0000C2A40000}"/>
    <cellStyle name="20% - Accent1 4 4 6 3 8 2" xfId="42363" xr:uid="{00000000-0005-0000-0000-0000C3A40000}"/>
    <cellStyle name="20% - Accent1 4 4 6 3 9" xfId="42364" xr:uid="{00000000-0005-0000-0000-0000C4A40000}"/>
    <cellStyle name="20% - Accent1 4 4 6 4" xfId="42365" xr:uid="{00000000-0005-0000-0000-0000C5A40000}"/>
    <cellStyle name="20% - Accent1 4 4 6 4 2" xfId="42366" xr:uid="{00000000-0005-0000-0000-0000C6A40000}"/>
    <cellStyle name="20% - Accent1 4 4 6 4 2 2" xfId="42367" xr:uid="{00000000-0005-0000-0000-0000C7A40000}"/>
    <cellStyle name="20% - Accent1 4 4 6 4 2 2 2" xfId="42368" xr:uid="{00000000-0005-0000-0000-0000C8A40000}"/>
    <cellStyle name="20% - Accent1 4 4 6 4 2 3" xfId="42369" xr:uid="{00000000-0005-0000-0000-0000C9A40000}"/>
    <cellStyle name="20% - Accent1 4 4 6 4 3" xfId="42370" xr:uid="{00000000-0005-0000-0000-0000CAA40000}"/>
    <cellStyle name="20% - Accent1 4 4 6 4 3 2" xfId="42371" xr:uid="{00000000-0005-0000-0000-0000CBA40000}"/>
    <cellStyle name="20% - Accent1 4 4 6 4 4" xfId="42372" xr:uid="{00000000-0005-0000-0000-0000CCA40000}"/>
    <cellStyle name="20% - Accent1 4 4 6 5" xfId="42373" xr:uid="{00000000-0005-0000-0000-0000CDA40000}"/>
    <cellStyle name="20% - Accent1 4 4 6 5 2" xfId="42374" xr:uid="{00000000-0005-0000-0000-0000CEA40000}"/>
    <cellStyle name="20% - Accent1 4 4 6 5 2 2" xfId="42375" xr:uid="{00000000-0005-0000-0000-0000CFA40000}"/>
    <cellStyle name="20% - Accent1 4 4 6 5 2 2 2" xfId="42376" xr:uid="{00000000-0005-0000-0000-0000D0A40000}"/>
    <cellStyle name="20% - Accent1 4 4 6 5 2 3" xfId="42377" xr:uid="{00000000-0005-0000-0000-0000D1A40000}"/>
    <cellStyle name="20% - Accent1 4 4 6 5 3" xfId="42378" xr:uid="{00000000-0005-0000-0000-0000D2A40000}"/>
    <cellStyle name="20% - Accent1 4 4 6 5 3 2" xfId="42379" xr:uid="{00000000-0005-0000-0000-0000D3A40000}"/>
    <cellStyle name="20% - Accent1 4 4 6 5 4" xfId="42380" xr:uid="{00000000-0005-0000-0000-0000D4A40000}"/>
    <cellStyle name="20% - Accent1 4 4 6 6" xfId="42381" xr:uid="{00000000-0005-0000-0000-0000D5A40000}"/>
    <cellStyle name="20% - Accent1 4 4 6 6 2" xfId="42382" xr:uid="{00000000-0005-0000-0000-0000D6A40000}"/>
    <cellStyle name="20% - Accent1 4 4 6 6 2 2" xfId="42383" xr:uid="{00000000-0005-0000-0000-0000D7A40000}"/>
    <cellStyle name="20% - Accent1 4 4 6 6 2 2 2" xfId="42384" xr:uid="{00000000-0005-0000-0000-0000D8A40000}"/>
    <cellStyle name="20% - Accent1 4 4 6 6 2 3" xfId="42385" xr:uid="{00000000-0005-0000-0000-0000D9A40000}"/>
    <cellStyle name="20% - Accent1 4 4 6 6 3" xfId="42386" xr:uid="{00000000-0005-0000-0000-0000DAA40000}"/>
    <cellStyle name="20% - Accent1 4 4 6 6 3 2" xfId="42387" xr:uid="{00000000-0005-0000-0000-0000DBA40000}"/>
    <cellStyle name="20% - Accent1 4 4 6 6 4" xfId="42388" xr:uid="{00000000-0005-0000-0000-0000DCA40000}"/>
    <cellStyle name="20% - Accent1 4 4 6 7" xfId="42389" xr:uid="{00000000-0005-0000-0000-0000DDA40000}"/>
    <cellStyle name="20% - Accent1 4 4 6 7 2" xfId="42390" xr:uid="{00000000-0005-0000-0000-0000DEA40000}"/>
    <cellStyle name="20% - Accent1 4 4 6 7 2 2" xfId="42391" xr:uid="{00000000-0005-0000-0000-0000DFA40000}"/>
    <cellStyle name="20% - Accent1 4 4 6 7 3" xfId="42392" xr:uid="{00000000-0005-0000-0000-0000E0A40000}"/>
    <cellStyle name="20% - Accent1 4 4 6 8" xfId="42393" xr:uid="{00000000-0005-0000-0000-0000E1A40000}"/>
    <cellStyle name="20% - Accent1 4 4 6 8 2" xfId="42394" xr:uid="{00000000-0005-0000-0000-0000E2A40000}"/>
    <cellStyle name="20% - Accent1 4 4 6 8 2 2" xfId="42395" xr:uid="{00000000-0005-0000-0000-0000E3A40000}"/>
    <cellStyle name="20% - Accent1 4 4 6 8 3" xfId="42396" xr:uid="{00000000-0005-0000-0000-0000E4A40000}"/>
    <cellStyle name="20% - Accent1 4 4 6 9" xfId="42397" xr:uid="{00000000-0005-0000-0000-0000E5A40000}"/>
    <cellStyle name="20% - Accent1 4 4 6 9 2" xfId="42398" xr:uid="{00000000-0005-0000-0000-0000E6A40000}"/>
    <cellStyle name="20% - Accent1 4 4 7" xfId="42399" xr:uid="{00000000-0005-0000-0000-0000E7A40000}"/>
    <cellStyle name="20% - Accent1 4 4 7 2" xfId="42400" xr:uid="{00000000-0005-0000-0000-0000E8A40000}"/>
    <cellStyle name="20% - Accent1 4 4 7 2 2" xfId="42401" xr:uid="{00000000-0005-0000-0000-0000E9A40000}"/>
    <cellStyle name="20% - Accent1 4 4 7 2 2 2" xfId="42402" xr:uid="{00000000-0005-0000-0000-0000EAA40000}"/>
    <cellStyle name="20% - Accent1 4 4 7 2 2 2 2" xfId="42403" xr:uid="{00000000-0005-0000-0000-0000EBA40000}"/>
    <cellStyle name="20% - Accent1 4 4 7 2 2 3" xfId="42404" xr:uid="{00000000-0005-0000-0000-0000ECA40000}"/>
    <cellStyle name="20% - Accent1 4 4 7 2 3" xfId="42405" xr:uid="{00000000-0005-0000-0000-0000EDA40000}"/>
    <cellStyle name="20% - Accent1 4 4 7 2 3 2" xfId="42406" xr:uid="{00000000-0005-0000-0000-0000EEA40000}"/>
    <cellStyle name="20% - Accent1 4 4 7 2 4" xfId="42407" xr:uid="{00000000-0005-0000-0000-0000EFA40000}"/>
    <cellStyle name="20% - Accent1 4 4 7 3" xfId="42408" xr:uid="{00000000-0005-0000-0000-0000F0A40000}"/>
    <cellStyle name="20% - Accent1 4 4 7 3 2" xfId="42409" xr:uid="{00000000-0005-0000-0000-0000F1A40000}"/>
    <cellStyle name="20% - Accent1 4 4 7 3 2 2" xfId="42410" xr:uid="{00000000-0005-0000-0000-0000F2A40000}"/>
    <cellStyle name="20% - Accent1 4 4 7 3 2 2 2" xfId="42411" xr:uid="{00000000-0005-0000-0000-0000F3A40000}"/>
    <cellStyle name="20% - Accent1 4 4 7 3 2 3" xfId="42412" xr:uid="{00000000-0005-0000-0000-0000F4A40000}"/>
    <cellStyle name="20% - Accent1 4 4 7 3 3" xfId="42413" xr:uid="{00000000-0005-0000-0000-0000F5A40000}"/>
    <cellStyle name="20% - Accent1 4 4 7 3 3 2" xfId="42414" xr:uid="{00000000-0005-0000-0000-0000F6A40000}"/>
    <cellStyle name="20% - Accent1 4 4 7 3 4" xfId="42415" xr:uid="{00000000-0005-0000-0000-0000F7A40000}"/>
    <cellStyle name="20% - Accent1 4 4 7 4" xfId="42416" xr:uid="{00000000-0005-0000-0000-0000F8A40000}"/>
    <cellStyle name="20% - Accent1 4 4 7 4 2" xfId="42417" xr:uid="{00000000-0005-0000-0000-0000F9A40000}"/>
    <cellStyle name="20% - Accent1 4 4 7 4 2 2" xfId="42418" xr:uid="{00000000-0005-0000-0000-0000FAA40000}"/>
    <cellStyle name="20% - Accent1 4 4 7 4 2 2 2" xfId="42419" xr:uid="{00000000-0005-0000-0000-0000FBA40000}"/>
    <cellStyle name="20% - Accent1 4 4 7 4 2 3" xfId="42420" xr:uid="{00000000-0005-0000-0000-0000FCA40000}"/>
    <cellStyle name="20% - Accent1 4 4 7 4 3" xfId="42421" xr:uid="{00000000-0005-0000-0000-0000FDA40000}"/>
    <cellStyle name="20% - Accent1 4 4 7 4 3 2" xfId="42422" xr:uid="{00000000-0005-0000-0000-0000FEA40000}"/>
    <cellStyle name="20% - Accent1 4 4 7 4 4" xfId="42423" xr:uid="{00000000-0005-0000-0000-0000FFA40000}"/>
    <cellStyle name="20% - Accent1 4 4 7 5" xfId="42424" xr:uid="{00000000-0005-0000-0000-000000A50000}"/>
    <cellStyle name="20% - Accent1 4 4 7 5 2" xfId="42425" xr:uid="{00000000-0005-0000-0000-000001A50000}"/>
    <cellStyle name="20% - Accent1 4 4 7 5 2 2" xfId="42426" xr:uid="{00000000-0005-0000-0000-000002A50000}"/>
    <cellStyle name="20% - Accent1 4 4 7 5 3" xfId="42427" xr:uid="{00000000-0005-0000-0000-000003A50000}"/>
    <cellStyle name="20% - Accent1 4 4 7 6" xfId="42428" xr:uid="{00000000-0005-0000-0000-000004A50000}"/>
    <cellStyle name="20% - Accent1 4 4 7 6 2" xfId="42429" xr:uid="{00000000-0005-0000-0000-000005A50000}"/>
    <cellStyle name="20% - Accent1 4 4 7 6 2 2" xfId="42430" xr:uid="{00000000-0005-0000-0000-000006A50000}"/>
    <cellStyle name="20% - Accent1 4 4 7 6 3" xfId="42431" xr:uid="{00000000-0005-0000-0000-000007A50000}"/>
    <cellStyle name="20% - Accent1 4 4 7 7" xfId="42432" xr:uid="{00000000-0005-0000-0000-000008A50000}"/>
    <cellStyle name="20% - Accent1 4 4 7 7 2" xfId="42433" xr:uid="{00000000-0005-0000-0000-000009A50000}"/>
    <cellStyle name="20% - Accent1 4 4 7 8" xfId="42434" xr:uid="{00000000-0005-0000-0000-00000AA50000}"/>
    <cellStyle name="20% - Accent1 4 4 7 8 2" xfId="42435" xr:uid="{00000000-0005-0000-0000-00000BA50000}"/>
    <cellStyle name="20% - Accent1 4 4 7 9" xfId="42436" xr:uid="{00000000-0005-0000-0000-00000CA50000}"/>
    <cellStyle name="20% - Accent1 4 4 8" xfId="42437" xr:uid="{00000000-0005-0000-0000-00000DA50000}"/>
    <cellStyle name="20% - Accent1 4 4 8 2" xfId="42438" xr:uid="{00000000-0005-0000-0000-00000EA50000}"/>
    <cellStyle name="20% - Accent1 4 4 8 2 2" xfId="42439" xr:uid="{00000000-0005-0000-0000-00000FA50000}"/>
    <cellStyle name="20% - Accent1 4 4 8 2 2 2" xfId="42440" xr:uid="{00000000-0005-0000-0000-000010A50000}"/>
    <cellStyle name="20% - Accent1 4 4 8 2 2 2 2" xfId="42441" xr:uid="{00000000-0005-0000-0000-000011A50000}"/>
    <cellStyle name="20% - Accent1 4 4 8 2 2 3" xfId="42442" xr:uid="{00000000-0005-0000-0000-000012A50000}"/>
    <cellStyle name="20% - Accent1 4 4 8 2 3" xfId="42443" xr:uid="{00000000-0005-0000-0000-000013A50000}"/>
    <cellStyle name="20% - Accent1 4 4 8 2 3 2" xfId="42444" xr:uid="{00000000-0005-0000-0000-000014A50000}"/>
    <cellStyle name="20% - Accent1 4 4 8 2 4" xfId="42445" xr:uid="{00000000-0005-0000-0000-000015A50000}"/>
    <cellStyle name="20% - Accent1 4 4 8 3" xfId="42446" xr:uid="{00000000-0005-0000-0000-000016A50000}"/>
    <cellStyle name="20% - Accent1 4 4 8 3 2" xfId="42447" xr:uid="{00000000-0005-0000-0000-000017A50000}"/>
    <cellStyle name="20% - Accent1 4 4 8 3 2 2" xfId="42448" xr:uid="{00000000-0005-0000-0000-000018A50000}"/>
    <cellStyle name="20% - Accent1 4 4 8 3 2 2 2" xfId="42449" xr:uid="{00000000-0005-0000-0000-000019A50000}"/>
    <cellStyle name="20% - Accent1 4 4 8 3 2 3" xfId="42450" xr:uid="{00000000-0005-0000-0000-00001AA50000}"/>
    <cellStyle name="20% - Accent1 4 4 8 3 3" xfId="42451" xr:uid="{00000000-0005-0000-0000-00001BA50000}"/>
    <cellStyle name="20% - Accent1 4 4 8 3 3 2" xfId="42452" xr:uid="{00000000-0005-0000-0000-00001CA50000}"/>
    <cellStyle name="20% - Accent1 4 4 8 3 4" xfId="42453" xr:uid="{00000000-0005-0000-0000-00001DA50000}"/>
    <cellStyle name="20% - Accent1 4 4 8 4" xfId="42454" xr:uid="{00000000-0005-0000-0000-00001EA50000}"/>
    <cellStyle name="20% - Accent1 4 4 8 4 2" xfId="42455" xr:uid="{00000000-0005-0000-0000-00001FA50000}"/>
    <cellStyle name="20% - Accent1 4 4 8 4 2 2" xfId="42456" xr:uid="{00000000-0005-0000-0000-000020A50000}"/>
    <cellStyle name="20% - Accent1 4 4 8 4 2 2 2" xfId="42457" xr:uid="{00000000-0005-0000-0000-000021A50000}"/>
    <cellStyle name="20% - Accent1 4 4 8 4 2 3" xfId="42458" xr:uid="{00000000-0005-0000-0000-000022A50000}"/>
    <cellStyle name="20% - Accent1 4 4 8 4 3" xfId="42459" xr:uid="{00000000-0005-0000-0000-000023A50000}"/>
    <cellStyle name="20% - Accent1 4 4 8 4 3 2" xfId="42460" xr:uid="{00000000-0005-0000-0000-000024A50000}"/>
    <cellStyle name="20% - Accent1 4 4 8 4 4" xfId="42461" xr:uid="{00000000-0005-0000-0000-000025A50000}"/>
    <cellStyle name="20% - Accent1 4 4 8 5" xfId="42462" xr:uid="{00000000-0005-0000-0000-000026A50000}"/>
    <cellStyle name="20% - Accent1 4 4 8 5 2" xfId="42463" xr:uid="{00000000-0005-0000-0000-000027A50000}"/>
    <cellStyle name="20% - Accent1 4 4 8 5 2 2" xfId="42464" xr:uid="{00000000-0005-0000-0000-000028A50000}"/>
    <cellStyle name="20% - Accent1 4 4 8 5 3" xfId="42465" xr:uid="{00000000-0005-0000-0000-000029A50000}"/>
    <cellStyle name="20% - Accent1 4 4 8 6" xfId="42466" xr:uid="{00000000-0005-0000-0000-00002AA50000}"/>
    <cellStyle name="20% - Accent1 4 4 8 6 2" xfId="42467" xr:uid="{00000000-0005-0000-0000-00002BA50000}"/>
    <cellStyle name="20% - Accent1 4 4 8 6 2 2" xfId="42468" xr:uid="{00000000-0005-0000-0000-00002CA50000}"/>
    <cellStyle name="20% - Accent1 4 4 8 6 3" xfId="42469" xr:uid="{00000000-0005-0000-0000-00002DA50000}"/>
    <cellStyle name="20% - Accent1 4 4 8 7" xfId="42470" xr:uid="{00000000-0005-0000-0000-00002EA50000}"/>
    <cellStyle name="20% - Accent1 4 4 8 7 2" xfId="42471" xr:uid="{00000000-0005-0000-0000-00002FA50000}"/>
    <cellStyle name="20% - Accent1 4 4 8 8" xfId="42472" xr:uid="{00000000-0005-0000-0000-000030A50000}"/>
    <cellStyle name="20% - Accent1 4 4 8 8 2" xfId="42473" xr:uid="{00000000-0005-0000-0000-000031A50000}"/>
    <cellStyle name="20% - Accent1 4 4 8 9" xfId="42474" xr:uid="{00000000-0005-0000-0000-000032A50000}"/>
    <cellStyle name="20% - Accent1 4 4 9" xfId="42475" xr:uid="{00000000-0005-0000-0000-000033A50000}"/>
    <cellStyle name="20% - Accent1 4 4 9 2" xfId="42476" xr:uid="{00000000-0005-0000-0000-000034A50000}"/>
    <cellStyle name="20% - Accent1 4 4 9 2 2" xfId="42477" xr:uid="{00000000-0005-0000-0000-000035A50000}"/>
    <cellStyle name="20% - Accent1 4 4 9 2 2 2" xfId="42478" xr:uid="{00000000-0005-0000-0000-000036A50000}"/>
    <cellStyle name="20% - Accent1 4 4 9 2 3" xfId="42479" xr:uid="{00000000-0005-0000-0000-000037A50000}"/>
    <cellStyle name="20% - Accent1 4 4 9 3" xfId="42480" xr:uid="{00000000-0005-0000-0000-000038A50000}"/>
    <cellStyle name="20% - Accent1 4 4 9 3 2" xfId="42481" xr:uid="{00000000-0005-0000-0000-000039A50000}"/>
    <cellStyle name="20% - Accent1 4 4 9 4" xfId="42482" xr:uid="{00000000-0005-0000-0000-00003AA50000}"/>
    <cellStyle name="20% - Accent1 4 5" xfId="42483" xr:uid="{00000000-0005-0000-0000-00003BA50000}"/>
    <cellStyle name="20% - Accent1 4 5 10" xfId="42484" xr:uid="{00000000-0005-0000-0000-00003CA50000}"/>
    <cellStyle name="20% - Accent1 4 5 10 2" xfId="42485" xr:uid="{00000000-0005-0000-0000-00003DA50000}"/>
    <cellStyle name="20% - Accent1 4 5 10 2 2" xfId="42486" xr:uid="{00000000-0005-0000-0000-00003EA50000}"/>
    <cellStyle name="20% - Accent1 4 5 10 2 2 2" xfId="42487" xr:uid="{00000000-0005-0000-0000-00003FA50000}"/>
    <cellStyle name="20% - Accent1 4 5 10 2 3" xfId="42488" xr:uid="{00000000-0005-0000-0000-000040A50000}"/>
    <cellStyle name="20% - Accent1 4 5 10 3" xfId="42489" xr:uid="{00000000-0005-0000-0000-000041A50000}"/>
    <cellStyle name="20% - Accent1 4 5 10 3 2" xfId="42490" xr:uid="{00000000-0005-0000-0000-000042A50000}"/>
    <cellStyle name="20% - Accent1 4 5 10 4" xfId="42491" xr:uid="{00000000-0005-0000-0000-000043A50000}"/>
    <cellStyle name="20% - Accent1 4 5 11" xfId="42492" xr:uid="{00000000-0005-0000-0000-000044A50000}"/>
    <cellStyle name="20% - Accent1 4 5 11 2" xfId="42493" xr:uid="{00000000-0005-0000-0000-000045A50000}"/>
    <cellStyle name="20% - Accent1 4 5 11 2 2" xfId="42494" xr:uid="{00000000-0005-0000-0000-000046A50000}"/>
    <cellStyle name="20% - Accent1 4 5 11 2 2 2" xfId="42495" xr:uid="{00000000-0005-0000-0000-000047A50000}"/>
    <cellStyle name="20% - Accent1 4 5 11 2 3" xfId="42496" xr:uid="{00000000-0005-0000-0000-000048A50000}"/>
    <cellStyle name="20% - Accent1 4 5 11 3" xfId="42497" xr:uid="{00000000-0005-0000-0000-000049A50000}"/>
    <cellStyle name="20% - Accent1 4 5 11 3 2" xfId="42498" xr:uid="{00000000-0005-0000-0000-00004AA50000}"/>
    <cellStyle name="20% - Accent1 4 5 11 4" xfId="42499" xr:uid="{00000000-0005-0000-0000-00004BA50000}"/>
    <cellStyle name="20% - Accent1 4 5 12" xfId="42500" xr:uid="{00000000-0005-0000-0000-00004CA50000}"/>
    <cellStyle name="20% - Accent1 4 5 12 2" xfId="42501" xr:uid="{00000000-0005-0000-0000-00004DA50000}"/>
    <cellStyle name="20% - Accent1 4 5 12 2 2" xfId="42502" xr:uid="{00000000-0005-0000-0000-00004EA50000}"/>
    <cellStyle name="20% - Accent1 4 5 12 3" xfId="42503" xr:uid="{00000000-0005-0000-0000-00004FA50000}"/>
    <cellStyle name="20% - Accent1 4 5 13" xfId="42504" xr:uid="{00000000-0005-0000-0000-000050A50000}"/>
    <cellStyle name="20% - Accent1 4 5 13 2" xfId="42505" xr:uid="{00000000-0005-0000-0000-000051A50000}"/>
    <cellStyle name="20% - Accent1 4 5 13 2 2" xfId="42506" xr:uid="{00000000-0005-0000-0000-000052A50000}"/>
    <cellStyle name="20% - Accent1 4 5 13 3" xfId="42507" xr:uid="{00000000-0005-0000-0000-000053A50000}"/>
    <cellStyle name="20% - Accent1 4 5 14" xfId="42508" xr:uid="{00000000-0005-0000-0000-000054A50000}"/>
    <cellStyle name="20% - Accent1 4 5 14 2" xfId="42509" xr:uid="{00000000-0005-0000-0000-000055A50000}"/>
    <cellStyle name="20% - Accent1 4 5 15" xfId="42510" xr:uid="{00000000-0005-0000-0000-000056A50000}"/>
    <cellStyle name="20% - Accent1 4 5 15 2" xfId="42511" xr:uid="{00000000-0005-0000-0000-000057A50000}"/>
    <cellStyle name="20% - Accent1 4 5 16" xfId="42512" xr:uid="{00000000-0005-0000-0000-000058A50000}"/>
    <cellStyle name="20% - Accent1 4 5 2" xfId="42513" xr:uid="{00000000-0005-0000-0000-000059A50000}"/>
    <cellStyle name="20% - Accent1 4 5 2 10" xfId="42514" xr:uid="{00000000-0005-0000-0000-00005AA50000}"/>
    <cellStyle name="20% - Accent1 4 5 2 10 2" xfId="42515" xr:uid="{00000000-0005-0000-0000-00005BA50000}"/>
    <cellStyle name="20% - Accent1 4 5 2 10 2 2" xfId="42516" xr:uid="{00000000-0005-0000-0000-00005CA50000}"/>
    <cellStyle name="20% - Accent1 4 5 2 10 2 2 2" xfId="42517" xr:uid="{00000000-0005-0000-0000-00005DA50000}"/>
    <cellStyle name="20% - Accent1 4 5 2 10 2 3" xfId="42518" xr:uid="{00000000-0005-0000-0000-00005EA50000}"/>
    <cellStyle name="20% - Accent1 4 5 2 10 3" xfId="42519" xr:uid="{00000000-0005-0000-0000-00005FA50000}"/>
    <cellStyle name="20% - Accent1 4 5 2 10 3 2" xfId="42520" xr:uid="{00000000-0005-0000-0000-000060A50000}"/>
    <cellStyle name="20% - Accent1 4 5 2 10 4" xfId="42521" xr:uid="{00000000-0005-0000-0000-000061A50000}"/>
    <cellStyle name="20% - Accent1 4 5 2 11" xfId="42522" xr:uid="{00000000-0005-0000-0000-000062A50000}"/>
    <cellStyle name="20% - Accent1 4 5 2 11 2" xfId="42523" xr:uid="{00000000-0005-0000-0000-000063A50000}"/>
    <cellStyle name="20% - Accent1 4 5 2 11 2 2" xfId="42524" xr:uid="{00000000-0005-0000-0000-000064A50000}"/>
    <cellStyle name="20% - Accent1 4 5 2 11 3" xfId="42525" xr:uid="{00000000-0005-0000-0000-000065A50000}"/>
    <cellStyle name="20% - Accent1 4 5 2 12" xfId="42526" xr:uid="{00000000-0005-0000-0000-000066A50000}"/>
    <cellStyle name="20% - Accent1 4 5 2 12 2" xfId="42527" xr:uid="{00000000-0005-0000-0000-000067A50000}"/>
    <cellStyle name="20% - Accent1 4 5 2 12 2 2" xfId="42528" xr:uid="{00000000-0005-0000-0000-000068A50000}"/>
    <cellStyle name="20% - Accent1 4 5 2 12 3" xfId="42529" xr:uid="{00000000-0005-0000-0000-000069A50000}"/>
    <cellStyle name="20% - Accent1 4 5 2 13" xfId="42530" xr:uid="{00000000-0005-0000-0000-00006AA50000}"/>
    <cellStyle name="20% - Accent1 4 5 2 13 2" xfId="42531" xr:uid="{00000000-0005-0000-0000-00006BA50000}"/>
    <cellStyle name="20% - Accent1 4 5 2 14" xfId="42532" xr:uid="{00000000-0005-0000-0000-00006CA50000}"/>
    <cellStyle name="20% - Accent1 4 5 2 14 2" xfId="42533" xr:uid="{00000000-0005-0000-0000-00006DA50000}"/>
    <cellStyle name="20% - Accent1 4 5 2 15" xfId="42534" xr:uid="{00000000-0005-0000-0000-00006EA50000}"/>
    <cellStyle name="20% - Accent1 4 5 2 2" xfId="42535" xr:uid="{00000000-0005-0000-0000-00006FA50000}"/>
    <cellStyle name="20% - Accent1 4 5 2 2 10" xfId="42536" xr:uid="{00000000-0005-0000-0000-000070A50000}"/>
    <cellStyle name="20% - Accent1 4 5 2 2 10 2" xfId="42537" xr:uid="{00000000-0005-0000-0000-000071A50000}"/>
    <cellStyle name="20% - Accent1 4 5 2 2 10 2 2" xfId="42538" xr:uid="{00000000-0005-0000-0000-000072A50000}"/>
    <cellStyle name="20% - Accent1 4 5 2 2 10 3" xfId="42539" xr:uid="{00000000-0005-0000-0000-000073A50000}"/>
    <cellStyle name="20% - Accent1 4 5 2 2 11" xfId="42540" xr:uid="{00000000-0005-0000-0000-000074A50000}"/>
    <cellStyle name="20% - Accent1 4 5 2 2 11 2" xfId="42541" xr:uid="{00000000-0005-0000-0000-000075A50000}"/>
    <cellStyle name="20% - Accent1 4 5 2 2 11 2 2" xfId="42542" xr:uid="{00000000-0005-0000-0000-000076A50000}"/>
    <cellStyle name="20% - Accent1 4 5 2 2 11 3" xfId="42543" xr:uid="{00000000-0005-0000-0000-000077A50000}"/>
    <cellStyle name="20% - Accent1 4 5 2 2 12" xfId="42544" xr:uid="{00000000-0005-0000-0000-000078A50000}"/>
    <cellStyle name="20% - Accent1 4 5 2 2 12 2" xfId="42545" xr:uid="{00000000-0005-0000-0000-000079A50000}"/>
    <cellStyle name="20% - Accent1 4 5 2 2 13" xfId="42546" xr:uid="{00000000-0005-0000-0000-00007AA50000}"/>
    <cellStyle name="20% - Accent1 4 5 2 2 13 2" xfId="42547" xr:uid="{00000000-0005-0000-0000-00007BA50000}"/>
    <cellStyle name="20% - Accent1 4 5 2 2 14" xfId="42548" xr:uid="{00000000-0005-0000-0000-00007CA50000}"/>
    <cellStyle name="20% - Accent1 4 5 2 2 2" xfId="42549" xr:uid="{00000000-0005-0000-0000-00007DA50000}"/>
    <cellStyle name="20% - Accent1 4 5 2 2 2 10" xfId="42550" xr:uid="{00000000-0005-0000-0000-00007EA50000}"/>
    <cellStyle name="20% - Accent1 4 5 2 2 2 10 2" xfId="42551" xr:uid="{00000000-0005-0000-0000-00007FA50000}"/>
    <cellStyle name="20% - Accent1 4 5 2 2 2 11" xfId="42552" xr:uid="{00000000-0005-0000-0000-000080A50000}"/>
    <cellStyle name="20% - Accent1 4 5 2 2 2 2" xfId="42553" xr:uid="{00000000-0005-0000-0000-000081A50000}"/>
    <cellStyle name="20% - Accent1 4 5 2 2 2 2 2" xfId="42554" xr:uid="{00000000-0005-0000-0000-000082A50000}"/>
    <cellStyle name="20% - Accent1 4 5 2 2 2 2 2 2" xfId="42555" xr:uid="{00000000-0005-0000-0000-000083A50000}"/>
    <cellStyle name="20% - Accent1 4 5 2 2 2 2 2 2 2" xfId="42556" xr:uid="{00000000-0005-0000-0000-000084A50000}"/>
    <cellStyle name="20% - Accent1 4 5 2 2 2 2 2 2 2 2" xfId="42557" xr:uid="{00000000-0005-0000-0000-000085A50000}"/>
    <cellStyle name="20% - Accent1 4 5 2 2 2 2 2 2 3" xfId="42558" xr:uid="{00000000-0005-0000-0000-000086A50000}"/>
    <cellStyle name="20% - Accent1 4 5 2 2 2 2 2 3" xfId="42559" xr:uid="{00000000-0005-0000-0000-000087A50000}"/>
    <cellStyle name="20% - Accent1 4 5 2 2 2 2 2 3 2" xfId="42560" xr:uid="{00000000-0005-0000-0000-000088A50000}"/>
    <cellStyle name="20% - Accent1 4 5 2 2 2 2 2 4" xfId="42561" xr:uid="{00000000-0005-0000-0000-000089A50000}"/>
    <cellStyle name="20% - Accent1 4 5 2 2 2 2 3" xfId="42562" xr:uid="{00000000-0005-0000-0000-00008AA50000}"/>
    <cellStyle name="20% - Accent1 4 5 2 2 2 2 3 2" xfId="42563" xr:uid="{00000000-0005-0000-0000-00008BA50000}"/>
    <cellStyle name="20% - Accent1 4 5 2 2 2 2 3 2 2" xfId="42564" xr:uid="{00000000-0005-0000-0000-00008CA50000}"/>
    <cellStyle name="20% - Accent1 4 5 2 2 2 2 3 2 2 2" xfId="42565" xr:uid="{00000000-0005-0000-0000-00008DA50000}"/>
    <cellStyle name="20% - Accent1 4 5 2 2 2 2 3 2 3" xfId="42566" xr:uid="{00000000-0005-0000-0000-00008EA50000}"/>
    <cellStyle name="20% - Accent1 4 5 2 2 2 2 3 3" xfId="42567" xr:uid="{00000000-0005-0000-0000-00008FA50000}"/>
    <cellStyle name="20% - Accent1 4 5 2 2 2 2 3 3 2" xfId="42568" xr:uid="{00000000-0005-0000-0000-000090A50000}"/>
    <cellStyle name="20% - Accent1 4 5 2 2 2 2 3 4" xfId="42569" xr:uid="{00000000-0005-0000-0000-000091A50000}"/>
    <cellStyle name="20% - Accent1 4 5 2 2 2 2 4" xfId="42570" xr:uid="{00000000-0005-0000-0000-000092A50000}"/>
    <cellStyle name="20% - Accent1 4 5 2 2 2 2 4 2" xfId="42571" xr:uid="{00000000-0005-0000-0000-000093A50000}"/>
    <cellStyle name="20% - Accent1 4 5 2 2 2 2 4 2 2" xfId="42572" xr:uid="{00000000-0005-0000-0000-000094A50000}"/>
    <cellStyle name="20% - Accent1 4 5 2 2 2 2 4 2 2 2" xfId="42573" xr:uid="{00000000-0005-0000-0000-000095A50000}"/>
    <cellStyle name="20% - Accent1 4 5 2 2 2 2 4 2 3" xfId="42574" xr:uid="{00000000-0005-0000-0000-000096A50000}"/>
    <cellStyle name="20% - Accent1 4 5 2 2 2 2 4 3" xfId="42575" xr:uid="{00000000-0005-0000-0000-000097A50000}"/>
    <cellStyle name="20% - Accent1 4 5 2 2 2 2 4 3 2" xfId="42576" xr:uid="{00000000-0005-0000-0000-000098A50000}"/>
    <cellStyle name="20% - Accent1 4 5 2 2 2 2 4 4" xfId="42577" xr:uid="{00000000-0005-0000-0000-000099A50000}"/>
    <cellStyle name="20% - Accent1 4 5 2 2 2 2 5" xfId="42578" xr:uid="{00000000-0005-0000-0000-00009AA50000}"/>
    <cellStyle name="20% - Accent1 4 5 2 2 2 2 5 2" xfId="42579" xr:uid="{00000000-0005-0000-0000-00009BA50000}"/>
    <cellStyle name="20% - Accent1 4 5 2 2 2 2 5 2 2" xfId="42580" xr:uid="{00000000-0005-0000-0000-00009CA50000}"/>
    <cellStyle name="20% - Accent1 4 5 2 2 2 2 5 3" xfId="42581" xr:uid="{00000000-0005-0000-0000-00009DA50000}"/>
    <cellStyle name="20% - Accent1 4 5 2 2 2 2 6" xfId="42582" xr:uid="{00000000-0005-0000-0000-00009EA50000}"/>
    <cellStyle name="20% - Accent1 4 5 2 2 2 2 6 2" xfId="42583" xr:uid="{00000000-0005-0000-0000-00009FA50000}"/>
    <cellStyle name="20% - Accent1 4 5 2 2 2 2 6 2 2" xfId="42584" xr:uid="{00000000-0005-0000-0000-0000A0A50000}"/>
    <cellStyle name="20% - Accent1 4 5 2 2 2 2 6 3" xfId="42585" xr:uid="{00000000-0005-0000-0000-0000A1A50000}"/>
    <cellStyle name="20% - Accent1 4 5 2 2 2 2 7" xfId="42586" xr:uid="{00000000-0005-0000-0000-0000A2A50000}"/>
    <cellStyle name="20% - Accent1 4 5 2 2 2 2 7 2" xfId="42587" xr:uid="{00000000-0005-0000-0000-0000A3A50000}"/>
    <cellStyle name="20% - Accent1 4 5 2 2 2 2 8" xfId="42588" xr:uid="{00000000-0005-0000-0000-0000A4A50000}"/>
    <cellStyle name="20% - Accent1 4 5 2 2 2 2 8 2" xfId="42589" xr:uid="{00000000-0005-0000-0000-0000A5A50000}"/>
    <cellStyle name="20% - Accent1 4 5 2 2 2 2 9" xfId="42590" xr:uid="{00000000-0005-0000-0000-0000A6A50000}"/>
    <cellStyle name="20% - Accent1 4 5 2 2 2 3" xfId="42591" xr:uid="{00000000-0005-0000-0000-0000A7A50000}"/>
    <cellStyle name="20% - Accent1 4 5 2 2 2 3 2" xfId="42592" xr:uid="{00000000-0005-0000-0000-0000A8A50000}"/>
    <cellStyle name="20% - Accent1 4 5 2 2 2 3 2 2" xfId="42593" xr:uid="{00000000-0005-0000-0000-0000A9A50000}"/>
    <cellStyle name="20% - Accent1 4 5 2 2 2 3 2 2 2" xfId="42594" xr:uid="{00000000-0005-0000-0000-0000AAA50000}"/>
    <cellStyle name="20% - Accent1 4 5 2 2 2 3 2 2 2 2" xfId="42595" xr:uid="{00000000-0005-0000-0000-0000ABA50000}"/>
    <cellStyle name="20% - Accent1 4 5 2 2 2 3 2 2 3" xfId="42596" xr:uid="{00000000-0005-0000-0000-0000ACA50000}"/>
    <cellStyle name="20% - Accent1 4 5 2 2 2 3 2 3" xfId="42597" xr:uid="{00000000-0005-0000-0000-0000ADA50000}"/>
    <cellStyle name="20% - Accent1 4 5 2 2 2 3 2 3 2" xfId="42598" xr:uid="{00000000-0005-0000-0000-0000AEA50000}"/>
    <cellStyle name="20% - Accent1 4 5 2 2 2 3 2 4" xfId="42599" xr:uid="{00000000-0005-0000-0000-0000AFA50000}"/>
    <cellStyle name="20% - Accent1 4 5 2 2 2 3 3" xfId="42600" xr:uid="{00000000-0005-0000-0000-0000B0A50000}"/>
    <cellStyle name="20% - Accent1 4 5 2 2 2 3 3 2" xfId="42601" xr:uid="{00000000-0005-0000-0000-0000B1A50000}"/>
    <cellStyle name="20% - Accent1 4 5 2 2 2 3 3 2 2" xfId="42602" xr:uid="{00000000-0005-0000-0000-0000B2A50000}"/>
    <cellStyle name="20% - Accent1 4 5 2 2 2 3 3 2 2 2" xfId="42603" xr:uid="{00000000-0005-0000-0000-0000B3A50000}"/>
    <cellStyle name="20% - Accent1 4 5 2 2 2 3 3 2 3" xfId="42604" xr:uid="{00000000-0005-0000-0000-0000B4A50000}"/>
    <cellStyle name="20% - Accent1 4 5 2 2 2 3 3 3" xfId="42605" xr:uid="{00000000-0005-0000-0000-0000B5A50000}"/>
    <cellStyle name="20% - Accent1 4 5 2 2 2 3 3 3 2" xfId="42606" xr:uid="{00000000-0005-0000-0000-0000B6A50000}"/>
    <cellStyle name="20% - Accent1 4 5 2 2 2 3 3 4" xfId="42607" xr:uid="{00000000-0005-0000-0000-0000B7A50000}"/>
    <cellStyle name="20% - Accent1 4 5 2 2 2 3 4" xfId="42608" xr:uid="{00000000-0005-0000-0000-0000B8A50000}"/>
    <cellStyle name="20% - Accent1 4 5 2 2 2 3 4 2" xfId="42609" xr:uid="{00000000-0005-0000-0000-0000B9A50000}"/>
    <cellStyle name="20% - Accent1 4 5 2 2 2 3 4 2 2" xfId="42610" xr:uid="{00000000-0005-0000-0000-0000BAA50000}"/>
    <cellStyle name="20% - Accent1 4 5 2 2 2 3 4 2 2 2" xfId="42611" xr:uid="{00000000-0005-0000-0000-0000BBA50000}"/>
    <cellStyle name="20% - Accent1 4 5 2 2 2 3 4 2 3" xfId="42612" xr:uid="{00000000-0005-0000-0000-0000BCA50000}"/>
    <cellStyle name="20% - Accent1 4 5 2 2 2 3 4 3" xfId="42613" xr:uid="{00000000-0005-0000-0000-0000BDA50000}"/>
    <cellStyle name="20% - Accent1 4 5 2 2 2 3 4 3 2" xfId="42614" xr:uid="{00000000-0005-0000-0000-0000BEA50000}"/>
    <cellStyle name="20% - Accent1 4 5 2 2 2 3 4 4" xfId="42615" xr:uid="{00000000-0005-0000-0000-0000BFA50000}"/>
    <cellStyle name="20% - Accent1 4 5 2 2 2 3 5" xfId="42616" xr:uid="{00000000-0005-0000-0000-0000C0A50000}"/>
    <cellStyle name="20% - Accent1 4 5 2 2 2 3 5 2" xfId="42617" xr:uid="{00000000-0005-0000-0000-0000C1A50000}"/>
    <cellStyle name="20% - Accent1 4 5 2 2 2 3 5 2 2" xfId="42618" xr:uid="{00000000-0005-0000-0000-0000C2A50000}"/>
    <cellStyle name="20% - Accent1 4 5 2 2 2 3 5 3" xfId="42619" xr:uid="{00000000-0005-0000-0000-0000C3A50000}"/>
    <cellStyle name="20% - Accent1 4 5 2 2 2 3 6" xfId="42620" xr:uid="{00000000-0005-0000-0000-0000C4A50000}"/>
    <cellStyle name="20% - Accent1 4 5 2 2 2 3 6 2" xfId="42621" xr:uid="{00000000-0005-0000-0000-0000C5A50000}"/>
    <cellStyle name="20% - Accent1 4 5 2 2 2 3 6 2 2" xfId="42622" xr:uid="{00000000-0005-0000-0000-0000C6A50000}"/>
    <cellStyle name="20% - Accent1 4 5 2 2 2 3 6 3" xfId="42623" xr:uid="{00000000-0005-0000-0000-0000C7A50000}"/>
    <cellStyle name="20% - Accent1 4 5 2 2 2 3 7" xfId="42624" xr:uid="{00000000-0005-0000-0000-0000C8A50000}"/>
    <cellStyle name="20% - Accent1 4 5 2 2 2 3 7 2" xfId="42625" xr:uid="{00000000-0005-0000-0000-0000C9A50000}"/>
    <cellStyle name="20% - Accent1 4 5 2 2 2 3 8" xfId="42626" xr:uid="{00000000-0005-0000-0000-0000CAA50000}"/>
    <cellStyle name="20% - Accent1 4 5 2 2 2 3 8 2" xfId="42627" xr:uid="{00000000-0005-0000-0000-0000CBA50000}"/>
    <cellStyle name="20% - Accent1 4 5 2 2 2 3 9" xfId="42628" xr:uid="{00000000-0005-0000-0000-0000CCA50000}"/>
    <cellStyle name="20% - Accent1 4 5 2 2 2 4" xfId="42629" xr:uid="{00000000-0005-0000-0000-0000CDA50000}"/>
    <cellStyle name="20% - Accent1 4 5 2 2 2 4 2" xfId="42630" xr:uid="{00000000-0005-0000-0000-0000CEA50000}"/>
    <cellStyle name="20% - Accent1 4 5 2 2 2 4 2 2" xfId="42631" xr:uid="{00000000-0005-0000-0000-0000CFA50000}"/>
    <cellStyle name="20% - Accent1 4 5 2 2 2 4 2 2 2" xfId="42632" xr:uid="{00000000-0005-0000-0000-0000D0A50000}"/>
    <cellStyle name="20% - Accent1 4 5 2 2 2 4 2 3" xfId="42633" xr:uid="{00000000-0005-0000-0000-0000D1A50000}"/>
    <cellStyle name="20% - Accent1 4 5 2 2 2 4 3" xfId="42634" xr:uid="{00000000-0005-0000-0000-0000D2A50000}"/>
    <cellStyle name="20% - Accent1 4 5 2 2 2 4 3 2" xfId="42635" xr:uid="{00000000-0005-0000-0000-0000D3A50000}"/>
    <cellStyle name="20% - Accent1 4 5 2 2 2 4 4" xfId="42636" xr:uid="{00000000-0005-0000-0000-0000D4A50000}"/>
    <cellStyle name="20% - Accent1 4 5 2 2 2 5" xfId="42637" xr:uid="{00000000-0005-0000-0000-0000D5A50000}"/>
    <cellStyle name="20% - Accent1 4 5 2 2 2 5 2" xfId="42638" xr:uid="{00000000-0005-0000-0000-0000D6A50000}"/>
    <cellStyle name="20% - Accent1 4 5 2 2 2 5 2 2" xfId="42639" xr:uid="{00000000-0005-0000-0000-0000D7A50000}"/>
    <cellStyle name="20% - Accent1 4 5 2 2 2 5 2 2 2" xfId="42640" xr:uid="{00000000-0005-0000-0000-0000D8A50000}"/>
    <cellStyle name="20% - Accent1 4 5 2 2 2 5 2 3" xfId="42641" xr:uid="{00000000-0005-0000-0000-0000D9A50000}"/>
    <cellStyle name="20% - Accent1 4 5 2 2 2 5 3" xfId="42642" xr:uid="{00000000-0005-0000-0000-0000DAA50000}"/>
    <cellStyle name="20% - Accent1 4 5 2 2 2 5 3 2" xfId="42643" xr:uid="{00000000-0005-0000-0000-0000DBA50000}"/>
    <cellStyle name="20% - Accent1 4 5 2 2 2 5 4" xfId="42644" xr:uid="{00000000-0005-0000-0000-0000DCA50000}"/>
    <cellStyle name="20% - Accent1 4 5 2 2 2 6" xfId="42645" xr:uid="{00000000-0005-0000-0000-0000DDA50000}"/>
    <cellStyle name="20% - Accent1 4 5 2 2 2 6 2" xfId="42646" xr:uid="{00000000-0005-0000-0000-0000DEA50000}"/>
    <cellStyle name="20% - Accent1 4 5 2 2 2 6 2 2" xfId="42647" xr:uid="{00000000-0005-0000-0000-0000DFA50000}"/>
    <cellStyle name="20% - Accent1 4 5 2 2 2 6 2 2 2" xfId="42648" xr:uid="{00000000-0005-0000-0000-0000E0A50000}"/>
    <cellStyle name="20% - Accent1 4 5 2 2 2 6 2 3" xfId="42649" xr:uid="{00000000-0005-0000-0000-0000E1A50000}"/>
    <cellStyle name="20% - Accent1 4 5 2 2 2 6 3" xfId="42650" xr:uid="{00000000-0005-0000-0000-0000E2A50000}"/>
    <cellStyle name="20% - Accent1 4 5 2 2 2 6 3 2" xfId="42651" xr:uid="{00000000-0005-0000-0000-0000E3A50000}"/>
    <cellStyle name="20% - Accent1 4 5 2 2 2 6 4" xfId="42652" xr:uid="{00000000-0005-0000-0000-0000E4A50000}"/>
    <cellStyle name="20% - Accent1 4 5 2 2 2 7" xfId="42653" xr:uid="{00000000-0005-0000-0000-0000E5A50000}"/>
    <cellStyle name="20% - Accent1 4 5 2 2 2 7 2" xfId="42654" xr:uid="{00000000-0005-0000-0000-0000E6A50000}"/>
    <cellStyle name="20% - Accent1 4 5 2 2 2 7 2 2" xfId="42655" xr:uid="{00000000-0005-0000-0000-0000E7A50000}"/>
    <cellStyle name="20% - Accent1 4 5 2 2 2 7 3" xfId="42656" xr:uid="{00000000-0005-0000-0000-0000E8A50000}"/>
    <cellStyle name="20% - Accent1 4 5 2 2 2 8" xfId="42657" xr:uid="{00000000-0005-0000-0000-0000E9A50000}"/>
    <cellStyle name="20% - Accent1 4 5 2 2 2 8 2" xfId="42658" xr:uid="{00000000-0005-0000-0000-0000EAA50000}"/>
    <cellStyle name="20% - Accent1 4 5 2 2 2 8 2 2" xfId="42659" xr:uid="{00000000-0005-0000-0000-0000EBA50000}"/>
    <cellStyle name="20% - Accent1 4 5 2 2 2 8 3" xfId="42660" xr:uid="{00000000-0005-0000-0000-0000ECA50000}"/>
    <cellStyle name="20% - Accent1 4 5 2 2 2 9" xfId="42661" xr:uid="{00000000-0005-0000-0000-0000EDA50000}"/>
    <cellStyle name="20% - Accent1 4 5 2 2 2 9 2" xfId="42662" xr:uid="{00000000-0005-0000-0000-0000EEA50000}"/>
    <cellStyle name="20% - Accent1 4 5 2 2 3" xfId="42663" xr:uid="{00000000-0005-0000-0000-0000EFA50000}"/>
    <cellStyle name="20% - Accent1 4 5 2 2 3 10" xfId="42664" xr:uid="{00000000-0005-0000-0000-0000F0A50000}"/>
    <cellStyle name="20% - Accent1 4 5 2 2 3 10 2" xfId="42665" xr:uid="{00000000-0005-0000-0000-0000F1A50000}"/>
    <cellStyle name="20% - Accent1 4 5 2 2 3 11" xfId="42666" xr:uid="{00000000-0005-0000-0000-0000F2A50000}"/>
    <cellStyle name="20% - Accent1 4 5 2 2 3 2" xfId="42667" xr:uid="{00000000-0005-0000-0000-0000F3A50000}"/>
    <cellStyle name="20% - Accent1 4 5 2 2 3 2 2" xfId="42668" xr:uid="{00000000-0005-0000-0000-0000F4A50000}"/>
    <cellStyle name="20% - Accent1 4 5 2 2 3 2 2 2" xfId="42669" xr:uid="{00000000-0005-0000-0000-0000F5A50000}"/>
    <cellStyle name="20% - Accent1 4 5 2 2 3 2 2 2 2" xfId="42670" xr:uid="{00000000-0005-0000-0000-0000F6A50000}"/>
    <cellStyle name="20% - Accent1 4 5 2 2 3 2 2 2 2 2" xfId="42671" xr:uid="{00000000-0005-0000-0000-0000F7A50000}"/>
    <cellStyle name="20% - Accent1 4 5 2 2 3 2 2 2 3" xfId="42672" xr:uid="{00000000-0005-0000-0000-0000F8A50000}"/>
    <cellStyle name="20% - Accent1 4 5 2 2 3 2 2 3" xfId="42673" xr:uid="{00000000-0005-0000-0000-0000F9A50000}"/>
    <cellStyle name="20% - Accent1 4 5 2 2 3 2 2 3 2" xfId="42674" xr:uid="{00000000-0005-0000-0000-0000FAA50000}"/>
    <cellStyle name="20% - Accent1 4 5 2 2 3 2 2 4" xfId="42675" xr:uid="{00000000-0005-0000-0000-0000FBA50000}"/>
    <cellStyle name="20% - Accent1 4 5 2 2 3 2 3" xfId="42676" xr:uid="{00000000-0005-0000-0000-0000FCA50000}"/>
    <cellStyle name="20% - Accent1 4 5 2 2 3 2 3 2" xfId="42677" xr:uid="{00000000-0005-0000-0000-0000FDA50000}"/>
    <cellStyle name="20% - Accent1 4 5 2 2 3 2 3 2 2" xfId="42678" xr:uid="{00000000-0005-0000-0000-0000FEA50000}"/>
    <cellStyle name="20% - Accent1 4 5 2 2 3 2 3 2 2 2" xfId="42679" xr:uid="{00000000-0005-0000-0000-0000FFA50000}"/>
    <cellStyle name="20% - Accent1 4 5 2 2 3 2 3 2 3" xfId="42680" xr:uid="{00000000-0005-0000-0000-000000A60000}"/>
    <cellStyle name="20% - Accent1 4 5 2 2 3 2 3 3" xfId="42681" xr:uid="{00000000-0005-0000-0000-000001A60000}"/>
    <cellStyle name="20% - Accent1 4 5 2 2 3 2 3 3 2" xfId="42682" xr:uid="{00000000-0005-0000-0000-000002A60000}"/>
    <cellStyle name="20% - Accent1 4 5 2 2 3 2 3 4" xfId="42683" xr:uid="{00000000-0005-0000-0000-000003A60000}"/>
    <cellStyle name="20% - Accent1 4 5 2 2 3 2 4" xfId="42684" xr:uid="{00000000-0005-0000-0000-000004A60000}"/>
    <cellStyle name="20% - Accent1 4 5 2 2 3 2 4 2" xfId="42685" xr:uid="{00000000-0005-0000-0000-000005A60000}"/>
    <cellStyle name="20% - Accent1 4 5 2 2 3 2 4 2 2" xfId="42686" xr:uid="{00000000-0005-0000-0000-000006A60000}"/>
    <cellStyle name="20% - Accent1 4 5 2 2 3 2 4 2 2 2" xfId="42687" xr:uid="{00000000-0005-0000-0000-000007A60000}"/>
    <cellStyle name="20% - Accent1 4 5 2 2 3 2 4 2 3" xfId="42688" xr:uid="{00000000-0005-0000-0000-000008A60000}"/>
    <cellStyle name="20% - Accent1 4 5 2 2 3 2 4 3" xfId="42689" xr:uid="{00000000-0005-0000-0000-000009A60000}"/>
    <cellStyle name="20% - Accent1 4 5 2 2 3 2 4 3 2" xfId="42690" xr:uid="{00000000-0005-0000-0000-00000AA60000}"/>
    <cellStyle name="20% - Accent1 4 5 2 2 3 2 4 4" xfId="42691" xr:uid="{00000000-0005-0000-0000-00000BA60000}"/>
    <cellStyle name="20% - Accent1 4 5 2 2 3 2 5" xfId="42692" xr:uid="{00000000-0005-0000-0000-00000CA60000}"/>
    <cellStyle name="20% - Accent1 4 5 2 2 3 2 5 2" xfId="42693" xr:uid="{00000000-0005-0000-0000-00000DA60000}"/>
    <cellStyle name="20% - Accent1 4 5 2 2 3 2 5 2 2" xfId="42694" xr:uid="{00000000-0005-0000-0000-00000EA60000}"/>
    <cellStyle name="20% - Accent1 4 5 2 2 3 2 5 3" xfId="42695" xr:uid="{00000000-0005-0000-0000-00000FA60000}"/>
    <cellStyle name="20% - Accent1 4 5 2 2 3 2 6" xfId="42696" xr:uid="{00000000-0005-0000-0000-000010A60000}"/>
    <cellStyle name="20% - Accent1 4 5 2 2 3 2 6 2" xfId="42697" xr:uid="{00000000-0005-0000-0000-000011A60000}"/>
    <cellStyle name="20% - Accent1 4 5 2 2 3 2 6 2 2" xfId="42698" xr:uid="{00000000-0005-0000-0000-000012A60000}"/>
    <cellStyle name="20% - Accent1 4 5 2 2 3 2 6 3" xfId="42699" xr:uid="{00000000-0005-0000-0000-000013A60000}"/>
    <cellStyle name="20% - Accent1 4 5 2 2 3 2 7" xfId="42700" xr:uid="{00000000-0005-0000-0000-000014A60000}"/>
    <cellStyle name="20% - Accent1 4 5 2 2 3 2 7 2" xfId="42701" xr:uid="{00000000-0005-0000-0000-000015A60000}"/>
    <cellStyle name="20% - Accent1 4 5 2 2 3 2 8" xfId="42702" xr:uid="{00000000-0005-0000-0000-000016A60000}"/>
    <cellStyle name="20% - Accent1 4 5 2 2 3 2 8 2" xfId="42703" xr:uid="{00000000-0005-0000-0000-000017A60000}"/>
    <cellStyle name="20% - Accent1 4 5 2 2 3 2 9" xfId="42704" xr:uid="{00000000-0005-0000-0000-000018A60000}"/>
    <cellStyle name="20% - Accent1 4 5 2 2 3 3" xfId="42705" xr:uid="{00000000-0005-0000-0000-000019A60000}"/>
    <cellStyle name="20% - Accent1 4 5 2 2 3 3 2" xfId="42706" xr:uid="{00000000-0005-0000-0000-00001AA60000}"/>
    <cellStyle name="20% - Accent1 4 5 2 2 3 3 2 2" xfId="42707" xr:uid="{00000000-0005-0000-0000-00001BA60000}"/>
    <cellStyle name="20% - Accent1 4 5 2 2 3 3 2 2 2" xfId="42708" xr:uid="{00000000-0005-0000-0000-00001CA60000}"/>
    <cellStyle name="20% - Accent1 4 5 2 2 3 3 2 2 2 2" xfId="42709" xr:uid="{00000000-0005-0000-0000-00001DA60000}"/>
    <cellStyle name="20% - Accent1 4 5 2 2 3 3 2 2 3" xfId="42710" xr:uid="{00000000-0005-0000-0000-00001EA60000}"/>
    <cellStyle name="20% - Accent1 4 5 2 2 3 3 2 3" xfId="42711" xr:uid="{00000000-0005-0000-0000-00001FA60000}"/>
    <cellStyle name="20% - Accent1 4 5 2 2 3 3 2 3 2" xfId="42712" xr:uid="{00000000-0005-0000-0000-000020A60000}"/>
    <cellStyle name="20% - Accent1 4 5 2 2 3 3 2 4" xfId="42713" xr:uid="{00000000-0005-0000-0000-000021A60000}"/>
    <cellStyle name="20% - Accent1 4 5 2 2 3 3 3" xfId="42714" xr:uid="{00000000-0005-0000-0000-000022A60000}"/>
    <cellStyle name="20% - Accent1 4 5 2 2 3 3 3 2" xfId="42715" xr:uid="{00000000-0005-0000-0000-000023A60000}"/>
    <cellStyle name="20% - Accent1 4 5 2 2 3 3 3 2 2" xfId="42716" xr:uid="{00000000-0005-0000-0000-000024A60000}"/>
    <cellStyle name="20% - Accent1 4 5 2 2 3 3 3 2 2 2" xfId="42717" xr:uid="{00000000-0005-0000-0000-000025A60000}"/>
    <cellStyle name="20% - Accent1 4 5 2 2 3 3 3 2 3" xfId="42718" xr:uid="{00000000-0005-0000-0000-000026A60000}"/>
    <cellStyle name="20% - Accent1 4 5 2 2 3 3 3 3" xfId="42719" xr:uid="{00000000-0005-0000-0000-000027A60000}"/>
    <cellStyle name="20% - Accent1 4 5 2 2 3 3 3 3 2" xfId="42720" xr:uid="{00000000-0005-0000-0000-000028A60000}"/>
    <cellStyle name="20% - Accent1 4 5 2 2 3 3 3 4" xfId="42721" xr:uid="{00000000-0005-0000-0000-000029A60000}"/>
    <cellStyle name="20% - Accent1 4 5 2 2 3 3 4" xfId="42722" xr:uid="{00000000-0005-0000-0000-00002AA60000}"/>
    <cellStyle name="20% - Accent1 4 5 2 2 3 3 4 2" xfId="42723" xr:uid="{00000000-0005-0000-0000-00002BA60000}"/>
    <cellStyle name="20% - Accent1 4 5 2 2 3 3 4 2 2" xfId="42724" xr:uid="{00000000-0005-0000-0000-00002CA60000}"/>
    <cellStyle name="20% - Accent1 4 5 2 2 3 3 4 2 2 2" xfId="42725" xr:uid="{00000000-0005-0000-0000-00002DA60000}"/>
    <cellStyle name="20% - Accent1 4 5 2 2 3 3 4 2 3" xfId="42726" xr:uid="{00000000-0005-0000-0000-00002EA60000}"/>
    <cellStyle name="20% - Accent1 4 5 2 2 3 3 4 3" xfId="42727" xr:uid="{00000000-0005-0000-0000-00002FA60000}"/>
    <cellStyle name="20% - Accent1 4 5 2 2 3 3 4 3 2" xfId="42728" xr:uid="{00000000-0005-0000-0000-000030A60000}"/>
    <cellStyle name="20% - Accent1 4 5 2 2 3 3 4 4" xfId="42729" xr:uid="{00000000-0005-0000-0000-000031A60000}"/>
    <cellStyle name="20% - Accent1 4 5 2 2 3 3 5" xfId="42730" xr:uid="{00000000-0005-0000-0000-000032A60000}"/>
    <cellStyle name="20% - Accent1 4 5 2 2 3 3 5 2" xfId="42731" xr:uid="{00000000-0005-0000-0000-000033A60000}"/>
    <cellStyle name="20% - Accent1 4 5 2 2 3 3 5 2 2" xfId="42732" xr:uid="{00000000-0005-0000-0000-000034A60000}"/>
    <cellStyle name="20% - Accent1 4 5 2 2 3 3 5 3" xfId="42733" xr:uid="{00000000-0005-0000-0000-000035A60000}"/>
    <cellStyle name="20% - Accent1 4 5 2 2 3 3 6" xfId="42734" xr:uid="{00000000-0005-0000-0000-000036A60000}"/>
    <cellStyle name="20% - Accent1 4 5 2 2 3 3 6 2" xfId="42735" xr:uid="{00000000-0005-0000-0000-000037A60000}"/>
    <cellStyle name="20% - Accent1 4 5 2 2 3 3 6 2 2" xfId="42736" xr:uid="{00000000-0005-0000-0000-000038A60000}"/>
    <cellStyle name="20% - Accent1 4 5 2 2 3 3 6 3" xfId="42737" xr:uid="{00000000-0005-0000-0000-000039A60000}"/>
    <cellStyle name="20% - Accent1 4 5 2 2 3 3 7" xfId="42738" xr:uid="{00000000-0005-0000-0000-00003AA60000}"/>
    <cellStyle name="20% - Accent1 4 5 2 2 3 3 7 2" xfId="42739" xr:uid="{00000000-0005-0000-0000-00003BA60000}"/>
    <cellStyle name="20% - Accent1 4 5 2 2 3 3 8" xfId="42740" xr:uid="{00000000-0005-0000-0000-00003CA60000}"/>
    <cellStyle name="20% - Accent1 4 5 2 2 3 3 8 2" xfId="42741" xr:uid="{00000000-0005-0000-0000-00003DA60000}"/>
    <cellStyle name="20% - Accent1 4 5 2 2 3 3 9" xfId="42742" xr:uid="{00000000-0005-0000-0000-00003EA60000}"/>
    <cellStyle name="20% - Accent1 4 5 2 2 3 4" xfId="42743" xr:uid="{00000000-0005-0000-0000-00003FA60000}"/>
    <cellStyle name="20% - Accent1 4 5 2 2 3 4 2" xfId="42744" xr:uid="{00000000-0005-0000-0000-000040A60000}"/>
    <cellStyle name="20% - Accent1 4 5 2 2 3 4 2 2" xfId="42745" xr:uid="{00000000-0005-0000-0000-000041A60000}"/>
    <cellStyle name="20% - Accent1 4 5 2 2 3 4 2 2 2" xfId="42746" xr:uid="{00000000-0005-0000-0000-000042A60000}"/>
    <cellStyle name="20% - Accent1 4 5 2 2 3 4 2 3" xfId="42747" xr:uid="{00000000-0005-0000-0000-000043A60000}"/>
    <cellStyle name="20% - Accent1 4 5 2 2 3 4 3" xfId="42748" xr:uid="{00000000-0005-0000-0000-000044A60000}"/>
    <cellStyle name="20% - Accent1 4 5 2 2 3 4 3 2" xfId="42749" xr:uid="{00000000-0005-0000-0000-000045A60000}"/>
    <cellStyle name="20% - Accent1 4 5 2 2 3 4 4" xfId="42750" xr:uid="{00000000-0005-0000-0000-000046A60000}"/>
    <cellStyle name="20% - Accent1 4 5 2 2 3 5" xfId="42751" xr:uid="{00000000-0005-0000-0000-000047A60000}"/>
    <cellStyle name="20% - Accent1 4 5 2 2 3 5 2" xfId="42752" xr:uid="{00000000-0005-0000-0000-000048A60000}"/>
    <cellStyle name="20% - Accent1 4 5 2 2 3 5 2 2" xfId="42753" xr:uid="{00000000-0005-0000-0000-000049A60000}"/>
    <cellStyle name="20% - Accent1 4 5 2 2 3 5 2 2 2" xfId="42754" xr:uid="{00000000-0005-0000-0000-00004AA60000}"/>
    <cellStyle name="20% - Accent1 4 5 2 2 3 5 2 3" xfId="42755" xr:uid="{00000000-0005-0000-0000-00004BA60000}"/>
    <cellStyle name="20% - Accent1 4 5 2 2 3 5 3" xfId="42756" xr:uid="{00000000-0005-0000-0000-00004CA60000}"/>
    <cellStyle name="20% - Accent1 4 5 2 2 3 5 3 2" xfId="42757" xr:uid="{00000000-0005-0000-0000-00004DA60000}"/>
    <cellStyle name="20% - Accent1 4 5 2 2 3 5 4" xfId="42758" xr:uid="{00000000-0005-0000-0000-00004EA60000}"/>
    <cellStyle name="20% - Accent1 4 5 2 2 3 6" xfId="42759" xr:uid="{00000000-0005-0000-0000-00004FA60000}"/>
    <cellStyle name="20% - Accent1 4 5 2 2 3 6 2" xfId="42760" xr:uid="{00000000-0005-0000-0000-000050A60000}"/>
    <cellStyle name="20% - Accent1 4 5 2 2 3 6 2 2" xfId="42761" xr:uid="{00000000-0005-0000-0000-000051A60000}"/>
    <cellStyle name="20% - Accent1 4 5 2 2 3 6 2 2 2" xfId="42762" xr:uid="{00000000-0005-0000-0000-000052A60000}"/>
    <cellStyle name="20% - Accent1 4 5 2 2 3 6 2 3" xfId="42763" xr:uid="{00000000-0005-0000-0000-000053A60000}"/>
    <cellStyle name="20% - Accent1 4 5 2 2 3 6 3" xfId="42764" xr:uid="{00000000-0005-0000-0000-000054A60000}"/>
    <cellStyle name="20% - Accent1 4 5 2 2 3 6 3 2" xfId="42765" xr:uid="{00000000-0005-0000-0000-000055A60000}"/>
    <cellStyle name="20% - Accent1 4 5 2 2 3 6 4" xfId="42766" xr:uid="{00000000-0005-0000-0000-000056A60000}"/>
    <cellStyle name="20% - Accent1 4 5 2 2 3 7" xfId="42767" xr:uid="{00000000-0005-0000-0000-000057A60000}"/>
    <cellStyle name="20% - Accent1 4 5 2 2 3 7 2" xfId="42768" xr:uid="{00000000-0005-0000-0000-000058A60000}"/>
    <cellStyle name="20% - Accent1 4 5 2 2 3 7 2 2" xfId="42769" xr:uid="{00000000-0005-0000-0000-000059A60000}"/>
    <cellStyle name="20% - Accent1 4 5 2 2 3 7 3" xfId="42770" xr:uid="{00000000-0005-0000-0000-00005AA60000}"/>
    <cellStyle name="20% - Accent1 4 5 2 2 3 8" xfId="42771" xr:uid="{00000000-0005-0000-0000-00005BA60000}"/>
    <cellStyle name="20% - Accent1 4 5 2 2 3 8 2" xfId="42772" xr:uid="{00000000-0005-0000-0000-00005CA60000}"/>
    <cellStyle name="20% - Accent1 4 5 2 2 3 8 2 2" xfId="42773" xr:uid="{00000000-0005-0000-0000-00005DA60000}"/>
    <cellStyle name="20% - Accent1 4 5 2 2 3 8 3" xfId="42774" xr:uid="{00000000-0005-0000-0000-00005EA60000}"/>
    <cellStyle name="20% - Accent1 4 5 2 2 3 9" xfId="42775" xr:uid="{00000000-0005-0000-0000-00005FA60000}"/>
    <cellStyle name="20% - Accent1 4 5 2 2 3 9 2" xfId="42776" xr:uid="{00000000-0005-0000-0000-000060A60000}"/>
    <cellStyle name="20% - Accent1 4 5 2 2 4" xfId="42777" xr:uid="{00000000-0005-0000-0000-000061A60000}"/>
    <cellStyle name="20% - Accent1 4 5 2 2 4 10" xfId="42778" xr:uid="{00000000-0005-0000-0000-000062A60000}"/>
    <cellStyle name="20% - Accent1 4 5 2 2 4 10 2" xfId="42779" xr:uid="{00000000-0005-0000-0000-000063A60000}"/>
    <cellStyle name="20% - Accent1 4 5 2 2 4 11" xfId="42780" xr:uid="{00000000-0005-0000-0000-000064A60000}"/>
    <cellStyle name="20% - Accent1 4 5 2 2 4 2" xfId="42781" xr:uid="{00000000-0005-0000-0000-000065A60000}"/>
    <cellStyle name="20% - Accent1 4 5 2 2 4 2 2" xfId="42782" xr:uid="{00000000-0005-0000-0000-000066A60000}"/>
    <cellStyle name="20% - Accent1 4 5 2 2 4 2 2 2" xfId="42783" xr:uid="{00000000-0005-0000-0000-000067A60000}"/>
    <cellStyle name="20% - Accent1 4 5 2 2 4 2 2 2 2" xfId="42784" xr:uid="{00000000-0005-0000-0000-000068A60000}"/>
    <cellStyle name="20% - Accent1 4 5 2 2 4 2 2 2 2 2" xfId="42785" xr:uid="{00000000-0005-0000-0000-000069A60000}"/>
    <cellStyle name="20% - Accent1 4 5 2 2 4 2 2 2 3" xfId="42786" xr:uid="{00000000-0005-0000-0000-00006AA60000}"/>
    <cellStyle name="20% - Accent1 4 5 2 2 4 2 2 3" xfId="42787" xr:uid="{00000000-0005-0000-0000-00006BA60000}"/>
    <cellStyle name="20% - Accent1 4 5 2 2 4 2 2 3 2" xfId="42788" xr:uid="{00000000-0005-0000-0000-00006CA60000}"/>
    <cellStyle name="20% - Accent1 4 5 2 2 4 2 2 4" xfId="42789" xr:uid="{00000000-0005-0000-0000-00006DA60000}"/>
    <cellStyle name="20% - Accent1 4 5 2 2 4 2 3" xfId="42790" xr:uid="{00000000-0005-0000-0000-00006EA60000}"/>
    <cellStyle name="20% - Accent1 4 5 2 2 4 2 3 2" xfId="42791" xr:uid="{00000000-0005-0000-0000-00006FA60000}"/>
    <cellStyle name="20% - Accent1 4 5 2 2 4 2 3 2 2" xfId="42792" xr:uid="{00000000-0005-0000-0000-000070A60000}"/>
    <cellStyle name="20% - Accent1 4 5 2 2 4 2 3 2 2 2" xfId="42793" xr:uid="{00000000-0005-0000-0000-000071A60000}"/>
    <cellStyle name="20% - Accent1 4 5 2 2 4 2 3 2 3" xfId="42794" xr:uid="{00000000-0005-0000-0000-000072A60000}"/>
    <cellStyle name="20% - Accent1 4 5 2 2 4 2 3 3" xfId="42795" xr:uid="{00000000-0005-0000-0000-000073A60000}"/>
    <cellStyle name="20% - Accent1 4 5 2 2 4 2 3 3 2" xfId="42796" xr:uid="{00000000-0005-0000-0000-000074A60000}"/>
    <cellStyle name="20% - Accent1 4 5 2 2 4 2 3 4" xfId="42797" xr:uid="{00000000-0005-0000-0000-000075A60000}"/>
    <cellStyle name="20% - Accent1 4 5 2 2 4 2 4" xfId="42798" xr:uid="{00000000-0005-0000-0000-000076A60000}"/>
    <cellStyle name="20% - Accent1 4 5 2 2 4 2 4 2" xfId="42799" xr:uid="{00000000-0005-0000-0000-000077A60000}"/>
    <cellStyle name="20% - Accent1 4 5 2 2 4 2 4 2 2" xfId="42800" xr:uid="{00000000-0005-0000-0000-000078A60000}"/>
    <cellStyle name="20% - Accent1 4 5 2 2 4 2 4 2 2 2" xfId="42801" xr:uid="{00000000-0005-0000-0000-000079A60000}"/>
    <cellStyle name="20% - Accent1 4 5 2 2 4 2 4 2 3" xfId="42802" xr:uid="{00000000-0005-0000-0000-00007AA60000}"/>
    <cellStyle name="20% - Accent1 4 5 2 2 4 2 4 3" xfId="42803" xr:uid="{00000000-0005-0000-0000-00007BA60000}"/>
    <cellStyle name="20% - Accent1 4 5 2 2 4 2 4 3 2" xfId="42804" xr:uid="{00000000-0005-0000-0000-00007CA60000}"/>
    <cellStyle name="20% - Accent1 4 5 2 2 4 2 4 4" xfId="42805" xr:uid="{00000000-0005-0000-0000-00007DA60000}"/>
    <cellStyle name="20% - Accent1 4 5 2 2 4 2 5" xfId="42806" xr:uid="{00000000-0005-0000-0000-00007EA60000}"/>
    <cellStyle name="20% - Accent1 4 5 2 2 4 2 5 2" xfId="42807" xr:uid="{00000000-0005-0000-0000-00007FA60000}"/>
    <cellStyle name="20% - Accent1 4 5 2 2 4 2 5 2 2" xfId="42808" xr:uid="{00000000-0005-0000-0000-000080A60000}"/>
    <cellStyle name="20% - Accent1 4 5 2 2 4 2 5 3" xfId="42809" xr:uid="{00000000-0005-0000-0000-000081A60000}"/>
    <cellStyle name="20% - Accent1 4 5 2 2 4 2 6" xfId="42810" xr:uid="{00000000-0005-0000-0000-000082A60000}"/>
    <cellStyle name="20% - Accent1 4 5 2 2 4 2 6 2" xfId="42811" xr:uid="{00000000-0005-0000-0000-000083A60000}"/>
    <cellStyle name="20% - Accent1 4 5 2 2 4 2 6 2 2" xfId="42812" xr:uid="{00000000-0005-0000-0000-000084A60000}"/>
    <cellStyle name="20% - Accent1 4 5 2 2 4 2 6 3" xfId="42813" xr:uid="{00000000-0005-0000-0000-000085A60000}"/>
    <cellStyle name="20% - Accent1 4 5 2 2 4 2 7" xfId="42814" xr:uid="{00000000-0005-0000-0000-000086A60000}"/>
    <cellStyle name="20% - Accent1 4 5 2 2 4 2 7 2" xfId="42815" xr:uid="{00000000-0005-0000-0000-000087A60000}"/>
    <cellStyle name="20% - Accent1 4 5 2 2 4 2 8" xfId="42816" xr:uid="{00000000-0005-0000-0000-000088A60000}"/>
    <cellStyle name="20% - Accent1 4 5 2 2 4 2 8 2" xfId="42817" xr:uid="{00000000-0005-0000-0000-000089A60000}"/>
    <cellStyle name="20% - Accent1 4 5 2 2 4 2 9" xfId="42818" xr:uid="{00000000-0005-0000-0000-00008AA60000}"/>
    <cellStyle name="20% - Accent1 4 5 2 2 4 3" xfId="42819" xr:uid="{00000000-0005-0000-0000-00008BA60000}"/>
    <cellStyle name="20% - Accent1 4 5 2 2 4 3 2" xfId="42820" xr:uid="{00000000-0005-0000-0000-00008CA60000}"/>
    <cellStyle name="20% - Accent1 4 5 2 2 4 3 2 2" xfId="42821" xr:uid="{00000000-0005-0000-0000-00008DA60000}"/>
    <cellStyle name="20% - Accent1 4 5 2 2 4 3 2 2 2" xfId="42822" xr:uid="{00000000-0005-0000-0000-00008EA60000}"/>
    <cellStyle name="20% - Accent1 4 5 2 2 4 3 2 2 2 2" xfId="42823" xr:uid="{00000000-0005-0000-0000-00008FA60000}"/>
    <cellStyle name="20% - Accent1 4 5 2 2 4 3 2 2 3" xfId="42824" xr:uid="{00000000-0005-0000-0000-000090A60000}"/>
    <cellStyle name="20% - Accent1 4 5 2 2 4 3 2 3" xfId="42825" xr:uid="{00000000-0005-0000-0000-000091A60000}"/>
    <cellStyle name="20% - Accent1 4 5 2 2 4 3 2 3 2" xfId="42826" xr:uid="{00000000-0005-0000-0000-000092A60000}"/>
    <cellStyle name="20% - Accent1 4 5 2 2 4 3 2 4" xfId="42827" xr:uid="{00000000-0005-0000-0000-000093A60000}"/>
    <cellStyle name="20% - Accent1 4 5 2 2 4 3 3" xfId="42828" xr:uid="{00000000-0005-0000-0000-000094A60000}"/>
    <cellStyle name="20% - Accent1 4 5 2 2 4 3 3 2" xfId="42829" xr:uid="{00000000-0005-0000-0000-000095A60000}"/>
    <cellStyle name="20% - Accent1 4 5 2 2 4 3 3 2 2" xfId="42830" xr:uid="{00000000-0005-0000-0000-000096A60000}"/>
    <cellStyle name="20% - Accent1 4 5 2 2 4 3 3 2 2 2" xfId="42831" xr:uid="{00000000-0005-0000-0000-000097A60000}"/>
    <cellStyle name="20% - Accent1 4 5 2 2 4 3 3 2 3" xfId="42832" xr:uid="{00000000-0005-0000-0000-000098A60000}"/>
    <cellStyle name="20% - Accent1 4 5 2 2 4 3 3 3" xfId="42833" xr:uid="{00000000-0005-0000-0000-000099A60000}"/>
    <cellStyle name="20% - Accent1 4 5 2 2 4 3 3 3 2" xfId="42834" xr:uid="{00000000-0005-0000-0000-00009AA60000}"/>
    <cellStyle name="20% - Accent1 4 5 2 2 4 3 3 4" xfId="42835" xr:uid="{00000000-0005-0000-0000-00009BA60000}"/>
    <cellStyle name="20% - Accent1 4 5 2 2 4 3 4" xfId="42836" xr:uid="{00000000-0005-0000-0000-00009CA60000}"/>
    <cellStyle name="20% - Accent1 4 5 2 2 4 3 4 2" xfId="42837" xr:uid="{00000000-0005-0000-0000-00009DA60000}"/>
    <cellStyle name="20% - Accent1 4 5 2 2 4 3 4 2 2" xfId="42838" xr:uid="{00000000-0005-0000-0000-00009EA60000}"/>
    <cellStyle name="20% - Accent1 4 5 2 2 4 3 4 2 2 2" xfId="42839" xr:uid="{00000000-0005-0000-0000-00009FA60000}"/>
    <cellStyle name="20% - Accent1 4 5 2 2 4 3 4 2 3" xfId="42840" xr:uid="{00000000-0005-0000-0000-0000A0A60000}"/>
    <cellStyle name="20% - Accent1 4 5 2 2 4 3 4 3" xfId="42841" xr:uid="{00000000-0005-0000-0000-0000A1A60000}"/>
    <cellStyle name="20% - Accent1 4 5 2 2 4 3 4 3 2" xfId="42842" xr:uid="{00000000-0005-0000-0000-0000A2A60000}"/>
    <cellStyle name="20% - Accent1 4 5 2 2 4 3 4 4" xfId="42843" xr:uid="{00000000-0005-0000-0000-0000A3A60000}"/>
    <cellStyle name="20% - Accent1 4 5 2 2 4 3 5" xfId="42844" xr:uid="{00000000-0005-0000-0000-0000A4A60000}"/>
    <cellStyle name="20% - Accent1 4 5 2 2 4 3 5 2" xfId="42845" xr:uid="{00000000-0005-0000-0000-0000A5A60000}"/>
    <cellStyle name="20% - Accent1 4 5 2 2 4 3 5 2 2" xfId="42846" xr:uid="{00000000-0005-0000-0000-0000A6A60000}"/>
    <cellStyle name="20% - Accent1 4 5 2 2 4 3 5 3" xfId="42847" xr:uid="{00000000-0005-0000-0000-0000A7A60000}"/>
    <cellStyle name="20% - Accent1 4 5 2 2 4 3 6" xfId="42848" xr:uid="{00000000-0005-0000-0000-0000A8A60000}"/>
    <cellStyle name="20% - Accent1 4 5 2 2 4 3 6 2" xfId="42849" xr:uid="{00000000-0005-0000-0000-0000A9A60000}"/>
    <cellStyle name="20% - Accent1 4 5 2 2 4 3 6 2 2" xfId="42850" xr:uid="{00000000-0005-0000-0000-0000AAA60000}"/>
    <cellStyle name="20% - Accent1 4 5 2 2 4 3 6 3" xfId="42851" xr:uid="{00000000-0005-0000-0000-0000ABA60000}"/>
    <cellStyle name="20% - Accent1 4 5 2 2 4 3 7" xfId="42852" xr:uid="{00000000-0005-0000-0000-0000ACA60000}"/>
    <cellStyle name="20% - Accent1 4 5 2 2 4 3 7 2" xfId="42853" xr:uid="{00000000-0005-0000-0000-0000ADA60000}"/>
    <cellStyle name="20% - Accent1 4 5 2 2 4 3 8" xfId="42854" xr:uid="{00000000-0005-0000-0000-0000AEA60000}"/>
    <cellStyle name="20% - Accent1 4 5 2 2 4 3 8 2" xfId="42855" xr:uid="{00000000-0005-0000-0000-0000AFA60000}"/>
    <cellStyle name="20% - Accent1 4 5 2 2 4 3 9" xfId="42856" xr:uid="{00000000-0005-0000-0000-0000B0A60000}"/>
    <cellStyle name="20% - Accent1 4 5 2 2 4 4" xfId="42857" xr:uid="{00000000-0005-0000-0000-0000B1A60000}"/>
    <cellStyle name="20% - Accent1 4 5 2 2 4 4 2" xfId="42858" xr:uid="{00000000-0005-0000-0000-0000B2A60000}"/>
    <cellStyle name="20% - Accent1 4 5 2 2 4 4 2 2" xfId="42859" xr:uid="{00000000-0005-0000-0000-0000B3A60000}"/>
    <cellStyle name="20% - Accent1 4 5 2 2 4 4 2 2 2" xfId="42860" xr:uid="{00000000-0005-0000-0000-0000B4A60000}"/>
    <cellStyle name="20% - Accent1 4 5 2 2 4 4 2 3" xfId="42861" xr:uid="{00000000-0005-0000-0000-0000B5A60000}"/>
    <cellStyle name="20% - Accent1 4 5 2 2 4 4 3" xfId="42862" xr:uid="{00000000-0005-0000-0000-0000B6A60000}"/>
    <cellStyle name="20% - Accent1 4 5 2 2 4 4 3 2" xfId="42863" xr:uid="{00000000-0005-0000-0000-0000B7A60000}"/>
    <cellStyle name="20% - Accent1 4 5 2 2 4 4 4" xfId="42864" xr:uid="{00000000-0005-0000-0000-0000B8A60000}"/>
    <cellStyle name="20% - Accent1 4 5 2 2 4 5" xfId="42865" xr:uid="{00000000-0005-0000-0000-0000B9A60000}"/>
    <cellStyle name="20% - Accent1 4 5 2 2 4 5 2" xfId="42866" xr:uid="{00000000-0005-0000-0000-0000BAA60000}"/>
    <cellStyle name="20% - Accent1 4 5 2 2 4 5 2 2" xfId="42867" xr:uid="{00000000-0005-0000-0000-0000BBA60000}"/>
    <cellStyle name="20% - Accent1 4 5 2 2 4 5 2 2 2" xfId="42868" xr:uid="{00000000-0005-0000-0000-0000BCA60000}"/>
    <cellStyle name="20% - Accent1 4 5 2 2 4 5 2 3" xfId="42869" xr:uid="{00000000-0005-0000-0000-0000BDA60000}"/>
    <cellStyle name="20% - Accent1 4 5 2 2 4 5 3" xfId="42870" xr:uid="{00000000-0005-0000-0000-0000BEA60000}"/>
    <cellStyle name="20% - Accent1 4 5 2 2 4 5 3 2" xfId="42871" xr:uid="{00000000-0005-0000-0000-0000BFA60000}"/>
    <cellStyle name="20% - Accent1 4 5 2 2 4 5 4" xfId="42872" xr:uid="{00000000-0005-0000-0000-0000C0A60000}"/>
    <cellStyle name="20% - Accent1 4 5 2 2 4 6" xfId="42873" xr:uid="{00000000-0005-0000-0000-0000C1A60000}"/>
    <cellStyle name="20% - Accent1 4 5 2 2 4 6 2" xfId="42874" xr:uid="{00000000-0005-0000-0000-0000C2A60000}"/>
    <cellStyle name="20% - Accent1 4 5 2 2 4 6 2 2" xfId="42875" xr:uid="{00000000-0005-0000-0000-0000C3A60000}"/>
    <cellStyle name="20% - Accent1 4 5 2 2 4 6 2 2 2" xfId="42876" xr:uid="{00000000-0005-0000-0000-0000C4A60000}"/>
    <cellStyle name="20% - Accent1 4 5 2 2 4 6 2 3" xfId="42877" xr:uid="{00000000-0005-0000-0000-0000C5A60000}"/>
    <cellStyle name="20% - Accent1 4 5 2 2 4 6 3" xfId="42878" xr:uid="{00000000-0005-0000-0000-0000C6A60000}"/>
    <cellStyle name="20% - Accent1 4 5 2 2 4 6 3 2" xfId="42879" xr:uid="{00000000-0005-0000-0000-0000C7A60000}"/>
    <cellStyle name="20% - Accent1 4 5 2 2 4 6 4" xfId="42880" xr:uid="{00000000-0005-0000-0000-0000C8A60000}"/>
    <cellStyle name="20% - Accent1 4 5 2 2 4 7" xfId="42881" xr:uid="{00000000-0005-0000-0000-0000C9A60000}"/>
    <cellStyle name="20% - Accent1 4 5 2 2 4 7 2" xfId="42882" xr:uid="{00000000-0005-0000-0000-0000CAA60000}"/>
    <cellStyle name="20% - Accent1 4 5 2 2 4 7 2 2" xfId="42883" xr:uid="{00000000-0005-0000-0000-0000CBA60000}"/>
    <cellStyle name="20% - Accent1 4 5 2 2 4 7 3" xfId="42884" xr:uid="{00000000-0005-0000-0000-0000CCA60000}"/>
    <cellStyle name="20% - Accent1 4 5 2 2 4 8" xfId="42885" xr:uid="{00000000-0005-0000-0000-0000CDA60000}"/>
    <cellStyle name="20% - Accent1 4 5 2 2 4 8 2" xfId="42886" xr:uid="{00000000-0005-0000-0000-0000CEA60000}"/>
    <cellStyle name="20% - Accent1 4 5 2 2 4 8 2 2" xfId="42887" xr:uid="{00000000-0005-0000-0000-0000CFA60000}"/>
    <cellStyle name="20% - Accent1 4 5 2 2 4 8 3" xfId="42888" xr:uid="{00000000-0005-0000-0000-0000D0A60000}"/>
    <cellStyle name="20% - Accent1 4 5 2 2 4 9" xfId="42889" xr:uid="{00000000-0005-0000-0000-0000D1A60000}"/>
    <cellStyle name="20% - Accent1 4 5 2 2 4 9 2" xfId="42890" xr:uid="{00000000-0005-0000-0000-0000D2A60000}"/>
    <cellStyle name="20% - Accent1 4 5 2 2 5" xfId="42891" xr:uid="{00000000-0005-0000-0000-0000D3A60000}"/>
    <cellStyle name="20% - Accent1 4 5 2 2 5 2" xfId="42892" xr:uid="{00000000-0005-0000-0000-0000D4A60000}"/>
    <cellStyle name="20% - Accent1 4 5 2 2 5 2 2" xfId="42893" xr:uid="{00000000-0005-0000-0000-0000D5A60000}"/>
    <cellStyle name="20% - Accent1 4 5 2 2 5 2 2 2" xfId="42894" xr:uid="{00000000-0005-0000-0000-0000D6A60000}"/>
    <cellStyle name="20% - Accent1 4 5 2 2 5 2 2 2 2" xfId="42895" xr:uid="{00000000-0005-0000-0000-0000D7A60000}"/>
    <cellStyle name="20% - Accent1 4 5 2 2 5 2 2 3" xfId="42896" xr:uid="{00000000-0005-0000-0000-0000D8A60000}"/>
    <cellStyle name="20% - Accent1 4 5 2 2 5 2 3" xfId="42897" xr:uid="{00000000-0005-0000-0000-0000D9A60000}"/>
    <cellStyle name="20% - Accent1 4 5 2 2 5 2 3 2" xfId="42898" xr:uid="{00000000-0005-0000-0000-0000DAA60000}"/>
    <cellStyle name="20% - Accent1 4 5 2 2 5 2 4" xfId="42899" xr:uid="{00000000-0005-0000-0000-0000DBA60000}"/>
    <cellStyle name="20% - Accent1 4 5 2 2 5 3" xfId="42900" xr:uid="{00000000-0005-0000-0000-0000DCA60000}"/>
    <cellStyle name="20% - Accent1 4 5 2 2 5 3 2" xfId="42901" xr:uid="{00000000-0005-0000-0000-0000DDA60000}"/>
    <cellStyle name="20% - Accent1 4 5 2 2 5 3 2 2" xfId="42902" xr:uid="{00000000-0005-0000-0000-0000DEA60000}"/>
    <cellStyle name="20% - Accent1 4 5 2 2 5 3 2 2 2" xfId="42903" xr:uid="{00000000-0005-0000-0000-0000DFA60000}"/>
    <cellStyle name="20% - Accent1 4 5 2 2 5 3 2 3" xfId="42904" xr:uid="{00000000-0005-0000-0000-0000E0A60000}"/>
    <cellStyle name="20% - Accent1 4 5 2 2 5 3 3" xfId="42905" xr:uid="{00000000-0005-0000-0000-0000E1A60000}"/>
    <cellStyle name="20% - Accent1 4 5 2 2 5 3 3 2" xfId="42906" xr:uid="{00000000-0005-0000-0000-0000E2A60000}"/>
    <cellStyle name="20% - Accent1 4 5 2 2 5 3 4" xfId="42907" xr:uid="{00000000-0005-0000-0000-0000E3A60000}"/>
    <cellStyle name="20% - Accent1 4 5 2 2 5 4" xfId="42908" xr:uid="{00000000-0005-0000-0000-0000E4A60000}"/>
    <cellStyle name="20% - Accent1 4 5 2 2 5 4 2" xfId="42909" xr:uid="{00000000-0005-0000-0000-0000E5A60000}"/>
    <cellStyle name="20% - Accent1 4 5 2 2 5 4 2 2" xfId="42910" xr:uid="{00000000-0005-0000-0000-0000E6A60000}"/>
    <cellStyle name="20% - Accent1 4 5 2 2 5 4 2 2 2" xfId="42911" xr:uid="{00000000-0005-0000-0000-0000E7A60000}"/>
    <cellStyle name="20% - Accent1 4 5 2 2 5 4 2 3" xfId="42912" xr:uid="{00000000-0005-0000-0000-0000E8A60000}"/>
    <cellStyle name="20% - Accent1 4 5 2 2 5 4 3" xfId="42913" xr:uid="{00000000-0005-0000-0000-0000E9A60000}"/>
    <cellStyle name="20% - Accent1 4 5 2 2 5 4 3 2" xfId="42914" xr:uid="{00000000-0005-0000-0000-0000EAA60000}"/>
    <cellStyle name="20% - Accent1 4 5 2 2 5 4 4" xfId="42915" xr:uid="{00000000-0005-0000-0000-0000EBA60000}"/>
    <cellStyle name="20% - Accent1 4 5 2 2 5 5" xfId="42916" xr:uid="{00000000-0005-0000-0000-0000ECA60000}"/>
    <cellStyle name="20% - Accent1 4 5 2 2 5 5 2" xfId="42917" xr:uid="{00000000-0005-0000-0000-0000EDA60000}"/>
    <cellStyle name="20% - Accent1 4 5 2 2 5 5 2 2" xfId="42918" xr:uid="{00000000-0005-0000-0000-0000EEA60000}"/>
    <cellStyle name="20% - Accent1 4 5 2 2 5 5 3" xfId="42919" xr:uid="{00000000-0005-0000-0000-0000EFA60000}"/>
    <cellStyle name="20% - Accent1 4 5 2 2 5 6" xfId="42920" xr:uid="{00000000-0005-0000-0000-0000F0A60000}"/>
    <cellStyle name="20% - Accent1 4 5 2 2 5 6 2" xfId="42921" xr:uid="{00000000-0005-0000-0000-0000F1A60000}"/>
    <cellStyle name="20% - Accent1 4 5 2 2 5 6 2 2" xfId="42922" xr:uid="{00000000-0005-0000-0000-0000F2A60000}"/>
    <cellStyle name="20% - Accent1 4 5 2 2 5 6 3" xfId="42923" xr:uid="{00000000-0005-0000-0000-0000F3A60000}"/>
    <cellStyle name="20% - Accent1 4 5 2 2 5 7" xfId="42924" xr:uid="{00000000-0005-0000-0000-0000F4A60000}"/>
    <cellStyle name="20% - Accent1 4 5 2 2 5 7 2" xfId="42925" xr:uid="{00000000-0005-0000-0000-0000F5A60000}"/>
    <cellStyle name="20% - Accent1 4 5 2 2 5 8" xfId="42926" xr:uid="{00000000-0005-0000-0000-0000F6A60000}"/>
    <cellStyle name="20% - Accent1 4 5 2 2 5 8 2" xfId="42927" xr:uid="{00000000-0005-0000-0000-0000F7A60000}"/>
    <cellStyle name="20% - Accent1 4 5 2 2 5 9" xfId="42928" xr:uid="{00000000-0005-0000-0000-0000F8A60000}"/>
    <cellStyle name="20% - Accent1 4 5 2 2 6" xfId="42929" xr:uid="{00000000-0005-0000-0000-0000F9A60000}"/>
    <cellStyle name="20% - Accent1 4 5 2 2 6 2" xfId="42930" xr:uid="{00000000-0005-0000-0000-0000FAA60000}"/>
    <cellStyle name="20% - Accent1 4 5 2 2 6 2 2" xfId="42931" xr:uid="{00000000-0005-0000-0000-0000FBA60000}"/>
    <cellStyle name="20% - Accent1 4 5 2 2 6 2 2 2" xfId="42932" xr:uid="{00000000-0005-0000-0000-0000FCA60000}"/>
    <cellStyle name="20% - Accent1 4 5 2 2 6 2 2 2 2" xfId="42933" xr:uid="{00000000-0005-0000-0000-0000FDA60000}"/>
    <cellStyle name="20% - Accent1 4 5 2 2 6 2 2 3" xfId="42934" xr:uid="{00000000-0005-0000-0000-0000FEA60000}"/>
    <cellStyle name="20% - Accent1 4 5 2 2 6 2 3" xfId="42935" xr:uid="{00000000-0005-0000-0000-0000FFA60000}"/>
    <cellStyle name="20% - Accent1 4 5 2 2 6 2 3 2" xfId="42936" xr:uid="{00000000-0005-0000-0000-000000A70000}"/>
    <cellStyle name="20% - Accent1 4 5 2 2 6 2 4" xfId="42937" xr:uid="{00000000-0005-0000-0000-000001A70000}"/>
    <cellStyle name="20% - Accent1 4 5 2 2 6 3" xfId="42938" xr:uid="{00000000-0005-0000-0000-000002A70000}"/>
    <cellStyle name="20% - Accent1 4 5 2 2 6 3 2" xfId="42939" xr:uid="{00000000-0005-0000-0000-000003A70000}"/>
    <cellStyle name="20% - Accent1 4 5 2 2 6 3 2 2" xfId="42940" xr:uid="{00000000-0005-0000-0000-000004A70000}"/>
    <cellStyle name="20% - Accent1 4 5 2 2 6 3 2 2 2" xfId="42941" xr:uid="{00000000-0005-0000-0000-000005A70000}"/>
    <cellStyle name="20% - Accent1 4 5 2 2 6 3 2 3" xfId="42942" xr:uid="{00000000-0005-0000-0000-000006A70000}"/>
    <cellStyle name="20% - Accent1 4 5 2 2 6 3 3" xfId="42943" xr:uid="{00000000-0005-0000-0000-000007A70000}"/>
    <cellStyle name="20% - Accent1 4 5 2 2 6 3 3 2" xfId="42944" xr:uid="{00000000-0005-0000-0000-000008A70000}"/>
    <cellStyle name="20% - Accent1 4 5 2 2 6 3 4" xfId="42945" xr:uid="{00000000-0005-0000-0000-000009A70000}"/>
    <cellStyle name="20% - Accent1 4 5 2 2 6 4" xfId="42946" xr:uid="{00000000-0005-0000-0000-00000AA70000}"/>
    <cellStyle name="20% - Accent1 4 5 2 2 6 4 2" xfId="42947" xr:uid="{00000000-0005-0000-0000-00000BA70000}"/>
    <cellStyle name="20% - Accent1 4 5 2 2 6 4 2 2" xfId="42948" xr:uid="{00000000-0005-0000-0000-00000CA70000}"/>
    <cellStyle name="20% - Accent1 4 5 2 2 6 4 2 2 2" xfId="42949" xr:uid="{00000000-0005-0000-0000-00000DA70000}"/>
    <cellStyle name="20% - Accent1 4 5 2 2 6 4 2 3" xfId="42950" xr:uid="{00000000-0005-0000-0000-00000EA70000}"/>
    <cellStyle name="20% - Accent1 4 5 2 2 6 4 3" xfId="42951" xr:uid="{00000000-0005-0000-0000-00000FA70000}"/>
    <cellStyle name="20% - Accent1 4 5 2 2 6 4 3 2" xfId="42952" xr:uid="{00000000-0005-0000-0000-000010A70000}"/>
    <cellStyle name="20% - Accent1 4 5 2 2 6 4 4" xfId="42953" xr:uid="{00000000-0005-0000-0000-000011A70000}"/>
    <cellStyle name="20% - Accent1 4 5 2 2 6 5" xfId="42954" xr:uid="{00000000-0005-0000-0000-000012A70000}"/>
    <cellStyle name="20% - Accent1 4 5 2 2 6 5 2" xfId="42955" xr:uid="{00000000-0005-0000-0000-000013A70000}"/>
    <cellStyle name="20% - Accent1 4 5 2 2 6 5 2 2" xfId="42956" xr:uid="{00000000-0005-0000-0000-000014A70000}"/>
    <cellStyle name="20% - Accent1 4 5 2 2 6 5 3" xfId="42957" xr:uid="{00000000-0005-0000-0000-000015A70000}"/>
    <cellStyle name="20% - Accent1 4 5 2 2 6 6" xfId="42958" xr:uid="{00000000-0005-0000-0000-000016A70000}"/>
    <cellStyle name="20% - Accent1 4 5 2 2 6 6 2" xfId="42959" xr:uid="{00000000-0005-0000-0000-000017A70000}"/>
    <cellStyle name="20% - Accent1 4 5 2 2 6 6 2 2" xfId="42960" xr:uid="{00000000-0005-0000-0000-000018A70000}"/>
    <cellStyle name="20% - Accent1 4 5 2 2 6 6 3" xfId="42961" xr:uid="{00000000-0005-0000-0000-000019A70000}"/>
    <cellStyle name="20% - Accent1 4 5 2 2 6 7" xfId="42962" xr:uid="{00000000-0005-0000-0000-00001AA70000}"/>
    <cellStyle name="20% - Accent1 4 5 2 2 6 7 2" xfId="42963" xr:uid="{00000000-0005-0000-0000-00001BA70000}"/>
    <cellStyle name="20% - Accent1 4 5 2 2 6 8" xfId="42964" xr:uid="{00000000-0005-0000-0000-00001CA70000}"/>
    <cellStyle name="20% - Accent1 4 5 2 2 6 8 2" xfId="42965" xr:uid="{00000000-0005-0000-0000-00001DA70000}"/>
    <cellStyle name="20% - Accent1 4 5 2 2 6 9" xfId="42966" xr:uid="{00000000-0005-0000-0000-00001EA70000}"/>
    <cellStyle name="20% - Accent1 4 5 2 2 7" xfId="42967" xr:uid="{00000000-0005-0000-0000-00001FA70000}"/>
    <cellStyle name="20% - Accent1 4 5 2 2 7 2" xfId="42968" xr:uid="{00000000-0005-0000-0000-000020A70000}"/>
    <cellStyle name="20% - Accent1 4 5 2 2 7 2 2" xfId="42969" xr:uid="{00000000-0005-0000-0000-000021A70000}"/>
    <cellStyle name="20% - Accent1 4 5 2 2 7 2 2 2" xfId="42970" xr:uid="{00000000-0005-0000-0000-000022A70000}"/>
    <cellStyle name="20% - Accent1 4 5 2 2 7 2 3" xfId="42971" xr:uid="{00000000-0005-0000-0000-000023A70000}"/>
    <cellStyle name="20% - Accent1 4 5 2 2 7 3" xfId="42972" xr:uid="{00000000-0005-0000-0000-000024A70000}"/>
    <cellStyle name="20% - Accent1 4 5 2 2 7 3 2" xfId="42973" xr:uid="{00000000-0005-0000-0000-000025A70000}"/>
    <cellStyle name="20% - Accent1 4 5 2 2 7 4" xfId="42974" xr:uid="{00000000-0005-0000-0000-000026A70000}"/>
    <cellStyle name="20% - Accent1 4 5 2 2 8" xfId="42975" xr:uid="{00000000-0005-0000-0000-000027A70000}"/>
    <cellStyle name="20% - Accent1 4 5 2 2 8 2" xfId="42976" xr:uid="{00000000-0005-0000-0000-000028A70000}"/>
    <cellStyle name="20% - Accent1 4 5 2 2 8 2 2" xfId="42977" xr:uid="{00000000-0005-0000-0000-000029A70000}"/>
    <cellStyle name="20% - Accent1 4 5 2 2 8 2 2 2" xfId="42978" xr:uid="{00000000-0005-0000-0000-00002AA70000}"/>
    <cellStyle name="20% - Accent1 4 5 2 2 8 2 3" xfId="42979" xr:uid="{00000000-0005-0000-0000-00002BA70000}"/>
    <cellStyle name="20% - Accent1 4 5 2 2 8 3" xfId="42980" xr:uid="{00000000-0005-0000-0000-00002CA70000}"/>
    <cellStyle name="20% - Accent1 4 5 2 2 8 3 2" xfId="42981" xr:uid="{00000000-0005-0000-0000-00002DA70000}"/>
    <cellStyle name="20% - Accent1 4 5 2 2 8 4" xfId="42982" xr:uid="{00000000-0005-0000-0000-00002EA70000}"/>
    <cellStyle name="20% - Accent1 4 5 2 2 9" xfId="42983" xr:uid="{00000000-0005-0000-0000-00002FA70000}"/>
    <cellStyle name="20% - Accent1 4 5 2 2 9 2" xfId="42984" xr:uid="{00000000-0005-0000-0000-000030A70000}"/>
    <cellStyle name="20% - Accent1 4 5 2 2 9 2 2" xfId="42985" xr:uid="{00000000-0005-0000-0000-000031A70000}"/>
    <cellStyle name="20% - Accent1 4 5 2 2 9 2 2 2" xfId="42986" xr:uid="{00000000-0005-0000-0000-000032A70000}"/>
    <cellStyle name="20% - Accent1 4 5 2 2 9 2 3" xfId="42987" xr:uid="{00000000-0005-0000-0000-000033A70000}"/>
    <cellStyle name="20% - Accent1 4 5 2 2 9 3" xfId="42988" xr:uid="{00000000-0005-0000-0000-000034A70000}"/>
    <cellStyle name="20% - Accent1 4 5 2 2 9 3 2" xfId="42989" xr:uid="{00000000-0005-0000-0000-000035A70000}"/>
    <cellStyle name="20% - Accent1 4 5 2 2 9 4" xfId="42990" xr:uid="{00000000-0005-0000-0000-000036A70000}"/>
    <cellStyle name="20% - Accent1 4 5 2 3" xfId="42991" xr:uid="{00000000-0005-0000-0000-000037A70000}"/>
    <cellStyle name="20% - Accent1 4 5 2 3 10" xfId="42992" xr:uid="{00000000-0005-0000-0000-000038A70000}"/>
    <cellStyle name="20% - Accent1 4 5 2 3 10 2" xfId="42993" xr:uid="{00000000-0005-0000-0000-000039A70000}"/>
    <cellStyle name="20% - Accent1 4 5 2 3 11" xfId="42994" xr:uid="{00000000-0005-0000-0000-00003AA70000}"/>
    <cellStyle name="20% - Accent1 4 5 2 3 2" xfId="42995" xr:uid="{00000000-0005-0000-0000-00003BA70000}"/>
    <cellStyle name="20% - Accent1 4 5 2 3 2 2" xfId="42996" xr:uid="{00000000-0005-0000-0000-00003CA70000}"/>
    <cellStyle name="20% - Accent1 4 5 2 3 2 2 2" xfId="42997" xr:uid="{00000000-0005-0000-0000-00003DA70000}"/>
    <cellStyle name="20% - Accent1 4 5 2 3 2 2 2 2" xfId="42998" xr:uid="{00000000-0005-0000-0000-00003EA70000}"/>
    <cellStyle name="20% - Accent1 4 5 2 3 2 2 2 2 2" xfId="42999" xr:uid="{00000000-0005-0000-0000-00003FA70000}"/>
    <cellStyle name="20% - Accent1 4 5 2 3 2 2 2 3" xfId="43000" xr:uid="{00000000-0005-0000-0000-000040A70000}"/>
    <cellStyle name="20% - Accent1 4 5 2 3 2 2 3" xfId="43001" xr:uid="{00000000-0005-0000-0000-000041A70000}"/>
    <cellStyle name="20% - Accent1 4 5 2 3 2 2 3 2" xfId="43002" xr:uid="{00000000-0005-0000-0000-000042A70000}"/>
    <cellStyle name="20% - Accent1 4 5 2 3 2 2 4" xfId="43003" xr:uid="{00000000-0005-0000-0000-000043A70000}"/>
    <cellStyle name="20% - Accent1 4 5 2 3 2 3" xfId="43004" xr:uid="{00000000-0005-0000-0000-000044A70000}"/>
    <cellStyle name="20% - Accent1 4 5 2 3 2 3 2" xfId="43005" xr:uid="{00000000-0005-0000-0000-000045A70000}"/>
    <cellStyle name="20% - Accent1 4 5 2 3 2 3 2 2" xfId="43006" xr:uid="{00000000-0005-0000-0000-000046A70000}"/>
    <cellStyle name="20% - Accent1 4 5 2 3 2 3 2 2 2" xfId="43007" xr:uid="{00000000-0005-0000-0000-000047A70000}"/>
    <cellStyle name="20% - Accent1 4 5 2 3 2 3 2 3" xfId="43008" xr:uid="{00000000-0005-0000-0000-000048A70000}"/>
    <cellStyle name="20% - Accent1 4 5 2 3 2 3 3" xfId="43009" xr:uid="{00000000-0005-0000-0000-000049A70000}"/>
    <cellStyle name="20% - Accent1 4 5 2 3 2 3 3 2" xfId="43010" xr:uid="{00000000-0005-0000-0000-00004AA70000}"/>
    <cellStyle name="20% - Accent1 4 5 2 3 2 3 4" xfId="43011" xr:uid="{00000000-0005-0000-0000-00004BA70000}"/>
    <cellStyle name="20% - Accent1 4 5 2 3 2 4" xfId="43012" xr:uid="{00000000-0005-0000-0000-00004CA70000}"/>
    <cellStyle name="20% - Accent1 4 5 2 3 2 4 2" xfId="43013" xr:uid="{00000000-0005-0000-0000-00004DA70000}"/>
    <cellStyle name="20% - Accent1 4 5 2 3 2 4 2 2" xfId="43014" xr:uid="{00000000-0005-0000-0000-00004EA70000}"/>
    <cellStyle name="20% - Accent1 4 5 2 3 2 4 2 2 2" xfId="43015" xr:uid="{00000000-0005-0000-0000-00004FA70000}"/>
    <cellStyle name="20% - Accent1 4 5 2 3 2 4 2 3" xfId="43016" xr:uid="{00000000-0005-0000-0000-000050A70000}"/>
    <cellStyle name="20% - Accent1 4 5 2 3 2 4 3" xfId="43017" xr:uid="{00000000-0005-0000-0000-000051A70000}"/>
    <cellStyle name="20% - Accent1 4 5 2 3 2 4 3 2" xfId="43018" xr:uid="{00000000-0005-0000-0000-000052A70000}"/>
    <cellStyle name="20% - Accent1 4 5 2 3 2 4 4" xfId="43019" xr:uid="{00000000-0005-0000-0000-000053A70000}"/>
    <cellStyle name="20% - Accent1 4 5 2 3 2 5" xfId="43020" xr:uid="{00000000-0005-0000-0000-000054A70000}"/>
    <cellStyle name="20% - Accent1 4 5 2 3 2 5 2" xfId="43021" xr:uid="{00000000-0005-0000-0000-000055A70000}"/>
    <cellStyle name="20% - Accent1 4 5 2 3 2 5 2 2" xfId="43022" xr:uid="{00000000-0005-0000-0000-000056A70000}"/>
    <cellStyle name="20% - Accent1 4 5 2 3 2 5 3" xfId="43023" xr:uid="{00000000-0005-0000-0000-000057A70000}"/>
    <cellStyle name="20% - Accent1 4 5 2 3 2 6" xfId="43024" xr:uid="{00000000-0005-0000-0000-000058A70000}"/>
    <cellStyle name="20% - Accent1 4 5 2 3 2 6 2" xfId="43025" xr:uid="{00000000-0005-0000-0000-000059A70000}"/>
    <cellStyle name="20% - Accent1 4 5 2 3 2 6 2 2" xfId="43026" xr:uid="{00000000-0005-0000-0000-00005AA70000}"/>
    <cellStyle name="20% - Accent1 4 5 2 3 2 6 3" xfId="43027" xr:uid="{00000000-0005-0000-0000-00005BA70000}"/>
    <cellStyle name="20% - Accent1 4 5 2 3 2 7" xfId="43028" xr:uid="{00000000-0005-0000-0000-00005CA70000}"/>
    <cellStyle name="20% - Accent1 4 5 2 3 2 7 2" xfId="43029" xr:uid="{00000000-0005-0000-0000-00005DA70000}"/>
    <cellStyle name="20% - Accent1 4 5 2 3 2 8" xfId="43030" xr:uid="{00000000-0005-0000-0000-00005EA70000}"/>
    <cellStyle name="20% - Accent1 4 5 2 3 2 8 2" xfId="43031" xr:uid="{00000000-0005-0000-0000-00005FA70000}"/>
    <cellStyle name="20% - Accent1 4 5 2 3 2 9" xfId="43032" xr:uid="{00000000-0005-0000-0000-000060A70000}"/>
    <cellStyle name="20% - Accent1 4 5 2 3 3" xfId="43033" xr:uid="{00000000-0005-0000-0000-000061A70000}"/>
    <cellStyle name="20% - Accent1 4 5 2 3 3 2" xfId="43034" xr:uid="{00000000-0005-0000-0000-000062A70000}"/>
    <cellStyle name="20% - Accent1 4 5 2 3 3 2 2" xfId="43035" xr:uid="{00000000-0005-0000-0000-000063A70000}"/>
    <cellStyle name="20% - Accent1 4 5 2 3 3 2 2 2" xfId="43036" xr:uid="{00000000-0005-0000-0000-000064A70000}"/>
    <cellStyle name="20% - Accent1 4 5 2 3 3 2 2 2 2" xfId="43037" xr:uid="{00000000-0005-0000-0000-000065A70000}"/>
    <cellStyle name="20% - Accent1 4 5 2 3 3 2 2 3" xfId="43038" xr:uid="{00000000-0005-0000-0000-000066A70000}"/>
    <cellStyle name="20% - Accent1 4 5 2 3 3 2 3" xfId="43039" xr:uid="{00000000-0005-0000-0000-000067A70000}"/>
    <cellStyle name="20% - Accent1 4 5 2 3 3 2 3 2" xfId="43040" xr:uid="{00000000-0005-0000-0000-000068A70000}"/>
    <cellStyle name="20% - Accent1 4 5 2 3 3 2 4" xfId="43041" xr:uid="{00000000-0005-0000-0000-000069A70000}"/>
    <cellStyle name="20% - Accent1 4 5 2 3 3 3" xfId="43042" xr:uid="{00000000-0005-0000-0000-00006AA70000}"/>
    <cellStyle name="20% - Accent1 4 5 2 3 3 3 2" xfId="43043" xr:uid="{00000000-0005-0000-0000-00006BA70000}"/>
    <cellStyle name="20% - Accent1 4 5 2 3 3 3 2 2" xfId="43044" xr:uid="{00000000-0005-0000-0000-00006CA70000}"/>
    <cellStyle name="20% - Accent1 4 5 2 3 3 3 2 2 2" xfId="43045" xr:uid="{00000000-0005-0000-0000-00006DA70000}"/>
    <cellStyle name="20% - Accent1 4 5 2 3 3 3 2 3" xfId="43046" xr:uid="{00000000-0005-0000-0000-00006EA70000}"/>
    <cellStyle name="20% - Accent1 4 5 2 3 3 3 3" xfId="43047" xr:uid="{00000000-0005-0000-0000-00006FA70000}"/>
    <cellStyle name="20% - Accent1 4 5 2 3 3 3 3 2" xfId="43048" xr:uid="{00000000-0005-0000-0000-000070A70000}"/>
    <cellStyle name="20% - Accent1 4 5 2 3 3 3 4" xfId="43049" xr:uid="{00000000-0005-0000-0000-000071A70000}"/>
    <cellStyle name="20% - Accent1 4 5 2 3 3 4" xfId="43050" xr:uid="{00000000-0005-0000-0000-000072A70000}"/>
    <cellStyle name="20% - Accent1 4 5 2 3 3 4 2" xfId="43051" xr:uid="{00000000-0005-0000-0000-000073A70000}"/>
    <cellStyle name="20% - Accent1 4 5 2 3 3 4 2 2" xfId="43052" xr:uid="{00000000-0005-0000-0000-000074A70000}"/>
    <cellStyle name="20% - Accent1 4 5 2 3 3 4 2 2 2" xfId="43053" xr:uid="{00000000-0005-0000-0000-000075A70000}"/>
    <cellStyle name="20% - Accent1 4 5 2 3 3 4 2 3" xfId="43054" xr:uid="{00000000-0005-0000-0000-000076A70000}"/>
    <cellStyle name="20% - Accent1 4 5 2 3 3 4 3" xfId="43055" xr:uid="{00000000-0005-0000-0000-000077A70000}"/>
    <cellStyle name="20% - Accent1 4 5 2 3 3 4 3 2" xfId="43056" xr:uid="{00000000-0005-0000-0000-000078A70000}"/>
    <cellStyle name="20% - Accent1 4 5 2 3 3 4 4" xfId="43057" xr:uid="{00000000-0005-0000-0000-000079A70000}"/>
    <cellStyle name="20% - Accent1 4 5 2 3 3 5" xfId="43058" xr:uid="{00000000-0005-0000-0000-00007AA70000}"/>
    <cellStyle name="20% - Accent1 4 5 2 3 3 5 2" xfId="43059" xr:uid="{00000000-0005-0000-0000-00007BA70000}"/>
    <cellStyle name="20% - Accent1 4 5 2 3 3 5 2 2" xfId="43060" xr:uid="{00000000-0005-0000-0000-00007CA70000}"/>
    <cellStyle name="20% - Accent1 4 5 2 3 3 5 3" xfId="43061" xr:uid="{00000000-0005-0000-0000-00007DA70000}"/>
    <cellStyle name="20% - Accent1 4 5 2 3 3 6" xfId="43062" xr:uid="{00000000-0005-0000-0000-00007EA70000}"/>
    <cellStyle name="20% - Accent1 4 5 2 3 3 6 2" xfId="43063" xr:uid="{00000000-0005-0000-0000-00007FA70000}"/>
    <cellStyle name="20% - Accent1 4 5 2 3 3 6 2 2" xfId="43064" xr:uid="{00000000-0005-0000-0000-000080A70000}"/>
    <cellStyle name="20% - Accent1 4 5 2 3 3 6 3" xfId="43065" xr:uid="{00000000-0005-0000-0000-000081A70000}"/>
    <cellStyle name="20% - Accent1 4 5 2 3 3 7" xfId="43066" xr:uid="{00000000-0005-0000-0000-000082A70000}"/>
    <cellStyle name="20% - Accent1 4 5 2 3 3 7 2" xfId="43067" xr:uid="{00000000-0005-0000-0000-000083A70000}"/>
    <cellStyle name="20% - Accent1 4 5 2 3 3 8" xfId="43068" xr:uid="{00000000-0005-0000-0000-000084A70000}"/>
    <cellStyle name="20% - Accent1 4 5 2 3 3 8 2" xfId="43069" xr:uid="{00000000-0005-0000-0000-000085A70000}"/>
    <cellStyle name="20% - Accent1 4 5 2 3 3 9" xfId="43070" xr:uid="{00000000-0005-0000-0000-000086A70000}"/>
    <cellStyle name="20% - Accent1 4 5 2 3 4" xfId="43071" xr:uid="{00000000-0005-0000-0000-000087A70000}"/>
    <cellStyle name="20% - Accent1 4 5 2 3 4 2" xfId="43072" xr:uid="{00000000-0005-0000-0000-000088A70000}"/>
    <cellStyle name="20% - Accent1 4 5 2 3 4 2 2" xfId="43073" xr:uid="{00000000-0005-0000-0000-000089A70000}"/>
    <cellStyle name="20% - Accent1 4 5 2 3 4 2 2 2" xfId="43074" xr:uid="{00000000-0005-0000-0000-00008AA70000}"/>
    <cellStyle name="20% - Accent1 4 5 2 3 4 2 3" xfId="43075" xr:uid="{00000000-0005-0000-0000-00008BA70000}"/>
    <cellStyle name="20% - Accent1 4 5 2 3 4 3" xfId="43076" xr:uid="{00000000-0005-0000-0000-00008CA70000}"/>
    <cellStyle name="20% - Accent1 4 5 2 3 4 3 2" xfId="43077" xr:uid="{00000000-0005-0000-0000-00008DA70000}"/>
    <cellStyle name="20% - Accent1 4 5 2 3 4 4" xfId="43078" xr:uid="{00000000-0005-0000-0000-00008EA70000}"/>
    <cellStyle name="20% - Accent1 4 5 2 3 5" xfId="43079" xr:uid="{00000000-0005-0000-0000-00008FA70000}"/>
    <cellStyle name="20% - Accent1 4 5 2 3 5 2" xfId="43080" xr:uid="{00000000-0005-0000-0000-000090A70000}"/>
    <cellStyle name="20% - Accent1 4 5 2 3 5 2 2" xfId="43081" xr:uid="{00000000-0005-0000-0000-000091A70000}"/>
    <cellStyle name="20% - Accent1 4 5 2 3 5 2 2 2" xfId="43082" xr:uid="{00000000-0005-0000-0000-000092A70000}"/>
    <cellStyle name="20% - Accent1 4 5 2 3 5 2 3" xfId="43083" xr:uid="{00000000-0005-0000-0000-000093A70000}"/>
    <cellStyle name="20% - Accent1 4 5 2 3 5 3" xfId="43084" xr:uid="{00000000-0005-0000-0000-000094A70000}"/>
    <cellStyle name="20% - Accent1 4 5 2 3 5 3 2" xfId="43085" xr:uid="{00000000-0005-0000-0000-000095A70000}"/>
    <cellStyle name="20% - Accent1 4 5 2 3 5 4" xfId="43086" xr:uid="{00000000-0005-0000-0000-000096A70000}"/>
    <cellStyle name="20% - Accent1 4 5 2 3 6" xfId="43087" xr:uid="{00000000-0005-0000-0000-000097A70000}"/>
    <cellStyle name="20% - Accent1 4 5 2 3 6 2" xfId="43088" xr:uid="{00000000-0005-0000-0000-000098A70000}"/>
    <cellStyle name="20% - Accent1 4 5 2 3 6 2 2" xfId="43089" xr:uid="{00000000-0005-0000-0000-000099A70000}"/>
    <cellStyle name="20% - Accent1 4 5 2 3 6 2 2 2" xfId="43090" xr:uid="{00000000-0005-0000-0000-00009AA70000}"/>
    <cellStyle name="20% - Accent1 4 5 2 3 6 2 3" xfId="43091" xr:uid="{00000000-0005-0000-0000-00009BA70000}"/>
    <cellStyle name="20% - Accent1 4 5 2 3 6 3" xfId="43092" xr:uid="{00000000-0005-0000-0000-00009CA70000}"/>
    <cellStyle name="20% - Accent1 4 5 2 3 6 3 2" xfId="43093" xr:uid="{00000000-0005-0000-0000-00009DA70000}"/>
    <cellStyle name="20% - Accent1 4 5 2 3 6 4" xfId="43094" xr:uid="{00000000-0005-0000-0000-00009EA70000}"/>
    <cellStyle name="20% - Accent1 4 5 2 3 7" xfId="43095" xr:uid="{00000000-0005-0000-0000-00009FA70000}"/>
    <cellStyle name="20% - Accent1 4 5 2 3 7 2" xfId="43096" xr:uid="{00000000-0005-0000-0000-0000A0A70000}"/>
    <cellStyle name="20% - Accent1 4 5 2 3 7 2 2" xfId="43097" xr:uid="{00000000-0005-0000-0000-0000A1A70000}"/>
    <cellStyle name="20% - Accent1 4 5 2 3 7 3" xfId="43098" xr:uid="{00000000-0005-0000-0000-0000A2A70000}"/>
    <cellStyle name="20% - Accent1 4 5 2 3 8" xfId="43099" xr:uid="{00000000-0005-0000-0000-0000A3A70000}"/>
    <cellStyle name="20% - Accent1 4 5 2 3 8 2" xfId="43100" xr:uid="{00000000-0005-0000-0000-0000A4A70000}"/>
    <cellStyle name="20% - Accent1 4 5 2 3 8 2 2" xfId="43101" xr:uid="{00000000-0005-0000-0000-0000A5A70000}"/>
    <cellStyle name="20% - Accent1 4 5 2 3 8 3" xfId="43102" xr:uid="{00000000-0005-0000-0000-0000A6A70000}"/>
    <cellStyle name="20% - Accent1 4 5 2 3 9" xfId="43103" xr:uid="{00000000-0005-0000-0000-0000A7A70000}"/>
    <cellStyle name="20% - Accent1 4 5 2 3 9 2" xfId="43104" xr:uid="{00000000-0005-0000-0000-0000A8A70000}"/>
    <cellStyle name="20% - Accent1 4 5 2 4" xfId="43105" xr:uid="{00000000-0005-0000-0000-0000A9A70000}"/>
    <cellStyle name="20% - Accent1 4 5 2 4 10" xfId="43106" xr:uid="{00000000-0005-0000-0000-0000AAA70000}"/>
    <cellStyle name="20% - Accent1 4 5 2 4 10 2" xfId="43107" xr:uid="{00000000-0005-0000-0000-0000ABA70000}"/>
    <cellStyle name="20% - Accent1 4 5 2 4 11" xfId="43108" xr:uid="{00000000-0005-0000-0000-0000ACA70000}"/>
    <cellStyle name="20% - Accent1 4 5 2 4 2" xfId="43109" xr:uid="{00000000-0005-0000-0000-0000ADA70000}"/>
    <cellStyle name="20% - Accent1 4 5 2 4 2 2" xfId="43110" xr:uid="{00000000-0005-0000-0000-0000AEA70000}"/>
    <cellStyle name="20% - Accent1 4 5 2 4 2 2 2" xfId="43111" xr:uid="{00000000-0005-0000-0000-0000AFA70000}"/>
    <cellStyle name="20% - Accent1 4 5 2 4 2 2 2 2" xfId="43112" xr:uid="{00000000-0005-0000-0000-0000B0A70000}"/>
    <cellStyle name="20% - Accent1 4 5 2 4 2 2 2 2 2" xfId="43113" xr:uid="{00000000-0005-0000-0000-0000B1A70000}"/>
    <cellStyle name="20% - Accent1 4 5 2 4 2 2 2 3" xfId="43114" xr:uid="{00000000-0005-0000-0000-0000B2A70000}"/>
    <cellStyle name="20% - Accent1 4 5 2 4 2 2 3" xfId="43115" xr:uid="{00000000-0005-0000-0000-0000B3A70000}"/>
    <cellStyle name="20% - Accent1 4 5 2 4 2 2 3 2" xfId="43116" xr:uid="{00000000-0005-0000-0000-0000B4A70000}"/>
    <cellStyle name="20% - Accent1 4 5 2 4 2 2 4" xfId="43117" xr:uid="{00000000-0005-0000-0000-0000B5A70000}"/>
    <cellStyle name="20% - Accent1 4 5 2 4 2 3" xfId="43118" xr:uid="{00000000-0005-0000-0000-0000B6A70000}"/>
    <cellStyle name="20% - Accent1 4 5 2 4 2 3 2" xfId="43119" xr:uid="{00000000-0005-0000-0000-0000B7A70000}"/>
    <cellStyle name="20% - Accent1 4 5 2 4 2 3 2 2" xfId="43120" xr:uid="{00000000-0005-0000-0000-0000B8A70000}"/>
    <cellStyle name="20% - Accent1 4 5 2 4 2 3 2 2 2" xfId="43121" xr:uid="{00000000-0005-0000-0000-0000B9A70000}"/>
    <cellStyle name="20% - Accent1 4 5 2 4 2 3 2 3" xfId="43122" xr:uid="{00000000-0005-0000-0000-0000BAA70000}"/>
    <cellStyle name="20% - Accent1 4 5 2 4 2 3 3" xfId="43123" xr:uid="{00000000-0005-0000-0000-0000BBA70000}"/>
    <cellStyle name="20% - Accent1 4 5 2 4 2 3 3 2" xfId="43124" xr:uid="{00000000-0005-0000-0000-0000BCA70000}"/>
    <cellStyle name="20% - Accent1 4 5 2 4 2 3 4" xfId="43125" xr:uid="{00000000-0005-0000-0000-0000BDA70000}"/>
    <cellStyle name="20% - Accent1 4 5 2 4 2 4" xfId="43126" xr:uid="{00000000-0005-0000-0000-0000BEA70000}"/>
    <cellStyle name="20% - Accent1 4 5 2 4 2 4 2" xfId="43127" xr:uid="{00000000-0005-0000-0000-0000BFA70000}"/>
    <cellStyle name="20% - Accent1 4 5 2 4 2 4 2 2" xfId="43128" xr:uid="{00000000-0005-0000-0000-0000C0A70000}"/>
    <cellStyle name="20% - Accent1 4 5 2 4 2 4 2 2 2" xfId="43129" xr:uid="{00000000-0005-0000-0000-0000C1A70000}"/>
    <cellStyle name="20% - Accent1 4 5 2 4 2 4 2 3" xfId="43130" xr:uid="{00000000-0005-0000-0000-0000C2A70000}"/>
    <cellStyle name="20% - Accent1 4 5 2 4 2 4 3" xfId="43131" xr:uid="{00000000-0005-0000-0000-0000C3A70000}"/>
    <cellStyle name="20% - Accent1 4 5 2 4 2 4 3 2" xfId="43132" xr:uid="{00000000-0005-0000-0000-0000C4A70000}"/>
    <cellStyle name="20% - Accent1 4 5 2 4 2 4 4" xfId="43133" xr:uid="{00000000-0005-0000-0000-0000C5A70000}"/>
    <cellStyle name="20% - Accent1 4 5 2 4 2 5" xfId="43134" xr:uid="{00000000-0005-0000-0000-0000C6A70000}"/>
    <cellStyle name="20% - Accent1 4 5 2 4 2 5 2" xfId="43135" xr:uid="{00000000-0005-0000-0000-0000C7A70000}"/>
    <cellStyle name="20% - Accent1 4 5 2 4 2 5 2 2" xfId="43136" xr:uid="{00000000-0005-0000-0000-0000C8A70000}"/>
    <cellStyle name="20% - Accent1 4 5 2 4 2 5 3" xfId="43137" xr:uid="{00000000-0005-0000-0000-0000C9A70000}"/>
    <cellStyle name="20% - Accent1 4 5 2 4 2 6" xfId="43138" xr:uid="{00000000-0005-0000-0000-0000CAA70000}"/>
    <cellStyle name="20% - Accent1 4 5 2 4 2 6 2" xfId="43139" xr:uid="{00000000-0005-0000-0000-0000CBA70000}"/>
    <cellStyle name="20% - Accent1 4 5 2 4 2 6 2 2" xfId="43140" xr:uid="{00000000-0005-0000-0000-0000CCA70000}"/>
    <cellStyle name="20% - Accent1 4 5 2 4 2 6 3" xfId="43141" xr:uid="{00000000-0005-0000-0000-0000CDA70000}"/>
    <cellStyle name="20% - Accent1 4 5 2 4 2 7" xfId="43142" xr:uid="{00000000-0005-0000-0000-0000CEA70000}"/>
    <cellStyle name="20% - Accent1 4 5 2 4 2 7 2" xfId="43143" xr:uid="{00000000-0005-0000-0000-0000CFA70000}"/>
    <cellStyle name="20% - Accent1 4 5 2 4 2 8" xfId="43144" xr:uid="{00000000-0005-0000-0000-0000D0A70000}"/>
    <cellStyle name="20% - Accent1 4 5 2 4 2 8 2" xfId="43145" xr:uid="{00000000-0005-0000-0000-0000D1A70000}"/>
    <cellStyle name="20% - Accent1 4 5 2 4 2 9" xfId="43146" xr:uid="{00000000-0005-0000-0000-0000D2A70000}"/>
    <cellStyle name="20% - Accent1 4 5 2 4 3" xfId="43147" xr:uid="{00000000-0005-0000-0000-0000D3A70000}"/>
    <cellStyle name="20% - Accent1 4 5 2 4 3 2" xfId="43148" xr:uid="{00000000-0005-0000-0000-0000D4A70000}"/>
    <cellStyle name="20% - Accent1 4 5 2 4 3 2 2" xfId="43149" xr:uid="{00000000-0005-0000-0000-0000D5A70000}"/>
    <cellStyle name="20% - Accent1 4 5 2 4 3 2 2 2" xfId="43150" xr:uid="{00000000-0005-0000-0000-0000D6A70000}"/>
    <cellStyle name="20% - Accent1 4 5 2 4 3 2 2 2 2" xfId="43151" xr:uid="{00000000-0005-0000-0000-0000D7A70000}"/>
    <cellStyle name="20% - Accent1 4 5 2 4 3 2 2 3" xfId="43152" xr:uid="{00000000-0005-0000-0000-0000D8A70000}"/>
    <cellStyle name="20% - Accent1 4 5 2 4 3 2 3" xfId="43153" xr:uid="{00000000-0005-0000-0000-0000D9A70000}"/>
    <cellStyle name="20% - Accent1 4 5 2 4 3 2 3 2" xfId="43154" xr:uid="{00000000-0005-0000-0000-0000DAA70000}"/>
    <cellStyle name="20% - Accent1 4 5 2 4 3 2 4" xfId="43155" xr:uid="{00000000-0005-0000-0000-0000DBA70000}"/>
    <cellStyle name="20% - Accent1 4 5 2 4 3 3" xfId="43156" xr:uid="{00000000-0005-0000-0000-0000DCA70000}"/>
    <cellStyle name="20% - Accent1 4 5 2 4 3 3 2" xfId="43157" xr:uid="{00000000-0005-0000-0000-0000DDA70000}"/>
    <cellStyle name="20% - Accent1 4 5 2 4 3 3 2 2" xfId="43158" xr:uid="{00000000-0005-0000-0000-0000DEA70000}"/>
    <cellStyle name="20% - Accent1 4 5 2 4 3 3 2 2 2" xfId="43159" xr:uid="{00000000-0005-0000-0000-0000DFA70000}"/>
    <cellStyle name="20% - Accent1 4 5 2 4 3 3 2 3" xfId="43160" xr:uid="{00000000-0005-0000-0000-0000E0A70000}"/>
    <cellStyle name="20% - Accent1 4 5 2 4 3 3 3" xfId="43161" xr:uid="{00000000-0005-0000-0000-0000E1A70000}"/>
    <cellStyle name="20% - Accent1 4 5 2 4 3 3 3 2" xfId="43162" xr:uid="{00000000-0005-0000-0000-0000E2A70000}"/>
    <cellStyle name="20% - Accent1 4 5 2 4 3 3 4" xfId="43163" xr:uid="{00000000-0005-0000-0000-0000E3A70000}"/>
    <cellStyle name="20% - Accent1 4 5 2 4 3 4" xfId="43164" xr:uid="{00000000-0005-0000-0000-0000E4A70000}"/>
    <cellStyle name="20% - Accent1 4 5 2 4 3 4 2" xfId="43165" xr:uid="{00000000-0005-0000-0000-0000E5A70000}"/>
    <cellStyle name="20% - Accent1 4 5 2 4 3 4 2 2" xfId="43166" xr:uid="{00000000-0005-0000-0000-0000E6A70000}"/>
    <cellStyle name="20% - Accent1 4 5 2 4 3 4 2 2 2" xfId="43167" xr:uid="{00000000-0005-0000-0000-0000E7A70000}"/>
    <cellStyle name="20% - Accent1 4 5 2 4 3 4 2 3" xfId="43168" xr:uid="{00000000-0005-0000-0000-0000E8A70000}"/>
    <cellStyle name="20% - Accent1 4 5 2 4 3 4 3" xfId="43169" xr:uid="{00000000-0005-0000-0000-0000E9A70000}"/>
    <cellStyle name="20% - Accent1 4 5 2 4 3 4 3 2" xfId="43170" xr:uid="{00000000-0005-0000-0000-0000EAA70000}"/>
    <cellStyle name="20% - Accent1 4 5 2 4 3 4 4" xfId="43171" xr:uid="{00000000-0005-0000-0000-0000EBA70000}"/>
    <cellStyle name="20% - Accent1 4 5 2 4 3 5" xfId="43172" xr:uid="{00000000-0005-0000-0000-0000ECA70000}"/>
    <cellStyle name="20% - Accent1 4 5 2 4 3 5 2" xfId="43173" xr:uid="{00000000-0005-0000-0000-0000EDA70000}"/>
    <cellStyle name="20% - Accent1 4 5 2 4 3 5 2 2" xfId="43174" xr:uid="{00000000-0005-0000-0000-0000EEA70000}"/>
    <cellStyle name="20% - Accent1 4 5 2 4 3 5 3" xfId="43175" xr:uid="{00000000-0005-0000-0000-0000EFA70000}"/>
    <cellStyle name="20% - Accent1 4 5 2 4 3 6" xfId="43176" xr:uid="{00000000-0005-0000-0000-0000F0A70000}"/>
    <cellStyle name="20% - Accent1 4 5 2 4 3 6 2" xfId="43177" xr:uid="{00000000-0005-0000-0000-0000F1A70000}"/>
    <cellStyle name="20% - Accent1 4 5 2 4 3 6 2 2" xfId="43178" xr:uid="{00000000-0005-0000-0000-0000F2A70000}"/>
    <cellStyle name="20% - Accent1 4 5 2 4 3 6 3" xfId="43179" xr:uid="{00000000-0005-0000-0000-0000F3A70000}"/>
    <cellStyle name="20% - Accent1 4 5 2 4 3 7" xfId="43180" xr:uid="{00000000-0005-0000-0000-0000F4A70000}"/>
    <cellStyle name="20% - Accent1 4 5 2 4 3 7 2" xfId="43181" xr:uid="{00000000-0005-0000-0000-0000F5A70000}"/>
    <cellStyle name="20% - Accent1 4 5 2 4 3 8" xfId="43182" xr:uid="{00000000-0005-0000-0000-0000F6A70000}"/>
    <cellStyle name="20% - Accent1 4 5 2 4 3 8 2" xfId="43183" xr:uid="{00000000-0005-0000-0000-0000F7A70000}"/>
    <cellStyle name="20% - Accent1 4 5 2 4 3 9" xfId="43184" xr:uid="{00000000-0005-0000-0000-0000F8A70000}"/>
    <cellStyle name="20% - Accent1 4 5 2 4 4" xfId="43185" xr:uid="{00000000-0005-0000-0000-0000F9A70000}"/>
    <cellStyle name="20% - Accent1 4 5 2 4 4 2" xfId="43186" xr:uid="{00000000-0005-0000-0000-0000FAA70000}"/>
    <cellStyle name="20% - Accent1 4 5 2 4 4 2 2" xfId="43187" xr:uid="{00000000-0005-0000-0000-0000FBA70000}"/>
    <cellStyle name="20% - Accent1 4 5 2 4 4 2 2 2" xfId="43188" xr:uid="{00000000-0005-0000-0000-0000FCA70000}"/>
    <cellStyle name="20% - Accent1 4 5 2 4 4 2 3" xfId="43189" xr:uid="{00000000-0005-0000-0000-0000FDA70000}"/>
    <cellStyle name="20% - Accent1 4 5 2 4 4 3" xfId="43190" xr:uid="{00000000-0005-0000-0000-0000FEA70000}"/>
    <cellStyle name="20% - Accent1 4 5 2 4 4 3 2" xfId="43191" xr:uid="{00000000-0005-0000-0000-0000FFA70000}"/>
    <cellStyle name="20% - Accent1 4 5 2 4 4 4" xfId="43192" xr:uid="{00000000-0005-0000-0000-000000A80000}"/>
    <cellStyle name="20% - Accent1 4 5 2 4 5" xfId="43193" xr:uid="{00000000-0005-0000-0000-000001A80000}"/>
    <cellStyle name="20% - Accent1 4 5 2 4 5 2" xfId="43194" xr:uid="{00000000-0005-0000-0000-000002A80000}"/>
    <cellStyle name="20% - Accent1 4 5 2 4 5 2 2" xfId="43195" xr:uid="{00000000-0005-0000-0000-000003A80000}"/>
    <cellStyle name="20% - Accent1 4 5 2 4 5 2 2 2" xfId="43196" xr:uid="{00000000-0005-0000-0000-000004A80000}"/>
    <cellStyle name="20% - Accent1 4 5 2 4 5 2 3" xfId="43197" xr:uid="{00000000-0005-0000-0000-000005A80000}"/>
    <cellStyle name="20% - Accent1 4 5 2 4 5 3" xfId="43198" xr:uid="{00000000-0005-0000-0000-000006A80000}"/>
    <cellStyle name="20% - Accent1 4 5 2 4 5 3 2" xfId="43199" xr:uid="{00000000-0005-0000-0000-000007A80000}"/>
    <cellStyle name="20% - Accent1 4 5 2 4 5 4" xfId="43200" xr:uid="{00000000-0005-0000-0000-000008A80000}"/>
    <cellStyle name="20% - Accent1 4 5 2 4 6" xfId="43201" xr:uid="{00000000-0005-0000-0000-000009A80000}"/>
    <cellStyle name="20% - Accent1 4 5 2 4 6 2" xfId="43202" xr:uid="{00000000-0005-0000-0000-00000AA80000}"/>
    <cellStyle name="20% - Accent1 4 5 2 4 6 2 2" xfId="43203" xr:uid="{00000000-0005-0000-0000-00000BA80000}"/>
    <cellStyle name="20% - Accent1 4 5 2 4 6 2 2 2" xfId="43204" xr:uid="{00000000-0005-0000-0000-00000CA80000}"/>
    <cellStyle name="20% - Accent1 4 5 2 4 6 2 3" xfId="43205" xr:uid="{00000000-0005-0000-0000-00000DA80000}"/>
    <cellStyle name="20% - Accent1 4 5 2 4 6 3" xfId="43206" xr:uid="{00000000-0005-0000-0000-00000EA80000}"/>
    <cellStyle name="20% - Accent1 4 5 2 4 6 3 2" xfId="43207" xr:uid="{00000000-0005-0000-0000-00000FA80000}"/>
    <cellStyle name="20% - Accent1 4 5 2 4 6 4" xfId="43208" xr:uid="{00000000-0005-0000-0000-000010A80000}"/>
    <cellStyle name="20% - Accent1 4 5 2 4 7" xfId="43209" xr:uid="{00000000-0005-0000-0000-000011A80000}"/>
    <cellStyle name="20% - Accent1 4 5 2 4 7 2" xfId="43210" xr:uid="{00000000-0005-0000-0000-000012A80000}"/>
    <cellStyle name="20% - Accent1 4 5 2 4 7 2 2" xfId="43211" xr:uid="{00000000-0005-0000-0000-000013A80000}"/>
    <cellStyle name="20% - Accent1 4 5 2 4 7 3" xfId="43212" xr:uid="{00000000-0005-0000-0000-000014A80000}"/>
    <cellStyle name="20% - Accent1 4 5 2 4 8" xfId="43213" xr:uid="{00000000-0005-0000-0000-000015A80000}"/>
    <cellStyle name="20% - Accent1 4 5 2 4 8 2" xfId="43214" xr:uid="{00000000-0005-0000-0000-000016A80000}"/>
    <cellStyle name="20% - Accent1 4 5 2 4 8 2 2" xfId="43215" xr:uid="{00000000-0005-0000-0000-000017A80000}"/>
    <cellStyle name="20% - Accent1 4 5 2 4 8 3" xfId="43216" xr:uid="{00000000-0005-0000-0000-000018A80000}"/>
    <cellStyle name="20% - Accent1 4 5 2 4 9" xfId="43217" xr:uid="{00000000-0005-0000-0000-000019A80000}"/>
    <cellStyle name="20% - Accent1 4 5 2 4 9 2" xfId="43218" xr:uid="{00000000-0005-0000-0000-00001AA80000}"/>
    <cellStyle name="20% - Accent1 4 5 2 5" xfId="43219" xr:uid="{00000000-0005-0000-0000-00001BA80000}"/>
    <cellStyle name="20% - Accent1 4 5 2 5 10" xfId="43220" xr:uid="{00000000-0005-0000-0000-00001CA80000}"/>
    <cellStyle name="20% - Accent1 4 5 2 5 10 2" xfId="43221" xr:uid="{00000000-0005-0000-0000-00001DA80000}"/>
    <cellStyle name="20% - Accent1 4 5 2 5 11" xfId="43222" xr:uid="{00000000-0005-0000-0000-00001EA80000}"/>
    <cellStyle name="20% - Accent1 4 5 2 5 2" xfId="43223" xr:uid="{00000000-0005-0000-0000-00001FA80000}"/>
    <cellStyle name="20% - Accent1 4 5 2 5 2 2" xfId="43224" xr:uid="{00000000-0005-0000-0000-000020A80000}"/>
    <cellStyle name="20% - Accent1 4 5 2 5 2 2 2" xfId="43225" xr:uid="{00000000-0005-0000-0000-000021A80000}"/>
    <cellStyle name="20% - Accent1 4 5 2 5 2 2 2 2" xfId="43226" xr:uid="{00000000-0005-0000-0000-000022A80000}"/>
    <cellStyle name="20% - Accent1 4 5 2 5 2 2 2 2 2" xfId="43227" xr:uid="{00000000-0005-0000-0000-000023A80000}"/>
    <cellStyle name="20% - Accent1 4 5 2 5 2 2 2 3" xfId="43228" xr:uid="{00000000-0005-0000-0000-000024A80000}"/>
    <cellStyle name="20% - Accent1 4 5 2 5 2 2 3" xfId="43229" xr:uid="{00000000-0005-0000-0000-000025A80000}"/>
    <cellStyle name="20% - Accent1 4 5 2 5 2 2 3 2" xfId="43230" xr:uid="{00000000-0005-0000-0000-000026A80000}"/>
    <cellStyle name="20% - Accent1 4 5 2 5 2 2 4" xfId="43231" xr:uid="{00000000-0005-0000-0000-000027A80000}"/>
    <cellStyle name="20% - Accent1 4 5 2 5 2 3" xfId="43232" xr:uid="{00000000-0005-0000-0000-000028A80000}"/>
    <cellStyle name="20% - Accent1 4 5 2 5 2 3 2" xfId="43233" xr:uid="{00000000-0005-0000-0000-000029A80000}"/>
    <cellStyle name="20% - Accent1 4 5 2 5 2 3 2 2" xfId="43234" xr:uid="{00000000-0005-0000-0000-00002AA80000}"/>
    <cellStyle name="20% - Accent1 4 5 2 5 2 3 2 2 2" xfId="43235" xr:uid="{00000000-0005-0000-0000-00002BA80000}"/>
    <cellStyle name="20% - Accent1 4 5 2 5 2 3 2 3" xfId="43236" xr:uid="{00000000-0005-0000-0000-00002CA80000}"/>
    <cellStyle name="20% - Accent1 4 5 2 5 2 3 3" xfId="43237" xr:uid="{00000000-0005-0000-0000-00002DA80000}"/>
    <cellStyle name="20% - Accent1 4 5 2 5 2 3 3 2" xfId="43238" xr:uid="{00000000-0005-0000-0000-00002EA80000}"/>
    <cellStyle name="20% - Accent1 4 5 2 5 2 3 4" xfId="43239" xr:uid="{00000000-0005-0000-0000-00002FA80000}"/>
    <cellStyle name="20% - Accent1 4 5 2 5 2 4" xfId="43240" xr:uid="{00000000-0005-0000-0000-000030A80000}"/>
    <cellStyle name="20% - Accent1 4 5 2 5 2 4 2" xfId="43241" xr:uid="{00000000-0005-0000-0000-000031A80000}"/>
    <cellStyle name="20% - Accent1 4 5 2 5 2 4 2 2" xfId="43242" xr:uid="{00000000-0005-0000-0000-000032A80000}"/>
    <cellStyle name="20% - Accent1 4 5 2 5 2 4 2 2 2" xfId="43243" xr:uid="{00000000-0005-0000-0000-000033A80000}"/>
    <cellStyle name="20% - Accent1 4 5 2 5 2 4 2 3" xfId="43244" xr:uid="{00000000-0005-0000-0000-000034A80000}"/>
    <cellStyle name="20% - Accent1 4 5 2 5 2 4 3" xfId="43245" xr:uid="{00000000-0005-0000-0000-000035A80000}"/>
    <cellStyle name="20% - Accent1 4 5 2 5 2 4 3 2" xfId="43246" xr:uid="{00000000-0005-0000-0000-000036A80000}"/>
    <cellStyle name="20% - Accent1 4 5 2 5 2 4 4" xfId="43247" xr:uid="{00000000-0005-0000-0000-000037A80000}"/>
    <cellStyle name="20% - Accent1 4 5 2 5 2 5" xfId="43248" xr:uid="{00000000-0005-0000-0000-000038A80000}"/>
    <cellStyle name="20% - Accent1 4 5 2 5 2 5 2" xfId="43249" xr:uid="{00000000-0005-0000-0000-000039A80000}"/>
    <cellStyle name="20% - Accent1 4 5 2 5 2 5 2 2" xfId="43250" xr:uid="{00000000-0005-0000-0000-00003AA80000}"/>
    <cellStyle name="20% - Accent1 4 5 2 5 2 5 3" xfId="43251" xr:uid="{00000000-0005-0000-0000-00003BA80000}"/>
    <cellStyle name="20% - Accent1 4 5 2 5 2 6" xfId="43252" xr:uid="{00000000-0005-0000-0000-00003CA80000}"/>
    <cellStyle name="20% - Accent1 4 5 2 5 2 6 2" xfId="43253" xr:uid="{00000000-0005-0000-0000-00003DA80000}"/>
    <cellStyle name="20% - Accent1 4 5 2 5 2 6 2 2" xfId="43254" xr:uid="{00000000-0005-0000-0000-00003EA80000}"/>
    <cellStyle name="20% - Accent1 4 5 2 5 2 6 3" xfId="43255" xr:uid="{00000000-0005-0000-0000-00003FA80000}"/>
    <cellStyle name="20% - Accent1 4 5 2 5 2 7" xfId="43256" xr:uid="{00000000-0005-0000-0000-000040A80000}"/>
    <cellStyle name="20% - Accent1 4 5 2 5 2 7 2" xfId="43257" xr:uid="{00000000-0005-0000-0000-000041A80000}"/>
    <cellStyle name="20% - Accent1 4 5 2 5 2 8" xfId="43258" xr:uid="{00000000-0005-0000-0000-000042A80000}"/>
    <cellStyle name="20% - Accent1 4 5 2 5 2 8 2" xfId="43259" xr:uid="{00000000-0005-0000-0000-000043A80000}"/>
    <cellStyle name="20% - Accent1 4 5 2 5 2 9" xfId="43260" xr:uid="{00000000-0005-0000-0000-000044A80000}"/>
    <cellStyle name="20% - Accent1 4 5 2 5 3" xfId="43261" xr:uid="{00000000-0005-0000-0000-000045A80000}"/>
    <cellStyle name="20% - Accent1 4 5 2 5 3 2" xfId="43262" xr:uid="{00000000-0005-0000-0000-000046A80000}"/>
    <cellStyle name="20% - Accent1 4 5 2 5 3 2 2" xfId="43263" xr:uid="{00000000-0005-0000-0000-000047A80000}"/>
    <cellStyle name="20% - Accent1 4 5 2 5 3 2 2 2" xfId="43264" xr:uid="{00000000-0005-0000-0000-000048A80000}"/>
    <cellStyle name="20% - Accent1 4 5 2 5 3 2 2 2 2" xfId="43265" xr:uid="{00000000-0005-0000-0000-000049A80000}"/>
    <cellStyle name="20% - Accent1 4 5 2 5 3 2 2 3" xfId="43266" xr:uid="{00000000-0005-0000-0000-00004AA80000}"/>
    <cellStyle name="20% - Accent1 4 5 2 5 3 2 3" xfId="43267" xr:uid="{00000000-0005-0000-0000-00004BA80000}"/>
    <cellStyle name="20% - Accent1 4 5 2 5 3 2 3 2" xfId="43268" xr:uid="{00000000-0005-0000-0000-00004CA80000}"/>
    <cellStyle name="20% - Accent1 4 5 2 5 3 2 4" xfId="43269" xr:uid="{00000000-0005-0000-0000-00004DA80000}"/>
    <cellStyle name="20% - Accent1 4 5 2 5 3 3" xfId="43270" xr:uid="{00000000-0005-0000-0000-00004EA80000}"/>
    <cellStyle name="20% - Accent1 4 5 2 5 3 3 2" xfId="43271" xr:uid="{00000000-0005-0000-0000-00004FA80000}"/>
    <cellStyle name="20% - Accent1 4 5 2 5 3 3 2 2" xfId="43272" xr:uid="{00000000-0005-0000-0000-000050A80000}"/>
    <cellStyle name="20% - Accent1 4 5 2 5 3 3 2 2 2" xfId="43273" xr:uid="{00000000-0005-0000-0000-000051A80000}"/>
    <cellStyle name="20% - Accent1 4 5 2 5 3 3 2 3" xfId="43274" xr:uid="{00000000-0005-0000-0000-000052A80000}"/>
    <cellStyle name="20% - Accent1 4 5 2 5 3 3 3" xfId="43275" xr:uid="{00000000-0005-0000-0000-000053A80000}"/>
    <cellStyle name="20% - Accent1 4 5 2 5 3 3 3 2" xfId="43276" xr:uid="{00000000-0005-0000-0000-000054A80000}"/>
    <cellStyle name="20% - Accent1 4 5 2 5 3 3 4" xfId="43277" xr:uid="{00000000-0005-0000-0000-000055A80000}"/>
    <cellStyle name="20% - Accent1 4 5 2 5 3 4" xfId="43278" xr:uid="{00000000-0005-0000-0000-000056A80000}"/>
    <cellStyle name="20% - Accent1 4 5 2 5 3 4 2" xfId="43279" xr:uid="{00000000-0005-0000-0000-000057A80000}"/>
    <cellStyle name="20% - Accent1 4 5 2 5 3 4 2 2" xfId="43280" xr:uid="{00000000-0005-0000-0000-000058A80000}"/>
    <cellStyle name="20% - Accent1 4 5 2 5 3 4 2 2 2" xfId="43281" xr:uid="{00000000-0005-0000-0000-000059A80000}"/>
    <cellStyle name="20% - Accent1 4 5 2 5 3 4 2 3" xfId="43282" xr:uid="{00000000-0005-0000-0000-00005AA80000}"/>
    <cellStyle name="20% - Accent1 4 5 2 5 3 4 3" xfId="43283" xr:uid="{00000000-0005-0000-0000-00005BA80000}"/>
    <cellStyle name="20% - Accent1 4 5 2 5 3 4 3 2" xfId="43284" xr:uid="{00000000-0005-0000-0000-00005CA80000}"/>
    <cellStyle name="20% - Accent1 4 5 2 5 3 4 4" xfId="43285" xr:uid="{00000000-0005-0000-0000-00005DA80000}"/>
    <cellStyle name="20% - Accent1 4 5 2 5 3 5" xfId="43286" xr:uid="{00000000-0005-0000-0000-00005EA80000}"/>
    <cellStyle name="20% - Accent1 4 5 2 5 3 5 2" xfId="43287" xr:uid="{00000000-0005-0000-0000-00005FA80000}"/>
    <cellStyle name="20% - Accent1 4 5 2 5 3 5 2 2" xfId="43288" xr:uid="{00000000-0005-0000-0000-000060A80000}"/>
    <cellStyle name="20% - Accent1 4 5 2 5 3 5 3" xfId="43289" xr:uid="{00000000-0005-0000-0000-000061A80000}"/>
    <cellStyle name="20% - Accent1 4 5 2 5 3 6" xfId="43290" xr:uid="{00000000-0005-0000-0000-000062A80000}"/>
    <cellStyle name="20% - Accent1 4 5 2 5 3 6 2" xfId="43291" xr:uid="{00000000-0005-0000-0000-000063A80000}"/>
    <cellStyle name="20% - Accent1 4 5 2 5 3 6 2 2" xfId="43292" xr:uid="{00000000-0005-0000-0000-000064A80000}"/>
    <cellStyle name="20% - Accent1 4 5 2 5 3 6 3" xfId="43293" xr:uid="{00000000-0005-0000-0000-000065A80000}"/>
    <cellStyle name="20% - Accent1 4 5 2 5 3 7" xfId="43294" xr:uid="{00000000-0005-0000-0000-000066A80000}"/>
    <cellStyle name="20% - Accent1 4 5 2 5 3 7 2" xfId="43295" xr:uid="{00000000-0005-0000-0000-000067A80000}"/>
    <cellStyle name="20% - Accent1 4 5 2 5 3 8" xfId="43296" xr:uid="{00000000-0005-0000-0000-000068A80000}"/>
    <cellStyle name="20% - Accent1 4 5 2 5 3 8 2" xfId="43297" xr:uid="{00000000-0005-0000-0000-000069A80000}"/>
    <cellStyle name="20% - Accent1 4 5 2 5 3 9" xfId="43298" xr:uid="{00000000-0005-0000-0000-00006AA80000}"/>
    <cellStyle name="20% - Accent1 4 5 2 5 4" xfId="43299" xr:uid="{00000000-0005-0000-0000-00006BA80000}"/>
    <cellStyle name="20% - Accent1 4 5 2 5 4 2" xfId="43300" xr:uid="{00000000-0005-0000-0000-00006CA80000}"/>
    <cellStyle name="20% - Accent1 4 5 2 5 4 2 2" xfId="43301" xr:uid="{00000000-0005-0000-0000-00006DA80000}"/>
    <cellStyle name="20% - Accent1 4 5 2 5 4 2 2 2" xfId="43302" xr:uid="{00000000-0005-0000-0000-00006EA80000}"/>
    <cellStyle name="20% - Accent1 4 5 2 5 4 2 3" xfId="43303" xr:uid="{00000000-0005-0000-0000-00006FA80000}"/>
    <cellStyle name="20% - Accent1 4 5 2 5 4 3" xfId="43304" xr:uid="{00000000-0005-0000-0000-000070A80000}"/>
    <cellStyle name="20% - Accent1 4 5 2 5 4 3 2" xfId="43305" xr:uid="{00000000-0005-0000-0000-000071A80000}"/>
    <cellStyle name="20% - Accent1 4 5 2 5 4 4" xfId="43306" xr:uid="{00000000-0005-0000-0000-000072A80000}"/>
    <cellStyle name="20% - Accent1 4 5 2 5 5" xfId="43307" xr:uid="{00000000-0005-0000-0000-000073A80000}"/>
    <cellStyle name="20% - Accent1 4 5 2 5 5 2" xfId="43308" xr:uid="{00000000-0005-0000-0000-000074A80000}"/>
    <cellStyle name="20% - Accent1 4 5 2 5 5 2 2" xfId="43309" xr:uid="{00000000-0005-0000-0000-000075A80000}"/>
    <cellStyle name="20% - Accent1 4 5 2 5 5 2 2 2" xfId="43310" xr:uid="{00000000-0005-0000-0000-000076A80000}"/>
    <cellStyle name="20% - Accent1 4 5 2 5 5 2 3" xfId="43311" xr:uid="{00000000-0005-0000-0000-000077A80000}"/>
    <cellStyle name="20% - Accent1 4 5 2 5 5 3" xfId="43312" xr:uid="{00000000-0005-0000-0000-000078A80000}"/>
    <cellStyle name="20% - Accent1 4 5 2 5 5 3 2" xfId="43313" xr:uid="{00000000-0005-0000-0000-000079A80000}"/>
    <cellStyle name="20% - Accent1 4 5 2 5 5 4" xfId="43314" xr:uid="{00000000-0005-0000-0000-00007AA80000}"/>
    <cellStyle name="20% - Accent1 4 5 2 5 6" xfId="43315" xr:uid="{00000000-0005-0000-0000-00007BA80000}"/>
    <cellStyle name="20% - Accent1 4 5 2 5 6 2" xfId="43316" xr:uid="{00000000-0005-0000-0000-00007CA80000}"/>
    <cellStyle name="20% - Accent1 4 5 2 5 6 2 2" xfId="43317" xr:uid="{00000000-0005-0000-0000-00007DA80000}"/>
    <cellStyle name="20% - Accent1 4 5 2 5 6 2 2 2" xfId="43318" xr:uid="{00000000-0005-0000-0000-00007EA80000}"/>
    <cellStyle name="20% - Accent1 4 5 2 5 6 2 3" xfId="43319" xr:uid="{00000000-0005-0000-0000-00007FA80000}"/>
    <cellStyle name="20% - Accent1 4 5 2 5 6 3" xfId="43320" xr:uid="{00000000-0005-0000-0000-000080A80000}"/>
    <cellStyle name="20% - Accent1 4 5 2 5 6 3 2" xfId="43321" xr:uid="{00000000-0005-0000-0000-000081A80000}"/>
    <cellStyle name="20% - Accent1 4 5 2 5 6 4" xfId="43322" xr:uid="{00000000-0005-0000-0000-000082A80000}"/>
    <cellStyle name="20% - Accent1 4 5 2 5 7" xfId="43323" xr:uid="{00000000-0005-0000-0000-000083A80000}"/>
    <cellStyle name="20% - Accent1 4 5 2 5 7 2" xfId="43324" xr:uid="{00000000-0005-0000-0000-000084A80000}"/>
    <cellStyle name="20% - Accent1 4 5 2 5 7 2 2" xfId="43325" xr:uid="{00000000-0005-0000-0000-000085A80000}"/>
    <cellStyle name="20% - Accent1 4 5 2 5 7 3" xfId="43326" xr:uid="{00000000-0005-0000-0000-000086A80000}"/>
    <cellStyle name="20% - Accent1 4 5 2 5 8" xfId="43327" xr:uid="{00000000-0005-0000-0000-000087A80000}"/>
    <cellStyle name="20% - Accent1 4 5 2 5 8 2" xfId="43328" xr:uid="{00000000-0005-0000-0000-000088A80000}"/>
    <cellStyle name="20% - Accent1 4 5 2 5 8 2 2" xfId="43329" xr:uid="{00000000-0005-0000-0000-000089A80000}"/>
    <cellStyle name="20% - Accent1 4 5 2 5 8 3" xfId="43330" xr:uid="{00000000-0005-0000-0000-00008AA80000}"/>
    <cellStyle name="20% - Accent1 4 5 2 5 9" xfId="43331" xr:uid="{00000000-0005-0000-0000-00008BA80000}"/>
    <cellStyle name="20% - Accent1 4 5 2 5 9 2" xfId="43332" xr:uid="{00000000-0005-0000-0000-00008CA80000}"/>
    <cellStyle name="20% - Accent1 4 5 2 6" xfId="43333" xr:uid="{00000000-0005-0000-0000-00008DA80000}"/>
    <cellStyle name="20% - Accent1 4 5 2 6 2" xfId="43334" xr:uid="{00000000-0005-0000-0000-00008EA80000}"/>
    <cellStyle name="20% - Accent1 4 5 2 6 2 2" xfId="43335" xr:uid="{00000000-0005-0000-0000-00008FA80000}"/>
    <cellStyle name="20% - Accent1 4 5 2 6 2 2 2" xfId="43336" xr:uid="{00000000-0005-0000-0000-000090A80000}"/>
    <cellStyle name="20% - Accent1 4 5 2 6 2 2 2 2" xfId="43337" xr:uid="{00000000-0005-0000-0000-000091A80000}"/>
    <cellStyle name="20% - Accent1 4 5 2 6 2 2 3" xfId="43338" xr:uid="{00000000-0005-0000-0000-000092A80000}"/>
    <cellStyle name="20% - Accent1 4 5 2 6 2 3" xfId="43339" xr:uid="{00000000-0005-0000-0000-000093A80000}"/>
    <cellStyle name="20% - Accent1 4 5 2 6 2 3 2" xfId="43340" xr:uid="{00000000-0005-0000-0000-000094A80000}"/>
    <cellStyle name="20% - Accent1 4 5 2 6 2 4" xfId="43341" xr:uid="{00000000-0005-0000-0000-000095A80000}"/>
    <cellStyle name="20% - Accent1 4 5 2 6 3" xfId="43342" xr:uid="{00000000-0005-0000-0000-000096A80000}"/>
    <cellStyle name="20% - Accent1 4 5 2 6 3 2" xfId="43343" xr:uid="{00000000-0005-0000-0000-000097A80000}"/>
    <cellStyle name="20% - Accent1 4 5 2 6 3 2 2" xfId="43344" xr:uid="{00000000-0005-0000-0000-000098A80000}"/>
    <cellStyle name="20% - Accent1 4 5 2 6 3 2 2 2" xfId="43345" xr:uid="{00000000-0005-0000-0000-000099A80000}"/>
    <cellStyle name="20% - Accent1 4 5 2 6 3 2 3" xfId="43346" xr:uid="{00000000-0005-0000-0000-00009AA80000}"/>
    <cellStyle name="20% - Accent1 4 5 2 6 3 3" xfId="43347" xr:uid="{00000000-0005-0000-0000-00009BA80000}"/>
    <cellStyle name="20% - Accent1 4 5 2 6 3 3 2" xfId="43348" xr:uid="{00000000-0005-0000-0000-00009CA80000}"/>
    <cellStyle name="20% - Accent1 4 5 2 6 3 4" xfId="43349" xr:uid="{00000000-0005-0000-0000-00009DA80000}"/>
    <cellStyle name="20% - Accent1 4 5 2 6 4" xfId="43350" xr:uid="{00000000-0005-0000-0000-00009EA80000}"/>
    <cellStyle name="20% - Accent1 4 5 2 6 4 2" xfId="43351" xr:uid="{00000000-0005-0000-0000-00009FA80000}"/>
    <cellStyle name="20% - Accent1 4 5 2 6 4 2 2" xfId="43352" xr:uid="{00000000-0005-0000-0000-0000A0A80000}"/>
    <cellStyle name="20% - Accent1 4 5 2 6 4 2 2 2" xfId="43353" xr:uid="{00000000-0005-0000-0000-0000A1A80000}"/>
    <cellStyle name="20% - Accent1 4 5 2 6 4 2 3" xfId="43354" xr:uid="{00000000-0005-0000-0000-0000A2A80000}"/>
    <cellStyle name="20% - Accent1 4 5 2 6 4 3" xfId="43355" xr:uid="{00000000-0005-0000-0000-0000A3A80000}"/>
    <cellStyle name="20% - Accent1 4 5 2 6 4 3 2" xfId="43356" xr:uid="{00000000-0005-0000-0000-0000A4A80000}"/>
    <cellStyle name="20% - Accent1 4 5 2 6 4 4" xfId="43357" xr:uid="{00000000-0005-0000-0000-0000A5A80000}"/>
    <cellStyle name="20% - Accent1 4 5 2 6 5" xfId="43358" xr:uid="{00000000-0005-0000-0000-0000A6A80000}"/>
    <cellStyle name="20% - Accent1 4 5 2 6 5 2" xfId="43359" xr:uid="{00000000-0005-0000-0000-0000A7A80000}"/>
    <cellStyle name="20% - Accent1 4 5 2 6 5 2 2" xfId="43360" xr:uid="{00000000-0005-0000-0000-0000A8A80000}"/>
    <cellStyle name="20% - Accent1 4 5 2 6 5 3" xfId="43361" xr:uid="{00000000-0005-0000-0000-0000A9A80000}"/>
    <cellStyle name="20% - Accent1 4 5 2 6 6" xfId="43362" xr:uid="{00000000-0005-0000-0000-0000AAA80000}"/>
    <cellStyle name="20% - Accent1 4 5 2 6 6 2" xfId="43363" xr:uid="{00000000-0005-0000-0000-0000ABA80000}"/>
    <cellStyle name="20% - Accent1 4 5 2 6 6 2 2" xfId="43364" xr:uid="{00000000-0005-0000-0000-0000ACA80000}"/>
    <cellStyle name="20% - Accent1 4 5 2 6 6 3" xfId="43365" xr:uid="{00000000-0005-0000-0000-0000ADA80000}"/>
    <cellStyle name="20% - Accent1 4 5 2 6 7" xfId="43366" xr:uid="{00000000-0005-0000-0000-0000AEA80000}"/>
    <cellStyle name="20% - Accent1 4 5 2 6 7 2" xfId="43367" xr:uid="{00000000-0005-0000-0000-0000AFA80000}"/>
    <cellStyle name="20% - Accent1 4 5 2 6 8" xfId="43368" xr:uid="{00000000-0005-0000-0000-0000B0A80000}"/>
    <cellStyle name="20% - Accent1 4 5 2 6 8 2" xfId="43369" xr:uid="{00000000-0005-0000-0000-0000B1A80000}"/>
    <cellStyle name="20% - Accent1 4 5 2 6 9" xfId="43370" xr:uid="{00000000-0005-0000-0000-0000B2A80000}"/>
    <cellStyle name="20% - Accent1 4 5 2 7" xfId="43371" xr:uid="{00000000-0005-0000-0000-0000B3A80000}"/>
    <cellStyle name="20% - Accent1 4 5 2 7 2" xfId="43372" xr:uid="{00000000-0005-0000-0000-0000B4A80000}"/>
    <cellStyle name="20% - Accent1 4 5 2 7 2 2" xfId="43373" xr:uid="{00000000-0005-0000-0000-0000B5A80000}"/>
    <cellStyle name="20% - Accent1 4 5 2 7 2 2 2" xfId="43374" xr:uid="{00000000-0005-0000-0000-0000B6A80000}"/>
    <cellStyle name="20% - Accent1 4 5 2 7 2 2 2 2" xfId="43375" xr:uid="{00000000-0005-0000-0000-0000B7A80000}"/>
    <cellStyle name="20% - Accent1 4 5 2 7 2 2 3" xfId="43376" xr:uid="{00000000-0005-0000-0000-0000B8A80000}"/>
    <cellStyle name="20% - Accent1 4 5 2 7 2 3" xfId="43377" xr:uid="{00000000-0005-0000-0000-0000B9A80000}"/>
    <cellStyle name="20% - Accent1 4 5 2 7 2 3 2" xfId="43378" xr:uid="{00000000-0005-0000-0000-0000BAA80000}"/>
    <cellStyle name="20% - Accent1 4 5 2 7 2 4" xfId="43379" xr:uid="{00000000-0005-0000-0000-0000BBA80000}"/>
    <cellStyle name="20% - Accent1 4 5 2 7 3" xfId="43380" xr:uid="{00000000-0005-0000-0000-0000BCA80000}"/>
    <cellStyle name="20% - Accent1 4 5 2 7 3 2" xfId="43381" xr:uid="{00000000-0005-0000-0000-0000BDA80000}"/>
    <cellStyle name="20% - Accent1 4 5 2 7 3 2 2" xfId="43382" xr:uid="{00000000-0005-0000-0000-0000BEA80000}"/>
    <cellStyle name="20% - Accent1 4 5 2 7 3 2 2 2" xfId="43383" xr:uid="{00000000-0005-0000-0000-0000BFA80000}"/>
    <cellStyle name="20% - Accent1 4 5 2 7 3 2 3" xfId="43384" xr:uid="{00000000-0005-0000-0000-0000C0A80000}"/>
    <cellStyle name="20% - Accent1 4 5 2 7 3 3" xfId="43385" xr:uid="{00000000-0005-0000-0000-0000C1A80000}"/>
    <cellStyle name="20% - Accent1 4 5 2 7 3 3 2" xfId="43386" xr:uid="{00000000-0005-0000-0000-0000C2A80000}"/>
    <cellStyle name="20% - Accent1 4 5 2 7 3 4" xfId="43387" xr:uid="{00000000-0005-0000-0000-0000C3A80000}"/>
    <cellStyle name="20% - Accent1 4 5 2 7 4" xfId="43388" xr:uid="{00000000-0005-0000-0000-0000C4A80000}"/>
    <cellStyle name="20% - Accent1 4 5 2 7 4 2" xfId="43389" xr:uid="{00000000-0005-0000-0000-0000C5A80000}"/>
    <cellStyle name="20% - Accent1 4 5 2 7 4 2 2" xfId="43390" xr:uid="{00000000-0005-0000-0000-0000C6A80000}"/>
    <cellStyle name="20% - Accent1 4 5 2 7 4 2 2 2" xfId="43391" xr:uid="{00000000-0005-0000-0000-0000C7A80000}"/>
    <cellStyle name="20% - Accent1 4 5 2 7 4 2 3" xfId="43392" xr:uid="{00000000-0005-0000-0000-0000C8A80000}"/>
    <cellStyle name="20% - Accent1 4 5 2 7 4 3" xfId="43393" xr:uid="{00000000-0005-0000-0000-0000C9A80000}"/>
    <cellStyle name="20% - Accent1 4 5 2 7 4 3 2" xfId="43394" xr:uid="{00000000-0005-0000-0000-0000CAA80000}"/>
    <cellStyle name="20% - Accent1 4 5 2 7 4 4" xfId="43395" xr:uid="{00000000-0005-0000-0000-0000CBA80000}"/>
    <cellStyle name="20% - Accent1 4 5 2 7 5" xfId="43396" xr:uid="{00000000-0005-0000-0000-0000CCA80000}"/>
    <cellStyle name="20% - Accent1 4 5 2 7 5 2" xfId="43397" xr:uid="{00000000-0005-0000-0000-0000CDA80000}"/>
    <cellStyle name="20% - Accent1 4 5 2 7 5 2 2" xfId="43398" xr:uid="{00000000-0005-0000-0000-0000CEA80000}"/>
    <cellStyle name="20% - Accent1 4 5 2 7 5 3" xfId="43399" xr:uid="{00000000-0005-0000-0000-0000CFA80000}"/>
    <cellStyle name="20% - Accent1 4 5 2 7 6" xfId="43400" xr:uid="{00000000-0005-0000-0000-0000D0A80000}"/>
    <cellStyle name="20% - Accent1 4 5 2 7 6 2" xfId="43401" xr:uid="{00000000-0005-0000-0000-0000D1A80000}"/>
    <cellStyle name="20% - Accent1 4 5 2 7 6 2 2" xfId="43402" xr:uid="{00000000-0005-0000-0000-0000D2A80000}"/>
    <cellStyle name="20% - Accent1 4 5 2 7 6 3" xfId="43403" xr:uid="{00000000-0005-0000-0000-0000D3A80000}"/>
    <cellStyle name="20% - Accent1 4 5 2 7 7" xfId="43404" xr:uid="{00000000-0005-0000-0000-0000D4A80000}"/>
    <cellStyle name="20% - Accent1 4 5 2 7 7 2" xfId="43405" xr:uid="{00000000-0005-0000-0000-0000D5A80000}"/>
    <cellStyle name="20% - Accent1 4 5 2 7 8" xfId="43406" xr:uid="{00000000-0005-0000-0000-0000D6A80000}"/>
    <cellStyle name="20% - Accent1 4 5 2 7 8 2" xfId="43407" xr:uid="{00000000-0005-0000-0000-0000D7A80000}"/>
    <cellStyle name="20% - Accent1 4 5 2 7 9" xfId="43408" xr:uid="{00000000-0005-0000-0000-0000D8A80000}"/>
    <cellStyle name="20% - Accent1 4 5 2 8" xfId="43409" xr:uid="{00000000-0005-0000-0000-0000D9A80000}"/>
    <cellStyle name="20% - Accent1 4 5 2 8 2" xfId="43410" xr:uid="{00000000-0005-0000-0000-0000DAA80000}"/>
    <cellStyle name="20% - Accent1 4 5 2 8 2 2" xfId="43411" xr:uid="{00000000-0005-0000-0000-0000DBA80000}"/>
    <cellStyle name="20% - Accent1 4 5 2 8 2 2 2" xfId="43412" xr:uid="{00000000-0005-0000-0000-0000DCA80000}"/>
    <cellStyle name="20% - Accent1 4 5 2 8 2 3" xfId="43413" xr:uid="{00000000-0005-0000-0000-0000DDA80000}"/>
    <cellStyle name="20% - Accent1 4 5 2 8 3" xfId="43414" xr:uid="{00000000-0005-0000-0000-0000DEA80000}"/>
    <cellStyle name="20% - Accent1 4 5 2 8 3 2" xfId="43415" xr:uid="{00000000-0005-0000-0000-0000DFA80000}"/>
    <cellStyle name="20% - Accent1 4 5 2 8 4" xfId="43416" xr:uid="{00000000-0005-0000-0000-0000E0A80000}"/>
    <cellStyle name="20% - Accent1 4 5 2 9" xfId="43417" xr:uid="{00000000-0005-0000-0000-0000E1A80000}"/>
    <cellStyle name="20% - Accent1 4 5 2 9 2" xfId="43418" xr:uid="{00000000-0005-0000-0000-0000E2A80000}"/>
    <cellStyle name="20% - Accent1 4 5 2 9 2 2" xfId="43419" xr:uid="{00000000-0005-0000-0000-0000E3A80000}"/>
    <cellStyle name="20% - Accent1 4 5 2 9 2 2 2" xfId="43420" xr:uid="{00000000-0005-0000-0000-0000E4A80000}"/>
    <cellStyle name="20% - Accent1 4 5 2 9 2 3" xfId="43421" xr:uid="{00000000-0005-0000-0000-0000E5A80000}"/>
    <cellStyle name="20% - Accent1 4 5 2 9 3" xfId="43422" xr:uid="{00000000-0005-0000-0000-0000E6A80000}"/>
    <cellStyle name="20% - Accent1 4 5 2 9 3 2" xfId="43423" xr:uid="{00000000-0005-0000-0000-0000E7A80000}"/>
    <cellStyle name="20% - Accent1 4 5 2 9 4" xfId="43424" xr:uid="{00000000-0005-0000-0000-0000E8A80000}"/>
    <cellStyle name="20% - Accent1 4 5 3" xfId="43425" xr:uid="{00000000-0005-0000-0000-0000E9A80000}"/>
    <cellStyle name="20% - Accent1 4 5 3 10" xfId="43426" xr:uid="{00000000-0005-0000-0000-0000EAA80000}"/>
    <cellStyle name="20% - Accent1 4 5 3 10 2" xfId="43427" xr:uid="{00000000-0005-0000-0000-0000EBA80000}"/>
    <cellStyle name="20% - Accent1 4 5 3 10 2 2" xfId="43428" xr:uid="{00000000-0005-0000-0000-0000ECA80000}"/>
    <cellStyle name="20% - Accent1 4 5 3 10 3" xfId="43429" xr:uid="{00000000-0005-0000-0000-0000EDA80000}"/>
    <cellStyle name="20% - Accent1 4 5 3 11" xfId="43430" xr:uid="{00000000-0005-0000-0000-0000EEA80000}"/>
    <cellStyle name="20% - Accent1 4 5 3 11 2" xfId="43431" xr:uid="{00000000-0005-0000-0000-0000EFA80000}"/>
    <cellStyle name="20% - Accent1 4 5 3 11 2 2" xfId="43432" xr:uid="{00000000-0005-0000-0000-0000F0A80000}"/>
    <cellStyle name="20% - Accent1 4 5 3 11 3" xfId="43433" xr:uid="{00000000-0005-0000-0000-0000F1A80000}"/>
    <cellStyle name="20% - Accent1 4 5 3 12" xfId="43434" xr:uid="{00000000-0005-0000-0000-0000F2A80000}"/>
    <cellStyle name="20% - Accent1 4 5 3 12 2" xfId="43435" xr:uid="{00000000-0005-0000-0000-0000F3A80000}"/>
    <cellStyle name="20% - Accent1 4 5 3 13" xfId="43436" xr:uid="{00000000-0005-0000-0000-0000F4A80000}"/>
    <cellStyle name="20% - Accent1 4 5 3 13 2" xfId="43437" xr:uid="{00000000-0005-0000-0000-0000F5A80000}"/>
    <cellStyle name="20% - Accent1 4 5 3 14" xfId="43438" xr:uid="{00000000-0005-0000-0000-0000F6A80000}"/>
    <cellStyle name="20% - Accent1 4 5 3 2" xfId="43439" xr:uid="{00000000-0005-0000-0000-0000F7A80000}"/>
    <cellStyle name="20% - Accent1 4 5 3 2 10" xfId="43440" xr:uid="{00000000-0005-0000-0000-0000F8A80000}"/>
    <cellStyle name="20% - Accent1 4 5 3 2 10 2" xfId="43441" xr:uid="{00000000-0005-0000-0000-0000F9A80000}"/>
    <cellStyle name="20% - Accent1 4 5 3 2 11" xfId="43442" xr:uid="{00000000-0005-0000-0000-0000FAA80000}"/>
    <cellStyle name="20% - Accent1 4 5 3 2 2" xfId="43443" xr:uid="{00000000-0005-0000-0000-0000FBA80000}"/>
    <cellStyle name="20% - Accent1 4 5 3 2 2 2" xfId="43444" xr:uid="{00000000-0005-0000-0000-0000FCA80000}"/>
    <cellStyle name="20% - Accent1 4 5 3 2 2 2 2" xfId="43445" xr:uid="{00000000-0005-0000-0000-0000FDA80000}"/>
    <cellStyle name="20% - Accent1 4 5 3 2 2 2 2 2" xfId="43446" xr:uid="{00000000-0005-0000-0000-0000FEA80000}"/>
    <cellStyle name="20% - Accent1 4 5 3 2 2 2 2 2 2" xfId="43447" xr:uid="{00000000-0005-0000-0000-0000FFA80000}"/>
    <cellStyle name="20% - Accent1 4 5 3 2 2 2 2 3" xfId="43448" xr:uid="{00000000-0005-0000-0000-000000A90000}"/>
    <cellStyle name="20% - Accent1 4 5 3 2 2 2 3" xfId="43449" xr:uid="{00000000-0005-0000-0000-000001A90000}"/>
    <cellStyle name="20% - Accent1 4 5 3 2 2 2 3 2" xfId="43450" xr:uid="{00000000-0005-0000-0000-000002A90000}"/>
    <cellStyle name="20% - Accent1 4 5 3 2 2 2 4" xfId="43451" xr:uid="{00000000-0005-0000-0000-000003A90000}"/>
    <cellStyle name="20% - Accent1 4 5 3 2 2 3" xfId="43452" xr:uid="{00000000-0005-0000-0000-000004A90000}"/>
    <cellStyle name="20% - Accent1 4 5 3 2 2 3 2" xfId="43453" xr:uid="{00000000-0005-0000-0000-000005A90000}"/>
    <cellStyle name="20% - Accent1 4 5 3 2 2 3 2 2" xfId="43454" xr:uid="{00000000-0005-0000-0000-000006A90000}"/>
    <cellStyle name="20% - Accent1 4 5 3 2 2 3 2 2 2" xfId="43455" xr:uid="{00000000-0005-0000-0000-000007A90000}"/>
    <cellStyle name="20% - Accent1 4 5 3 2 2 3 2 3" xfId="43456" xr:uid="{00000000-0005-0000-0000-000008A90000}"/>
    <cellStyle name="20% - Accent1 4 5 3 2 2 3 3" xfId="43457" xr:uid="{00000000-0005-0000-0000-000009A90000}"/>
    <cellStyle name="20% - Accent1 4 5 3 2 2 3 3 2" xfId="43458" xr:uid="{00000000-0005-0000-0000-00000AA90000}"/>
    <cellStyle name="20% - Accent1 4 5 3 2 2 3 4" xfId="43459" xr:uid="{00000000-0005-0000-0000-00000BA90000}"/>
    <cellStyle name="20% - Accent1 4 5 3 2 2 4" xfId="43460" xr:uid="{00000000-0005-0000-0000-00000CA90000}"/>
    <cellStyle name="20% - Accent1 4 5 3 2 2 4 2" xfId="43461" xr:uid="{00000000-0005-0000-0000-00000DA90000}"/>
    <cellStyle name="20% - Accent1 4 5 3 2 2 4 2 2" xfId="43462" xr:uid="{00000000-0005-0000-0000-00000EA90000}"/>
    <cellStyle name="20% - Accent1 4 5 3 2 2 4 2 2 2" xfId="43463" xr:uid="{00000000-0005-0000-0000-00000FA90000}"/>
    <cellStyle name="20% - Accent1 4 5 3 2 2 4 2 3" xfId="43464" xr:uid="{00000000-0005-0000-0000-000010A90000}"/>
    <cellStyle name="20% - Accent1 4 5 3 2 2 4 3" xfId="43465" xr:uid="{00000000-0005-0000-0000-000011A90000}"/>
    <cellStyle name="20% - Accent1 4 5 3 2 2 4 3 2" xfId="43466" xr:uid="{00000000-0005-0000-0000-000012A90000}"/>
    <cellStyle name="20% - Accent1 4 5 3 2 2 4 4" xfId="43467" xr:uid="{00000000-0005-0000-0000-000013A90000}"/>
    <cellStyle name="20% - Accent1 4 5 3 2 2 5" xfId="43468" xr:uid="{00000000-0005-0000-0000-000014A90000}"/>
    <cellStyle name="20% - Accent1 4 5 3 2 2 5 2" xfId="43469" xr:uid="{00000000-0005-0000-0000-000015A90000}"/>
    <cellStyle name="20% - Accent1 4 5 3 2 2 5 2 2" xfId="43470" xr:uid="{00000000-0005-0000-0000-000016A90000}"/>
    <cellStyle name="20% - Accent1 4 5 3 2 2 5 3" xfId="43471" xr:uid="{00000000-0005-0000-0000-000017A90000}"/>
    <cellStyle name="20% - Accent1 4 5 3 2 2 6" xfId="43472" xr:uid="{00000000-0005-0000-0000-000018A90000}"/>
    <cellStyle name="20% - Accent1 4 5 3 2 2 6 2" xfId="43473" xr:uid="{00000000-0005-0000-0000-000019A90000}"/>
    <cellStyle name="20% - Accent1 4 5 3 2 2 6 2 2" xfId="43474" xr:uid="{00000000-0005-0000-0000-00001AA90000}"/>
    <cellStyle name="20% - Accent1 4 5 3 2 2 6 3" xfId="43475" xr:uid="{00000000-0005-0000-0000-00001BA90000}"/>
    <cellStyle name="20% - Accent1 4 5 3 2 2 7" xfId="43476" xr:uid="{00000000-0005-0000-0000-00001CA90000}"/>
    <cellStyle name="20% - Accent1 4 5 3 2 2 7 2" xfId="43477" xr:uid="{00000000-0005-0000-0000-00001DA90000}"/>
    <cellStyle name="20% - Accent1 4 5 3 2 2 8" xfId="43478" xr:uid="{00000000-0005-0000-0000-00001EA90000}"/>
    <cellStyle name="20% - Accent1 4 5 3 2 2 8 2" xfId="43479" xr:uid="{00000000-0005-0000-0000-00001FA90000}"/>
    <cellStyle name="20% - Accent1 4 5 3 2 2 9" xfId="43480" xr:uid="{00000000-0005-0000-0000-000020A90000}"/>
    <cellStyle name="20% - Accent1 4 5 3 2 3" xfId="43481" xr:uid="{00000000-0005-0000-0000-000021A90000}"/>
    <cellStyle name="20% - Accent1 4 5 3 2 3 2" xfId="43482" xr:uid="{00000000-0005-0000-0000-000022A90000}"/>
    <cellStyle name="20% - Accent1 4 5 3 2 3 2 2" xfId="43483" xr:uid="{00000000-0005-0000-0000-000023A90000}"/>
    <cellStyle name="20% - Accent1 4 5 3 2 3 2 2 2" xfId="43484" xr:uid="{00000000-0005-0000-0000-000024A90000}"/>
    <cellStyle name="20% - Accent1 4 5 3 2 3 2 2 2 2" xfId="43485" xr:uid="{00000000-0005-0000-0000-000025A90000}"/>
    <cellStyle name="20% - Accent1 4 5 3 2 3 2 2 3" xfId="43486" xr:uid="{00000000-0005-0000-0000-000026A90000}"/>
    <cellStyle name="20% - Accent1 4 5 3 2 3 2 3" xfId="43487" xr:uid="{00000000-0005-0000-0000-000027A90000}"/>
    <cellStyle name="20% - Accent1 4 5 3 2 3 2 3 2" xfId="43488" xr:uid="{00000000-0005-0000-0000-000028A90000}"/>
    <cellStyle name="20% - Accent1 4 5 3 2 3 2 4" xfId="43489" xr:uid="{00000000-0005-0000-0000-000029A90000}"/>
    <cellStyle name="20% - Accent1 4 5 3 2 3 3" xfId="43490" xr:uid="{00000000-0005-0000-0000-00002AA90000}"/>
    <cellStyle name="20% - Accent1 4 5 3 2 3 3 2" xfId="43491" xr:uid="{00000000-0005-0000-0000-00002BA90000}"/>
    <cellStyle name="20% - Accent1 4 5 3 2 3 3 2 2" xfId="43492" xr:uid="{00000000-0005-0000-0000-00002CA90000}"/>
    <cellStyle name="20% - Accent1 4 5 3 2 3 3 2 2 2" xfId="43493" xr:uid="{00000000-0005-0000-0000-00002DA90000}"/>
    <cellStyle name="20% - Accent1 4 5 3 2 3 3 2 3" xfId="43494" xr:uid="{00000000-0005-0000-0000-00002EA90000}"/>
    <cellStyle name="20% - Accent1 4 5 3 2 3 3 3" xfId="43495" xr:uid="{00000000-0005-0000-0000-00002FA90000}"/>
    <cellStyle name="20% - Accent1 4 5 3 2 3 3 3 2" xfId="43496" xr:uid="{00000000-0005-0000-0000-000030A90000}"/>
    <cellStyle name="20% - Accent1 4 5 3 2 3 3 4" xfId="43497" xr:uid="{00000000-0005-0000-0000-000031A90000}"/>
    <cellStyle name="20% - Accent1 4 5 3 2 3 4" xfId="43498" xr:uid="{00000000-0005-0000-0000-000032A90000}"/>
    <cellStyle name="20% - Accent1 4 5 3 2 3 4 2" xfId="43499" xr:uid="{00000000-0005-0000-0000-000033A90000}"/>
    <cellStyle name="20% - Accent1 4 5 3 2 3 4 2 2" xfId="43500" xr:uid="{00000000-0005-0000-0000-000034A90000}"/>
    <cellStyle name="20% - Accent1 4 5 3 2 3 4 2 2 2" xfId="43501" xr:uid="{00000000-0005-0000-0000-000035A90000}"/>
    <cellStyle name="20% - Accent1 4 5 3 2 3 4 2 3" xfId="43502" xr:uid="{00000000-0005-0000-0000-000036A90000}"/>
    <cellStyle name="20% - Accent1 4 5 3 2 3 4 3" xfId="43503" xr:uid="{00000000-0005-0000-0000-000037A90000}"/>
    <cellStyle name="20% - Accent1 4 5 3 2 3 4 3 2" xfId="43504" xr:uid="{00000000-0005-0000-0000-000038A90000}"/>
    <cellStyle name="20% - Accent1 4 5 3 2 3 4 4" xfId="43505" xr:uid="{00000000-0005-0000-0000-000039A90000}"/>
    <cellStyle name="20% - Accent1 4 5 3 2 3 5" xfId="43506" xr:uid="{00000000-0005-0000-0000-00003AA90000}"/>
    <cellStyle name="20% - Accent1 4 5 3 2 3 5 2" xfId="43507" xr:uid="{00000000-0005-0000-0000-00003BA90000}"/>
    <cellStyle name="20% - Accent1 4 5 3 2 3 5 2 2" xfId="43508" xr:uid="{00000000-0005-0000-0000-00003CA90000}"/>
    <cellStyle name="20% - Accent1 4 5 3 2 3 5 3" xfId="43509" xr:uid="{00000000-0005-0000-0000-00003DA90000}"/>
    <cellStyle name="20% - Accent1 4 5 3 2 3 6" xfId="43510" xr:uid="{00000000-0005-0000-0000-00003EA90000}"/>
    <cellStyle name="20% - Accent1 4 5 3 2 3 6 2" xfId="43511" xr:uid="{00000000-0005-0000-0000-00003FA90000}"/>
    <cellStyle name="20% - Accent1 4 5 3 2 3 6 2 2" xfId="43512" xr:uid="{00000000-0005-0000-0000-000040A90000}"/>
    <cellStyle name="20% - Accent1 4 5 3 2 3 6 3" xfId="43513" xr:uid="{00000000-0005-0000-0000-000041A90000}"/>
    <cellStyle name="20% - Accent1 4 5 3 2 3 7" xfId="43514" xr:uid="{00000000-0005-0000-0000-000042A90000}"/>
    <cellStyle name="20% - Accent1 4 5 3 2 3 7 2" xfId="43515" xr:uid="{00000000-0005-0000-0000-000043A90000}"/>
    <cellStyle name="20% - Accent1 4 5 3 2 3 8" xfId="43516" xr:uid="{00000000-0005-0000-0000-000044A90000}"/>
    <cellStyle name="20% - Accent1 4 5 3 2 3 8 2" xfId="43517" xr:uid="{00000000-0005-0000-0000-000045A90000}"/>
    <cellStyle name="20% - Accent1 4 5 3 2 3 9" xfId="43518" xr:uid="{00000000-0005-0000-0000-000046A90000}"/>
    <cellStyle name="20% - Accent1 4 5 3 2 4" xfId="43519" xr:uid="{00000000-0005-0000-0000-000047A90000}"/>
    <cellStyle name="20% - Accent1 4 5 3 2 4 2" xfId="43520" xr:uid="{00000000-0005-0000-0000-000048A90000}"/>
    <cellStyle name="20% - Accent1 4 5 3 2 4 2 2" xfId="43521" xr:uid="{00000000-0005-0000-0000-000049A90000}"/>
    <cellStyle name="20% - Accent1 4 5 3 2 4 2 2 2" xfId="43522" xr:uid="{00000000-0005-0000-0000-00004AA90000}"/>
    <cellStyle name="20% - Accent1 4 5 3 2 4 2 3" xfId="43523" xr:uid="{00000000-0005-0000-0000-00004BA90000}"/>
    <cellStyle name="20% - Accent1 4 5 3 2 4 3" xfId="43524" xr:uid="{00000000-0005-0000-0000-00004CA90000}"/>
    <cellStyle name="20% - Accent1 4 5 3 2 4 3 2" xfId="43525" xr:uid="{00000000-0005-0000-0000-00004DA90000}"/>
    <cellStyle name="20% - Accent1 4 5 3 2 4 4" xfId="43526" xr:uid="{00000000-0005-0000-0000-00004EA90000}"/>
    <cellStyle name="20% - Accent1 4 5 3 2 5" xfId="43527" xr:uid="{00000000-0005-0000-0000-00004FA90000}"/>
    <cellStyle name="20% - Accent1 4 5 3 2 5 2" xfId="43528" xr:uid="{00000000-0005-0000-0000-000050A90000}"/>
    <cellStyle name="20% - Accent1 4 5 3 2 5 2 2" xfId="43529" xr:uid="{00000000-0005-0000-0000-000051A90000}"/>
    <cellStyle name="20% - Accent1 4 5 3 2 5 2 2 2" xfId="43530" xr:uid="{00000000-0005-0000-0000-000052A90000}"/>
    <cellStyle name="20% - Accent1 4 5 3 2 5 2 3" xfId="43531" xr:uid="{00000000-0005-0000-0000-000053A90000}"/>
    <cellStyle name="20% - Accent1 4 5 3 2 5 3" xfId="43532" xr:uid="{00000000-0005-0000-0000-000054A90000}"/>
    <cellStyle name="20% - Accent1 4 5 3 2 5 3 2" xfId="43533" xr:uid="{00000000-0005-0000-0000-000055A90000}"/>
    <cellStyle name="20% - Accent1 4 5 3 2 5 4" xfId="43534" xr:uid="{00000000-0005-0000-0000-000056A90000}"/>
    <cellStyle name="20% - Accent1 4 5 3 2 6" xfId="43535" xr:uid="{00000000-0005-0000-0000-000057A90000}"/>
    <cellStyle name="20% - Accent1 4 5 3 2 6 2" xfId="43536" xr:uid="{00000000-0005-0000-0000-000058A90000}"/>
    <cellStyle name="20% - Accent1 4 5 3 2 6 2 2" xfId="43537" xr:uid="{00000000-0005-0000-0000-000059A90000}"/>
    <cellStyle name="20% - Accent1 4 5 3 2 6 2 2 2" xfId="43538" xr:uid="{00000000-0005-0000-0000-00005AA90000}"/>
    <cellStyle name="20% - Accent1 4 5 3 2 6 2 3" xfId="43539" xr:uid="{00000000-0005-0000-0000-00005BA90000}"/>
    <cellStyle name="20% - Accent1 4 5 3 2 6 3" xfId="43540" xr:uid="{00000000-0005-0000-0000-00005CA90000}"/>
    <cellStyle name="20% - Accent1 4 5 3 2 6 3 2" xfId="43541" xr:uid="{00000000-0005-0000-0000-00005DA90000}"/>
    <cellStyle name="20% - Accent1 4 5 3 2 6 4" xfId="43542" xr:uid="{00000000-0005-0000-0000-00005EA90000}"/>
    <cellStyle name="20% - Accent1 4 5 3 2 7" xfId="43543" xr:uid="{00000000-0005-0000-0000-00005FA90000}"/>
    <cellStyle name="20% - Accent1 4 5 3 2 7 2" xfId="43544" xr:uid="{00000000-0005-0000-0000-000060A90000}"/>
    <cellStyle name="20% - Accent1 4 5 3 2 7 2 2" xfId="43545" xr:uid="{00000000-0005-0000-0000-000061A90000}"/>
    <cellStyle name="20% - Accent1 4 5 3 2 7 3" xfId="43546" xr:uid="{00000000-0005-0000-0000-000062A90000}"/>
    <cellStyle name="20% - Accent1 4 5 3 2 8" xfId="43547" xr:uid="{00000000-0005-0000-0000-000063A90000}"/>
    <cellStyle name="20% - Accent1 4 5 3 2 8 2" xfId="43548" xr:uid="{00000000-0005-0000-0000-000064A90000}"/>
    <cellStyle name="20% - Accent1 4 5 3 2 8 2 2" xfId="43549" xr:uid="{00000000-0005-0000-0000-000065A90000}"/>
    <cellStyle name="20% - Accent1 4 5 3 2 8 3" xfId="43550" xr:uid="{00000000-0005-0000-0000-000066A90000}"/>
    <cellStyle name="20% - Accent1 4 5 3 2 9" xfId="43551" xr:uid="{00000000-0005-0000-0000-000067A90000}"/>
    <cellStyle name="20% - Accent1 4 5 3 2 9 2" xfId="43552" xr:uid="{00000000-0005-0000-0000-000068A90000}"/>
    <cellStyle name="20% - Accent1 4 5 3 3" xfId="43553" xr:uid="{00000000-0005-0000-0000-000069A90000}"/>
    <cellStyle name="20% - Accent1 4 5 3 3 10" xfId="43554" xr:uid="{00000000-0005-0000-0000-00006AA90000}"/>
    <cellStyle name="20% - Accent1 4 5 3 3 10 2" xfId="43555" xr:uid="{00000000-0005-0000-0000-00006BA90000}"/>
    <cellStyle name="20% - Accent1 4 5 3 3 11" xfId="43556" xr:uid="{00000000-0005-0000-0000-00006CA90000}"/>
    <cellStyle name="20% - Accent1 4 5 3 3 2" xfId="43557" xr:uid="{00000000-0005-0000-0000-00006DA90000}"/>
    <cellStyle name="20% - Accent1 4 5 3 3 2 2" xfId="43558" xr:uid="{00000000-0005-0000-0000-00006EA90000}"/>
    <cellStyle name="20% - Accent1 4 5 3 3 2 2 2" xfId="43559" xr:uid="{00000000-0005-0000-0000-00006FA90000}"/>
    <cellStyle name="20% - Accent1 4 5 3 3 2 2 2 2" xfId="43560" xr:uid="{00000000-0005-0000-0000-000070A90000}"/>
    <cellStyle name="20% - Accent1 4 5 3 3 2 2 2 2 2" xfId="43561" xr:uid="{00000000-0005-0000-0000-000071A90000}"/>
    <cellStyle name="20% - Accent1 4 5 3 3 2 2 2 3" xfId="43562" xr:uid="{00000000-0005-0000-0000-000072A90000}"/>
    <cellStyle name="20% - Accent1 4 5 3 3 2 2 3" xfId="43563" xr:uid="{00000000-0005-0000-0000-000073A90000}"/>
    <cellStyle name="20% - Accent1 4 5 3 3 2 2 3 2" xfId="43564" xr:uid="{00000000-0005-0000-0000-000074A90000}"/>
    <cellStyle name="20% - Accent1 4 5 3 3 2 2 4" xfId="43565" xr:uid="{00000000-0005-0000-0000-000075A90000}"/>
    <cellStyle name="20% - Accent1 4 5 3 3 2 3" xfId="43566" xr:uid="{00000000-0005-0000-0000-000076A90000}"/>
    <cellStyle name="20% - Accent1 4 5 3 3 2 3 2" xfId="43567" xr:uid="{00000000-0005-0000-0000-000077A90000}"/>
    <cellStyle name="20% - Accent1 4 5 3 3 2 3 2 2" xfId="43568" xr:uid="{00000000-0005-0000-0000-000078A90000}"/>
    <cellStyle name="20% - Accent1 4 5 3 3 2 3 2 2 2" xfId="43569" xr:uid="{00000000-0005-0000-0000-000079A90000}"/>
    <cellStyle name="20% - Accent1 4 5 3 3 2 3 2 3" xfId="43570" xr:uid="{00000000-0005-0000-0000-00007AA90000}"/>
    <cellStyle name="20% - Accent1 4 5 3 3 2 3 3" xfId="43571" xr:uid="{00000000-0005-0000-0000-00007BA90000}"/>
    <cellStyle name="20% - Accent1 4 5 3 3 2 3 3 2" xfId="43572" xr:uid="{00000000-0005-0000-0000-00007CA90000}"/>
    <cellStyle name="20% - Accent1 4 5 3 3 2 3 4" xfId="43573" xr:uid="{00000000-0005-0000-0000-00007DA90000}"/>
    <cellStyle name="20% - Accent1 4 5 3 3 2 4" xfId="43574" xr:uid="{00000000-0005-0000-0000-00007EA90000}"/>
    <cellStyle name="20% - Accent1 4 5 3 3 2 4 2" xfId="43575" xr:uid="{00000000-0005-0000-0000-00007FA90000}"/>
    <cellStyle name="20% - Accent1 4 5 3 3 2 4 2 2" xfId="43576" xr:uid="{00000000-0005-0000-0000-000080A90000}"/>
    <cellStyle name="20% - Accent1 4 5 3 3 2 4 2 2 2" xfId="43577" xr:uid="{00000000-0005-0000-0000-000081A90000}"/>
    <cellStyle name="20% - Accent1 4 5 3 3 2 4 2 3" xfId="43578" xr:uid="{00000000-0005-0000-0000-000082A90000}"/>
    <cellStyle name="20% - Accent1 4 5 3 3 2 4 3" xfId="43579" xr:uid="{00000000-0005-0000-0000-000083A90000}"/>
    <cellStyle name="20% - Accent1 4 5 3 3 2 4 3 2" xfId="43580" xr:uid="{00000000-0005-0000-0000-000084A90000}"/>
    <cellStyle name="20% - Accent1 4 5 3 3 2 4 4" xfId="43581" xr:uid="{00000000-0005-0000-0000-000085A90000}"/>
    <cellStyle name="20% - Accent1 4 5 3 3 2 5" xfId="43582" xr:uid="{00000000-0005-0000-0000-000086A90000}"/>
    <cellStyle name="20% - Accent1 4 5 3 3 2 5 2" xfId="43583" xr:uid="{00000000-0005-0000-0000-000087A90000}"/>
    <cellStyle name="20% - Accent1 4 5 3 3 2 5 2 2" xfId="43584" xr:uid="{00000000-0005-0000-0000-000088A90000}"/>
    <cellStyle name="20% - Accent1 4 5 3 3 2 5 3" xfId="43585" xr:uid="{00000000-0005-0000-0000-000089A90000}"/>
    <cellStyle name="20% - Accent1 4 5 3 3 2 6" xfId="43586" xr:uid="{00000000-0005-0000-0000-00008AA90000}"/>
    <cellStyle name="20% - Accent1 4 5 3 3 2 6 2" xfId="43587" xr:uid="{00000000-0005-0000-0000-00008BA90000}"/>
    <cellStyle name="20% - Accent1 4 5 3 3 2 6 2 2" xfId="43588" xr:uid="{00000000-0005-0000-0000-00008CA90000}"/>
    <cellStyle name="20% - Accent1 4 5 3 3 2 6 3" xfId="43589" xr:uid="{00000000-0005-0000-0000-00008DA90000}"/>
    <cellStyle name="20% - Accent1 4 5 3 3 2 7" xfId="43590" xr:uid="{00000000-0005-0000-0000-00008EA90000}"/>
    <cellStyle name="20% - Accent1 4 5 3 3 2 7 2" xfId="43591" xr:uid="{00000000-0005-0000-0000-00008FA90000}"/>
    <cellStyle name="20% - Accent1 4 5 3 3 2 8" xfId="43592" xr:uid="{00000000-0005-0000-0000-000090A90000}"/>
    <cellStyle name="20% - Accent1 4 5 3 3 2 8 2" xfId="43593" xr:uid="{00000000-0005-0000-0000-000091A90000}"/>
    <cellStyle name="20% - Accent1 4 5 3 3 2 9" xfId="43594" xr:uid="{00000000-0005-0000-0000-000092A90000}"/>
    <cellStyle name="20% - Accent1 4 5 3 3 3" xfId="43595" xr:uid="{00000000-0005-0000-0000-000093A90000}"/>
    <cellStyle name="20% - Accent1 4 5 3 3 3 2" xfId="43596" xr:uid="{00000000-0005-0000-0000-000094A90000}"/>
    <cellStyle name="20% - Accent1 4 5 3 3 3 2 2" xfId="43597" xr:uid="{00000000-0005-0000-0000-000095A90000}"/>
    <cellStyle name="20% - Accent1 4 5 3 3 3 2 2 2" xfId="43598" xr:uid="{00000000-0005-0000-0000-000096A90000}"/>
    <cellStyle name="20% - Accent1 4 5 3 3 3 2 2 2 2" xfId="43599" xr:uid="{00000000-0005-0000-0000-000097A90000}"/>
    <cellStyle name="20% - Accent1 4 5 3 3 3 2 2 3" xfId="43600" xr:uid="{00000000-0005-0000-0000-000098A90000}"/>
    <cellStyle name="20% - Accent1 4 5 3 3 3 2 3" xfId="43601" xr:uid="{00000000-0005-0000-0000-000099A90000}"/>
    <cellStyle name="20% - Accent1 4 5 3 3 3 2 3 2" xfId="43602" xr:uid="{00000000-0005-0000-0000-00009AA90000}"/>
    <cellStyle name="20% - Accent1 4 5 3 3 3 2 4" xfId="43603" xr:uid="{00000000-0005-0000-0000-00009BA90000}"/>
    <cellStyle name="20% - Accent1 4 5 3 3 3 3" xfId="43604" xr:uid="{00000000-0005-0000-0000-00009CA90000}"/>
    <cellStyle name="20% - Accent1 4 5 3 3 3 3 2" xfId="43605" xr:uid="{00000000-0005-0000-0000-00009DA90000}"/>
    <cellStyle name="20% - Accent1 4 5 3 3 3 3 2 2" xfId="43606" xr:uid="{00000000-0005-0000-0000-00009EA90000}"/>
    <cellStyle name="20% - Accent1 4 5 3 3 3 3 2 2 2" xfId="43607" xr:uid="{00000000-0005-0000-0000-00009FA90000}"/>
    <cellStyle name="20% - Accent1 4 5 3 3 3 3 2 3" xfId="43608" xr:uid="{00000000-0005-0000-0000-0000A0A90000}"/>
    <cellStyle name="20% - Accent1 4 5 3 3 3 3 3" xfId="43609" xr:uid="{00000000-0005-0000-0000-0000A1A90000}"/>
    <cellStyle name="20% - Accent1 4 5 3 3 3 3 3 2" xfId="43610" xr:uid="{00000000-0005-0000-0000-0000A2A90000}"/>
    <cellStyle name="20% - Accent1 4 5 3 3 3 3 4" xfId="43611" xr:uid="{00000000-0005-0000-0000-0000A3A90000}"/>
    <cellStyle name="20% - Accent1 4 5 3 3 3 4" xfId="43612" xr:uid="{00000000-0005-0000-0000-0000A4A90000}"/>
    <cellStyle name="20% - Accent1 4 5 3 3 3 4 2" xfId="43613" xr:uid="{00000000-0005-0000-0000-0000A5A90000}"/>
    <cellStyle name="20% - Accent1 4 5 3 3 3 4 2 2" xfId="43614" xr:uid="{00000000-0005-0000-0000-0000A6A90000}"/>
    <cellStyle name="20% - Accent1 4 5 3 3 3 4 2 2 2" xfId="43615" xr:uid="{00000000-0005-0000-0000-0000A7A90000}"/>
    <cellStyle name="20% - Accent1 4 5 3 3 3 4 2 3" xfId="43616" xr:uid="{00000000-0005-0000-0000-0000A8A90000}"/>
    <cellStyle name="20% - Accent1 4 5 3 3 3 4 3" xfId="43617" xr:uid="{00000000-0005-0000-0000-0000A9A90000}"/>
    <cellStyle name="20% - Accent1 4 5 3 3 3 4 3 2" xfId="43618" xr:uid="{00000000-0005-0000-0000-0000AAA90000}"/>
    <cellStyle name="20% - Accent1 4 5 3 3 3 4 4" xfId="43619" xr:uid="{00000000-0005-0000-0000-0000ABA90000}"/>
    <cellStyle name="20% - Accent1 4 5 3 3 3 5" xfId="43620" xr:uid="{00000000-0005-0000-0000-0000ACA90000}"/>
    <cellStyle name="20% - Accent1 4 5 3 3 3 5 2" xfId="43621" xr:uid="{00000000-0005-0000-0000-0000ADA90000}"/>
    <cellStyle name="20% - Accent1 4 5 3 3 3 5 2 2" xfId="43622" xr:uid="{00000000-0005-0000-0000-0000AEA90000}"/>
    <cellStyle name="20% - Accent1 4 5 3 3 3 5 3" xfId="43623" xr:uid="{00000000-0005-0000-0000-0000AFA90000}"/>
    <cellStyle name="20% - Accent1 4 5 3 3 3 6" xfId="43624" xr:uid="{00000000-0005-0000-0000-0000B0A90000}"/>
    <cellStyle name="20% - Accent1 4 5 3 3 3 6 2" xfId="43625" xr:uid="{00000000-0005-0000-0000-0000B1A90000}"/>
    <cellStyle name="20% - Accent1 4 5 3 3 3 6 2 2" xfId="43626" xr:uid="{00000000-0005-0000-0000-0000B2A90000}"/>
    <cellStyle name="20% - Accent1 4 5 3 3 3 6 3" xfId="43627" xr:uid="{00000000-0005-0000-0000-0000B3A90000}"/>
    <cellStyle name="20% - Accent1 4 5 3 3 3 7" xfId="43628" xr:uid="{00000000-0005-0000-0000-0000B4A90000}"/>
    <cellStyle name="20% - Accent1 4 5 3 3 3 7 2" xfId="43629" xr:uid="{00000000-0005-0000-0000-0000B5A90000}"/>
    <cellStyle name="20% - Accent1 4 5 3 3 3 8" xfId="43630" xr:uid="{00000000-0005-0000-0000-0000B6A90000}"/>
    <cellStyle name="20% - Accent1 4 5 3 3 3 8 2" xfId="43631" xr:uid="{00000000-0005-0000-0000-0000B7A90000}"/>
    <cellStyle name="20% - Accent1 4 5 3 3 3 9" xfId="43632" xr:uid="{00000000-0005-0000-0000-0000B8A90000}"/>
    <cellStyle name="20% - Accent1 4 5 3 3 4" xfId="43633" xr:uid="{00000000-0005-0000-0000-0000B9A90000}"/>
    <cellStyle name="20% - Accent1 4 5 3 3 4 2" xfId="43634" xr:uid="{00000000-0005-0000-0000-0000BAA90000}"/>
    <cellStyle name="20% - Accent1 4 5 3 3 4 2 2" xfId="43635" xr:uid="{00000000-0005-0000-0000-0000BBA90000}"/>
    <cellStyle name="20% - Accent1 4 5 3 3 4 2 2 2" xfId="43636" xr:uid="{00000000-0005-0000-0000-0000BCA90000}"/>
    <cellStyle name="20% - Accent1 4 5 3 3 4 2 3" xfId="43637" xr:uid="{00000000-0005-0000-0000-0000BDA90000}"/>
    <cellStyle name="20% - Accent1 4 5 3 3 4 3" xfId="43638" xr:uid="{00000000-0005-0000-0000-0000BEA90000}"/>
    <cellStyle name="20% - Accent1 4 5 3 3 4 3 2" xfId="43639" xr:uid="{00000000-0005-0000-0000-0000BFA90000}"/>
    <cellStyle name="20% - Accent1 4 5 3 3 4 4" xfId="43640" xr:uid="{00000000-0005-0000-0000-0000C0A90000}"/>
    <cellStyle name="20% - Accent1 4 5 3 3 5" xfId="43641" xr:uid="{00000000-0005-0000-0000-0000C1A90000}"/>
    <cellStyle name="20% - Accent1 4 5 3 3 5 2" xfId="43642" xr:uid="{00000000-0005-0000-0000-0000C2A90000}"/>
    <cellStyle name="20% - Accent1 4 5 3 3 5 2 2" xfId="43643" xr:uid="{00000000-0005-0000-0000-0000C3A90000}"/>
    <cellStyle name="20% - Accent1 4 5 3 3 5 2 2 2" xfId="43644" xr:uid="{00000000-0005-0000-0000-0000C4A90000}"/>
    <cellStyle name="20% - Accent1 4 5 3 3 5 2 3" xfId="43645" xr:uid="{00000000-0005-0000-0000-0000C5A90000}"/>
    <cellStyle name="20% - Accent1 4 5 3 3 5 3" xfId="43646" xr:uid="{00000000-0005-0000-0000-0000C6A90000}"/>
    <cellStyle name="20% - Accent1 4 5 3 3 5 3 2" xfId="43647" xr:uid="{00000000-0005-0000-0000-0000C7A90000}"/>
    <cellStyle name="20% - Accent1 4 5 3 3 5 4" xfId="43648" xr:uid="{00000000-0005-0000-0000-0000C8A90000}"/>
    <cellStyle name="20% - Accent1 4 5 3 3 6" xfId="43649" xr:uid="{00000000-0005-0000-0000-0000C9A90000}"/>
    <cellStyle name="20% - Accent1 4 5 3 3 6 2" xfId="43650" xr:uid="{00000000-0005-0000-0000-0000CAA90000}"/>
    <cellStyle name="20% - Accent1 4 5 3 3 6 2 2" xfId="43651" xr:uid="{00000000-0005-0000-0000-0000CBA90000}"/>
    <cellStyle name="20% - Accent1 4 5 3 3 6 2 2 2" xfId="43652" xr:uid="{00000000-0005-0000-0000-0000CCA90000}"/>
    <cellStyle name="20% - Accent1 4 5 3 3 6 2 3" xfId="43653" xr:uid="{00000000-0005-0000-0000-0000CDA90000}"/>
    <cellStyle name="20% - Accent1 4 5 3 3 6 3" xfId="43654" xr:uid="{00000000-0005-0000-0000-0000CEA90000}"/>
    <cellStyle name="20% - Accent1 4 5 3 3 6 3 2" xfId="43655" xr:uid="{00000000-0005-0000-0000-0000CFA90000}"/>
    <cellStyle name="20% - Accent1 4 5 3 3 6 4" xfId="43656" xr:uid="{00000000-0005-0000-0000-0000D0A90000}"/>
    <cellStyle name="20% - Accent1 4 5 3 3 7" xfId="43657" xr:uid="{00000000-0005-0000-0000-0000D1A90000}"/>
    <cellStyle name="20% - Accent1 4 5 3 3 7 2" xfId="43658" xr:uid="{00000000-0005-0000-0000-0000D2A90000}"/>
    <cellStyle name="20% - Accent1 4 5 3 3 7 2 2" xfId="43659" xr:uid="{00000000-0005-0000-0000-0000D3A90000}"/>
    <cellStyle name="20% - Accent1 4 5 3 3 7 3" xfId="43660" xr:uid="{00000000-0005-0000-0000-0000D4A90000}"/>
    <cellStyle name="20% - Accent1 4 5 3 3 8" xfId="43661" xr:uid="{00000000-0005-0000-0000-0000D5A90000}"/>
    <cellStyle name="20% - Accent1 4 5 3 3 8 2" xfId="43662" xr:uid="{00000000-0005-0000-0000-0000D6A90000}"/>
    <cellStyle name="20% - Accent1 4 5 3 3 8 2 2" xfId="43663" xr:uid="{00000000-0005-0000-0000-0000D7A90000}"/>
    <cellStyle name="20% - Accent1 4 5 3 3 8 3" xfId="43664" xr:uid="{00000000-0005-0000-0000-0000D8A90000}"/>
    <cellStyle name="20% - Accent1 4 5 3 3 9" xfId="43665" xr:uid="{00000000-0005-0000-0000-0000D9A90000}"/>
    <cellStyle name="20% - Accent1 4 5 3 3 9 2" xfId="43666" xr:uid="{00000000-0005-0000-0000-0000DAA90000}"/>
    <cellStyle name="20% - Accent1 4 5 3 4" xfId="43667" xr:uid="{00000000-0005-0000-0000-0000DBA90000}"/>
    <cellStyle name="20% - Accent1 4 5 3 4 10" xfId="43668" xr:uid="{00000000-0005-0000-0000-0000DCA90000}"/>
    <cellStyle name="20% - Accent1 4 5 3 4 10 2" xfId="43669" xr:uid="{00000000-0005-0000-0000-0000DDA90000}"/>
    <cellStyle name="20% - Accent1 4 5 3 4 11" xfId="43670" xr:uid="{00000000-0005-0000-0000-0000DEA90000}"/>
    <cellStyle name="20% - Accent1 4 5 3 4 2" xfId="43671" xr:uid="{00000000-0005-0000-0000-0000DFA90000}"/>
    <cellStyle name="20% - Accent1 4 5 3 4 2 2" xfId="43672" xr:uid="{00000000-0005-0000-0000-0000E0A90000}"/>
    <cellStyle name="20% - Accent1 4 5 3 4 2 2 2" xfId="43673" xr:uid="{00000000-0005-0000-0000-0000E1A90000}"/>
    <cellStyle name="20% - Accent1 4 5 3 4 2 2 2 2" xfId="43674" xr:uid="{00000000-0005-0000-0000-0000E2A90000}"/>
    <cellStyle name="20% - Accent1 4 5 3 4 2 2 2 2 2" xfId="43675" xr:uid="{00000000-0005-0000-0000-0000E3A90000}"/>
    <cellStyle name="20% - Accent1 4 5 3 4 2 2 2 3" xfId="43676" xr:uid="{00000000-0005-0000-0000-0000E4A90000}"/>
    <cellStyle name="20% - Accent1 4 5 3 4 2 2 3" xfId="43677" xr:uid="{00000000-0005-0000-0000-0000E5A90000}"/>
    <cellStyle name="20% - Accent1 4 5 3 4 2 2 3 2" xfId="43678" xr:uid="{00000000-0005-0000-0000-0000E6A90000}"/>
    <cellStyle name="20% - Accent1 4 5 3 4 2 2 4" xfId="43679" xr:uid="{00000000-0005-0000-0000-0000E7A90000}"/>
    <cellStyle name="20% - Accent1 4 5 3 4 2 3" xfId="43680" xr:uid="{00000000-0005-0000-0000-0000E8A90000}"/>
    <cellStyle name="20% - Accent1 4 5 3 4 2 3 2" xfId="43681" xr:uid="{00000000-0005-0000-0000-0000E9A90000}"/>
    <cellStyle name="20% - Accent1 4 5 3 4 2 3 2 2" xfId="43682" xr:uid="{00000000-0005-0000-0000-0000EAA90000}"/>
    <cellStyle name="20% - Accent1 4 5 3 4 2 3 2 2 2" xfId="43683" xr:uid="{00000000-0005-0000-0000-0000EBA90000}"/>
    <cellStyle name="20% - Accent1 4 5 3 4 2 3 2 3" xfId="43684" xr:uid="{00000000-0005-0000-0000-0000ECA90000}"/>
    <cellStyle name="20% - Accent1 4 5 3 4 2 3 3" xfId="43685" xr:uid="{00000000-0005-0000-0000-0000EDA90000}"/>
    <cellStyle name="20% - Accent1 4 5 3 4 2 3 3 2" xfId="43686" xr:uid="{00000000-0005-0000-0000-0000EEA90000}"/>
    <cellStyle name="20% - Accent1 4 5 3 4 2 3 4" xfId="43687" xr:uid="{00000000-0005-0000-0000-0000EFA90000}"/>
    <cellStyle name="20% - Accent1 4 5 3 4 2 4" xfId="43688" xr:uid="{00000000-0005-0000-0000-0000F0A90000}"/>
    <cellStyle name="20% - Accent1 4 5 3 4 2 4 2" xfId="43689" xr:uid="{00000000-0005-0000-0000-0000F1A90000}"/>
    <cellStyle name="20% - Accent1 4 5 3 4 2 4 2 2" xfId="43690" xr:uid="{00000000-0005-0000-0000-0000F2A90000}"/>
    <cellStyle name="20% - Accent1 4 5 3 4 2 4 2 2 2" xfId="43691" xr:uid="{00000000-0005-0000-0000-0000F3A90000}"/>
    <cellStyle name="20% - Accent1 4 5 3 4 2 4 2 3" xfId="43692" xr:uid="{00000000-0005-0000-0000-0000F4A90000}"/>
    <cellStyle name="20% - Accent1 4 5 3 4 2 4 3" xfId="43693" xr:uid="{00000000-0005-0000-0000-0000F5A90000}"/>
    <cellStyle name="20% - Accent1 4 5 3 4 2 4 3 2" xfId="43694" xr:uid="{00000000-0005-0000-0000-0000F6A90000}"/>
    <cellStyle name="20% - Accent1 4 5 3 4 2 4 4" xfId="43695" xr:uid="{00000000-0005-0000-0000-0000F7A90000}"/>
    <cellStyle name="20% - Accent1 4 5 3 4 2 5" xfId="43696" xr:uid="{00000000-0005-0000-0000-0000F8A90000}"/>
    <cellStyle name="20% - Accent1 4 5 3 4 2 5 2" xfId="43697" xr:uid="{00000000-0005-0000-0000-0000F9A90000}"/>
    <cellStyle name="20% - Accent1 4 5 3 4 2 5 2 2" xfId="43698" xr:uid="{00000000-0005-0000-0000-0000FAA90000}"/>
    <cellStyle name="20% - Accent1 4 5 3 4 2 5 3" xfId="43699" xr:uid="{00000000-0005-0000-0000-0000FBA90000}"/>
    <cellStyle name="20% - Accent1 4 5 3 4 2 6" xfId="43700" xr:uid="{00000000-0005-0000-0000-0000FCA90000}"/>
    <cellStyle name="20% - Accent1 4 5 3 4 2 6 2" xfId="43701" xr:uid="{00000000-0005-0000-0000-0000FDA90000}"/>
    <cellStyle name="20% - Accent1 4 5 3 4 2 6 2 2" xfId="43702" xr:uid="{00000000-0005-0000-0000-0000FEA90000}"/>
    <cellStyle name="20% - Accent1 4 5 3 4 2 6 3" xfId="43703" xr:uid="{00000000-0005-0000-0000-0000FFA90000}"/>
    <cellStyle name="20% - Accent1 4 5 3 4 2 7" xfId="43704" xr:uid="{00000000-0005-0000-0000-000000AA0000}"/>
    <cellStyle name="20% - Accent1 4 5 3 4 2 7 2" xfId="43705" xr:uid="{00000000-0005-0000-0000-000001AA0000}"/>
    <cellStyle name="20% - Accent1 4 5 3 4 2 8" xfId="43706" xr:uid="{00000000-0005-0000-0000-000002AA0000}"/>
    <cellStyle name="20% - Accent1 4 5 3 4 2 8 2" xfId="43707" xr:uid="{00000000-0005-0000-0000-000003AA0000}"/>
    <cellStyle name="20% - Accent1 4 5 3 4 2 9" xfId="43708" xr:uid="{00000000-0005-0000-0000-000004AA0000}"/>
    <cellStyle name="20% - Accent1 4 5 3 4 3" xfId="43709" xr:uid="{00000000-0005-0000-0000-000005AA0000}"/>
    <cellStyle name="20% - Accent1 4 5 3 4 3 2" xfId="43710" xr:uid="{00000000-0005-0000-0000-000006AA0000}"/>
    <cellStyle name="20% - Accent1 4 5 3 4 3 2 2" xfId="43711" xr:uid="{00000000-0005-0000-0000-000007AA0000}"/>
    <cellStyle name="20% - Accent1 4 5 3 4 3 2 2 2" xfId="43712" xr:uid="{00000000-0005-0000-0000-000008AA0000}"/>
    <cellStyle name="20% - Accent1 4 5 3 4 3 2 2 2 2" xfId="43713" xr:uid="{00000000-0005-0000-0000-000009AA0000}"/>
    <cellStyle name="20% - Accent1 4 5 3 4 3 2 2 3" xfId="43714" xr:uid="{00000000-0005-0000-0000-00000AAA0000}"/>
    <cellStyle name="20% - Accent1 4 5 3 4 3 2 3" xfId="43715" xr:uid="{00000000-0005-0000-0000-00000BAA0000}"/>
    <cellStyle name="20% - Accent1 4 5 3 4 3 2 3 2" xfId="43716" xr:uid="{00000000-0005-0000-0000-00000CAA0000}"/>
    <cellStyle name="20% - Accent1 4 5 3 4 3 2 4" xfId="43717" xr:uid="{00000000-0005-0000-0000-00000DAA0000}"/>
    <cellStyle name="20% - Accent1 4 5 3 4 3 3" xfId="43718" xr:uid="{00000000-0005-0000-0000-00000EAA0000}"/>
    <cellStyle name="20% - Accent1 4 5 3 4 3 3 2" xfId="43719" xr:uid="{00000000-0005-0000-0000-00000FAA0000}"/>
    <cellStyle name="20% - Accent1 4 5 3 4 3 3 2 2" xfId="43720" xr:uid="{00000000-0005-0000-0000-000010AA0000}"/>
    <cellStyle name="20% - Accent1 4 5 3 4 3 3 2 2 2" xfId="43721" xr:uid="{00000000-0005-0000-0000-000011AA0000}"/>
    <cellStyle name="20% - Accent1 4 5 3 4 3 3 2 3" xfId="43722" xr:uid="{00000000-0005-0000-0000-000012AA0000}"/>
    <cellStyle name="20% - Accent1 4 5 3 4 3 3 3" xfId="43723" xr:uid="{00000000-0005-0000-0000-000013AA0000}"/>
    <cellStyle name="20% - Accent1 4 5 3 4 3 3 3 2" xfId="43724" xr:uid="{00000000-0005-0000-0000-000014AA0000}"/>
    <cellStyle name="20% - Accent1 4 5 3 4 3 3 4" xfId="43725" xr:uid="{00000000-0005-0000-0000-000015AA0000}"/>
    <cellStyle name="20% - Accent1 4 5 3 4 3 4" xfId="43726" xr:uid="{00000000-0005-0000-0000-000016AA0000}"/>
    <cellStyle name="20% - Accent1 4 5 3 4 3 4 2" xfId="43727" xr:uid="{00000000-0005-0000-0000-000017AA0000}"/>
    <cellStyle name="20% - Accent1 4 5 3 4 3 4 2 2" xfId="43728" xr:uid="{00000000-0005-0000-0000-000018AA0000}"/>
    <cellStyle name="20% - Accent1 4 5 3 4 3 4 2 2 2" xfId="43729" xr:uid="{00000000-0005-0000-0000-000019AA0000}"/>
    <cellStyle name="20% - Accent1 4 5 3 4 3 4 2 3" xfId="43730" xr:uid="{00000000-0005-0000-0000-00001AAA0000}"/>
    <cellStyle name="20% - Accent1 4 5 3 4 3 4 3" xfId="43731" xr:uid="{00000000-0005-0000-0000-00001BAA0000}"/>
    <cellStyle name="20% - Accent1 4 5 3 4 3 4 3 2" xfId="43732" xr:uid="{00000000-0005-0000-0000-00001CAA0000}"/>
    <cellStyle name="20% - Accent1 4 5 3 4 3 4 4" xfId="43733" xr:uid="{00000000-0005-0000-0000-00001DAA0000}"/>
    <cellStyle name="20% - Accent1 4 5 3 4 3 5" xfId="43734" xr:uid="{00000000-0005-0000-0000-00001EAA0000}"/>
    <cellStyle name="20% - Accent1 4 5 3 4 3 5 2" xfId="43735" xr:uid="{00000000-0005-0000-0000-00001FAA0000}"/>
    <cellStyle name="20% - Accent1 4 5 3 4 3 5 2 2" xfId="43736" xr:uid="{00000000-0005-0000-0000-000020AA0000}"/>
    <cellStyle name="20% - Accent1 4 5 3 4 3 5 3" xfId="43737" xr:uid="{00000000-0005-0000-0000-000021AA0000}"/>
    <cellStyle name="20% - Accent1 4 5 3 4 3 6" xfId="43738" xr:uid="{00000000-0005-0000-0000-000022AA0000}"/>
    <cellStyle name="20% - Accent1 4 5 3 4 3 6 2" xfId="43739" xr:uid="{00000000-0005-0000-0000-000023AA0000}"/>
    <cellStyle name="20% - Accent1 4 5 3 4 3 6 2 2" xfId="43740" xr:uid="{00000000-0005-0000-0000-000024AA0000}"/>
    <cellStyle name="20% - Accent1 4 5 3 4 3 6 3" xfId="43741" xr:uid="{00000000-0005-0000-0000-000025AA0000}"/>
    <cellStyle name="20% - Accent1 4 5 3 4 3 7" xfId="43742" xr:uid="{00000000-0005-0000-0000-000026AA0000}"/>
    <cellStyle name="20% - Accent1 4 5 3 4 3 7 2" xfId="43743" xr:uid="{00000000-0005-0000-0000-000027AA0000}"/>
    <cellStyle name="20% - Accent1 4 5 3 4 3 8" xfId="43744" xr:uid="{00000000-0005-0000-0000-000028AA0000}"/>
    <cellStyle name="20% - Accent1 4 5 3 4 3 8 2" xfId="43745" xr:uid="{00000000-0005-0000-0000-000029AA0000}"/>
    <cellStyle name="20% - Accent1 4 5 3 4 3 9" xfId="43746" xr:uid="{00000000-0005-0000-0000-00002AAA0000}"/>
    <cellStyle name="20% - Accent1 4 5 3 4 4" xfId="43747" xr:uid="{00000000-0005-0000-0000-00002BAA0000}"/>
    <cellStyle name="20% - Accent1 4 5 3 4 4 2" xfId="43748" xr:uid="{00000000-0005-0000-0000-00002CAA0000}"/>
    <cellStyle name="20% - Accent1 4 5 3 4 4 2 2" xfId="43749" xr:uid="{00000000-0005-0000-0000-00002DAA0000}"/>
    <cellStyle name="20% - Accent1 4 5 3 4 4 2 2 2" xfId="43750" xr:uid="{00000000-0005-0000-0000-00002EAA0000}"/>
    <cellStyle name="20% - Accent1 4 5 3 4 4 2 3" xfId="43751" xr:uid="{00000000-0005-0000-0000-00002FAA0000}"/>
    <cellStyle name="20% - Accent1 4 5 3 4 4 3" xfId="43752" xr:uid="{00000000-0005-0000-0000-000030AA0000}"/>
    <cellStyle name="20% - Accent1 4 5 3 4 4 3 2" xfId="43753" xr:uid="{00000000-0005-0000-0000-000031AA0000}"/>
    <cellStyle name="20% - Accent1 4 5 3 4 4 4" xfId="43754" xr:uid="{00000000-0005-0000-0000-000032AA0000}"/>
    <cellStyle name="20% - Accent1 4 5 3 4 5" xfId="43755" xr:uid="{00000000-0005-0000-0000-000033AA0000}"/>
    <cellStyle name="20% - Accent1 4 5 3 4 5 2" xfId="43756" xr:uid="{00000000-0005-0000-0000-000034AA0000}"/>
    <cellStyle name="20% - Accent1 4 5 3 4 5 2 2" xfId="43757" xr:uid="{00000000-0005-0000-0000-000035AA0000}"/>
    <cellStyle name="20% - Accent1 4 5 3 4 5 2 2 2" xfId="43758" xr:uid="{00000000-0005-0000-0000-000036AA0000}"/>
    <cellStyle name="20% - Accent1 4 5 3 4 5 2 3" xfId="43759" xr:uid="{00000000-0005-0000-0000-000037AA0000}"/>
    <cellStyle name="20% - Accent1 4 5 3 4 5 3" xfId="43760" xr:uid="{00000000-0005-0000-0000-000038AA0000}"/>
    <cellStyle name="20% - Accent1 4 5 3 4 5 3 2" xfId="43761" xr:uid="{00000000-0005-0000-0000-000039AA0000}"/>
    <cellStyle name="20% - Accent1 4 5 3 4 5 4" xfId="43762" xr:uid="{00000000-0005-0000-0000-00003AAA0000}"/>
    <cellStyle name="20% - Accent1 4 5 3 4 6" xfId="43763" xr:uid="{00000000-0005-0000-0000-00003BAA0000}"/>
    <cellStyle name="20% - Accent1 4 5 3 4 6 2" xfId="43764" xr:uid="{00000000-0005-0000-0000-00003CAA0000}"/>
    <cellStyle name="20% - Accent1 4 5 3 4 6 2 2" xfId="43765" xr:uid="{00000000-0005-0000-0000-00003DAA0000}"/>
    <cellStyle name="20% - Accent1 4 5 3 4 6 2 2 2" xfId="43766" xr:uid="{00000000-0005-0000-0000-00003EAA0000}"/>
    <cellStyle name="20% - Accent1 4 5 3 4 6 2 3" xfId="43767" xr:uid="{00000000-0005-0000-0000-00003FAA0000}"/>
    <cellStyle name="20% - Accent1 4 5 3 4 6 3" xfId="43768" xr:uid="{00000000-0005-0000-0000-000040AA0000}"/>
    <cellStyle name="20% - Accent1 4 5 3 4 6 3 2" xfId="43769" xr:uid="{00000000-0005-0000-0000-000041AA0000}"/>
    <cellStyle name="20% - Accent1 4 5 3 4 6 4" xfId="43770" xr:uid="{00000000-0005-0000-0000-000042AA0000}"/>
    <cellStyle name="20% - Accent1 4 5 3 4 7" xfId="43771" xr:uid="{00000000-0005-0000-0000-000043AA0000}"/>
    <cellStyle name="20% - Accent1 4 5 3 4 7 2" xfId="43772" xr:uid="{00000000-0005-0000-0000-000044AA0000}"/>
    <cellStyle name="20% - Accent1 4 5 3 4 7 2 2" xfId="43773" xr:uid="{00000000-0005-0000-0000-000045AA0000}"/>
    <cellStyle name="20% - Accent1 4 5 3 4 7 3" xfId="43774" xr:uid="{00000000-0005-0000-0000-000046AA0000}"/>
    <cellStyle name="20% - Accent1 4 5 3 4 8" xfId="43775" xr:uid="{00000000-0005-0000-0000-000047AA0000}"/>
    <cellStyle name="20% - Accent1 4 5 3 4 8 2" xfId="43776" xr:uid="{00000000-0005-0000-0000-000048AA0000}"/>
    <cellStyle name="20% - Accent1 4 5 3 4 8 2 2" xfId="43777" xr:uid="{00000000-0005-0000-0000-000049AA0000}"/>
    <cellStyle name="20% - Accent1 4 5 3 4 8 3" xfId="43778" xr:uid="{00000000-0005-0000-0000-00004AAA0000}"/>
    <cellStyle name="20% - Accent1 4 5 3 4 9" xfId="43779" xr:uid="{00000000-0005-0000-0000-00004BAA0000}"/>
    <cellStyle name="20% - Accent1 4 5 3 4 9 2" xfId="43780" xr:uid="{00000000-0005-0000-0000-00004CAA0000}"/>
    <cellStyle name="20% - Accent1 4 5 3 5" xfId="43781" xr:uid="{00000000-0005-0000-0000-00004DAA0000}"/>
    <cellStyle name="20% - Accent1 4 5 3 5 2" xfId="43782" xr:uid="{00000000-0005-0000-0000-00004EAA0000}"/>
    <cellStyle name="20% - Accent1 4 5 3 5 2 2" xfId="43783" xr:uid="{00000000-0005-0000-0000-00004FAA0000}"/>
    <cellStyle name="20% - Accent1 4 5 3 5 2 2 2" xfId="43784" xr:uid="{00000000-0005-0000-0000-000050AA0000}"/>
    <cellStyle name="20% - Accent1 4 5 3 5 2 2 2 2" xfId="43785" xr:uid="{00000000-0005-0000-0000-000051AA0000}"/>
    <cellStyle name="20% - Accent1 4 5 3 5 2 2 3" xfId="43786" xr:uid="{00000000-0005-0000-0000-000052AA0000}"/>
    <cellStyle name="20% - Accent1 4 5 3 5 2 3" xfId="43787" xr:uid="{00000000-0005-0000-0000-000053AA0000}"/>
    <cellStyle name="20% - Accent1 4 5 3 5 2 3 2" xfId="43788" xr:uid="{00000000-0005-0000-0000-000054AA0000}"/>
    <cellStyle name="20% - Accent1 4 5 3 5 2 4" xfId="43789" xr:uid="{00000000-0005-0000-0000-000055AA0000}"/>
    <cellStyle name="20% - Accent1 4 5 3 5 3" xfId="43790" xr:uid="{00000000-0005-0000-0000-000056AA0000}"/>
    <cellStyle name="20% - Accent1 4 5 3 5 3 2" xfId="43791" xr:uid="{00000000-0005-0000-0000-000057AA0000}"/>
    <cellStyle name="20% - Accent1 4 5 3 5 3 2 2" xfId="43792" xr:uid="{00000000-0005-0000-0000-000058AA0000}"/>
    <cellStyle name="20% - Accent1 4 5 3 5 3 2 2 2" xfId="43793" xr:uid="{00000000-0005-0000-0000-000059AA0000}"/>
    <cellStyle name="20% - Accent1 4 5 3 5 3 2 3" xfId="43794" xr:uid="{00000000-0005-0000-0000-00005AAA0000}"/>
    <cellStyle name="20% - Accent1 4 5 3 5 3 3" xfId="43795" xr:uid="{00000000-0005-0000-0000-00005BAA0000}"/>
    <cellStyle name="20% - Accent1 4 5 3 5 3 3 2" xfId="43796" xr:uid="{00000000-0005-0000-0000-00005CAA0000}"/>
    <cellStyle name="20% - Accent1 4 5 3 5 3 4" xfId="43797" xr:uid="{00000000-0005-0000-0000-00005DAA0000}"/>
    <cellStyle name="20% - Accent1 4 5 3 5 4" xfId="43798" xr:uid="{00000000-0005-0000-0000-00005EAA0000}"/>
    <cellStyle name="20% - Accent1 4 5 3 5 4 2" xfId="43799" xr:uid="{00000000-0005-0000-0000-00005FAA0000}"/>
    <cellStyle name="20% - Accent1 4 5 3 5 4 2 2" xfId="43800" xr:uid="{00000000-0005-0000-0000-000060AA0000}"/>
    <cellStyle name="20% - Accent1 4 5 3 5 4 2 2 2" xfId="43801" xr:uid="{00000000-0005-0000-0000-000061AA0000}"/>
    <cellStyle name="20% - Accent1 4 5 3 5 4 2 3" xfId="43802" xr:uid="{00000000-0005-0000-0000-000062AA0000}"/>
    <cellStyle name="20% - Accent1 4 5 3 5 4 3" xfId="43803" xr:uid="{00000000-0005-0000-0000-000063AA0000}"/>
    <cellStyle name="20% - Accent1 4 5 3 5 4 3 2" xfId="43804" xr:uid="{00000000-0005-0000-0000-000064AA0000}"/>
    <cellStyle name="20% - Accent1 4 5 3 5 4 4" xfId="43805" xr:uid="{00000000-0005-0000-0000-000065AA0000}"/>
    <cellStyle name="20% - Accent1 4 5 3 5 5" xfId="43806" xr:uid="{00000000-0005-0000-0000-000066AA0000}"/>
    <cellStyle name="20% - Accent1 4 5 3 5 5 2" xfId="43807" xr:uid="{00000000-0005-0000-0000-000067AA0000}"/>
    <cellStyle name="20% - Accent1 4 5 3 5 5 2 2" xfId="43808" xr:uid="{00000000-0005-0000-0000-000068AA0000}"/>
    <cellStyle name="20% - Accent1 4 5 3 5 5 3" xfId="43809" xr:uid="{00000000-0005-0000-0000-000069AA0000}"/>
    <cellStyle name="20% - Accent1 4 5 3 5 6" xfId="43810" xr:uid="{00000000-0005-0000-0000-00006AAA0000}"/>
    <cellStyle name="20% - Accent1 4 5 3 5 6 2" xfId="43811" xr:uid="{00000000-0005-0000-0000-00006BAA0000}"/>
    <cellStyle name="20% - Accent1 4 5 3 5 6 2 2" xfId="43812" xr:uid="{00000000-0005-0000-0000-00006CAA0000}"/>
    <cellStyle name="20% - Accent1 4 5 3 5 6 3" xfId="43813" xr:uid="{00000000-0005-0000-0000-00006DAA0000}"/>
    <cellStyle name="20% - Accent1 4 5 3 5 7" xfId="43814" xr:uid="{00000000-0005-0000-0000-00006EAA0000}"/>
    <cellStyle name="20% - Accent1 4 5 3 5 7 2" xfId="43815" xr:uid="{00000000-0005-0000-0000-00006FAA0000}"/>
    <cellStyle name="20% - Accent1 4 5 3 5 8" xfId="43816" xr:uid="{00000000-0005-0000-0000-000070AA0000}"/>
    <cellStyle name="20% - Accent1 4 5 3 5 8 2" xfId="43817" xr:uid="{00000000-0005-0000-0000-000071AA0000}"/>
    <cellStyle name="20% - Accent1 4 5 3 5 9" xfId="43818" xr:uid="{00000000-0005-0000-0000-000072AA0000}"/>
    <cellStyle name="20% - Accent1 4 5 3 6" xfId="43819" xr:uid="{00000000-0005-0000-0000-000073AA0000}"/>
    <cellStyle name="20% - Accent1 4 5 3 6 2" xfId="43820" xr:uid="{00000000-0005-0000-0000-000074AA0000}"/>
    <cellStyle name="20% - Accent1 4 5 3 6 2 2" xfId="43821" xr:uid="{00000000-0005-0000-0000-000075AA0000}"/>
    <cellStyle name="20% - Accent1 4 5 3 6 2 2 2" xfId="43822" xr:uid="{00000000-0005-0000-0000-000076AA0000}"/>
    <cellStyle name="20% - Accent1 4 5 3 6 2 2 2 2" xfId="43823" xr:uid="{00000000-0005-0000-0000-000077AA0000}"/>
    <cellStyle name="20% - Accent1 4 5 3 6 2 2 3" xfId="43824" xr:uid="{00000000-0005-0000-0000-000078AA0000}"/>
    <cellStyle name="20% - Accent1 4 5 3 6 2 3" xfId="43825" xr:uid="{00000000-0005-0000-0000-000079AA0000}"/>
    <cellStyle name="20% - Accent1 4 5 3 6 2 3 2" xfId="43826" xr:uid="{00000000-0005-0000-0000-00007AAA0000}"/>
    <cellStyle name="20% - Accent1 4 5 3 6 2 4" xfId="43827" xr:uid="{00000000-0005-0000-0000-00007BAA0000}"/>
    <cellStyle name="20% - Accent1 4 5 3 6 3" xfId="43828" xr:uid="{00000000-0005-0000-0000-00007CAA0000}"/>
    <cellStyle name="20% - Accent1 4 5 3 6 3 2" xfId="43829" xr:uid="{00000000-0005-0000-0000-00007DAA0000}"/>
    <cellStyle name="20% - Accent1 4 5 3 6 3 2 2" xfId="43830" xr:uid="{00000000-0005-0000-0000-00007EAA0000}"/>
    <cellStyle name="20% - Accent1 4 5 3 6 3 2 2 2" xfId="43831" xr:uid="{00000000-0005-0000-0000-00007FAA0000}"/>
    <cellStyle name="20% - Accent1 4 5 3 6 3 2 3" xfId="43832" xr:uid="{00000000-0005-0000-0000-000080AA0000}"/>
    <cellStyle name="20% - Accent1 4 5 3 6 3 3" xfId="43833" xr:uid="{00000000-0005-0000-0000-000081AA0000}"/>
    <cellStyle name="20% - Accent1 4 5 3 6 3 3 2" xfId="43834" xr:uid="{00000000-0005-0000-0000-000082AA0000}"/>
    <cellStyle name="20% - Accent1 4 5 3 6 3 4" xfId="43835" xr:uid="{00000000-0005-0000-0000-000083AA0000}"/>
    <cellStyle name="20% - Accent1 4 5 3 6 4" xfId="43836" xr:uid="{00000000-0005-0000-0000-000084AA0000}"/>
    <cellStyle name="20% - Accent1 4 5 3 6 4 2" xfId="43837" xr:uid="{00000000-0005-0000-0000-000085AA0000}"/>
    <cellStyle name="20% - Accent1 4 5 3 6 4 2 2" xfId="43838" xr:uid="{00000000-0005-0000-0000-000086AA0000}"/>
    <cellStyle name="20% - Accent1 4 5 3 6 4 2 2 2" xfId="43839" xr:uid="{00000000-0005-0000-0000-000087AA0000}"/>
    <cellStyle name="20% - Accent1 4 5 3 6 4 2 3" xfId="43840" xr:uid="{00000000-0005-0000-0000-000088AA0000}"/>
    <cellStyle name="20% - Accent1 4 5 3 6 4 3" xfId="43841" xr:uid="{00000000-0005-0000-0000-000089AA0000}"/>
    <cellStyle name="20% - Accent1 4 5 3 6 4 3 2" xfId="43842" xr:uid="{00000000-0005-0000-0000-00008AAA0000}"/>
    <cellStyle name="20% - Accent1 4 5 3 6 4 4" xfId="43843" xr:uid="{00000000-0005-0000-0000-00008BAA0000}"/>
    <cellStyle name="20% - Accent1 4 5 3 6 5" xfId="43844" xr:uid="{00000000-0005-0000-0000-00008CAA0000}"/>
    <cellStyle name="20% - Accent1 4 5 3 6 5 2" xfId="43845" xr:uid="{00000000-0005-0000-0000-00008DAA0000}"/>
    <cellStyle name="20% - Accent1 4 5 3 6 5 2 2" xfId="43846" xr:uid="{00000000-0005-0000-0000-00008EAA0000}"/>
    <cellStyle name="20% - Accent1 4 5 3 6 5 3" xfId="43847" xr:uid="{00000000-0005-0000-0000-00008FAA0000}"/>
    <cellStyle name="20% - Accent1 4 5 3 6 6" xfId="43848" xr:uid="{00000000-0005-0000-0000-000090AA0000}"/>
    <cellStyle name="20% - Accent1 4 5 3 6 6 2" xfId="43849" xr:uid="{00000000-0005-0000-0000-000091AA0000}"/>
    <cellStyle name="20% - Accent1 4 5 3 6 6 2 2" xfId="43850" xr:uid="{00000000-0005-0000-0000-000092AA0000}"/>
    <cellStyle name="20% - Accent1 4 5 3 6 6 3" xfId="43851" xr:uid="{00000000-0005-0000-0000-000093AA0000}"/>
    <cellStyle name="20% - Accent1 4 5 3 6 7" xfId="43852" xr:uid="{00000000-0005-0000-0000-000094AA0000}"/>
    <cellStyle name="20% - Accent1 4 5 3 6 7 2" xfId="43853" xr:uid="{00000000-0005-0000-0000-000095AA0000}"/>
    <cellStyle name="20% - Accent1 4 5 3 6 8" xfId="43854" xr:uid="{00000000-0005-0000-0000-000096AA0000}"/>
    <cellStyle name="20% - Accent1 4 5 3 6 8 2" xfId="43855" xr:uid="{00000000-0005-0000-0000-000097AA0000}"/>
    <cellStyle name="20% - Accent1 4 5 3 6 9" xfId="43856" xr:uid="{00000000-0005-0000-0000-000098AA0000}"/>
    <cellStyle name="20% - Accent1 4 5 3 7" xfId="43857" xr:uid="{00000000-0005-0000-0000-000099AA0000}"/>
    <cellStyle name="20% - Accent1 4 5 3 7 2" xfId="43858" xr:uid="{00000000-0005-0000-0000-00009AAA0000}"/>
    <cellStyle name="20% - Accent1 4 5 3 7 2 2" xfId="43859" xr:uid="{00000000-0005-0000-0000-00009BAA0000}"/>
    <cellStyle name="20% - Accent1 4 5 3 7 2 2 2" xfId="43860" xr:uid="{00000000-0005-0000-0000-00009CAA0000}"/>
    <cellStyle name="20% - Accent1 4 5 3 7 2 3" xfId="43861" xr:uid="{00000000-0005-0000-0000-00009DAA0000}"/>
    <cellStyle name="20% - Accent1 4 5 3 7 3" xfId="43862" xr:uid="{00000000-0005-0000-0000-00009EAA0000}"/>
    <cellStyle name="20% - Accent1 4 5 3 7 3 2" xfId="43863" xr:uid="{00000000-0005-0000-0000-00009FAA0000}"/>
    <cellStyle name="20% - Accent1 4 5 3 7 4" xfId="43864" xr:uid="{00000000-0005-0000-0000-0000A0AA0000}"/>
    <cellStyle name="20% - Accent1 4 5 3 8" xfId="43865" xr:uid="{00000000-0005-0000-0000-0000A1AA0000}"/>
    <cellStyle name="20% - Accent1 4 5 3 8 2" xfId="43866" xr:uid="{00000000-0005-0000-0000-0000A2AA0000}"/>
    <cellStyle name="20% - Accent1 4 5 3 8 2 2" xfId="43867" xr:uid="{00000000-0005-0000-0000-0000A3AA0000}"/>
    <cellStyle name="20% - Accent1 4 5 3 8 2 2 2" xfId="43868" xr:uid="{00000000-0005-0000-0000-0000A4AA0000}"/>
    <cellStyle name="20% - Accent1 4 5 3 8 2 3" xfId="43869" xr:uid="{00000000-0005-0000-0000-0000A5AA0000}"/>
    <cellStyle name="20% - Accent1 4 5 3 8 3" xfId="43870" xr:uid="{00000000-0005-0000-0000-0000A6AA0000}"/>
    <cellStyle name="20% - Accent1 4 5 3 8 3 2" xfId="43871" xr:uid="{00000000-0005-0000-0000-0000A7AA0000}"/>
    <cellStyle name="20% - Accent1 4 5 3 8 4" xfId="43872" xr:uid="{00000000-0005-0000-0000-0000A8AA0000}"/>
    <cellStyle name="20% - Accent1 4 5 3 9" xfId="43873" xr:uid="{00000000-0005-0000-0000-0000A9AA0000}"/>
    <cellStyle name="20% - Accent1 4 5 3 9 2" xfId="43874" xr:uid="{00000000-0005-0000-0000-0000AAAA0000}"/>
    <cellStyle name="20% - Accent1 4 5 3 9 2 2" xfId="43875" xr:uid="{00000000-0005-0000-0000-0000ABAA0000}"/>
    <cellStyle name="20% - Accent1 4 5 3 9 2 2 2" xfId="43876" xr:uid="{00000000-0005-0000-0000-0000ACAA0000}"/>
    <cellStyle name="20% - Accent1 4 5 3 9 2 3" xfId="43877" xr:uid="{00000000-0005-0000-0000-0000ADAA0000}"/>
    <cellStyle name="20% - Accent1 4 5 3 9 3" xfId="43878" xr:uid="{00000000-0005-0000-0000-0000AEAA0000}"/>
    <cellStyle name="20% - Accent1 4 5 3 9 3 2" xfId="43879" xr:uid="{00000000-0005-0000-0000-0000AFAA0000}"/>
    <cellStyle name="20% - Accent1 4 5 3 9 4" xfId="43880" xr:uid="{00000000-0005-0000-0000-0000B0AA0000}"/>
    <cellStyle name="20% - Accent1 4 5 4" xfId="43881" xr:uid="{00000000-0005-0000-0000-0000B1AA0000}"/>
    <cellStyle name="20% - Accent1 4 5 4 10" xfId="43882" xr:uid="{00000000-0005-0000-0000-0000B2AA0000}"/>
    <cellStyle name="20% - Accent1 4 5 4 10 2" xfId="43883" xr:uid="{00000000-0005-0000-0000-0000B3AA0000}"/>
    <cellStyle name="20% - Accent1 4 5 4 11" xfId="43884" xr:uid="{00000000-0005-0000-0000-0000B4AA0000}"/>
    <cellStyle name="20% - Accent1 4 5 4 2" xfId="43885" xr:uid="{00000000-0005-0000-0000-0000B5AA0000}"/>
    <cellStyle name="20% - Accent1 4 5 4 2 2" xfId="43886" xr:uid="{00000000-0005-0000-0000-0000B6AA0000}"/>
    <cellStyle name="20% - Accent1 4 5 4 2 2 2" xfId="43887" xr:uid="{00000000-0005-0000-0000-0000B7AA0000}"/>
    <cellStyle name="20% - Accent1 4 5 4 2 2 2 2" xfId="43888" xr:uid="{00000000-0005-0000-0000-0000B8AA0000}"/>
    <cellStyle name="20% - Accent1 4 5 4 2 2 2 2 2" xfId="43889" xr:uid="{00000000-0005-0000-0000-0000B9AA0000}"/>
    <cellStyle name="20% - Accent1 4 5 4 2 2 2 3" xfId="43890" xr:uid="{00000000-0005-0000-0000-0000BAAA0000}"/>
    <cellStyle name="20% - Accent1 4 5 4 2 2 3" xfId="43891" xr:uid="{00000000-0005-0000-0000-0000BBAA0000}"/>
    <cellStyle name="20% - Accent1 4 5 4 2 2 3 2" xfId="43892" xr:uid="{00000000-0005-0000-0000-0000BCAA0000}"/>
    <cellStyle name="20% - Accent1 4 5 4 2 2 4" xfId="43893" xr:uid="{00000000-0005-0000-0000-0000BDAA0000}"/>
    <cellStyle name="20% - Accent1 4 5 4 2 3" xfId="43894" xr:uid="{00000000-0005-0000-0000-0000BEAA0000}"/>
    <cellStyle name="20% - Accent1 4 5 4 2 3 2" xfId="43895" xr:uid="{00000000-0005-0000-0000-0000BFAA0000}"/>
    <cellStyle name="20% - Accent1 4 5 4 2 3 2 2" xfId="43896" xr:uid="{00000000-0005-0000-0000-0000C0AA0000}"/>
    <cellStyle name="20% - Accent1 4 5 4 2 3 2 2 2" xfId="43897" xr:uid="{00000000-0005-0000-0000-0000C1AA0000}"/>
    <cellStyle name="20% - Accent1 4 5 4 2 3 2 3" xfId="43898" xr:uid="{00000000-0005-0000-0000-0000C2AA0000}"/>
    <cellStyle name="20% - Accent1 4 5 4 2 3 3" xfId="43899" xr:uid="{00000000-0005-0000-0000-0000C3AA0000}"/>
    <cellStyle name="20% - Accent1 4 5 4 2 3 3 2" xfId="43900" xr:uid="{00000000-0005-0000-0000-0000C4AA0000}"/>
    <cellStyle name="20% - Accent1 4 5 4 2 3 4" xfId="43901" xr:uid="{00000000-0005-0000-0000-0000C5AA0000}"/>
    <cellStyle name="20% - Accent1 4 5 4 2 4" xfId="43902" xr:uid="{00000000-0005-0000-0000-0000C6AA0000}"/>
    <cellStyle name="20% - Accent1 4 5 4 2 4 2" xfId="43903" xr:uid="{00000000-0005-0000-0000-0000C7AA0000}"/>
    <cellStyle name="20% - Accent1 4 5 4 2 4 2 2" xfId="43904" xr:uid="{00000000-0005-0000-0000-0000C8AA0000}"/>
    <cellStyle name="20% - Accent1 4 5 4 2 4 2 2 2" xfId="43905" xr:uid="{00000000-0005-0000-0000-0000C9AA0000}"/>
    <cellStyle name="20% - Accent1 4 5 4 2 4 2 3" xfId="43906" xr:uid="{00000000-0005-0000-0000-0000CAAA0000}"/>
    <cellStyle name="20% - Accent1 4 5 4 2 4 3" xfId="43907" xr:uid="{00000000-0005-0000-0000-0000CBAA0000}"/>
    <cellStyle name="20% - Accent1 4 5 4 2 4 3 2" xfId="43908" xr:uid="{00000000-0005-0000-0000-0000CCAA0000}"/>
    <cellStyle name="20% - Accent1 4 5 4 2 4 4" xfId="43909" xr:uid="{00000000-0005-0000-0000-0000CDAA0000}"/>
    <cellStyle name="20% - Accent1 4 5 4 2 5" xfId="43910" xr:uid="{00000000-0005-0000-0000-0000CEAA0000}"/>
    <cellStyle name="20% - Accent1 4 5 4 2 5 2" xfId="43911" xr:uid="{00000000-0005-0000-0000-0000CFAA0000}"/>
    <cellStyle name="20% - Accent1 4 5 4 2 5 2 2" xfId="43912" xr:uid="{00000000-0005-0000-0000-0000D0AA0000}"/>
    <cellStyle name="20% - Accent1 4 5 4 2 5 3" xfId="43913" xr:uid="{00000000-0005-0000-0000-0000D1AA0000}"/>
    <cellStyle name="20% - Accent1 4 5 4 2 6" xfId="43914" xr:uid="{00000000-0005-0000-0000-0000D2AA0000}"/>
    <cellStyle name="20% - Accent1 4 5 4 2 6 2" xfId="43915" xr:uid="{00000000-0005-0000-0000-0000D3AA0000}"/>
    <cellStyle name="20% - Accent1 4 5 4 2 6 2 2" xfId="43916" xr:uid="{00000000-0005-0000-0000-0000D4AA0000}"/>
    <cellStyle name="20% - Accent1 4 5 4 2 6 3" xfId="43917" xr:uid="{00000000-0005-0000-0000-0000D5AA0000}"/>
    <cellStyle name="20% - Accent1 4 5 4 2 7" xfId="43918" xr:uid="{00000000-0005-0000-0000-0000D6AA0000}"/>
    <cellStyle name="20% - Accent1 4 5 4 2 7 2" xfId="43919" xr:uid="{00000000-0005-0000-0000-0000D7AA0000}"/>
    <cellStyle name="20% - Accent1 4 5 4 2 8" xfId="43920" xr:uid="{00000000-0005-0000-0000-0000D8AA0000}"/>
    <cellStyle name="20% - Accent1 4 5 4 2 8 2" xfId="43921" xr:uid="{00000000-0005-0000-0000-0000D9AA0000}"/>
    <cellStyle name="20% - Accent1 4 5 4 2 9" xfId="43922" xr:uid="{00000000-0005-0000-0000-0000DAAA0000}"/>
    <cellStyle name="20% - Accent1 4 5 4 3" xfId="43923" xr:uid="{00000000-0005-0000-0000-0000DBAA0000}"/>
    <cellStyle name="20% - Accent1 4 5 4 3 2" xfId="43924" xr:uid="{00000000-0005-0000-0000-0000DCAA0000}"/>
    <cellStyle name="20% - Accent1 4 5 4 3 2 2" xfId="43925" xr:uid="{00000000-0005-0000-0000-0000DDAA0000}"/>
    <cellStyle name="20% - Accent1 4 5 4 3 2 2 2" xfId="43926" xr:uid="{00000000-0005-0000-0000-0000DEAA0000}"/>
    <cellStyle name="20% - Accent1 4 5 4 3 2 2 2 2" xfId="43927" xr:uid="{00000000-0005-0000-0000-0000DFAA0000}"/>
    <cellStyle name="20% - Accent1 4 5 4 3 2 2 3" xfId="43928" xr:uid="{00000000-0005-0000-0000-0000E0AA0000}"/>
    <cellStyle name="20% - Accent1 4 5 4 3 2 3" xfId="43929" xr:uid="{00000000-0005-0000-0000-0000E1AA0000}"/>
    <cellStyle name="20% - Accent1 4 5 4 3 2 3 2" xfId="43930" xr:uid="{00000000-0005-0000-0000-0000E2AA0000}"/>
    <cellStyle name="20% - Accent1 4 5 4 3 2 4" xfId="43931" xr:uid="{00000000-0005-0000-0000-0000E3AA0000}"/>
    <cellStyle name="20% - Accent1 4 5 4 3 3" xfId="43932" xr:uid="{00000000-0005-0000-0000-0000E4AA0000}"/>
    <cellStyle name="20% - Accent1 4 5 4 3 3 2" xfId="43933" xr:uid="{00000000-0005-0000-0000-0000E5AA0000}"/>
    <cellStyle name="20% - Accent1 4 5 4 3 3 2 2" xfId="43934" xr:uid="{00000000-0005-0000-0000-0000E6AA0000}"/>
    <cellStyle name="20% - Accent1 4 5 4 3 3 2 2 2" xfId="43935" xr:uid="{00000000-0005-0000-0000-0000E7AA0000}"/>
    <cellStyle name="20% - Accent1 4 5 4 3 3 2 3" xfId="43936" xr:uid="{00000000-0005-0000-0000-0000E8AA0000}"/>
    <cellStyle name="20% - Accent1 4 5 4 3 3 3" xfId="43937" xr:uid="{00000000-0005-0000-0000-0000E9AA0000}"/>
    <cellStyle name="20% - Accent1 4 5 4 3 3 3 2" xfId="43938" xr:uid="{00000000-0005-0000-0000-0000EAAA0000}"/>
    <cellStyle name="20% - Accent1 4 5 4 3 3 4" xfId="43939" xr:uid="{00000000-0005-0000-0000-0000EBAA0000}"/>
    <cellStyle name="20% - Accent1 4 5 4 3 4" xfId="43940" xr:uid="{00000000-0005-0000-0000-0000ECAA0000}"/>
    <cellStyle name="20% - Accent1 4 5 4 3 4 2" xfId="43941" xr:uid="{00000000-0005-0000-0000-0000EDAA0000}"/>
    <cellStyle name="20% - Accent1 4 5 4 3 4 2 2" xfId="43942" xr:uid="{00000000-0005-0000-0000-0000EEAA0000}"/>
    <cellStyle name="20% - Accent1 4 5 4 3 4 2 2 2" xfId="43943" xr:uid="{00000000-0005-0000-0000-0000EFAA0000}"/>
    <cellStyle name="20% - Accent1 4 5 4 3 4 2 3" xfId="43944" xr:uid="{00000000-0005-0000-0000-0000F0AA0000}"/>
    <cellStyle name="20% - Accent1 4 5 4 3 4 3" xfId="43945" xr:uid="{00000000-0005-0000-0000-0000F1AA0000}"/>
    <cellStyle name="20% - Accent1 4 5 4 3 4 3 2" xfId="43946" xr:uid="{00000000-0005-0000-0000-0000F2AA0000}"/>
    <cellStyle name="20% - Accent1 4 5 4 3 4 4" xfId="43947" xr:uid="{00000000-0005-0000-0000-0000F3AA0000}"/>
    <cellStyle name="20% - Accent1 4 5 4 3 5" xfId="43948" xr:uid="{00000000-0005-0000-0000-0000F4AA0000}"/>
    <cellStyle name="20% - Accent1 4 5 4 3 5 2" xfId="43949" xr:uid="{00000000-0005-0000-0000-0000F5AA0000}"/>
    <cellStyle name="20% - Accent1 4 5 4 3 5 2 2" xfId="43950" xr:uid="{00000000-0005-0000-0000-0000F6AA0000}"/>
    <cellStyle name="20% - Accent1 4 5 4 3 5 3" xfId="43951" xr:uid="{00000000-0005-0000-0000-0000F7AA0000}"/>
    <cellStyle name="20% - Accent1 4 5 4 3 6" xfId="43952" xr:uid="{00000000-0005-0000-0000-0000F8AA0000}"/>
    <cellStyle name="20% - Accent1 4 5 4 3 6 2" xfId="43953" xr:uid="{00000000-0005-0000-0000-0000F9AA0000}"/>
    <cellStyle name="20% - Accent1 4 5 4 3 6 2 2" xfId="43954" xr:uid="{00000000-0005-0000-0000-0000FAAA0000}"/>
    <cellStyle name="20% - Accent1 4 5 4 3 6 3" xfId="43955" xr:uid="{00000000-0005-0000-0000-0000FBAA0000}"/>
    <cellStyle name="20% - Accent1 4 5 4 3 7" xfId="43956" xr:uid="{00000000-0005-0000-0000-0000FCAA0000}"/>
    <cellStyle name="20% - Accent1 4 5 4 3 7 2" xfId="43957" xr:uid="{00000000-0005-0000-0000-0000FDAA0000}"/>
    <cellStyle name="20% - Accent1 4 5 4 3 8" xfId="43958" xr:uid="{00000000-0005-0000-0000-0000FEAA0000}"/>
    <cellStyle name="20% - Accent1 4 5 4 3 8 2" xfId="43959" xr:uid="{00000000-0005-0000-0000-0000FFAA0000}"/>
    <cellStyle name="20% - Accent1 4 5 4 3 9" xfId="43960" xr:uid="{00000000-0005-0000-0000-000000AB0000}"/>
    <cellStyle name="20% - Accent1 4 5 4 4" xfId="43961" xr:uid="{00000000-0005-0000-0000-000001AB0000}"/>
    <cellStyle name="20% - Accent1 4 5 4 4 2" xfId="43962" xr:uid="{00000000-0005-0000-0000-000002AB0000}"/>
    <cellStyle name="20% - Accent1 4 5 4 4 2 2" xfId="43963" xr:uid="{00000000-0005-0000-0000-000003AB0000}"/>
    <cellStyle name="20% - Accent1 4 5 4 4 2 2 2" xfId="43964" xr:uid="{00000000-0005-0000-0000-000004AB0000}"/>
    <cellStyle name="20% - Accent1 4 5 4 4 2 3" xfId="43965" xr:uid="{00000000-0005-0000-0000-000005AB0000}"/>
    <cellStyle name="20% - Accent1 4 5 4 4 3" xfId="43966" xr:uid="{00000000-0005-0000-0000-000006AB0000}"/>
    <cellStyle name="20% - Accent1 4 5 4 4 3 2" xfId="43967" xr:uid="{00000000-0005-0000-0000-000007AB0000}"/>
    <cellStyle name="20% - Accent1 4 5 4 4 4" xfId="43968" xr:uid="{00000000-0005-0000-0000-000008AB0000}"/>
    <cellStyle name="20% - Accent1 4 5 4 5" xfId="43969" xr:uid="{00000000-0005-0000-0000-000009AB0000}"/>
    <cellStyle name="20% - Accent1 4 5 4 5 2" xfId="43970" xr:uid="{00000000-0005-0000-0000-00000AAB0000}"/>
    <cellStyle name="20% - Accent1 4 5 4 5 2 2" xfId="43971" xr:uid="{00000000-0005-0000-0000-00000BAB0000}"/>
    <cellStyle name="20% - Accent1 4 5 4 5 2 2 2" xfId="43972" xr:uid="{00000000-0005-0000-0000-00000CAB0000}"/>
    <cellStyle name="20% - Accent1 4 5 4 5 2 3" xfId="43973" xr:uid="{00000000-0005-0000-0000-00000DAB0000}"/>
    <cellStyle name="20% - Accent1 4 5 4 5 3" xfId="43974" xr:uid="{00000000-0005-0000-0000-00000EAB0000}"/>
    <cellStyle name="20% - Accent1 4 5 4 5 3 2" xfId="43975" xr:uid="{00000000-0005-0000-0000-00000FAB0000}"/>
    <cellStyle name="20% - Accent1 4 5 4 5 4" xfId="43976" xr:uid="{00000000-0005-0000-0000-000010AB0000}"/>
    <cellStyle name="20% - Accent1 4 5 4 6" xfId="43977" xr:uid="{00000000-0005-0000-0000-000011AB0000}"/>
    <cellStyle name="20% - Accent1 4 5 4 6 2" xfId="43978" xr:uid="{00000000-0005-0000-0000-000012AB0000}"/>
    <cellStyle name="20% - Accent1 4 5 4 6 2 2" xfId="43979" xr:uid="{00000000-0005-0000-0000-000013AB0000}"/>
    <cellStyle name="20% - Accent1 4 5 4 6 2 2 2" xfId="43980" xr:uid="{00000000-0005-0000-0000-000014AB0000}"/>
    <cellStyle name="20% - Accent1 4 5 4 6 2 3" xfId="43981" xr:uid="{00000000-0005-0000-0000-000015AB0000}"/>
    <cellStyle name="20% - Accent1 4 5 4 6 3" xfId="43982" xr:uid="{00000000-0005-0000-0000-000016AB0000}"/>
    <cellStyle name="20% - Accent1 4 5 4 6 3 2" xfId="43983" xr:uid="{00000000-0005-0000-0000-000017AB0000}"/>
    <cellStyle name="20% - Accent1 4 5 4 6 4" xfId="43984" xr:uid="{00000000-0005-0000-0000-000018AB0000}"/>
    <cellStyle name="20% - Accent1 4 5 4 7" xfId="43985" xr:uid="{00000000-0005-0000-0000-000019AB0000}"/>
    <cellStyle name="20% - Accent1 4 5 4 7 2" xfId="43986" xr:uid="{00000000-0005-0000-0000-00001AAB0000}"/>
    <cellStyle name="20% - Accent1 4 5 4 7 2 2" xfId="43987" xr:uid="{00000000-0005-0000-0000-00001BAB0000}"/>
    <cellStyle name="20% - Accent1 4 5 4 7 3" xfId="43988" xr:uid="{00000000-0005-0000-0000-00001CAB0000}"/>
    <cellStyle name="20% - Accent1 4 5 4 8" xfId="43989" xr:uid="{00000000-0005-0000-0000-00001DAB0000}"/>
    <cellStyle name="20% - Accent1 4 5 4 8 2" xfId="43990" xr:uid="{00000000-0005-0000-0000-00001EAB0000}"/>
    <cellStyle name="20% - Accent1 4 5 4 8 2 2" xfId="43991" xr:uid="{00000000-0005-0000-0000-00001FAB0000}"/>
    <cellStyle name="20% - Accent1 4 5 4 8 3" xfId="43992" xr:uid="{00000000-0005-0000-0000-000020AB0000}"/>
    <cellStyle name="20% - Accent1 4 5 4 9" xfId="43993" xr:uid="{00000000-0005-0000-0000-000021AB0000}"/>
    <cellStyle name="20% - Accent1 4 5 4 9 2" xfId="43994" xr:uid="{00000000-0005-0000-0000-000022AB0000}"/>
    <cellStyle name="20% - Accent1 4 5 5" xfId="43995" xr:uid="{00000000-0005-0000-0000-000023AB0000}"/>
    <cellStyle name="20% - Accent1 4 5 5 10" xfId="43996" xr:uid="{00000000-0005-0000-0000-000024AB0000}"/>
    <cellStyle name="20% - Accent1 4 5 5 10 2" xfId="43997" xr:uid="{00000000-0005-0000-0000-000025AB0000}"/>
    <cellStyle name="20% - Accent1 4 5 5 11" xfId="43998" xr:uid="{00000000-0005-0000-0000-000026AB0000}"/>
    <cellStyle name="20% - Accent1 4 5 5 2" xfId="43999" xr:uid="{00000000-0005-0000-0000-000027AB0000}"/>
    <cellStyle name="20% - Accent1 4 5 5 2 2" xfId="44000" xr:uid="{00000000-0005-0000-0000-000028AB0000}"/>
    <cellStyle name="20% - Accent1 4 5 5 2 2 2" xfId="44001" xr:uid="{00000000-0005-0000-0000-000029AB0000}"/>
    <cellStyle name="20% - Accent1 4 5 5 2 2 2 2" xfId="44002" xr:uid="{00000000-0005-0000-0000-00002AAB0000}"/>
    <cellStyle name="20% - Accent1 4 5 5 2 2 2 2 2" xfId="44003" xr:uid="{00000000-0005-0000-0000-00002BAB0000}"/>
    <cellStyle name="20% - Accent1 4 5 5 2 2 2 3" xfId="44004" xr:uid="{00000000-0005-0000-0000-00002CAB0000}"/>
    <cellStyle name="20% - Accent1 4 5 5 2 2 3" xfId="44005" xr:uid="{00000000-0005-0000-0000-00002DAB0000}"/>
    <cellStyle name="20% - Accent1 4 5 5 2 2 3 2" xfId="44006" xr:uid="{00000000-0005-0000-0000-00002EAB0000}"/>
    <cellStyle name="20% - Accent1 4 5 5 2 2 4" xfId="44007" xr:uid="{00000000-0005-0000-0000-00002FAB0000}"/>
    <cellStyle name="20% - Accent1 4 5 5 2 3" xfId="44008" xr:uid="{00000000-0005-0000-0000-000030AB0000}"/>
    <cellStyle name="20% - Accent1 4 5 5 2 3 2" xfId="44009" xr:uid="{00000000-0005-0000-0000-000031AB0000}"/>
    <cellStyle name="20% - Accent1 4 5 5 2 3 2 2" xfId="44010" xr:uid="{00000000-0005-0000-0000-000032AB0000}"/>
    <cellStyle name="20% - Accent1 4 5 5 2 3 2 2 2" xfId="44011" xr:uid="{00000000-0005-0000-0000-000033AB0000}"/>
    <cellStyle name="20% - Accent1 4 5 5 2 3 2 3" xfId="44012" xr:uid="{00000000-0005-0000-0000-000034AB0000}"/>
    <cellStyle name="20% - Accent1 4 5 5 2 3 3" xfId="44013" xr:uid="{00000000-0005-0000-0000-000035AB0000}"/>
    <cellStyle name="20% - Accent1 4 5 5 2 3 3 2" xfId="44014" xr:uid="{00000000-0005-0000-0000-000036AB0000}"/>
    <cellStyle name="20% - Accent1 4 5 5 2 3 4" xfId="44015" xr:uid="{00000000-0005-0000-0000-000037AB0000}"/>
    <cellStyle name="20% - Accent1 4 5 5 2 4" xfId="44016" xr:uid="{00000000-0005-0000-0000-000038AB0000}"/>
    <cellStyle name="20% - Accent1 4 5 5 2 4 2" xfId="44017" xr:uid="{00000000-0005-0000-0000-000039AB0000}"/>
    <cellStyle name="20% - Accent1 4 5 5 2 4 2 2" xfId="44018" xr:uid="{00000000-0005-0000-0000-00003AAB0000}"/>
    <cellStyle name="20% - Accent1 4 5 5 2 4 2 2 2" xfId="44019" xr:uid="{00000000-0005-0000-0000-00003BAB0000}"/>
    <cellStyle name="20% - Accent1 4 5 5 2 4 2 3" xfId="44020" xr:uid="{00000000-0005-0000-0000-00003CAB0000}"/>
    <cellStyle name="20% - Accent1 4 5 5 2 4 3" xfId="44021" xr:uid="{00000000-0005-0000-0000-00003DAB0000}"/>
    <cellStyle name="20% - Accent1 4 5 5 2 4 3 2" xfId="44022" xr:uid="{00000000-0005-0000-0000-00003EAB0000}"/>
    <cellStyle name="20% - Accent1 4 5 5 2 4 4" xfId="44023" xr:uid="{00000000-0005-0000-0000-00003FAB0000}"/>
    <cellStyle name="20% - Accent1 4 5 5 2 5" xfId="44024" xr:uid="{00000000-0005-0000-0000-000040AB0000}"/>
    <cellStyle name="20% - Accent1 4 5 5 2 5 2" xfId="44025" xr:uid="{00000000-0005-0000-0000-000041AB0000}"/>
    <cellStyle name="20% - Accent1 4 5 5 2 5 2 2" xfId="44026" xr:uid="{00000000-0005-0000-0000-000042AB0000}"/>
    <cellStyle name="20% - Accent1 4 5 5 2 5 3" xfId="44027" xr:uid="{00000000-0005-0000-0000-000043AB0000}"/>
    <cellStyle name="20% - Accent1 4 5 5 2 6" xfId="44028" xr:uid="{00000000-0005-0000-0000-000044AB0000}"/>
    <cellStyle name="20% - Accent1 4 5 5 2 6 2" xfId="44029" xr:uid="{00000000-0005-0000-0000-000045AB0000}"/>
    <cellStyle name="20% - Accent1 4 5 5 2 6 2 2" xfId="44030" xr:uid="{00000000-0005-0000-0000-000046AB0000}"/>
    <cellStyle name="20% - Accent1 4 5 5 2 6 3" xfId="44031" xr:uid="{00000000-0005-0000-0000-000047AB0000}"/>
    <cellStyle name="20% - Accent1 4 5 5 2 7" xfId="44032" xr:uid="{00000000-0005-0000-0000-000048AB0000}"/>
    <cellStyle name="20% - Accent1 4 5 5 2 7 2" xfId="44033" xr:uid="{00000000-0005-0000-0000-000049AB0000}"/>
    <cellStyle name="20% - Accent1 4 5 5 2 8" xfId="44034" xr:uid="{00000000-0005-0000-0000-00004AAB0000}"/>
    <cellStyle name="20% - Accent1 4 5 5 2 8 2" xfId="44035" xr:uid="{00000000-0005-0000-0000-00004BAB0000}"/>
    <cellStyle name="20% - Accent1 4 5 5 2 9" xfId="44036" xr:uid="{00000000-0005-0000-0000-00004CAB0000}"/>
    <cellStyle name="20% - Accent1 4 5 5 3" xfId="44037" xr:uid="{00000000-0005-0000-0000-00004DAB0000}"/>
    <cellStyle name="20% - Accent1 4 5 5 3 2" xfId="44038" xr:uid="{00000000-0005-0000-0000-00004EAB0000}"/>
    <cellStyle name="20% - Accent1 4 5 5 3 2 2" xfId="44039" xr:uid="{00000000-0005-0000-0000-00004FAB0000}"/>
    <cellStyle name="20% - Accent1 4 5 5 3 2 2 2" xfId="44040" xr:uid="{00000000-0005-0000-0000-000050AB0000}"/>
    <cellStyle name="20% - Accent1 4 5 5 3 2 2 2 2" xfId="44041" xr:uid="{00000000-0005-0000-0000-000051AB0000}"/>
    <cellStyle name="20% - Accent1 4 5 5 3 2 2 3" xfId="44042" xr:uid="{00000000-0005-0000-0000-000052AB0000}"/>
    <cellStyle name="20% - Accent1 4 5 5 3 2 3" xfId="44043" xr:uid="{00000000-0005-0000-0000-000053AB0000}"/>
    <cellStyle name="20% - Accent1 4 5 5 3 2 3 2" xfId="44044" xr:uid="{00000000-0005-0000-0000-000054AB0000}"/>
    <cellStyle name="20% - Accent1 4 5 5 3 2 4" xfId="44045" xr:uid="{00000000-0005-0000-0000-000055AB0000}"/>
    <cellStyle name="20% - Accent1 4 5 5 3 3" xfId="44046" xr:uid="{00000000-0005-0000-0000-000056AB0000}"/>
    <cellStyle name="20% - Accent1 4 5 5 3 3 2" xfId="44047" xr:uid="{00000000-0005-0000-0000-000057AB0000}"/>
    <cellStyle name="20% - Accent1 4 5 5 3 3 2 2" xfId="44048" xr:uid="{00000000-0005-0000-0000-000058AB0000}"/>
    <cellStyle name="20% - Accent1 4 5 5 3 3 2 2 2" xfId="44049" xr:uid="{00000000-0005-0000-0000-000059AB0000}"/>
    <cellStyle name="20% - Accent1 4 5 5 3 3 2 3" xfId="44050" xr:uid="{00000000-0005-0000-0000-00005AAB0000}"/>
    <cellStyle name="20% - Accent1 4 5 5 3 3 3" xfId="44051" xr:uid="{00000000-0005-0000-0000-00005BAB0000}"/>
    <cellStyle name="20% - Accent1 4 5 5 3 3 3 2" xfId="44052" xr:uid="{00000000-0005-0000-0000-00005CAB0000}"/>
    <cellStyle name="20% - Accent1 4 5 5 3 3 4" xfId="44053" xr:uid="{00000000-0005-0000-0000-00005DAB0000}"/>
    <cellStyle name="20% - Accent1 4 5 5 3 4" xfId="44054" xr:uid="{00000000-0005-0000-0000-00005EAB0000}"/>
    <cellStyle name="20% - Accent1 4 5 5 3 4 2" xfId="44055" xr:uid="{00000000-0005-0000-0000-00005FAB0000}"/>
    <cellStyle name="20% - Accent1 4 5 5 3 4 2 2" xfId="44056" xr:uid="{00000000-0005-0000-0000-000060AB0000}"/>
    <cellStyle name="20% - Accent1 4 5 5 3 4 2 2 2" xfId="44057" xr:uid="{00000000-0005-0000-0000-000061AB0000}"/>
    <cellStyle name="20% - Accent1 4 5 5 3 4 2 3" xfId="44058" xr:uid="{00000000-0005-0000-0000-000062AB0000}"/>
    <cellStyle name="20% - Accent1 4 5 5 3 4 3" xfId="44059" xr:uid="{00000000-0005-0000-0000-000063AB0000}"/>
    <cellStyle name="20% - Accent1 4 5 5 3 4 3 2" xfId="44060" xr:uid="{00000000-0005-0000-0000-000064AB0000}"/>
    <cellStyle name="20% - Accent1 4 5 5 3 4 4" xfId="44061" xr:uid="{00000000-0005-0000-0000-000065AB0000}"/>
    <cellStyle name="20% - Accent1 4 5 5 3 5" xfId="44062" xr:uid="{00000000-0005-0000-0000-000066AB0000}"/>
    <cellStyle name="20% - Accent1 4 5 5 3 5 2" xfId="44063" xr:uid="{00000000-0005-0000-0000-000067AB0000}"/>
    <cellStyle name="20% - Accent1 4 5 5 3 5 2 2" xfId="44064" xr:uid="{00000000-0005-0000-0000-000068AB0000}"/>
    <cellStyle name="20% - Accent1 4 5 5 3 5 3" xfId="44065" xr:uid="{00000000-0005-0000-0000-000069AB0000}"/>
    <cellStyle name="20% - Accent1 4 5 5 3 6" xfId="44066" xr:uid="{00000000-0005-0000-0000-00006AAB0000}"/>
    <cellStyle name="20% - Accent1 4 5 5 3 6 2" xfId="44067" xr:uid="{00000000-0005-0000-0000-00006BAB0000}"/>
    <cellStyle name="20% - Accent1 4 5 5 3 6 2 2" xfId="44068" xr:uid="{00000000-0005-0000-0000-00006CAB0000}"/>
    <cellStyle name="20% - Accent1 4 5 5 3 6 3" xfId="44069" xr:uid="{00000000-0005-0000-0000-00006DAB0000}"/>
    <cellStyle name="20% - Accent1 4 5 5 3 7" xfId="44070" xr:uid="{00000000-0005-0000-0000-00006EAB0000}"/>
    <cellStyle name="20% - Accent1 4 5 5 3 7 2" xfId="44071" xr:uid="{00000000-0005-0000-0000-00006FAB0000}"/>
    <cellStyle name="20% - Accent1 4 5 5 3 8" xfId="44072" xr:uid="{00000000-0005-0000-0000-000070AB0000}"/>
    <cellStyle name="20% - Accent1 4 5 5 3 8 2" xfId="44073" xr:uid="{00000000-0005-0000-0000-000071AB0000}"/>
    <cellStyle name="20% - Accent1 4 5 5 3 9" xfId="44074" xr:uid="{00000000-0005-0000-0000-000072AB0000}"/>
    <cellStyle name="20% - Accent1 4 5 5 4" xfId="44075" xr:uid="{00000000-0005-0000-0000-000073AB0000}"/>
    <cellStyle name="20% - Accent1 4 5 5 4 2" xfId="44076" xr:uid="{00000000-0005-0000-0000-000074AB0000}"/>
    <cellStyle name="20% - Accent1 4 5 5 4 2 2" xfId="44077" xr:uid="{00000000-0005-0000-0000-000075AB0000}"/>
    <cellStyle name="20% - Accent1 4 5 5 4 2 2 2" xfId="44078" xr:uid="{00000000-0005-0000-0000-000076AB0000}"/>
    <cellStyle name="20% - Accent1 4 5 5 4 2 3" xfId="44079" xr:uid="{00000000-0005-0000-0000-000077AB0000}"/>
    <cellStyle name="20% - Accent1 4 5 5 4 3" xfId="44080" xr:uid="{00000000-0005-0000-0000-000078AB0000}"/>
    <cellStyle name="20% - Accent1 4 5 5 4 3 2" xfId="44081" xr:uid="{00000000-0005-0000-0000-000079AB0000}"/>
    <cellStyle name="20% - Accent1 4 5 5 4 4" xfId="44082" xr:uid="{00000000-0005-0000-0000-00007AAB0000}"/>
    <cellStyle name="20% - Accent1 4 5 5 5" xfId="44083" xr:uid="{00000000-0005-0000-0000-00007BAB0000}"/>
    <cellStyle name="20% - Accent1 4 5 5 5 2" xfId="44084" xr:uid="{00000000-0005-0000-0000-00007CAB0000}"/>
    <cellStyle name="20% - Accent1 4 5 5 5 2 2" xfId="44085" xr:uid="{00000000-0005-0000-0000-00007DAB0000}"/>
    <cellStyle name="20% - Accent1 4 5 5 5 2 2 2" xfId="44086" xr:uid="{00000000-0005-0000-0000-00007EAB0000}"/>
    <cellStyle name="20% - Accent1 4 5 5 5 2 3" xfId="44087" xr:uid="{00000000-0005-0000-0000-00007FAB0000}"/>
    <cellStyle name="20% - Accent1 4 5 5 5 3" xfId="44088" xr:uid="{00000000-0005-0000-0000-000080AB0000}"/>
    <cellStyle name="20% - Accent1 4 5 5 5 3 2" xfId="44089" xr:uid="{00000000-0005-0000-0000-000081AB0000}"/>
    <cellStyle name="20% - Accent1 4 5 5 5 4" xfId="44090" xr:uid="{00000000-0005-0000-0000-000082AB0000}"/>
    <cellStyle name="20% - Accent1 4 5 5 6" xfId="44091" xr:uid="{00000000-0005-0000-0000-000083AB0000}"/>
    <cellStyle name="20% - Accent1 4 5 5 6 2" xfId="44092" xr:uid="{00000000-0005-0000-0000-000084AB0000}"/>
    <cellStyle name="20% - Accent1 4 5 5 6 2 2" xfId="44093" xr:uid="{00000000-0005-0000-0000-000085AB0000}"/>
    <cellStyle name="20% - Accent1 4 5 5 6 2 2 2" xfId="44094" xr:uid="{00000000-0005-0000-0000-000086AB0000}"/>
    <cellStyle name="20% - Accent1 4 5 5 6 2 3" xfId="44095" xr:uid="{00000000-0005-0000-0000-000087AB0000}"/>
    <cellStyle name="20% - Accent1 4 5 5 6 3" xfId="44096" xr:uid="{00000000-0005-0000-0000-000088AB0000}"/>
    <cellStyle name="20% - Accent1 4 5 5 6 3 2" xfId="44097" xr:uid="{00000000-0005-0000-0000-000089AB0000}"/>
    <cellStyle name="20% - Accent1 4 5 5 6 4" xfId="44098" xr:uid="{00000000-0005-0000-0000-00008AAB0000}"/>
    <cellStyle name="20% - Accent1 4 5 5 7" xfId="44099" xr:uid="{00000000-0005-0000-0000-00008BAB0000}"/>
    <cellStyle name="20% - Accent1 4 5 5 7 2" xfId="44100" xr:uid="{00000000-0005-0000-0000-00008CAB0000}"/>
    <cellStyle name="20% - Accent1 4 5 5 7 2 2" xfId="44101" xr:uid="{00000000-0005-0000-0000-00008DAB0000}"/>
    <cellStyle name="20% - Accent1 4 5 5 7 3" xfId="44102" xr:uid="{00000000-0005-0000-0000-00008EAB0000}"/>
    <cellStyle name="20% - Accent1 4 5 5 8" xfId="44103" xr:uid="{00000000-0005-0000-0000-00008FAB0000}"/>
    <cellStyle name="20% - Accent1 4 5 5 8 2" xfId="44104" xr:uid="{00000000-0005-0000-0000-000090AB0000}"/>
    <cellStyle name="20% - Accent1 4 5 5 8 2 2" xfId="44105" xr:uid="{00000000-0005-0000-0000-000091AB0000}"/>
    <cellStyle name="20% - Accent1 4 5 5 8 3" xfId="44106" xr:uid="{00000000-0005-0000-0000-000092AB0000}"/>
    <cellStyle name="20% - Accent1 4 5 5 9" xfId="44107" xr:uid="{00000000-0005-0000-0000-000093AB0000}"/>
    <cellStyle name="20% - Accent1 4 5 5 9 2" xfId="44108" xr:uid="{00000000-0005-0000-0000-000094AB0000}"/>
    <cellStyle name="20% - Accent1 4 5 6" xfId="44109" xr:uid="{00000000-0005-0000-0000-000095AB0000}"/>
    <cellStyle name="20% - Accent1 4 5 6 10" xfId="44110" xr:uid="{00000000-0005-0000-0000-000096AB0000}"/>
    <cellStyle name="20% - Accent1 4 5 6 10 2" xfId="44111" xr:uid="{00000000-0005-0000-0000-000097AB0000}"/>
    <cellStyle name="20% - Accent1 4 5 6 11" xfId="44112" xr:uid="{00000000-0005-0000-0000-000098AB0000}"/>
    <cellStyle name="20% - Accent1 4 5 6 2" xfId="44113" xr:uid="{00000000-0005-0000-0000-000099AB0000}"/>
    <cellStyle name="20% - Accent1 4 5 6 2 2" xfId="44114" xr:uid="{00000000-0005-0000-0000-00009AAB0000}"/>
    <cellStyle name="20% - Accent1 4 5 6 2 2 2" xfId="44115" xr:uid="{00000000-0005-0000-0000-00009BAB0000}"/>
    <cellStyle name="20% - Accent1 4 5 6 2 2 2 2" xfId="44116" xr:uid="{00000000-0005-0000-0000-00009CAB0000}"/>
    <cellStyle name="20% - Accent1 4 5 6 2 2 2 2 2" xfId="44117" xr:uid="{00000000-0005-0000-0000-00009DAB0000}"/>
    <cellStyle name="20% - Accent1 4 5 6 2 2 2 3" xfId="44118" xr:uid="{00000000-0005-0000-0000-00009EAB0000}"/>
    <cellStyle name="20% - Accent1 4 5 6 2 2 3" xfId="44119" xr:uid="{00000000-0005-0000-0000-00009FAB0000}"/>
    <cellStyle name="20% - Accent1 4 5 6 2 2 3 2" xfId="44120" xr:uid="{00000000-0005-0000-0000-0000A0AB0000}"/>
    <cellStyle name="20% - Accent1 4 5 6 2 2 4" xfId="44121" xr:uid="{00000000-0005-0000-0000-0000A1AB0000}"/>
    <cellStyle name="20% - Accent1 4 5 6 2 3" xfId="44122" xr:uid="{00000000-0005-0000-0000-0000A2AB0000}"/>
    <cellStyle name="20% - Accent1 4 5 6 2 3 2" xfId="44123" xr:uid="{00000000-0005-0000-0000-0000A3AB0000}"/>
    <cellStyle name="20% - Accent1 4 5 6 2 3 2 2" xfId="44124" xr:uid="{00000000-0005-0000-0000-0000A4AB0000}"/>
    <cellStyle name="20% - Accent1 4 5 6 2 3 2 2 2" xfId="44125" xr:uid="{00000000-0005-0000-0000-0000A5AB0000}"/>
    <cellStyle name="20% - Accent1 4 5 6 2 3 2 3" xfId="44126" xr:uid="{00000000-0005-0000-0000-0000A6AB0000}"/>
    <cellStyle name="20% - Accent1 4 5 6 2 3 3" xfId="44127" xr:uid="{00000000-0005-0000-0000-0000A7AB0000}"/>
    <cellStyle name="20% - Accent1 4 5 6 2 3 3 2" xfId="44128" xr:uid="{00000000-0005-0000-0000-0000A8AB0000}"/>
    <cellStyle name="20% - Accent1 4 5 6 2 3 4" xfId="44129" xr:uid="{00000000-0005-0000-0000-0000A9AB0000}"/>
    <cellStyle name="20% - Accent1 4 5 6 2 4" xfId="44130" xr:uid="{00000000-0005-0000-0000-0000AAAB0000}"/>
    <cellStyle name="20% - Accent1 4 5 6 2 4 2" xfId="44131" xr:uid="{00000000-0005-0000-0000-0000ABAB0000}"/>
    <cellStyle name="20% - Accent1 4 5 6 2 4 2 2" xfId="44132" xr:uid="{00000000-0005-0000-0000-0000ACAB0000}"/>
    <cellStyle name="20% - Accent1 4 5 6 2 4 2 2 2" xfId="44133" xr:uid="{00000000-0005-0000-0000-0000ADAB0000}"/>
    <cellStyle name="20% - Accent1 4 5 6 2 4 2 3" xfId="44134" xr:uid="{00000000-0005-0000-0000-0000AEAB0000}"/>
    <cellStyle name="20% - Accent1 4 5 6 2 4 3" xfId="44135" xr:uid="{00000000-0005-0000-0000-0000AFAB0000}"/>
    <cellStyle name="20% - Accent1 4 5 6 2 4 3 2" xfId="44136" xr:uid="{00000000-0005-0000-0000-0000B0AB0000}"/>
    <cellStyle name="20% - Accent1 4 5 6 2 4 4" xfId="44137" xr:uid="{00000000-0005-0000-0000-0000B1AB0000}"/>
    <cellStyle name="20% - Accent1 4 5 6 2 5" xfId="44138" xr:uid="{00000000-0005-0000-0000-0000B2AB0000}"/>
    <cellStyle name="20% - Accent1 4 5 6 2 5 2" xfId="44139" xr:uid="{00000000-0005-0000-0000-0000B3AB0000}"/>
    <cellStyle name="20% - Accent1 4 5 6 2 5 2 2" xfId="44140" xr:uid="{00000000-0005-0000-0000-0000B4AB0000}"/>
    <cellStyle name="20% - Accent1 4 5 6 2 5 3" xfId="44141" xr:uid="{00000000-0005-0000-0000-0000B5AB0000}"/>
    <cellStyle name="20% - Accent1 4 5 6 2 6" xfId="44142" xr:uid="{00000000-0005-0000-0000-0000B6AB0000}"/>
    <cellStyle name="20% - Accent1 4 5 6 2 6 2" xfId="44143" xr:uid="{00000000-0005-0000-0000-0000B7AB0000}"/>
    <cellStyle name="20% - Accent1 4 5 6 2 6 2 2" xfId="44144" xr:uid="{00000000-0005-0000-0000-0000B8AB0000}"/>
    <cellStyle name="20% - Accent1 4 5 6 2 6 3" xfId="44145" xr:uid="{00000000-0005-0000-0000-0000B9AB0000}"/>
    <cellStyle name="20% - Accent1 4 5 6 2 7" xfId="44146" xr:uid="{00000000-0005-0000-0000-0000BAAB0000}"/>
    <cellStyle name="20% - Accent1 4 5 6 2 7 2" xfId="44147" xr:uid="{00000000-0005-0000-0000-0000BBAB0000}"/>
    <cellStyle name="20% - Accent1 4 5 6 2 8" xfId="44148" xr:uid="{00000000-0005-0000-0000-0000BCAB0000}"/>
    <cellStyle name="20% - Accent1 4 5 6 2 8 2" xfId="44149" xr:uid="{00000000-0005-0000-0000-0000BDAB0000}"/>
    <cellStyle name="20% - Accent1 4 5 6 2 9" xfId="44150" xr:uid="{00000000-0005-0000-0000-0000BEAB0000}"/>
    <cellStyle name="20% - Accent1 4 5 6 3" xfId="44151" xr:uid="{00000000-0005-0000-0000-0000BFAB0000}"/>
    <cellStyle name="20% - Accent1 4 5 6 3 2" xfId="44152" xr:uid="{00000000-0005-0000-0000-0000C0AB0000}"/>
    <cellStyle name="20% - Accent1 4 5 6 3 2 2" xfId="44153" xr:uid="{00000000-0005-0000-0000-0000C1AB0000}"/>
    <cellStyle name="20% - Accent1 4 5 6 3 2 2 2" xfId="44154" xr:uid="{00000000-0005-0000-0000-0000C2AB0000}"/>
    <cellStyle name="20% - Accent1 4 5 6 3 2 2 2 2" xfId="44155" xr:uid="{00000000-0005-0000-0000-0000C3AB0000}"/>
    <cellStyle name="20% - Accent1 4 5 6 3 2 2 3" xfId="44156" xr:uid="{00000000-0005-0000-0000-0000C4AB0000}"/>
    <cellStyle name="20% - Accent1 4 5 6 3 2 3" xfId="44157" xr:uid="{00000000-0005-0000-0000-0000C5AB0000}"/>
    <cellStyle name="20% - Accent1 4 5 6 3 2 3 2" xfId="44158" xr:uid="{00000000-0005-0000-0000-0000C6AB0000}"/>
    <cellStyle name="20% - Accent1 4 5 6 3 2 4" xfId="44159" xr:uid="{00000000-0005-0000-0000-0000C7AB0000}"/>
    <cellStyle name="20% - Accent1 4 5 6 3 3" xfId="44160" xr:uid="{00000000-0005-0000-0000-0000C8AB0000}"/>
    <cellStyle name="20% - Accent1 4 5 6 3 3 2" xfId="44161" xr:uid="{00000000-0005-0000-0000-0000C9AB0000}"/>
    <cellStyle name="20% - Accent1 4 5 6 3 3 2 2" xfId="44162" xr:uid="{00000000-0005-0000-0000-0000CAAB0000}"/>
    <cellStyle name="20% - Accent1 4 5 6 3 3 2 2 2" xfId="44163" xr:uid="{00000000-0005-0000-0000-0000CBAB0000}"/>
    <cellStyle name="20% - Accent1 4 5 6 3 3 2 3" xfId="44164" xr:uid="{00000000-0005-0000-0000-0000CCAB0000}"/>
    <cellStyle name="20% - Accent1 4 5 6 3 3 3" xfId="44165" xr:uid="{00000000-0005-0000-0000-0000CDAB0000}"/>
    <cellStyle name="20% - Accent1 4 5 6 3 3 3 2" xfId="44166" xr:uid="{00000000-0005-0000-0000-0000CEAB0000}"/>
    <cellStyle name="20% - Accent1 4 5 6 3 3 4" xfId="44167" xr:uid="{00000000-0005-0000-0000-0000CFAB0000}"/>
    <cellStyle name="20% - Accent1 4 5 6 3 4" xfId="44168" xr:uid="{00000000-0005-0000-0000-0000D0AB0000}"/>
    <cellStyle name="20% - Accent1 4 5 6 3 4 2" xfId="44169" xr:uid="{00000000-0005-0000-0000-0000D1AB0000}"/>
    <cellStyle name="20% - Accent1 4 5 6 3 4 2 2" xfId="44170" xr:uid="{00000000-0005-0000-0000-0000D2AB0000}"/>
    <cellStyle name="20% - Accent1 4 5 6 3 4 2 2 2" xfId="44171" xr:uid="{00000000-0005-0000-0000-0000D3AB0000}"/>
    <cellStyle name="20% - Accent1 4 5 6 3 4 2 3" xfId="44172" xr:uid="{00000000-0005-0000-0000-0000D4AB0000}"/>
    <cellStyle name="20% - Accent1 4 5 6 3 4 3" xfId="44173" xr:uid="{00000000-0005-0000-0000-0000D5AB0000}"/>
    <cellStyle name="20% - Accent1 4 5 6 3 4 3 2" xfId="44174" xr:uid="{00000000-0005-0000-0000-0000D6AB0000}"/>
    <cellStyle name="20% - Accent1 4 5 6 3 4 4" xfId="44175" xr:uid="{00000000-0005-0000-0000-0000D7AB0000}"/>
    <cellStyle name="20% - Accent1 4 5 6 3 5" xfId="44176" xr:uid="{00000000-0005-0000-0000-0000D8AB0000}"/>
    <cellStyle name="20% - Accent1 4 5 6 3 5 2" xfId="44177" xr:uid="{00000000-0005-0000-0000-0000D9AB0000}"/>
    <cellStyle name="20% - Accent1 4 5 6 3 5 2 2" xfId="44178" xr:uid="{00000000-0005-0000-0000-0000DAAB0000}"/>
    <cellStyle name="20% - Accent1 4 5 6 3 5 3" xfId="44179" xr:uid="{00000000-0005-0000-0000-0000DBAB0000}"/>
    <cellStyle name="20% - Accent1 4 5 6 3 6" xfId="44180" xr:uid="{00000000-0005-0000-0000-0000DCAB0000}"/>
    <cellStyle name="20% - Accent1 4 5 6 3 6 2" xfId="44181" xr:uid="{00000000-0005-0000-0000-0000DDAB0000}"/>
    <cellStyle name="20% - Accent1 4 5 6 3 6 2 2" xfId="44182" xr:uid="{00000000-0005-0000-0000-0000DEAB0000}"/>
    <cellStyle name="20% - Accent1 4 5 6 3 6 3" xfId="44183" xr:uid="{00000000-0005-0000-0000-0000DFAB0000}"/>
    <cellStyle name="20% - Accent1 4 5 6 3 7" xfId="44184" xr:uid="{00000000-0005-0000-0000-0000E0AB0000}"/>
    <cellStyle name="20% - Accent1 4 5 6 3 7 2" xfId="44185" xr:uid="{00000000-0005-0000-0000-0000E1AB0000}"/>
    <cellStyle name="20% - Accent1 4 5 6 3 8" xfId="44186" xr:uid="{00000000-0005-0000-0000-0000E2AB0000}"/>
    <cellStyle name="20% - Accent1 4 5 6 3 8 2" xfId="44187" xr:uid="{00000000-0005-0000-0000-0000E3AB0000}"/>
    <cellStyle name="20% - Accent1 4 5 6 3 9" xfId="44188" xr:uid="{00000000-0005-0000-0000-0000E4AB0000}"/>
    <cellStyle name="20% - Accent1 4 5 6 4" xfId="44189" xr:uid="{00000000-0005-0000-0000-0000E5AB0000}"/>
    <cellStyle name="20% - Accent1 4 5 6 4 2" xfId="44190" xr:uid="{00000000-0005-0000-0000-0000E6AB0000}"/>
    <cellStyle name="20% - Accent1 4 5 6 4 2 2" xfId="44191" xr:uid="{00000000-0005-0000-0000-0000E7AB0000}"/>
    <cellStyle name="20% - Accent1 4 5 6 4 2 2 2" xfId="44192" xr:uid="{00000000-0005-0000-0000-0000E8AB0000}"/>
    <cellStyle name="20% - Accent1 4 5 6 4 2 3" xfId="44193" xr:uid="{00000000-0005-0000-0000-0000E9AB0000}"/>
    <cellStyle name="20% - Accent1 4 5 6 4 3" xfId="44194" xr:uid="{00000000-0005-0000-0000-0000EAAB0000}"/>
    <cellStyle name="20% - Accent1 4 5 6 4 3 2" xfId="44195" xr:uid="{00000000-0005-0000-0000-0000EBAB0000}"/>
    <cellStyle name="20% - Accent1 4 5 6 4 4" xfId="44196" xr:uid="{00000000-0005-0000-0000-0000ECAB0000}"/>
    <cellStyle name="20% - Accent1 4 5 6 5" xfId="44197" xr:uid="{00000000-0005-0000-0000-0000EDAB0000}"/>
    <cellStyle name="20% - Accent1 4 5 6 5 2" xfId="44198" xr:uid="{00000000-0005-0000-0000-0000EEAB0000}"/>
    <cellStyle name="20% - Accent1 4 5 6 5 2 2" xfId="44199" xr:uid="{00000000-0005-0000-0000-0000EFAB0000}"/>
    <cellStyle name="20% - Accent1 4 5 6 5 2 2 2" xfId="44200" xr:uid="{00000000-0005-0000-0000-0000F0AB0000}"/>
    <cellStyle name="20% - Accent1 4 5 6 5 2 3" xfId="44201" xr:uid="{00000000-0005-0000-0000-0000F1AB0000}"/>
    <cellStyle name="20% - Accent1 4 5 6 5 3" xfId="44202" xr:uid="{00000000-0005-0000-0000-0000F2AB0000}"/>
    <cellStyle name="20% - Accent1 4 5 6 5 3 2" xfId="44203" xr:uid="{00000000-0005-0000-0000-0000F3AB0000}"/>
    <cellStyle name="20% - Accent1 4 5 6 5 4" xfId="44204" xr:uid="{00000000-0005-0000-0000-0000F4AB0000}"/>
    <cellStyle name="20% - Accent1 4 5 6 6" xfId="44205" xr:uid="{00000000-0005-0000-0000-0000F5AB0000}"/>
    <cellStyle name="20% - Accent1 4 5 6 6 2" xfId="44206" xr:uid="{00000000-0005-0000-0000-0000F6AB0000}"/>
    <cellStyle name="20% - Accent1 4 5 6 6 2 2" xfId="44207" xr:uid="{00000000-0005-0000-0000-0000F7AB0000}"/>
    <cellStyle name="20% - Accent1 4 5 6 6 2 2 2" xfId="44208" xr:uid="{00000000-0005-0000-0000-0000F8AB0000}"/>
    <cellStyle name="20% - Accent1 4 5 6 6 2 3" xfId="44209" xr:uid="{00000000-0005-0000-0000-0000F9AB0000}"/>
    <cellStyle name="20% - Accent1 4 5 6 6 3" xfId="44210" xr:uid="{00000000-0005-0000-0000-0000FAAB0000}"/>
    <cellStyle name="20% - Accent1 4 5 6 6 3 2" xfId="44211" xr:uid="{00000000-0005-0000-0000-0000FBAB0000}"/>
    <cellStyle name="20% - Accent1 4 5 6 6 4" xfId="44212" xr:uid="{00000000-0005-0000-0000-0000FCAB0000}"/>
    <cellStyle name="20% - Accent1 4 5 6 7" xfId="44213" xr:uid="{00000000-0005-0000-0000-0000FDAB0000}"/>
    <cellStyle name="20% - Accent1 4 5 6 7 2" xfId="44214" xr:uid="{00000000-0005-0000-0000-0000FEAB0000}"/>
    <cellStyle name="20% - Accent1 4 5 6 7 2 2" xfId="44215" xr:uid="{00000000-0005-0000-0000-0000FFAB0000}"/>
    <cellStyle name="20% - Accent1 4 5 6 7 3" xfId="44216" xr:uid="{00000000-0005-0000-0000-000000AC0000}"/>
    <cellStyle name="20% - Accent1 4 5 6 8" xfId="44217" xr:uid="{00000000-0005-0000-0000-000001AC0000}"/>
    <cellStyle name="20% - Accent1 4 5 6 8 2" xfId="44218" xr:uid="{00000000-0005-0000-0000-000002AC0000}"/>
    <cellStyle name="20% - Accent1 4 5 6 8 2 2" xfId="44219" xr:uid="{00000000-0005-0000-0000-000003AC0000}"/>
    <cellStyle name="20% - Accent1 4 5 6 8 3" xfId="44220" xr:uid="{00000000-0005-0000-0000-000004AC0000}"/>
    <cellStyle name="20% - Accent1 4 5 6 9" xfId="44221" xr:uid="{00000000-0005-0000-0000-000005AC0000}"/>
    <cellStyle name="20% - Accent1 4 5 6 9 2" xfId="44222" xr:uid="{00000000-0005-0000-0000-000006AC0000}"/>
    <cellStyle name="20% - Accent1 4 5 7" xfId="44223" xr:uid="{00000000-0005-0000-0000-000007AC0000}"/>
    <cellStyle name="20% - Accent1 4 5 7 2" xfId="44224" xr:uid="{00000000-0005-0000-0000-000008AC0000}"/>
    <cellStyle name="20% - Accent1 4 5 7 2 2" xfId="44225" xr:uid="{00000000-0005-0000-0000-000009AC0000}"/>
    <cellStyle name="20% - Accent1 4 5 7 2 2 2" xfId="44226" xr:uid="{00000000-0005-0000-0000-00000AAC0000}"/>
    <cellStyle name="20% - Accent1 4 5 7 2 2 2 2" xfId="44227" xr:uid="{00000000-0005-0000-0000-00000BAC0000}"/>
    <cellStyle name="20% - Accent1 4 5 7 2 2 3" xfId="44228" xr:uid="{00000000-0005-0000-0000-00000CAC0000}"/>
    <cellStyle name="20% - Accent1 4 5 7 2 3" xfId="44229" xr:uid="{00000000-0005-0000-0000-00000DAC0000}"/>
    <cellStyle name="20% - Accent1 4 5 7 2 3 2" xfId="44230" xr:uid="{00000000-0005-0000-0000-00000EAC0000}"/>
    <cellStyle name="20% - Accent1 4 5 7 2 4" xfId="44231" xr:uid="{00000000-0005-0000-0000-00000FAC0000}"/>
    <cellStyle name="20% - Accent1 4 5 7 3" xfId="44232" xr:uid="{00000000-0005-0000-0000-000010AC0000}"/>
    <cellStyle name="20% - Accent1 4 5 7 3 2" xfId="44233" xr:uid="{00000000-0005-0000-0000-000011AC0000}"/>
    <cellStyle name="20% - Accent1 4 5 7 3 2 2" xfId="44234" xr:uid="{00000000-0005-0000-0000-000012AC0000}"/>
    <cellStyle name="20% - Accent1 4 5 7 3 2 2 2" xfId="44235" xr:uid="{00000000-0005-0000-0000-000013AC0000}"/>
    <cellStyle name="20% - Accent1 4 5 7 3 2 3" xfId="44236" xr:uid="{00000000-0005-0000-0000-000014AC0000}"/>
    <cellStyle name="20% - Accent1 4 5 7 3 3" xfId="44237" xr:uid="{00000000-0005-0000-0000-000015AC0000}"/>
    <cellStyle name="20% - Accent1 4 5 7 3 3 2" xfId="44238" xr:uid="{00000000-0005-0000-0000-000016AC0000}"/>
    <cellStyle name="20% - Accent1 4 5 7 3 4" xfId="44239" xr:uid="{00000000-0005-0000-0000-000017AC0000}"/>
    <cellStyle name="20% - Accent1 4 5 7 4" xfId="44240" xr:uid="{00000000-0005-0000-0000-000018AC0000}"/>
    <cellStyle name="20% - Accent1 4 5 7 4 2" xfId="44241" xr:uid="{00000000-0005-0000-0000-000019AC0000}"/>
    <cellStyle name="20% - Accent1 4 5 7 4 2 2" xfId="44242" xr:uid="{00000000-0005-0000-0000-00001AAC0000}"/>
    <cellStyle name="20% - Accent1 4 5 7 4 2 2 2" xfId="44243" xr:uid="{00000000-0005-0000-0000-00001BAC0000}"/>
    <cellStyle name="20% - Accent1 4 5 7 4 2 3" xfId="44244" xr:uid="{00000000-0005-0000-0000-00001CAC0000}"/>
    <cellStyle name="20% - Accent1 4 5 7 4 3" xfId="44245" xr:uid="{00000000-0005-0000-0000-00001DAC0000}"/>
    <cellStyle name="20% - Accent1 4 5 7 4 3 2" xfId="44246" xr:uid="{00000000-0005-0000-0000-00001EAC0000}"/>
    <cellStyle name="20% - Accent1 4 5 7 4 4" xfId="44247" xr:uid="{00000000-0005-0000-0000-00001FAC0000}"/>
    <cellStyle name="20% - Accent1 4 5 7 5" xfId="44248" xr:uid="{00000000-0005-0000-0000-000020AC0000}"/>
    <cellStyle name="20% - Accent1 4 5 7 5 2" xfId="44249" xr:uid="{00000000-0005-0000-0000-000021AC0000}"/>
    <cellStyle name="20% - Accent1 4 5 7 5 2 2" xfId="44250" xr:uid="{00000000-0005-0000-0000-000022AC0000}"/>
    <cellStyle name="20% - Accent1 4 5 7 5 3" xfId="44251" xr:uid="{00000000-0005-0000-0000-000023AC0000}"/>
    <cellStyle name="20% - Accent1 4 5 7 6" xfId="44252" xr:uid="{00000000-0005-0000-0000-000024AC0000}"/>
    <cellStyle name="20% - Accent1 4 5 7 6 2" xfId="44253" xr:uid="{00000000-0005-0000-0000-000025AC0000}"/>
    <cellStyle name="20% - Accent1 4 5 7 6 2 2" xfId="44254" xr:uid="{00000000-0005-0000-0000-000026AC0000}"/>
    <cellStyle name="20% - Accent1 4 5 7 6 3" xfId="44255" xr:uid="{00000000-0005-0000-0000-000027AC0000}"/>
    <cellStyle name="20% - Accent1 4 5 7 7" xfId="44256" xr:uid="{00000000-0005-0000-0000-000028AC0000}"/>
    <cellStyle name="20% - Accent1 4 5 7 7 2" xfId="44257" xr:uid="{00000000-0005-0000-0000-000029AC0000}"/>
    <cellStyle name="20% - Accent1 4 5 7 8" xfId="44258" xr:uid="{00000000-0005-0000-0000-00002AAC0000}"/>
    <cellStyle name="20% - Accent1 4 5 7 8 2" xfId="44259" xr:uid="{00000000-0005-0000-0000-00002BAC0000}"/>
    <cellStyle name="20% - Accent1 4 5 7 9" xfId="44260" xr:uid="{00000000-0005-0000-0000-00002CAC0000}"/>
    <cellStyle name="20% - Accent1 4 5 8" xfId="44261" xr:uid="{00000000-0005-0000-0000-00002DAC0000}"/>
    <cellStyle name="20% - Accent1 4 5 8 2" xfId="44262" xr:uid="{00000000-0005-0000-0000-00002EAC0000}"/>
    <cellStyle name="20% - Accent1 4 5 8 2 2" xfId="44263" xr:uid="{00000000-0005-0000-0000-00002FAC0000}"/>
    <cellStyle name="20% - Accent1 4 5 8 2 2 2" xfId="44264" xr:uid="{00000000-0005-0000-0000-000030AC0000}"/>
    <cellStyle name="20% - Accent1 4 5 8 2 2 2 2" xfId="44265" xr:uid="{00000000-0005-0000-0000-000031AC0000}"/>
    <cellStyle name="20% - Accent1 4 5 8 2 2 3" xfId="44266" xr:uid="{00000000-0005-0000-0000-000032AC0000}"/>
    <cellStyle name="20% - Accent1 4 5 8 2 3" xfId="44267" xr:uid="{00000000-0005-0000-0000-000033AC0000}"/>
    <cellStyle name="20% - Accent1 4 5 8 2 3 2" xfId="44268" xr:uid="{00000000-0005-0000-0000-000034AC0000}"/>
    <cellStyle name="20% - Accent1 4 5 8 2 4" xfId="44269" xr:uid="{00000000-0005-0000-0000-000035AC0000}"/>
    <cellStyle name="20% - Accent1 4 5 8 3" xfId="44270" xr:uid="{00000000-0005-0000-0000-000036AC0000}"/>
    <cellStyle name="20% - Accent1 4 5 8 3 2" xfId="44271" xr:uid="{00000000-0005-0000-0000-000037AC0000}"/>
    <cellStyle name="20% - Accent1 4 5 8 3 2 2" xfId="44272" xr:uid="{00000000-0005-0000-0000-000038AC0000}"/>
    <cellStyle name="20% - Accent1 4 5 8 3 2 2 2" xfId="44273" xr:uid="{00000000-0005-0000-0000-000039AC0000}"/>
    <cellStyle name="20% - Accent1 4 5 8 3 2 3" xfId="44274" xr:uid="{00000000-0005-0000-0000-00003AAC0000}"/>
    <cellStyle name="20% - Accent1 4 5 8 3 3" xfId="44275" xr:uid="{00000000-0005-0000-0000-00003BAC0000}"/>
    <cellStyle name="20% - Accent1 4 5 8 3 3 2" xfId="44276" xr:uid="{00000000-0005-0000-0000-00003CAC0000}"/>
    <cellStyle name="20% - Accent1 4 5 8 3 4" xfId="44277" xr:uid="{00000000-0005-0000-0000-00003DAC0000}"/>
    <cellStyle name="20% - Accent1 4 5 8 4" xfId="44278" xr:uid="{00000000-0005-0000-0000-00003EAC0000}"/>
    <cellStyle name="20% - Accent1 4 5 8 4 2" xfId="44279" xr:uid="{00000000-0005-0000-0000-00003FAC0000}"/>
    <cellStyle name="20% - Accent1 4 5 8 4 2 2" xfId="44280" xr:uid="{00000000-0005-0000-0000-000040AC0000}"/>
    <cellStyle name="20% - Accent1 4 5 8 4 2 2 2" xfId="44281" xr:uid="{00000000-0005-0000-0000-000041AC0000}"/>
    <cellStyle name="20% - Accent1 4 5 8 4 2 3" xfId="44282" xr:uid="{00000000-0005-0000-0000-000042AC0000}"/>
    <cellStyle name="20% - Accent1 4 5 8 4 3" xfId="44283" xr:uid="{00000000-0005-0000-0000-000043AC0000}"/>
    <cellStyle name="20% - Accent1 4 5 8 4 3 2" xfId="44284" xr:uid="{00000000-0005-0000-0000-000044AC0000}"/>
    <cellStyle name="20% - Accent1 4 5 8 4 4" xfId="44285" xr:uid="{00000000-0005-0000-0000-000045AC0000}"/>
    <cellStyle name="20% - Accent1 4 5 8 5" xfId="44286" xr:uid="{00000000-0005-0000-0000-000046AC0000}"/>
    <cellStyle name="20% - Accent1 4 5 8 5 2" xfId="44287" xr:uid="{00000000-0005-0000-0000-000047AC0000}"/>
    <cellStyle name="20% - Accent1 4 5 8 5 2 2" xfId="44288" xr:uid="{00000000-0005-0000-0000-000048AC0000}"/>
    <cellStyle name="20% - Accent1 4 5 8 5 3" xfId="44289" xr:uid="{00000000-0005-0000-0000-000049AC0000}"/>
    <cellStyle name="20% - Accent1 4 5 8 6" xfId="44290" xr:uid="{00000000-0005-0000-0000-00004AAC0000}"/>
    <cellStyle name="20% - Accent1 4 5 8 6 2" xfId="44291" xr:uid="{00000000-0005-0000-0000-00004BAC0000}"/>
    <cellStyle name="20% - Accent1 4 5 8 6 2 2" xfId="44292" xr:uid="{00000000-0005-0000-0000-00004CAC0000}"/>
    <cellStyle name="20% - Accent1 4 5 8 6 3" xfId="44293" xr:uid="{00000000-0005-0000-0000-00004DAC0000}"/>
    <cellStyle name="20% - Accent1 4 5 8 7" xfId="44294" xr:uid="{00000000-0005-0000-0000-00004EAC0000}"/>
    <cellStyle name="20% - Accent1 4 5 8 7 2" xfId="44295" xr:uid="{00000000-0005-0000-0000-00004FAC0000}"/>
    <cellStyle name="20% - Accent1 4 5 8 8" xfId="44296" xr:uid="{00000000-0005-0000-0000-000050AC0000}"/>
    <cellStyle name="20% - Accent1 4 5 8 8 2" xfId="44297" xr:uid="{00000000-0005-0000-0000-000051AC0000}"/>
    <cellStyle name="20% - Accent1 4 5 8 9" xfId="44298" xr:uid="{00000000-0005-0000-0000-000052AC0000}"/>
    <cellStyle name="20% - Accent1 4 5 9" xfId="44299" xr:uid="{00000000-0005-0000-0000-000053AC0000}"/>
    <cellStyle name="20% - Accent1 4 5 9 2" xfId="44300" xr:uid="{00000000-0005-0000-0000-000054AC0000}"/>
    <cellStyle name="20% - Accent1 4 5 9 2 2" xfId="44301" xr:uid="{00000000-0005-0000-0000-000055AC0000}"/>
    <cellStyle name="20% - Accent1 4 5 9 2 2 2" xfId="44302" xr:uid="{00000000-0005-0000-0000-000056AC0000}"/>
    <cellStyle name="20% - Accent1 4 5 9 2 3" xfId="44303" xr:uid="{00000000-0005-0000-0000-000057AC0000}"/>
    <cellStyle name="20% - Accent1 4 5 9 3" xfId="44304" xr:uid="{00000000-0005-0000-0000-000058AC0000}"/>
    <cellStyle name="20% - Accent1 4 5 9 3 2" xfId="44305" xr:uid="{00000000-0005-0000-0000-000059AC0000}"/>
    <cellStyle name="20% - Accent1 4 5 9 4" xfId="44306" xr:uid="{00000000-0005-0000-0000-00005AAC0000}"/>
    <cellStyle name="20% - Accent1 4 6" xfId="44307" xr:uid="{00000000-0005-0000-0000-00005BAC0000}"/>
    <cellStyle name="20% - Accent1 4 6 10" xfId="44308" xr:uid="{00000000-0005-0000-0000-00005CAC0000}"/>
    <cellStyle name="20% - Accent1 4 6 10 2" xfId="44309" xr:uid="{00000000-0005-0000-0000-00005DAC0000}"/>
    <cellStyle name="20% - Accent1 4 6 10 2 2" xfId="44310" xr:uid="{00000000-0005-0000-0000-00005EAC0000}"/>
    <cellStyle name="20% - Accent1 4 6 10 2 2 2" xfId="44311" xr:uid="{00000000-0005-0000-0000-00005FAC0000}"/>
    <cellStyle name="20% - Accent1 4 6 10 2 3" xfId="44312" xr:uid="{00000000-0005-0000-0000-000060AC0000}"/>
    <cellStyle name="20% - Accent1 4 6 10 3" xfId="44313" xr:uid="{00000000-0005-0000-0000-000061AC0000}"/>
    <cellStyle name="20% - Accent1 4 6 10 3 2" xfId="44314" xr:uid="{00000000-0005-0000-0000-000062AC0000}"/>
    <cellStyle name="20% - Accent1 4 6 10 4" xfId="44315" xr:uid="{00000000-0005-0000-0000-000063AC0000}"/>
    <cellStyle name="20% - Accent1 4 6 11" xfId="44316" xr:uid="{00000000-0005-0000-0000-000064AC0000}"/>
    <cellStyle name="20% - Accent1 4 6 11 2" xfId="44317" xr:uid="{00000000-0005-0000-0000-000065AC0000}"/>
    <cellStyle name="20% - Accent1 4 6 11 2 2" xfId="44318" xr:uid="{00000000-0005-0000-0000-000066AC0000}"/>
    <cellStyle name="20% - Accent1 4 6 11 3" xfId="44319" xr:uid="{00000000-0005-0000-0000-000067AC0000}"/>
    <cellStyle name="20% - Accent1 4 6 12" xfId="44320" xr:uid="{00000000-0005-0000-0000-000068AC0000}"/>
    <cellStyle name="20% - Accent1 4 6 12 2" xfId="44321" xr:uid="{00000000-0005-0000-0000-000069AC0000}"/>
    <cellStyle name="20% - Accent1 4 6 12 2 2" xfId="44322" xr:uid="{00000000-0005-0000-0000-00006AAC0000}"/>
    <cellStyle name="20% - Accent1 4 6 12 3" xfId="44323" xr:uid="{00000000-0005-0000-0000-00006BAC0000}"/>
    <cellStyle name="20% - Accent1 4 6 13" xfId="44324" xr:uid="{00000000-0005-0000-0000-00006CAC0000}"/>
    <cellStyle name="20% - Accent1 4 6 13 2" xfId="44325" xr:uid="{00000000-0005-0000-0000-00006DAC0000}"/>
    <cellStyle name="20% - Accent1 4 6 14" xfId="44326" xr:uid="{00000000-0005-0000-0000-00006EAC0000}"/>
    <cellStyle name="20% - Accent1 4 6 14 2" xfId="44327" xr:uid="{00000000-0005-0000-0000-00006FAC0000}"/>
    <cellStyle name="20% - Accent1 4 6 15" xfId="44328" xr:uid="{00000000-0005-0000-0000-000070AC0000}"/>
    <cellStyle name="20% - Accent1 4 6 2" xfId="44329" xr:uid="{00000000-0005-0000-0000-000071AC0000}"/>
    <cellStyle name="20% - Accent1 4 6 2 10" xfId="44330" xr:uid="{00000000-0005-0000-0000-000072AC0000}"/>
    <cellStyle name="20% - Accent1 4 6 2 10 2" xfId="44331" xr:uid="{00000000-0005-0000-0000-000073AC0000}"/>
    <cellStyle name="20% - Accent1 4 6 2 10 2 2" xfId="44332" xr:uid="{00000000-0005-0000-0000-000074AC0000}"/>
    <cellStyle name="20% - Accent1 4 6 2 10 3" xfId="44333" xr:uid="{00000000-0005-0000-0000-000075AC0000}"/>
    <cellStyle name="20% - Accent1 4 6 2 11" xfId="44334" xr:uid="{00000000-0005-0000-0000-000076AC0000}"/>
    <cellStyle name="20% - Accent1 4 6 2 11 2" xfId="44335" xr:uid="{00000000-0005-0000-0000-000077AC0000}"/>
    <cellStyle name="20% - Accent1 4 6 2 11 2 2" xfId="44336" xr:uid="{00000000-0005-0000-0000-000078AC0000}"/>
    <cellStyle name="20% - Accent1 4 6 2 11 3" xfId="44337" xr:uid="{00000000-0005-0000-0000-000079AC0000}"/>
    <cellStyle name="20% - Accent1 4 6 2 12" xfId="44338" xr:uid="{00000000-0005-0000-0000-00007AAC0000}"/>
    <cellStyle name="20% - Accent1 4 6 2 12 2" xfId="44339" xr:uid="{00000000-0005-0000-0000-00007BAC0000}"/>
    <cellStyle name="20% - Accent1 4 6 2 13" xfId="44340" xr:uid="{00000000-0005-0000-0000-00007CAC0000}"/>
    <cellStyle name="20% - Accent1 4 6 2 13 2" xfId="44341" xr:uid="{00000000-0005-0000-0000-00007DAC0000}"/>
    <cellStyle name="20% - Accent1 4 6 2 14" xfId="44342" xr:uid="{00000000-0005-0000-0000-00007EAC0000}"/>
    <cellStyle name="20% - Accent1 4 6 2 2" xfId="44343" xr:uid="{00000000-0005-0000-0000-00007FAC0000}"/>
    <cellStyle name="20% - Accent1 4 6 2 2 10" xfId="44344" xr:uid="{00000000-0005-0000-0000-000080AC0000}"/>
    <cellStyle name="20% - Accent1 4 6 2 2 10 2" xfId="44345" xr:uid="{00000000-0005-0000-0000-000081AC0000}"/>
    <cellStyle name="20% - Accent1 4 6 2 2 11" xfId="44346" xr:uid="{00000000-0005-0000-0000-000082AC0000}"/>
    <cellStyle name="20% - Accent1 4 6 2 2 2" xfId="44347" xr:uid="{00000000-0005-0000-0000-000083AC0000}"/>
    <cellStyle name="20% - Accent1 4 6 2 2 2 2" xfId="44348" xr:uid="{00000000-0005-0000-0000-000084AC0000}"/>
    <cellStyle name="20% - Accent1 4 6 2 2 2 2 2" xfId="44349" xr:uid="{00000000-0005-0000-0000-000085AC0000}"/>
    <cellStyle name="20% - Accent1 4 6 2 2 2 2 2 2" xfId="44350" xr:uid="{00000000-0005-0000-0000-000086AC0000}"/>
    <cellStyle name="20% - Accent1 4 6 2 2 2 2 2 2 2" xfId="44351" xr:uid="{00000000-0005-0000-0000-000087AC0000}"/>
    <cellStyle name="20% - Accent1 4 6 2 2 2 2 2 3" xfId="44352" xr:uid="{00000000-0005-0000-0000-000088AC0000}"/>
    <cellStyle name="20% - Accent1 4 6 2 2 2 2 3" xfId="44353" xr:uid="{00000000-0005-0000-0000-000089AC0000}"/>
    <cellStyle name="20% - Accent1 4 6 2 2 2 2 3 2" xfId="44354" xr:uid="{00000000-0005-0000-0000-00008AAC0000}"/>
    <cellStyle name="20% - Accent1 4 6 2 2 2 2 4" xfId="44355" xr:uid="{00000000-0005-0000-0000-00008BAC0000}"/>
    <cellStyle name="20% - Accent1 4 6 2 2 2 3" xfId="44356" xr:uid="{00000000-0005-0000-0000-00008CAC0000}"/>
    <cellStyle name="20% - Accent1 4 6 2 2 2 3 2" xfId="44357" xr:uid="{00000000-0005-0000-0000-00008DAC0000}"/>
    <cellStyle name="20% - Accent1 4 6 2 2 2 3 2 2" xfId="44358" xr:uid="{00000000-0005-0000-0000-00008EAC0000}"/>
    <cellStyle name="20% - Accent1 4 6 2 2 2 3 2 2 2" xfId="44359" xr:uid="{00000000-0005-0000-0000-00008FAC0000}"/>
    <cellStyle name="20% - Accent1 4 6 2 2 2 3 2 3" xfId="44360" xr:uid="{00000000-0005-0000-0000-000090AC0000}"/>
    <cellStyle name="20% - Accent1 4 6 2 2 2 3 3" xfId="44361" xr:uid="{00000000-0005-0000-0000-000091AC0000}"/>
    <cellStyle name="20% - Accent1 4 6 2 2 2 3 3 2" xfId="44362" xr:uid="{00000000-0005-0000-0000-000092AC0000}"/>
    <cellStyle name="20% - Accent1 4 6 2 2 2 3 4" xfId="44363" xr:uid="{00000000-0005-0000-0000-000093AC0000}"/>
    <cellStyle name="20% - Accent1 4 6 2 2 2 4" xfId="44364" xr:uid="{00000000-0005-0000-0000-000094AC0000}"/>
    <cellStyle name="20% - Accent1 4 6 2 2 2 4 2" xfId="44365" xr:uid="{00000000-0005-0000-0000-000095AC0000}"/>
    <cellStyle name="20% - Accent1 4 6 2 2 2 4 2 2" xfId="44366" xr:uid="{00000000-0005-0000-0000-000096AC0000}"/>
    <cellStyle name="20% - Accent1 4 6 2 2 2 4 2 2 2" xfId="44367" xr:uid="{00000000-0005-0000-0000-000097AC0000}"/>
    <cellStyle name="20% - Accent1 4 6 2 2 2 4 2 3" xfId="44368" xr:uid="{00000000-0005-0000-0000-000098AC0000}"/>
    <cellStyle name="20% - Accent1 4 6 2 2 2 4 3" xfId="44369" xr:uid="{00000000-0005-0000-0000-000099AC0000}"/>
    <cellStyle name="20% - Accent1 4 6 2 2 2 4 3 2" xfId="44370" xr:uid="{00000000-0005-0000-0000-00009AAC0000}"/>
    <cellStyle name="20% - Accent1 4 6 2 2 2 4 4" xfId="44371" xr:uid="{00000000-0005-0000-0000-00009BAC0000}"/>
    <cellStyle name="20% - Accent1 4 6 2 2 2 5" xfId="44372" xr:uid="{00000000-0005-0000-0000-00009CAC0000}"/>
    <cellStyle name="20% - Accent1 4 6 2 2 2 5 2" xfId="44373" xr:uid="{00000000-0005-0000-0000-00009DAC0000}"/>
    <cellStyle name="20% - Accent1 4 6 2 2 2 5 2 2" xfId="44374" xr:uid="{00000000-0005-0000-0000-00009EAC0000}"/>
    <cellStyle name="20% - Accent1 4 6 2 2 2 5 3" xfId="44375" xr:uid="{00000000-0005-0000-0000-00009FAC0000}"/>
    <cellStyle name="20% - Accent1 4 6 2 2 2 6" xfId="44376" xr:uid="{00000000-0005-0000-0000-0000A0AC0000}"/>
    <cellStyle name="20% - Accent1 4 6 2 2 2 6 2" xfId="44377" xr:uid="{00000000-0005-0000-0000-0000A1AC0000}"/>
    <cellStyle name="20% - Accent1 4 6 2 2 2 6 2 2" xfId="44378" xr:uid="{00000000-0005-0000-0000-0000A2AC0000}"/>
    <cellStyle name="20% - Accent1 4 6 2 2 2 6 3" xfId="44379" xr:uid="{00000000-0005-0000-0000-0000A3AC0000}"/>
    <cellStyle name="20% - Accent1 4 6 2 2 2 7" xfId="44380" xr:uid="{00000000-0005-0000-0000-0000A4AC0000}"/>
    <cellStyle name="20% - Accent1 4 6 2 2 2 7 2" xfId="44381" xr:uid="{00000000-0005-0000-0000-0000A5AC0000}"/>
    <cellStyle name="20% - Accent1 4 6 2 2 2 8" xfId="44382" xr:uid="{00000000-0005-0000-0000-0000A6AC0000}"/>
    <cellStyle name="20% - Accent1 4 6 2 2 2 8 2" xfId="44383" xr:uid="{00000000-0005-0000-0000-0000A7AC0000}"/>
    <cellStyle name="20% - Accent1 4 6 2 2 2 9" xfId="44384" xr:uid="{00000000-0005-0000-0000-0000A8AC0000}"/>
    <cellStyle name="20% - Accent1 4 6 2 2 3" xfId="44385" xr:uid="{00000000-0005-0000-0000-0000A9AC0000}"/>
    <cellStyle name="20% - Accent1 4 6 2 2 3 2" xfId="44386" xr:uid="{00000000-0005-0000-0000-0000AAAC0000}"/>
    <cellStyle name="20% - Accent1 4 6 2 2 3 2 2" xfId="44387" xr:uid="{00000000-0005-0000-0000-0000ABAC0000}"/>
    <cellStyle name="20% - Accent1 4 6 2 2 3 2 2 2" xfId="44388" xr:uid="{00000000-0005-0000-0000-0000ACAC0000}"/>
    <cellStyle name="20% - Accent1 4 6 2 2 3 2 2 2 2" xfId="44389" xr:uid="{00000000-0005-0000-0000-0000ADAC0000}"/>
    <cellStyle name="20% - Accent1 4 6 2 2 3 2 2 3" xfId="44390" xr:uid="{00000000-0005-0000-0000-0000AEAC0000}"/>
    <cellStyle name="20% - Accent1 4 6 2 2 3 2 3" xfId="44391" xr:uid="{00000000-0005-0000-0000-0000AFAC0000}"/>
    <cellStyle name="20% - Accent1 4 6 2 2 3 2 3 2" xfId="44392" xr:uid="{00000000-0005-0000-0000-0000B0AC0000}"/>
    <cellStyle name="20% - Accent1 4 6 2 2 3 2 4" xfId="44393" xr:uid="{00000000-0005-0000-0000-0000B1AC0000}"/>
    <cellStyle name="20% - Accent1 4 6 2 2 3 3" xfId="44394" xr:uid="{00000000-0005-0000-0000-0000B2AC0000}"/>
    <cellStyle name="20% - Accent1 4 6 2 2 3 3 2" xfId="44395" xr:uid="{00000000-0005-0000-0000-0000B3AC0000}"/>
    <cellStyle name="20% - Accent1 4 6 2 2 3 3 2 2" xfId="44396" xr:uid="{00000000-0005-0000-0000-0000B4AC0000}"/>
    <cellStyle name="20% - Accent1 4 6 2 2 3 3 2 2 2" xfId="44397" xr:uid="{00000000-0005-0000-0000-0000B5AC0000}"/>
    <cellStyle name="20% - Accent1 4 6 2 2 3 3 2 3" xfId="44398" xr:uid="{00000000-0005-0000-0000-0000B6AC0000}"/>
    <cellStyle name="20% - Accent1 4 6 2 2 3 3 3" xfId="44399" xr:uid="{00000000-0005-0000-0000-0000B7AC0000}"/>
    <cellStyle name="20% - Accent1 4 6 2 2 3 3 3 2" xfId="44400" xr:uid="{00000000-0005-0000-0000-0000B8AC0000}"/>
    <cellStyle name="20% - Accent1 4 6 2 2 3 3 4" xfId="44401" xr:uid="{00000000-0005-0000-0000-0000B9AC0000}"/>
    <cellStyle name="20% - Accent1 4 6 2 2 3 4" xfId="44402" xr:uid="{00000000-0005-0000-0000-0000BAAC0000}"/>
    <cellStyle name="20% - Accent1 4 6 2 2 3 4 2" xfId="44403" xr:uid="{00000000-0005-0000-0000-0000BBAC0000}"/>
    <cellStyle name="20% - Accent1 4 6 2 2 3 4 2 2" xfId="44404" xr:uid="{00000000-0005-0000-0000-0000BCAC0000}"/>
    <cellStyle name="20% - Accent1 4 6 2 2 3 4 2 2 2" xfId="44405" xr:uid="{00000000-0005-0000-0000-0000BDAC0000}"/>
    <cellStyle name="20% - Accent1 4 6 2 2 3 4 2 3" xfId="44406" xr:uid="{00000000-0005-0000-0000-0000BEAC0000}"/>
    <cellStyle name="20% - Accent1 4 6 2 2 3 4 3" xfId="44407" xr:uid="{00000000-0005-0000-0000-0000BFAC0000}"/>
    <cellStyle name="20% - Accent1 4 6 2 2 3 4 3 2" xfId="44408" xr:uid="{00000000-0005-0000-0000-0000C0AC0000}"/>
    <cellStyle name="20% - Accent1 4 6 2 2 3 4 4" xfId="44409" xr:uid="{00000000-0005-0000-0000-0000C1AC0000}"/>
    <cellStyle name="20% - Accent1 4 6 2 2 3 5" xfId="44410" xr:uid="{00000000-0005-0000-0000-0000C2AC0000}"/>
    <cellStyle name="20% - Accent1 4 6 2 2 3 5 2" xfId="44411" xr:uid="{00000000-0005-0000-0000-0000C3AC0000}"/>
    <cellStyle name="20% - Accent1 4 6 2 2 3 5 2 2" xfId="44412" xr:uid="{00000000-0005-0000-0000-0000C4AC0000}"/>
    <cellStyle name="20% - Accent1 4 6 2 2 3 5 3" xfId="44413" xr:uid="{00000000-0005-0000-0000-0000C5AC0000}"/>
    <cellStyle name="20% - Accent1 4 6 2 2 3 6" xfId="44414" xr:uid="{00000000-0005-0000-0000-0000C6AC0000}"/>
    <cellStyle name="20% - Accent1 4 6 2 2 3 6 2" xfId="44415" xr:uid="{00000000-0005-0000-0000-0000C7AC0000}"/>
    <cellStyle name="20% - Accent1 4 6 2 2 3 6 2 2" xfId="44416" xr:uid="{00000000-0005-0000-0000-0000C8AC0000}"/>
    <cellStyle name="20% - Accent1 4 6 2 2 3 6 3" xfId="44417" xr:uid="{00000000-0005-0000-0000-0000C9AC0000}"/>
    <cellStyle name="20% - Accent1 4 6 2 2 3 7" xfId="44418" xr:uid="{00000000-0005-0000-0000-0000CAAC0000}"/>
    <cellStyle name="20% - Accent1 4 6 2 2 3 7 2" xfId="44419" xr:uid="{00000000-0005-0000-0000-0000CBAC0000}"/>
    <cellStyle name="20% - Accent1 4 6 2 2 3 8" xfId="44420" xr:uid="{00000000-0005-0000-0000-0000CCAC0000}"/>
    <cellStyle name="20% - Accent1 4 6 2 2 3 8 2" xfId="44421" xr:uid="{00000000-0005-0000-0000-0000CDAC0000}"/>
    <cellStyle name="20% - Accent1 4 6 2 2 3 9" xfId="44422" xr:uid="{00000000-0005-0000-0000-0000CEAC0000}"/>
    <cellStyle name="20% - Accent1 4 6 2 2 4" xfId="44423" xr:uid="{00000000-0005-0000-0000-0000CFAC0000}"/>
    <cellStyle name="20% - Accent1 4 6 2 2 4 2" xfId="44424" xr:uid="{00000000-0005-0000-0000-0000D0AC0000}"/>
    <cellStyle name="20% - Accent1 4 6 2 2 4 2 2" xfId="44425" xr:uid="{00000000-0005-0000-0000-0000D1AC0000}"/>
    <cellStyle name="20% - Accent1 4 6 2 2 4 2 2 2" xfId="44426" xr:uid="{00000000-0005-0000-0000-0000D2AC0000}"/>
    <cellStyle name="20% - Accent1 4 6 2 2 4 2 3" xfId="44427" xr:uid="{00000000-0005-0000-0000-0000D3AC0000}"/>
    <cellStyle name="20% - Accent1 4 6 2 2 4 3" xfId="44428" xr:uid="{00000000-0005-0000-0000-0000D4AC0000}"/>
    <cellStyle name="20% - Accent1 4 6 2 2 4 3 2" xfId="44429" xr:uid="{00000000-0005-0000-0000-0000D5AC0000}"/>
    <cellStyle name="20% - Accent1 4 6 2 2 4 4" xfId="44430" xr:uid="{00000000-0005-0000-0000-0000D6AC0000}"/>
    <cellStyle name="20% - Accent1 4 6 2 2 5" xfId="44431" xr:uid="{00000000-0005-0000-0000-0000D7AC0000}"/>
    <cellStyle name="20% - Accent1 4 6 2 2 5 2" xfId="44432" xr:uid="{00000000-0005-0000-0000-0000D8AC0000}"/>
    <cellStyle name="20% - Accent1 4 6 2 2 5 2 2" xfId="44433" xr:uid="{00000000-0005-0000-0000-0000D9AC0000}"/>
    <cellStyle name="20% - Accent1 4 6 2 2 5 2 2 2" xfId="44434" xr:uid="{00000000-0005-0000-0000-0000DAAC0000}"/>
    <cellStyle name="20% - Accent1 4 6 2 2 5 2 3" xfId="44435" xr:uid="{00000000-0005-0000-0000-0000DBAC0000}"/>
    <cellStyle name="20% - Accent1 4 6 2 2 5 3" xfId="44436" xr:uid="{00000000-0005-0000-0000-0000DCAC0000}"/>
    <cellStyle name="20% - Accent1 4 6 2 2 5 3 2" xfId="44437" xr:uid="{00000000-0005-0000-0000-0000DDAC0000}"/>
    <cellStyle name="20% - Accent1 4 6 2 2 5 4" xfId="44438" xr:uid="{00000000-0005-0000-0000-0000DEAC0000}"/>
    <cellStyle name="20% - Accent1 4 6 2 2 6" xfId="44439" xr:uid="{00000000-0005-0000-0000-0000DFAC0000}"/>
    <cellStyle name="20% - Accent1 4 6 2 2 6 2" xfId="44440" xr:uid="{00000000-0005-0000-0000-0000E0AC0000}"/>
    <cellStyle name="20% - Accent1 4 6 2 2 6 2 2" xfId="44441" xr:uid="{00000000-0005-0000-0000-0000E1AC0000}"/>
    <cellStyle name="20% - Accent1 4 6 2 2 6 2 2 2" xfId="44442" xr:uid="{00000000-0005-0000-0000-0000E2AC0000}"/>
    <cellStyle name="20% - Accent1 4 6 2 2 6 2 3" xfId="44443" xr:uid="{00000000-0005-0000-0000-0000E3AC0000}"/>
    <cellStyle name="20% - Accent1 4 6 2 2 6 3" xfId="44444" xr:uid="{00000000-0005-0000-0000-0000E4AC0000}"/>
    <cellStyle name="20% - Accent1 4 6 2 2 6 3 2" xfId="44445" xr:uid="{00000000-0005-0000-0000-0000E5AC0000}"/>
    <cellStyle name="20% - Accent1 4 6 2 2 6 4" xfId="44446" xr:uid="{00000000-0005-0000-0000-0000E6AC0000}"/>
    <cellStyle name="20% - Accent1 4 6 2 2 7" xfId="44447" xr:uid="{00000000-0005-0000-0000-0000E7AC0000}"/>
    <cellStyle name="20% - Accent1 4 6 2 2 7 2" xfId="44448" xr:uid="{00000000-0005-0000-0000-0000E8AC0000}"/>
    <cellStyle name="20% - Accent1 4 6 2 2 7 2 2" xfId="44449" xr:uid="{00000000-0005-0000-0000-0000E9AC0000}"/>
    <cellStyle name="20% - Accent1 4 6 2 2 7 3" xfId="44450" xr:uid="{00000000-0005-0000-0000-0000EAAC0000}"/>
    <cellStyle name="20% - Accent1 4 6 2 2 8" xfId="44451" xr:uid="{00000000-0005-0000-0000-0000EBAC0000}"/>
    <cellStyle name="20% - Accent1 4 6 2 2 8 2" xfId="44452" xr:uid="{00000000-0005-0000-0000-0000ECAC0000}"/>
    <cellStyle name="20% - Accent1 4 6 2 2 8 2 2" xfId="44453" xr:uid="{00000000-0005-0000-0000-0000EDAC0000}"/>
    <cellStyle name="20% - Accent1 4 6 2 2 8 3" xfId="44454" xr:uid="{00000000-0005-0000-0000-0000EEAC0000}"/>
    <cellStyle name="20% - Accent1 4 6 2 2 9" xfId="44455" xr:uid="{00000000-0005-0000-0000-0000EFAC0000}"/>
    <cellStyle name="20% - Accent1 4 6 2 2 9 2" xfId="44456" xr:uid="{00000000-0005-0000-0000-0000F0AC0000}"/>
    <cellStyle name="20% - Accent1 4 6 2 3" xfId="44457" xr:uid="{00000000-0005-0000-0000-0000F1AC0000}"/>
    <cellStyle name="20% - Accent1 4 6 2 3 10" xfId="44458" xr:uid="{00000000-0005-0000-0000-0000F2AC0000}"/>
    <cellStyle name="20% - Accent1 4 6 2 3 10 2" xfId="44459" xr:uid="{00000000-0005-0000-0000-0000F3AC0000}"/>
    <cellStyle name="20% - Accent1 4 6 2 3 11" xfId="44460" xr:uid="{00000000-0005-0000-0000-0000F4AC0000}"/>
    <cellStyle name="20% - Accent1 4 6 2 3 2" xfId="44461" xr:uid="{00000000-0005-0000-0000-0000F5AC0000}"/>
    <cellStyle name="20% - Accent1 4 6 2 3 2 2" xfId="44462" xr:uid="{00000000-0005-0000-0000-0000F6AC0000}"/>
    <cellStyle name="20% - Accent1 4 6 2 3 2 2 2" xfId="44463" xr:uid="{00000000-0005-0000-0000-0000F7AC0000}"/>
    <cellStyle name="20% - Accent1 4 6 2 3 2 2 2 2" xfId="44464" xr:uid="{00000000-0005-0000-0000-0000F8AC0000}"/>
    <cellStyle name="20% - Accent1 4 6 2 3 2 2 2 2 2" xfId="44465" xr:uid="{00000000-0005-0000-0000-0000F9AC0000}"/>
    <cellStyle name="20% - Accent1 4 6 2 3 2 2 2 3" xfId="44466" xr:uid="{00000000-0005-0000-0000-0000FAAC0000}"/>
    <cellStyle name="20% - Accent1 4 6 2 3 2 2 3" xfId="44467" xr:uid="{00000000-0005-0000-0000-0000FBAC0000}"/>
    <cellStyle name="20% - Accent1 4 6 2 3 2 2 3 2" xfId="44468" xr:uid="{00000000-0005-0000-0000-0000FCAC0000}"/>
    <cellStyle name="20% - Accent1 4 6 2 3 2 2 4" xfId="44469" xr:uid="{00000000-0005-0000-0000-0000FDAC0000}"/>
    <cellStyle name="20% - Accent1 4 6 2 3 2 3" xfId="44470" xr:uid="{00000000-0005-0000-0000-0000FEAC0000}"/>
    <cellStyle name="20% - Accent1 4 6 2 3 2 3 2" xfId="44471" xr:uid="{00000000-0005-0000-0000-0000FFAC0000}"/>
    <cellStyle name="20% - Accent1 4 6 2 3 2 3 2 2" xfId="44472" xr:uid="{00000000-0005-0000-0000-000000AD0000}"/>
    <cellStyle name="20% - Accent1 4 6 2 3 2 3 2 2 2" xfId="44473" xr:uid="{00000000-0005-0000-0000-000001AD0000}"/>
    <cellStyle name="20% - Accent1 4 6 2 3 2 3 2 3" xfId="44474" xr:uid="{00000000-0005-0000-0000-000002AD0000}"/>
    <cellStyle name="20% - Accent1 4 6 2 3 2 3 3" xfId="44475" xr:uid="{00000000-0005-0000-0000-000003AD0000}"/>
    <cellStyle name="20% - Accent1 4 6 2 3 2 3 3 2" xfId="44476" xr:uid="{00000000-0005-0000-0000-000004AD0000}"/>
    <cellStyle name="20% - Accent1 4 6 2 3 2 3 4" xfId="44477" xr:uid="{00000000-0005-0000-0000-000005AD0000}"/>
    <cellStyle name="20% - Accent1 4 6 2 3 2 4" xfId="44478" xr:uid="{00000000-0005-0000-0000-000006AD0000}"/>
    <cellStyle name="20% - Accent1 4 6 2 3 2 4 2" xfId="44479" xr:uid="{00000000-0005-0000-0000-000007AD0000}"/>
    <cellStyle name="20% - Accent1 4 6 2 3 2 4 2 2" xfId="44480" xr:uid="{00000000-0005-0000-0000-000008AD0000}"/>
    <cellStyle name="20% - Accent1 4 6 2 3 2 4 2 2 2" xfId="44481" xr:uid="{00000000-0005-0000-0000-000009AD0000}"/>
    <cellStyle name="20% - Accent1 4 6 2 3 2 4 2 3" xfId="44482" xr:uid="{00000000-0005-0000-0000-00000AAD0000}"/>
    <cellStyle name="20% - Accent1 4 6 2 3 2 4 3" xfId="44483" xr:uid="{00000000-0005-0000-0000-00000BAD0000}"/>
    <cellStyle name="20% - Accent1 4 6 2 3 2 4 3 2" xfId="44484" xr:uid="{00000000-0005-0000-0000-00000CAD0000}"/>
    <cellStyle name="20% - Accent1 4 6 2 3 2 4 4" xfId="44485" xr:uid="{00000000-0005-0000-0000-00000DAD0000}"/>
    <cellStyle name="20% - Accent1 4 6 2 3 2 5" xfId="44486" xr:uid="{00000000-0005-0000-0000-00000EAD0000}"/>
    <cellStyle name="20% - Accent1 4 6 2 3 2 5 2" xfId="44487" xr:uid="{00000000-0005-0000-0000-00000FAD0000}"/>
    <cellStyle name="20% - Accent1 4 6 2 3 2 5 2 2" xfId="44488" xr:uid="{00000000-0005-0000-0000-000010AD0000}"/>
    <cellStyle name="20% - Accent1 4 6 2 3 2 5 3" xfId="44489" xr:uid="{00000000-0005-0000-0000-000011AD0000}"/>
    <cellStyle name="20% - Accent1 4 6 2 3 2 6" xfId="44490" xr:uid="{00000000-0005-0000-0000-000012AD0000}"/>
    <cellStyle name="20% - Accent1 4 6 2 3 2 6 2" xfId="44491" xr:uid="{00000000-0005-0000-0000-000013AD0000}"/>
    <cellStyle name="20% - Accent1 4 6 2 3 2 6 2 2" xfId="44492" xr:uid="{00000000-0005-0000-0000-000014AD0000}"/>
    <cellStyle name="20% - Accent1 4 6 2 3 2 6 3" xfId="44493" xr:uid="{00000000-0005-0000-0000-000015AD0000}"/>
    <cellStyle name="20% - Accent1 4 6 2 3 2 7" xfId="44494" xr:uid="{00000000-0005-0000-0000-000016AD0000}"/>
    <cellStyle name="20% - Accent1 4 6 2 3 2 7 2" xfId="44495" xr:uid="{00000000-0005-0000-0000-000017AD0000}"/>
    <cellStyle name="20% - Accent1 4 6 2 3 2 8" xfId="44496" xr:uid="{00000000-0005-0000-0000-000018AD0000}"/>
    <cellStyle name="20% - Accent1 4 6 2 3 2 8 2" xfId="44497" xr:uid="{00000000-0005-0000-0000-000019AD0000}"/>
    <cellStyle name="20% - Accent1 4 6 2 3 2 9" xfId="44498" xr:uid="{00000000-0005-0000-0000-00001AAD0000}"/>
    <cellStyle name="20% - Accent1 4 6 2 3 3" xfId="44499" xr:uid="{00000000-0005-0000-0000-00001BAD0000}"/>
    <cellStyle name="20% - Accent1 4 6 2 3 3 2" xfId="44500" xr:uid="{00000000-0005-0000-0000-00001CAD0000}"/>
    <cellStyle name="20% - Accent1 4 6 2 3 3 2 2" xfId="44501" xr:uid="{00000000-0005-0000-0000-00001DAD0000}"/>
    <cellStyle name="20% - Accent1 4 6 2 3 3 2 2 2" xfId="44502" xr:uid="{00000000-0005-0000-0000-00001EAD0000}"/>
    <cellStyle name="20% - Accent1 4 6 2 3 3 2 2 2 2" xfId="44503" xr:uid="{00000000-0005-0000-0000-00001FAD0000}"/>
    <cellStyle name="20% - Accent1 4 6 2 3 3 2 2 3" xfId="44504" xr:uid="{00000000-0005-0000-0000-000020AD0000}"/>
    <cellStyle name="20% - Accent1 4 6 2 3 3 2 3" xfId="44505" xr:uid="{00000000-0005-0000-0000-000021AD0000}"/>
    <cellStyle name="20% - Accent1 4 6 2 3 3 2 3 2" xfId="44506" xr:uid="{00000000-0005-0000-0000-000022AD0000}"/>
    <cellStyle name="20% - Accent1 4 6 2 3 3 2 4" xfId="44507" xr:uid="{00000000-0005-0000-0000-000023AD0000}"/>
    <cellStyle name="20% - Accent1 4 6 2 3 3 3" xfId="44508" xr:uid="{00000000-0005-0000-0000-000024AD0000}"/>
    <cellStyle name="20% - Accent1 4 6 2 3 3 3 2" xfId="44509" xr:uid="{00000000-0005-0000-0000-000025AD0000}"/>
    <cellStyle name="20% - Accent1 4 6 2 3 3 3 2 2" xfId="44510" xr:uid="{00000000-0005-0000-0000-000026AD0000}"/>
    <cellStyle name="20% - Accent1 4 6 2 3 3 3 2 2 2" xfId="44511" xr:uid="{00000000-0005-0000-0000-000027AD0000}"/>
    <cellStyle name="20% - Accent1 4 6 2 3 3 3 2 3" xfId="44512" xr:uid="{00000000-0005-0000-0000-000028AD0000}"/>
    <cellStyle name="20% - Accent1 4 6 2 3 3 3 3" xfId="44513" xr:uid="{00000000-0005-0000-0000-000029AD0000}"/>
    <cellStyle name="20% - Accent1 4 6 2 3 3 3 3 2" xfId="44514" xr:uid="{00000000-0005-0000-0000-00002AAD0000}"/>
    <cellStyle name="20% - Accent1 4 6 2 3 3 3 4" xfId="44515" xr:uid="{00000000-0005-0000-0000-00002BAD0000}"/>
    <cellStyle name="20% - Accent1 4 6 2 3 3 4" xfId="44516" xr:uid="{00000000-0005-0000-0000-00002CAD0000}"/>
    <cellStyle name="20% - Accent1 4 6 2 3 3 4 2" xfId="44517" xr:uid="{00000000-0005-0000-0000-00002DAD0000}"/>
    <cellStyle name="20% - Accent1 4 6 2 3 3 4 2 2" xfId="44518" xr:uid="{00000000-0005-0000-0000-00002EAD0000}"/>
    <cellStyle name="20% - Accent1 4 6 2 3 3 4 2 2 2" xfId="44519" xr:uid="{00000000-0005-0000-0000-00002FAD0000}"/>
    <cellStyle name="20% - Accent1 4 6 2 3 3 4 2 3" xfId="44520" xr:uid="{00000000-0005-0000-0000-000030AD0000}"/>
    <cellStyle name="20% - Accent1 4 6 2 3 3 4 3" xfId="44521" xr:uid="{00000000-0005-0000-0000-000031AD0000}"/>
    <cellStyle name="20% - Accent1 4 6 2 3 3 4 3 2" xfId="44522" xr:uid="{00000000-0005-0000-0000-000032AD0000}"/>
    <cellStyle name="20% - Accent1 4 6 2 3 3 4 4" xfId="44523" xr:uid="{00000000-0005-0000-0000-000033AD0000}"/>
    <cellStyle name="20% - Accent1 4 6 2 3 3 5" xfId="44524" xr:uid="{00000000-0005-0000-0000-000034AD0000}"/>
    <cellStyle name="20% - Accent1 4 6 2 3 3 5 2" xfId="44525" xr:uid="{00000000-0005-0000-0000-000035AD0000}"/>
    <cellStyle name="20% - Accent1 4 6 2 3 3 5 2 2" xfId="44526" xr:uid="{00000000-0005-0000-0000-000036AD0000}"/>
    <cellStyle name="20% - Accent1 4 6 2 3 3 5 3" xfId="44527" xr:uid="{00000000-0005-0000-0000-000037AD0000}"/>
    <cellStyle name="20% - Accent1 4 6 2 3 3 6" xfId="44528" xr:uid="{00000000-0005-0000-0000-000038AD0000}"/>
    <cellStyle name="20% - Accent1 4 6 2 3 3 6 2" xfId="44529" xr:uid="{00000000-0005-0000-0000-000039AD0000}"/>
    <cellStyle name="20% - Accent1 4 6 2 3 3 6 2 2" xfId="44530" xr:uid="{00000000-0005-0000-0000-00003AAD0000}"/>
    <cellStyle name="20% - Accent1 4 6 2 3 3 6 3" xfId="44531" xr:uid="{00000000-0005-0000-0000-00003BAD0000}"/>
    <cellStyle name="20% - Accent1 4 6 2 3 3 7" xfId="44532" xr:uid="{00000000-0005-0000-0000-00003CAD0000}"/>
    <cellStyle name="20% - Accent1 4 6 2 3 3 7 2" xfId="44533" xr:uid="{00000000-0005-0000-0000-00003DAD0000}"/>
    <cellStyle name="20% - Accent1 4 6 2 3 3 8" xfId="44534" xr:uid="{00000000-0005-0000-0000-00003EAD0000}"/>
    <cellStyle name="20% - Accent1 4 6 2 3 3 8 2" xfId="44535" xr:uid="{00000000-0005-0000-0000-00003FAD0000}"/>
    <cellStyle name="20% - Accent1 4 6 2 3 3 9" xfId="44536" xr:uid="{00000000-0005-0000-0000-000040AD0000}"/>
    <cellStyle name="20% - Accent1 4 6 2 3 4" xfId="44537" xr:uid="{00000000-0005-0000-0000-000041AD0000}"/>
    <cellStyle name="20% - Accent1 4 6 2 3 4 2" xfId="44538" xr:uid="{00000000-0005-0000-0000-000042AD0000}"/>
    <cellStyle name="20% - Accent1 4 6 2 3 4 2 2" xfId="44539" xr:uid="{00000000-0005-0000-0000-000043AD0000}"/>
    <cellStyle name="20% - Accent1 4 6 2 3 4 2 2 2" xfId="44540" xr:uid="{00000000-0005-0000-0000-000044AD0000}"/>
    <cellStyle name="20% - Accent1 4 6 2 3 4 2 3" xfId="44541" xr:uid="{00000000-0005-0000-0000-000045AD0000}"/>
    <cellStyle name="20% - Accent1 4 6 2 3 4 3" xfId="44542" xr:uid="{00000000-0005-0000-0000-000046AD0000}"/>
    <cellStyle name="20% - Accent1 4 6 2 3 4 3 2" xfId="44543" xr:uid="{00000000-0005-0000-0000-000047AD0000}"/>
    <cellStyle name="20% - Accent1 4 6 2 3 4 4" xfId="44544" xr:uid="{00000000-0005-0000-0000-000048AD0000}"/>
    <cellStyle name="20% - Accent1 4 6 2 3 5" xfId="44545" xr:uid="{00000000-0005-0000-0000-000049AD0000}"/>
    <cellStyle name="20% - Accent1 4 6 2 3 5 2" xfId="44546" xr:uid="{00000000-0005-0000-0000-00004AAD0000}"/>
    <cellStyle name="20% - Accent1 4 6 2 3 5 2 2" xfId="44547" xr:uid="{00000000-0005-0000-0000-00004BAD0000}"/>
    <cellStyle name="20% - Accent1 4 6 2 3 5 2 2 2" xfId="44548" xr:uid="{00000000-0005-0000-0000-00004CAD0000}"/>
    <cellStyle name="20% - Accent1 4 6 2 3 5 2 3" xfId="44549" xr:uid="{00000000-0005-0000-0000-00004DAD0000}"/>
    <cellStyle name="20% - Accent1 4 6 2 3 5 3" xfId="44550" xr:uid="{00000000-0005-0000-0000-00004EAD0000}"/>
    <cellStyle name="20% - Accent1 4 6 2 3 5 3 2" xfId="44551" xr:uid="{00000000-0005-0000-0000-00004FAD0000}"/>
    <cellStyle name="20% - Accent1 4 6 2 3 5 4" xfId="44552" xr:uid="{00000000-0005-0000-0000-000050AD0000}"/>
    <cellStyle name="20% - Accent1 4 6 2 3 6" xfId="44553" xr:uid="{00000000-0005-0000-0000-000051AD0000}"/>
    <cellStyle name="20% - Accent1 4 6 2 3 6 2" xfId="44554" xr:uid="{00000000-0005-0000-0000-000052AD0000}"/>
    <cellStyle name="20% - Accent1 4 6 2 3 6 2 2" xfId="44555" xr:uid="{00000000-0005-0000-0000-000053AD0000}"/>
    <cellStyle name="20% - Accent1 4 6 2 3 6 2 2 2" xfId="44556" xr:uid="{00000000-0005-0000-0000-000054AD0000}"/>
    <cellStyle name="20% - Accent1 4 6 2 3 6 2 3" xfId="44557" xr:uid="{00000000-0005-0000-0000-000055AD0000}"/>
    <cellStyle name="20% - Accent1 4 6 2 3 6 3" xfId="44558" xr:uid="{00000000-0005-0000-0000-000056AD0000}"/>
    <cellStyle name="20% - Accent1 4 6 2 3 6 3 2" xfId="44559" xr:uid="{00000000-0005-0000-0000-000057AD0000}"/>
    <cellStyle name="20% - Accent1 4 6 2 3 6 4" xfId="44560" xr:uid="{00000000-0005-0000-0000-000058AD0000}"/>
    <cellStyle name="20% - Accent1 4 6 2 3 7" xfId="44561" xr:uid="{00000000-0005-0000-0000-000059AD0000}"/>
    <cellStyle name="20% - Accent1 4 6 2 3 7 2" xfId="44562" xr:uid="{00000000-0005-0000-0000-00005AAD0000}"/>
    <cellStyle name="20% - Accent1 4 6 2 3 7 2 2" xfId="44563" xr:uid="{00000000-0005-0000-0000-00005BAD0000}"/>
    <cellStyle name="20% - Accent1 4 6 2 3 7 3" xfId="44564" xr:uid="{00000000-0005-0000-0000-00005CAD0000}"/>
    <cellStyle name="20% - Accent1 4 6 2 3 8" xfId="44565" xr:uid="{00000000-0005-0000-0000-00005DAD0000}"/>
    <cellStyle name="20% - Accent1 4 6 2 3 8 2" xfId="44566" xr:uid="{00000000-0005-0000-0000-00005EAD0000}"/>
    <cellStyle name="20% - Accent1 4 6 2 3 8 2 2" xfId="44567" xr:uid="{00000000-0005-0000-0000-00005FAD0000}"/>
    <cellStyle name="20% - Accent1 4 6 2 3 8 3" xfId="44568" xr:uid="{00000000-0005-0000-0000-000060AD0000}"/>
    <cellStyle name="20% - Accent1 4 6 2 3 9" xfId="44569" xr:uid="{00000000-0005-0000-0000-000061AD0000}"/>
    <cellStyle name="20% - Accent1 4 6 2 3 9 2" xfId="44570" xr:uid="{00000000-0005-0000-0000-000062AD0000}"/>
    <cellStyle name="20% - Accent1 4 6 2 4" xfId="44571" xr:uid="{00000000-0005-0000-0000-000063AD0000}"/>
    <cellStyle name="20% - Accent1 4 6 2 4 10" xfId="44572" xr:uid="{00000000-0005-0000-0000-000064AD0000}"/>
    <cellStyle name="20% - Accent1 4 6 2 4 10 2" xfId="44573" xr:uid="{00000000-0005-0000-0000-000065AD0000}"/>
    <cellStyle name="20% - Accent1 4 6 2 4 11" xfId="44574" xr:uid="{00000000-0005-0000-0000-000066AD0000}"/>
    <cellStyle name="20% - Accent1 4 6 2 4 2" xfId="44575" xr:uid="{00000000-0005-0000-0000-000067AD0000}"/>
    <cellStyle name="20% - Accent1 4 6 2 4 2 2" xfId="44576" xr:uid="{00000000-0005-0000-0000-000068AD0000}"/>
    <cellStyle name="20% - Accent1 4 6 2 4 2 2 2" xfId="44577" xr:uid="{00000000-0005-0000-0000-000069AD0000}"/>
    <cellStyle name="20% - Accent1 4 6 2 4 2 2 2 2" xfId="44578" xr:uid="{00000000-0005-0000-0000-00006AAD0000}"/>
    <cellStyle name="20% - Accent1 4 6 2 4 2 2 2 2 2" xfId="44579" xr:uid="{00000000-0005-0000-0000-00006BAD0000}"/>
    <cellStyle name="20% - Accent1 4 6 2 4 2 2 2 3" xfId="44580" xr:uid="{00000000-0005-0000-0000-00006CAD0000}"/>
    <cellStyle name="20% - Accent1 4 6 2 4 2 2 3" xfId="44581" xr:uid="{00000000-0005-0000-0000-00006DAD0000}"/>
    <cellStyle name="20% - Accent1 4 6 2 4 2 2 3 2" xfId="44582" xr:uid="{00000000-0005-0000-0000-00006EAD0000}"/>
    <cellStyle name="20% - Accent1 4 6 2 4 2 2 4" xfId="44583" xr:uid="{00000000-0005-0000-0000-00006FAD0000}"/>
    <cellStyle name="20% - Accent1 4 6 2 4 2 3" xfId="44584" xr:uid="{00000000-0005-0000-0000-000070AD0000}"/>
    <cellStyle name="20% - Accent1 4 6 2 4 2 3 2" xfId="44585" xr:uid="{00000000-0005-0000-0000-000071AD0000}"/>
    <cellStyle name="20% - Accent1 4 6 2 4 2 3 2 2" xfId="44586" xr:uid="{00000000-0005-0000-0000-000072AD0000}"/>
    <cellStyle name="20% - Accent1 4 6 2 4 2 3 2 2 2" xfId="44587" xr:uid="{00000000-0005-0000-0000-000073AD0000}"/>
    <cellStyle name="20% - Accent1 4 6 2 4 2 3 2 3" xfId="44588" xr:uid="{00000000-0005-0000-0000-000074AD0000}"/>
    <cellStyle name="20% - Accent1 4 6 2 4 2 3 3" xfId="44589" xr:uid="{00000000-0005-0000-0000-000075AD0000}"/>
    <cellStyle name="20% - Accent1 4 6 2 4 2 3 3 2" xfId="44590" xr:uid="{00000000-0005-0000-0000-000076AD0000}"/>
    <cellStyle name="20% - Accent1 4 6 2 4 2 3 4" xfId="44591" xr:uid="{00000000-0005-0000-0000-000077AD0000}"/>
    <cellStyle name="20% - Accent1 4 6 2 4 2 4" xfId="44592" xr:uid="{00000000-0005-0000-0000-000078AD0000}"/>
    <cellStyle name="20% - Accent1 4 6 2 4 2 4 2" xfId="44593" xr:uid="{00000000-0005-0000-0000-000079AD0000}"/>
    <cellStyle name="20% - Accent1 4 6 2 4 2 4 2 2" xfId="44594" xr:uid="{00000000-0005-0000-0000-00007AAD0000}"/>
    <cellStyle name="20% - Accent1 4 6 2 4 2 4 2 2 2" xfId="44595" xr:uid="{00000000-0005-0000-0000-00007BAD0000}"/>
    <cellStyle name="20% - Accent1 4 6 2 4 2 4 2 3" xfId="44596" xr:uid="{00000000-0005-0000-0000-00007CAD0000}"/>
    <cellStyle name="20% - Accent1 4 6 2 4 2 4 3" xfId="44597" xr:uid="{00000000-0005-0000-0000-00007DAD0000}"/>
    <cellStyle name="20% - Accent1 4 6 2 4 2 4 3 2" xfId="44598" xr:uid="{00000000-0005-0000-0000-00007EAD0000}"/>
    <cellStyle name="20% - Accent1 4 6 2 4 2 4 4" xfId="44599" xr:uid="{00000000-0005-0000-0000-00007FAD0000}"/>
    <cellStyle name="20% - Accent1 4 6 2 4 2 5" xfId="44600" xr:uid="{00000000-0005-0000-0000-000080AD0000}"/>
    <cellStyle name="20% - Accent1 4 6 2 4 2 5 2" xfId="44601" xr:uid="{00000000-0005-0000-0000-000081AD0000}"/>
    <cellStyle name="20% - Accent1 4 6 2 4 2 5 2 2" xfId="44602" xr:uid="{00000000-0005-0000-0000-000082AD0000}"/>
    <cellStyle name="20% - Accent1 4 6 2 4 2 5 3" xfId="44603" xr:uid="{00000000-0005-0000-0000-000083AD0000}"/>
    <cellStyle name="20% - Accent1 4 6 2 4 2 6" xfId="44604" xr:uid="{00000000-0005-0000-0000-000084AD0000}"/>
    <cellStyle name="20% - Accent1 4 6 2 4 2 6 2" xfId="44605" xr:uid="{00000000-0005-0000-0000-000085AD0000}"/>
    <cellStyle name="20% - Accent1 4 6 2 4 2 6 2 2" xfId="44606" xr:uid="{00000000-0005-0000-0000-000086AD0000}"/>
    <cellStyle name="20% - Accent1 4 6 2 4 2 6 3" xfId="44607" xr:uid="{00000000-0005-0000-0000-000087AD0000}"/>
    <cellStyle name="20% - Accent1 4 6 2 4 2 7" xfId="44608" xr:uid="{00000000-0005-0000-0000-000088AD0000}"/>
    <cellStyle name="20% - Accent1 4 6 2 4 2 7 2" xfId="44609" xr:uid="{00000000-0005-0000-0000-000089AD0000}"/>
    <cellStyle name="20% - Accent1 4 6 2 4 2 8" xfId="44610" xr:uid="{00000000-0005-0000-0000-00008AAD0000}"/>
    <cellStyle name="20% - Accent1 4 6 2 4 2 8 2" xfId="44611" xr:uid="{00000000-0005-0000-0000-00008BAD0000}"/>
    <cellStyle name="20% - Accent1 4 6 2 4 2 9" xfId="44612" xr:uid="{00000000-0005-0000-0000-00008CAD0000}"/>
    <cellStyle name="20% - Accent1 4 6 2 4 3" xfId="44613" xr:uid="{00000000-0005-0000-0000-00008DAD0000}"/>
    <cellStyle name="20% - Accent1 4 6 2 4 3 2" xfId="44614" xr:uid="{00000000-0005-0000-0000-00008EAD0000}"/>
    <cellStyle name="20% - Accent1 4 6 2 4 3 2 2" xfId="44615" xr:uid="{00000000-0005-0000-0000-00008FAD0000}"/>
    <cellStyle name="20% - Accent1 4 6 2 4 3 2 2 2" xfId="44616" xr:uid="{00000000-0005-0000-0000-000090AD0000}"/>
    <cellStyle name="20% - Accent1 4 6 2 4 3 2 2 2 2" xfId="44617" xr:uid="{00000000-0005-0000-0000-000091AD0000}"/>
    <cellStyle name="20% - Accent1 4 6 2 4 3 2 2 3" xfId="44618" xr:uid="{00000000-0005-0000-0000-000092AD0000}"/>
    <cellStyle name="20% - Accent1 4 6 2 4 3 2 3" xfId="44619" xr:uid="{00000000-0005-0000-0000-000093AD0000}"/>
    <cellStyle name="20% - Accent1 4 6 2 4 3 2 3 2" xfId="44620" xr:uid="{00000000-0005-0000-0000-000094AD0000}"/>
    <cellStyle name="20% - Accent1 4 6 2 4 3 2 4" xfId="44621" xr:uid="{00000000-0005-0000-0000-000095AD0000}"/>
    <cellStyle name="20% - Accent1 4 6 2 4 3 3" xfId="44622" xr:uid="{00000000-0005-0000-0000-000096AD0000}"/>
    <cellStyle name="20% - Accent1 4 6 2 4 3 3 2" xfId="44623" xr:uid="{00000000-0005-0000-0000-000097AD0000}"/>
    <cellStyle name="20% - Accent1 4 6 2 4 3 3 2 2" xfId="44624" xr:uid="{00000000-0005-0000-0000-000098AD0000}"/>
    <cellStyle name="20% - Accent1 4 6 2 4 3 3 2 2 2" xfId="44625" xr:uid="{00000000-0005-0000-0000-000099AD0000}"/>
    <cellStyle name="20% - Accent1 4 6 2 4 3 3 2 3" xfId="44626" xr:uid="{00000000-0005-0000-0000-00009AAD0000}"/>
    <cellStyle name="20% - Accent1 4 6 2 4 3 3 3" xfId="44627" xr:uid="{00000000-0005-0000-0000-00009BAD0000}"/>
    <cellStyle name="20% - Accent1 4 6 2 4 3 3 3 2" xfId="44628" xr:uid="{00000000-0005-0000-0000-00009CAD0000}"/>
    <cellStyle name="20% - Accent1 4 6 2 4 3 3 4" xfId="44629" xr:uid="{00000000-0005-0000-0000-00009DAD0000}"/>
    <cellStyle name="20% - Accent1 4 6 2 4 3 4" xfId="44630" xr:uid="{00000000-0005-0000-0000-00009EAD0000}"/>
    <cellStyle name="20% - Accent1 4 6 2 4 3 4 2" xfId="44631" xr:uid="{00000000-0005-0000-0000-00009FAD0000}"/>
    <cellStyle name="20% - Accent1 4 6 2 4 3 4 2 2" xfId="44632" xr:uid="{00000000-0005-0000-0000-0000A0AD0000}"/>
    <cellStyle name="20% - Accent1 4 6 2 4 3 4 2 2 2" xfId="44633" xr:uid="{00000000-0005-0000-0000-0000A1AD0000}"/>
    <cellStyle name="20% - Accent1 4 6 2 4 3 4 2 3" xfId="44634" xr:uid="{00000000-0005-0000-0000-0000A2AD0000}"/>
    <cellStyle name="20% - Accent1 4 6 2 4 3 4 3" xfId="44635" xr:uid="{00000000-0005-0000-0000-0000A3AD0000}"/>
    <cellStyle name="20% - Accent1 4 6 2 4 3 4 3 2" xfId="44636" xr:uid="{00000000-0005-0000-0000-0000A4AD0000}"/>
    <cellStyle name="20% - Accent1 4 6 2 4 3 4 4" xfId="44637" xr:uid="{00000000-0005-0000-0000-0000A5AD0000}"/>
    <cellStyle name="20% - Accent1 4 6 2 4 3 5" xfId="44638" xr:uid="{00000000-0005-0000-0000-0000A6AD0000}"/>
    <cellStyle name="20% - Accent1 4 6 2 4 3 5 2" xfId="44639" xr:uid="{00000000-0005-0000-0000-0000A7AD0000}"/>
    <cellStyle name="20% - Accent1 4 6 2 4 3 5 2 2" xfId="44640" xr:uid="{00000000-0005-0000-0000-0000A8AD0000}"/>
    <cellStyle name="20% - Accent1 4 6 2 4 3 5 3" xfId="44641" xr:uid="{00000000-0005-0000-0000-0000A9AD0000}"/>
    <cellStyle name="20% - Accent1 4 6 2 4 3 6" xfId="44642" xr:uid="{00000000-0005-0000-0000-0000AAAD0000}"/>
    <cellStyle name="20% - Accent1 4 6 2 4 3 6 2" xfId="44643" xr:uid="{00000000-0005-0000-0000-0000ABAD0000}"/>
    <cellStyle name="20% - Accent1 4 6 2 4 3 6 2 2" xfId="44644" xr:uid="{00000000-0005-0000-0000-0000ACAD0000}"/>
    <cellStyle name="20% - Accent1 4 6 2 4 3 6 3" xfId="44645" xr:uid="{00000000-0005-0000-0000-0000ADAD0000}"/>
    <cellStyle name="20% - Accent1 4 6 2 4 3 7" xfId="44646" xr:uid="{00000000-0005-0000-0000-0000AEAD0000}"/>
    <cellStyle name="20% - Accent1 4 6 2 4 3 7 2" xfId="44647" xr:uid="{00000000-0005-0000-0000-0000AFAD0000}"/>
    <cellStyle name="20% - Accent1 4 6 2 4 3 8" xfId="44648" xr:uid="{00000000-0005-0000-0000-0000B0AD0000}"/>
    <cellStyle name="20% - Accent1 4 6 2 4 3 8 2" xfId="44649" xr:uid="{00000000-0005-0000-0000-0000B1AD0000}"/>
    <cellStyle name="20% - Accent1 4 6 2 4 3 9" xfId="44650" xr:uid="{00000000-0005-0000-0000-0000B2AD0000}"/>
    <cellStyle name="20% - Accent1 4 6 2 4 4" xfId="44651" xr:uid="{00000000-0005-0000-0000-0000B3AD0000}"/>
    <cellStyle name="20% - Accent1 4 6 2 4 4 2" xfId="44652" xr:uid="{00000000-0005-0000-0000-0000B4AD0000}"/>
    <cellStyle name="20% - Accent1 4 6 2 4 4 2 2" xfId="44653" xr:uid="{00000000-0005-0000-0000-0000B5AD0000}"/>
    <cellStyle name="20% - Accent1 4 6 2 4 4 2 2 2" xfId="44654" xr:uid="{00000000-0005-0000-0000-0000B6AD0000}"/>
    <cellStyle name="20% - Accent1 4 6 2 4 4 2 3" xfId="44655" xr:uid="{00000000-0005-0000-0000-0000B7AD0000}"/>
    <cellStyle name="20% - Accent1 4 6 2 4 4 3" xfId="44656" xr:uid="{00000000-0005-0000-0000-0000B8AD0000}"/>
    <cellStyle name="20% - Accent1 4 6 2 4 4 3 2" xfId="44657" xr:uid="{00000000-0005-0000-0000-0000B9AD0000}"/>
    <cellStyle name="20% - Accent1 4 6 2 4 4 4" xfId="44658" xr:uid="{00000000-0005-0000-0000-0000BAAD0000}"/>
    <cellStyle name="20% - Accent1 4 6 2 4 5" xfId="44659" xr:uid="{00000000-0005-0000-0000-0000BBAD0000}"/>
    <cellStyle name="20% - Accent1 4 6 2 4 5 2" xfId="44660" xr:uid="{00000000-0005-0000-0000-0000BCAD0000}"/>
    <cellStyle name="20% - Accent1 4 6 2 4 5 2 2" xfId="44661" xr:uid="{00000000-0005-0000-0000-0000BDAD0000}"/>
    <cellStyle name="20% - Accent1 4 6 2 4 5 2 2 2" xfId="44662" xr:uid="{00000000-0005-0000-0000-0000BEAD0000}"/>
    <cellStyle name="20% - Accent1 4 6 2 4 5 2 3" xfId="44663" xr:uid="{00000000-0005-0000-0000-0000BFAD0000}"/>
    <cellStyle name="20% - Accent1 4 6 2 4 5 3" xfId="44664" xr:uid="{00000000-0005-0000-0000-0000C0AD0000}"/>
    <cellStyle name="20% - Accent1 4 6 2 4 5 3 2" xfId="44665" xr:uid="{00000000-0005-0000-0000-0000C1AD0000}"/>
    <cellStyle name="20% - Accent1 4 6 2 4 5 4" xfId="44666" xr:uid="{00000000-0005-0000-0000-0000C2AD0000}"/>
    <cellStyle name="20% - Accent1 4 6 2 4 6" xfId="44667" xr:uid="{00000000-0005-0000-0000-0000C3AD0000}"/>
    <cellStyle name="20% - Accent1 4 6 2 4 6 2" xfId="44668" xr:uid="{00000000-0005-0000-0000-0000C4AD0000}"/>
    <cellStyle name="20% - Accent1 4 6 2 4 6 2 2" xfId="44669" xr:uid="{00000000-0005-0000-0000-0000C5AD0000}"/>
    <cellStyle name="20% - Accent1 4 6 2 4 6 2 2 2" xfId="44670" xr:uid="{00000000-0005-0000-0000-0000C6AD0000}"/>
    <cellStyle name="20% - Accent1 4 6 2 4 6 2 3" xfId="44671" xr:uid="{00000000-0005-0000-0000-0000C7AD0000}"/>
    <cellStyle name="20% - Accent1 4 6 2 4 6 3" xfId="44672" xr:uid="{00000000-0005-0000-0000-0000C8AD0000}"/>
    <cellStyle name="20% - Accent1 4 6 2 4 6 3 2" xfId="44673" xr:uid="{00000000-0005-0000-0000-0000C9AD0000}"/>
    <cellStyle name="20% - Accent1 4 6 2 4 6 4" xfId="44674" xr:uid="{00000000-0005-0000-0000-0000CAAD0000}"/>
    <cellStyle name="20% - Accent1 4 6 2 4 7" xfId="44675" xr:uid="{00000000-0005-0000-0000-0000CBAD0000}"/>
    <cellStyle name="20% - Accent1 4 6 2 4 7 2" xfId="44676" xr:uid="{00000000-0005-0000-0000-0000CCAD0000}"/>
    <cellStyle name="20% - Accent1 4 6 2 4 7 2 2" xfId="44677" xr:uid="{00000000-0005-0000-0000-0000CDAD0000}"/>
    <cellStyle name="20% - Accent1 4 6 2 4 7 3" xfId="44678" xr:uid="{00000000-0005-0000-0000-0000CEAD0000}"/>
    <cellStyle name="20% - Accent1 4 6 2 4 8" xfId="44679" xr:uid="{00000000-0005-0000-0000-0000CFAD0000}"/>
    <cellStyle name="20% - Accent1 4 6 2 4 8 2" xfId="44680" xr:uid="{00000000-0005-0000-0000-0000D0AD0000}"/>
    <cellStyle name="20% - Accent1 4 6 2 4 8 2 2" xfId="44681" xr:uid="{00000000-0005-0000-0000-0000D1AD0000}"/>
    <cellStyle name="20% - Accent1 4 6 2 4 8 3" xfId="44682" xr:uid="{00000000-0005-0000-0000-0000D2AD0000}"/>
    <cellStyle name="20% - Accent1 4 6 2 4 9" xfId="44683" xr:uid="{00000000-0005-0000-0000-0000D3AD0000}"/>
    <cellStyle name="20% - Accent1 4 6 2 4 9 2" xfId="44684" xr:uid="{00000000-0005-0000-0000-0000D4AD0000}"/>
    <cellStyle name="20% - Accent1 4 6 2 5" xfId="44685" xr:uid="{00000000-0005-0000-0000-0000D5AD0000}"/>
    <cellStyle name="20% - Accent1 4 6 2 5 2" xfId="44686" xr:uid="{00000000-0005-0000-0000-0000D6AD0000}"/>
    <cellStyle name="20% - Accent1 4 6 2 5 2 2" xfId="44687" xr:uid="{00000000-0005-0000-0000-0000D7AD0000}"/>
    <cellStyle name="20% - Accent1 4 6 2 5 2 2 2" xfId="44688" xr:uid="{00000000-0005-0000-0000-0000D8AD0000}"/>
    <cellStyle name="20% - Accent1 4 6 2 5 2 2 2 2" xfId="44689" xr:uid="{00000000-0005-0000-0000-0000D9AD0000}"/>
    <cellStyle name="20% - Accent1 4 6 2 5 2 2 3" xfId="44690" xr:uid="{00000000-0005-0000-0000-0000DAAD0000}"/>
    <cellStyle name="20% - Accent1 4 6 2 5 2 3" xfId="44691" xr:uid="{00000000-0005-0000-0000-0000DBAD0000}"/>
    <cellStyle name="20% - Accent1 4 6 2 5 2 3 2" xfId="44692" xr:uid="{00000000-0005-0000-0000-0000DCAD0000}"/>
    <cellStyle name="20% - Accent1 4 6 2 5 2 4" xfId="44693" xr:uid="{00000000-0005-0000-0000-0000DDAD0000}"/>
    <cellStyle name="20% - Accent1 4 6 2 5 3" xfId="44694" xr:uid="{00000000-0005-0000-0000-0000DEAD0000}"/>
    <cellStyle name="20% - Accent1 4 6 2 5 3 2" xfId="44695" xr:uid="{00000000-0005-0000-0000-0000DFAD0000}"/>
    <cellStyle name="20% - Accent1 4 6 2 5 3 2 2" xfId="44696" xr:uid="{00000000-0005-0000-0000-0000E0AD0000}"/>
    <cellStyle name="20% - Accent1 4 6 2 5 3 2 2 2" xfId="44697" xr:uid="{00000000-0005-0000-0000-0000E1AD0000}"/>
    <cellStyle name="20% - Accent1 4 6 2 5 3 2 3" xfId="44698" xr:uid="{00000000-0005-0000-0000-0000E2AD0000}"/>
    <cellStyle name="20% - Accent1 4 6 2 5 3 3" xfId="44699" xr:uid="{00000000-0005-0000-0000-0000E3AD0000}"/>
    <cellStyle name="20% - Accent1 4 6 2 5 3 3 2" xfId="44700" xr:uid="{00000000-0005-0000-0000-0000E4AD0000}"/>
    <cellStyle name="20% - Accent1 4 6 2 5 3 4" xfId="44701" xr:uid="{00000000-0005-0000-0000-0000E5AD0000}"/>
    <cellStyle name="20% - Accent1 4 6 2 5 4" xfId="44702" xr:uid="{00000000-0005-0000-0000-0000E6AD0000}"/>
    <cellStyle name="20% - Accent1 4 6 2 5 4 2" xfId="44703" xr:uid="{00000000-0005-0000-0000-0000E7AD0000}"/>
    <cellStyle name="20% - Accent1 4 6 2 5 4 2 2" xfId="44704" xr:uid="{00000000-0005-0000-0000-0000E8AD0000}"/>
    <cellStyle name="20% - Accent1 4 6 2 5 4 2 2 2" xfId="44705" xr:uid="{00000000-0005-0000-0000-0000E9AD0000}"/>
    <cellStyle name="20% - Accent1 4 6 2 5 4 2 3" xfId="44706" xr:uid="{00000000-0005-0000-0000-0000EAAD0000}"/>
    <cellStyle name="20% - Accent1 4 6 2 5 4 3" xfId="44707" xr:uid="{00000000-0005-0000-0000-0000EBAD0000}"/>
    <cellStyle name="20% - Accent1 4 6 2 5 4 3 2" xfId="44708" xr:uid="{00000000-0005-0000-0000-0000ECAD0000}"/>
    <cellStyle name="20% - Accent1 4 6 2 5 4 4" xfId="44709" xr:uid="{00000000-0005-0000-0000-0000EDAD0000}"/>
    <cellStyle name="20% - Accent1 4 6 2 5 5" xfId="44710" xr:uid="{00000000-0005-0000-0000-0000EEAD0000}"/>
    <cellStyle name="20% - Accent1 4 6 2 5 5 2" xfId="44711" xr:uid="{00000000-0005-0000-0000-0000EFAD0000}"/>
    <cellStyle name="20% - Accent1 4 6 2 5 5 2 2" xfId="44712" xr:uid="{00000000-0005-0000-0000-0000F0AD0000}"/>
    <cellStyle name="20% - Accent1 4 6 2 5 5 3" xfId="44713" xr:uid="{00000000-0005-0000-0000-0000F1AD0000}"/>
    <cellStyle name="20% - Accent1 4 6 2 5 6" xfId="44714" xr:uid="{00000000-0005-0000-0000-0000F2AD0000}"/>
    <cellStyle name="20% - Accent1 4 6 2 5 6 2" xfId="44715" xr:uid="{00000000-0005-0000-0000-0000F3AD0000}"/>
    <cellStyle name="20% - Accent1 4 6 2 5 6 2 2" xfId="44716" xr:uid="{00000000-0005-0000-0000-0000F4AD0000}"/>
    <cellStyle name="20% - Accent1 4 6 2 5 6 3" xfId="44717" xr:uid="{00000000-0005-0000-0000-0000F5AD0000}"/>
    <cellStyle name="20% - Accent1 4 6 2 5 7" xfId="44718" xr:uid="{00000000-0005-0000-0000-0000F6AD0000}"/>
    <cellStyle name="20% - Accent1 4 6 2 5 7 2" xfId="44719" xr:uid="{00000000-0005-0000-0000-0000F7AD0000}"/>
    <cellStyle name="20% - Accent1 4 6 2 5 8" xfId="44720" xr:uid="{00000000-0005-0000-0000-0000F8AD0000}"/>
    <cellStyle name="20% - Accent1 4 6 2 5 8 2" xfId="44721" xr:uid="{00000000-0005-0000-0000-0000F9AD0000}"/>
    <cellStyle name="20% - Accent1 4 6 2 5 9" xfId="44722" xr:uid="{00000000-0005-0000-0000-0000FAAD0000}"/>
    <cellStyle name="20% - Accent1 4 6 2 6" xfId="44723" xr:uid="{00000000-0005-0000-0000-0000FBAD0000}"/>
    <cellStyle name="20% - Accent1 4 6 2 6 2" xfId="44724" xr:uid="{00000000-0005-0000-0000-0000FCAD0000}"/>
    <cellStyle name="20% - Accent1 4 6 2 6 2 2" xfId="44725" xr:uid="{00000000-0005-0000-0000-0000FDAD0000}"/>
    <cellStyle name="20% - Accent1 4 6 2 6 2 2 2" xfId="44726" xr:uid="{00000000-0005-0000-0000-0000FEAD0000}"/>
    <cellStyle name="20% - Accent1 4 6 2 6 2 2 2 2" xfId="44727" xr:uid="{00000000-0005-0000-0000-0000FFAD0000}"/>
    <cellStyle name="20% - Accent1 4 6 2 6 2 2 3" xfId="44728" xr:uid="{00000000-0005-0000-0000-000000AE0000}"/>
    <cellStyle name="20% - Accent1 4 6 2 6 2 3" xfId="44729" xr:uid="{00000000-0005-0000-0000-000001AE0000}"/>
    <cellStyle name="20% - Accent1 4 6 2 6 2 3 2" xfId="44730" xr:uid="{00000000-0005-0000-0000-000002AE0000}"/>
    <cellStyle name="20% - Accent1 4 6 2 6 2 4" xfId="44731" xr:uid="{00000000-0005-0000-0000-000003AE0000}"/>
    <cellStyle name="20% - Accent1 4 6 2 6 3" xfId="44732" xr:uid="{00000000-0005-0000-0000-000004AE0000}"/>
    <cellStyle name="20% - Accent1 4 6 2 6 3 2" xfId="44733" xr:uid="{00000000-0005-0000-0000-000005AE0000}"/>
    <cellStyle name="20% - Accent1 4 6 2 6 3 2 2" xfId="44734" xr:uid="{00000000-0005-0000-0000-000006AE0000}"/>
    <cellStyle name="20% - Accent1 4 6 2 6 3 2 2 2" xfId="44735" xr:uid="{00000000-0005-0000-0000-000007AE0000}"/>
    <cellStyle name="20% - Accent1 4 6 2 6 3 2 3" xfId="44736" xr:uid="{00000000-0005-0000-0000-000008AE0000}"/>
    <cellStyle name="20% - Accent1 4 6 2 6 3 3" xfId="44737" xr:uid="{00000000-0005-0000-0000-000009AE0000}"/>
    <cellStyle name="20% - Accent1 4 6 2 6 3 3 2" xfId="44738" xr:uid="{00000000-0005-0000-0000-00000AAE0000}"/>
    <cellStyle name="20% - Accent1 4 6 2 6 3 4" xfId="44739" xr:uid="{00000000-0005-0000-0000-00000BAE0000}"/>
    <cellStyle name="20% - Accent1 4 6 2 6 4" xfId="44740" xr:uid="{00000000-0005-0000-0000-00000CAE0000}"/>
    <cellStyle name="20% - Accent1 4 6 2 6 4 2" xfId="44741" xr:uid="{00000000-0005-0000-0000-00000DAE0000}"/>
    <cellStyle name="20% - Accent1 4 6 2 6 4 2 2" xfId="44742" xr:uid="{00000000-0005-0000-0000-00000EAE0000}"/>
    <cellStyle name="20% - Accent1 4 6 2 6 4 2 2 2" xfId="44743" xr:uid="{00000000-0005-0000-0000-00000FAE0000}"/>
    <cellStyle name="20% - Accent1 4 6 2 6 4 2 3" xfId="44744" xr:uid="{00000000-0005-0000-0000-000010AE0000}"/>
    <cellStyle name="20% - Accent1 4 6 2 6 4 3" xfId="44745" xr:uid="{00000000-0005-0000-0000-000011AE0000}"/>
    <cellStyle name="20% - Accent1 4 6 2 6 4 3 2" xfId="44746" xr:uid="{00000000-0005-0000-0000-000012AE0000}"/>
    <cellStyle name="20% - Accent1 4 6 2 6 4 4" xfId="44747" xr:uid="{00000000-0005-0000-0000-000013AE0000}"/>
    <cellStyle name="20% - Accent1 4 6 2 6 5" xfId="44748" xr:uid="{00000000-0005-0000-0000-000014AE0000}"/>
    <cellStyle name="20% - Accent1 4 6 2 6 5 2" xfId="44749" xr:uid="{00000000-0005-0000-0000-000015AE0000}"/>
    <cellStyle name="20% - Accent1 4 6 2 6 5 2 2" xfId="44750" xr:uid="{00000000-0005-0000-0000-000016AE0000}"/>
    <cellStyle name="20% - Accent1 4 6 2 6 5 3" xfId="44751" xr:uid="{00000000-0005-0000-0000-000017AE0000}"/>
    <cellStyle name="20% - Accent1 4 6 2 6 6" xfId="44752" xr:uid="{00000000-0005-0000-0000-000018AE0000}"/>
    <cellStyle name="20% - Accent1 4 6 2 6 6 2" xfId="44753" xr:uid="{00000000-0005-0000-0000-000019AE0000}"/>
    <cellStyle name="20% - Accent1 4 6 2 6 6 2 2" xfId="44754" xr:uid="{00000000-0005-0000-0000-00001AAE0000}"/>
    <cellStyle name="20% - Accent1 4 6 2 6 6 3" xfId="44755" xr:uid="{00000000-0005-0000-0000-00001BAE0000}"/>
    <cellStyle name="20% - Accent1 4 6 2 6 7" xfId="44756" xr:uid="{00000000-0005-0000-0000-00001CAE0000}"/>
    <cellStyle name="20% - Accent1 4 6 2 6 7 2" xfId="44757" xr:uid="{00000000-0005-0000-0000-00001DAE0000}"/>
    <cellStyle name="20% - Accent1 4 6 2 6 8" xfId="44758" xr:uid="{00000000-0005-0000-0000-00001EAE0000}"/>
    <cellStyle name="20% - Accent1 4 6 2 6 8 2" xfId="44759" xr:uid="{00000000-0005-0000-0000-00001FAE0000}"/>
    <cellStyle name="20% - Accent1 4 6 2 6 9" xfId="44760" xr:uid="{00000000-0005-0000-0000-000020AE0000}"/>
    <cellStyle name="20% - Accent1 4 6 2 7" xfId="44761" xr:uid="{00000000-0005-0000-0000-000021AE0000}"/>
    <cellStyle name="20% - Accent1 4 6 2 7 2" xfId="44762" xr:uid="{00000000-0005-0000-0000-000022AE0000}"/>
    <cellStyle name="20% - Accent1 4 6 2 7 2 2" xfId="44763" xr:uid="{00000000-0005-0000-0000-000023AE0000}"/>
    <cellStyle name="20% - Accent1 4 6 2 7 2 2 2" xfId="44764" xr:uid="{00000000-0005-0000-0000-000024AE0000}"/>
    <cellStyle name="20% - Accent1 4 6 2 7 2 3" xfId="44765" xr:uid="{00000000-0005-0000-0000-000025AE0000}"/>
    <cellStyle name="20% - Accent1 4 6 2 7 3" xfId="44766" xr:uid="{00000000-0005-0000-0000-000026AE0000}"/>
    <cellStyle name="20% - Accent1 4 6 2 7 3 2" xfId="44767" xr:uid="{00000000-0005-0000-0000-000027AE0000}"/>
    <cellStyle name="20% - Accent1 4 6 2 7 4" xfId="44768" xr:uid="{00000000-0005-0000-0000-000028AE0000}"/>
    <cellStyle name="20% - Accent1 4 6 2 8" xfId="44769" xr:uid="{00000000-0005-0000-0000-000029AE0000}"/>
    <cellStyle name="20% - Accent1 4 6 2 8 2" xfId="44770" xr:uid="{00000000-0005-0000-0000-00002AAE0000}"/>
    <cellStyle name="20% - Accent1 4 6 2 8 2 2" xfId="44771" xr:uid="{00000000-0005-0000-0000-00002BAE0000}"/>
    <cellStyle name="20% - Accent1 4 6 2 8 2 2 2" xfId="44772" xr:uid="{00000000-0005-0000-0000-00002CAE0000}"/>
    <cellStyle name="20% - Accent1 4 6 2 8 2 3" xfId="44773" xr:uid="{00000000-0005-0000-0000-00002DAE0000}"/>
    <cellStyle name="20% - Accent1 4 6 2 8 3" xfId="44774" xr:uid="{00000000-0005-0000-0000-00002EAE0000}"/>
    <cellStyle name="20% - Accent1 4 6 2 8 3 2" xfId="44775" xr:uid="{00000000-0005-0000-0000-00002FAE0000}"/>
    <cellStyle name="20% - Accent1 4 6 2 8 4" xfId="44776" xr:uid="{00000000-0005-0000-0000-000030AE0000}"/>
    <cellStyle name="20% - Accent1 4 6 2 9" xfId="44777" xr:uid="{00000000-0005-0000-0000-000031AE0000}"/>
    <cellStyle name="20% - Accent1 4 6 2 9 2" xfId="44778" xr:uid="{00000000-0005-0000-0000-000032AE0000}"/>
    <cellStyle name="20% - Accent1 4 6 2 9 2 2" xfId="44779" xr:uid="{00000000-0005-0000-0000-000033AE0000}"/>
    <cellStyle name="20% - Accent1 4 6 2 9 2 2 2" xfId="44780" xr:uid="{00000000-0005-0000-0000-000034AE0000}"/>
    <cellStyle name="20% - Accent1 4 6 2 9 2 3" xfId="44781" xr:uid="{00000000-0005-0000-0000-000035AE0000}"/>
    <cellStyle name="20% - Accent1 4 6 2 9 3" xfId="44782" xr:uid="{00000000-0005-0000-0000-000036AE0000}"/>
    <cellStyle name="20% - Accent1 4 6 2 9 3 2" xfId="44783" xr:uid="{00000000-0005-0000-0000-000037AE0000}"/>
    <cellStyle name="20% - Accent1 4 6 2 9 4" xfId="44784" xr:uid="{00000000-0005-0000-0000-000038AE0000}"/>
    <cellStyle name="20% - Accent1 4 6 3" xfId="44785" xr:uid="{00000000-0005-0000-0000-000039AE0000}"/>
    <cellStyle name="20% - Accent1 4 6 3 10" xfId="44786" xr:uid="{00000000-0005-0000-0000-00003AAE0000}"/>
    <cellStyle name="20% - Accent1 4 6 3 10 2" xfId="44787" xr:uid="{00000000-0005-0000-0000-00003BAE0000}"/>
    <cellStyle name="20% - Accent1 4 6 3 11" xfId="44788" xr:uid="{00000000-0005-0000-0000-00003CAE0000}"/>
    <cellStyle name="20% - Accent1 4 6 3 2" xfId="44789" xr:uid="{00000000-0005-0000-0000-00003DAE0000}"/>
    <cellStyle name="20% - Accent1 4 6 3 2 2" xfId="44790" xr:uid="{00000000-0005-0000-0000-00003EAE0000}"/>
    <cellStyle name="20% - Accent1 4 6 3 2 2 2" xfId="44791" xr:uid="{00000000-0005-0000-0000-00003FAE0000}"/>
    <cellStyle name="20% - Accent1 4 6 3 2 2 2 2" xfId="44792" xr:uid="{00000000-0005-0000-0000-000040AE0000}"/>
    <cellStyle name="20% - Accent1 4 6 3 2 2 2 2 2" xfId="44793" xr:uid="{00000000-0005-0000-0000-000041AE0000}"/>
    <cellStyle name="20% - Accent1 4 6 3 2 2 2 3" xfId="44794" xr:uid="{00000000-0005-0000-0000-000042AE0000}"/>
    <cellStyle name="20% - Accent1 4 6 3 2 2 3" xfId="44795" xr:uid="{00000000-0005-0000-0000-000043AE0000}"/>
    <cellStyle name="20% - Accent1 4 6 3 2 2 3 2" xfId="44796" xr:uid="{00000000-0005-0000-0000-000044AE0000}"/>
    <cellStyle name="20% - Accent1 4 6 3 2 2 4" xfId="44797" xr:uid="{00000000-0005-0000-0000-000045AE0000}"/>
    <cellStyle name="20% - Accent1 4 6 3 2 3" xfId="44798" xr:uid="{00000000-0005-0000-0000-000046AE0000}"/>
    <cellStyle name="20% - Accent1 4 6 3 2 3 2" xfId="44799" xr:uid="{00000000-0005-0000-0000-000047AE0000}"/>
    <cellStyle name="20% - Accent1 4 6 3 2 3 2 2" xfId="44800" xr:uid="{00000000-0005-0000-0000-000048AE0000}"/>
    <cellStyle name="20% - Accent1 4 6 3 2 3 2 2 2" xfId="44801" xr:uid="{00000000-0005-0000-0000-000049AE0000}"/>
    <cellStyle name="20% - Accent1 4 6 3 2 3 2 3" xfId="44802" xr:uid="{00000000-0005-0000-0000-00004AAE0000}"/>
    <cellStyle name="20% - Accent1 4 6 3 2 3 3" xfId="44803" xr:uid="{00000000-0005-0000-0000-00004BAE0000}"/>
    <cellStyle name="20% - Accent1 4 6 3 2 3 3 2" xfId="44804" xr:uid="{00000000-0005-0000-0000-00004CAE0000}"/>
    <cellStyle name="20% - Accent1 4 6 3 2 3 4" xfId="44805" xr:uid="{00000000-0005-0000-0000-00004DAE0000}"/>
    <cellStyle name="20% - Accent1 4 6 3 2 4" xfId="44806" xr:uid="{00000000-0005-0000-0000-00004EAE0000}"/>
    <cellStyle name="20% - Accent1 4 6 3 2 4 2" xfId="44807" xr:uid="{00000000-0005-0000-0000-00004FAE0000}"/>
    <cellStyle name="20% - Accent1 4 6 3 2 4 2 2" xfId="44808" xr:uid="{00000000-0005-0000-0000-000050AE0000}"/>
    <cellStyle name="20% - Accent1 4 6 3 2 4 2 2 2" xfId="44809" xr:uid="{00000000-0005-0000-0000-000051AE0000}"/>
    <cellStyle name="20% - Accent1 4 6 3 2 4 2 3" xfId="44810" xr:uid="{00000000-0005-0000-0000-000052AE0000}"/>
    <cellStyle name="20% - Accent1 4 6 3 2 4 3" xfId="44811" xr:uid="{00000000-0005-0000-0000-000053AE0000}"/>
    <cellStyle name="20% - Accent1 4 6 3 2 4 3 2" xfId="44812" xr:uid="{00000000-0005-0000-0000-000054AE0000}"/>
    <cellStyle name="20% - Accent1 4 6 3 2 4 4" xfId="44813" xr:uid="{00000000-0005-0000-0000-000055AE0000}"/>
    <cellStyle name="20% - Accent1 4 6 3 2 5" xfId="44814" xr:uid="{00000000-0005-0000-0000-000056AE0000}"/>
    <cellStyle name="20% - Accent1 4 6 3 2 5 2" xfId="44815" xr:uid="{00000000-0005-0000-0000-000057AE0000}"/>
    <cellStyle name="20% - Accent1 4 6 3 2 5 2 2" xfId="44816" xr:uid="{00000000-0005-0000-0000-000058AE0000}"/>
    <cellStyle name="20% - Accent1 4 6 3 2 5 3" xfId="44817" xr:uid="{00000000-0005-0000-0000-000059AE0000}"/>
    <cellStyle name="20% - Accent1 4 6 3 2 6" xfId="44818" xr:uid="{00000000-0005-0000-0000-00005AAE0000}"/>
    <cellStyle name="20% - Accent1 4 6 3 2 6 2" xfId="44819" xr:uid="{00000000-0005-0000-0000-00005BAE0000}"/>
    <cellStyle name="20% - Accent1 4 6 3 2 6 2 2" xfId="44820" xr:uid="{00000000-0005-0000-0000-00005CAE0000}"/>
    <cellStyle name="20% - Accent1 4 6 3 2 6 3" xfId="44821" xr:uid="{00000000-0005-0000-0000-00005DAE0000}"/>
    <cellStyle name="20% - Accent1 4 6 3 2 7" xfId="44822" xr:uid="{00000000-0005-0000-0000-00005EAE0000}"/>
    <cellStyle name="20% - Accent1 4 6 3 2 7 2" xfId="44823" xr:uid="{00000000-0005-0000-0000-00005FAE0000}"/>
    <cellStyle name="20% - Accent1 4 6 3 2 8" xfId="44824" xr:uid="{00000000-0005-0000-0000-000060AE0000}"/>
    <cellStyle name="20% - Accent1 4 6 3 2 8 2" xfId="44825" xr:uid="{00000000-0005-0000-0000-000061AE0000}"/>
    <cellStyle name="20% - Accent1 4 6 3 2 9" xfId="44826" xr:uid="{00000000-0005-0000-0000-000062AE0000}"/>
    <cellStyle name="20% - Accent1 4 6 3 3" xfId="44827" xr:uid="{00000000-0005-0000-0000-000063AE0000}"/>
    <cellStyle name="20% - Accent1 4 6 3 3 2" xfId="44828" xr:uid="{00000000-0005-0000-0000-000064AE0000}"/>
    <cellStyle name="20% - Accent1 4 6 3 3 2 2" xfId="44829" xr:uid="{00000000-0005-0000-0000-000065AE0000}"/>
    <cellStyle name="20% - Accent1 4 6 3 3 2 2 2" xfId="44830" xr:uid="{00000000-0005-0000-0000-000066AE0000}"/>
    <cellStyle name="20% - Accent1 4 6 3 3 2 2 2 2" xfId="44831" xr:uid="{00000000-0005-0000-0000-000067AE0000}"/>
    <cellStyle name="20% - Accent1 4 6 3 3 2 2 3" xfId="44832" xr:uid="{00000000-0005-0000-0000-000068AE0000}"/>
    <cellStyle name="20% - Accent1 4 6 3 3 2 3" xfId="44833" xr:uid="{00000000-0005-0000-0000-000069AE0000}"/>
    <cellStyle name="20% - Accent1 4 6 3 3 2 3 2" xfId="44834" xr:uid="{00000000-0005-0000-0000-00006AAE0000}"/>
    <cellStyle name="20% - Accent1 4 6 3 3 2 4" xfId="44835" xr:uid="{00000000-0005-0000-0000-00006BAE0000}"/>
    <cellStyle name="20% - Accent1 4 6 3 3 3" xfId="44836" xr:uid="{00000000-0005-0000-0000-00006CAE0000}"/>
    <cellStyle name="20% - Accent1 4 6 3 3 3 2" xfId="44837" xr:uid="{00000000-0005-0000-0000-00006DAE0000}"/>
    <cellStyle name="20% - Accent1 4 6 3 3 3 2 2" xfId="44838" xr:uid="{00000000-0005-0000-0000-00006EAE0000}"/>
    <cellStyle name="20% - Accent1 4 6 3 3 3 2 2 2" xfId="44839" xr:uid="{00000000-0005-0000-0000-00006FAE0000}"/>
    <cellStyle name="20% - Accent1 4 6 3 3 3 2 3" xfId="44840" xr:uid="{00000000-0005-0000-0000-000070AE0000}"/>
    <cellStyle name="20% - Accent1 4 6 3 3 3 3" xfId="44841" xr:uid="{00000000-0005-0000-0000-000071AE0000}"/>
    <cellStyle name="20% - Accent1 4 6 3 3 3 3 2" xfId="44842" xr:uid="{00000000-0005-0000-0000-000072AE0000}"/>
    <cellStyle name="20% - Accent1 4 6 3 3 3 4" xfId="44843" xr:uid="{00000000-0005-0000-0000-000073AE0000}"/>
    <cellStyle name="20% - Accent1 4 6 3 3 4" xfId="44844" xr:uid="{00000000-0005-0000-0000-000074AE0000}"/>
    <cellStyle name="20% - Accent1 4 6 3 3 4 2" xfId="44845" xr:uid="{00000000-0005-0000-0000-000075AE0000}"/>
    <cellStyle name="20% - Accent1 4 6 3 3 4 2 2" xfId="44846" xr:uid="{00000000-0005-0000-0000-000076AE0000}"/>
    <cellStyle name="20% - Accent1 4 6 3 3 4 2 2 2" xfId="44847" xr:uid="{00000000-0005-0000-0000-000077AE0000}"/>
    <cellStyle name="20% - Accent1 4 6 3 3 4 2 3" xfId="44848" xr:uid="{00000000-0005-0000-0000-000078AE0000}"/>
    <cellStyle name="20% - Accent1 4 6 3 3 4 3" xfId="44849" xr:uid="{00000000-0005-0000-0000-000079AE0000}"/>
    <cellStyle name="20% - Accent1 4 6 3 3 4 3 2" xfId="44850" xr:uid="{00000000-0005-0000-0000-00007AAE0000}"/>
    <cellStyle name="20% - Accent1 4 6 3 3 4 4" xfId="44851" xr:uid="{00000000-0005-0000-0000-00007BAE0000}"/>
    <cellStyle name="20% - Accent1 4 6 3 3 5" xfId="44852" xr:uid="{00000000-0005-0000-0000-00007CAE0000}"/>
    <cellStyle name="20% - Accent1 4 6 3 3 5 2" xfId="44853" xr:uid="{00000000-0005-0000-0000-00007DAE0000}"/>
    <cellStyle name="20% - Accent1 4 6 3 3 5 2 2" xfId="44854" xr:uid="{00000000-0005-0000-0000-00007EAE0000}"/>
    <cellStyle name="20% - Accent1 4 6 3 3 5 3" xfId="44855" xr:uid="{00000000-0005-0000-0000-00007FAE0000}"/>
    <cellStyle name="20% - Accent1 4 6 3 3 6" xfId="44856" xr:uid="{00000000-0005-0000-0000-000080AE0000}"/>
    <cellStyle name="20% - Accent1 4 6 3 3 6 2" xfId="44857" xr:uid="{00000000-0005-0000-0000-000081AE0000}"/>
    <cellStyle name="20% - Accent1 4 6 3 3 6 2 2" xfId="44858" xr:uid="{00000000-0005-0000-0000-000082AE0000}"/>
    <cellStyle name="20% - Accent1 4 6 3 3 6 3" xfId="44859" xr:uid="{00000000-0005-0000-0000-000083AE0000}"/>
    <cellStyle name="20% - Accent1 4 6 3 3 7" xfId="44860" xr:uid="{00000000-0005-0000-0000-000084AE0000}"/>
    <cellStyle name="20% - Accent1 4 6 3 3 7 2" xfId="44861" xr:uid="{00000000-0005-0000-0000-000085AE0000}"/>
    <cellStyle name="20% - Accent1 4 6 3 3 8" xfId="44862" xr:uid="{00000000-0005-0000-0000-000086AE0000}"/>
    <cellStyle name="20% - Accent1 4 6 3 3 8 2" xfId="44863" xr:uid="{00000000-0005-0000-0000-000087AE0000}"/>
    <cellStyle name="20% - Accent1 4 6 3 3 9" xfId="44864" xr:uid="{00000000-0005-0000-0000-000088AE0000}"/>
    <cellStyle name="20% - Accent1 4 6 3 4" xfId="44865" xr:uid="{00000000-0005-0000-0000-000089AE0000}"/>
    <cellStyle name="20% - Accent1 4 6 3 4 2" xfId="44866" xr:uid="{00000000-0005-0000-0000-00008AAE0000}"/>
    <cellStyle name="20% - Accent1 4 6 3 4 2 2" xfId="44867" xr:uid="{00000000-0005-0000-0000-00008BAE0000}"/>
    <cellStyle name="20% - Accent1 4 6 3 4 2 2 2" xfId="44868" xr:uid="{00000000-0005-0000-0000-00008CAE0000}"/>
    <cellStyle name="20% - Accent1 4 6 3 4 2 3" xfId="44869" xr:uid="{00000000-0005-0000-0000-00008DAE0000}"/>
    <cellStyle name="20% - Accent1 4 6 3 4 3" xfId="44870" xr:uid="{00000000-0005-0000-0000-00008EAE0000}"/>
    <cellStyle name="20% - Accent1 4 6 3 4 3 2" xfId="44871" xr:uid="{00000000-0005-0000-0000-00008FAE0000}"/>
    <cellStyle name="20% - Accent1 4 6 3 4 4" xfId="44872" xr:uid="{00000000-0005-0000-0000-000090AE0000}"/>
    <cellStyle name="20% - Accent1 4 6 3 5" xfId="44873" xr:uid="{00000000-0005-0000-0000-000091AE0000}"/>
    <cellStyle name="20% - Accent1 4 6 3 5 2" xfId="44874" xr:uid="{00000000-0005-0000-0000-000092AE0000}"/>
    <cellStyle name="20% - Accent1 4 6 3 5 2 2" xfId="44875" xr:uid="{00000000-0005-0000-0000-000093AE0000}"/>
    <cellStyle name="20% - Accent1 4 6 3 5 2 2 2" xfId="44876" xr:uid="{00000000-0005-0000-0000-000094AE0000}"/>
    <cellStyle name="20% - Accent1 4 6 3 5 2 3" xfId="44877" xr:uid="{00000000-0005-0000-0000-000095AE0000}"/>
    <cellStyle name="20% - Accent1 4 6 3 5 3" xfId="44878" xr:uid="{00000000-0005-0000-0000-000096AE0000}"/>
    <cellStyle name="20% - Accent1 4 6 3 5 3 2" xfId="44879" xr:uid="{00000000-0005-0000-0000-000097AE0000}"/>
    <cellStyle name="20% - Accent1 4 6 3 5 4" xfId="44880" xr:uid="{00000000-0005-0000-0000-000098AE0000}"/>
    <cellStyle name="20% - Accent1 4 6 3 6" xfId="44881" xr:uid="{00000000-0005-0000-0000-000099AE0000}"/>
    <cellStyle name="20% - Accent1 4 6 3 6 2" xfId="44882" xr:uid="{00000000-0005-0000-0000-00009AAE0000}"/>
    <cellStyle name="20% - Accent1 4 6 3 6 2 2" xfId="44883" xr:uid="{00000000-0005-0000-0000-00009BAE0000}"/>
    <cellStyle name="20% - Accent1 4 6 3 6 2 2 2" xfId="44884" xr:uid="{00000000-0005-0000-0000-00009CAE0000}"/>
    <cellStyle name="20% - Accent1 4 6 3 6 2 3" xfId="44885" xr:uid="{00000000-0005-0000-0000-00009DAE0000}"/>
    <cellStyle name="20% - Accent1 4 6 3 6 3" xfId="44886" xr:uid="{00000000-0005-0000-0000-00009EAE0000}"/>
    <cellStyle name="20% - Accent1 4 6 3 6 3 2" xfId="44887" xr:uid="{00000000-0005-0000-0000-00009FAE0000}"/>
    <cellStyle name="20% - Accent1 4 6 3 6 4" xfId="44888" xr:uid="{00000000-0005-0000-0000-0000A0AE0000}"/>
    <cellStyle name="20% - Accent1 4 6 3 7" xfId="44889" xr:uid="{00000000-0005-0000-0000-0000A1AE0000}"/>
    <cellStyle name="20% - Accent1 4 6 3 7 2" xfId="44890" xr:uid="{00000000-0005-0000-0000-0000A2AE0000}"/>
    <cellStyle name="20% - Accent1 4 6 3 7 2 2" xfId="44891" xr:uid="{00000000-0005-0000-0000-0000A3AE0000}"/>
    <cellStyle name="20% - Accent1 4 6 3 7 3" xfId="44892" xr:uid="{00000000-0005-0000-0000-0000A4AE0000}"/>
    <cellStyle name="20% - Accent1 4 6 3 8" xfId="44893" xr:uid="{00000000-0005-0000-0000-0000A5AE0000}"/>
    <cellStyle name="20% - Accent1 4 6 3 8 2" xfId="44894" xr:uid="{00000000-0005-0000-0000-0000A6AE0000}"/>
    <cellStyle name="20% - Accent1 4 6 3 8 2 2" xfId="44895" xr:uid="{00000000-0005-0000-0000-0000A7AE0000}"/>
    <cellStyle name="20% - Accent1 4 6 3 8 3" xfId="44896" xr:uid="{00000000-0005-0000-0000-0000A8AE0000}"/>
    <cellStyle name="20% - Accent1 4 6 3 9" xfId="44897" xr:uid="{00000000-0005-0000-0000-0000A9AE0000}"/>
    <cellStyle name="20% - Accent1 4 6 3 9 2" xfId="44898" xr:uid="{00000000-0005-0000-0000-0000AAAE0000}"/>
    <cellStyle name="20% - Accent1 4 6 4" xfId="44899" xr:uid="{00000000-0005-0000-0000-0000ABAE0000}"/>
    <cellStyle name="20% - Accent1 4 6 4 10" xfId="44900" xr:uid="{00000000-0005-0000-0000-0000ACAE0000}"/>
    <cellStyle name="20% - Accent1 4 6 4 10 2" xfId="44901" xr:uid="{00000000-0005-0000-0000-0000ADAE0000}"/>
    <cellStyle name="20% - Accent1 4 6 4 11" xfId="44902" xr:uid="{00000000-0005-0000-0000-0000AEAE0000}"/>
    <cellStyle name="20% - Accent1 4 6 4 2" xfId="44903" xr:uid="{00000000-0005-0000-0000-0000AFAE0000}"/>
    <cellStyle name="20% - Accent1 4 6 4 2 2" xfId="44904" xr:uid="{00000000-0005-0000-0000-0000B0AE0000}"/>
    <cellStyle name="20% - Accent1 4 6 4 2 2 2" xfId="44905" xr:uid="{00000000-0005-0000-0000-0000B1AE0000}"/>
    <cellStyle name="20% - Accent1 4 6 4 2 2 2 2" xfId="44906" xr:uid="{00000000-0005-0000-0000-0000B2AE0000}"/>
    <cellStyle name="20% - Accent1 4 6 4 2 2 2 2 2" xfId="44907" xr:uid="{00000000-0005-0000-0000-0000B3AE0000}"/>
    <cellStyle name="20% - Accent1 4 6 4 2 2 2 3" xfId="44908" xr:uid="{00000000-0005-0000-0000-0000B4AE0000}"/>
    <cellStyle name="20% - Accent1 4 6 4 2 2 3" xfId="44909" xr:uid="{00000000-0005-0000-0000-0000B5AE0000}"/>
    <cellStyle name="20% - Accent1 4 6 4 2 2 3 2" xfId="44910" xr:uid="{00000000-0005-0000-0000-0000B6AE0000}"/>
    <cellStyle name="20% - Accent1 4 6 4 2 2 4" xfId="44911" xr:uid="{00000000-0005-0000-0000-0000B7AE0000}"/>
    <cellStyle name="20% - Accent1 4 6 4 2 3" xfId="44912" xr:uid="{00000000-0005-0000-0000-0000B8AE0000}"/>
    <cellStyle name="20% - Accent1 4 6 4 2 3 2" xfId="44913" xr:uid="{00000000-0005-0000-0000-0000B9AE0000}"/>
    <cellStyle name="20% - Accent1 4 6 4 2 3 2 2" xfId="44914" xr:uid="{00000000-0005-0000-0000-0000BAAE0000}"/>
    <cellStyle name="20% - Accent1 4 6 4 2 3 2 2 2" xfId="44915" xr:uid="{00000000-0005-0000-0000-0000BBAE0000}"/>
    <cellStyle name="20% - Accent1 4 6 4 2 3 2 3" xfId="44916" xr:uid="{00000000-0005-0000-0000-0000BCAE0000}"/>
    <cellStyle name="20% - Accent1 4 6 4 2 3 3" xfId="44917" xr:uid="{00000000-0005-0000-0000-0000BDAE0000}"/>
    <cellStyle name="20% - Accent1 4 6 4 2 3 3 2" xfId="44918" xr:uid="{00000000-0005-0000-0000-0000BEAE0000}"/>
    <cellStyle name="20% - Accent1 4 6 4 2 3 4" xfId="44919" xr:uid="{00000000-0005-0000-0000-0000BFAE0000}"/>
    <cellStyle name="20% - Accent1 4 6 4 2 4" xfId="44920" xr:uid="{00000000-0005-0000-0000-0000C0AE0000}"/>
    <cellStyle name="20% - Accent1 4 6 4 2 4 2" xfId="44921" xr:uid="{00000000-0005-0000-0000-0000C1AE0000}"/>
    <cellStyle name="20% - Accent1 4 6 4 2 4 2 2" xfId="44922" xr:uid="{00000000-0005-0000-0000-0000C2AE0000}"/>
    <cellStyle name="20% - Accent1 4 6 4 2 4 2 2 2" xfId="44923" xr:uid="{00000000-0005-0000-0000-0000C3AE0000}"/>
    <cellStyle name="20% - Accent1 4 6 4 2 4 2 3" xfId="44924" xr:uid="{00000000-0005-0000-0000-0000C4AE0000}"/>
    <cellStyle name="20% - Accent1 4 6 4 2 4 3" xfId="44925" xr:uid="{00000000-0005-0000-0000-0000C5AE0000}"/>
    <cellStyle name="20% - Accent1 4 6 4 2 4 3 2" xfId="44926" xr:uid="{00000000-0005-0000-0000-0000C6AE0000}"/>
    <cellStyle name="20% - Accent1 4 6 4 2 4 4" xfId="44927" xr:uid="{00000000-0005-0000-0000-0000C7AE0000}"/>
    <cellStyle name="20% - Accent1 4 6 4 2 5" xfId="44928" xr:uid="{00000000-0005-0000-0000-0000C8AE0000}"/>
    <cellStyle name="20% - Accent1 4 6 4 2 5 2" xfId="44929" xr:uid="{00000000-0005-0000-0000-0000C9AE0000}"/>
    <cellStyle name="20% - Accent1 4 6 4 2 5 2 2" xfId="44930" xr:uid="{00000000-0005-0000-0000-0000CAAE0000}"/>
    <cellStyle name="20% - Accent1 4 6 4 2 5 3" xfId="44931" xr:uid="{00000000-0005-0000-0000-0000CBAE0000}"/>
    <cellStyle name="20% - Accent1 4 6 4 2 6" xfId="44932" xr:uid="{00000000-0005-0000-0000-0000CCAE0000}"/>
    <cellStyle name="20% - Accent1 4 6 4 2 6 2" xfId="44933" xr:uid="{00000000-0005-0000-0000-0000CDAE0000}"/>
    <cellStyle name="20% - Accent1 4 6 4 2 6 2 2" xfId="44934" xr:uid="{00000000-0005-0000-0000-0000CEAE0000}"/>
    <cellStyle name="20% - Accent1 4 6 4 2 6 3" xfId="44935" xr:uid="{00000000-0005-0000-0000-0000CFAE0000}"/>
    <cellStyle name="20% - Accent1 4 6 4 2 7" xfId="44936" xr:uid="{00000000-0005-0000-0000-0000D0AE0000}"/>
    <cellStyle name="20% - Accent1 4 6 4 2 7 2" xfId="44937" xr:uid="{00000000-0005-0000-0000-0000D1AE0000}"/>
    <cellStyle name="20% - Accent1 4 6 4 2 8" xfId="44938" xr:uid="{00000000-0005-0000-0000-0000D2AE0000}"/>
    <cellStyle name="20% - Accent1 4 6 4 2 8 2" xfId="44939" xr:uid="{00000000-0005-0000-0000-0000D3AE0000}"/>
    <cellStyle name="20% - Accent1 4 6 4 2 9" xfId="44940" xr:uid="{00000000-0005-0000-0000-0000D4AE0000}"/>
    <cellStyle name="20% - Accent1 4 6 4 3" xfId="44941" xr:uid="{00000000-0005-0000-0000-0000D5AE0000}"/>
    <cellStyle name="20% - Accent1 4 6 4 3 2" xfId="44942" xr:uid="{00000000-0005-0000-0000-0000D6AE0000}"/>
    <cellStyle name="20% - Accent1 4 6 4 3 2 2" xfId="44943" xr:uid="{00000000-0005-0000-0000-0000D7AE0000}"/>
    <cellStyle name="20% - Accent1 4 6 4 3 2 2 2" xfId="44944" xr:uid="{00000000-0005-0000-0000-0000D8AE0000}"/>
    <cellStyle name="20% - Accent1 4 6 4 3 2 2 2 2" xfId="44945" xr:uid="{00000000-0005-0000-0000-0000D9AE0000}"/>
    <cellStyle name="20% - Accent1 4 6 4 3 2 2 3" xfId="44946" xr:uid="{00000000-0005-0000-0000-0000DAAE0000}"/>
    <cellStyle name="20% - Accent1 4 6 4 3 2 3" xfId="44947" xr:uid="{00000000-0005-0000-0000-0000DBAE0000}"/>
    <cellStyle name="20% - Accent1 4 6 4 3 2 3 2" xfId="44948" xr:uid="{00000000-0005-0000-0000-0000DCAE0000}"/>
    <cellStyle name="20% - Accent1 4 6 4 3 2 4" xfId="44949" xr:uid="{00000000-0005-0000-0000-0000DDAE0000}"/>
    <cellStyle name="20% - Accent1 4 6 4 3 3" xfId="44950" xr:uid="{00000000-0005-0000-0000-0000DEAE0000}"/>
    <cellStyle name="20% - Accent1 4 6 4 3 3 2" xfId="44951" xr:uid="{00000000-0005-0000-0000-0000DFAE0000}"/>
    <cellStyle name="20% - Accent1 4 6 4 3 3 2 2" xfId="44952" xr:uid="{00000000-0005-0000-0000-0000E0AE0000}"/>
    <cellStyle name="20% - Accent1 4 6 4 3 3 2 2 2" xfId="44953" xr:uid="{00000000-0005-0000-0000-0000E1AE0000}"/>
    <cellStyle name="20% - Accent1 4 6 4 3 3 2 3" xfId="44954" xr:uid="{00000000-0005-0000-0000-0000E2AE0000}"/>
    <cellStyle name="20% - Accent1 4 6 4 3 3 3" xfId="44955" xr:uid="{00000000-0005-0000-0000-0000E3AE0000}"/>
    <cellStyle name="20% - Accent1 4 6 4 3 3 3 2" xfId="44956" xr:uid="{00000000-0005-0000-0000-0000E4AE0000}"/>
    <cellStyle name="20% - Accent1 4 6 4 3 3 4" xfId="44957" xr:uid="{00000000-0005-0000-0000-0000E5AE0000}"/>
    <cellStyle name="20% - Accent1 4 6 4 3 4" xfId="44958" xr:uid="{00000000-0005-0000-0000-0000E6AE0000}"/>
    <cellStyle name="20% - Accent1 4 6 4 3 4 2" xfId="44959" xr:uid="{00000000-0005-0000-0000-0000E7AE0000}"/>
    <cellStyle name="20% - Accent1 4 6 4 3 4 2 2" xfId="44960" xr:uid="{00000000-0005-0000-0000-0000E8AE0000}"/>
    <cellStyle name="20% - Accent1 4 6 4 3 4 2 2 2" xfId="44961" xr:uid="{00000000-0005-0000-0000-0000E9AE0000}"/>
    <cellStyle name="20% - Accent1 4 6 4 3 4 2 3" xfId="44962" xr:uid="{00000000-0005-0000-0000-0000EAAE0000}"/>
    <cellStyle name="20% - Accent1 4 6 4 3 4 3" xfId="44963" xr:uid="{00000000-0005-0000-0000-0000EBAE0000}"/>
    <cellStyle name="20% - Accent1 4 6 4 3 4 3 2" xfId="44964" xr:uid="{00000000-0005-0000-0000-0000ECAE0000}"/>
    <cellStyle name="20% - Accent1 4 6 4 3 4 4" xfId="44965" xr:uid="{00000000-0005-0000-0000-0000EDAE0000}"/>
    <cellStyle name="20% - Accent1 4 6 4 3 5" xfId="44966" xr:uid="{00000000-0005-0000-0000-0000EEAE0000}"/>
    <cellStyle name="20% - Accent1 4 6 4 3 5 2" xfId="44967" xr:uid="{00000000-0005-0000-0000-0000EFAE0000}"/>
    <cellStyle name="20% - Accent1 4 6 4 3 5 2 2" xfId="44968" xr:uid="{00000000-0005-0000-0000-0000F0AE0000}"/>
    <cellStyle name="20% - Accent1 4 6 4 3 5 3" xfId="44969" xr:uid="{00000000-0005-0000-0000-0000F1AE0000}"/>
    <cellStyle name="20% - Accent1 4 6 4 3 6" xfId="44970" xr:uid="{00000000-0005-0000-0000-0000F2AE0000}"/>
    <cellStyle name="20% - Accent1 4 6 4 3 6 2" xfId="44971" xr:uid="{00000000-0005-0000-0000-0000F3AE0000}"/>
    <cellStyle name="20% - Accent1 4 6 4 3 6 2 2" xfId="44972" xr:uid="{00000000-0005-0000-0000-0000F4AE0000}"/>
    <cellStyle name="20% - Accent1 4 6 4 3 6 3" xfId="44973" xr:uid="{00000000-0005-0000-0000-0000F5AE0000}"/>
    <cellStyle name="20% - Accent1 4 6 4 3 7" xfId="44974" xr:uid="{00000000-0005-0000-0000-0000F6AE0000}"/>
    <cellStyle name="20% - Accent1 4 6 4 3 7 2" xfId="44975" xr:uid="{00000000-0005-0000-0000-0000F7AE0000}"/>
    <cellStyle name="20% - Accent1 4 6 4 3 8" xfId="44976" xr:uid="{00000000-0005-0000-0000-0000F8AE0000}"/>
    <cellStyle name="20% - Accent1 4 6 4 3 8 2" xfId="44977" xr:uid="{00000000-0005-0000-0000-0000F9AE0000}"/>
    <cellStyle name="20% - Accent1 4 6 4 3 9" xfId="44978" xr:uid="{00000000-0005-0000-0000-0000FAAE0000}"/>
    <cellStyle name="20% - Accent1 4 6 4 4" xfId="44979" xr:uid="{00000000-0005-0000-0000-0000FBAE0000}"/>
    <cellStyle name="20% - Accent1 4 6 4 4 2" xfId="44980" xr:uid="{00000000-0005-0000-0000-0000FCAE0000}"/>
    <cellStyle name="20% - Accent1 4 6 4 4 2 2" xfId="44981" xr:uid="{00000000-0005-0000-0000-0000FDAE0000}"/>
    <cellStyle name="20% - Accent1 4 6 4 4 2 2 2" xfId="44982" xr:uid="{00000000-0005-0000-0000-0000FEAE0000}"/>
    <cellStyle name="20% - Accent1 4 6 4 4 2 3" xfId="44983" xr:uid="{00000000-0005-0000-0000-0000FFAE0000}"/>
    <cellStyle name="20% - Accent1 4 6 4 4 3" xfId="44984" xr:uid="{00000000-0005-0000-0000-000000AF0000}"/>
    <cellStyle name="20% - Accent1 4 6 4 4 3 2" xfId="44985" xr:uid="{00000000-0005-0000-0000-000001AF0000}"/>
    <cellStyle name="20% - Accent1 4 6 4 4 4" xfId="44986" xr:uid="{00000000-0005-0000-0000-000002AF0000}"/>
    <cellStyle name="20% - Accent1 4 6 4 5" xfId="44987" xr:uid="{00000000-0005-0000-0000-000003AF0000}"/>
    <cellStyle name="20% - Accent1 4 6 4 5 2" xfId="44988" xr:uid="{00000000-0005-0000-0000-000004AF0000}"/>
    <cellStyle name="20% - Accent1 4 6 4 5 2 2" xfId="44989" xr:uid="{00000000-0005-0000-0000-000005AF0000}"/>
    <cellStyle name="20% - Accent1 4 6 4 5 2 2 2" xfId="44990" xr:uid="{00000000-0005-0000-0000-000006AF0000}"/>
    <cellStyle name="20% - Accent1 4 6 4 5 2 3" xfId="44991" xr:uid="{00000000-0005-0000-0000-000007AF0000}"/>
    <cellStyle name="20% - Accent1 4 6 4 5 3" xfId="44992" xr:uid="{00000000-0005-0000-0000-000008AF0000}"/>
    <cellStyle name="20% - Accent1 4 6 4 5 3 2" xfId="44993" xr:uid="{00000000-0005-0000-0000-000009AF0000}"/>
    <cellStyle name="20% - Accent1 4 6 4 5 4" xfId="44994" xr:uid="{00000000-0005-0000-0000-00000AAF0000}"/>
    <cellStyle name="20% - Accent1 4 6 4 6" xfId="44995" xr:uid="{00000000-0005-0000-0000-00000BAF0000}"/>
    <cellStyle name="20% - Accent1 4 6 4 6 2" xfId="44996" xr:uid="{00000000-0005-0000-0000-00000CAF0000}"/>
    <cellStyle name="20% - Accent1 4 6 4 6 2 2" xfId="44997" xr:uid="{00000000-0005-0000-0000-00000DAF0000}"/>
    <cellStyle name="20% - Accent1 4 6 4 6 2 2 2" xfId="44998" xr:uid="{00000000-0005-0000-0000-00000EAF0000}"/>
    <cellStyle name="20% - Accent1 4 6 4 6 2 3" xfId="44999" xr:uid="{00000000-0005-0000-0000-00000FAF0000}"/>
    <cellStyle name="20% - Accent1 4 6 4 6 3" xfId="45000" xr:uid="{00000000-0005-0000-0000-000010AF0000}"/>
    <cellStyle name="20% - Accent1 4 6 4 6 3 2" xfId="45001" xr:uid="{00000000-0005-0000-0000-000011AF0000}"/>
    <cellStyle name="20% - Accent1 4 6 4 6 4" xfId="45002" xr:uid="{00000000-0005-0000-0000-000012AF0000}"/>
    <cellStyle name="20% - Accent1 4 6 4 7" xfId="45003" xr:uid="{00000000-0005-0000-0000-000013AF0000}"/>
    <cellStyle name="20% - Accent1 4 6 4 7 2" xfId="45004" xr:uid="{00000000-0005-0000-0000-000014AF0000}"/>
    <cellStyle name="20% - Accent1 4 6 4 7 2 2" xfId="45005" xr:uid="{00000000-0005-0000-0000-000015AF0000}"/>
    <cellStyle name="20% - Accent1 4 6 4 7 3" xfId="45006" xr:uid="{00000000-0005-0000-0000-000016AF0000}"/>
    <cellStyle name="20% - Accent1 4 6 4 8" xfId="45007" xr:uid="{00000000-0005-0000-0000-000017AF0000}"/>
    <cellStyle name="20% - Accent1 4 6 4 8 2" xfId="45008" xr:uid="{00000000-0005-0000-0000-000018AF0000}"/>
    <cellStyle name="20% - Accent1 4 6 4 8 2 2" xfId="45009" xr:uid="{00000000-0005-0000-0000-000019AF0000}"/>
    <cellStyle name="20% - Accent1 4 6 4 8 3" xfId="45010" xr:uid="{00000000-0005-0000-0000-00001AAF0000}"/>
    <cellStyle name="20% - Accent1 4 6 4 9" xfId="45011" xr:uid="{00000000-0005-0000-0000-00001BAF0000}"/>
    <cellStyle name="20% - Accent1 4 6 4 9 2" xfId="45012" xr:uid="{00000000-0005-0000-0000-00001CAF0000}"/>
    <cellStyle name="20% - Accent1 4 6 5" xfId="45013" xr:uid="{00000000-0005-0000-0000-00001DAF0000}"/>
    <cellStyle name="20% - Accent1 4 6 5 10" xfId="45014" xr:uid="{00000000-0005-0000-0000-00001EAF0000}"/>
    <cellStyle name="20% - Accent1 4 6 5 10 2" xfId="45015" xr:uid="{00000000-0005-0000-0000-00001FAF0000}"/>
    <cellStyle name="20% - Accent1 4 6 5 11" xfId="45016" xr:uid="{00000000-0005-0000-0000-000020AF0000}"/>
    <cellStyle name="20% - Accent1 4 6 5 2" xfId="45017" xr:uid="{00000000-0005-0000-0000-000021AF0000}"/>
    <cellStyle name="20% - Accent1 4 6 5 2 2" xfId="45018" xr:uid="{00000000-0005-0000-0000-000022AF0000}"/>
    <cellStyle name="20% - Accent1 4 6 5 2 2 2" xfId="45019" xr:uid="{00000000-0005-0000-0000-000023AF0000}"/>
    <cellStyle name="20% - Accent1 4 6 5 2 2 2 2" xfId="45020" xr:uid="{00000000-0005-0000-0000-000024AF0000}"/>
    <cellStyle name="20% - Accent1 4 6 5 2 2 2 2 2" xfId="45021" xr:uid="{00000000-0005-0000-0000-000025AF0000}"/>
    <cellStyle name="20% - Accent1 4 6 5 2 2 2 3" xfId="45022" xr:uid="{00000000-0005-0000-0000-000026AF0000}"/>
    <cellStyle name="20% - Accent1 4 6 5 2 2 3" xfId="45023" xr:uid="{00000000-0005-0000-0000-000027AF0000}"/>
    <cellStyle name="20% - Accent1 4 6 5 2 2 3 2" xfId="45024" xr:uid="{00000000-0005-0000-0000-000028AF0000}"/>
    <cellStyle name="20% - Accent1 4 6 5 2 2 4" xfId="45025" xr:uid="{00000000-0005-0000-0000-000029AF0000}"/>
    <cellStyle name="20% - Accent1 4 6 5 2 3" xfId="45026" xr:uid="{00000000-0005-0000-0000-00002AAF0000}"/>
    <cellStyle name="20% - Accent1 4 6 5 2 3 2" xfId="45027" xr:uid="{00000000-0005-0000-0000-00002BAF0000}"/>
    <cellStyle name="20% - Accent1 4 6 5 2 3 2 2" xfId="45028" xr:uid="{00000000-0005-0000-0000-00002CAF0000}"/>
    <cellStyle name="20% - Accent1 4 6 5 2 3 2 2 2" xfId="45029" xr:uid="{00000000-0005-0000-0000-00002DAF0000}"/>
    <cellStyle name="20% - Accent1 4 6 5 2 3 2 3" xfId="45030" xr:uid="{00000000-0005-0000-0000-00002EAF0000}"/>
    <cellStyle name="20% - Accent1 4 6 5 2 3 3" xfId="45031" xr:uid="{00000000-0005-0000-0000-00002FAF0000}"/>
    <cellStyle name="20% - Accent1 4 6 5 2 3 3 2" xfId="45032" xr:uid="{00000000-0005-0000-0000-000030AF0000}"/>
    <cellStyle name="20% - Accent1 4 6 5 2 3 4" xfId="45033" xr:uid="{00000000-0005-0000-0000-000031AF0000}"/>
    <cellStyle name="20% - Accent1 4 6 5 2 4" xfId="45034" xr:uid="{00000000-0005-0000-0000-000032AF0000}"/>
    <cellStyle name="20% - Accent1 4 6 5 2 4 2" xfId="45035" xr:uid="{00000000-0005-0000-0000-000033AF0000}"/>
    <cellStyle name="20% - Accent1 4 6 5 2 4 2 2" xfId="45036" xr:uid="{00000000-0005-0000-0000-000034AF0000}"/>
    <cellStyle name="20% - Accent1 4 6 5 2 4 2 2 2" xfId="45037" xr:uid="{00000000-0005-0000-0000-000035AF0000}"/>
    <cellStyle name="20% - Accent1 4 6 5 2 4 2 3" xfId="45038" xr:uid="{00000000-0005-0000-0000-000036AF0000}"/>
    <cellStyle name="20% - Accent1 4 6 5 2 4 3" xfId="45039" xr:uid="{00000000-0005-0000-0000-000037AF0000}"/>
    <cellStyle name="20% - Accent1 4 6 5 2 4 3 2" xfId="45040" xr:uid="{00000000-0005-0000-0000-000038AF0000}"/>
    <cellStyle name="20% - Accent1 4 6 5 2 4 4" xfId="45041" xr:uid="{00000000-0005-0000-0000-000039AF0000}"/>
    <cellStyle name="20% - Accent1 4 6 5 2 5" xfId="45042" xr:uid="{00000000-0005-0000-0000-00003AAF0000}"/>
    <cellStyle name="20% - Accent1 4 6 5 2 5 2" xfId="45043" xr:uid="{00000000-0005-0000-0000-00003BAF0000}"/>
    <cellStyle name="20% - Accent1 4 6 5 2 5 2 2" xfId="45044" xr:uid="{00000000-0005-0000-0000-00003CAF0000}"/>
    <cellStyle name="20% - Accent1 4 6 5 2 5 3" xfId="45045" xr:uid="{00000000-0005-0000-0000-00003DAF0000}"/>
    <cellStyle name="20% - Accent1 4 6 5 2 6" xfId="45046" xr:uid="{00000000-0005-0000-0000-00003EAF0000}"/>
    <cellStyle name="20% - Accent1 4 6 5 2 6 2" xfId="45047" xr:uid="{00000000-0005-0000-0000-00003FAF0000}"/>
    <cellStyle name="20% - Accent1 4 6 5 2 6 2 2" xfId="45048" xr:uid="{00000000-0005-0000-0000-000040AF0000}"/>
    <cellStyle name="20% - Accent1 4 6 5 2 6 3" xfId="45049" xr:uid="{00000000-0005-0000-0000-000041AF0000}"/>
    <cellStyle name="20% - Accent1 4 6 5 2 7" xfId="45050" xr:uid="{00000000-0005-0000-0000-000042AF0000}"/>
    <cellStyle name="20% - Accent1 4 6 5 2 7 2" xfId="45051" xr:uid="{00000000-0005-0000-0000-000043AF0000}"/>
    <cellStyle name="20% - Accent1 4 6 5 2 8" xfId="45052" xr:uid="{00000000-0005-0000-0000-000044AF0000}"/>
    <cellStyle name="20% - Accent1 4 6 5 2 8 2" xfId="45053" xr:uid="{00000000-0005-0000-0000-000045AF0000}"/>
    <cellStyle name="20% - Accent1 4 6 5 2 9" xfId="45054" xr:uid="{00000000-0005-0000-0000-000046AF0000}"/>
    <cellStyle name="20% - Accent1 4 6 5 3" xfId="45055" xr:uid="{00000000-0005-0000-0000-000047AF0000}"/>
    <cellStyle name="20% - Accent1 4 6 5 3 2" xfId="45056" xr:uid="{00000000-0005-0000-0000-000048AF0000}"/>
    <cellStyle name="20% - Accent1 4 6 5 3 2 2" xfId="45057" xr:uid="{00000000-0005-0000-0000-000049AF0000}"/>
    <cellStyle name="20% - Accent1 4 6 5 3 2 2 2" xfId="45058" xr:uid="{00000000-0005-0000-0000-00004AAF0000}"/>
    <cellStyle name="20% - Accent1 4 6 5 3 2 2 2 2" xfId="45059" xr:uid="{00000000-0005-0000-0000-00004BAF0000}"/>
    <cellStyle name="20% - Accent1 4 6 5 3 2 2 3" xfId="45060" xr:uid="{00000000-0005-0000-0000-00004CAF0000}"/>
    <cellStyle name="20% - Accent1 4 6 5 3 2 3" xfId="45061" xr:uid="{00000000-0005-0000-0000-00004DAF0000}"/>
    <cellStyle name="20% - Accent1 4 6 5 3 2 3 2" xfId="45062" xr:uid="{00000000-0005-0000-0000-00004EAF0000}"/>
    <cellStyle name="20% - Accent1 4 6 5 3 2 4" xfId="45063" xr:uid="{00000000-0005-0000-0000-00004FAF0000}"/>
    <cellStyle name="20% - Accent1 4 6 5 3 3" xfId="45064" xr:uid="{00000000-0005-0000-0000-000050AF0000}"/>
    <cellStyle name="20% - Accent1 4 6 5 3 3 2" xfId="45065" xr:uid="{00000000-0005-0000-0000-000051AF0000}"/>
    <cellStyle name="20% - Accent1 4 6 5 3 3 2 2" xfId="45066" xr:uid="{00000000-0005-0000-0000-000052AF0000}"/>
    <cellStyle name="20% - Accent1 4 6 5 3 3 2 2 2" xfId="45067" xr:uid="{00000000-0005-0000-0000-000053AF0000}"/>
    <cellStyle name="20% - Accent1 4 6 5 3 3 2 3" xfId="45068" xr:uid="{00000000-0005-0000-0000-000054AF0000}"/>
    <cellStyle name="20% - Accent1 4 6 5 3 3 3" xfId="45069" xr:uid="{00000000-0005-0000-0000-000055AF0000}"/>
    <cellStyle name="20% - Accent1 4 6 5 3 3 3 2" xfId="45070" xr:uid="{00000000-0005-0000-0000-000056AF0000}"/>
    <cellStyle name="20% - Accent1 4 6 5 3 3 4" xfId="45071" xr:uid="{00000000-0005-0000-0000-000057AF0000}"/>
    <cellStyle name="20% - Accent1 4 6 5 3 4" xfId="45072" xr:uid="{00000000-0005-0000-0000-000058AF0000}"/>
    <cellStyle name="20% - Accent1 4 6 5 3 4 2" xfId="45073" xr:uid="{00000000-0005-0000-0000-000059AF0000}"/>
    <cellStyle name="20% - Accent1 4 6 5 3 4 2 2" xfId="45074" xr:uid="{00000000-0005-0000-0000-00005AAF0000}"/>
    <cellStyle name="20% - Accent1 4 6 5 3 4 2 2 2" xfId="45075" xr:uid="{00000000-0005-0000-0000-00005BAF0000}"/>
    <cellStyle name="20% - Accent1 4 6 5 3 4 2 3" xfId="45076" xr:uid="{00000000-0005-0000-0000-00005CAF0000}"/>
    <cellStyle name="20% - Accent1 4 6 5 3 4 3" xfId="45077" xr:uid="{00000000-0005-0000-0000-00005DAF0000}"/>
    <cellStyle name="20% - Accent1 4 6 5 3 4 3 2" xfId="45078" xr:uid="{00000000-0005-0000-0000-00005EAF0000}"/>
    <cellStyle name="20% - Accent1 4 6 5 3 4 4" xfId="45079" xr:uid="{00000000-0005-0000-0000-00005FAF0000}"/>
    <cellStyle name="20% - Accent1 4 6 5 3 5" xfId="45080" xr:uid="{00000000-0005-0000-0000-000060AF0000}"/>
    <cellStyle name="20% - Accent1 4 6 5 3 5 2" xfId="45081" xr:uid="{00000000-0005-0000-0000-000061AF0000}"/>
    <cellStyle name="20% - Accent1 4 6 5 3 5 2 2" xfId="45082" xr:uid="{00000000-0005-0000-0000-000062AF0000}"/>
    <cellStyle name="20% - Accent1 4 6 5 3 5 3" xfId="45083" xr:uid="{00000000-0005-0000-0000-000063AF0000}"/>
    <cellStyle name="20% - Accent1 4 6 5 3 6" xfId="45084" xr:uid="{00000000-0005-0000-0000-000064AF0000}"/>
    <cellStyle name="20% - Accent1 4 6 5 3 6 2" xfId="45085" xr:uid="{00000000-0005-0000-0000-000065AF0000}"/>
    <cellStyle name="20% - Accent1 4 6 5 3 6 2 2" xfId="45086" xr:uid="{00000000-0005-0000-0000-000066AF0000}"/>
    <cellStyle name="20% - Accent1 4 6 5 3 6 3" xfId="45087" xr:uid="{00000000-0005-0000-0000-000067AF0000}"/>
    <cellStyle name="20% - Accent1 4 6 5 3 7" xfId="45088" xr:uid="{00000000-0005-0000-0000-000068AF0000}"/>
    <cellStyle name="20% - Accent1 4 6 5 3 7 2" xfId="45089" xr:uid="{00000000-0005-0000-0000-000069AF0000}"/>
    <cellStyle name="20% - Accent1 4 6 5 3 8" xfId="45090" xr:uid="{00000000-0005-0000-0000-00006AAF0000}"/>
    <cellStyle name="20% - Accent1 4 6 5 3 8 2" xfId="45091" xr:uid="{00000000-0005-0000-0000-00006BAF0000}"/>
    <cellStyle name="20% - Accent1 4 6 5 3 9" xfId="45092" xr:uid="{00000000-0005-0000-0000-00006CAF0000}"/>
    <cellStyle name="20% - Accent1 4 6 5 4" xfId="45093" xr:uid="{00000000-0005-0000-0000-00006DAF0000}"/>
    <cellStyle name="20% - Accent1 4 6 5 4 2" xfId="45094" xr:uid="{00000000-0005-0000-0000-00006EAF0000}"/>
    <cellStyle name="20% - Accent1 4 6 5 4 2 2" xfId="45095" xr:uid="{00000000-0005-0000-0000-00006FAF0000}"/>
    <cellStyle name="20% - Accent1 4 6 5 4 2 2 2" xfId="45096" xr:uid="{00000000-0005-0000-0000-000070AF0000}"/>
    <cellStyle name="20% - Accent1 4 6 5 4 2 3" xfId="45097" xr:uid="{00000000-0005-0000-0000-000071AF0000}"/>
    <cellStyle name="20% - Accent1 4 6 5 4 3" xfId="45098" xr:uid="{00000000-0005-0000-0000-000072AF0000}"/>
    <cellStyle name="20% - Accent1 4 6 5 4 3 2" xfId="45099" xr:uid="{00000000-0005-0000-0000-000073AF0000}"/>
    <cellStyle name="20% - Accent1 4 6 5 4 4" xfId="45100" xr:uid="{00000000-0005-0000-0000-000074AF0000}"/>
    <cellStyle name="20% - Accent1 4 6 5 5" xfId="45101" xr:uid="{00000000-0005-0000-0000-000075AF0000}"/>
    <cellStyle name="20% - Accent1 4 6 5 5 2" xfId="45102" xr:uid="{00000000-0005-0000-0000-000076AF0000}"/>
    <cellStyle name="20% - Accent1 4 6 5 5 2 2" xfId="45103" xr:uid="{00000000-0005-0000-0000-000077AF0000}"/>
    <cellStyle name="20% - Accent1 4 6 5 5 2 2 2" xfId="45104" xr:uid="{00000000-0005-0000-0000-000078AF0000}"/>
    <cellStyle name="20% - Accent1 4 6 5 5 2 3" xfId="45105" xr:uid="{00000000-0005-0000-0000-000079AF0000}"/>
    <cellStyle name="20% - Accent1 4 6 5 5 3" xfId="45106" xr:uid="{00000000-0005-0000-0000-00007AAF0000}"/>
    <cellStyle name="20% - Accent1 4 6 5 5 3 2" xfId="45107" xr:uid="{00000000-0005-0000-0000-00007BAF0000}"/>
    <cellStyle name="20% - Accent1 4 6 5 5 4" xfId="45108" xr:uid="{00000000-0005-0000-0000-00007CAF0000}"/>
    <cellStyle name="20% - Accent1 4 6 5 6" xfId="45109" xr:uid="{00000000-0005-0000-0000-00007DAF0000}"/>
    <cellStyle name="20% - Accent1 4 6 5 6 2" xfId="45110" xr:uid="{00000000-0005-0000-0000-00007EAF0000}"/>
    <cellStyle name="20% - Accent1 4 6 5 6 2 2" xfId="45111" xr:uid="{00000000-0005-0000-0000-00007FAF0000}"/>
    <cellStyle name="20% - Accent1 4 6 5 6 2 2 2" xfId="45112" xr:uid="{00000000-0005-0000-0000-000080AF0000}"/>
    <cellStyle name="20% - Accent1 4 6 5 6 2 3" xfId="45113" xr:uid="{00000000-0005-0000-0000-000081AF0000}"/>
    <cellStyle name="20% - Accent1 4 6 5 6 3" xfId="45114" xr:uid="{00000000-0005-0000-0000-000082AF0000}"/>
    <cellStyle name="20% - Accent1 4 6 5 6 3 2" xfId="45115" xr:uid="{00000000-0005-0000-0000-000083AF0000}"/>
    <cellStyle name="20% - Accent1 4 6 5 6 4" xfId="45116" xr:uid="{00000000-0005-0000-0000-000084AF0000}"/>
    <cellStyle name="20% - Accent1 4 6 5 7" xfId="45117" xr:uid="{00000000-0005-0000-0000-000085AF0000}"/>
    <cellStyle name="20% - Accent1 4 6 5 7 2" xfId="45118" xr:uid="{00000000-0005-0000-0000-000086AF0000}"/>
    <cellStyle name="20% - Accent1 4 6 5 7 2 2" xfId="45119" xr:uid="{00000000-0005-0000-0000-000087AF0000}"/>
    <cellStyle name="20% - Accent1 4 6 5 7 3" xfId="45120" xr:uid="{00000000-0005-0000-0000-000088AF0000}"/>
    <cellStyle name="20% - Accent1 4 6 5 8" xfId="45121" xr:uid="{00000000-0005-0000-0000-000089AF0000}"/>
    <cellStyle name="20% - Accent1 4 6 5 8 2" xfId="45122" xr:uid="{00000000-0005-0000-0000-00008AAF0000}"/>
    <cellStyle name="20% - Accent1 4 6 5 8 2 2" xfId="45123" xr:uid="{00000000-0005-0000-0000-00008BAF0000}"/>
    <cellStyle name="20% - Accent1 4 6 5 8 3" xfId="45124" xr:uid="{00000000-0005-0000-0000-00008CAF0000}"/>
    <cellStyle name="20% - Accent1 4 6 5 9" xfId="45125" xr:uid="{00000000-0005-0000-0000-00008DAF0000}"/>
    <cellStyle name="20% - Accent1 4 6 5 9 2" xfId="45126" xr:uid="{00000000-0005-0000-0000-00008EAF0000}"/>
    <cellStyle name="20% - Accent1 4 6 6" xfId="45127" xr:uid="{00000000-0005-0000-0000-00008FAF0000}"/>
    <cellStyle name="20% - Accent1 4 6 6 2" xfId="45128" xr:uid="{00000000-0005-0000-0000-000090AF0000}"/>
    <cellStyle name="20% - Accent1 4 6 6 2 2" xfId="45129" xr:uid="{00000000-0005-0000-0000-000091AF0000}"/>
    <cellStyle name="20% - Accent1 4 6 6 2 2 2" xfId="45130" xr:uid="{00000000-0005-0000-0000-000092AF0000}"/>
    <cellStyle name="20% - Accent1 4 6 6 2 2 2 2" xfId="45131" xr:uid="{00000000-0005-0000-0000-000093AF0000}"/>
    <cellStyle name="20% - Accent1 4 6 6 2 2 3" xfId="45132" xr:uid="{00000000-0005-0000-0000-000094AF0000}"/>
    <cellStyle name="20% - Accent1 4 6 6 2 3" xfId="45133" xr:uid="{00000000-0005-0000-0000-000095AF0000}"/>
    <cellStyle name="20% - Accent1 4 6 6 2 3 2" xfId="45134" xr:uid="{00000000-0005-0000-0000-000096AF0000}"/>
    <cellStyle name="20% - Accent1 4 6 6 2 4" xfId="45135" xr:uid="{00000000-0005-0000-0000-000097AF0000}"/>
    <cellStyle name="20% - Accent1 4 6 6 3" xfId="45136" xr:uid="{00000000-0005-0000-0000-000098AF0000}"/>
    <cellStyle name="20% - Accent1 4 6 6 3 2" xfId="45137" xr:uid="{00000000-0005-0000-0000-000099AF0000}"/>
    <cellStyle name="20% - Accent1 4 6 6 3 2 2" xfId="45138" xr:uid="{00000000-0005-0000-0000-00009AAF0000}"/>
    <cellStyle name="20% - Accent1 4 6 6 3 2 2 2" xfId="45139" xr:uid="{00000000-0005-0000-0000-00009BAF0000}"/>
    <cellStyle name="20% - Accent1 4 6 6 3 2 3" xfId="45140" xr:uid="{00000000-0005-0000-0000-00009CAF0000}"/>
    <cellStyle name="20% - Accent1 4 6 6 3 3" xfId="45141" xr:uid="{00000000-0005-0000-0000-00009DAF0000}"/>
    <cellStyle name="20% - Accent1 4 6 6 3 3 2" xfId="45142" xr:uid="{00000000-0005-0000-0000-00009EAF0000}"/>
    <cellStyle name="20% - Accent1 4 6 6 3 4" xfId="45143" xr:uid="{00000000-0005-0000-0000-00009FAF0000}"/>
    <cellStyle name="20% - Accent1 4 6 6 4" xfId="45144" xr:uid="{00000000-0005-0000-0000-0000A0AF0000}"/>
    <cellStyle name="20% - Accent1 4 6 6 4 2" xfId="45145" xr:uid="{00000000-0005-0000-0000-0000A1AF0000}"/>
    <cellStyle name="20% - Accent1 4 6 6 4 2 2" xfId="45146" xr:uid="{00000000-0005-0000-0000-0000A2AF0000}"/>
    <cellStyle name="20% - Accent1 4 6 6 4 2 2 2" xfId="45147" xr:uid="{00000000-0005-0000-0000-0000A3AF0000}"/>
    <cellStyle name="20% - Accent1 4 6 6 4 2 3" xfId="45148" xr:uid="{00000000-0005-0000-0000-0000A4AF0000}"/>
    <cellStyle name="20% - Accent1 4 6 6 4 3" xfId="45149" xr:uid="{00000000-0005-0000-0000-0000A5AF0000}"/>
    <cellStyle name="20% - Accent1 4 6 6 4 3 2" xfId="45150" xr:uid="{00000000-0005-0000-0000-0000A6AF0000}"/>
    <cellStyle name="20% - Accent1 4 6 6 4 4" xfId="45151" xr:uid="{00000000-0005-0000-0000-0000A7AF0000}"/>
    <cellStyle name="20% - Accent1 4 6 6 5" xfId="45152" xr:uid="{00000000-0005-0000-0000-0000A8AF0000}"/>
    <cellStyle name="20% - Accent1 4 6 6 5 2" xfId="45153" xr:uid="{00000000-0005-0000-0000-0000A9AF0000}"/>
    <cellStyle name="20% - Accent1 4 6 6 5 2 2" xfId="45154" xr:uid="{00000000-0005-0000-0000-0000AAAF0000}"/>
    <cellStyle name="20% - Accent1 4 6 6 5 3" xfId="45155" xr:uid="{00000000-0005-0000-0000-0000ABAF0000}"/>
    <cellStyle name="20% - Accent1 4 6 6 6" xfId="45156" xr:uid="{00000000-0005-0000-0000-0000ACAF0000}"/>
    <cellStyle name="20% - Accent1 4 6 6 6 2" xfId="45157" xr:uid="{00000000-0005-0000-0000-0000ADAF0000}"/>
    <cellStyle name="20% - Accent1 4 6 6 6 2 2" xfId="45158" xr:uid="{00000000-0005-0000-0000-0000AEAF0000}"/>
    <cellStyle name="20% - Accent1 4 6 6 6 3" xfId="45159" xr:uid="{00000000-0005-0000-0000-0000AFAF0000}"/>
    <cellStyle name="20% - Accent1 4 6 6 7" xfId="45160" xr:uid="{00000000-0005-0000-0000-0000B0AF0000}"/>
    <cellStyle name="20% - Accent1 4 6 6 7 2" xfId="45161" xr:uid="{00000000-0005-0000-0000-0000B1AF0000}"/>
    <cellStyle name="20% - Accent1 4 6 6 8" xfId="45162" xr:uid="{00000000-0005-0000-0000-0000B2AF0000}"/>
    <cellStyle name="20% - Accent1 4 6 6 8 2" xfId="45163" xr:uid="{00000000-0005-0000-0000-0000B3AF0000}"/>
    <cellStyle name="20% - Accent1 4 6 6 9" xfId="45164" xr:uid="{00000000-0005-0000-0000-0000B4AF0000}"/>
    <cellStyle name="20% - Accent1 4 6 7" xfId="45165" xr:uid="{00000000-0005-0000-0000-0000B5AF0000}"/>
    <cellStyle name="20% - Accent1 4 6 7 2" xfId="45166" xr:uid="{00000000-0005-0000-0000-0000B6AF0000}"/>
    <cellStyle name="20% - Accent1 4 6 7 2 2" xfId="45167" xr:uid="{00000000-0005-0000-0000-0000B7AF0000}"/>
    <cellStyle name="20% - Accent1 4 6 7 2 2 2" xfId="45168" xr:uid="{00000000-0005-0000-0000-0000B8AF0000}"/>
    <cellStyle name="20% - Accent1 4 6 7 2 2 2 2" xfId="45169" xr:uid="{00000000-0005-0000-0000-0000B9AF0000}"/>
    <cellStyle name="20% - Accent1 4 6 7 2 2 3" xfId="45170" xr:uid="{00000000-0005-0000-0000-0000BAAF0000}"/>
    <cellStyle name="20% - Accent1 4 6 7 2 3" xfId="45171" xr:uid="{00000000-0005-0000-0000-0000BBAF0000}"/>
    <cellStyle name="20% - Accent1 4 6 7 2 3 2" xfId="45172" xr:uid="{00000000-0005-0000-0000-0000BCAF0000}"/>
    <cellStyle name="20% - Accent1 4 6 7 2 4" xfId="45173" xr:uid="{00000000-0005-0000-0000-0000BDAF0000}"/>
    <cellStyle name="20% - Accent1 4 6 7 3" xfId="45174" xr:uid="{00000000-0005-0000-0000-0000BEAF0000}"/>
    <cellStyle name="20% - Accent1 4 6 7 3 2" xfId="45175" xr:uid="{00000000-0005-0000-0000-0000BFAF0000}"/>
    <cellStyle name="20% - Accent1 4 6 7 3 2 2" xfId="45176" xr:uid="{00000000-0005-0000-0000-0000C0AF0000}"/>
    <cellStyle name="20% - Accent1 4 6 7 3 2 2 2" xfId="45177" xr:uid="{00000000-0005-0000-0000-0000C1AF0000}"/>
    <cellStyle name="20% - Accent1 4 6 7 3 2 3" xfId="45178" xr:uid="{00000000-0005-0000-0000-0000C2AF0000}"/>
    <cellStyle name="20% - Accent1 4 6 7 3 3" xfId="45179" xr:uid="{00000000-0005-0000-0000-0000C3AF0000}"/>
    <cellStyle name="20% - Accent1 4 6 7 3 3 2" xfId="45180" xr:uid="{00000000-0005-0000-0000-0000C4AF0000}"/>
    <cellStyle name="20% - Accent1 4 6 7 3 4" xfId="45181" xr:uid="{00000000-0005-0000-0000-0000C5AF0000}"/>
    <cellStyle name="20% - Accent1 4 6 7 4" xfId="45182" xr:uid="{00000000-0005-0000-0000-0000C6AF0000}"/>
    <cellStyle name="20% - Accent1 4 6 7 4 2" xfId="45183" xr:uid="{00000000-0005-0000-0000-0000C7AF0000}"/>
    <cellStyle name="20% - Accent1 4 6 7 4 2 2" xfId="45184" xr:uid="{00000000-0005-0000-0000-0000C8AF0000}"/>
    <cellStyle name="20% - Accent1 4 6 7 4 2 2 2" xfId="45185" xr:uid="{00000000-0005-0000-0000-0000C9AF0000}"/>
    <cellStyle name="20% - Accent1 4 6 7 4 2 3" xfId="45186" xr:uid="{00000000-0005-0000-0000-0000CAAF0000}"/>
    <cellStyle name="20% - Accent1 4 6 7 4 3" xfId="45187" xr:uid="{00000000-0005-0000-0000-0000CBAF0000}"/>
    <cellStyle name="20% - Accent1 4 6 7 4 3 2" xfId="45188" xr:uid="{00000000-0005-0000-0000-0000CCAF0000}"/>
    <cellStyle name="20% - Accent1 4 6 7 4 4" xfId="45189" xr:uid="{00000000-0005-0000-0000-0000CDAF0000}"/>
    <cellStyle name="20% - Accent1 4 6 7 5" xfId="45190" xr:uid="{00000000-0005-0000-0000-0000CEAF0000}"/>
    <cellStyle name="20% - Accent1 4 6 7 5 2" xfId="45191" xr:uid="{00000000-0005-0000-0000-0000CFAF0000}"/>
    <cellStyle name="20% - Accent1 4 6 7 5 2 2" xfId="45192" xr:uid="{00000000-0005-0000-0000-0000D0AF0000}"/>
    <cellStyle name="20% - Accent1 4 6 7 5 3" xfId="45193" xr:uid="{00000000-0005-0000-0000-0000D1AF0000}"/>
    <cellStyle name="20% - Accent1 4 6 7 6" xfId="45194" xr:uid="{00000000-0005-0000-0000-0000D2AF0000}"/>
    <cellStyle name="20% - Accent1 4 6 7 6 2" xfId="45195" xr:uid="{00000000-0005-0000-0000-0000D3AF0000}"/>
    <cellStyle name="20% - Accent1 4 6 7 6 2 2" xfId="45196" xr:uid="{00000000-0005-0000-0000-0000D4AF0000}"/>
    <cellStyle name="20% - Accent1 4 6 7 6 3" xfId="45197" xr:uid="{00000000-0005-0000-0000-0000D5AF0000}"/>
    <cellStyle name="20% - Accent1 4 6 7 7" xfId="45198" xr:uid="{00000000-0005-0000-0000-0000D6AF0000}"/>
    <cellStyle name="20% - Accent1 4 6 7 7 2" xfId="45199" xr:uid="{00000000-0005-0000-0000-0000D7AF0000}"/>
    <cellStyle name="20% - Accent1 4 6 7 8" xfId="45200" xr:uid="{00000000-0005-0000-0000-0000D8AF0000}"/>
    <cellStyle name="20% - Accent1 4 6 7 8 2" xfId="45201" xr:uid="{00000000-0005-0000-0000-0000D9AF0000}"/>
    <cellStyle name="20% - Accent1 4 6 7 9" xfId="45202" xr:uid="{00000000-0005-0000-0000-0000DAAF0000}"/>
    <cellStyle name="20% - Accent1 4 6 8" xfId="45203" xr:uid="{00000000-0005-0000-0000-0000DBAF0000}"/>
    <cellStyle name="20% - Accent1 4 6 8 2" xfId="45204" xr:uid="{00000000-0005-0000-0000-0000DCAF0000}"/>
    <cellStyle name="20% - Accent1 4 6 8 2 2" xfId="45205" xr:uid="{00000000-0005-0000-0000-0000DDAF0000}"/>
    <cellStyle name="20% - Accent1 4 6 8 2 2 2" xfId="45206" xr:uid="{00000000-0005-0000-0000-0000DEAF0000}"/>
    <cellStyle name="20% - Accent1 4 6 8 2 3" xfId="45207" xr:uid="{00000000-0005-0000-0000-0000DFAF0000}"/>
    <cellStyle name="20% - Accent1 4 6 8 3" xfId="45208" xr:uid="{00000000-0005-0000-0000-0000E0AF0000}"/>
    <cellStyle name="20% - Accent1 4 6 8 3 2" xfId="45209" xr:uid="{00000000-0005-0000-0000-0000E1AF0000}"/>
    <cellStyle name="20% - Accent1 4 6 8 4" xfId="45210" xr:uid="{00000000-0005-0000-0000-0000E2AF0000}"/>
    <cellStyle name="20% - Accent1 4 6 9" xfId="45211" xr:uid="{00000000-0005-0000-0000-0000E3AF0000}"/>
    <cellStyle name="20% - Accent1 4 6 9 2" xfId="45212" xr:uid="{00000000-0005-0000-0000-0000E4AF0000}"/>
    <cellStyle name="20% - Accent1 4 6 9 2 2" xfId="45213" xr:uid="{00000000-0005-0000-0000-0000E5AF0000}"/>
    <cellStyle name="20% - Accent1 4 6 9 2 2 2" xfId="45214" xr:uid="{00000000-0005-0000-0000-0000E6AF0000}"/>
    <cellStyle name="20% - Accent1 4 6 9 2 3" xfId="45215" xr:uid="{00000000-0005-0000-0000-0000E7AF0000}"/>
    <cellStyle name="20% - Accent1 4 6 9 3" xfId="45216" xr:uid="{00000000-0005-0000-0000-0000E8AF0000}"/>
    <cellStyle name="20% - Accent1 4 6 9 3 2" xfId="45217" xr:uid="{00000000-0005-0000-0000-0000E9AF0000}"/>
    <cellStyle name="20% - Accent1 4 6 9 4" xfId="45218" xr:uid="{00000000-0005-0000-0000-0000EAAF0000}"/>
    <cellStyle name="20% - Accent1 4 7" xfId="45219" xr:uid="{00000000-0005-0000-0000-0000EBAF0000}"/>
    <cellStyle name="20% - Accent1 4 7 10" xfId="45220" xr:uid="{00000000-0005-0000-0000-0000ECAF0000}"/>
    <cellStyle name="20% - Accent1 4 7 10 2" xfId="45221" xr:uid="{00000000-0005-0000-0000-0000EDAF0000}"/>
    <cellStyle name="20% - Accent1 4 7 10 2 2" xfId="45222" xr:uid="{00000000-0005-0000-0000-0000EEAF0000}"/>
    <cellStyle name="20% - Accent1 4 7 10 3" xfId="45223" xr:uid="{00000000-0005-0000-0000-0000EFAF0000}"/>
    <cellStyle name="20% - Accent1 4 7 11" xfId="45224" xr:uid="{00000000-0005-0000-0000-0000F0AF0000}"/>
    <cellStyle name="20% - Accent1 4 7 11 2" xfId="45225" xr:uid="{00000000-0005-0000-0000-0000F1AF0000}"/>
    <cellStyle name="20% - Accent1 4 7 11 2 2" xfId="45226" xr:uid="{00000000-0005-0000-0000-0000F2AF0000}"/>
    <cellStyle name="20% - Accent1 4 7 11 3" xfId="45227" xr:uid="{00000000-0005-0000-0000-0000F3AF0000}"/>
    <cellStyle name="20% - Accent1 4 7 12" xfId="45228" xr:uid="{00000000-0005-0000-0000-0000F4AF0000}"/>
    <cellStyle name="20% - Accent1 4 7 12 2" xfId="45229" xr:uid="{00000000-0005-0000-0000-0000F5AF0000}"/>
    <cellStyle name="20% - Accent1 4 7 13" xfId="45230" xr:uid="{00000000-0005-0000-0000-0000F6AF0000}"/>
    <cellStyle name="20% - Accent1 4 7 13 2" xfId="45231" xr:uid="{00000000-0005-0000-0000-0000F7AF0000}"/>
    <cellStyle name="20% - Accent1 4 7 14" xfId="45232" xr:uid="{00000000-0005-0000-0000-0000F8AF0000}"/>
    <cellStyle name="20% - Accent1 4 7 2" xfId="45233" xr:uid="{00000000-0005-0000-0000-0000F9AF0000}"/>
    <cellStyle name="20% - Accent1 4 7 2 10" xfId="45234" xr:uid="{00000000-0005-0000-0000-0000FAAF0000}"/>
    <cellStyle name="20% - Accent1 4 7 2 10 2" xfId="45235" xr:uid="{00000000-0005-0000-0000-0000FBAF0000}"/>
    <cellStyle name="20% - Accent1 4 7 2 11" xfId="45236" xr:uid="{00000000-0005-0000-0000-0000FCAF0000}"/>
    <cellStyle name="20% - Accent1 4 7 2 2" xfId="45237" xr:uid="{00000000-0005-0000-0000-0000FDAF0000}"/>
    <cellStyle name="20% - Accent1 4 7 2 2 2" xfId="45238" xr:uid="{00000000-0005-0000-0000-0000FEAF0000}"/>
    <cellStyle name="20% - Accent1 4 7 2 2 2 2" xfId="45239" xr:uid="{00000000-0005-0000-0000-0000FFAF0000}"/>
    <cellStyle name="20% - Accent1 4 7 2 2 2 2 2" xfId="45240" xr:uid="{00000000-0005-0000-0000-000000B00000}"/>
    <cellStyle name="20% - Accent1 4 7 2 2 2 2 2 2" xfId="45241" xr:uid="{00000000-0005-0000-0000-000001B00000}"/>
    <cellStyle name="20% - Accent1 4 7 2 2 2 2 3" xfId="45242" xr:uid="{00000000-0005-0000-0000-000002B00000}"/>
    <cellStyle name="20% - Accent1 4 7 2 2 2 3" xfId="45243" xr:uid="{00000000-0005-0000-0000-000003B00000}"/>
    <cellStyle name="20% - Accent1 4 7 2 2 2 3 2" xfId="45244" xr:uid="{00000000-0005-0000-0000-000004B00000}"/>
    <cellStyle name="20% - Accent1 4 7 2 2 2 4" xfId="45245" xr:uid="{00000000-0005-0000-0000-000005B00000}"/>
    <cellStyle name="20% - Accent1 4 7 2 2 3" xfId="45246" xr:uid="{00000000-0005-0000-0000-000006B00000}"/>
    <cellStyle name="20% - Accent1 4 7 2 2 3 2" xfId="45247" xr:uid="{00000000-0005-0000-0000-000007B00000}"/>
    <cellStyle name="20% - Accent1 4 7 2 2 3 2 2" xfId="45248" xr:uid="{00000000-0005-0000-0000-000008B00000}"/>
    <cellStyle name="20% - Accent1 4 7 2 2 3 2 2 2" xfId="45249" xr:uid="{00000000-0005-0000-0000-000009B00000}"/>
    <cellStyle name="20% - Accent1 4 7 2 2 3 2 3" xfId="45250" xr:uid="{00000000-0005-0000-0000-00000AB00000}"/>
    <cellStyle name="20% - Accent1 4 7 2 2 3 3" xfId="45251" xr:uid="{00000000-0005-0000-0000-00000BB00000}"/>
    <cellStyle name="20% - Accent1 4 7 2 2 3 3 2" xfId="45252" xr:uid="{00000000-0005-0000-0000-00000CB00000}"/>
    <cellStyle name="20% - Accent1 4 7 2 2 3 4" xfId="45253" xr:uid="{00000000-0005-0000-0000-00000DB00000}"/>
    <cellStyle name="20% - Accent1 4 7 2 2 4" xfId="45254" xr:uid="{00000000-0005-0000-0000-00000EB00000}"/>
    <cellStyle name="20% - Accent1 4 7 2 2 4 2" xfId="45255" xr:uid="{00000000-0005-0000-0000-00000FB00000}"/>
    <cellStyle name="20% - Accent1 4 7 2 2 4 2 2" xfId="45256" xr:uid="{00000000-0005-0000-0000-000010B00000}"/>
    <cellStyle name="20% - Accent1 4 7 2 2 4 2 2 2" xfId="45257" xr:uid="{00000000-0005-0000-0000-000011B00000}"/>
    <cellStyle name="20% - Accent1 4 7 2 2 4 2 3" xfId="45258" xr:uid="{00000000-0005-0000-0000-000012B00000}"/>
    <cellStyle name="20% - Accent1 4 7 2 2 4 3" xfId="45259" xr:uid="{00000000-0005-0000-0000-000013B00000}"/>
    <cellStyle name="20% - Accent1 4 7 2 2 4 3 2" xfId="45260" xr:uid="{00000000-0005-0000-0000-000014B00000}"/>
    <cellStyle name="20% - Accent1 4 7 2 2 4 4" xfId="45261" xr:uid="{00000000-0005-0000-0000-000015B00000}"/>
    <cellStyle name="20% - Accent1 4 7 2 2 5" xfId="45262" xr:uid="{00000000-0005-0000-0000-000016B00000}"/>
    <cellStyle name="20% - Accent1 4 7 2 2 5 2" xfId="45263" xr:uid="{00000000-0005-0000-0000-000017B00000}"/>
    <cellStyle name="20% - Accent1 4 7 2 2 5 2 2" xfId="45264" xr:uid="{00000000-0005-0000-0000-000018B00000}"/>
    <cellStyle name="20% - Accent1 4 7 2 2 5 3" xfId="45265" xr:uid="{00000000-0005-0000-0000-000019B00000}"/>
    <cellStyle name="20% - Accent1 4 7 2 2 6" xfId="45266" xr:uid="{00000000-0005-0000-0000-00001AB00000}"/>
    <cellStyle name="20% - Accent1 4 7 2 2 6 2" xfId="45267" xr:uid="{00000000-0005-0000-0000-00001BB00000}"/>
    <cellStyle name="20% - Accent1 4 7 2 2 6 2 2" xfId="45268" xr:uid="{00000000-0005-0000-0000-00001CB00000}"/>
    <cellStyle name="20% - Accent1 4 7 2 2 6 3" xfId="45269" xr:uid="{00000000-0005-0000-0000-00001DB00000}"/>
    <cellStyle name="20% - Accent1 4 7 2 2 7" xfId="45270" xr:uid="{00000000-0005-0000-0000-00001EB00000}"/>
    <cellStyle name="20% - Accent1 4 7 2 2 7 2" xfId="45271" xr:uid="{00000000-0005-0000-0000-00001FB00000}"/>
    <cellStyle name="20% - Accent1 4 7 2 2 8" xfId="45272" xr:uid="{00000000-0005-0000-0000-000020B00000}"/>
    <cellStyle name="20% - Accent1 4 7 2 2 8 2" xfId="45273" xr:uid="{00000000-0005-0000-0000-000021B00000}"/>
    <cellStyle name="20% - Accent1 4 7 2 2 9" xfId="45274" xr:uid="{00000000-0005-0000-0000-000022B00000}"/>
    <cellStyle name="20% - Accent1 4 7 2 3" xfId="45275" xr:uid="{00000000-0005-0000-0000-000023B00000}"/>
    <cellStyle name="20% - Accent1 4 7 2 3 2" xfId="45276" xr:uid="{00000000-0005-0000-0000-000024B00000}"/>
    <cellStyle name="20% - Accent1 4 7 2 3 2 2" xfId="45277" xr:uid="{00000000-0005-0000-0000-000025B00000}"/>
    <cellStyle name="20% - Accent1 4 7 2 3 2 2 2" xfId="45278" xr:uid="{00000000-0005-0000-0000-000026B00000}"/>
    <cellStyle name="20% - Accent1 4 7 2 3 2 2 2 2" xfId="45279" xr:uid="{00000000-0005-0000-0000-000027B00000}"/>
    <cellStyle name="20% - Accent1 4 7 2 3 2 2 3" xfId="45280" xr:uid="{00000000-0005-0000-0000-000028B00000}"/>
    <cellStyle name="20% - Accent1 4 7 2 3 2 3" xfId="45281" xr:uid="{00000000-0005-0000-0000-000029B00000}"/>
    <cellStyle name="20% - Accent1 4 7 2 3 2 3 2" xfId="45282" xr:uid="{00000000-0005-0000-0000-00002AB00000}"/>
    <cellStyle name="20% - Accent1 4 7 2 3 2 4" xfId="45283" xr:uid="{00000000-0005-0000-0000-00002BB00000}"/>
    <cellStyle name="20% - Accent1 4 7 2 3 3" xfId="45284" xr:uid="{00000000-0005-0000-0000-00002CB00000}"/>
    <cellStyle name="20% - Accent1 4 7 2 3 3 2" xfId="45285" xr:uid="{00000000-0005-0000-0000-00002DB00000}"/>
    <cellStyle name="20% - Accent1 4 7 2 3 3 2 2" xfId="45286" xr:uid="{00000000-0005-0000-0000-00002EB00000}"/>
    <cellStyle name="20% - Accent1 4 7 2 3 3 2 2 2" xfId="45287" xr:uid="{00000000-0005-0000-0000-00002FB00000}"/>
    <cellStyle name="20% - Accent1 4 7 2 3 3 2 3" xfId="45288" xr:uid="{00000000-0005-0000-0000-000030B00000}"/>
    <cellStyle name="20% - Accent1 4 7 2 3 3 3" xfId="45289" xr:uid="{00000000-0005-0000-0000-000031B00000}"/>
    <cellStyle name="20% - Accent1 4 7 2 3 3 3 2" xfId="45290" xr:uid="{00000000-0005-0000-0000-000032B00000}"/>
    <cellStyle name="20% - Accent1 4 7 2 3 3 4" xfId="45291" xr:uid="{00000000-0005-0000-0000-000033B00000}"/>
    <cellStyle name="20% - Accent1 4 7 2 3 4" xfId="45292" xr:uid="{00000000-0005-0000-0000-000034B00000}"/>
    <cellStyle name="20% - Accent1 4 7 2 3 4 2" xfId="45293" xr:uid="{00000000-0005-0000-0000-000035B00000}"/>
    <cellStyle name="20% - Accent1 4 7 2 3 4 2 2" xfId="45294" xr:uid="{00000000-0005-0000-0000-000036B00000}"/>
    <cellStyle name="20% - Accent1 4 7 2 3 4 2 2 2" xfId="45295" xr:uid="{00000000-0005-0000-0000-000037B00000}"/>
    <cellStyle name="20% - Accent1 4 7 2 3 4 2 3" xfId="45296" xr:uid="{00000000-0005-0000-0000-000038B00000}"/>
    <cellStyle name="20% - Accent1 4 7 2 3 4 3" xfId="45297" xr:uid="{00000000-0005-0000-0000-000039B00000}"/>
    <cellStyle name="20% - Accent1 4 7 2 3 4 3 2" xfId="45298" xr:uid="{00000000-0005-0000-0000-00003AB00000}"/>
    <cellStyle name="20% - Accent1 4 7 2 3 4 4" xfId="45299" xr:uid="{00000000-0005-0000-0000-00003BB00000}"/>
    <cellStyle name="20% - Accent1 4 7 2 3 5" xfId="45300" xr:uid="{00000000-0005-0000-0000-00003CB00000}"/>
    <cellStyle name="20% - Accent1 4 7 2 3 5 2" xfId="45301" xr:uid="{00000000-0005-0000-0000-00003DB00000}"/>
    <cellStyle name="20% - Accent1 4 7 2 3 5 2 2" xfId="45302" xr:uid="{00000000-0005-0000-0000-00003EB00000}"/>
    <cellStyle name="20% - Accent1 4 7 2 3 5 3" xfId="45303" xr:uid="{00000000-0005-0000-0000-00003FB00000}"/>
    <cellStyle name="20% - Accent1 4 7 2 3 6" xfId="45304" xr:uid="{00000000-0005-0000-0000-000040B00000}"/>
    <cellStyle name="20% - Accent1 4 7 2 3 6 2" xfId="45305" xr:uid="{00000000-0005-0000-0000-000041B00000}"/>
    <cellStyle name="20% - Accent1 4 7 2 3 6 2 2" xfId="45306" xr:uid="{00000000-0005-0000-0000-000042B00000}"/>
    <cellStyle name="20% - Accent1 4 7 2 3 6 3" xfId="45307" xr:uid="{00000000-0005-0000-0000-000043B00000}"/>
    <cellStyle name="20% - Accent1 4 7 2 3 7" xfId="45308" xr:uid="{00000000-0005-0000-0000-000044B00000}"/>
    <cellStyle name="20% - Accent1 4 7 2 3 7 2" xfId="45309" xr:uid="{00000000-0005-0000-0000-000045B00000}"/>
    <cellStyle name="20% - Accent1 4 7 2 3 8" xfId="45310" xr:uid="{00000000-0005-0000-0000-000046B00000}"/>
    <cellStyle name="20% - Accent1 4 7 2 3 8 2" xfId="45311" xr:uid="{00000000-0005-0000-0000-000047B00000}"/>
    <cellStyle name="20% - Accent1 4 7 2 3 9" xfId="45312" xr:uid="{00000000-0005-0000-0000-000048B00000}"/>
    <cellStyle name="20% - Accent1 4 7 2 4" xfId="45313" xr:uid="{00000000-0005-0000-0000-000049B00000}"/>
    <cellStyle name="20% - Accent1 4 7 2 4 2" xfId="45314" xr:uid="{00000000-0005-0000-0000-00004AB00000}"/>
    <cellStyle name="20% - Accent1 4 7 2 4 2 2" xfId="45315" xr:uid="{00000000-0005-0000-0000-00004BB00000}"/>
    <cellStyle name="20% - Accent1 4 7 2 4 2 2 2" xfId="45316" xr:uid="{00000000-0005-0000-0000-00004CB00000}"/>
    <cellStyle name="20% - Accent1 4 7 2 4 2 3" xfId="45317" xr:uid="{00000000-0005-0000-0000-00004DB00000}"/>
    <cellStyle name="20% - Accent1 4 7 2 4 3" xfId="45318" xr:uid="{00000000-0005-0000-0000-00004EB00000}"/>
    <cellStyle name="20% - Accent1 4 7 2 4 3 2" xfId="45319" xr:uid="{00000000-0005-0000-0000-00004FB00000}"/>
    <cellStyle name="20% - Accent1 4 7 2 4 4" xfId="45320" xr:uid="{00000000-0005-0000-0000-000050B00000}"/>
    <cellStyle name="20% - Accent1 4 7 2 5" xfId="45321" xr:uid="{00000000-0005-0000-0000-000051B00000}"/>
    <cellStyle name="20% - Accent1 4 7 2 5 2" xfId="45322" xr:uid="{00000000-0005-0000-0000-000052B00000}"/>
    <cellStyle name="20% - Accent1 4 7 2 5 2 2" xfId="45323" xr:uid="{00000000-0005-0000-0000-000053B00000}"/>
    <cellStyle name="20% - Accent1 4 7 2 5 2 2 2" xfId="45324" xr:uid="{00000000-0005-0000-0000-000054B00000}"/>
    <cellStyle name="20% - Accent1 4 7 2 5 2 3" xfId="45325" xr:uid="{00000000-0005-0000-0000-000055B00000}"/>
    <cellStyle name="20% - Accent1 4 7 2 5 3" xfId="45326" xr:uid="{00000000-0005-0000-0000-000056B00000}"/>
    <cellStyle name="20% - Accent1 4 7 2 5 3 2" xfId="45327" xr:uid="{00000000-0005-0000-0000-000057B00000}"/>
    <cellStyle name="20% - Accent1 4 7 2 5 4" xfId="45328" xr:uid="{00000000-0005-0000-0000-000058B00000}"/>
    <cellStyle name="20% - Accent1 4 7 2 6" xfId="45329" xr:uid="{00000000-0005-0000-0000-000059B00000}"/>
    <cellStyle name="20% - Accent1 4 7 2 6 2" xfId="45330" xr:uid="{00000000-0005-0000-0000-00005AB00000}"/>
    <cellStyle name="20% - Accent1 4 7 2 6 2 2" xfId="45331" xr:uid="{00000000-0005-0000-0000-00005BB00000}"/>
    <cellStyle name="20% - Accent1 4 7 2 6 2 2 2" xfId="45332" xr:uid="{00000000-0005-0000-0000-00005CB00000}"/>
    <cellStyle name="20% - Accent1 4 7 2 6 2 3" xfId="45333" xr:uid="{00000000-0005-0000-0000-00005DB00000}"/>
    <cellStyle name="20% - Accent1 4 7 2 6 3" xfId="45334" xr:uid="{00000000-0005-0000-0000-00005EB00000}"/>
    <cellStyle name="20% - Accent1 4 7 2 6 3 2" xfId="45335" xr:uid="{00000000-0005-0000-0000-00005FB00000}"/>
    <cellStyle name="20% - Accent1 4 7 2 6 4" xfId="45336" xr:uid="{00000000-0005-0000-0000-000060B00000}"/>
    <cellStyle name="20% - Accent1 4 7 2 7" xfId="45337" xr:uid="{00000000-0005-0000-0000-000061B00000}"/>
    <cellStyle name="20% - Accent1 4 7 2 7 2" xfId="45338" xr:uid="{00000000-0005-0000-0000-000062B00000}"/>
    <cellStyle name="20% - Accent1 4 7 2 7 2 2" xfId="45339" xr:uid="{00000000-0005-0000-0000-000063B00000}"/>
    <cellStyle name="20% - Accent1 4 7 2 7 3" xfId="45340" xr:uid="{00000000-0005-0000-0000-000064B00000}"/>
    <cellStyle name="20% - Accent1 4 7 2 8" xfId="45341" xr:uid="{00000000-0005-0000-0000-000065B00000}"/>
    <cellStyle name="20% - Accent1 4 7 2 8 2" xfId="45342" xr:uid="{00000000-0005-0000-0000-000066B00000}"/>
    <cellStyle name="20% - Accent1 4 7 2 8 2 2" xfId="45343" xr:uid="{00000000-0005-0000-0000-000067B00000}"/>
    <cellStyle name="20% - Accent1 4 7 2 8 3" xfId="45344" xr:uid="{00000000-0005-0000-0000-000068B00000}"/>
    <cellStyle name="20% - Accent1 4 7 2 9" xfId="45345" xr:uid="{00000000-0005-0000-0000-000069B00000}"/>
    <cellStyle name="20% - Accent1 4 7 2 9 2" xfId="45346" xr:uid="{00000000-0005-0000-0000-00006AB00000}"/>
    <cellStyle name="20% - Accent1 4 7 3" xfId="45347" xr:uid="{00000000-0005-0000-0000-00006BB00000}"/>
    <cellStyle name="20% - Accent1 4 7 3 10" xfId="45348" xr:uid="{00000000-0005-0000-0000-00006CB00000}"/>
    <cellStyle name="20% - Accent1 4 7 3 10 2" xfId="45349" xr:uid="{00000000-0005-0000-0000-00006DB00000}"/>
    <cellStyle name="20% - Accent1 4 7 3 11" xfId="45350" xr:uid="{00000000-0005-0000-0000-00006EB00000}"/>
    <cellStyle name="20% - Accent1 4 7 3 2" xfId="45351" xr:uid="{00000000-0005-0000-0000-00006FB00000}"/>
    <cellStyle name="20% - Accent1 4 7 3 2 2" xfId="45352" xr:uid="{00000000-0005-0000-0000-000070B00000}"/>
    <cellStyle name="20% - Accent1 4 7 3 2 2 2" xfId="45353" xr:uid="{00000000-0005-0000-0000-000071B00000}"/>
    <cellStyle name="20% - Accent1 4 7 3 2 2 2 2" xfId="45354" xr:uid="{00000000-0005-0000-0000-000072B00000}"/>
    <cellStyle name="20% - Accent1 4 7 3 2 2 2 2 2" xfId="45355" xr:uid="{00000000-0005-0000-0000-000073B00000}"/>
    <cellStyle name="20% - Accent1 4 7 3 2 2 2 3" xfId="45356" xr:uid="{00000000-0005-0000-0000-000074B00000}"/>
    <cellStyle name="20% - Accent1 4 7 3 2 2 3" xfId="45357" xr:uid="{00000000-0005-0000-0000-000075B00000}"/>
    <cellStyle name="20% - Accent1 4 7 3 2 2 3 2" xfId="45358" xr:uid="{00000000-0005-0000-0000-000076B00000}"/>
    <cellStyle name="20% - Accent1 4 7 3 2 2 4" xfId="45359" xr:uid="{00000000-0005-0000-0000-000077B00000}"/>
    <cellStyle name="20% - Accent1 4 7 3 2 3" xfId="45360" xr:uid="{00000000-0005-0000-0000-000078B00000}"/>
    <cellStyle name="20% - Accent1 4 7 3 2 3 2" xfId="45361" xr:uid="{00000000-0005-0000-0000-000079B00000}"/>
    <cellStyle name="20% - Accent1 4 7 3 2 3 2 2" xfId="45362" xr:uid="{00000000-0005-0000-0000-00007AB00000}"/>
    <cellStyle name="20% - Accent1 4 7 3 2 3 2 2 2" xfId="45363" xr:uid="{00000000-0005-0000-0000-00007BB00000}"/>
    <cellStyle name="20% - Accent1 4 7 3 2 3 2 3" xfId="45364" xr:uid="{00000000-0005-0000-0000-00007CB00000}"/>
    <cellStyle name="20% - Accent1 4 7 3 2 3 3" xfId="45365" xr:uid="{00000000-0005-0000-0000-00007DB00000}"/>
    <cellStyle name="20% - Accent1 4 7 3 2 3 3 2" xfId="45366" xr:uid="{00000000-0005-0000-0000-00007EB00000}"/>
    <cellStyle name="20% - Accent1 4 7 3 2 3 4" xfId="45367" xr:uid="{00000000-0005-0000-0000-00007FB00000}"/>
    <cellStyle name="20% - Accent1 4 7 3 2 4" xfId="45368" xr:uid="{00000000-0005-0000-0000-000080B00000}"/>
    <cellStyle name="20% - Accent1 4 7 3 2 4 2" xfId="45369" xr:uid="{00000000-0005-0000-0000-000081B00000}"/>
    <cellStyle name="20% - Accent1 4 7 3 2 4 2 2" xfId="45370" xr:uid="{00000000-0005-0000-0000-000082B00000}"/>
    <cellStyle name="20% - Accent1 4 7 3 2 4 2 2 2" xfId="45371" xr:uid="{00000000-0005-0000-0000-000083B00000}"/>
    <cellStyle name="20% - Accent1 4 7 3 2 4 2 3" xfId="45372" xr:uid="{00000000-0005-0000-0000-000084B00000}"/>
    <cellStyle name="20% - Accent1 4 7 3 2 4 3" xfId="45373" xr:uid="{00000000-0005-0000-0000-000085B00000}"/>
    <cellStyle name="20% - Accent1 4 7 3 2 4 3 2" xfId="45374" xr:uid="{00000000-0005-0000-0000-000086B00000}"/>
    <cellStyle name="20% - Accent1 4 7 3 2 4 4" xfId="45375" xr:uid="{00000000-0005-0000-0000-000087B00000}"/>
    <cellStyle name="20% - Accent1 4 7 3 2 5" xfId="45376" xr:uid="{00000000-0005-0000-0000-000088B00000}"/>
    <cellStyle name="20% - Accent1 4 7 3 2 5 2" xfId="45377" xr:uid="{00000000-0005-0000-0000-000089B00000}"/>
    <cellStyle name="20% - Accent1 4 7 3 2 5 2 2" xfId="45378" xr:uid="{00000000-0005-0000-0000-00008AB00000}"/>
    <cellStyle name="20% - Accent1 4 7 3 2 5 3" xfId="45379" xr:uid="{00000000-0005-0000-0000-00008BB00000}"/>
    <cellStyle name="20% - Accent1 4 7 3 2 6" xfId="45380" xr:uid="{00000000-0005-0000-0000-00008CB00000}"/>
    <cellStyle name="20% - Accent1 4 7 3 2 6 2" xfId="45381" xr:uid="{00000000-0005-0000-0000-00008DB00000}"/>
    <cellStyle name="20% - Accent1 4 7 3 2 6 2 2" xfId="45382" xr:uid="{00000000-0005-0000-0000-00008EB00000}"/>
    <cellStyle name="20% - Accent1 4 7 3 2 6 3" xfId="45383" xr:uid="{00000000-0005-0000-0000-00008FB00000}"/>
    <cellStyle name="20% - Accent1 4 7 3 2 7" xfId="45384" xr:uid="{00000000-0005-0000-0000-000090B00000}"/>
    <cellStyle name="20% - Accent1 4 7 3 2 7 2" xfId="45385" xr:uid="{00000000-0005-0000-0000-000091B00000}"/>
    <cellStyle name="20% - Accent1 4 7 3 2 8" xfId="45386" xr:uid="{00000000-0005-0000-0000-000092B00000}"/>
    <cellStyle name="20% - Accent1 4 7 3 2 8 2" xfId="45387" xr:uid="{00000000-0005-0000-0000-000093B00000}"/>
    <cellStyle name="20% - Accent1 4 7 3 2 9" xfId="45388" xr:uid="{00000000-0005-0000-0000-000094B00000}"/>
    <cellStyle name="20% - Accent1 4 7 3 3" xfId="45389" xr:uid="{00000000-0005-0000-0000-000095B00000}"/>
    <cellStyle name="20% - Accent1 4 7 3 3 2" xfId="45390" xr:uid="{00000000-0005-0000-0000-000096B00000}"/>
    <cellStyle name="20% - Accent1 4 7 3 3 2 2" xfId="45391" xr:uid="{00000000-0005-0000-0000-000097B00000}"/>
    <cellStyle name="20% - Accent1 4 7 3 3 2 2 2" xfId="45392" xr:uid="{00000000-0005-0000-0000-000098B00000}"/>
    <cellStyle name="20% - Accent1 4 7 3 3 2 2 2 2" xfId="45393" xr:uid="{00000000-0005-0000-0000-000099B00000}"/>
    <cellStyle name="20% - Accent1 4 7 3 3 2 2 3" xfId="45394" xr:uid="{00000000-0005-0000-0000-00009AB00000}"/>
    <cellStyle name="20% - Accent1 4 7 3 3 2 3" xfId="45395" xr:uid="{00000000-0005-0000-0000-00009BB00000}"/>
    <cellStyle name="20% - Accent1 4 7 3 3 2 3 2" xfId="45396" xr:uid="{00000000-0005-0000-0000-00009CB00000}"/>
    <cellStyle name="20% - Accent1 4 7 3 3 2 4" xfId="45397" xr:uid="{00000000-0005-0000-0000-00009DB00000}"/>
    <cellStyle name="20% - Accent1 4 7 3 3 3" xfId="45398" xr:uid="{00000000-0005-0000-0000-00009EB00000}"/>
    <cellStyle name="20% - Accent1 4 7 3 3 3 2" xfId="45399" xr:uid="{00000000-0005-0000-0000-00009FB00000}"/>
    <cellStyle name="20% - Accent1 4 7 3 3 3 2 2" xfId="45400" xr:uid="{00000000-0005-0000-0000-0000A0B00000}"/>
    <cellStyle name="20% - Accent1 4 7 3 3 3 2 2 2" xfId="45401" xr:uid="{00000000-0005-0000-0000-0000A1B00000}"/>
    <cellStyle name="20% - Accent1 4 7 3 3 3 2 3" xfId="45402" xr:uid="{00000000-0005-0000-0000-0000A2B00000}"/>
    <cellStyle name="20% - Accent1 4 7 3 3 3 3" xfId="45403" xr:uid="{00000000-0005-0000-0000-0000A3B00000}"/>
    <cellStyle name="20% - Accent1 4 7 3 3 3 3 2" xfId="45404" xr:uid="{00000000-0005-0000-0000-0000A4B00000}"/>
    <cellStyle name="20% - Accent1 4 7 3 3 3 4" xfId="45405" xr:uid="{00000000-0005-0000-0000-0000A5B00000}"/>
    <cellStyle name="20% - Accent1 4 7 3 3 4" xfId="45406" xr:uid="{00000000-0005-0000-0000-0000A6B00000}"/>
    <cellStyle name="20% - Accent1 4 7 3 3 4 2" xfId="45407" xr:uid="{00000000-0005-0000-0000-0000A7B00000}"/>
    <cellStyle name="20% - Accent1 4 7 3 3 4 2 2" xfId="45408" xr:uid="{00000000-0005-0000-0000-0000A8B00000}"/>
    <cellStyle name="20% - Accent1 4 7 3 3 4 2 2 2" xfId="45409" xr:uid="{00000000-0005-0000-0000-0000A9B00000}"/>
    <cellStyle name="20% - Accent1 4 7 3 3 4 2 3" xfId="45410" xr:uid="{00000000-0005-0000-0000-0000AAB00000}"/>
    <cellStyle name="20% - Accent1 4 7 3 3 4 3" xfId="45411" xr:uid="{00000000-0005-0000-0000-0000ABB00000}"/>
    <cellStyle name="20% - Accent1 4 7 3 3 4 3 2" xfId="45412" xr:uid="{00000000-0005-0000-0000-0000ACB00000}"/>
    <cellStyle name="20% - Accent1 4 7 3 3 4 4" xfId="45413" xr:uid="{00000000-0005-0000-0000-0000ADB00000}"/>
    <cellStyle name="20% - Accent1 4 7 3 3 5" xfId="45414" xr:uid="{00000000-0005-0000-0000-0000AEB00000}"/>
    <cellStyle name="20% - Accent1 4 7 3 3 5 2" xfId="45415" xr:uid="{00000000-0005-0000-0000-0000AFB00000}"/>
    <cellStyle name="20% - Accent1 4 7 3 3 5 2 2" xfId="45416" xr:uid="{00000000-0005-0000-0000-0000B0B00000}"/>
    <cellStyle name="20% - Accent1 4 7 3 3 5 3" xfId="45417" xr:uid="{00000000-0005-0000-0000-0000B1B00000}"/>
    <cellStyle name="20% - Accent1 4 7 3 3 6" xfId="45418" xr:uid="{00000000-0005-0000-0000-0000B2B00000}"/>
    <cellStyle name="20% - Accent1 4 7 3 3 6 2" xfId="45419" xr:uid="{00000000-0005-0000-0000-0000B3B00000}"/>
    <cellStyle name="20% - Accent1 4 7 3 3 6 2 2" xfId="45420" xr:uid="{00000000-0005-0000-0000-0000B4B00000}"/>
    <cellStyle name="20% - Accent1 4 7 3 3 6 3" xfId="45421" xr:uid="{00000000-0005-0000-0000-0000B5B00000}"/>
    <cellStyle name="20% - Accent1 4 7 3 3 7" xfId="45422" xr:uid="{00000000-0005-0000-0000-0000B6B00000}"/>
    <cellStyle name="20% - Accent1 4 7 3 3 7 2" xfId="45423" xr:uid="{00000000-0005-0000-0000-0000B7B00000}"/>
    <cellStyle name="20% - Accent1 4 7 3 3 8" xfId="45424" xr:uid="{00000000-0005-0000-0000-0000B8B00000}"/>
    <cellStyle name="20% - Accent1 4 7 3 3 8 2" xfId="45425" xr:uid="{00000000-0005-0000-0000-0000B9B00000}"/>
    <cellStyle name="20% - Accent1 4 7 3 3 9" xfId="45426" xr:uid="{00000000-0005-0000-0000-0000BAB00000}"/>
    <cellStyle name="20% - Accent1 4 7 3 4" xfId="45427" xr:uid="{00000000-0005-0000-0000-0000BBB00000}"/>
    <cellStyle name="20% - Accent1 4 7 3 4 2" xfId="45428" xr:uid="{00000000-0005-0000-0000-0000BCB00000}"/>
    <cellStyle name="20% - Accent1 4 7 3 4 2 2" xfId="45429" xr:uid="{00000000-0005-0000-0000-0000BDB00000}"/>
    <cellStyle name="20% - Accent1 4 7 3 4 2 2 2" xfId="45430" xr:uid="{00000000-0005-0000-0000-0000BEB00000}"/>
    <cellStyle name="20% - Accent1 4 7 3 4 2 3" xfId="45431" xr:uid="{00000000-0005-0000-0000-0000BFB00000}"/>
    <cellStyle name="20% - Accent1 4 7 3 4 3" xfId="45432" xr:uid="{00000000-0005-0000-0000-0000C0B00000}"/>
    <cellStyle name="20% - Accent1 4 7 3 4 3 2" xfId="45433" xr:uid="{00000000-0005-0000-0000-0000C1B00000}"/>
    <cellStyle name="20% - Accent1 4 7 3 4 4" xfId="45434" xr:uid="{00000000-0005-0000-0000-0000C2B00000}"/>
    <cellStyle name="20% - Accent1 4 7 3 5" xfId="45435" xr:uid="{00000000-0005-0000-0000-0000C3B00000}"/>
    <cellStyle name="20% - Accent1 4 7 3 5 2" xfId="45436" xr:uid="{00000000-0005-0000-0000-0000C4B00000}"/>
    <cellStyle name="20% - Accent1 4 7 3 5 2 2" xfId="45437" xr:uid="{00000000-0005-0000-0000-0000C5B00000}"/>
    <cellStyle name="20% - Accent1 4 7 3 5 2 2 2" xfId="45438" xr:uid="{00000000-0005-0000-0000-0000C6B00000}"/>
    <cellStyle name="20% - Accent1 4 7 3 5 2 3" xfId="45439" xr:uid="{00000000-0005-0000-0000-0000C7B00000}"/>
    <cellStyle name="20% - Accent1 4 7 3 5 3" xfId="45440" xr:uid="{00000000-0005-0000-0000-0000C8B00000}"/>
    <cellStyle name="20% - Accent1 4 7 3 5 3 2" xfId="45441" xr:uid="{00000000-0005-0000-0000-0000C9B00000}"/>
    <cellStyle name="20% - Accent1 4 7 3 5 4" xfId="45442" xr:uid="{00000000-0005-0000-0000-0000CAB00000}"/>
    <cellStyle name="20% - Accent1 4 7 3 6" xfId="45443" xr:uid="{00000000-0005-0000-0000-0000CBB00000}"/>
    <cellStyle name="20% - Accent1 4 7 3 6 2" xfId="45444" xr:uid="{00000000-0005-0000-0000-0000CCB00000}"/>
    <cellStyle name="20% - Accent1 4 7 3 6 2 2" xfId="45445" xr:uid="{00000000-0005-0000-0000-0000CDB00000}"/>
    <cellStyle name="20% - Accent1 4 7 3 6 2 2 2" xfId="45446" xr:uid="{00000000-0005-0000-0000-0000CEB00000}"/>
    <cellStyle name="20% - Accent1 4 7 3 6 2 3" xfId="45447" xr:uid="{00000000-0005-0000-0000-0000CFB00000}"/>
    <cellStyle name="20% - Accent1 4 7 3 6 3" xfId="45448" xr:uid="{00000000-0005-0000-0000-0000D0B00000}"/>
    <cellStyle name="20% - Accent1 4 7 3 6 3 2" xfId="45449" xr:uid="{00000000-0005-0000-0000-0000D1B00000}"/>
    <cellStyle name="20% - Accent1 4 7 3 6 4" xfId="45450" xr:uid="{00000000-0005-0000-0000-0000D2B00000}"/>
    <cellStyle name="20% - Accent1 4 7 3 7" xfId="45451" xr:uid="{00000000-0005-0000-0000-0000D3B00000}"/>
    <cellStyle name="20% - Accent1 4 7 3 7 2" xfId="45452" xr:uid="{00000000-0005-0000-0000-0000D4B00000}"/>
    <cellStyle name="20% - Accent1 4 7 3 7 2 2" xfId="45453" xr:uid="{00000000-0005-0000-0000-0000D5B00000}"/>
    <cellStyle name="20% - Accent1 4 7 3 7 3" xfId="45454" xr:uid="{00000000-0005-0000-0000-0000D6B00000}"/>
    <cellStyle name="20% - Accent1 4 7 3 8" xfId="45455" xr:uid="{00000000-0005-0000-0000-0000D7B00000}"/>
    <cellStyle name="20% - Accent1 4 7 3 8 2" xfId="45456" xr:uid="{00000000-0005-0000-0000-0000D8B00000}"/>
    <cellStyle name="20% - Accent1 4 7 3 8 2 2" xfId="45457" xr:uid="{00000000-0005-0000-0000-0000D9B00000}"/>
    <cellStyle name="20% - Accent1 4 7 3 8 3" xfId="45458" xr:uid="{00000000-0005-0000-0000-0000DAB00000}"/>
    <cellStyle name="20% - Accent1 4 7 3 9" xfId="45459" xr:uid="{00000000-0005-0000-0000-0000DBB00000}"/>
    <cellStyle name="20% - Accent1 4 7 3 9 2" xfId="45460" xr:uid="{00000000-0005-0000-0000-0000DCB00000}"/>
    <cellStyle name="20% - Accent1 4 7 4" xfId="45461" xr:uid="{00000000-0005-0000-0000-0000DDB00000}"/>
    <cellStyle name="20% - Accent1 4 7 4 10" xfId="45462" xr:uid="{00000000-0005-0000-0000-0000DEB00000}"/>
    <cellStyle name="20% - Accent1 4 7 4 10 2" xfId="45463" xr:uid="{00000000-0005-0000-0000-0000DFB00000}"/>
    <cellStyle name="20% - Accent1 4 7 4 11" xfId="45464" xr:uid="{00000000-0005-0000-0000-0000E0B00000}"/>
    <cellStyle name="20% - Accent1 4 7 4 2" xfId="45465" xr:uid="{00000000-0005-0000-0000-0000E1B00000}"/>
    <cellStyle name="20% - Accent1 4 7 4 2 2" xfId="45466" xr:uid="{00000000-0005-0000-0000-0000E2B00000}"/>
    <cellStyle name="20% - Accent1 4 7 4 2 2 2" xfId="45467" xr:uid="{00000000-0005-0000-0000-0000E3B00000}"/>
    <cellStyle name="20% - Accent1 4 7 4 2 2 2 2" xfId="45468" xr:uid="{00000000-0005-0000-0000-0000E4B00000}"/>
    <cellStyle name="20% - Accent1 4 7 4 2 2 2 2 2" xfId="45469" xr:uid="{00000000-0005-0000-0000-0000E5B00000}"/>
    <cellStyle name="20% - Accent1 4 7 4 2 2 2 3" xfId="45470" xr:uid="{00000000-0005-0000-0000-0000E6B00000}"/>
    <cellStyle name="20% - Accent1 4 7 4 2 2 3" xfId="45471" xr:uid="{00000000-0005-0000-0000-0000E7B00000}"/>
    <cellStyle name="20% - Accent1 4 7 4 2 2 3 2" xfId="45472" xr:uid="{00000000-0005-0000-0000-0000E8B00000}"/>
    <cellStyle name="20% - Accent1 4 7 4 2 2 4" xfId="45473" xr:uid="{00000000-0005-0000-0000-0000E9B00000}"/>
    <cellStyle name="20% - Accent1 4 7 4 2 3" xfId="45474" xr:uid="{00000000-0005-0000-0000-0000EAB00000}"/>
    <cellStyle name="20% - Accent1 4 7 4 2 3 2" xfId="45475" xr:uid="{00000000-0005-0000-0000-0000EBB00000}"/>
    <cellStyle name="20% - Accent1 4 7 4 2 3 2 2" xfId="45476" xr:uid="{00000000-0005-0000-0000-0000ECB00000}"/>
    <cellStyle name="20% - Accent1 4 7 4 2 3 2 2 2" xfId="45477" xr:uid="{00000000-0005-0000-0000-0000EDB00000}"/>
    <cellStyle name="20% - Accent1 4 7 4 2 3 2 3" xfId="45478" xr:uid="{00000000-0005-0000-0000-0000EEB00000}"/>
    <cellStyle name="20% - Accent1 4 7 4 2 3 3" xfId="45479" xr:uid="{00000000-0005-0000-0000-0000EFB00000}"/>
    <cellStyle name="20% - Accent1 4 7 4 2 3 3 2" xfId="45480" xr:uid="{00000000-0005-0000-0000-0000F0B00000}"/>
    <cellStyle name="20% - Accent1 4 7 4 2 3 4" xfId="45481" xr:uid="{00000000-0005-0000-0000-0000F1B00000}"/>
    <cellStyle name="20% - Accent1 4 7 4 2 4" xfId="45482" xr:uid="{00000000-0005-0000-0000-0000F2B00000}"/>
    <cellStyle name="20% - Accent1 4 7 4 2 4 2" xfId="45483" xr:uid="{00000000-0005-0000-0000-0000F3B00000}"/>
    <cellStyle name="20% - Accent1 4 7 4 2 4 2 2" xfId="45484" xr:uid="{00000000-0005-0000-0000-0000F4B00000}"/>
    <cellStyle name="20% - Accent1 4 7 4 2 4 2 2 2" xfId="45485" xr:uid="{00000000-0005-0000-0000-0000F5B00000}"/>
    <cellStyle name="20% - Accent1 4 7 4 2 4 2 3" xfId="45486" xr:uid="{00000000-0005-0000-0000-0000F6B00000}"/>
    <cellStyle name="20% - Accent1 4 7 4 2 4 3" xfId="45487" xr:uid="{00000000-0005-0000-0000-0000F7B00000}"/>
    <cellStyle name="20% - Accent1 4 7 4 2 4 3 2" xfId="45488" xr:uid="{00000000-0005-0000-0000-0000F8B00000}"/>
    <cellStyle name="20% - Accent1 4 7 4 2 4 4" xfId="45489" xr:uid="{00000000-0005-0000-0000-0000F9B00000}"/>
    <cellStyle name="20% - Accent1 4 7 4 2 5" xfId="45490" xr:uid="{00000000-0005-0000-0000-0000FAB00000}"/>
    <cellStyle name="20% - Accent1 4 7 4 2 5 2" xfId="45491" xr:uid="{00000000-0005-0000-0000-0000FBB00000}"/>
    <cellStyle name="20% - Accent1 4 7 4 2 5 2 2" xfId="45492" xr:uid="{00000000-0005-0000-0000-0000FCB00000}"/>
    <cellStyle name="20% - Accent1 4 7 4 2 5 3" xfId="45493" xr:uid="{00000000-0005-0000-0000-0000FDB00000}"/>
    <cellStyle name="20% - Accent1 4 7 4 2 6" xfId="45494" xr:uid="{00000000-0005-0000-0000-0000FEB00000}"/>
    <cellStyle name="20% - Accent1 4 7 4 2 6 2" xfId="45495" xr:uid="{00000000-0005-0000-0000-0000FFB00000}"/>
    <cellStyle name="20% - Accent1 4 7 4 2 6 2 2" xfId="45496" xr:uid="{00000000-0005-0000-0000-000000B10000}"/>
    <cellStyle name="20% - Accent1 4 7 4 2 6 3" xfId="45497" xr:uid="{00000000-0005-0000-0000-000001B10000}"/>
    <cellStyle name="20% - Accent1 4 7 4 2 7" xfId="45498" xr:uid="{00000000-0005-0000-0000-000002B10000}"/>
    <cellStyle name="20% - Accent1 4 7 4 2 7 2" xfId="45499" xr:uid="{00000000-0005-0000-0000-000003B10000}"/>
    <cellStyle name="20% - Accent1 4 7 4 2 8" xfId="45500" xr:uid="{00000000-0005-0000-0000-000004B10000}"/>
    <cellStyle name="20% - Accent1 4 7 4 2 8 2" xfId="45501" xr:uid="{00000000-0005-0000-0000-000005B10000}"/>
    <cellStyle name="20% - Accent1 4 7 4 2 9" xfId="45502" xr:uid="{00000000-0005-0000-0000-000006B10000}"/>
    <cellStyle name="20% - Accent1 4 7 4 3" xfId="45503" xr:uid="{00000000-0005-0000-0000-000007B10000}"/>
    <cellStyle name="20% - Accent1 4 7 4 3 2" xfId="45504" xr:uid="{00000000-0005-0000-0000-000008B10000}"/>
    <cellStyle name="20% - Accent1 4 7 4 3 2 2" xfId="45505" xr:uid="{00000000-0005-0000-0000-000009B10000}"/>
    <cellStyle name="20% - Accent1 4 7 4 3 2 2 2" xfId="45506" xr:uid="{00000000-0005-0000-0000-00000AB10000}"/>
    <cellStyle name="20% - Accent1 4 7 4 3 2 2 2 2" xfId="45507" xr:uid="{00000000-0005-0000-0000-00000BB10000}"/>
    <cellStyle name="20% - Accent1 4 7 4 3 2 2 3" xfId="45508" xr:uid="{00000000-0005-0000-0000-00000CB10000}"/>
    <cellStyle name="20% - Accent1 4 7 4 3 2 3" xfId="45509" xr:uid="{00000000-0005-0000-0000-00000DB10000}"/>
    <cellStyle name="20% - Accent1 4 7 4 3 2 3 2" xfId="45510" xr:uid="{00000000-0005-0000-0000-00000EB10000}"/>
    <cellStyle name="20% - Accent1 4 7 4 3 2 4" xfId="45511" xr:uid="{00000000-0005-0000-0000-00000FB10000}"/>
    <cellStyle name="20% - Accent1 4 7 4 3 3" xfId="45512" xr:uid="{00000000-0005-0000-0000-000010B10000}"/>
    <cellStyle name="20% - Accent1 4 7 4 3 3 2" xfId="45513" xr:uid="{00000000-0005-0000-0000-000011B10000}"/>
    <cellStyle name="20% - Accent1 4 7 4 3 3 2 2" xfId="45514" xr:uid="{00000000-0005-0000-0000-000012B10000}"/>
    <cellStyle name="20% - Accent1 4 7 4 3 3 2 2 2" xfId="45515" xr:uid="{00000000-0005-0000-0000-000013B10000}"/>
    <cellStyle name="20% - Accent1 4 7 4 3 3 2 3" xfId="45516" xr:uid="{00000000-0005-0000-0000-000014B10000}"/>
    <cellStyle name="20% - Accent1 4 7 4 3 3 3" xfId="45517" xr:uid="{00000000-0005-0000-0000-000015B10000}"/>
    <cellStyle name="20% - Accent1 4 7 4 3 3 3 2" xfId="45518" xr:uid="{00000000-0005-0000-0000-000016B10000}"/>
    <cellStyle name="20% - Accent1 4 7 4 3 3 4" xfId="45519" xr:uid="{00000000-0005-0000-0000-000017B10000}"/>
    <cellStyle name="20% - Accent1 4 7 4 3 4" xfId="45520" xr:uid="{00000000-0005-0000-0000-000018B10000}"/>
    <cellStyle name="20% - Accent1 4 7 4 3 4 2" xfId="45521" xr:uid="{00000000-0005-0000-0000-000019B10000}"/>
    <cellStyle name="20% - Accent1 4 7 4 3 4 2 2" xfId="45522" xr:uid="{00000000-0005-0000-0000-00001AB10000}"/>
    <cellStyle name="20% - Accent1 4 7 4 3 4 2 2 2" xfId="45523" xr:uid="{00000000-0005-0000-0000-00001BB10000}"/>
    <cellStyle name="20% - Accent1 4 7 4 3 4 2 3" xfId="45524" xr:uid="{00000000-0005-0000-0000-00001CB10000}"/>
    <cellStyle name="20% - Accent1 4 7 4 3 4 3" xfId="45525" xr:uid="{00000000-0005-0000-0000-00001DB10000}"/>
    <cellStyle name="20% - Accent1 4 7 4 3 4 3 2" xfId="45526" xr:uid="{00000000-0005-0000-0000-00001EB10000}"/>
    <cellStyle name="20% - Accent1 4 7 4 3 4 4" xfId="45527" xr:uid="{00000000-0005-0000-0000-00001FB10000}"/>
    <cellStyle name="20% - Accent1 4 7 4 3 5" xfId="45528" xr:uid="{00000000-0005-0000-0000-000020B10000}"/>
    <cellStyle name="20% - Accent1 4 7 4 3 5 2" xfId="45529" xr:uid="{00000000-0005-0000-0000-000021B10000}"/>
    <cellStyle name="20% - Accent1 4 7 4 3 5 2 2" xfId="45530" xr:uid="{00000000-0005-0000-0000-000022B10000}"/>
    <cellStyle name="20% - Accent1 4 7 4 3 5 3" xfId="45531" xr:uid="{00000000-0005-0000-0000-000023B10000}"/>
    <cellStyle name="20% - Accent1 4 7 4 3 6" xfId="45532" xr:uid="{00000000-0005-0000-0000-000024B10000}"/>
    <cellStyle name="20% - Accent1 4 7 4 3 6 2" xfId="45533" xr:uid="{00000000-0005-0000-0000-000025B10000}"/>
    <cellStyle name="20% - Accent1 4 7 4 3 6 2 2" xfId="45534" xr:uid="{00000000-0005-0000-0000-000026B10000}"/>
    <cellStyle name="20% - Accent1 4 7 4 3 6 3" xfId="45535" xr:uid="{00000000-0005-0000-0000-000027B10000}"/>
    <cellStyle name="20% - Accent1 4 7 4 3 7" xfId="45536" xr:uid="{00000000-0005-0000-0000-000028B10000}"/>
    <cellStyle name="20% - Accent1 4 7 4 3 7 2" xfId="45537" xr:uid="{00000000-0005-0000-0000-000029B10000}"/>
    <cellStyle name="20% - Accent1 4 7 4 3 8" xfId="45538" xr:uid="{00000000-0005-0000-0000-00002AB10000}"/>
    <cellStyle name="20% - Accent1 4 7 4 3 8 2" xfId="45539" xr:uid="{00000000-0005-0000-0000-00002BB10000}"/>
    <cellStyle name="20% - Accent1 4 7 4 3 9" xfId="45540" xr:uid="{00000000-0005-0000-0000-00002CB10000}"/>
    <cellStyle name="20% - Accent1 4 7 4 4" xfId="45541" xr:uid="{00000000-0005-0000-0000-00002DB10000}"/>
    <cellStyle name="20% - Accent1 4 7 4 4 2" xfId="45542" xr:uid="{00000000-0005-0000-0000-00002EB10000}"/>
    <cellStyle name="20% - Accent1 4 7 4 4 2 2" xfId="45543" xr:uid="{00000000-0005-0000-0000-00002FB10000}"/>
    <cellStyle name="20% - Accent1 4 7 4 4 2 2 2" xfId="45544" xr:uid="{00000000-0005-0000-0000-000030B10000}"/>
    <cellStyle name="20% - Accent1 4 7 4 4 2 3" xfId="45545" xr:uid="{00000000-0005-0000-0000-000031B10000}"/>
    <cellStyle name="20% - Accent1 4 7 4 4 3" xfId="45546" xr:uid="{00000000-0005-0000-0000-000032B10000}"/>
    <cellStyle name="20% - Accent1 4 7 4 4 3 2" xfId="45547" xr:uid="{00000000-0005-0000-0000-000033B10000}"/>
    <cellStyle name="20% - Accent1 4 7 4 4 4" xfId="45548" xr:uid="{00000000-0005-0000-0000-000034B10000}"/>
    <cellStyle name="20% - Accent1 4 7 4 5" xfId="45549" xr:uid="{00000000-0005-0000-0000-000035B10000}"/>
    <cellStyle name="20% - Accent1 4 7 4 5 2" xfId="45550" xr:uid="{00000000-0005-0000-0000-000036B10000}"/>
    <cellStyle name="20% - Accent1 4 7 4 5 2 2" xfId="45551" xr:uid="{00000000-0005-0000-0000-000037B10000}"/>
    <cellStyle name="20% - Accent1 4 7 4 5 2 2 2" xfId="45552" xr:uid="{00000000-0005-0000-0000-000038B10000}"/>
    <cellStyle name="20% - Accent1 4 7 4 5 2 3" xfId="45553" xr:uid="{00000000-0005-0000-0000-000039B10000}"/>
    <cellStyle name="20% - Accent1 4 7 4 5 3" xfId="45554" xr:uid="{00000000-0005-0000-0000-00003AB10000}"/>
    <cellStyle name="20% - Accent1 4 7 4 5 3 2" xfId="45555" xr:uid="{00000000-0005-0000-0000-00003BB10000}"/>
    <cellStyle name="20% - Accent1 4 7 4 5 4" xfId="45556" xr:uid="{00000000-0005-0000-0000-00003CB10000}"/>
    <cellStyle name="20% - Accent1 4 7 4 6" xfId="45557" xr:uid="{00000000-0005-0000-0000-00003DB10000}"/>
    <cellStyle name="20% - Accent1 4 7 4 6 2" xfId="45558" xr:uid="{00000000-0005-0000-0000-00003EB10000}"/>
    <cellStyle name="20% - Accent1 4 7 4 6 2 2" xfId="45559" xr:uid="{00000000-0005-0000-0000-00003FB10000}"/>
    <cellStyle name="20% - Accent1 4 7 4 6 2 2 2" xfId="45560" xr:uid="{00000000-0005-0000-0000-000040B10000}"/>
    <cellStyle name="20% - Accent1 4 7 4 6 2 3" xfId="45561" xr:uid="{00000000-0005-0000-0000-000041B10000}"/>
    <cellStyle name="20% - Accent1 4 7 4 6 3" xfId="45562" xr:uid="{00000000-0005-0000-0000-000042B10000}"/>
    <cellStyle name="20% - Accent1 4 7 4 6 3 2" xfId="45563" xr:uid="{00000000-0005-0000-0000-000043B10000}"/>
    <cellStyle name="20% - Accent1 4 7 4 6 4" xfId="45564" xr:uid="{00000000-0005-0000-0000-000044B10000}"/>
    <cellStyle name="20% - Accent1 4 7 4 7" xfId="45565" xr:uid="{00000000-0005-0000-0000-000045B10000}"/>
    <cellStyle name="20% - Accent1 4 7 4 7 2" xfId="45566" xr:uid="{00000000-0005-0000-0000-000046B10000}"/>
    <cellStyle name="20% - Accent1 4 7 4 7 2 2" xfId="45567" xr:uid="{00000000-0005-0000-0000-000047B10000}"/>
    <cellStyle name="20% - Accent1 4 7 4 7 3" xfId="45568" xr:uid="{00000000-0005-0000-0000-000048B10000}"/>
    <cellStyle name="20% - Accent1 4 7 4 8" xfId="45569" xr:uid="{00000000-0005-0000-0000-000049B10000}"/>
    <cellStyle name="20% - Accent1 4 7 4 8 2" xfId="45570" xr:uid="{00000000-0005-0000-0000-00004AB10000}"/>
    <cellStyle name="20% - Accent1 4 7 4 8 2 2" xfId="45571" xr:uid="{00000000-0005-0000-0000-00004BB10000}"/>
    <cellStyle name="20% - Accent1 4 7 4 8 3" xfId="45572" xr:uid="{00000000-0005-0000-0000-00004CB10000}"/>
    <cellStyle name="20% - Accent1 4 7 4 9" xfId="45573" xr:uid="{00000000-0005-0000-0000-00004DB10000}"/>
    <cellStyle name="20% - Accent1 4 7 4 9 2" xfId="45574" xr:uid="{00000000-0005-0000-0000-00004EB10000}"/>
    <cellStyle name="20% - Accent1 4 7 5" xfId="45575" xr:uid="{00000000-0005-0000-0000-00004FB10000}"/>
    <cellStyle name="20% - Accent1 4 7 5 2" xfId="45576" xr:uid="{00000000-0005-0000-0000-000050B10000}"/>
    <cellStyle name="20% - Accent1 4 7 5 2 2" xfId="45577" xr:uid="{00000000-0005-0000-0000-000051B10000}"/>
    <cellStyle name="20% - Accent1 4 7 5 2 2 2" xfId="45578" xr:uid="{00000000-0005-0000-0000-000052B10000}"/>
    <cellStyle name="20% - Accent1 4 7 5 2 2 2 2" xfId="45579" xr:uid="{00000000-0005-0000-0000-000053B10000}"/>
    <cellStyle name="20% - Accent1 4 7 5 2 2 3" xfId="45580" xr:uid="{00000000-0005-0000-0000-000054B10000}"/>
    <cellStyle name="20% - Accent1 4 7 5 2 3" xfId="45581" xr:uid="{00000000-0005-0000-0000-000055B10000}"/>
    <cellStyle name="20% - Accent1 4 7 5 2 3 2" xfId="45582" xr:uid="{00000000-0005-0000-0000-000056B10000}"/>
    <cellStyle name="20% - Accent1 4 7 5 2 4" xfId="45583" xr:uid="{00000000-0005-0000-0000-000057B10000}"/>
    <cellStyle name="20% - Accent1 4 7 5 3" xfId="45584" xr:uid="{00000000-0005-0000-0000-000058B10000}"/>
    <cellStyle name="20% - Accent1 4 7 5 3 2" xfId="45585" xr:uid="{00000000-0005-0000-0000-000059B10000}"/>
    <cellStyle name="20% - Accent1 4 7 5 3 2 2" xfId="45586" xr:uid="{00000000-0005-0000-0000-00005AB10000}"/>
    <cellStyle name="20% - Accent1 4 7 5 3 2 2 2" xfId="45587" xr:uid="{00000000-0005-0000-0000-00005BB10000}"/>
    <cellStyle name="20% - Accent1 4 7 5 3 2 3" xfId="45588" xr:uid="{00000000-0005-0000-0000-00005CB10000}"/>
    <cellStyle name="20% - Accent1 4 7 5 3 3" xfId="45589" xr:uid="{00000000-0005-0000-0000-00005DB10000}"/>
    <cellStyle name="20% - Accent1 4 7 5 3 3 2" xfId="45590" xr:uid="{00000000-0005-0000-0000-00005EB10000}"/>
    <cellStyle name="20% - Accent1 4 7 5 3 4" xfId="45591" xr:uid="{00000000-0005-0000-0000-00005FB10000}"/>
    <cellStyle name="20% - Accent1 4 7 5 4" xfId="45592" xr:uid="{00000000-0005-0000-0000-000060B10000}"/>
    <cellStyle name="20% - Accent1 4 7 5 4 2" xfId="45593" xr:uid="{00000000-0005-0000-0000-000061B10000}"/>
    <cellStyle name="20% - Accent1 4 7 5 4 2 2" xfId="45594" xr:uid="{00000000-0005-0000-0000-000062B10000}"/>
    <cellStyle name="20% - Accent1 4 7 5 4 2 2 2" xfId="45595" xr:uid="{00000000-0005-0000-0000-000063B10000}"/>
    <cellStyle name="20% - Accent1 4 7 5 4 2 3" xfId="45596" xr:uid="{00000000-0005-0000-0000-000064B10000}"/>
    <cellStyle name="20% - Accent1 4 7 5 4 3" xfId="45597" xr:uid="{00000000-0005-0000-0000-000065B10000}"/>
    <cellStyle name="20% - Accent1 4 7 5 4 3 2" xfId="45598" xr:uid="{00000000-0005-0000-0000-000066B10000}"/>
    <cellStyle name="20% - Accent1 4 7 5 4 4" xfId="45599" xr:uid="{00000000-0005-0000-0000-000067B10000}"/>
    <cellStyle name="20% - Accent1 4 7 5 5" xfId="45600" xr:uid="{00000000-0005-0000-0000-000068B10000}"/>
    <cellStyle name="20% - Accent1 4 7 5 5 2" xfId="45601" xr:uid="{00000000-0005-0000-0000-000069B10000}"/>
    <cellStyle name="20% - Accent1 4 7 5 5 2 2" xfId="45602" xr:uid="{00000000-0005-0000-0000-00006AB10000}"/>
    <cellStyle name="20% - Accent1 4 7 5 5 3" xfId="45603" xr:uid="{00000000-0005-0000-0000-00006BB10000}"/>
    <cellStyle name="20% - Accent1 4 7 5 6" xfId="45604" xr:uid="{00000000-0005-0000-0000-00006CB10000}"/>
    <cellStyle name="20% - Accent1 4 7 5 6 2" xfId="45605" xr:uid="{00000000-0005-0000-0000-00006DB10000}"/>
    <cellStyle name="20% - Accent1 4 7 5 6 2 2" xfId="45606" xr:uid="{00000000-0005-0000-0000-00006EB10000}"/>
    <cellStyle name="20% - Accent1 4 7 5 6 3" xfId="45607" xr:uid="{00000000-0005-0000-0000-00006FB10000}"/>
    <cellStyle name="20% - Accent1 4 7 5 7" xfId="45608" xr:uid="{00000000-0005-0000-0000-000070B10000}"/>
    <cellStyle name="20% - Accent1 4 7 5 7 2" xfId="45609" xr:uid="{00000000-0005-0000-0000-000071B10000}"/>
    <cellStyle name="20% - Accent1 4 7 5 8" xfId="45610" xr:uid="{00000000-0005-0000-0000-000072B10000}"/>
    <cellStyle name="20% - Accent1 4 7 5 8 2" xfId="45611" xr:uid="{00000000-0005-0000-0000-000073B10000}"/>
    <cellStyle name="20% - Accent1 4 7 5 9" xfId="45612" xr:uid="{00000000-0005-0000-0000-000074B10000}"/>
    <cellStyle name="20% - Accent1 4 7 6" xfId="45613" xr:uid="{00000000-0005-0000-0000-000075B10000}"/>
    <cellStyle name="20% - Accent1 4 7 6 2" xfId="45614" xr:uid="{00000000-0005-0000-0000-000076B10000}"/>
    <cellStyle name="20% - Accent1 4 7 6 2 2" xfId="45615" xr:uid="{00000000-0005-0000-0000-000077B10000}"/>
    <cellStyle name="20% - Accent1 4 7 6 2 2 2" xfId="45616" xr:uid="{00000000-0005-0000-0000-000078B10000}"/>
    <cellStyle name="20% - Accent1 4 7 6 2 2 2 2" xfId="45617" xr:uid="{00000000-0005-0000-0000-000079B10000}"/>
    <cellStyle name="20% - Accent1 4 7 6 2 2 3" xfId="45618" xr:uid="{00000000-0005-0000-0000-00007AB10000}"/>
    <cellStyle name="20% - Accent1 4 7 6 2 3" xfId="45619" xr:uid="{00000000-0005-0000-0000-00007BB10000}"/>
    <cellStyle name="20% - Accent1 4 7 6 2 3 2" xfId="45620" xr:uid="{00000000-0005-0000-0000-00007CB10000}"/>
    <cellStyle name="20% - Accent1 4 7 6 2 4" xfId="45621" xr:uid="{00000000-0005-0000-0000-00007DB10000}"/>
    <cellStyle name="20% - Accent1 4 7 6 3" xfId="45622" xr:uid="{00000000-0005-0000-0000-00007EB10000}"/>
    <cellStyle name="20% - Accent1 4 7 6 3 2" xfId="45623" xr:uid="{00000000-0005-0000-0000-00007FB10000}"/>
    <cellStyle name="20% - Accent1 4 7 6 3 2 2" xfId="45624" xr:uid="{00000000-0005-0000-0000-000080B10000}"/>
    <cellStyle name="20% - Accent1 4 7 6 3 2 2 2" xfId="45625" xr:uid="{00000000-0005-0000-0000-000081B10000}"/>
    <cellStyle name="20% - Accent1 4 7 6 3 2 3" xfId="45626" xr:uid="{00000000-0005-0000-0000-000082B10000}"/>
    <cellStyle name="20% - Accent1 4 7 6 3 3" xfId="45627" xr:uid="{00000000-0005-0000-0000-000083B10000}"/>
    <cellStyle name="20% - Accent1 4 7 6 3 3 2" xfId="45628" xr:uid="{00000000-0005-0000-0000-000084B10000}"/>
    <cellStyle name="20% - Accent1 4 7 6 3 4" xfId="45629" xr:uid="{00000000-0005-0000-0000-000085B10000}"/>
    <cellStyle name="20% - Accent1 4 7 6 4" xfId="45630" xr:uid="{00000000-0005-0000-0000-000086B10000}"/>
    <cellStyle name="20% - Accent1 4 7 6 4 2" xfId="45631" xr:uid="{00000000-0005-0000-0000-000087B10000}"/>
    <cellStyle name="20% - Accent1 4 7 6 4 2 2" xfId="45632" xr:uid="{00000000-0005-0000-0000-000088B10000}"/>
    <cellStyle name="20% - Accent1 4 7 6 4 2 2 2" xfId="45633" xr:uid="{00000000-0005-0000-0000-000089B10000}"/>
    <cellStyle name="20% - Accent1 4 7 6 4 2 3" xfId="45634" xr:uid="{00000000-0005-0000-0000-00008AB10000}"/>
    <cellStyle name="20% - Accent1 4 7 6 4 3" xfId="45635" xr:uid="{00000000-0005-0000-0000-00008BB10000}"/>
    <cellStyle name="20% - Accent1 4 7 6 4 3 2" xfId="45636" xr:uid="{00000000-0005-0000-0000-00008CB10000}"/>
    <cellStyle name="20% - Accent1 4 7 6 4 4" xfId="45637" xr:uid="{00000000-0005-0000-0000-00008DB10000}"/>
    <cellStyle name="20% - Accent1 4 7 6 5" xfId="45638" xr:uid="{00000000-0005-0000-0000-00008EB10000}"/>
    <cellStyle name="20% - Accent1 4 7 6 5 2" xfId="45639" xr:uid="{00000000-0005-0000-0000-00008FB10000}"/>
    <cellStyle name="20% - Accent1 4 7 6 5 2 2" xfId="45640" xr:uid="{00000000-0005-0000-0000-000090B10000}"/>
    <cellStyle name="20% - Accent1 4 7 6 5 3" xfId="45641" xr:uid="{00000000-0005-0000-0000-000091B10000}"/>
    <cellStyle name="20% - Accent1 4 7 6 6" xfId="45642" xr:uid="{00000000-0005-0000-0000-000092B10000}"/>
    <cellStyle name="20% - Accent1 4 7 6 6 2" xfId="45643" xr:uid="{00000000-0005-0000-0000-000093B10000}"/>
    <cellStyle name="20% - Accent1 4 7 6 6 2 2" xfId="45644" xr:uid="{00000000-0005-0000-0000-000094B10000}"/>
    <cellStyle name="20% - Accent1 4 7 6 6 3" xfId="45645" xr:uid="{00000000-0005-0000-0000-000095B10000}"/>
    <cellStyle name="20% - Accent1 4 7 6 7" xfId="45646" xr:uid="{00000000-0005-0000-0000-000096B10000}"/>
    <cellStyle name="20% - Accent1 4 7 6 7 2" xfId="45647" xr:uid="{00000000-0005-0000-0000-000097B10000}"/>
    <cellStyle name="20% - Accent1 4 7 6 8" xfId="45648" xr:uid="{00000000-0005-0000-0000-000098B10000}"/>
    <cellStyle name="20% - Accent1 4 7 6 8 2" xfId="45649" xr:uid="{00000000-0005-0000-0000-000099B10000}"/>
    <cellStyle name="20% - Accent1 4 7 6 9" xfId="45650" xr:uid="{00000000-0005-0000-0000-00009AB10000}"/>
    <cellStyle name="20% - Accent1 4 7 7" xfId="45651" xr:uid="{00000000-0005-0000-0000-00009BB10000}"/>
    <cellStyle name="20% - Accent1 4 7 7 2" xfId="45652" xr:uid="{00000000-0005-0000-0000-00009CB10000}"/>
    <cellStyle name="20% - Accent1 4 7 7 2 2" xfId="45653" xr:uid="{00000000-0005-0000-0000-00009DB10000}"/>
    <cellStyle name="20% - Accent1 4 7 7 2 2 2" xfId="45654" xr:uid="{00000000-0005-0000-0000-00009EB10000}"/>
    <cellStyle name="20% - Accent1 4 7 7 2 3" xfId="45655" xr:uid="{00000000-0005-0000-0000-00009FB10000}"/>
    <cellStyle name="20% - Accent1 4 7 7 3" xfId="45656" xr:uid="{00000000-0005-0000-0000-0000A0B10000}"/>
    <cellStyle name="20% - Accent1 4 7 7 3 2" xfId="45657" xr:uid="{00000000-0005-0000-0000-0000A1B10000}"/>
    <cellStyle name="20% - Accent1 4 7 7 4" xfId="45658" xr:uid="{00000000-0005-0000-0000-0000A2B10000}"/>
    <cellStyle name="20% - Accent1 4 7 8" xfId="45659" xr:uid="{00000000-0005-0000-0000-0000A3B10000}"/>
    <cellStyle name="20% - Accent1 4 7 8 2" xfId="45660" xr:uid="{00000000-0005-0000-0000-0000A4B10000}"/>
    <cellStyle name="20% - Accent1 4 7 8 2 2" xfId="45661" xr:uid="{00000000-0005-0000-0000-0000A5B10000}"/>
    <cellStyle name="20% - Accent1 4 7 8 2 2 2" xfId="45662" xr:uid="{00000000-0005-0000-0000-0000A6B10000}"/>
    <cellStyle name="20% - Accent1 4 7 8 2 3" xfId="45663" xr:uid="{00000000-0005-0000-0000-0000A7B10000}"/>
    <cellStyle name="20% - Accent1 4 7 8 3" xfId="45664" xr:uid="{00000000-0005-0000-0000-0000A8B10000}"/>
    <cellStyle name="20% - Accent1 4 7 8 3 2" xfId="45665" xr:uid="{00000000-0005-0000-0000-0000A9B10000}"/>
    <cellStyle name="20% - Accent1 4 7 8 4" xfId="45666" xr:uid="{00000000-0005-0000-0000-0000AAB10000}"/>
    <cellStyle name="20% - Accent1 4 7 9" xfId="45667" xr:uid="{00000000-0005-0000-0000-0000ABB10000}"/>
    <cellStyle name="20% - Accent1 4 7 9 2" xfId="45668" xr:uid="{00000000-0005-0000-0000-0000ACB10000}"/>
    <cellStyle name="20% - Accent1 4 7 9 2 2" xfId="45669" xr:uid="{00000000-0005-0000-0000-0000ADB10000}"/>
    <cellStyle name="20% - Accent1 4 7 9 2 2 2" xfId="45670" xr:uid="{00000000-0005-0000-0000-0000AEB10000}"/>
    <cellStyle name="20% - Accent1 4 7 9 2 3" xfId="45671" xr:uid="{00000000-0005-0000-0000-0000AFB10000}"/>
    <cellStyle name="20% - Accent1 4 7 9 3" xfId="45672" xr:uid="{00000000-0005-0000-0000-0000B0B10000}"/>
    <cellStyle name="20% - Accent1 4 7 9 3 2" xfId="45673" xr:uid="{00000000-0005-0000-0000-0000B1B10000}"/>
    <cellStyle name="20% - Accent1 4 7 9 4" xfId="45674" xr:uid="{00000000-0005-0000-0000-0000B2B10000}"/>
    <cellStyle name="20% - Accent1 4 8" xfId="45675" xr:uid="{00000000-0005-0000-0000-0000B3B10000}"/>
    <cellStyle name="20% - Accent1 4 8 10" xfId="45676" xr:uid="{00000000-0005-0000-0000-0000B4B10000}"/>
    <cellStyle name="20% - Accent1 4 8 10 2" xfId="45677" xr:uid="{00000000-0005-0000-0000-0000B5B10000}"/>
    <cellStyle name="20% - Accent1 4 8 11" xfId="45678" xr:uid="{00000000-0005-0000-0000-0000B6B10000}"/>
    <cellStyle name="20% - Accent1 4 8 11 2" xfId="45679" xr:uid="{00000000-0005-0000-0000-0000B7B10000}"/>
    <cellStyle name="20% - Accent1 4 8 12" xfId="45680" xr:uid="{00000000-0005-0000-0000-0000B8B10000}"/>
    <cellStyle name="20% - Accent1 4 8 2" xfId="45681" xr:uid="{00000000-0005-0000-0000-0000B9B10000}"/>
    <cellStyle name="20% - Accent1 4 8 2 10" xfId="45682" xr:uid="{00000000-0005-0000-0000-0000BAB10000}"/>
    <cellStyle name="20% - Accent1 4 8 2 10 2" xfId="45683" xr:uid="{00000000-0005-0000-0000-0000BBB10000}"/>
    <cellStyle name="20% - Accent1 4 8 2 11" xfId="45684" xr:uid="{00000000-0005-0000-0000-0000BCB10000}"/>
    <cellStyle name="20% - Accent1 4 8 2 2" xfId="45685" xr:uid="{00000000-0005-0000-0000-0000BDB10000}"/>
    <cellStyle name="20% - Accent1 4 8 2 2 2" xfId="45686" xr:uid="{00000000-0005-0000-0000-0000BEB10000}"/>
    <cellStyle name="20% - Accent1 4 8 2 2 2 2" xfId="45687" xr:uid="{00000000-0005-0000-0000-0000BFB10000}"/>
    <cellStyle name="20% - Accent1 4 8 2 2 2 2 2" xfId="45688" xr:uid="{00000000-0005-0000-0000-0000C0B10000}"/>
    <cellStyle name="20% - Accent1 4 8 2 2 2 2 2 2" xfId="45689" xr:uid="{00000000-0005-0000-0000-0000C1B10000}"/>
    <cellStyle name="20% - Accent1 4 8 2 2 2 2 3" xfId="45690" xr:uid="{00000000-0005-0000-0000-0000C2B10000}"/>
    <cellStyle name="20% - Accent1 4 8 2 2 2 3" xfId="45691" xr:uid="{00000000-0005-0000-0000-0000C3B10000}"/>
    <cellStyle name="20% - Accent1 4 8 2 2 2 3 2" xfId="45692" xr:uid="{00000000-0005-0000-0000-0000C4B10000}"/>
    <cellStyle name="20% - Accent1 4 8 2 2 2 4" xfId="45693" xr:uid="{00000000-0005-0000-0000-0000C5B10000}"/>
    <cellStyle name="20% - Accent1 4 8 2 2 3" xfId="45694" xr:uid="{00000000-0005-0000-0000-0000C6B10000}"/>
    <cellStyle name="20% - Accent1 4 8 2 2 3 2" xfId="45695" xr:uid="{00000000-0005-0000-0000-0000C7B10000}"/>
    <cellStyle name="20% - Accent1 4 8 2 2 3 2 2" xfId="45696" xr:uid="{00000000-0005-0000-0000-0000C8B10000}"/>
    <cellStyle name="20% - Accent1 4 8 2 2 3 2 2 2" xfId="45697" xr:uid="{00000000-0005-0000-0000-0000C9B10000}"/>
    <cellStyle name="20% - Accent1 4 8 2 2 3 2 3" xfId="45698" xr:uid="{00000000-0005-0000-0000-0000CAB10000}"/>
    <cellStyle name="20% - Accent1 4 8 2 2 3 3" xfId="45699" xr:uid="{00000000-0005-0000-0000-0000CBB10000}"/>
    <cellStyle name="20% - Accent1 4 8 2 2 3 3 2" xfId="45700" xr:uid="{00000000-0005-0000-0000-0000CCB10000}"/>
    <cellStyle name="20% - Accent1 4 8 2 2 3 4" xfId="45701" xr:uid="{00000000-0005-0000-0000-0000CDB10000}"/>
    <cellStyle name="20% - Accent1 4 8 2 2 4" xfId="45702" xr:uid="{00000000-0005-0000-0000-0000CEB10000}"/>
    <cellStyle name="20% - Accent1 4 8 2 2 4 2" xfId="45703" xr:uid="{00000000-0005-0000-0000-0000CFB10000}"/>
    <cellStyle name="20% - Accent1 4 8 2 2 4 2 2" xfId="45704" xr:uid="{00000000-0005-0000-0000-0000D0B10000}"/>
    <cellStyle name="20% - Accent1 4 8 2 2 4 2 2 2" xfId="45705" xr:uid="{00000000-0005-0000-0000-0000D1B10000}"/>
    <cellStyle name="20% - Accent1 4 8 2 2 4 2 3" xfId="45706" xr:uid="{00000000-0005-0000-0000-0000D2B10000}"/>
    <cellStyle name="20% - Accent1 4 8 2 2 4 3" xfId="45707" xr:uid="{00000000-0005-0000-0000-0000D3B10000}"/>
    <cellStyle name="20% - Accent1 4 8 2 2 4 3 2" xfId="45708" xr:uid="{00000000-0005-0000-0000-0000D4B10000}"/>
    <cellStyle name="20% - Accent1 4 8 2 2 4 4" xfId="45709" xr:uid="{00000000-0005-0000-0000-0000D5B10000}"/>
    <cellStyle name="20% - Accent1 4 8 2 2 5" xfId="45710" xr:uid="{00000000-0005-0000-0000-0000D6B10000}"/>
    <cellStyle name="20% - Accent1 4 8 2 2 5 2" xfId="45711" xr:uid="{00000000-0005-0000-0000-0000D7B10000}"/>
    <cellStyle name="20% - Accent1 4 8 2 2 5 2 2" xfId="45712" xr:uid="{00000000-0005-0000-0000-0000D8B10000}"/>
    <cellStyle name="20% - Accent1 4 8 2 2 5 3" xfId="45713" xr:uid="{00000000-0005-0000-0000-0000D9B10000}"/>
    <cellStyle name="20% - Accent1 4 8 2 2 6" xfId="45714" xr:uid="{00000000-0005-0000-0000-0000DAB10000}"/>
    <cellStyle name="20% - Accent1 4 8 2 2 6 2" xfId="45715" xr:uid="{00000000-0005-0000-0000-0000DBB10000}"/>
    <cellStyle name="20% - Accent1 4 8 2 2 6 2 2" xfId="45716" xr:uid="{00000000-0005-0000-0000-0000DCB10000}"/>
    <cellStyle name="20% - Accent1 4 8 2 2 6 3" xfId="45717" xr:uid="{00000000-0005-0000-0000-0000DDB10000}"/>
    <cellStyle name="20% - Accent1 4 8 2 2 7" xfId="45718" xr:uid="{00000000-0005-0000-0000-0000DEB10000}"/>
    <cellStyle name="20% - Accent1 4 8 2 2 7 2" xfId="45719" xr:uid="{00000000-0005-0000-0000-0000DFB10000}"/>
    <cellStyle name="20% - Accent1 4 8 2 2 8" xfId="45720" xr:uid="{00000000-0005-0000-0000-0000E0B10000}"/>
    <cellStyle name="20% - Accent1 4 8 2 2 8 2" xfId="45721" xr:uid="{00000000-0005-0000-0000-0000E1B10000}"/>
    <cellStyle name="20% - Accent1 4 8 2 2 9" xfId="45722" xr:uid="{00000000-0005-0000-0000-0000E2B10000}"/>
    <cellStyle name="20% - Accent1 4 8 2 3" xfId="45723" xr:uid="{00000000-0005-0000-0000-0000E3B10000}"/>
    <cellStyle name="20% - Accent1 4 8 2 3 2" xfId="45724" xr:uid="{00000000-0005-0000-0000-0000E4B10000}"/>
    <cellStyle name="20% - Accent1 4 8 2 3 2 2" xfId="45725" xr:uid="{00000000-0005-0000-0000-0000E5B10000}"/>
    <cellStyle name="20% - Accent1 4 8 2 3 2 2 2" xfId="45726" xr:uid="{00000000-0005-0000-0000-0000E6B10000}"/>
    <cellStyle name="20% - Accent1 4 8 2 3 2 2 2 2" xfId="45727" xr:uid="{00000000-0005-0000-0000-0000E7B10000}"/>
    <cellStyle name="20% - Accent1 4 8 2 3 2 2 3" xfId="45728" xr:uid="{00000000-0005-0000-0000-0000E8B10000}"/>
    <cellStyle name="20% - Accent1 4 8 2 3 2 3" xfId="45729" xr:uid="{00000000-0005-0000-0000-0000E9B10000}"/>
    <cellStyle name="20% - Accent1 4 8 2 3 2 3 2" xfId="45730" xr:uid="{00000000-0005-0000-0000-0000EAB10000}"/>
    <cellStyle name="20% - Accent1 4 8 2 3 2 4" xfId="45731" xr:uid="{00000000-0005-0000-0000-0000EBB10000}"/>
    <cellStyle name="20% - Accent1 4 8 2 3 3" xfId="45732" xr:uid="{00000000-0005-0000-0000-0000ECB10000}"/>
    <cellStyle name="20% - Accent1 4 8 2 3 3 2" xfId="45733" xr:uid="{00000000-0005-0000-0000-0000EDB10000}"/>
    <cellStyle name="20% - Accent1 4 8 2 3 3 2 2" xfId="45734" xr:uid="{00000000-0005-0000-0000-0000EEB10000}"/>
    <cellStyle name="20% - Accent1 4 8 2 3 3 2 2 2" xfId="45735" xr:uid="{00000000-0005-0000-0000-0000EFB10000}"/>
    <cellStyle name="20% - Accent1 4 8 2 3 3 2 3" xfId="45736" xr:uid="{00000000-0005-0000-0000-0000F0B10000}"/>
    <cellStyle name="20% - Accent1 4 8 2 3 3 3" xfId="45737" xr:uid="{00000000-0005-0000-0000-0000F1B10000}"/>
    <cellStyle name="20% - Accent1 4 8 2 3 3 3 2" xfId="45738" xr:uid="{00000000-0005-0000-0000-0000F2B10000}"/>
    <cellStyle name="20% - Accent1 4 8 2 3 3 4" xfId="45739" xr:uid="{00000000-0005-0000-0000-0000F3B10000}"/>
    <cellStyle name="20% - Accent1 4 8 2 3 4" xfId="45740" xr:uid="{00000000-0005-0000-0000-0000F4B10000}"/>
    <cellStyle name="20% - Accent1 4 8 2 3 4 2" xfId="45741" xr:uid="{00000000-0005-0000-0000-0000F5B10000}"/>
    <cellStyle name="20% - Accent1 4 8 2 3 4 2 2" xfId="45742" xr:uid="{00000000-0005-0000-0000-0000F6B10000}"/>
    <cellStyle name="20% - Accent1 4 8 2 3 4 2 2 2" xfId="45743" xr:uid="{00000000-0005-0000-0000-0000F7B10000}"/>
    <cellStyle name="20% - Accent1 4 8 2 3 4 2 3" xfId="45744" xr:uid="{00000000-0005-0000-0000-0000F8B10000}"/>
    <cellStyle name="20% - Accent1 4 8 2 3 4 3" xfId="45745" xr:uid="{00000000-0005-0000-0000-0000F9B10000}"/>
    <cellStyle name="20% - Accent1 4 8 2 3 4 3 2" xfId="45746" xr:uid="{00000000-0005-0000-0000-0000FAB10000}"/>
    <cellStyle name="20% - Accent1 4 8 2 3 4 4" xfId="45747" xr:uid="{00000000-0005-0000-0000-0000FBB10000}"/>
    <cellStyle name="20% - Accent1 4 8 2 3 5" xfId="45748" xr:uid="{00000000-0005-0000-0000-0000FCB10000}"/>
    <cellStyle name="20% - Accent1 4 8 2 3 5 2" xfId="45749" xr:uid="{00000000-0005-0000-0000-0000FDB10000}"/>
    <cellStyle name="20% - Accent1 4 8 2 3 5 2 2" xfId="45750" xr:uid="{00000000-0005-0000-0000-0000FEB10000}"/>
    <cellStyle name="20% - Accent1 4 8 2 3 5 3" xfId="45751" xr:uid="{00000000-0005-0000-0000-0000FFB10000}"/>
    <cellStyle name="20% - Accent1 4 8 2 3 6" xfId="45752" xr:uid="{00000000-0005-0000-0000-000000B20000}"/>
    <cellStyle name="20% - Accent1 4 8 2 3 6 2" xfId="45753" xr:uid="{00000000-0005-0000-0000-000001B20000}"/>
    <cellStyle name="20% - Accent1 4 8 2 3 6 2 2" xfId="45754" xr:uid="{00000000-0005-0000-0000-000002B20000}"/>
    <cellStyle name="20% - Accent1 4 8 2 3 6 3" xfId="45755" xr:uid="{00000000-0005-0000-0000-000003B20000}"/>
    <cellStyle name="20% - Accent1 4 8 2 3 7" xfId="45756" xr:uid="{00000000-0005-0000-0000-000004B20000}"/>
    <cellStyle name="20% - Accent1 4 8 2 3 7 2" xfId="45757" xr:uid="{00000000-0005-0000-0000-000005B20000}"/>
    <cellStyle name="20% - Accent1 4 8 2 3 8" xfId="45758" xr:uid="{00000000-0005-0000-0000-000006B20000}"/>
    <cellStyle name="20% - Accent1 4 8 2 3 8 2" xfId="45759" xr:uid="{00000000-0005-0000-0000-000007B20000}"/>
    <cellStyle name="20% - Accent1 4 8 2 3 9" xfId="45760" xr:uid="{00000000-0005-0000-0000-000008B20000}"/>
    <cellStyle name="20% - Accent1 4 8 2 4" xfId="45761" xr:uid="{00000000-0005-0000-0000-000009B20000}"/>
    <cellStyle name="20% - Accent1 4 8 2 4 2" xfId="45762" xr:uid="{00000000-0005-0000-0000-00000AB20000}"/>
    <cellStyle name="20% - Accent1 4 8 2 4 2 2" xfId="45763" xr:uid="{00000000-0005-0000-0000-00000BB20000}"/>
    <cellStyle name="20% - Accent1 4 8 2 4 2 2 2" xfId="45764" xr:uid="{00000000-0005-0000-0000-00000CB20000}"/>
    <cellStyle name="20% - Accent1 4 8 2 4 2 3" xfId="45765" xr:uid="{00000000-0005-0000-0000-00000DB20000}"/>
    <cellStyle name="20% - Accent1 4 8 2 4 3" xfId="45766" xr:uid="{00000000-0005-0000-0000-00000EB20000}"/>
    <cellStyle name="20% - Accent1 4 8 2 4 3 2" xfId="45767" xr:uid="{00000000-0005-0000-0000-00000FB20000}"/>
    <cellStyle name="20% - Accent1 4 8 2 4 4" xfId="45768" xr:uid="{00000000-0005-0000-0000-000010B20000}"/>
    <cellStyle name="20% - Accent1 4 8 2 5" xfId="45769" xr:uid="{00000000-0005-0000-0000-000011B20000}"/>
    <cellStyle name="20% - Accent1 4 8 2 5 2" xfId="45770" xr:uid="{00000000-0005-0000-0000-000012B20000}"/>
    <cellStyle name="20% - Accent1 4 8 2 5 2 2" xfId="45771" xr:uid="{00000000-0005-0000-0000-000013B20000}"/>
    <cellStyle name="20% - Accent1 4 8 2 5 2 2 2" xfId="45772" xr:uid="{00000000-0005-0000-0000-000014B20000}"/>
    <cellStyle name="20% - Accent1 4 8 2 5 2 3" xfId="45773" xr:uid="{00000000-0005-0000-0000-000015B20000}"/>
    <cellStyle name="20% - Accent1 4 8 2 5 3" xfId="45774" xr:uid="{00000000-0005-0000-0000-000016B20000}"/>
    <cellStyle name="20% - Accent1 4 8 2 5 3 2" xfId="45775" xr:uid="{00000000-0005-0000-0000-000017B20000}"/>
    <cellStyle name="20% - Accent1 4 8 2 5 4" xfId="45776" xr:uid="{00000000-0005-0000-0000-000018B20000}"/>
    <cellStyle name="20% - Accent1 4 8 2 6" xfId="45777" xr:uid="{00000000-0005-0000-0000-000019B20000}"/>
    <cellStyle name="20% - Accent1 4 8 2 6 2" xfId="45778" xr:uid="{00000000-0005-0000-0000-00001AB20000}"/>
    <cellStyle name="20% - Accent1 4 8 2 6 2 2" xfId="45779" xr:uid="{00000000-0005-0000-0000-00001BB20000}"/>
    <cellStyle name="20% - Accent1 4 8 2 6 2 2 2" xfId="45780" xr:uid="{00000000-0005-0000-0000-00001CB20000}"/>
    <cellStyle name="20% - Accent1 4 8 2 6 2 3" xfId="45781" xr:uid="{00000000-0005-0000-0000-00001DB20000}"/>
    <cellStyle name="20% - Accent1 4 8 2 6 3" xfId="45782" xr:uid="{00000000-0005-0000-0000-00001EB20000}"/>
    <cellStyle name="20% - Accent1 4 8 2 6 3 2" xfId="45783" xr:uid="{00000000-0005-0000-0000-00001FB20000}"/>
    <cellStyle name="20% - Accent1 4 8 2 6 4" xfId="45784" xr:uid="{00000000-0005-0000-0000-000020B20000}"/>
    <cellStyle name="20% - Accent1 4 8 2 7" xfId="45785" xr:uid="{00000000-0005-0000-0000-000021B20000}"/>
    <cellStyle name="20% - Accent1 4 8 2 7 2" xfId="45786" xr:uid="{00000000-0005-0000-0000-000022B20000}"/>
    <cellStyle name="20% - Accent1 4 8 2 7 2 2" xfId="45787" xr:uid="{00000000-0005-0000-0000-000023B20000}"/>
    <cellStyle name="20% - Accent1 4 8 2 7 3" xfId="45788" xr:uid="{00000000-0005-0000-0000-000024B20000}"/>
    <cellStyle name="20% - Accent1 4 8 2 8" xfId="45789" xr:uid="{00000000-0005-0000-0000-000025B20000}"/>
    <cellStyle name="20% - Accent1 4 8 2 8 2" xfId="45790" xr:uid="{00000000-0005-0000-0000-000026B20000}"/>
    <cellStyle name="20% - Accent1 4 8 2 8 2 2" xfId="45791" xr:uid="{00000000-0005-0000-0000-000027B20000}"/>
    <cellStyle name="20% - Accent1 4 8 2 8 3" xfId="45792" xr:uid="{00000000-0005-0000-0000-000028B20000}"/>
    <cellStyle name="20% - Accent1 4 8 2 9" xfId="45793" xr:uid="{00000000-0005-0000-0000-000029B20000}"/>
    <cellStyle name="20% - Accent1 4 8 2 9 2" xfId="45794" xr:uid="{00000000-0005-0000-0000-00002AB20000}"/>
    <cellStyle name="20% - Accent1 4 8 3" xfId="45795" xr:uid="{00000000-0005-0000-0000-00002BB20000}"/>
    <cellStyle name="20% - Accent1 4 8 3 2" xfId="45796" xr:uid="{00000000-0005-0000-0000-00002CB20000}"/>
    <cellStyle name="20% - Accent1 4 8 3 2 2" xfId="45797" xr:uid="{00000000-0005-0000-0000-00002DB20000}"/>
    <cellStyle name="20% - Accent1 4 8 3 2 2 2" xfId="45798" xr:uid="{00000000-0005-0000-0000-00002EB20000}"/>
    <cellStyle name="20% - Accent1 4 8 3 2 2 2 2" xfId="45799" xr:uid="{00000000-0005-0000-0000-00002FB20000}"/>
    <cellStyle name="20% - Accent1 4 8 3 2 2 3" xfId="45800" xr:uid="{00000000-0005-0000-0000-000030B20000}"/>
    <cellStyle name="20% - Accent1 4 8 3 2 3" xfId="45801" xr:uid="{00000000-0005-0000-0000-000031B20000}"/>
    <cellStyle name="20% - Accent1 4 8 3 2 3 2" xfId="45802" xr:uid="{00000000-0005-0000-0000-000032B20000}"/>
    <cellStyle name="20% - Accent1 4 8 3 2 4" xfId="45803" xr:uid="{00000000-0005-0000-0000-000033B20000}"/>
    <cellStyle name="20% - Accent1 4 8 3 3" xfId="45804" xr:uid="{00000000-0005-0000-0000-000034B20000}"/>
    <cellStyle name="20% - Accent1 4 8 3 3 2" xfId="45805" xr:uid="{00000000-0005-0000-0000-000035B20000}"/>
    <cellStyle name="20% - Accent1 4 8 3 3 2 2" xfId="45806" xr:uid="{00000000-0005-0000-0000-000036B20000}"/>
    <cellStyle name="20% - Accent1 4 8 3 3 2 2 2" xfId="45807" xr:uid="{00000000-0005-0000-0000-000037B20000}"/>
    <cellStyle name="20% - Accent1 4 8 3 3 2 3" xfId="45808" xr:uid="{00000000-0005-0000-0000-000038B20000}"/>
    <cellStyle name="20% - Accent1 4 8 3 3 3" xfId="45809" xr:uid="{00000000-0005-0000-0000-000039B20000}"/>
    <cellStyle name="20% - Accent1 4 8 3 3 3 2" xfId="45810" xr:uid="{00000000-0005-0000-0000-00003AB20000}"/>
    <cellStyle name="20% - Accent1 4 8 3 3 4" xfId="45811" xr:uid="{00000000-0005-0000-0000-00003BB20000}"/>
    <cellStyle name="20% - Accent1 4 8 3 4" xfId="45812" xr:uid="{00000000-0005-0000-0000-00003CB20000}"/>
    <cellStyle name="20% - Accent1 4 8 3 4 2" xfId="45813" xr:uid="{00000000-0005-0000-0000-00003DB20000}"/>
    <cellStyle name="20% - Accent1 4 8 3 4 2 2" xfId="45814" xr:uid="{00000000-0005-0000-0000-00003EB20000}"/>
    <cellStyle name="20% - Accent1 4 8 3 4 2 2 2" xfId="45815" xr:uid="{00000000-0005-0000-0000-00003FB20000}"/>
    <cellStyle name="20% - Accent1 4 8 3 4 2 3" xfId="45816" xr:uid="{00000000-0005-0000-0000-000040B20000}"/>
    <cellStyle name="20% - Accent1 4 8 3 4 3" xfId="45817" xr:uid="{00000000-0005-0000-0000-000041B20000}"/>
    <cellStyle name="20% - Accent1 4 8 3 4 3 2" xfId="45818" xr:uid="{00000000-0005-0000-0000-000042B20000}"/>
    <cellStyle name="20% - Accent1 4 8 3 4 4" xfId="45819" xr:uid="{00000000-0005-0000-0000-000043B20000}"/>
    <cellStyle name="20% - Accent1 4 8 3 5" xfId="45820" xr:uid="{00000000-0005-0000-0000-000044B20000}"/>
    <cellStyle name="20% - Accent1 4 8 3 5 2" xfId="45821" xr:uid="{00000000-0005-0000-0000-000045B20000}"/>
    <cellStyle name="20% - Accent1 4 8 3 5 2 2" xfId="45822" xr:uid="{00000000-0005-0000-0000-000046B20000}"/>
    <cellStyle name="20% - Accent1 4 8 3 5 3" xfId="45823" xr:uid="{00000000-0005-0000-0000-000047B20000}"/>
    <cellStyle name="20% - Accent1 4 8 3 6" xfId="45824" xr:uid="{00000000-0005-0000-0000-000048B20000}"/>
    <cellStyle name="20% - Accent1 4 8 3 6 2" xfId="45825" xr:uid="{00000000-0005-0000-0000-000049B20000}"/>
    <cellStyle name="20% - Accent1 4 8 3 6 2 2" xfId="45826" xr:uid="{00000000-0005-0000-0000-00004AB20000}"/>
    <cellStyle name="20% - Accent1 4 8 3 6 3" xfId="45827" xr:uid="{00000000-0005-0000-0000-00004BB20000}"/>
    <cellStyle name="20% - Accent1 4 8 3 7" xfId="45828" xr:uid="{00000000-0005-0000-0000-00004CB20000}"/>
    <cellStyle name="20% - Accent1 4 8 3 7 2" xfId="45829" xr:uid="{00000000-0005-0000-0000-00004DB20000}"/>
    <cellStyle name="20% - Accent1 4 8 3 8" xfId="45830" xr:uid="{00000000-0005-0000-0000-00004EB20000}"/>
    <cellStyle name="20% - Accent1 4 8 3 8 2" xfId="45831" xr:uid="{00000000-0005-0000-0000-00004FB20000}"/>
    <cellStyle name="20% - Accent1 4 8 3 9" xfId="45832" xr:uid="{00000000-0005-0000-0000-000050B20000}"/>
    <cellStyle name="20% - Accent1 4 8 4" xfId="45833" xr:uid="{00000000-0005-0000-0000-000051B20000}"/>
    <cellStyle name="20% - Accent1 4 8 4 2" xfId="45834" xr:uid="{00000000-0005-0000-0000-000052B20000}"/>
    <cellStyle name="20% - Accent1 4 8 4 2 2" xfId="45835" xr:uid="{00000000-0005-0000-0000-000053B20000}"/>
    <cellStyle name="20% - Accent1 4 8 4 2 2 2" xfId="45836" xr:uid="{00000000-0005-0000-0000-000054B20000}"/>
    <cellStyle name="20% - Accent1 4 8 4 2 2 2 2" xfId="45837" xr:uid="{00000000-0005-0000-0000-000055B20000}"/>
    <cellStyle name="20% - Accent1 4 8 4 2 2 3" xfId="45838" xr:uid="{00000000-0005-0000-0000-000056B20000}"/>
    <cellStyle name="20% - Accent1 4 8 4 2 3" xfId="45839" xr:uid="{00000000-0005-0000-0000-000057B20000}"/>
    <cellStyle name="20% - Accent1 4 8 4 2 3 2" xfId="45840" xr:uid="{00000000-0005-0000-0000-000058B20000}"/>
    <cellStyle name="20% - Accent1 4 8 4 2 4" xfId="45841" xr:uid="{00000000-0005-0000-0000-000059B20000}"/>
    <cellStyle name="20% - Accent1 4 8 4 3" xfId="45842" xr:uid="{00000000-0005-0000-0000-00005AB20000}"/>
    <cellStyle name="20% - Accent1 4 8 4 3 2" xfId="45843" xr:uid="{00000000-0005-0000-0000-00005BB20000}"/>
    <cellStyle name="20% - Accent1 4 8 4 3 2 2" xfId="45844" xr:uid="{00000000-0005-0000-0000-00005CB20000}"/>
    <cellStyle name="20% - Accent1 4 8 4 3 2 2 2" xfId="45845" xr:uid="{00000000-0005-0000-0000-00005DB20000}"/>
    <cellStyle name="20% - Accent1 4 8 4 3 2 3" xfId="45846" xr:uid="{00000000-0005-0000-0000-00005EB20000}"/>
    <cellStyle name="20% - Accent1 4 8 4 3 3" xfId="45847" xr:uid="{00000000-0005-0000-0000-00005FB20000}"/>
    <cellStyle name="20% - Accent1 4 8 4 3 3 2" xfId="45848" xr:uid="{00000000-0005-0000-0000-000060B20000}"/>
    <cellStyle name="20% - Accent1 4 8 4 3 4" xfId="45849" xr:uid="{00000000-0005-0000-0000-000061B20000}"/>
    <cellStyle name="20% - Accent1 4 8 4 4" xfId="45850" xr:uid="{00000000-0005-0000-0000-000062B20000}"/>
    <cellStyle name="20% - Accent1 4 8 4 4 2" xfId="45851" xr:uid="{00000000-0005-0000-0000-000063B20000}"/>
    <cellStyle name="20% - Accent1 4 8 4 4 2 2" xfId="45852" xr:uid="{00000000-0005-0000-0000-000064B20000}"/>
    <cellStyle name="20% - Accent1 4 8 4 4 2 2 2" xfId="45853" xr:uid="{00000000-0005-0000-0000-000065B20000}"/>
    <cellStyle name="20% - Accent1 4 8 4 4 2 3" xfId="45854" xr:uid="{00000000-0005-0000-0000-000066B20000}"/>
    <cellStyle name="20% - Accent1 4 8 4 4 3" xfId="45855" xr:uid="{00000000-0005-0000-0000-000067B20000}"/>
    <cellStyle name="20% - Accent1 4 8 4 4 3 2" xfId="45856" xr:uid="{00000000-0005-0000-0000-000068B20000}"/>
    <cellStyle name="20% - Accent1 4 8 4 4 4" xfId="45857" xr:uid="{00000000-0005-0000-0000-000069B20000}"/>
    <cellStyle name="20% - Accent1 4 8 4 5" xfId="45858" xr:uid="{00000000-0005-0000-0000-00006AB20000}"/>
    <cellStyle name="20% - Accent1 4 8 4 5 2" xfId="45859" xr:uid="{00000000-0005-0000-0000-00006BB20000}"/>
    <cellStyle name="20% - Accent1 4 8 4 5 2 2" xfId="45860" xr:uid="{00000000-0005-0000-0000-00006CB20000}"/>
    <cellStyle name="20% - Accent1 4 8 4 5 3" xfId="45861" xr:uid="{00000000-0005-0000-0000-00006DB20000}"/>
    <cellStyle name="20% - Accent1 4 8 4 6" xfId="45862" xr:uid="{00000000-0005-0000-0000-00006EB20000}"/>
    <cellStyle name="20% - Accent1 4 8 4 6 2" xfId="45863" xr:uid="{00000000-0005-0000-0000-00006FB20000}"/>
    <cellStyle name="20% - Accent1 4 8 4 6 2 2" xfId="45864" xr:uid="{00000000-0005-0000-0000-000070B20000}"/>
    <cellStyle name="20% - Accent1 4 8 4 6 3" xfId="45865" xr:uid="{00000000-0005-0000-0000-000071B20000}"/>
    <cellStyle name="20% - Accent1 4 8 4 7" xfId="45866" xr:uid="{00000000-0005-0000-0000-000072B20000}"/>
    <cellStyle name="20% - Accent1 4 8 4 7 2" xfId="45867" xr:uid="{00000000-0005-0000-0000-000073B20000}"/>
    <cellStyle name="20% - Accent1 4 8 4 8" xfId="45868" xr:uid="{00000000-0005-0000-0000-000074B20000}"/>
    <cellStyle name="20% - Accent1 4 8 4 8 2" xfId="45869" xr:uid="{00000000-0005-0000-0000-000075B20000}"/>
    <cellStyle name="20% - Accent1 4 8 4 9" xfId="45870" xr:uid="{00000000-0005-0000-0000-000076B20000}"/>
    <cellStyle name="20% - Accent1 4 8 5" xfId="45871" xr:uid="{00000000-0005-0000-0000-000077B20000}"/>
    <cellStyle name="20% - Accent1 4 8 5 2" xfId="45872" xr:uid="{00000000-0005-0000-0000-000078B20000}"/>
    <cellStyle name="20% - Accent1 4 8 5 2 2" xfId="45873" xr:uid="{00000000-0005-0000-0000-000079B20000}"/>
    <cellStyle name="20% - Accent1 4 8 5 2 2 2" xfId="45874" xr:uid="{00000000-0005-0000-0000-00007AB20000}"/>
    <cellStyle name="20% - Accent1 4 8 5 2 3" xfId="45875" xr:uid="{00000000-0005-0000-0000-00007BB20000}"/>
    <cellStyle name="20% - Accent1 4 8 5 3" xfId="45876" xr:uid="{00000000-0005-0000-0000-00007CB20000}"/>
    <cellStyle name="20% - Accent1 4 8 5 3 2" xfId="45877" xr:uid="{00000000-0005-0000-0000-00007DB20000}"/>
    <cellStyle name="20% - Accent1 4 8 5 4" xfId="45878" xr:uid="{00000000-0005-0000-0000-00007EB20000}"/>
    <cellStyle name="20% - Accent1 4 8 6" xfId="45879" xr:uid="{00000000-0005-0000-0000-00007FB20000}"/>
    <cellStyle name="20% - Accent1 4 8 6 2" xfId="45880" xr:uid="{00000000-0005-0000-0000-000080B20000}"/>
    <cellStyle name="20% - Accent1 4 8 6 2 2" xfId="45881" xr:uid="{00000000-0005-0000-0000-000081B20000}"/>
    <cellStyle name="20% - Accent1 4 8 6 2 2 2" xfId="45882" xr:uid="{00000000-0005-0000-0000-000082B20000}"/>
    <cellStyle name="20% - Accent1 4 8 6 2 3" xfId="45883" xr:uid="{00000000-0005-0000-0000-000083B20000}"/>
    <cellStyle name="20% - Accent1 4 8 6 3" xfId="45884" xr:uid="{00000000-0005-0000-0000-000084B20000}"/>
    <cellStyle name="20% - Accent1 4 8 6 3 2" xfId="45885" xr:uid="{00000000-0005-0000-0000-000085B20000}"/>
    <cellStyle name="20% - Accent1 4 8 6 4" xfId="45886" xr:uid="{00000000-0005-0000-0000-000086B20000}"/>
    <cellStyle name="20% - Accent1 4 8 7" xfId="45887" xr:uid="{00000000-0005-0000-0000-000087B20000}"/>
    <cellStyle name="20% - Accent1 4 8 7 2" xfId="45888" xr:uid="{00000000-0005-0000-0000-000088B20000}"/>
    <cellStyle name="20% - Accent1 4 8 7 2 2" xfId="45889" xr:uid="{00000000-0005-0000-0000-000089B20000}"/>
    <cellStyle name="20% - Accent1 4 8 7 2 2 2" xfId="45890" xr:uid="{00000000-0005-0000-0000-00008AB20000}"/>
    <cellStyle name="20% - Accent1 4 8 7 2 3" xfId="45891" xr:uid="{00000000-0005-0000-0000-00008BB20000}"/>
    <cellStyle name="20% - Accent1 4 8 7 3" xfId="45892" xr:uid="{00000000-0005-0000-0000-00008CB20000}"/>
    <cellStyle name="20% - Accent1 4 8 7 3 2" xfId="45893" xr:uid="{00000000-0005-0000-0000-00008DB20000}"/>
    <cellStyle name="20% - Accent1 4 8 7 4" xfId="45894" xr:uid="{00000000-0005-0000-0000-00008EB20000}"/>
    <cellStyle name="20% - Accent1 4 8 8" xfId="45895" xr:uid="{00000000-0005-0000-0000-00008FB20000}"/>
    <cellStyle name="20% - Accent1 4 8 8 2" xfId="45896" xr:uid="{00000000-0005-0000-0000-000090B20000}"/>
    <cellStyle name="20% - Accent1 4 8 8 2 2" xfId="45897" xr:uid="{00000000-0005-0000-0000-000091B20000}"/>
    <cellStyle name="20% - Accent1 4 8 8 3" xfId="45898" xr:uid="{00000000-0005-0000-0000-000092B20000}"/>
    <cellStyle name="20% - Accent1 4 8 9" xfId="45899" xr:uid="{00000000-0005-0000-0000-000093B20000}"/>
    <cellStyle name="20% - Accent1 4 8 9 2" xfId="45900" xr:uid="{00000000-0005-0000-0000-000094B20000}"/>
    <cellStyle name="20% - Accent1 4 8 9 2 2" xfId="45901" xr:uid="{00000000-0005-0000-0000-000095B20000}"/>
    <cellStyle name="20% - Accent1 4 8 9 3" xfId="45902" xr:uid="{00000000-0005-0000-0000-000096B20000}"/>
    <cellStyle name="20% - Accent1 4 9" xfId="45903" xr:uid="{00000000-0005-0000-0000-000097B20000}"/>
    <cellStyle name="20% - Accent1 4 9 10" xfId="45904" xr:uid="{00000000-0005-0000-0000-000098B20000}"/>
    <cellStyle name="20% - Accent1 4 9 10 2" xfId="45905" xr:uid="{00000000-0005-0000-0000-000099B20000}"/>
    <cellStyle name="20% - Accent1 4 9 11" xfId="45906" xr:uid="{00000000-0005-0000-0000-00009AB20000}"/>
    <cellStyle name="20% - Accent1 4 9 2" xfId="45907" xr:uid="{00000000-0005-0000-0000-00009BB20000}"/>
    <cellStyle name="20% - Accent1 4 9 2 2" xfId="45908" xr:uid="{00000000-0005-0000-0000-00009CB20000}"/>
    <cellStyle name="20% - Accent1 4 9 2 2 2" xfId="45909" xr:uid="{00000000-0005-0000-0000-00009DB20000}"/>
    <cellStyle name="20% - Accent1 4 9 2 2 2 2" xfId="45910" xr:uid="{00000000-0005-0000-0000-00009EB20000}"/>
    <cellStyle name="20% - Accent1 4 9 2 2 2 2 2" xfId="45911" xr:uid="{00000000-0005-0000-0000-00009FB20000}"/>
    <cellStyle name="20% - Accent1 4 9 2 2 2 3" xfId="45912" xr:uid="{00000000-0005-0000-0000-0000A0B20000}"/>
    <cellStyle name="20% - Accent1 4 9 2 2 3" xfId="45913" xr:uid="{00000000-0005-0000-0000-0000A1B20000}"/>
    <cellStyle name="20% - Accent1 4 9 2 2 3 2" xfId="45914" xr:uid="{00000000-0005-0000-0000-0000A2B20000}"/>
    <cellStyle name="20% - Accent1 4 9 2 2 4" xfId="45915" xr:uid="{00000000-0005-0000-0000-0000A3B20000}"/>
    <cellStyle name="20% - Accent1 4 9 2 3" xfId="45916" xr:uid="{00000000-0005-0000-0000-0000A4B20000}"/>
    <cellStyle name="20% - Accent1 4 9 2 3 2" xfId="45917" xr:uid="{00000000-0005-0000-0000-0000A5B20000}"/>
    <cellStyle name="20% - Accent1 4 9 2 3 2 2" xfId="45918" xr:uid="{00000000-0005-0000-0000-0000A6B20000}"/>
    <cellStyle name="20% - Accent1 4 9 2 3 2 2 2" xfId="45919" xr:uid="{00000000-0005-0000-0000-0000A7B20000}"/>
    <cellStyle name="20% - Accent1 4 9 2 3 2 3" xfId="45920" xr:uid="{00000000-0005-0000-0000-0000A8B20000}"/>
    <cellStyle name="20% - Accent1 4 9 2 3 3" xfId="45921" xr:uid="{00000000-0005-0000-0000-0000A9B20000}"/>
    <cellStyle name="20% - Accent1 4 9 2 3 3 2" xfId="45922" xr:uid="{00000000-0005-0000-0000-0000AAB20000}"/>
    <cellStyle name="20% - Accent1 4 9 2 3 4" xfId="45923" xr:uid="{00000000-0005-0000-0000-0000ABB20000}"/>
    <cellStyle name="20% - Accent1 4 9 2 4" xfId="45924" xr:uid="{00000000-0005-0000-0000-0000ACB20000}"/>
    <cellStyle name="20% - Accent1 4 9 2 4 2" xfId="45925" xr:uid="{00000000-0005-0000-0000-0000ADB20000}"/>
    <cellStyle name="20% - Accent1 4 9 2 4 2 2" xfId="45926" xr:uid="{00000000-0005-0000-0000-0000AEB20000}"/>
    <cellStyle name="20% - Accent1 4 9 2 4 2 2 2" xfId="45927" xr:uid="{00000000-0005-0000-0000-0000AFB20000}"/>
    <cellStyle name="20% - Accent1 4 9 2 4 2 3" xfId="45928" xr:uid="{00000000-0005-0000-0000-0000B0B20000}"/>
    <cellStyle name="20% - Accent1 4 9 2 4 3" xfId="45929" xr:uid="{00000000-0005-0000-0000-0000B1B20000}"/>
    <cellStyle name="20% - Accent1 4 9 2 4 3 2" xfId="45930" xr:uid="{00000000-0005-0000-0000-0000B2B20000}"/>
    <cellStyle name="20% - Accent1 4 9 2 4 4" xfId="45931" xr:uid="{00000000-0005-0000-0000-0000B3B20000}"/>
    <cellStyle name="20% - Accent1 4 9 2 5" xfId="45932" xr:uid="{00000000-0005-0000-0000-0000B4B20000}"/>
    <cellStyle name="20% - Accent1 4 9 2 5 2" xfId="45933" xr:uid="{00000000-0005-0000-0000-0000B5B20000}"/>
    <cellStyle name="20% - Accent1 4 9 2 5 2 2" xfId="45934" xr:uid="{00000000-0005-0000-0000-0000B6B20000}"/>
    <cellStyle name="20% - Accent1 4 9 2 5 3" xfId="45935" xr:uid="{00000000-0005-0000-0000-0000B7B20000}"/>
    <cellStyle name="20% - Accent1 4 9 2 6" xfId="45936" xr:uid="{00000000-0005-0000-0000-0000B8B20000}"/>
    <cellStyle name="20% - Accent1 4 9 2 6 2" xfId="45937" xr:uid="{00000000-0005-0000-0000-0000B9B20000}"/>
    <cellStyle name="20% - Accent1 4 9 2 6 2 2" xfId="45938" xr:uid="{00000000-0005-0000-0000-0000BAB20000}"/>
    <cellStyle name="20% - Accent1 4 9 2 6 3" xfId="45939" xr:uid="{00000000-0005-0000-0000-0000BBB20000}"/>
    <cellStyle name="20% - Accent1 4 9 2 7" xfId="45940" xr:uid="{00000000-0005-0000-0000-0000BCB20000}"/>
    <cellStyle name="20% - Accent1 4 9 2 7 2" xfId="45941" xr:uid="{00000000-0005-0000-0000-0000BDB20000}"/>
    <cellStyle name="20% - Accent1 4 9 2 8" xfId="45942" xr:uid="{00000000-0005-0000-0000-0000BEB20000}"/>
    <cellStyle name="20% - Accent1 4 9 2 8 2" xfId="45943" xr:uid="{00000000-0005-0000-0000-0000BFB20000}"/>
    <cellStyle name="20% - Accent1 4 9 2 9" xfId="45944" xr:uid="{00000000-0005-0000-0000-0000C0B20000}"/>
    <cellStyle name="20% - Accent1 4 9 3" xfId="45945" xr:uid="{00000000-0005-0000-0000-0000C1B20000}"/>
    <cellStyle name="20% - Accent1 4 9 3 2" xfId="45946" xr:uid="{00000000-0005-0000-0000-0000C2B20000}"/>
    <cellStyle name="20% - Accent1 4 9 3 2 2" xfId="45947" xr:uid="{00000000-0005-0000-0000-0000C3B20000}"/>
    <cellStyle name="20% - Accent1 4 9 3 2 2 2" xfId="45948" xr:uid="{00000000-0005-0000-0000-0000C4B20000}"/>
    <cellStyle name="20% - Accent1 4 9 3 2 2 2 2" xfId="45949" xr:uid="{00000000-0005-0000-0000-0000C5B20000}"/>
    <cellStyle name="20% - Accent1 4 9 3 2 2 3" xfId="45950" xr:uid="{00000000-0005-0000-0000-0000C6B20000}"/>
    <cellStyle name="20% - Accent1 4 9 3 2 3" xfId="45951" xr:uid="{00000000-0005-0000-0000-0000C7B20000}"/>
    <cellStyle name="20% - Accent1 4 9 3 2 3 2" xfId="45952" xr:uid="{00000000-0005-0000-0000-0000C8B20000}"/>
    <cellStyle name="20% - Accent1 4 9 3 2 4" xfId="45953" xr:uid="{00000000-0005-0000-0000-0000C9B20000}"/>
    <cellStyle name="20% - Accent1 4 9 3 3" xfId="45954" xr:uid="{00000000-0005-0000-0000-0000CAB20000}"/>
    <cellStyle name="20% - Accent1 4 9 3 3 2" xfId="45955" xr:uid="{00000000-0005-0000-0000-0000CBB20000}"/>
    <cellStyle name="20% - Accent1 4 9 3 3 2 2" xfId="45956" xr:uid="{00000000-0005-0000-0000-0000CCB20000}"/>
    <cellStyle name="20% - Accent1 4 9 3 3 2 2 2" xfId="45957" xr:uid="{00000000-0005-0000-0000-0000CDB20000}"/>
    <cellStyle name="20% - Accent1 4 9 3 3 2 3" xfId="45958" xr:uid="{00000000-0005-0000-0000-0000CEB20000}"/>
    <cellStyle name="20% - Accent1 4 9 3 3 3" xfId="45959" xr:uid="{00000000-0005-0000-0000-0000CFB20000}"/>
    <cellStyle name="20% - Accent1 4 9 3 3 3 2" xfId="45960" xr:uid="{00000000-0005-0000-0000-0000D0B20000}"/>
    <cellStyle name="20% - Accent1 4 9 3 3 4" xfId="45961" xr:uid="{00000000-0005-0000-0000-0000D1B20000}"/>
    <cellStyle name="20% - Accent1 4 9 3 4" xfId="45962" xr:uid="{00000000-0005-0000-0000-0000D2B20000}"/>
    <cellStyle name="20% - Accent1 4 9 3 4 2" xfId="45963" xr:uid="{00000000-0005-0000-0000-0000D3B20000}"/>
    <cellStyle name="20% - Accent1 4 9 3 4 2 2" xfId="45964" xr:uid="{00000000-0005-0000-0000-0000D4B20000}"/>
    <cellStyle name="20% - Accent1 4 9 3 4 2 2 2" xfId="45965" xr:uid="{00000000-0005-0000-0000-0000D5B20000}"/>
    <cellStyle name="20% - Accent1 4 9 3 4 2 3" xfId="45966" xr:uid="{00000000-0005-0000-0000-0000D6B20000}"/>
    <cellStyle name="20% - Accent1 4 9 3 4 3" xfId="45967" xr:uid="{00000000-0005-0000-0000-0000D7B20000}"/>
    <cellStyle name="20% - Accent1 4 9 3 4 3 2" xfId="45968" xr:uid="{00000000-0005-0000-0000-0000D8B20000}"/>
    <cellStyle name="20% - Accent1 4 9 3 4 4" xfId="45969" xr:uid="{00000000-0005-0000-0000-0000D9B20000}"/>
    <cellStyle name="20% - Accent1 4 9 3 5" xfId="45970" xr:uid="{00000000-0005-0000-0000-0000DAB20000}"/>
    <cellStyle name="20% - Accent1 4 9 3 5 2" xfId="45971" xr:uid="{00000000-0005-0000-0000-0000DBB20000}"/>
    <cellStyle name="20% - Accent1 4 9 3 5 2 2" xfId="45972" xr:uid="{00000000-0005-0000-0000-0000DCB20000}"/>
    <cellStyle name="20% - Accent1 4 9 3 5 3" xfId="45973" xr:uid="{00000000-0005-0000-0000-0000DDB20000}"/>
    <cellStyle name="20% - Accent1 4 9 3 6" xfId="45974" xr:uid="{00000000-0005-0000-0000-0000DEB20000}"/>
    <cellStyle name="20% - Accent1 4 9 3 6 2" xfId="45975" xr:uid="{00000000-0005-0000-0000-0000DFB20000}"/>
    <cellStyle name="20% - Accent1 4 9 3 6 2 2" xfId="45976" xr:uid="{00000000-0005-0000-0000-0000E0B20000}"/>
    <cellStyle name="20% - Accent1 4 9 3 6 3" xfId="45977" xr:uid="{00000000-0005-0000-0000-0000E1B20000}"/>
    <cellStyle name="20% - Accent1 4 9 3 7" xfId="45978" xr:uid="{00000000-0005-0000-0000-0000E2B20000}"/>
    <cellStyle name="20% - Accent1 4 9 3 7 2" xfId="45979" xr:uid="{00000000-0005-0000-0000-0000E3B20000}"/>
    <cellStyle name="20% - Accent1 4 9 3 8" xfId="45980" xr:uid="{00000000-0005-0000-0000-0000E4B20000}"/>
    <cellStyle name="20% - Accent1 4 9 3 8 2" xfId="45981" xr:uid="{00000000-0005-0000-0000-0000E5B20000}"/>
    <cellStyle name="20% - Accent1 4 9 3 9" xfId="45982" xr:uid="{00000000-0005-0000-0000-0000E6B20000}"/>
    <cellStyle name="20% - Accent1 4 9 4" xfId="45983" xr:uid="{00000000-0005-0000-0000-0000E7B20000}"/>
    <cellStyle name="20% - Accent1 4 9 4 2" xfId="45984" xr:uid="{00000000-0005-0000-0000-0000E8B20000}"/>
    <cellStyle name="20% - Accent1 4 9 4 2 2" xfId="45985" xr:uid="{00000000-0005-0000-0000-0000E9B20000}"/>
    <cellStyle name="20% - Accent1 4 9 4 2 2 2" xfId="45986" xr:uid="{00000000-0005-0000-0000-0000EAB20000}"/>
    <cellStyle name="20% - Accent1 4 9 4 2 3" xfId="45987" xr:uid="{00000000-0005-0000-0000-0000EBB20000}"/>
    <cellStyle name="20% - Accent1 4 9 4 3" xfId="45988" xr:uid="{00000000-0005-0000-0000-0000ECB20000}"/>
    <cellStyle name="20% - Accent1 4 9 4 3 2" xfId="45989" xr:uid="{00000000-0005-0000-0000-0000EDB20000}"/>
    <cellStyle name="20% - Accent1 4 9 4 4" xfId="45990" xr:uid="{00000000-0005-0000-0000-0000EEB20000}"/>
    <cellStyle name="20% - Accent1 4 9 5" xfId="45991" xr:uid="{00000000-0005-0000-0000-0000EFB20000}"/>
    <cellStyle name="20% - Accent1 4 9 5 2" xfId="45992" xr:uid="{00000000-0005-0000-0000-0000F0B20000}"/>
    <cellStyle name="20% - Accent1 4 9 5 2 2" xfId="45993" xr:uid="{00000000-0005-0000-0000-0000F1B20000}"/>
    <cellStyle name="20% - Accent1 4 9 5 2 2 2" xfId="45994" xr:uid="{00000000-0005-0000-0000-0000F2B20000}"/>
    <cellStyle name="20% - Accent1 4 9 5 2 3" xfId="45995" xr:uid="{00000000-0005-0000-0000-0000F3B20000}"/>
    <cellStyle name="20% - Accent1 4 9 5 3" xfId="45996" xr:uid="{00000000-0005-0000-0000-0000F4B20000}"/>
    <cellStyle name="20% - Accent1 4 9 5 3 2" xfId="45997" xr:uid="{00000000-0005-0000-0000-0000F5B20000}"/>
    <cellStyle name="20% - Accent1 4 9 5 4" xfId="45998" xr:uid="{00000000-0005-0000-0000-0000F6B20000}"/>
    <cellStyle name="20% - Accent1 4 9 6" xfId="45999" xr:uid="{00000000-0005-0000-0000-0000F7B20000}"/>
    <cellStyle name="20% - Accent1 4 9 6 2" xfId="46000" xr:uid="{00000000-0005-0000-0000-0000F8B20000}"/>
    <cellStyle name="20% - Accent1 4 9 6 2 2" xfId="46001" xr:uid="{00000000-0005-0000-0000-0000F9B20000}"/>
    <cellStyle name="20% - Accent1 4 9 6 2 2 2" xfId="46002" xr:uid="{00000000-0005-0000-0000-0000FAB20000}"/>
    <cellStyle name="20% - Accent1 4 9 6 2 3" xfId="46003" xr:uid="{00000000-0005-0000-0000-0000FBB20000}"/>
    <cellStyle name="20% - Accent1 4 9 6 3" xfId="46004" xr:uid="{00000000-0005-0000-0000-0000FCB20000}"/>
    <cellStyle name="20% - Accent1 4 9 6 3 2" xfId="46005" xr:uid="{00000000-0005-0000-0000-0000FDB20000}"/>
    <cellStyle name="20% - Accent1 4 9 6 4" xfId="46006" xr:uid="{00000000-0005-0000-0000-0000FEB20000}"/>
    <cellStyle name="20% - Accent1 4 9 7" xfId="46007" xr:uid="{00000000-0005-0000-0000-0000FFB20000}"/>
    <cellStyle name="20% - Accent1 4 9 7 2" xfId="46008" xr:uid="{00000000-0005-0000-0000-000000B30000}"/>
    <cellStyle name="20% - Accent1 4 9 7 2 2" xfId="46009" xr:uid="{00000000-0005-0000-0000-000001B30000}"/>
    <cellStyle name="20% - Accent1 4 9 7 3" xfId="46010" xr:uid="{00000000-0005-0000-0000-000002B30000}"/>
    <cellStyle name="20% - Accent1 4 9 8" xfId="46011" xr:uid="{00000000-0005-0000-0000-000003B30000}"/>
    <cellStyle name="20% - Accent1 4 9 8 2" xfId="46012" xr:uid="{00000000-0005-0000-0000-000004B30000}"/>
    <cellStyle name="20% - Accent1 4 9 8 2 2" xfId="46013" xr:uid="{00000000-0005-0000-0000-000005B30000}"/>
    <cellStyle name="20% - Accent1 4 9 8 3" xfId="46014" xr:uid="{00000000-0005-0000-0000-000006B30000}"/>
    <cellStyle name="20% - Accent1 4 9 9" xfId="46015" xr:uid="{00000000-0005-0000-0000-000007B30000}"/>
    <cellStyle name="20% - Accent1 4 9 9 2" xfId="46016" xr:uid="{00000000-0005-0000-0000-000008B30000}"/>
    <cellStyle name="20% - Accent1 5" xfId="46017" xr:uid="{00000000-0005-0000-0000-000009B30000}"/>
    <cellStyle name="20% - Accent1 5 10" xfId="46018" xr:uid="{00000000-0005-0000-0000-00000AB30000}"/>
    <cellStyle name="20% - Accent1 5 10 2" xfId="46019" xr:uid="{00000000-0005-0000-0000-00000BB30000}"/>
    <cellStyle name="20% - Accent1 5 10 2 2" xfId="46020" xr:uid="{00000000-0005-0000-0000-00000CB30000}"/>
    <cellStyle name="20% - Accent1 5 10 2 2 2" xfId="46021" xr:uid="{00000000-0005-0000-0000-00000DB30000}"/>
    <cellStyle name="20% - Accent1 5 10 2 3" xfId="46022" xr:uid="{00000000-0005-0000-0000-00000EB30000}"/>
    <cellStyle name="20% - Accent1 5 10 3" xfId="46023" xr:uid="{00000000-0005-0000-0000-00000FB30000}"/>
    <cellStyle name="20% - Accent1 5 10 3 2" xfId="46024" xr:uid="{00000000-0005-0000-0000-000010B30000}"/>
    <cellStyle name="20% - Accent1 5 10 4" xfId="46025" xr:uid="{00000000-0005-0000-0000-000011B30000}"/>
    <cellStyle name="20% - Accent1 5 11" xfId="46026" xr:uid="{00000000-0005-0000-0000-000012B30000}"/>
    <cellStyle name="20% - Accent1 5 11 2" xfId="46027" xr:uid="{00000000-0005-0000-0000-000013B30000}"/>
    <cellStyle name="20% - Accent1 5 11 2 2" xfId="46028" xr:uid="{00000000-0005-0000-0000-000014B30000}"/>
    <cellStyle name="20% - Accent1 5 11 2 2 2" xfId="46029" xr:uid="{00000000-0005-0000-0000-000015B30000}"/>
    <cellStyle name="20% - Accent1 5 11 2 3" xfId="46030" xr:uid="{00000000-0005-0000-0000-000016B30000}"/>
    <cellStyle name="20% - Accent1 5 11 3" xfId="46031" xr:uid="{00000000-0005-0000-0000-000017B30000}"/>
    <cellStyle name="20% - Accent1 5 11 3 2" xfId="46032" xr:uid="{00000000-0005-0000-0000-000018B30000}"/>
    <cellStyle name="20% - Accent1 5 11 4" xfId="46033" xr:uid="{00000000-0005-0000-0000-000019B30000}"/>
    <cellStyle name="20% - Accent1 5 12" xfId="46034" xr:uid="{00000000-0005-0000-0000-00001AB30000}"/>
    <cellStyle name="20% - Accent1 5 12 2" xfId="46035" xr:uid="{00000000-0005-0000-0000-00001BB30000}"/>
    <cellStyle name="20% - Accent1 5 12 2 2" xfId="46036" xr:uid="{00000000-0005-0000-0000-00001CB30000}"/>
    <cellStyle name="20% - Accent1 5 12 3" xfId="46037" xr:uid="{00000000-0005-0000-0000-00001DB30000}"/>
    <cellStyle name="20% - Accent1 5 13" xfId="46038" xr:uid="{00000000-0005-0000-0000-00001EB30000}"/>
    <cellStyle name="20% - Accent1 5 13 2" xfId="46039" xr:uid="{00000000-0005-0000-0000-00001FB30000}"/>
    <cellStyle name="20% - Accent1 5 13 2 2" xfId="46040" xr:uid="{00000000-0005-0000-0000-000020B30000}"/>
    <cellStyle name="20% - Accent1 5 13 3" xfId="46041" xr:uid="{00000000-0005-0000-0000-000021B30000}"/>
    <cellStyle name="20% - Accent1 5 14" xfId="46042" xr:uid="{00000000-0005-0000-0000-000022B30000}"/>
    <cellStyle name="20% - Accent1 5 14 2" xfId="46043" xr:uid="{00000000-0005-0000-0000-000023B30000}"/>
    <cellStyle name="20% - Accent1 5 15" xfId="46044" xr:uid="{00000000-0005-0000-0000-000024B30000}"/>
    <cellStyle name="20% - Accent1 5 15 2" xfId="46045" xr:uid="{00000000-0005-0000-0000-000025B30000}"/>
    <cellStyle name="20% - Accent1 5 16" xfId="46046" xr:uid="{00000000-0005-0000-0000-000026B30000}"/>
    <cellStyle name="20% - Accent1 5 2" xfId="46047" xr:uid="{00000000-0005-0000-0000-000027B30000}"/>
    <cellStyle name="20% - Accent1 5 2 10" xfId="46048" xr:uid="{00000000-0005-0000-0000-000028B30000}"/>
    <cellStyle name="20% - Accent1 5 2 10 2" xfId="46049" xr:uid="{00000000-0005-0000-0000-000029B30000}"/>
    <cellStyle name="20% - Accent1 5 2 10 2 2" xfId="46050" xr:uid="{00000000-0005-0000-0000-00002AB30000}"/>
    <cellStyle name="20% - Accent1 5 2 10 2 2 2" xfId="46051" xr:uid="{00000000-0005-0000-0000-00002BB30000}"/>
    <cellStyle name="20% - Accent1 5 2 10 2 3" xfId="46052" xr:uid="{00000000-0005-0000-0000-00002CB30000}"/>
    <cellStyle name="20% - Accent1 5 2 10 3" xfId="46053" xr:uid="{00000000-0005-0000-0000-00002DB30000}"/>
    <cellStyle name="20% - Accent1 5 2 10 3 2" xfId="46054" xr:uid="{00000000-0005-0000-0000-00002EB30000}"/>
    <cellStyle name="20% - Accent1 5 2 10 4" xfId="46055" xr:uid="{00000000-0005-0000-0000-00002FB30000}"/>
    <cellStyle name="20% - Accent1 5 2 11" xfId="46056" xr:uid="{00000000-0005-0000-0000-000030B30000}"/>
    <cellStyle name="20% - Accent1 5 2 11 2" xfId="46057" xr:uid="{00000000-0005-0000-0000-000031B30000}"/>
    <cellStyle name="20% - Accent1 5 2 11 2 2" xfId="46058" xr:uid="{00000000-0005-0000-0000-000032B30000}"/>
    <cellStyle name="20% - Accent1 5 2 11 3" xfId="46059" xr:uid="{00000000-0005-0000-0000-000033B30000}"/>
    <cellStyle name="20% - Accent1 5 2 12" xfId="46060" xr:uid="{00000000-0005-0000-0000-000034B30000}"/>
    <cellStyle name="20% - Accent1 5 2 12 2" xfId="46061" xr:uid="{00000000-0005-0000-0000-000035B30000}"/>
    <cellStyle name="20% - Accent1 5 2 12 2 2" xfId="46062" xr:uid="{00000000-0005-0000-0000-000036B30000}"/>
    <cellStyle name="20% - Accent1 5 2 12 3" xfId="46063" xr:uid="{00000000-0005-0000-0000-000037B30000}"/>
    <cellStyle name="20% - Accent1 5 2 13" xfId="46064" xr:uid="{00000000-0005-0000-0000-000038B30000}"/>
    <cellStyle name="20% - Accent1 5 2 13 2" xfId="46065" xr:uid="{00000000-0005-0000-0000-000039B30000}"/>
    <cellStyle name="20% - Accent1 5 2 14" xfId="46066" xr:uid="{00000000-0005-0000-0000-00003AB30000}"/>
    <cellStyle name="20% - Accent1 5 2 14 2" xfId="46067" xr:uid="{00000000-0005-0000-0000-00003BB30000}"/>
    <cellStyle name="20% - Accent1 5 2 15" xfId="46068" xr:uid="{00000000-0005-0000-0000-00003CB30000}"/>
    <cellStyle name="20% - Accent1 5 2 2" xfId="46069" xr:uid="{00000000-0005-0000-0000-00003DB30000}"/>
    <cellStyle name="20% - Accent1 5 2 2 10" xfId="46070" xr:uid="{00000000-0005-0000-0000-00003EB30000}"/>
    <cellStyle name="20% - Accent1 5 2 2 10 2" xfId="46071" xr:uid="{00000000-0005-0000-0000-00003FB30000}"/>
    <cellStyle name="20% - Accent1 5 2 2 10 2 2" xfId="46072" xr:uid="{00000000-0005-0000-0000-000040B30000}"/>
    <cellStyle name="20% - Accent1 5 2 2 10 3" xfId="46073" xr:uid="{00000000-0005-0000-0000-000041B30000}"/>
    <cellStyle name="20% - Accent1 5 2 2 11" xfId="46074" xr:uid="{00000000-0005-0000-0000-000042B30000}"/>
    <cellStyle name="20% - Accent1 5 2 2 11 2" xfId="46075" xr:uid="{00000000-0005-0000-0000-000043B30000}"/>
    <cellStyle name="20% - Accent1 5 2 2 11 2 2" xfId="46076" xr:uid="{00000000-0005-0000-0000-000044B30000}"/>
    <cellStyle name="20% - Accent1 5 2 2 11 3" xfId="46077" xr:uid="{00000000-0005-0000-0000-000045B30000}"/>
    <cellStyle name="20% - Accent1 5 2 2 12" xfId="46078" xr:uid="{00000000-0005-0000-0000-000046B30000}"/>
    <cellStyle name="20% - Accent1 5 2 2 12 2" xfId="46079" xr:uid="{00000000-0005-0000-0000-000047B30000}"/>
    <cellStyle name="20% - Accent1 5 2 2 13" xfId="46080" xr:uid="{00000000-0005-0000-0000-000048B30000}"/>
    <cellStyle name="20% - Accent1 5 2 2 13 2" xfId="46081" xr:uid="{00000000-0005-0000-0000-000049B30000}"/>
    <cellStyle name="20% - Accent1 5 2 2 14" xfId="46082" xr:uid="{00000000-0005-0000-0000-00004AB30000}"/>
    <cellStyle name="20% - Accent1 5 2 2 2" xfId="46083" xr:uid="{00000000-0005-0000-0000-00004BB30000}"/>
    <cellStyle name="20% - Accent1 5 2 2 2 10" xfId="46084" xr:uid="{00000000-0005-0000-0000-00004CB30000}"/>
    <cellStyle name="20% - Accent1 5 2 2 2 10 2" xfId="46085" xr:uid="{00000000-0005-0000-0000-00004DB30000}"/>
    <cellStyle name="20% - Accent1 5 2 2 2 11" xfId="46086" xr:uid="{00000000-0005-0000-0000-00004EB30000}"/>
    <cellStyle name="20% - Accent1 5 2 2 2 2" xfId="46087" xr:uid="{00000000-0005-0000-0000-00004FB30000}"/>
    <cellStyle name="20% - Accent1 5 2 2 2 2 2" xfId="46088" xr:uid="{00000000-0005-0000-0000-000050B30000}"/>
    <cellStyle name="20% - Accent1 5 2 2 2 2 2 2" xfId="46089" xr:uid="{00000000-0005-0000-0000-000051B30000}"/>
    <cellStyle name="20% - Accent1 5 2 2 2 2 2 2 2" xfId="46090" xr:uid="{00000000-0005-0000-0000-000052B30000}"/>
    <cellStyle name="20% - Accent1 5 2 2 2 2 2 2 2 2" xfId="46091" xr:uid="{00000000-0005-0000-0000-000053B30000}"/>
    <cellStyle name="20% - Accent1 5 2 2 2 2 2 2 3" xfId="46092" xr:uid="{00000000-0005-0000-0000-000054B30000}"/>
    <cellStyle name="20% - Accent1 5 2 2 2 2 2 3" xfId="46093" xr:uid="{00000000-0005-0000-0000-000055B30000}"/>
    <cellStyle name="20% - Accent1 5 2 2 2 2 2 3 2" xfId="46094" xr:uid="{00000000-0005-0000-0000-000056B30000}"/>
    <cellStyle name="20% - Accent1 5 2 2 2 2 2 4" xfId="46095" xr:uid="{00000000-0005-0000-0000-000057B30000}"/>
    <cellStyle name="20% - Accent1 5 2 2 2 2 3" xfId="46096" xr:uid="{00000000-0005-0000-0000-000058B30000}"/>
    <cellStyle name="20% - Accent1 5 2 2 2 2 3 2" xfId="46097" xr:uid="{00000000-0005-0000-0000-000059B30000}"/>
    <cellStyle name="20% - Accent1 5 2 2 2 2 3 2 2" xfId="46098" xr:uid="{00000000-0005-0000-0000-00005AB30000}"/>
    <cellStyle name="20% - Accent1 5 2 2 2 2 3 2 2 2" xfId="46099" xr:uid="{00000000-0005-0000-0000-00005BB30000}"/>
    <cellStyle name="20% - Accent1 5 2 2 2 2 3 2 3" xfId="46100" xr:uid="{00000000-0005-0000-0000-00005CB30000}"/>
    <cellStyle name="20% - Accent1 5 2 2 2 2 3 3" xfId="46101" xr:uid="{00000000-0005-0000-0000-00005DB30000}"/>
    <cellStyle name="20% - Accent1 5 2 2 2 2 3 3 2" xfId="46102" xr:uid="{00000000-0005-0000-0000-00005EB30000}"/>
    <cellStyle name="20% - Accent1 5 2 2 2 2 3 4" xfId="46103" xr:uid="{00000000-0005-0000-0000-00005FB30000}"/>
    <cellStyle name="20% - Accent1 5 2 2 2 2 4" xfId="46104" xr:uid="{00000000-0005-0000-0000-000060B30000}"/>
    <cellStyle name="20% - Accent1 5 2 2 2 2 4 2" xfId="46105" xr:uid="{00000000-0005-0000-0000-000061B30000}"/>
    <cellStyle name="20% - Accent1 5 2 2 2 2 4 2 2" xfId="46106" xr:uid="{00000000-0005-0000-0000-000062B30000}"/>
    <cellStyle name="20% - Accent1 5 2 2 2 2 4 2 2 2" xfId="46107" xr:uid="{00000000-0005-0000-0000-000063B30000}"/>
    <cellStyle name="20% - Accent1 5 2 2 2 2 4 2 3" xfId="46108" xr:uid="{00000000-0005-0000-0000-000064B30000}"/>
    <cellStyle name="20% - Accent1 5 2 2 2 2 4 3" xfId="46109" xr:uid="{00000000-0005-0000-0000-000065B30000}"/>
    <cellStyle name="20% - Accent1 5 2 2 2 2 4 3 2" xfId="46110" xr:uid="{00000000-0005-0000-0000-000066B30000}"/>
    <cellStyle name="20% - Accent1 5 2 2 2 2 4 4" xfId="46111" xr:uid="{00000000-0005-0000-0000-000067B30000}"/>
    <cellStyle name="20% - Accent1 5 2 2 2 2 5" xfId="46112" xr:uid="{00000000-0005-0000-0000-000068B30000}"/>
    <cellStyle name="20% - Accent1 5 2 2 2 2 5 2" xfId="46113" xr:uid="{00000000-0005-0000-0000-000069B30000}"/>
    <cellStyle name="20% - Accent1 5 2 2 2 2 5 2 2" xfId="46114" xr:uid="{00000000-0005-0000-0000-00006AB30000}"/>
    <cellStyle name="20% - Accent1 5 2 2 2 2 5 3" xfId="46115" xr:uid="{00000000-0005-0000-0000-00006BB30000}"/>
    <cellStyle name="20% - Accent1 5 2 2 2 2 6" xfId="46116" xr:uid="{00000000-0005-0000-0000-00006CB30000}"/>
    <cellStyle name="20% - Accent1 5 2 2 2 2 6 2" xfId="46117" xr:uid="{00000000-0005-0000-0000-00006DB30000}"/>
    <cellStyle name="20% - Accent1 5 2 2 2 2 6 2 2" xfId="46118" xr:uid="{00000000-0005-0000-0000-00006EB30000}"/>
    <cellStyle name="20% - Accent1 5 2 2 2 2 6 3" xfId="46119" xr:uid="{00000000-0005-0000-0000-00006FB30000}"/>
    <cellStyle name="20% - Accent1 5 2 2 2 2 7" xfId="46120" xr:uid="{00000000-0005-0000-0000-000070B30000}"/>
    <cellStyle name="20% - Accent1 5 2 2 2 2 7 2" xfId="46121" xr:uid="{00000000-0005-0000-0000-000071B30000}"/>
    <cellStyle name="20% - Accent1 5 2 2 2 2 8" xfId="46122" xr:uid="{00000000-0005-0000-0000-000072B30000}"/>
    <cellStyle name="20% - Accent1 5 2 2 2 2 8 2" xfId="46123" xr:uid="{00000000-0005-0000-0000-000073B30000}"/>
    <cellStyle name="20% - Accent1 5 2 2 2 2 9" xfId="46124" xr:uid="{00000000-0005-0000-0000-000074B30000}"/>
    <cellStyle name="20% - Accent1 5 2 2 2 3" xfId="46125" xr:uid="{00000000-0005-0000-0000-000075B30000}"/>
    <cellStyle name="20% - Accent1 5 2 2 2 3 2" xfId="46126" xr:uid="{00000000-0005-0000-0000-000076B30000}"/>
    <cellStyle name="20% - Accent1 5 2 2 2 3 2 2" xfId="46127" xr:uid="{00000000-0005-0000-0000-000077B30000}"/>
    <cellStyle name="20% - Accent1 5 2 2 2 3 2 2 2" xfId="46128" xr:uid="{00000000-0005-0000-0000-000078B30000}"/>
    <cellStyle name="20% - Accent1 5 2 2 2 3 2 2 2 2" xfId="46129" xr:uid="{00000000-0005-0000-0000-000079B30000}"/>
    <cellStyle name="20% - Accent1 5 2 2 2 3 2 2 3" xfId="46130" xr:uid="{00000000-0005-0000-0000-00007AB30000}"/>
    <cellStyle name="20% - Accent1 5 2 2 2 3 2 3" xfId="46131" xr:uid="{00000000-0005-0000-0000-00007BB30000}"/>
    <cellStyle name="20% - Accent1 5 2 2 2 3 2 3 2" xfId="46132" xr:uid="{00000000-0005-0000-0000-00007CB30000}"/>
    <cellStyle name="20% - Accent1 5 2 2 2 3 2 4" xfId="46133" xr:uid="{00000000-0005-0000-0000-00007DB30000}"/>
    <cellStyle name="20% - Accent1 5 2 2 2 3 3" xfId="46134" xr:uid="{00000000-0005-0000-0000-00007EB30000}"/>
    <cellStyle name="20% - Accent1 5 2 2 2 3 3 2" xfId="46135" xr:uid="{00000000-0005-0000-0000-00007FB30000}"/>
    <cellStyle name="20% - Accent1 5 2 2 2 3 3 2 2" xfId="46136" xr:uid="{00000000-0005-0000-0000-000080B30000}"/>
    <cellStyle name="20% - Accent1 5 2 2 2 3 3 2 2 2" xfId="46137" xr:uid="{00000000-0005-0000-0000-000081B30000}"/>
    <cellStyle name="20% - Accent1 5 2 2 2 3 3 2 3" xfId="46138" xr:uid="{00000000-0005-0000-0000-000082B30000}"/>
    <cellStyle name="20% - Accent1 5 2 2 2 3 3 3" xfId="46139" xr:uid="{00000000-0005-0000-0000-000083B30000}"/>
    <cellStyle name="20% - Accent1 5 2 2 2 3 3 3 2" xfId="46140" xr:uid="{00000000-0005-0000-0000-000084B30000}"/>
    <cellStyle name="20% - Accent1 5 2 2 2 3 3 4" xfId="46141" xr:uid="{00000000-0005-0000-0000-000085B30000}"/>
    <cellStyle name="20% - Accent1 5 2 2 2 3 4" xfId="46142" xr:uid="{00000000-0005-0000-0000-000086B30000}"/>
    <cellStyle name="20% - Accent1 5 2 2 2 3 4 2" xfId="46143" xr:uid="{00000000-0005-0000-0000-000087B30000}"/>
    <cellStyle name="20% - Accent1 5 2 2 2 3 4 2 2" xfId="46144" xr:uid="{00000000-0005-0000-0000-000088B30000}"/>
    <cellStyle name="20% - Accent1 5 2 2 2 3 4 2 2 2" xfId="46145" xr:uid="{00000000-0005-0000-0000-000089B30000}"/>
    <cellStyle name="20% - Accent1 5 2 2 2 3 4 2 3" xfId="46146" xr:uid="{00000000-0005-0000-0000-00008AB30000}"/>
    <cellStyle name="20% - Accent1 5 2 2 2 3 4 3" xfId="46147" xr:uid="{00000000-0005-0000-0000-00008BB30000}"/>
    <cellStyle name="20% - Accent1 5 2 2 2 3 4 3 2" xfId="46148" xr:uid="{00000000-0005-0000-0000-00008CB30000}"/>
    <cellStyle name="20% - Accent1 5 2 2 2 3 4 4" xfId="46149" xr:uid="{00000000-0005-0000-0000-00008DB30000}"/>
    <cellStyle name="20% - Accent1 5 2 2 2 3 5" xfId="46150" xr:uid="{00000000-0005-0000-0000-00008EB30000}"/>
    <cellStyle name="20% - Accent1 5 2 2 2 3 5 2" xfId="46151" xr:uid="{00000000-0005-0000-0000-00008FB30000}"/>
    <cellStyle name="20% - Accent1 5 2 2 2 3 5 2 2" xfId="46152" xr:uid="{00000000-0005-0000-0000-000090B30000}"/>
    <cellStyle name="20% - Accent1 5 2 2 2 3 5 3" xfId="46153" xr:uid="{00000000-0005-0000-0000-000091B30000}"/>
    <cellStyle name="20% - Accent1 5 2 2 2 3 6" xfId="46154" xr:uid="{00000000-0005-0000-0000-000092B30000}"/>
    <cellStyle name="20% - Accent1 5 2 2 2 3 6 2" xfId="46155" xr:uid="{00000000-0005-0000-0000-000093B30000}"/>
    <cellStyle name="20% - Accent1 5 2 2 2 3 6 2 2" xfId="46156" xr:uid="{00000000-0005-0000-0000-000094B30000}"/>
    <cellStyle name="20% - Accent1 5 2 2 2 3 6 3" xfId="46157" xr:uid="{00000000-0005-0000-0000-000095B30000}"/>
    <cellStyle name="20% - Accent1 5 2 2 2 3 7" xfId="46158" xr:uid="{00000000-0005-0000-0000-000096B30000}"/>
    <cellStyle name="20% - Accent1 5 2 2 2 3 7 2" xfId="46159" xr:uid="{00000000-0005-0000-0000-000097B30000}"/>
    <cellStyle name="20% - Accent1 5 2 2 2 3 8" xfId="46160" xr:uid="{00000000-0005-0000-0000-000098B30000}"/>
    <cellStyle name="20% - Accent1 5 2 2 2 3 8 2" xfId="46161" xr:uid="{00000000-0005-0000-0000-000099B30000}"/>
    <cellStyle name="20% - Accent1 5 2 2 2 3 9" xfId="46162" xr:uid="{00000000-0005-0000-0000-00009AB30000}"/>
    <cellStyle name="20% - Accent1 5 2 2 2 4" xfId="46163" xr:uid="{00000000-0005-0000-0000-00009BB30000}"/>
    <cellStyle name="20% - Accent1 5 2 2 2 4 2" xfId="46164" xr:uid="{00000000-0005-0000-0000-00009CB30000}"/>
    <cellStyle name="20% - Accent1 5 2 2 2 4 2 2" xfId="46165" xr:uid="{00000000-0005-0000-0000-00009DB30000}"/>
    <cellStyle name="20% - Accent1 5 2 2 2 4 2 2 2" xfId="46166" xr:uid="{00000000-0005-0000-0000-00009EB30000}"/>
    <cellStyle name="20% - Accent1 5 2 2 2 4 2 3" xfId="46167" xr:uid="{00000000-0005-0000-0000-00009FB30000}"/>
    <cellStyle name="20% - Accent1 5 2 2 2 4 3" xfId="46168" xr:uid="{00000000-0005-0000-0000-0000A0B30000}"/>
    <cellStyle name="20% - Accent1 5 2 2 2 4 3 2" xfId="46169" xr:uid="{00000000-0005-0000-0000-0000A1B30000}"/>
    <cellStyle name="20% - Accent1 5 2 2 2 4 4" xfId="46170" xr:uid="{00000000-0005-0000-0000-0000A2B30000}"/>
    <cellStyle name="20% - Accent1 5 2 2 2 5" xfId="46171" xr:uid="{00000000-0005-0000-0000-0000A3B30000}"/>
    <cellStyle name="20% - Accent1 5 2 2 2 5 2" xfId="46172" xr:uid="{00000000-0005-0000-0000-0000A4B30000}"/>
    <cellStyle name="20% - Accent1 5 2 2 2 5 2 2" xfId="46173" xr:uid="{00000000-0005-0000-0000-0000A5B30000}"/>
    <cellStyle name="20% - Accent1 5 2 2 2 5 2 2 2" xfId="46174" xr:uid="{00000000-0005-0000-0000-0000A6B30000}"/>
    <cellStyle name="20% - Accent1 5 2 2 2 5 2 3" xfId="46175" xr:uid="{00000000-0005-0000-0000-0000A7B30000}"/>
    <cellStyle name="20% - Accent1 5 2 2 2 5 3" xfId="46176" xr:uid="{00000000-0005-0000-0000-0000A8B30000}"/>
    <cellStyle name="20% - Accent1 5 2 2 2 5 3 2" xfId="46177" xr:uid="{00000000-0005-0000-0000-0000A9B30000}"/>
    <cellStyle name="20% - Accent1 5 2 2 2 5 4" xfId="46178" xr:uid="{00000000-0005-0000-0000-0000AAB30000}"/>
    <cellStyle name="20% - Accent1 5 2 2 2 6" xfId="46179" xr:uid="{00000000-0005-0000-0000-0000ABB30000}"/>
    <cellStyle name="20% - Accent1 5 2 2 2 6 2" xfId="46180" xr:uid="{00000000-0005-0000-0000-0000ACB30000}"/>
    <cellStyle name="20% - Accent1 5 2 2 2 6 2 2" xfId="46181" xr:uid="{00000000-0005-0000-0000-0000ADB30000}"/>
    <cellStyle name="20% - Accent1 5 2 2 2 6 2 2 2" xfId="46182" xr:uid="{00000000-0005-0000-0000-0000AEB30000}"/>
    <cellStyle name="20% - Accent1 5 2 2 2 6 2 3" xfId="46183" xr:uid="{00000000-0005-0000-0000-0000AFB30000}"/>
    <cellStyle name="20% - Accent1 5 2 2 2 6 3" xfId="46184" xr:uid="{00000000-0005-0000-0000-0000B0B30000}"/>
    <cellStyle name="20% - Accent1 5 2 2 2 6 3 2" xfId="46185" xr:uid="{00000000-0005-0000-0000-0000B1B30000}"/>
    <cellStyle name="20% - Accent1 5 2 2 2 6 4" xfId="46186" xr:uid="{00000000-0005-0000-0000-0000B2B30000}"/>
    <cellStyle name="20% - Accent1 5 2 2 2 7" xfId="46187" xr:uid="{00000000-0005-0000-0000-0000B3B30000}"/>
    <cellStyle name="20% - Accent1 5 2 2 2 7 2" xfId="46188" xr:uid="{00000000-0005-0000-0000-0000B4B30000}"/>
    <cellStyle name="20% - Accent1 5 2 2 2 7 2 2" xfId="46189" xr:uid="{00000000-0005-0000-0000-0000B5B30000}"/>
    <cellStyle name="20% - Accent1 5 2 2 2 7 3" xfId="46190" xr:uid="{00000000-0005-0000-0000-0000B6B30000}"/>
    <cellStyle name="20% - Accent1 5 2 2 2 8" xfId="46191" xr:uid="{00000000-0005-0000-0000-0000B7B30000}"/>
    <cellStyle name="20% - Accent1 5 2 2 2 8 2" xfId="46192" xr:uid="{00000000-0005-0000-0000-0000B8B30000}"/>
    <cellStyle name="20% - Accent1 5 2 2 2 8 2 2" xfId="46193" xr:uid="{00000000-0005-0000-0000-0000B9B30000}"/>
    <cellStyle name="20% - Accent1 5 2 2 2 8 3" xfId="46194" xr:uid="{00000000-0005-0000-0000-0000BAB30000}"/>
    <cellStyle name="20% - Accent1 5 2 2 2 9" xfId="46195" xr:uid="{00000000-0005-0000-0000-0000BBB30000}"/>
    <cellStyle name="20% - Accent1 5 2 2 2 9 2" xfId="46196" xr:uid="{00000000-0005-0000-0000-0000BCB30000}"/>
    <cellStyle name="20% - Accent1 5 2 2 3" xfId="46197" xr:uid="{00000000-0005-0000-0000-0000BDB30000}"/>
    <cellStyle name="20% - Accent1 5 2 2 3 10" xfId="46198" xr:uid="{00000000-0005-0000-0000-0000BEB30000}"/>
    <cellStyle name="20% - Accent1 5 2 2 3 10 2" xfId="46199" xr:uid="{00000000-0005-0000-0000-0000BFB30000}"/>
    <cellStyle name="20% - Accent1 5 2 2 3 11" xfId="46200" xr:uid="{00000000-0005-0000-0000-0000C0B30000}"/>
    <cellStyle name="20% - Accent1 5 2 2 3 2" xfId="46201" xr:uid="{00000000-0005-0000-0000-0000C1B30000}"/>
    <cellStyle name="20% - Accent1 5 2 2 3 2 2" xfId="46202" xr:uid="{00000000-0005-0000-0000-0000C2B30000}"/>
    <cellStyle name="20% - Accent1 5 2 2 3 2 2 2" xfId="46203" xr:uid="{00000000-0005-0000-0000-0000C3B30000}"/>
    <cellStyle name="20% - Accent1 5 2 2 3 2 2 2 2" xfId="46204" xr:uid="{00000000-0005-0000-0000-0000C4B30000}"/>
    <cellStyle name="20% - Accent1 5 2 2 3 2 2 2 2 2" xfId="46205" xr:uid="{00000000-0005-0000-0000-0000C5B30000}"/>
    <cellStyle name="20% - Accent1 5 2 2 3 2 2 2 3" xfId="46206" xr:uid="{00000000-0005-0000-0000-0000C6B30000}"/>
    <cellStyle name="20% - Accent1 5 2 2 3 2 2 3" xfId="46207" xr:uid="{00000000-0005-0000-0000-0000C7B30000}"/>
    <cellStyle name="20% - Accent1 5 2 2 3 2 2 3 2" xfId="46208" xr:uid="{00000000-0005-0000-0000-0000C8B30000}"/>
    <cellStyle name="20% - Accent1 5 2 2 3 2 2 4" xfId="46209" xr:uid="{00000000-0005-0000-0000-0000C9B30000}"/>
    <cellStyle name="20% - Accent1 5 2 2 3 2 3" xfId="46210" xr:uid="{00000000-0005-0000-0000-0000CAB30000}"/>
    <cellStyle name="20% - Accent1 5 2 2 3 2 3 2" xfId="46211" xr:uid="{00000000-0005-0000-0000-0000CBB30000}"/>
    <cellStyle name="20% - Accent1 5 2 2 3 2 3 2 2" xfId="46212" xr:uid="{00000000-0005-0000-0000-0000CCB30000}"/>
    <cellStyle name="20% - Accent1 5 2 2 3 2 3 2 2 2" xfId="46213" xr:uid="{00000000-0005-0000-0000-0000CDB30000}"/>
    <cellStyle name="20% - Accent1 5 2 2 3 2 3 2 3" xfId="46214" xr:uid="{00000000-0005-0000-0000-0000CEB30000}"/>
    <cellStyle name="20% - Accent1 5 2 2 3 2 3 3" xfId="46215" xr:uid="{00000000-0005-0000-0000-0000CFB30000}"/>
    <cellStyle name="20% - Accent1 5 2 2 3 2 3 3 2" xfId="46216" xr:uid="{00000000-0005-0000-0000-0000D0B30000}"/>
    <cellStyle name="20% - Accent1 5 2 2 3 2 3 4" xfId="46217" xr:uid="{00000000-0005-0000-0000-0000D1B30000}"/>
    <cellStyle name="20% - Accent1 5 2 2 3 2 4" xfId="46218" xr:uid="{00000000-0005-0000-0000-0000D2B30000}"/>
    <cellStyle name="20% - Accent1 5 2 2 3 2 4 2" xfId="46219" xr:uid="{00000000-0005-0000-0000-0000D3B30000}"/>
    <cellStyle name="20% - Accent1 5 2 2 3 2 4 2 2" xfId="46220" xr:uid="{00000000-0005-0000-0000-0000D4B30000}"/>
    <cellStyle name="20% - Accent1 5 2 2 3 2 4 2 2 2" xfId="46221" xr:uid="{00000000-0005-0000-0000-0000D5B30000}"/>
    <cellStyle name="20% - Accent1 5 2 2 3 2 4 2 3" xfId="46222" xr:uid="{00000000-0005-0000-0000-0000D6B30000}"/>
    <cellStyle name="20% - Accent1 5 2 2 3 2 4 3" xfId="46223" xr:uid="{00000000-0005-0000-0000-0000D7B30000}"/>
    <cellStyle name="20% - Accent1 5 2 2 3 2 4 3 2" xfId="46224" xr:uid="{00000000-0005-0000-0000-0000D8B30000}"/>
    <cellStyle name="20% - Accent1 5 2 2 3 2 4 4" xfId="46225" xr:uid="{00000000-0005-0000-0000-0000D9B30000}"/>
    <cellStyle name="20% - Accent1 5 2 2 3 2 5" xfId="46226" xr:uid="{00000000-0005-0000-0000-0000DAB30000}"/>
    <cellStyle name="20% - Accent1 5 2 2 3 2 5 2" xfId="46227" xr:uid="{00000000-0005-0000-0000-0000DBB30000}"/>
    <cellStyle name="20% - Accent1 5 2 2 3 2 5 2 2" xfId="46228" xr:uid="{00000000-0005-0000-0000-0000DCB30000}"/>
    <cellStyle name="20% - Accent1 5 2 2 3 2 5 3" xfId="46229" xr:uid="{00000000-0005-0000-0000-0000DDB30000}"/>
    <cellStyle name="20% - Accent1 5 2 2 3 2 6" xfId="46230" xr:uid="{00000000-0005-0000-0000-0000DEB30000}"/>
    <cellStyle name="20% - Accent1 5 2 2 3 2 6 2" xfId="46231" xr:uid="{00000000-0005-0000-0000-0000DFB30000}"/>
    <cellStyle name="20% - Accent1 5 2 2 3 2 6 2 2" xfId="46232" xr:uid="{00000000-0005-0000-0000-0000E0B30000}"/>
    <cellStyle name="20% - Accent1 5 2 2 3 2 6 3" xfId="46233" xr:uid="{00000000-0005-0000-0000-0000E1B30000}"/>
    <cellStyle name="20% - Accent1 5 2 2 3 2 7" xfId="46234" xr:uid="{00000000-0005-0000-0000-0000E2B30000}"/>
    <cellStyle name="20% - Accent1 5 2 2 3 2 7 2" xfId="46235" xr:uid="{00000000-0005-0000-0000-0000E3B30000}"/>
    <cellStyle name="20% - Accent1 5 2 2 3 2 8" xfId="46236" xr:uid="{00000000-0005-0000-0000-0000E4B30000}"/>
    <cellStyle name="20% - Accent1 5 2 2 3 2 8 2" xfId="46237" xr:uid="{00000000-0005-0000-0000-0000E5B30000}"/>
    <cellStyle name="20% - Accent1 5 2 2 3 2 9" xfId="46238" xr:uid="{00000000-0005-0000-0000-0000E6B30000}"/>
    <cellStyle name="20% - Accent1 5 2 2 3 3" xfId="46239" xr:uid="{00000000-0005-0000-0000-0000E7B30000}"/>
    <cellStyle name="20% - Accent1 5 2 2 3 3 2" xfId="46240" xr:uid="{00000000-0005-0000-0000-0000E8B30000}"/>
    <cellStyle name="20% - Accent1 5 2 2 3 3 2 2" xfId="46241" xr:uid="{00000000-0005-0000-0000-0000E9B30000}"/>
    <cellStyle name="20% - Accent1 5 2 2 3 3 2 2 2" xfId="46242" xr:uid="{00000000-0005-0000-0000-0000EAB30000}"/>
    <cellStyle name="20% - Accent1 5 2 2 3 3 2 2 2 2" xfId="46243" xr:uid="{00000000-0005-0000-0000-0000EBB30000}"/>
    <cellStyle name="20% - Accent1 5 2 2 3 3 2 2 3" xfId="46244" xr:uid="{00000000-0005-0000-0000-0000ECB30000}"/>
    <cellStyle name="20% - Accent1 5 2 2 3 3 2 3" xfId="46245" xr:uid="{00000000-0005-0000-0000-0000EDB30000}"/>
    <cellStyle name="20% - Accent1 5 2 2 3 3 2 3 2" xfId="46246" xr:uid="{00000000-0005-0000-0000-0000EEB30000}"/>
    <cellStyle name="20% - Accent1 5 2 2 3 3 2 4" xfId="46247" xr:uid="{00000000-0005-0000-0000-0000EFB30000}"/>
    <cellStyle name="20% - Accent1 5 2 2 3 3 3" xfId="46248" xr:uid="{00000000-0005-0000-0000-0000F0B30000}"/>
    <cellStyle name="20% - Accent1 5 2 2 3 3 3 2" xfId="46249" xr:uid="{00000000-0005-0000-0000-0000F1B30000}"/>
    <cellStyle name="20% - Accent1 5 2 2 3 3 3 2 2" xfId="46250" xr:uid="{00000000-0005-0000-0000-0000F2B30000}"/>
    <cellStyle name="20% - Accent1 5 2 2 3 3 3 2 2 2" xfId="46251" xr:uid="{00000000-0005-0000-0000-0000F3B30000}"/>
    <cellStyle name="20% - Accent1 5 2 2 3 3 3 2 3" xfId="46252" xr:uid="{00000000-0005-0000-0000-0000F4B30000}"/>
    <cellStyle name="20% - Accent1 5 2 2 3 3 3 3" xfId="46253" xr:uid="{00000000-0005-0000-0000-0000F5B30000}"/>
    <cellStyle name="20% - Accent1 5 2 2 3 3 3 3 2" xfId="46254" xr:uid="{00000000-0005-0000-0000-0000F6B30000}"/>
    <cellStyle name="20% - Accent1 5 2 2 3 3 3 4" xfId="46255" xr:uid="{00000000-0005-0000-0000-0000F7B30000}"/>
    <cellStyle name="20% - Accent1 5 2 2 3 3 4" xfId="46256" xr:uid="{00000000-0005-0000-0000-0000F8B30000}"/>
    <cellStyle name="20% - Accent1 5 2 2 3 3 4 2" xfId="46257" xr:uid="{00000000-0005-0000-0000-0000F9B30000}"/>
    <cellStyle name="20% - Accent1 5 2 2 3 3 4 2 2" xfId="46258" xr:uid="{00000000-0005-0000-0000-0000FAB30000}"/>
    <cellStyle name="20% - Accent1 5 2 2 3 3 4 2 2 2" xfId="46259" xr:uid="{00000000-0005-0000-0000-0000FBB30000}"/>
    <cellStyle name="20% - Accent1 5 2 2 3 3 4 2 3" xfId="46260" xr:uid="{00000000-0005-0000-0000-0000FCB30000}"/>
    <cellStyle name="20% - Accent1 5 2 2 3 3 4 3" xfId="46261" xr:uid="{00000000-0005-0000-0000-0000FDB30000}"/>
    <cellStyle name="20% - Accent1 5 2 2 3 3 4 3 2" xfId="46262" xr:uid="{00000000-0005-0000-0000-0000FEB30000}"/>
    <cellStyle name="20% - Accent1 5 2 2 3 3 4 4" xfId="46263" xr:uid="{00000000-0005-0000-0000-0000FFB30000}"/>
    <cellStyle name="20% - Accent1 5 2 2 3 3 5" xfId="46264" xr:uid="{00000000-0005-0000-0000-000000B40000}"/>
    <cellStyle name="20% - Accent1 5 2 2 3 3 5 2" xfId="46265" xr:uid="{00000000-0005-0000-0000-000001B40000}"/>
    <cellStyle name="20% - Accent1 5 2 2 3 3 5 2 2" xfId="46266" xr:uid="{00000000-0005-0000-0000-000002B40000}"/>
    <cellStyle name="20% - Accent1 5 2 2 3 3 5 3" xfId="46267" xr:uid="{00000000-0005-0000-0000-000003B40000}"/>
    <cellStyle name="20% - Accent1 5 2 2 3 3 6" xfId="46268" xr:uid="{00000000-0005-0000-0000-000004B40000}"/>
    <cellStyle name="20% - Accent1 5 2 2 3 3 6 2" xfId="46269" xr:uid="{00000000-0005-0000-0000-000005B40000}"/>
    <cellStyle name="20% - Accent1 5 2 2 3 3 6 2 2" xfId="46270" xr:uid="{00000000-0005-0000-0000-000006B40000}"/>
    <cellStyle name="20% - Accent1 5 2 2 3 3 6 3" xfId="46271" xr:uid="{00000000-0005-0000-0000-000007B40000}"/>
    <cellStyle name="20% - Accent1 5 2 2 3 3 7" xfId="46272" xr:uid="{00000000-0005-0000-0000-000008B40000}"/>
    <cellStyle name="20% - Accent1 5 2 2 3 3 7 2" xfId="46273" xr:uid="{00000000-0005-0000-0000-000009B40000}"/>
    <cellStyle name="20% - Accent1 5 2 2 3 3 8" xfId="46274" xr:uid="{00000000-0005-0000-0000-00000AB40000}"/>
    <cellStyle name="20% - Accent1 5 2 2 3 3 8 2" xfId="46275" xr:uid="{00000000-0005-0000-0000-00000BB40000}"/>
    <cellStyle name="20% - Accent1 5 2 2 3 3 9" xfId="46276" xr:uid="{00000000-0005-0000-0000-00000CB40000}"/>
    <cellStyle name="20% - Accent1 5 2 2 3 4" xfId="46277" xr:uid="{00000000-0005-0000-0000-00000DB40000}"/>
    <cellStyle name="20% - Accent1 5 2 2 3 4 2" xfId="46278" xr:uid="{00000000-0005-0000-0000-00000EB40000}"/>
    <cellStyle name="20% - Accent1 5 2 2 3 4 2 2" xfId="46279" xr:uid="{00000000-0005-0000-0000-00000FB40000}"/>
    <cellStyle name="20% - Accent1 5 2 2 3 4 2 2 2" xfId="46280" xr:uid="{00000000-0005-0000-0000-000010B40000}"/>
    <cellStyle name="20% - Accent1 5 2 2 3 4 2 3" xfId="46281" xr:uid="{00000000-0005-0000-0000-000011B40000}"/>
    <cellStyle name="20% - Accent1 5 2 2 3 4 3" xfId="46282" xr:uid="{00000000-0005-0000-0000-000012B40000}"/>
    <cellStyle name="20% - Accent1 5 2 2 3 4 3 2" xfId="46283" xr:uid="{00000000-0005-0000-0000-000013B40000}"/>
    <cellStyle name="20% - Accent1 5 2 2 3 4 4" xfId="46284" xr:uid="{00000000-0005-0000-0000-000014B40000}"/>
    <cellStyle name="20% - Accent1 5 2 2 3 5" xfId="46285" xr:uid="{00000000-0005-0000-0000-000015B40000}"/>
    <cellStyle name="20% - Accent1 5 2 2 3 5 2" xfId="46286" xr:uid="{00000000-0005-0000-0000-000016B40000}"/>
    <cellStyle name="20% - Accent1 5 2 2 3 5 2 2" xfId="46287" xr:uid="{00000000-0005-0000-0000-000017B40000}"/>
    <cellStyle name="20% - Accent1 5 2 2 3 5 2 2 2" xfId="46288" xr:uid="{00000000-0005-0000-0000-000018B40000}"/>
    <cellStyle name="20% - Accent1 5 2 2 3 5 2 3" xfId="46289" xr:uid="{00000000-0005-0000-0000-000019B40000}"/>
    <cellStyle name="20% - Accent1 5 2 2 3 5 3" xfId="46290" xr:uid="{00000000-0005-0000-0000-00001AB40000}"/>
    <cellStyle name="20% - Accent1 5 2 2 3 5 3 2" xfId="46291" xr:uid="{00000000-0005-0000-0000-00001BB40000}"/>
    <cellStyle name="20% - Accent1 5 2 2 3 5 4" xfId="46292" xr:uid="{00000000-0005-0000-0000-00001CB40000}"/>
    <cellStyle name="20% - Accent1 5 2 2 3 6" xfId="46293" xr:uid="{00000000-0005-0000-0000-00001DB40000}"/>
    <cellStyle name="20% - Accent1 5 2 2 3 6 2" xfId="46294" xr:uid="{00000000-0005-0000-0000-00001EB40000}"/>
    <cellStyle name="20% - Accent1 5 2 2 3 6 2 2" xfId="46295" xr:uid="{00000000-0005-0000-0000-00001FB40000}"/>
    <cellStyle name="20% - Accent1 5 2 2 3 6 2 2 2" xfId="46296" xr:uid="{00000000-0005-0000-0000-000020B40000}"/>
    <cellStyle name="20% - Accent1 5 2 2 3 6 2 3" xfId="46297" xr:uid="{00000000-0005-0000-0000-000021B40000}"/>
    <cellStyle name="20% - Accent1 5 2 2 3 6 3" xfId="46298" xr:uid="{00000000-0005-0000-0000-000022B40000}"/>
    <cellStyle name="20% - Accent1 5 2 2 3 6 3 2" xfId="46299" xr:uid="{00000000-0005-0000-0000-000023B40000}"/>
    <cellStyle name="20% - Accent1 5 2 2 3 6 4" xfId="46300" xr:uid="{00000000-0005-0000-0000-000024B40000}"/>
    <cellStyle name="20% - Accent1 5 2 2 3 7" xfId="46301" xr:uid="{00000000-0005-0000-0000-000025B40000}"/>
    <cellStyle name="20% - Accent1 5 2 2 3 7 2" xfId="46302" xr:uid="{00000000-0005-0000-0000-000026B40000}"/>
    <cellStyle name="20% - Accent1 5 2 2 3 7 2 2" xfId="46303" xr:uid="{00000000-0005-0000-0000-000027B40000}"/>
    <cellStyle name="20% - Accent1 5 2 2 3 7 3" xfId="46304" xr:uid="{00000000-0005-0000-0000-000028B40000}"/>
    <cellStyle name="20% - Accent1 5 2 2 3 8" xfId="46305" xr:uid="{00000000-0005-0000-0000-000029B40000}"/>
    <cellStyle name="20% - Accent1 5 2 2 3 8 2" xfId="46306" xr:uid="{00000000-0005-0000-0000-00002AB40000}"/>
    <cellStyle name="20% - Accent1 5 2 2 3 8 2 2" xfId="46307" xr:uid="{00000000-0005-0000-0000-00002BB40000}"/>
    <cellStyle name="20% - Accent1 5 2 2 3 8 3" xfId="46308" xr:uid="{00000000-0005-0000-0000-00002CB40000}"/>
    <cellStyle name="20% - Accent1 5 2 2 3 9" xfId="46309" xr:uid="{00000000-0005-0000-0000-00002DB40000}"/>
    <cellStyle name="20% - Accent1 5 2 2 3 9 2" xfId="46310" xr:uid="{00000000-0005-0000-0000-00002EB40000}"/>
    <cellStyle name="20% - Accent1 5 2 2 4" xfId="46311" xr:uid="{00000000-0005-0000-0000-00002FB40000}"/>
    <cellStyle name="20% - Accent1 5 2 2 4 10" xfId="46312" xr:uid="{00000000-0005-0000-0000-000030B40000}"/>
    <cellStyle name="20% - Accent1 5 2 2 4 10 2" xfId="46313" xr:uid="{00000000-0005-0000-0000-000031B40000}"/>
    <cellStyle name="20% - Accent1 5 2 2 4 11" xfId="46314" xr:uid="{00000000-0005-0000-0000-000032B40000}"/>
    <cellStyle name="20% - Accent1 5 2 2 4 2" xfId="46315" xr:uid="{00000000-0005-0000-0000-000033B40000}"/>
    <cellStyle name="20% - Accent1 5 2 2 4 2 2" xfId="46316" xr:uid="{00000000-0005-0000-0000-000034B40000}"/>
    <cellStyle name="20% - Accent1 5 2 2 4 2 2 2" xfId="46317" xr:uid="{00000000-0005-0000-0000-000035B40000}"/>
    <cellStyle name="20% - Accent1 5 2 2 4 2 2 2 2" xfId="46318" xr:uid="{00000000-0005-0000-0000-000036B40000}"/>
    <cellStyle name="20% - Accent1 5 2 2 4 2 2 2 2 2" xfId="46319" xr:uid="{00000000-0005-0000-0000-000037B40000}"/>
    <cellStyle name="20% - Accent1 5 2 2 4 2 2 2 3" xfId="46320" xr:uid="{00000000-0005-0000-0000-000038B40000}"/>
    <cellStyle name="20% - Accent1 5 2 2 4 2 2 3" xfId="46321" xr:uid="{00000000-0005-0000-0000-000039B40000}"/>
    <cellStyle name="20% - Accent1 5 2 2 4 2 2 3 2" xfId="46322" xr:uid="{00000000-0005-0000-0000-00003AB40000}"/>
    <cellStyle name="20% - Accent1 5 2 2 4 2 2 4" xfId="46323" xr:uid="{00000000-0005-0000-0000-00003BB40000}"/>
    <cellStyle name="20% - Accent1 5 2 2 4 2 3" xfId="46324" xr:uid="{00000000-0005-0000-0000-00003CB40000}"/>
    <cellStyle name="20% - Accent1 5 2 2 4 2 3 2" xfId="46325" xr:uid="{00000000-0005-0000-0000-00003DB40000}"/>
    <cellStyle name="20% - Accent1 5 2 2 4 2 3 2 2" xfId="46326" xr:uid="{00000000-0005-0000-0000-00003EB40000}"/>
    <cellStyle name="20% - Accent1 5 2 2 4 2 3 2 2 2" xfId="46327" xr:uid="{00000000-0005-0000-0000-00003FB40000}"/>
    <cellStyle name="20% - Accent1 5 2 2 4 2 3 2 3" xfId="46328" xr:uid="{00000000-0005-0000-0000-000040B40000}"/>
    <cellStyle name="20% - Accent1 5 2 2 4 2 3 3" xfId="46329" xr:uid="{00000000-0005-0000-0000-000041B40000}"/>
    <cellStyle name="20% - Accent1 5 2 2 4 2 3 3 2" xfId="46330" xr:uid="{00000000-0005-0000-0000-000042B40000}"/>
    <cellStyle name="20% - Accent1 5 2 2 4 2 3 4" xfId="46331" xr:uid="{00000000-0005-0000-0000-000043B40000}"/>
    <cellStyle name="20% - Accent1 5 2 2 4 2 4" xfId="46332" xr:uid="{00000000-0005-0000-0000-000044B40000}"/>
    <cellStyle name="20% - Accent1 5 2 2 4 2 4 2" xfId="46333" xr:uid="{00000000-0005-0000-0000-000045B40000}"/>
    <cellStyle name="20% - Accent1 5 2 2 4 2 4 2 2" xfId="46334" xr:uid="{00000000-0005-0000-0000-000046B40000}"/>
    <cellStyle name="20% - Accent1 5 2 2 4 2 4 2 2 2" xfId="46335" xr:uid="{00000000-0005-0000-0000-000047B40000}"/>
    <cellStyle name="20% - Accent1 5 2 2 4 2 4 2 3" xfId="46336" xr:uid="{00000000-0005-0000-0000-000048B40000}"/>
    <cellStyle name="20% - Accent1 5 2 2 4 2 4 3" xfId="46337" xr:uid="{00000000-0005-0000-0000-000049B40000}"/>
    <cellStyle name="20% - Accent1 5 2 2 4 2 4 3 2" xfId="46338" xr:uid="{00000000-0005-0000-0000-00004AB40000}"/>
    <cellStyle name="20% - Accent1 5 2 2 4 2 4 4" xfId="46339" xr:uid="{00000000-0005-0000-0000-00004BB40000}"/>
    <cellStyle name="20% - Accent1 5 2 2 4 2 5" xfId="46340" xr:uid="{00000000-0005-0000-0000-00004CB40000}"/>
    <cellStyle name="20% - Accent1 5 2 2 4 2 5 2" xfId="46341" xr:uid="{00000000-0005-0000-0000-00004DB40000}"/>
    <cellStyle name="20% - Accent1 5 2 2 4 2 5 2 2" xfId="46342" xr:uid="{00000000-0005-0000-0000-00004EB40000}"/>
    <cellStyle name="20% - Accent1 5 2 2 4 2 5 3" xfId="46343" xr:uid="{00000000-0005-0000-0000-00004FB40000}"/>
    <cellStyle name="20% - Accent1 5 2 2 4 2 6" xfId="46344" xr:uid="{00000000-0005-0000-0000-000050B40000}"/>
    <cellStyle name="20% - Accent1 5 2 2 4 2 6 2" xfId="46345" xr:uid="{00000000-0005-0000-0000-000051B40000}"/>
    <cellStyle name="20% - Accent1 5 2 2 4 2 6 2 2" xfId="46346" xr:uid="{00000000-0005-0000-0000-000052B40000}"/>
    <cellStyle name="20% - Accent1 5 2 2 4 2 6 3" xfId="46347" xr:uid="{00000000-0005-0000-0000-000053B40000}"/>
    <cellStyle name="20% - Accent1 5 2 2 4 2 7" xfId="46348" xr:uid="{00000000-0005-0000-0000-000054B40000}"/>
    <cellStyle name="20% - Accent1 5 2 2 4 2 7 2" xfId="46349" xr:uid="{00000000-0005-0000-0000-000055B40000}"/>
    <cellStyle name="20% - Accent1 5 2 2 4 2 8" xfId="46350" xr:uid="{00000000-0005-0000-0000-000056B40000}"/>
    <cellStyle name="20% - Accent1 5 2 2 4 2 8 2" xfId="46351" xr:uid="{00000000-0005-0000-0000-000057B40000}"/>
    <cellStyle name="20% - Accent1 5 2 2 4 2 9" xfId="46352" xr:uid="{00000000-0005-0000-0000-000058B40000}"/>
    <cellStyle name="20% - Accent1 5 2 2 4 3" xfId="46353" xr:uid="{00000000-0005-0000-0000-000059B40000}"/>
    <cellStyle name="20% - Accent1 5 2 2 4 3 2" xfId="46354" xr:uid="{00000000-0005-0000-0000-00005AB40000}"/>
    <cellStyle name="20% - Accent1 5 2 2 4 3 2 2" xfId="46355" xr:uid="{00000000-0005-0000-0000-00005BB40000}"/>
    <cellStyle name="20% - Accent1 5 2 2 4 3 2 2 2" xfId="46356" xr:uid="{00000000-0005-0000-0000-00005CB40000}"/>
    <cellStyle name="20% - Accent1 5 2 2 4 3 2 2 2 2" xfId="46357" xr:uid="{00000000-0005-0000-0000-00005DB40000}"/>
    <cellStyle name="20% - Accent1 5 2 2 4 3 2 2 3" xfId="46358" xr:uid="{00000000-0005-0000-0000-00005EB40000}"/>
    <cellStyle name="20% - Accent1 5 2 2 4 3 2 3" xfId="46359" xr:uid="{00000000-0005-0000-0000-00005FB40000}"/>
    <cellStyle name="20% - Accent1 5 2 2 4 3 2 3 2" xfId="46360" xr:uid="{00000000-0005-0000-0000-000060B40000}"/>
    <cellStyle name="20% - Accent1 5 2 2 4 3 2 4" xfId="46361" xr:uid="{00000000-0005-0000-0000-000061B40000}"/>
    <cellStyle name="20% - Accent1 5 2 2 4 3 3" xfId="46362" xr:uid="{00000000-0005-0000-0000-000062B40000}"/>
    <cellStyle name="20% - Accent1 5 2 2 4 3 3 2" xfId="46363" xr:uid="{00000000-0005-0000-0000-000063B40000}"/>
    <cellStyle name="20% - Accent1 5 2 2 4 3 3 2 2" xfId="46364" xr:uid="{00000000-0005-0000-0000-000064B40000}"/>
    <cellStyle name="20% - Accent1 5 2 2 4 3 3 2 2 2" xfId="46365" xr:uid="{00000000-0005-0000-0000-000065B40000}"/>
    <cellStyle name="20% - Accent1 5 2 2 4 3 3 2 3" xfId="46366" xr:uid="{00000000-0005-0000-0000-000066B40000}"/>
    <cellStyle name="20% - Accent1 5 2 2 4 3 3 3" xfId="46367" xr:uid="{00000000-0005-0000-0000-000067B40000}"/>
    <cellStyle name="20% - Accent1 5 2 2 4 3 3 3 2" xfId="46368" xr:uid="{00000000-0005-0000-0000-000068B40000}"/>
    <cellStyle name="20% - Accent1 5 2 2 4 3 3 4" xfId="46369" xr:uid="{00000000-0005-0000-0000-000069B40000}"/>
    <cellStyle name="20% - Accent1 5 2 2 4 3 4" xfId="46370" xr:uid="{00000000-0005-0000-0000-00006AB40000}"/>
    <cellStyle name="20% - Accent1 5 2 2 4 3 4 2" xfId="46371" xr:uid="{00000000-0005-0000-0000-00006BB40000}"/>
    <cellStyle name="20% - Accent1 5 2 2 4 3 4 2 2" xfId="46372" xr:uid="{00000000-0005-0000-0000-00006CB40000}"/>
    <cellStyle name="20% - Accent1 5 2 2 4 3 4 2 2 2" xfId="46373" xr:uid="{00000000-0005-0000-0000-00006DB40000}"/>
    <cellStyle name="20% - Accent1 5 2 2 4 3 4 2 3" xfId="46374" xr:uid="{00000000-0005-0000-0000-00006EB40000}"/>
    <cellStyle name="20% - Accent1 5 2 2 4 3 4 3" xfId="46375" xr:uid="{00000000-0005-0000-0000-00006FB40000}"/>
    <cellStyle name="20% - Accent1 5 2 2 4 3 4 3 2" xfId="46376" xr:uid="{00000000-0005-0000-0000-000070B40000}"/>
    <cellStyle name="20% - Accent1 5 2 2 4 3 4 4" xfId="46377" xr:uid="{00000000-0005-0000-0000-000071B40000}"/>
    <cellStyle name="20% - Accent1 5 2 2 4 3 5" xfId="46378" xr:uid="{00000000-0005-0000-0000-000072B40000}"/>
    <cellStyle name="20% - Accent1 5 2 2 4 3 5 2" xfId="46379" xr:uid="{00000000-0005-0000-0000-000073B40000}"/>
    <cellStyle name="20% - Accent1 5 2 2 4 3 5 2 2" xfId="46380" xr:uid="{00000000-0005-0000-0000-000074B40000}"/>
    <cellStyle name="20% - Accent1 5 2 2 4 3 5 3" xfId="46381" xr:uid="{00000000-0005-0000-0000-000075B40000}"/>
    <cellStyle name="20% - Accent1 5 2 2 4 3 6" xfId="46382" xr:uid="{00000000-0005-0000-0000-000076B40000}"/>
    <cellStyle name="20% - Accent1 5 2 2 4 3 6 2" xfId="46383" xr:uid="{00000000-0005-0000-0000-000077B40000}"/>
    <cellStyle name="20% - Accent1 5 2 2 4 3 6 2 2" xfId="46384" xr:uid="{00000000-0005-0000-0000-000078B40000}"/>
    <cellStyle name="20% - Accent1 5 2 2 4 3 6 3" xfId="46385" xr:uid="{00000000-0005-0000-0000-000079B40000}"/>
    <cellStyle name="20% - Accent1 5 2 2 4 3 7" xfId="46386" xr:uid="{00000000-0005-0000-0000-00007AB40000}"/>
    <cellStyle name="20% - Accent1 5 2 2 4 3 7 2" xfId="46387" xr:uid="{00000000-0005-0000-0000-00007BB40000}"/>
    <cellStyle name="20% - Accent1 5 2 2 4 3 8" xfId="46388" xr:uid="{00000000-0005-0000-0000-00007CB40000}"/>
    <cellStyle name="20% - Accent1 5 2 2 4 3 8 2" xfId="46389" xr:uid="{00000000-0005-0000-0000-00007DB40000}"/>
    <cellStyle name="20% - Accent1 5 2 2 4 3 9" xfId="46390" xr:uid="{00000000-0005-0000-0000-00007EB40000}"/>
    <cellStyle name="20% - Accent1 5 2 2 4 4" xfId="46391" xr:uid="{00000000-0005-0000-0000-00007FB40000}"/>
    <cellStyle name="20% - Accent1 5 2 2 4 4 2" xfId="46392" xr:uid="{00000000-0005-0000-0000-000080B40000}"/>
    <cellStyle name="20% - Accent1 5 2 2 4 4 2 2" xfId="46393" xr:uid="{00000000-0005-0000-0000-000081B40000}"/>
    <cellStyle name="20% - Accent1 5 2 2 4 4 2 2 2" xfId="46394" xr:uid="{00000000-0005-0000-0000-000082B40000}"/>
    <cellStyle name="20% - Accent1 5 2 2 4 4 2 3" xfId="46395" xr:uid="{00000000-0005-0000-0000-000083B40000}"/>
    <cellStyle name="20% - Accent1 5 2 2 4 4 3" xfId="46396" xr:uid="{00000000-0005-0000-0000-000084B40000}"/>
    <cellStyle name="20% - Accent1 5 2 2 4 4 3 2" xfId="46397" xr:uid="{00000000-0005-0000-0000-000085B40000}"/>
    <cellStyle name="20% - Accent1 5 2 2 4 4 4" xfId="46398" xr:uid="{00000000-0005-0000-0000-000086B40000}"/>
    <cellStyle name="20% - Accent1 5 2 2 4 5" xfId="46399" xr:uid="{00000000-0005-0000-0000-000087B40000}"/>
    <cellStyle name="20% - Accent1 5 2 2 4 5 2" xfId="46400" xr:uid="{00000000-0005-0000-0000-000088B40000}"/>
    <cellStyle name="20% - Accent1 5 2 2 4 5 2 2" xfId="46401" xr:uid="{00000000-0005-0000-0000-000089B40000}"/>
    <cellStyle name="20% - Accent1 5 2 2 4 5 2 2 2" xfId="46402" xr:uid="{00000000-0005-0000-0000-00008AB40000}"/>
    <cellStyle name="20% - Accent1 5 2 2 4 5 2 3" xfId="46403" xr:uid="{00000000-0005-0000-0000-00008BB40000}"/>
    <cellStyle name="20% - Accent1 5 2 2 4 5 3" xfId="46404" xr:uid="{00000000-0005-0000-0000-00008CB40000}"/>
    <cellStyle name="20% - Accent1 5 2 2 4 5 3 2" xfId="46405" xr:uid="{00000000-0005-0000-0000-00008DB40000}"/>
    <cellStyle name="20% - Accent1 5 2 2 4 5 4" xfId="46406" xr:uid="{00000000-0005-0000-0000-00008EB40000}"/>
    <cellStyle name="20% - Accent1 5 2 2 4 6" xfId="46407" xr:uid="{00000000-0005-0000-0000-00008FB40000}"/>
    <cellStyle name="20% - Accent1 5 2 2 4 6 2" xfId="46408" xr:uid="{00000000-0005-0000-0000-000090B40000}"/>
    <cellStyle name="20% - Accent1 5 2 2 4 6 2 2" xfId="46409" xr:uid="{00000000-0005-0000-0000-000091B40000}"/>
    <cellStyle name="20% - Accent1 5 2 2 4 6 2 2 2" xfId="46410" xr:uid="{00000000-0005-0000-0000-000092B40000}"/>
    <cellStyle name="20% - Accent1 5 2 2 4 6 2 3" xfId="46411" xr:uid="{00000000-0005-0000-0000-000093B40000}"/>
    <cellStyle name="20% - Accent1 5 2 2 4 6 3" xfId="46412" xr:uid="{00000000-0005-0000-0000-000094B40000}"/>
    <cellStyle name="20% - Accent1 5 2 2 4 6 3 2" xfId="46413" xr:uid="{00000000-0005-0000-0000-000095B40000}"/>
    <cellStyle name="20% - Accent1 5 2 2 4 6 4" xfId="46414" xr:uid="{00000000-0005-0000-0000-000096B40000}"/>
    <cellStyle name="20% - Accent1 5 2 2 4 7" xfId="46415" xr:uid="{00000000-0005-0000-0000-000097B40000}"/>
    <cellStyle name="20% - Accent1 5 2 2 4 7 2" xfId="46416" xr:uid="{00000000-0005-0000-0000-000098B40000}"/>
    <cellStyle name="20% - Accent1 5 2 2 4 7 2 2" xfId="46417" xr:uid="{00000000-0005-0000-0000-000099B40000}"/>
    <cellStyle name="20% - Accent1 5 2 2 4 7 3" xfId="46418" xr:uid="{00000000-0005-0000-0000-00009AB40000}"/>
    <cellStyle name="20% - Accent1 5 2 2 4 8" xfId="46419" xr:uid="{00000000-0005-0000-0000-00009BB40000}"/>
    <cellStyle name="20% - Accent1 5 2 2 4 8 2" xfId="46420" xr:uid="{00000000-0005-0000-0000-00009CB40000}"/>
    <cellStyle name="20% - Accent1 5 2 2 4 8 2 2" xfId="46421" xr:uid="{00000000-0005-0000-0000-00009DB40000}"/>
    <cellStyle name="20% - Accent1 5 2 2 4 8 3" xfId="46422" xr:uid="{00000000-0005-0000-0000-00009EB40000}"/>
    <cellStyle name="20% - Accent1 5 2 2 4 9" xfId="46423" xr:uid="{00000000-0005-0000-0000-00009FB40000}"/>
    <cellStyle name="20% - Accent1 5 2 2 4 9 2" xfId="46424" xr:uid="{00000000-0005-0000-0000-0000A0B40000}"/>
    <cellStyle name="20% - Accent1 5 2 2 5" xfId="46425" xr:uid="{00000000-0005-0000-0000-0000A1B40000}"/>
    <cellStyle name="20% - Accent1 5 2 2 5 2" xfId="46426" xr:uid="{00000000-0005-0000-0000-0000A2B40000}"/>
    <cellStyle name="20% - Accent1 5 2 2 5 2 2" xfId="46427" xr:uid="{00000000-0005-0000-0000-0000A3B40000}"/>
    <cellStyle name="20% - Accent1 5 2 2 5 2 2 2" xfId="46428" xr:uid="{00000000-0005-0000-0000-0000A4B40000}"/>
    <cellStyle name="20% - Accent1 5 2 2 5 2 2 2 2" xfId="46429" xr:uid="{00000000-0005-0000-0000-0000A5B40000}"/>
    <cellStyle name="20% - Accent1 5 2 2 5 2 2 3" xfId="46430" xr:uid="{00000000-0005-0000-0000-0000A6B40000}"/>
    <cellStyle name="20% - Accent1 5 2 2 5 2 3" xfId="46431" xr:uid="{00000000-0005-0000-0000-0000A7B40000}"/>
    <cellStyle name="20% - Accent1 5 2 2 5 2 3 2" xfId="46432" xr:uid="{00000000-0005-0000-0000-0000A8B40000}"/>
    <cellStyle name="20% - Accent1 5 2 2 5 2 4" xfId="46433" xr:uid="{00000000-0005-0000-0000-0000A9B40000}"/>
    <cellStyle name="20% - Accent1 5 2 2 5 3" xfId="46434" xr:uid="{00000000-0005-0000-0000-0000AAB40000}"/>
    <cellStyle name="20% - Accent1 5 2 2 5 3 2" xfId="46435" xr:uid="{00000000-0005-0000-0000-0000ABB40000}"/>
    <cellStyle name="20% - Accent1 5 2 2 5 3 2 2" xfId="46436" xr:uid="{00000000-0005-0000-0000-0000ACB40000}"/>
    <cellStyle name="20% - Accent1 5 2 2 5 3 2 2 2" xfId="46437" xr:uid="{00000000-0005-0000-0000-0000ADB40000}"/>
    <cellStyle name="20% - Accent1 5 2 2 5 3 2 3" xfId="46438" xr:uid="{00000000-0005-0000-0000-0000AEB40000}"/>
    <cellStyle name="20% - Accent1 5 2 2 5 3 3" xfId="46439" xr:uid="{00000000-0005-0000-0000-0000AFB40000}"/>
    <cellStyle name="20% - Accent1 5 2 2 5 3 3 2" xfId="46440" xr:uid="{00000000-0005-0000-0000-0000B0B40000}"/>
    <cellStyle name="20% - Accent1 5 2 2 5 3 4" xfId="46441" xr:uid="{00000000-0005-0000-0000-0000B1B40000}"/>
    <cellStyle name="20% - Accent1 5 2 2 5 4" xfId="46442" xr:uid="{00000000-0005-0000-0000-0000B2B40000}"/>
    <cellStyle name="20% - Accent1 5 2 2 5 4 2" xfId="46443" xr:uid="{00000000-0005-0000-0000-0000B3B40000}"/>
    <cellStyle name="20% - Accent1 5 2 2 5 4 2 2" xfId="46444" xr:uid="{00000000-0005-0000-0000-0000B4B40000}"/>
    <cellStyle name="20% - Accent1 5 2 2 5 4 2 2 2" xfId="46445" xr:uid="{00000000-0005-0000-0000-0000B5B40000}"/>
    <cellStyle name="20% - Accent1 5 2 2 5 4 2 3" xfId="46446" xr:uid="{00000000-0005-0000-0000-0000B6B40000}"/>
    <cellStyle name="20% - Accent1 5 2 2 5 4 3" xfId="46447" xr:uid="{00000000-0005-0000-0000-0000B7B40000}"/>
    <cellStyle name="20% - Accent1 5 2 2 5 4 3 2" xfId="46448" xr:uid="{00000000-0005-0000-0000-0000B8B40000}"/>
    <cellStyle name="20% - Accent1 5 2 2 5 4 4" xfId="46449" xr:uid="{00000000-0005-0000-0000-0000B9B40000}"/>
    <cellStyle name="20% - Accent1 5 2 2 5 5" xfId="46450" xr:uid="{00000000-0005-0000-0000-0000BAB40000}"/>
    <cellStyle name="20% - Accent1 5 2 2 5 5 2" xfId="46451" xr:uid="{00000000-0005-0000-0000-0000BBB40000}"/>
    <cellStyle name="20% - Accent1 5 2 2 5 5 2 2" xfId="46452" xr:uid="{00000000-0005-0000-0000-0000BCB40000}"/>
    <cellStyle name="20% - Accent1 5 2 2 5 5 3" xfId="46453" xr:uid="{00000000-0005-0000-0000-0000BDB40000}"/>
    <cellStyle name="20% - Accent1 5 2 2 5 6" xfId="46454" xr:uid="{00000000-0005-0000-0000-0000BEB40000}"/>
    <cellStyle name="20% - Accent1 5 2 2 5 6 2" xfId="46455" xr:uid="{00000000-0005-0000-0000-0000BFB40000}"/>
    <cellStyle name="20% - Accent1 5 2 2 5 6 2 2" xfId="46456" xr:uid="{00000000-0005-0000-0000-0000C0B40000}"/>
    <cellStyle name="20% - Accent1 5 2 2 5 6 3" xfId="46457" xr:uid="{00000000-0005-0000-0000-0000C1B40000}"/>
    <cellStyle name="20% - Accent1 5 2 2 5 7" xfId="46458" xr:uid="{00000000-0005-0000-0000-0000C2B40000}"/>
    <cellStyle name="20% - Accent1 5 2 2 5 7 2" xfId="46459" xr:uid="{00000000-0005-0000-0000-0000C3B40000}"/>
    <cellStyle name="20% - Accent1 5 2 2 5 8" xfId="46460" xr:uid="{00000000-0005-0000-0000-0000C4B40000}"/>
    <cellStyle name="20% - Accent1 5 2 2 5 8 2" xfId="46461" xr:uid="{00000000-0005-0000-0000-0000C5B40000}"/>
    <cellStyle name="20% - Accent1 5 2 2 5 9" xfId="46462" xr:uid="{00000000-0005-0000-0000-0000C6B40000}"/>
    <cellStyle name="20% - Accent1 5 2 2 6" xfId="46463" xr:uid="{00000000-0005-0000-0000-0000C7B40000}"/>
    <cellStyle name="20% - Accent1 5 2 2 6 2" xfId="46464" xr:uid="{00000000-0005-0000-0000-0000C8B40000}"/>
    <cellStyle name="20% - Accent1 5 2 2 6 2 2" xfId="46465" xr:uid="{00000000-0005-0000-0000-0000C9B40000}"/>
    <cellStyle name="20% - Accent1 5 2 2 6 2 2 2" xfId="46466" xr:uid="{00000000-0005-0000-0000-0000CAB40000}"/>
    <cellStyle name="20% - Accent1 5 2 2 6 2 2 2 2" xfId="46467" xr:uid="{00000000-0005-0000-0000-0000CBB40000}"/>
    <cellStyle name="20% - Accent1 5 2 2 6 2 2 3" xfId="46468" xr:uid="{00000000-0005-0000-0000-0000CCB40000}"/>
    <cellStyle name="20% - Accent1 5 2 2 6 2 3" xfId="46469" xr:uid="{00000000-0005-0000-0000-0000CDB40000}"/>
    <cellStyle name="20% - Accent1 5 2 2 6 2 3 2" xfId="46470" xr:uid="{00000000-0005-0000-0000-0000CEB40000}"/>
    <cellStyle name="20% - Accent1 5 2 2 6 2 4" xfId="46471" xr:uid="{00000000-0005-0000-0000-0000CFB40000}"/>
    <cellStyle name="20% - Accent1 5 2 2 6 3" xfId="46472" xr:uid="{00000000-0005-0000-0000-0000D0B40000}"/>
    <cellStyle name="20% - Accent1 5 2 2 6 3 2" xfId="46473" xr:uid="{00000000-0005-0000-0000-0000D1B40000}"/>
    <cellStyle name="20% - Accent1 5 2 2 6 3 2 2" xfId="46474" xr:uid="{00000000-0005-0000-0000-0000D2B40000}"/>
    <cellStyle name="20% - Accent1 5 2 2 6 3 2 2 2" xfId="46475" xr:uid="{00000000-0005-0000-0000-0000D3B40000}"/>
    <cellStyle name="20% - Accent1 5 2 2 6 3 2 3" xfId="46476" xr:uid="{00000000-0005-0000-0000-0000D4B40000}"/>
    <cellStyle name="20% - Accent1 5 2 2 6 3 3" xfId="46477" xr:uid="{00000000-0005-0000-0000-0000D5B40000}"/>
    <cellStyle name="20% - Accent1 5 2 2 6 3 3 2" xfId="46478" xr:uid="{00000000-0005-0000-0000-0000D6B40000}"/>
    <cellStyle name="20% - Accent1 5 2 2 6 3 4" xfId="46479" xr:uid="{00000000-0005-0000-0000-0000D7B40000}"/>
    <cellStyle name="20% - Accent1 5 2 2 6 4" xfId="46480" xr:uid="{00000000-0005-0000-0000-0000D8B40000}"/>
    <cellStyle name="20% - Accent1 5 2 2 6 4 2" xfId="46481" xr:uid="{00000000-0005-0000-0000-0000D9B40000}"/>
    <cellStyle name="20% - Accent1 5 2 2 6 4 2 2" xfId="46482" xr:uid="{00000000-0005-0000-0000-0000DAB40000}"/>
    <cellStyle name="20% - Accent1 5 2 2 6 4 2 2 2" xfId="46483" xr:uid="{00000000-0005-0000-0000-0000DBB40000}"/>
    <cellStyle name="20% - Accent1 5 2 2 6 4 2 3" xfId="46484" xr:uid="{00000000-0005-0000-0000-0000DCB40000}"/>
    <cellStyle name="20% - Accent1 5 2 2 6 4 3" xfId="46485" xr:uid="{00000000-0005-0000-0000-0000DDB40000}"/>
    <cellStyle name="20% - Accent1 5 2 2 6 4 3 2" xfId="46486" xr:uid="{00000000-0005-0000-0000-0000DEB40000}"/>
    <cellStyle name="20% - Accent1 5 2 2 6 4 4" xfId="46487" xr:uid="{00000000-0005-0000-0000-0000DFB40000}"/>
    <cellStyle name="20% - Accent1 5 2 2 6 5" xfId="46488" xr:uid="{00000000-0005-0000-0000-0000E0B40000}"/>
    <cellStyle name="20% - Accent1 5 2 2 6 5 2" xfId="46489" xr:uid="{00000000-0005-0000-0000-0000E1B40000}"/>
    <cellStyle name="20% - Accent1 5 2 2 6 5 2 2" xfId="46490" xr:uid="{00000000-0005-0000-0000-0000E2B40000}"/>
    <cellStyle name="20% - Accent1 5 2 2 6 5 3" xfId="46491" xr:uid="{00000000-0005-0000-0000-0000E3B40000}"/>
    <cellStyle name="20% - Accent1 5 2 2 6 6" xfId="46492" xr:uid="{00000000-0005-0000-0000-0000E4B40000}"/>
    <cellStyle name="20% - Accent1 5 2 2 6 6 2" xfId="46493" xr:uid="{00000000-0005-0000-0000-0000E5B40000}"/>
    <cellStyle name="20% - Accent1 5 2 2 6 6 2 2" xfId="46494" xr:uid="{00000000-0005-0000-0000-0000E6B40000}"/>
    <cellStyle name="20% - Accent1 5 2 2 6 6 3" xfId="46495" xr:uid="{00000000-0005-0000-0000-0000E7B40000}"/>
    <cellStyle name="20% - Accent1 5 2 2 6 7" xfId="46496" xr:uid="{00000000-0005-0000-0000-0000E8B40000}"/>
    <cellStyle name="20% - Accent1 5 2 2 6 7 2" xfId="46497" xr:uid="{00000000-0005-0000-0000-0000E9B40000}"/>
    <cellStyle name="20% - Accent1 5 2 2 6 8" xfId="46498" xr:uid="{00000000-0005-0000-0000-0000EAB40000}"/>
    <cellStyle name="20% - Accent1 5 2 2 6 8 2" xfId="46499" xr:uid="{00000000-0005-0000-0000-0000EBB40000}"/>
    <cellStyle name="20% - Accent1 5 2 2 6 9" xfId="46500" xr:uid="{00000000-0005-0000-0000-0000ECB40000}"/>
    <cellStyle name="20% - Accent1 5 2 2 7" xfId="46501" xr:uid="{00000000-0005-0000-0000-0000EDB40000}"/>
    <cellStyle name="20% - Accent1 5 2 2 7 2" xfId="46502" xr:uid="{00000000-0005-0000-0000-0000EEB40000}"/>
    <cellStyle name="20% - Accent1 5 2 2 7 2 2" xfId="46503" xr:uid="{00000000-0005-0000-0000-0000EFB40000}"/>
    <cellStyle name="20% - Accent1 5 2 2 7 2 2 2" xfId="46504" xr:uid="{00000000-0005-0000-0000-0000F0B40000}"/>
    <cellStyle name="20% - Accent1 5 2 2 7 2 3" xfId="46505" xr:uid="{00000000-0005-0000-0000-0000F1B40000}"/>
    <cellStyle name="20% - Accent1 5 2 2 7 3" xfId="46506" xr:uid="{00000000-0005-0000-0000-0000F2B40000}"/>
    <cellStyle name="20% - Accent1 5 2 2 7 3 2" xfId="46507" xr:uid="{00000000-0005-0000-0000-0000F3B40000}"/>
    <cellStyle name="20% - Accent1 5 2 2 7 4" xfId="46508" xr:uid="{00000000-0005-0000-0000-0000F4B40000}"/>
    <cellStyle name="20% - Accent1 5 2 2 8" xfId="46509" xr:uid="{00000000-0005-0000-0000-0000F5B40000}"/>
    <cellStyle name="20% - Accent1 5 2 2 8 2" xfId="46510" xr:uid="{00000000-0005-0000-0000-0000F6B40000}"/>
    <cellStyle name="20% - Accent1 5 2 2 8 2 2" xfId="46511" xr:uid="{00000000-0005-0000-0000-0000F7B40000}"/>
    <cellStyle name="20% - Accent1 5 2 2 8 2 2 2" xfId="46512" xr:uid="{00000000-0005-0000-0000-0000F8B40000}"/>
    <cellStyle name="20% - Accent1 5 2 2 8 2 3" xfId="46513" xr:uid="{00000000-0005-0000-0000-0000F9B40000}"/>
    <cellStyle name="20% - Accent1 5 2 2 8 3" xfId="46514" xr:uid="{00000000-0005-0000-0000-0000FAB40000}"/>
    <cellStyle name="20% - Accent1 5 2 2 8 3 2" xfId="46515" xr:uid="{00000000-0005-0000-0000-0000FBB40000}"/>
    <cellStyle name="20% - Accent1 5 2 2 8 4" xfId="46516" xr:uid="{00000000-0005-0000-0000-0000FCB40000}"/>
    <cellStyle name="20% - Accent1 5 2 2 9" xfId="46517" xr:uid="{00000000-0005-0000-0000-0000FDB40000}"/>
    <cellStyle name="20% - Accent1 5 2 2 9 2" xfId="46518" xr:uid="{00000000-0005-0000-0000-0000FEB40000}"/>
    <cellStyle name="20% - Accent1 5 2 2 9 2 2" xfId="46519" xr:uid="{00000000-0005-0000-0000-0000FFB40000}"/>
    <cellStyle name="20% - Accent1 5 2 2 9 2 2 2" xfId="46520" xr:uid="{00000000-0005-0000-0000-000000B50000}"/>
    <cellStyle name="20% - Accent1 5 2 2 9 2 3" xfId="46521" xr:uid="{00000000-0005-0000-0000-000001B50000}"/>
    <cellStyle name="20% - Accent1 5 2 2 9 3" xfId="46522" xr:uid="{00000000-0005-0000-0000-000002B50000}"/>
    <cellStyle name="20% - Accent1 5 2 2 9 3 2" xfId="46523" xr:uid="{00000000-0005-0000-0000-000003B50000}"/>
    <cellStyle name="20% - Accent1 5 2 2 9 4" xfId="46524" xr:uid="{00000000-0005-0000-0000-000004B50000}"/>
    <cellStyle name="20% - Accent1 5 2 3" xfId="46525" xr:uid="{00000000-0005-0000-0000-000005B50000}"/>
    <cellStyle name="20% - Accent1 5 2 3 10" xfId="46526" xr:uid="{00000000-0005-0000-0000-000006B50000}"/>
    <cellStyle name="20% - Accent1 5 2 3 10 2" xfId="46527" xr:uid="{00000000-0005-0000-0000-000007B50000}"/>
    <cellStyle name="20% - Accent1 5 2 3 11" xfId="46528" xr:uid="{00000000-0005-0000-0000-000008B50000}"/>
    <cellStyle name="20% - Accent1 5 2 3 2" xfId="46529" xr:uid="{00000000-0005-0000-0000-000009B50000}"/>
    <cellStyle name="20% - Accent1 5 2 3 2 2" xfId="46530" xr:uid="{00000000-0005-0000-0000-00000AB50000}"/>
    <cellStyle name="20% - Accent1 5 2 3 2 2 2" xfId="46531" xr:uid="{00000000-0005-0000-0000-00000BB50000}"/>
    <cellStyle name="20% - Accent1 5 2 3 2 2 2 2" xfId="46532" xr:uid="{00000000-0005-0000-0000-00000CB50000}"/>
    <cellStyle name="20% - Accent1 5 2 3 2 2 2 2 2" xfId="46533" xr:uid="{00000000-0005-0000-0000-00000DB50000}"/>
    <cellStyle name="20% - Accent1 5 2 3 2 2 2 3" xfId="46534" xr:uid="{00000000-0005-0000-0000-00000EB50000}"/>
    <cellStyle name="20% - Accent1 5 2 3 2 2 3" xfId="46535" xr:uid="{00000000-0005-0000-0000-00000FB50000}"/>
    <cellStyle name="20% - Accent1 5 2 3 2 2 3 2" xfId="46536" xr:uid="{00000000-0005-0000-0000-000010B50000}"/>
    <cellStyle name="20% - Accent1 5 2 3 2 2 4" xfId="46537" xr:uid="{00000000-0005-0000-0000-000011B50000}"/>
    <cellStyle name="20% - Accent1 5 2 3 2 3" xfId="46538" xr:uid="{00000000-0005-0000-0000-000012B50000}"/>
    <cellStyle name="20% - Accent1 5 2 3 2 3 2" xfId="46539" xr:uid="{00000000-0005-0000-0000-000013B50000}"/>
    <cellStyle name="20% - Accent1 5 2 3 2 3 2 2" xfId="46540" xr:uid="{00000000-0005-0000-0000-000014B50000}"/>
    <cellStyle name="20% - Accent1 5 2 3 2 3 2 2 2" xfId="46541" xr:uid="{00000000-0005-0000-0000-000015B50000}"/>
    <cellStyle name="20% - Accent1 5 2 3 2 3 2 3" xfId="46542" xr:uid="{00000000-0005-0000-0000-000016B50000}"/>
    <cellStyle name="20% - Accent1 5 2 3 2 3 3" xfId="46543" xr:uid="{00000000-0005-0000-0000-000017B50000}"/>
    <cellStyle name="20% - Accent1 5 2 3 2 3 3 2" xfId="46544" xr:uid="{00000000-0005-0000-0000-000018B50000}"/>
    <cellStyle name="20% - Accent1 5 2 3 2 3 4" xfId="46545" xr:uid="{00000000-0005-0000-0000-000019B50000}"/>
    <cellStyle name="20% - Accent1 5 2 3 2 4" xfId="46546" xr:uid="{00000000-0005-0000-0000-00001AB50000}"/>
    <cellStyle name="20% - Accent1 5 2 3 2 4 2" xfId="46547" xr:uid="{00000000-0005-0000-0000-00001BB50000}"/>
    <cellStyle name="20% - Accent1 5 2 3 2 4 2 2" xfId="46548" xr:uid="{00000000-0005-0000-0000-00001CB50000}"/>
    <cellStyle name="20% - Accent1 5 2 3 2 4 2 2 2" xfId="46549" xr:uid="{00000000-0005-0000-0000-00001DB50000}"/>
    <cellStyle name="20% - Accent1 5 2 3 2 4 2 3" xfId="46550" xr:uid="{00000000-0005-0000-0000-00001EB50000}"/>
    <cellStyle name="20% - Accent1 5 2 3 2 4 3" xfId="46551" xr:uid="{00000000-0005-0000-0000-00001FB50000}"/>
    <cellStyle name="20% - Accent1 5 2 3 2 4 3 2" xfId="46552" xr:uid="{00000000-0005-0000-0000-000020B50000}"/>
    <cellStyle name="20% - Accent1 5 2 3 2 4 4" xfId="46553" xr:uid="{00000000-0005-0000-0000-000021B50000}"/>
    <cellStyle name="20% - Accent1 5 2 3 2 5" xfId="46554" xr:uid="{00000000-0005-0000-0000-000022B50000}"/>
    <cellStyle name="20% - Accent1 5 2 3 2 5 2" xfId="46555" xr:uid="{00000000-0005-0000-0000-000023B50000}"/>
    <cellStyle name="20% - Accent1 5 2 3 2 5 2 2" xfId="46556" xr:uid="{00000000-0005-0000-0000-000024B50000}"/>
    <cellStyle name="20% - Accent1 5 2 3 2 5 3" xfId="46557" xr:uid="{00000000-0005-0000-0000-000025B50000}"/>
    <cellStyle name="20% - Accent1 5 2 3 2 6" xfId="46558" xr:uid="{00000000-0005-0000-0000-000026B50000}"/>
    <cellStyle name="20% - Accent1 5 2 3 2 6 2" xfId="46559" xr:uid="{00000000-0005-0000-0000-000027B50000}"/>
    <cellStyle name="20% - Accent1 5 2 3 2 6 2 2" xfId="46560" xr:uid="{00000000-0005-0000-0000-000028B50000}"/>
    <cellStyle name="20% - Accent1 5 2 3 2 6 3" xfId="46561" xr:uid="{00000000-0005-0000-0000-000029B50000}"/>
    <cellStyle name="20% - Accent1 5 2 3 2 7" xfId="46562" xr:uid="{00000000-0005-0000-0000-00002AB50000}"/>
    <cellStyle name="20% - Accent1 5 2 3 2 7 2" xfId="46563" xr:uid="{00000000-0005-0000-0000-00002BB50000}"/>
    <cellStyle name="20% - Accent1 5 2 3 2 8" xfId="46564" xr:uid="{00000000-0005-0000-0000-00002CB50000}"/>
    <cellStyle name="20% - Accent1 5 2 3 2 8 2" xfId="46565" xr:uid="{00000000-0005-0000-0000-00002DB50000}"/>
    <cellStyle name="20% - Accent1 5 2 3 2 9" xfId="46566" xr:uid="{00000000-0005-0000-0000-00002EB50000}"/>
    <cellStyle name="20% - Accent1 5 2 3 3" xfId="46567" xr:uid="{00000000-0005-0000-0000-00002FB50000}"/>
    <cellStyle name="20% - Accent1 5 2 3 3 2" xfId="46568" xr:uid="{00000000-0005-0000-0000-000030B50000}"/>
    <cellStyle name="20% - Accent1 5 2 3 3 2 2" xfId="46569" xr:uid="{00000000-0005-0000-0000-000031B50000}"/>
    <cellStyle name="20% - Accent1 5 2 3 3 2 2 2" xfId="46570" xr:uid="{00000000-0005-0000-0000-000032B50000}"/>
    <cellStyle name="20% - Accent1 5 2 3 3 2 2 2 2" xfId="46571" xr:uid="{00000000-0005-0000-0000-000033B50000}"/>
    <cellStyle name="20% - Accent1 5 2 3 3 2 2 3" xfId="46572" xr:uid="{00000000-0005-0000-0000-000034B50000}"/>
    <cellStyle name="20% - Accent1 5 2 3 3 2 3" xfId="46573" xr:uid="{00000000-0005-0000-0000-000035B50000}"/>
    <cellStyle name="20% - Accent1 5 2 3 3 2 3 2" xfId="46574" xr:uid="{00000000-0005-0000-0000-000036B50000}"/>
    <cellStyle name="20% - Accent1 5 2 3 3 2 4" xfId="46575" xr:uid="{00000000-0005-0000-0000-000037B50000}"/>
    <cellStyle name="20% - Accent1 5 2 3 3 3" xfId="46576" xr:uid="{00000000-0005-0000-0000-000038B50000}"/>
    <cellStyle name="20% - Accent1 5 2 3 3 3 2" xfId="46577" xr:uid="{00000000-0005-0000-0000-000039B50000}"/>
    <cellStyle name="20% - Accent1 5 2 3 3 3 2 2" xfId="46578" xr:uid="{00000000-0005-0000-0000-00003AB50000}"/>
    <cellStyle name="20% - Accent1 5 2 3 3 3 2 2 2" xfId="46579" xr:uid="{00000000-0005-0000-0000-00003BB50000}"/>
    <cellStyle name="20% - Accent1 5 2 3 3 3 2 3" xfId="46580" xr:uid="{00000000-0005-0000-0000-00003CB50000}"/>
    <cellStyle name="20% - Accent1 5 2 3 3 3 3" xfId="46581" xr:uid="{00000000-0005-0000-0000-00003DB50000}"/>
    <cellStyle name="20% - Accent1 5 2 3 3 3 3 2" xfId="46582" xr:uid="{00000000-0005-0000-0000-00003EB50000}"/>
    <cellStyle name="20% - Accent1 5 2 3 3 3 4" xfId="46583" xr:uid="{00000000-0005-0000-0000-00003FB50000}"/>
    <cellStyle name="20% - Accent1 5 2 3 3 4" xfId="46584" xr:uid="{00000000-0005-0000-0000-000040B50000}"/>
    <cellStyle name="20% - Accent1 5 2 3 3 4 2" xfId="46585" xr:uid="{00000000-0005-0000-0000-000041B50000}"/>
    <cellStyle name="20% - Accent1 5 2 3 3 4 2 2" xfId="46586" xr:uid="{00000000-0005-0000-0000-000042B50000}"/>
    <cellStyle name="20% - Accent1 5 2 3 3 4 2 2 2" xfId="46587" xr:uid="{00000000-0005-0000-0000-000043B50000}"/>
    <cellStyle name="20% - Accent1 5 2 3 3 4 2 3" xfId="46588" xr:uid="{00000000-0005-0000-0000-000044B50000}"/>
    <cellStyle name="20% - Accent1 5 2 3 3 4 3" xfId="46589" xr:uid="{00000000-0005-0000-0000-000045B50000}"/>
    <cellStyle name="20% - Accent1 5 2 3 3 4 3 2" xfId="46590" xr:uid="{00000000-0005-0000-0000-000046B50000}"/>
    <cellStyle name="20% - Accent1 5 2 3 3 4 4" xfId="46591" xr:uid="{00000000-0005-0000-0000-000047B50000}"/>
    <cellStyle name="20% - Accent1 5 2 3 3 5" xfId="46592" xr:uid="{00000000-0005-0000-0000-000048B50000}"/>
    <cellStyle name="20% - Accent1 5 2 3 3 5 2" xfId="46593" xr:uid="{00000000-0005-0000-0000-000049B50000}"/>
    <cellStyle name="20% - Accent1 5 2 3 3 5 2 2" xfId="46594" xr:uid="{00000000-0005-0000-0000-00004AB50000}"/>
    <cellStyle name="20% - Accent1 5 2 3 3 5 3" xfId="46595" xr:uid="{00000000-0005-0000-0000-00004BB50000}"/>
    <cellStyle name="20% - Accent1 5 2 3 3 6" xfId="46596" xr:uid="{00000000-0005-0000-0000-00004CB50000}"/>
    <cellStyle name="20% - Accent1 5 2 3 3 6 2" xfId="46597" xr:uid="{00000000-0005-0000-0000-00004DB50000}"/>
    <cellStyle name="20% - Accent1 5 2 3 3 6 2 2" xfId="46598" xr:uid="{00000000-0005-0000-0000-00004EB50000}"/>
    <cellStyle name="20% - Accent1 5 2 3 3 6 3" xfId="46599" xr:uid="{00000000-0005-0000-0000-00004FB50000}"/>
    <cellStyle name="20% - Accent1 5 2 3 3 7" xfId="46600" xr:uid="{00000000-0005-0000-0000-000050B50000}"/>
    <cellStyle name="20% - Accent1 5 2 3 3 7 2" xfId="46601" xr:uid="{00000000-0005-0000-0000-000051B50000}"/>
    <cellStyle name="20% - Accent1 5 2 3 3 8" xfId="46602" xr:uid="{00000000-0005-0000-0000-000052B50000}"/>
    <cellStyle name="20% - Accent1 5 2 3 3 8 2" xfId="46603" xr:uid="{00000000-0005-0000-0000-000053B50000}"/>
    <cellStyle name="20% - Accent1 5 2 3 3 9" xfId="46604" xr:uid="{00000000-0005-0000-0000-000054B50000}"/>
    <cellStyle name="20% - Accent1 5 2 3 4" xfId="46605" xr:uid="{00000000-0005-0000-0000-000055B50000}"/>
    <cellStyle name="20% - Accent1 5 2 3 4 2" xfId="46606" xr:uid="{00000000-0005-0000-0000-000056B50000}"/>
    <cellStyle name="20% - Accent1 5 2 3 4 2 2" xfId="46607" xr:uid="{00000000-0005-0000-0000-000057B50000}"/>
    <cellStyle name="20% - Accent1 5 2 3 4 2 2 2" xfId="46608" xr:uid="{00000000-0005-0000-0000-000058B50000}"/>
    <cellStyle name="20% - Accent1 5 2 3 4 2 3" xfId="46609" xr:uid="{00000000-0005-0000-0000-000059B50000}"/>
    <cellStyle name="20% - Accent1 5 2 3 4 3" xfId="46610" xr:uid="{00000000-0005-0000-0000-00005AB50000}"/>
    <cellStyle name="20% - Accent1 5 2 3 4 3 2" xfId="46611" xr:uid="{00000000-0005-0000-0000-00005BB50000}"/>
    <cellStyle name="20% - Accent1 5 2 3 4 4" xfId="46612" xr:uid="{00000000-0005-0000-0000-00005CB50000}"/>
    <cellStyle name="20% - Accent1 5 2 3 5" xfId="46613" xr:uid="{00000000-0005-0000-0000-00005DB50000}"/>
    <cellStyle name="20% - Accent1 5 2 3 5 2" xfId="46614" xr:uid="{00000000-0005-0000-0000-00005EB50000}"/>
    <cellStyle name="20% - Accent1 5 2 3 5 2 2" xfId="46615" xr:uid="{00000000-0005-0000-0000-00005FB50000}"/>
    <cellStyle name="20% - Accent1 5 2 3 5 2 2 2" xfId="46616" xr:uid="{00000000-0005-0000-0000-000060B50000}"/>
    <cellStyle name="20% - Accent1 5 2 3 5 2 3" xfId="46617" xr:uid="{00000000-0005-0000-0000-000061B50000}"/>
    <cellStyle name="20% - Accent1 5 2 3 5 3" xfId="46618" xr:uid="{00000000-0005-0000-0000-000062B50000}"/>
    <cellStyle name="20% - Accent1 5 2 3 5 3 2" xfId="46619" xr:uid="{00000000-0005-0000-0000-000063B50000}"/>
    <cellStyle name="20% - Accent1 5 2 3 5 4" xfId="46620" xr:uid="{00000000-0005-0000-0000-000064B50000}"/>
    <cellStyle name="20% - Accent1 5 2 3 6" xfId="46621" xr:uid="{00000000-0005-0000-0000-000065B50000}"/>
    <cellStyle name="20% - Accent1 5 2 3 6 2" xfId="46622" xr:uid="{00000000-0005-0000-0000-000066B50000}"/>
    <cellStyle name="20% - Accent1 5 2 3 6 2 2" xfId="46623" xr:uid="{00000000-0005-0000-0000-000067B50000}"/>
    <cellStyle name="20% - Accent1 5 2 3 6 2 2 2" xfId="46624" xr:uid="{00000000-0005-0000-0000-000068B50000}"/>
    <cellStyle name="20% - Accent1 5 2 3 6 2 3" xfId="46625" xr:uid="{00000000-0005-0000-0000-000069B50000}"/>
    <cellStyle name="20% - Accent1 5 2 3 6 3" xfId="46626" xr:uid="{00000000-0005-0000-0000-00006AB50000}"/>
    <cellStyle name="20% - Accent1 5 2 3 6 3 2" xfId="46627" xr:uid="{00000000-0005-0000-0000-00006BB50000}"/>
    <cellStyle name="20% - Accent1 5 2 3 6 4" xfId="46628" xr:uid="{00000000-0005-0000-0000-00006CB50000}"/>
    <cellStyle name="20% - Accent1 5 2 3 7" xfId="46629" xr:uid="{00000000-0005-0000-0000-00006DB50000}"/>
    <cellStyle name="20% - Accent1 5 2 3 7 2" xfId="46630" xr:uid="{00000000-0005-0000-0000-00006EB50000}"/>
    <cellStyle name="20% - Accent1 5 2 3 7 2 2" xfId="46631" xr:uid="{00000000-0005-0000-0000-00006FB50000}"/>
    <cellStyle name="20% - Accent1 5 2 3 7 3" xfId="46632" xr:uid="{00000000-0005-0000-0000-000070B50000}"/>
    <cellStyle name="20% - Accent1 5 2 3 8" xfId="46633" xr:uid="{00000000-0005-0000-0000-000071B50000}"/>
    <cellStyle name="20% - Accent1 5 2 3 8 2" xfId="46634" xr:uid="{00000000-0005-0000-0000-000072B50000}"/>
    <cellStyle name="20% - Accent1 5 2 3 8 2 2" xfId="46635" xr:uid="{00000000-0005-0000-0000-000073B50000}"/>
    <cellStyle name="20% - Accent1 5 2 3 8 3" xfId="46636" xr:uid="{00000000-0005-0000-0000-000074B50000}"/>
    <cellStyle name="20% - Accent1 5 2 3 9" xfId="46637" xr:uid="{00000000-0005-0000-0000-000075B50000}"/>
    <cellStyle name="20% - Accent1 5 2 3 9 2" xfId="46638" xr:uid="{00000000-0005-0000-0000-000076B50000}"/>
    <cellStyle name="20% - Accent1 5 2 4" xfId="46639" xr:uid="{00000000-0005-0000-0000-000077B50000}"/>
    <cellStyle name="20% - Accent1 5 2 4 10" xfId="46640" xr:uid="{00000000-0005-0000-0000-000078B50000}"/>
    <cellStyle name="20% - Accent1 5 2 4 10 2" xfId="46641" xr:uid="{00000000-0005-0000-0000-000079B50000}"/>
    <cellStyle name="20% - Accent1 5 2 4 11" xfId="46642" xr:uid="{00000000-0005-0000-0000-00007AB50000}"/>
    <cellStyle name="20% - Accent1 5 2 4 2" xfId="46643" xr:uid="{00000000-0005-0000-0000-00007BB50000}"/>
    <cellStyle name="20% - Accent1 5 2 4 2 2" xfId="46644" xr:uid="{00000000-0005-0000-0000-00007CB50000}"/>
    <cellStyle name="20% - Accent1 5 2 4 2 2 2" xfId="46645" xr:uid="{00000000-0005-0000-0000-00007DB50000}"/>
    <cellStyle name="20% - Accent1 5 2 4 2 2 2 2" xfId="46646" xr:uid="{00000000-0005-0000-0000-00007EB50000}"/>
    <cellStyle name="20% - Accent1 5 2 4 2 2 2 2 2" xfId="46647" xr:uid="{00000000-0005-0000-0000-00007FB50000}"/>
    <cellStyle name="20% - Accent1 5 2 4 2 2 2 3" xfId="46648" xr:uid="{00000000-0005-0000-0000-000080B50000}"/>
    <cellStyle name="20% - Accent1 5 2 4 2 2 3" xfId="46649" xr:uid="{00000000-0005-0000-0000-000081B50000}"/>
    <cellStyle name="20% - Accent1 5 2 4 2 2 3 2" xfId="46650" xr:uid="{00000000-0005-0000-0000-000082B50000}"/>
    <cellStyle name="20% - Accent1 5 2 4 2 2 4" xfId="46651" xr:uid="{00000000-0005-0000-0000-000083B50000}"/>
    <cellStyle name="20% - Accent1 5 2 4 2 3" xfId="46652" xr:uid="{00000000-0005-0000-0000-000084B50000}"/>
    <cellStyle name="20% - Accent1 5 2 4 2 3 2" xfId="46653" xr:uid="{00000000-0005-0000-0000-000085B50000}"/>
    <cellStyle name="20% - Accent1 5 2 4 2 3 2 2" xfId="46654" xr:uid="{00000000-0005-0000-0000-000086B50000}"/>
    <cellStyle name="20% - Accent1 5 2 4 2 3 2 2 2" xfId="46655" xr:uid="{00000000-0005-0000-0000-000087B50000}"/>
    <cellStyle name="20% - Accent1 5 2 4 2 3 2 3" xfId="46656" xr:uid="{00000000-0005-0000-0000-000088B50000}"/>
    <cellStyle name="20% - Accent1 5 2 4 2 3 3" xfId="46657" xr:uid="{00000000-0005-0000-0000-000089B50000}"/>
    <cellStyle name="20% - Accent1 5 2 4 2 3 3 2" xfId="46658" xr:uid="{00000000-0005-0000-0000-00008AB50000}"/>
    <cellStyle name="20% - Accent1 5 2 4 2 3 4" xfId="46659" xr:uid="{00000000-0005-0000-0000-00008BB50000}"/>
    <cellStyle name="20% - Accent1 5 2 4 2 4" xfId="46660" xr:uid="{00000000-0005-0000-0000-00008CB50000}"/>
    <cellStyle name="20% - Accent1 5 2 4 2 4 2" xfId="46661" xr:uid="{00000000-0005-0000-0000-00008DB50000}"/>
    <cellStyle name="20% - Accent1 5 2 4 2 4 2 2" xfId="46662" xr:uid="{00000000-0005-0000-0000-00008EB50000}"/>
    <cellStyle name="20% - Accent1 5 2 4 2 4 2 2 2" xfId="46663" xr:uid="{00000000-0005-0000-0000-00008FB50000}"/>
    <cellStyle name="20% - Accent1 5 2 4 2 4 2 3" xfId="46664" xr:uid="{00000000-0005-0000-0000-000090B50000}"/>
    <cellStyle name="20% - Accent1 5 2 4 2 4 3" xfId="46665" xr:uid="{00000000-0005-0000-0000-000091B50000}"/>
    <cellStyle name="20% - Accent1 5 2 4 2 4 3 2" xfId="46666" xr:uid="{00000000-0005-0000-0000-000092B50000}"/>
    <cellStyle name="20% - Accent1 5 2 4 2 4 4" xfId="46667" xr:uid="{00000000-0005-0000-0000-000093B50000}"/>
    <cellStyle name="20% - Accent1 5 2 4 2 5" xfId="46668" xr:uid="{00000000-0005-0000-0000-000094B50000}"/>
    <cellStyle name="20% - Accent1 5 2 4 2 5 2" xfId="46669" xr:uid="{00000000-0005-0000-0000-000095B50000}"/>
    <cellStyle name="20% - Accent1 5 2 4 2 5 2 2" xfId="46670" xr:uid="{00000000-0005-0000-0000-000096B50000}"/>
    <cellStyle name="20% - Accent1 5 2 4 2 5 3" xfId="46671" xr:uid="{00000000-0005-0000-0000-000097B50000}"/>
    <cellStyle name="20% - Accent1 5 2 4 2 6" xfId="46672" xr:uid="{00000000-0005-0000-0000-000098B50000}"/>
    <cellStyle name="20% - Accent1 5 2 4 2 6 2" xfId="46673" xr:uid="{00000000-0005-0000-0000-000099B50000}"/>
    <cellStyle name="20% - Accent1 5 2 4 2 6 2 2" xfId="46674" xr:uid="{00000000-0005-0000-0000-00009AB50000}"/>
    <cellStyle name="20% - Accent1 5 2 4 2 6 3" xfId="46675" xr:uid="{00000000-0005-0000-0000-00009BB50000}"/>
    <cellStyle name="20% - Accent1 5 2 4 2 7" xfId="46676" xr:uid="{00000000-0005-0000-0000-00009CB50000}"/>
    <cellStyle name="20% - Accent1 5 2 4 2 7 2" xfId="46677" xr:uid="{00000000-0005-0000-0000-00009DB50000}"/>
    <cellStyle name="20% - Accent1 5 2 4 2 8" xfId="46678" xr:uid="{00000000-0005-0000-0000-00009EB50000}"/>
    <cellStyle name="20% - Accent1 5 2 4 2 8 2" xfId="46679" xr:uid="{00000000-0005-0000-0000-00009FB50000}"/>
    <cellStyle name="20% - Accent1 5 2 4 2 9" xfId="46680" xr:uid="{00000000-0005-0000-0000-0000A0B50000}"/>
    <cellStyle name="20% - Accent1 5 2 4 3" xfId="46681" xr:uid="{00000000-0005-0000-0000-0000A1B50000}"/>
    <cellStyle name="20% - Accent1 5 2 4 3 2" xfId="46682" xr:uid="{00000000-0005-0000-0000-0000A2B50000}"/>
    <cellStyle name="20% - Accent1 5 2 4 3 2 2" xfId="46683" xr:uid="{00000000-0005-0000-0000-0000A3B50000}"/>
    <cellStyle name="20% - Accent1 5 2 4 3 2 2 2" xfId="46684" xr:uid="{00000000-0005-0000-0000-0000A4B50000}"/>
    <cellStyle name="20% - Accent1 5 2 4 3 2 2 2 2" xfId="46685" xr:uid="{00000000-0005-0000-0000-0000A5B50000}"/>
    <cellStyle name="20% - Accent1 5 2 4 3 2 2 3" xfId="46686" xr:uid="{00000000-0005-0000-0000-0000A6B50000}"/>
    <cellStyle name="20% - Accent1 5 2 4 3 2 3" xfId="46687" xr:uid="{00000000-0005-0000-0000-0000A7B50000}"/>
    <cellStyle name="20% - Accent1 5 2 4 3 2 3 2" xfId="46688" xr:uid="{00000000-0005-0000-0000-0000A8B50000}"/>
    <cellStyle name="20% - Accent1 5 2 4 3 2 4" xfId="46689" xr:uid="{00000000-0005-0000-0000-0000A9B50000}"/>
    <cellStyle name="20% - Accent1 5 2 4 3 3" xfId="46690" xr:uid="{00000000-0005-0000-0000-0000AAB50000}"/>
    <cellStyle name="20% - Accent1 5 2 4 3 3 2" xfId="46691" xr:uid="{00000000-0005-0000-0000-0000ABB50000}"/>
    <cellStyle name="20% - Accent1 5 2 4 3 3 2 2" xfId="46692" xr:uid="{00000000-0005-0000-0000-0000ACB50000}"/>
    <cellStyle name="20% - Accent1 5 2 4 3 3 2 2 2" xfId="46693" xr:uid="{00000000-0005-0000-0000-0000ADB50000}"/>
    <cellStyle name="20% - Accent1 5 2 4 3 3 2 3" xfId="46694" xr:uid="{00000000-0005-0000-0000-0000AEB50000}"/>
    <cellStyle name="20% - Accent1 5 2 4 3 3 3" xfId="46695" xr:uid="{00000000-0005-0000-0000-0000AFB50000}"/>
    <cellStyle name="20% - Accent1 5 2 4 3 3 3 2" xfId="46696" xr:uid="{00000000-0005-0000-0000-0000B0B50000}"/>
    <cellStyle name="20% - Accent1 5 2 4 3 3 4" xfId="46697" xr:uid="{00000000-0005-0000-0000-0000B1B50000}"/>
    <cellStyle name="20% - Accent1 5 2 4 3 4" xfId="46698" xr:uid="{00000000-0005-0000-0000-0000B2B50000}"/>
    <cellStyle name="20% - Accent1 5 2 4 3 4 2" xfId="46699" xr:uid="{00000000-0005-0000-0000-0000B3B50000}"/>
    <cellStyle name="20% - Accent1 5 2 4 3 4 2 2" xfId="46700" xr:uid="{00000000-0005-0000-0000-0000B4B50000}"/>
    <cellStyle name="20% - Accent1 5 2 4 3 4 2 2 2" xfId="46701" xr:uid="{00000000-0005-0000-0000-0000B5B50000}"/>
    <cellStyle name="20% - Accent1 5 2 4 3 4 2 3" xfId="46702" xr:uid="{00000000-0005-0000-0000-0000B6B50000}"/>
    <cellStyle name="20% - Accent1 5 2 4 3 4 3" xfId="46703" xr:uid="{00000000-0005-0000-0000-0000B7B50000}"/>
    <cellStyle name="20% - Accent1 5 2 4 3 4 3 2" xfId="46704" xr:uid="{00000000-0005-0000-0000-0000B8B50000}"/>
    <cellStyle name="20% - Accent1 5 2 4 3 4 4" xfId="46705" xr:uid="{00000000-0005-0000-0000-0000B9B50000}"/>
    <cellStyle name="20% - Accent1 5 2 4 3 5" xfId="46706" xr:uid="{00000000-0005-0000-0000-0000BAB50000}"/>
    <cellStyle name="20% - Accent1 5 2 4 3 5 2" xfId="46707" xr:uid="{00000000-0005-0000-0000-0000BBB50000}"/>
    <cellStyle name="20% - Accent1 5 2 4 3 5 2 2" xfId="46708" xr:uid="{00000000-0005-0000-0000-0000BCB50000}"/>
    <cellStyle name="20% - Accent1 5 2 4 3 5 3" xfId="46709" xr:uid="{00000000-0005-0000-0000-0000BDB50000}"/>
    <cellStyle name="20% - Accent1 5 2 4 3 6" xfId="46710" xr:uid="{00000000-0005-0000-0000-0000BEB50000}"/>
    <cellStyle name="20% - Accent1 5 2 4 3 6 2" xfId="46711" xr:uid="{00000000-0005-0000-0000-0000BFB50000}"/>
    <cellStyle name="20% - Accent1 5 2 4 3 6 2 2" xfId="46712" xr:uid="{00000000-0005-0000-0000-0000C0B50000}"/>
    <cellStyle name="20% - Accent1 5 2 4 3 6 3" xfId="46713" xr:uid="{00000000-0005-0000-0000-0000C1B50000}"/>
    <cellStyle name="20% - Accent1 5 2 4 3 7" xfId="46714" xr:uid="{00000000-0005-0000-0000-0000C2B50000}"/>
    <cellStyle name="20% - Accent1 5 2 4 3 7 2" xfId="46715" xr:uid="{00000000-0005-0000-0000-0000C3B50000}"/>
    <cellStyle name="20% - Accent1 5 2 4 3 8" xfId="46716" xr:uid="{00000000-0005-0000-0000-0000C4B50000}"/>
    <cellStyle name="20% - Accent1 5 2 4 3 8 2" xfId="46717" xr:uid="{00000000-0005-0000-0000-0000C5B50000}"/>
    <cellStyle name="20% - Accent1 5 2 4 3 9" xfId="46718" xr:uid="{00000000-0005-0000-0000-0000C6B50000}"/>
    <cellStyle name="20% - Accent1 5 2 4 4" xfId="46719" xr:uid="{00000000-0005-0000-0000-0000C7B50000}"/>
    <cellStyle name="20% - Accent1 5 2 4 4 2" xfId="46720" xr:uid="{00000000-0005-0000-0000-0000C8B50000}"/>
    <cellStyle name="20% - Accent1 5 2 4 4 2 2" xfId="46721" xr:uid="{00000000-0005-0000-0000-0000C9B50000}"/>
    <cellStyle name="20% - Accent1 5 2 4 4 2 2 2" xfId="46722" xr:uid="{00000000-0005-0000-0000-0000CAB50000}"/>
    <cellStyle name="20% - Accent1 5 2 4 4 2 3" xfId="46723" xr:uid="{00000000-0005-0000-0000-0000CBB50000}"/>
    <cellStyle name="20% - Accent1 5 2 4 4 3" xfId="46724" xr:uid="{00000000-0005-0000-0000-0000CCB50000}"/>
    <cellStyle name="20% - Accent1 5 2 4 4 3 2" xfId="46725" xr:uid="{00000000-0005-0000-0000-0000CDB50000}"/>
    <cellStyle name="20% - Accent1 5 2 4 4 4" xfId="46726" xr:uid="{00000000-0005-0000-0000-0000CEB50000}"/>
    <cellStyle name="20% - Accent1 5 2 4 5" xfId="46727" xr:uid="{00000000-0005-0000-0000-0000CFB50000}"/>
    <cellStyle name="20% - Accent1 5 2 4 5 2" xfId="46728" xr:uid="{00000000-0005-0000-0000-0000D0B50000}"/>
    <cellStyle name="20% - Accent1 5 2 4 5 2 2" xfId="46729" xr:uid="{00000000-0005-0000-0000-0000D1B50000}"/>
    <cellStyle name="20% - Accent1 5 2 4 5 2 2 2" xfId="46730" xr:uid="{00000000-0005-0000-0000-0000D2B50000}"/>
    <cellStyle name="20% - Accent1 5 2 4 5 2 3" xfId="46731" xr:uid="{00000000-0005-0000-0000-0000D3B50000}"/>
    <cellStyle name="20% - Accent1 5 2 4 5 3" xfId="46732" xr:uid="{00000000-0005-0000-0000-0000D4B50000}"/>
    <cellStyle name="20% - Accent1 5 2 4 5 3 2" xfId="46733" xr:uid="{00000000-0005-0000-0000-0000D5B50000}"/>
    <cellStyle name="20% - Accent1 5 2 4 5 4" xfId="46734" xr:uid="{00000000-0005-0000-0000-0000D6B50000}"/>
    <cellStyle name="20% - Accent1 5 2 4 6" xfId="46735" xr:uid="{00000000-0005-0000-0000-0000D7B50000}"/>
    <cellStyle name="20% - Accent1 5 2 4 6 2" xfId="46736" xr:uid="{00000000-0005-0000-0000-0000D8B50000}"/>
    <cellStyle name="20% - Accent1 5 2 4 6 2 2" xfId="46737" xr:uid="{00000000-0005-0000-0000-0000D9B50000}"/>
    <cellStyle name="20% - Accent1 5 2 4 6 2 2 2" xfId="46738" xr:uid="{00000000-0005-0000-0000-0000DAB50000}"/>
    <cellStyle name="20% - Accent1 5 2 4 6 2 3" xfId="46739" xr:uid="{00000000-0005-0000-0000-0000DBB50000}"/>
    <cellStyle name="20% - Accent1 5 2 4 6 3" xfId="46740" xr:uid="{00000000-0005-0000-0000-0000DCB50000}"/>
    <cellStyle name="20% - Accent1 5 2 4 6 3 2" xfId="46741" xr:uid="{00000000-0005-0000-0000-0000DDB50000}"/>
    <cellStyle name="20% - Accent1 5 2 4 6 4" xfId="46742" xr:uid="{00000000-0005-0000-0000-0000DEB50000}"/>
    <cellStyle name="20% - Accent1 5 2 4 7" xfId="46743" xr:uid="{00000000-0005-0000-0000-0000DFB50000}"/>
    <cellStyle name="20% - Accent1 5 2 4 7 2" xfId="46744" xr:uid="{00000000-0005-0000-0000-0000E0B50000}"/>
    <cellStyle name="20% - Accent1 5 2 4 7 2 2" xfId="46745" xr:uid="{00000000-0005-0000-0000-0000E1B50000}"/>
    <cellStyle name="20% - Accent1 5 2 4 7 3" xfId="46746" xr:uid="{00000000-0005-0000-0000-0000E2B50000}"/>
    <cellStyle name="20% - Accent1 5 2 4 8" xfId="46747" xr:uid="{00000000-0005-0000-0000-0000E3B50000}"/>
    <cellStyle name="20% - Accent1 5 2 4 8 2" xfId="46748" xr:uid="{00000000-0005-0000-0000-0000E4B50000}"/>
    <cellStyle name="20% - Accent1 5 2 4 8 2 2" xfId="46749" xr:uid="{00000000-0005-0000-0000-0000E5B50000}"/>
    <cellStyle name="20% - Accent1 5 2 4 8 3" xfId="46750" xr:uid="{00000000-0005-0000-0000-0000E6B50000}"/>
    <cellStyle name="20% - Accent1 5 2 4 9" xfId="46751" xr:uid="{00000000-0005-0000-0000-0000E7B50000}"/>
    <cellStyle name="20% - Accent1 5 2 4 9 2" xfId="46752" xr:uid="{00000000-0005-0000-0000-0000E8B50000}"/>
    <cellStyle name="20% - Accent1 5 2 5" xfId="46753" xr:uid="{00000000-0005-0000-0000-0000E9B50000}"/>
    <cellStyle name="20% - Accent1 5 2 5 10" xfId="46754" xr:uid="{00000000-0005-0000-0000-0000EAB50000}"/>
    <cellStyle name="20% - Accent1 5 2 5 10 2" xfId="46755" xr:uid="{00000000-0005-0000-0000-0000EBB50000}"/>
    <cellStyle name="20% - Accent1 5 2 5 11" xfId="46756" xr:uid="{00000000-0005-0000-0000-0000ECB50000}"/>
    <cellStyle name="20% - Accent1 5 2 5 2" xfId="46757" xr:uid="{00000000-0005-0000-0000-0000EDB50000}"/>
    <cellStyle name="20% - Accent1 5 2 5 2 2" xfId="46758" xr:uid="{00000000-0005-0000-0000-0000EEB50000}"/>
    <cellStyle name="20% - Accent1 5 2 5 2 2 2" xfId="46759" xr:uid="{00000000-0005-0000-0000-0000EFB50000}"/>
    <cellStyle name="20% - Accent1 5 2 5 2 2 2 2" xfId="46760" xr:uid="{00000000-0005-0000-0000-0000F0B50000}"/>
    <cellStyle name="20% - Accent1 5 2 5 2 2 2 2 2" xfId="46761" xr:uid="{00000000-0005-0000-0000-0000F1B50000}"/>
    <cellStyle name="20% - Accent1 5 2 5 2 2 2 3" xfId="46762" xr:uid="{00000000-0005-0000-0000-0000F2B50000}"/>
    <cellStyle name="20% - Accent1 5 2 5 2 2 3" xfId="46763" xr:uid="{00000000-0005-0000-0000-0000F3B50000}"/>
    <cellStyle name="20% - Accent1 5 2 5 2 2 3 2" xfId="46764" xr:uid="{00000000-0005-0000-0000-0000F4B50000}"/>
    <cellStyle name="20% - Accent1 5 2 5 2 2 4" xfId="46765" xr:uid="{00000000-0005-0000-0000-0000F5B50000}"/>
    <cellStyle name="20% - Accent1 5 2 5 2 3" xfId="46766" xr:uid="{00000000-0005-0000-0000-0000F6B50000}"/>
    <cellStyle name="20% - Accent1 5 2 5 2 3 2" xfId="46767" xr:uid="{00000000-0005-0000-0000-0000F7B50000}"/>
    <cellStyle name="20% - Accent1 5 2 5 2 3 2 2" xfId="46768" xr:uid="{00000000-0005-0000-0000-0000F8B50000}"/>
    <cellStyle name="20% - Accent1 5 2 5 2 3 2 2 2" xfId="46769" xr:uid="{00000000-0005-0000-0000-0000F9B50000}"/>
    <cellStyle name="20% - Accent1 5 2 5 2 3 2 3" xfId="46770" xr:uid="{00000000-0005-0000-0000-0000FAB50000}"/>
    <cellStyle name="20% - Accent1 5 2 5 2 3 3" xfId="46771" xr:uid="{00000000-0005-0000-0000-0000FBB50000}"/>
    <cellStyle name="20% - Accent1 5 2 5 2 3 3 2" xfId="46772" xr:uid="{00000000-0005-0000-0000-0000FCB50000}"/>
    <cellStyle name="20% - Accent1 5 2 5 2 3 4" xfId="46773" xr:uid="{00000000-0005-0000-0000-0000FDB50000}"/>
    <cellStyle name="20% - Accent1 5 2 5 2 4" xfId="46774" xr:uid="{00000000-0005-0000-0000-0000FEB50000}"/>
    <cellStyle name="20% - Accent1 5 2 5 2 4 2" xfId="46775" xr:uid="{00000000-0005-0000-0000-0000FFB50000}"/>
    <cellStyle name="20% - Accent1 5 2 5 2 4 2 2" xfId="46776" xr:uid="{00000000-0005-0000-0000-000000B60000}"/>
    <cellStyle name="20% - Accent1 5 2 5 2 4 2 2 2" xfId="46777" xr:uid="{00000000-0005-0000-0000-000001B60000}"/>
    <cellStyle name="20% - Accent1 5 2 5 2 4 2 3" xfId="46778" xr:uid="{00000000-0005-0000-0000-000002B60000}"/>
    <cellStyle name="20% - Accent1 5 2 5 2 4 3" xfId="46779" xr:uid="{00000000-0005-0000-0000-000003B60000}"/>
    <cellStyle name="20% - Accent1 5 2 5 2 4 3 2" xfId="46780" xr:uid="{00000000-0005-0000-0000-000004B60000}"/>
    <cellStyle name="20% - Accent1 5 2 5 2 4 4" xfId="46781" xr:uid="{00000000-0005-0000-0000-000005B60000}"/>
    <cellStyle name="20% - Accent1 5 2 5 2 5" xfId="46782" xr:uid="{00000000-0005-0000-0000-000006B60000}"/>
    <cellStyle name="20% - Accent1 5 2 5 2 5 2" xfId="46783" xr:uid="{00000000-0005-0000-0000-000007B60000}"/>
    <cellStyle name="20% - Accent1 5 2 5 2 5 2 2" xfId="46784" xr:uid="{00000000-0005-0000-0000-000008B60000}"/>
    <cellStyle name="20% - Accent1 5 2 5 2 5 3" xfId="46785" xr:uid="{00000000-0005-0000-0000-000009B60000}"/>
    <cellStyle name="20% - Accent1 5 2 5 2 6" xfId="46786" xr:uid="{00000000-0005-0000-0000-00000AB60000}"/>
    <cellStyle name="20% - Accent1 5 2 5 2 6 2" xfId="46787" xr:uid="{00000000-0005-0000-0000-00000BB60000}"/>
    <cellStyle name="20% - Accent1 5 2 5 2 6 2 2" xfId="46788" xr:uid="{00000000-0005-0000-0000-00000CB60000}"/>
    <cellStyle name="20% - Accent1 5 2 5 2 6 3" xfId="46789" xr:uid="{00000000-0005-0000-0000-00000DB60000}"/>
    <cellStyle name="20% - Accent1 5 2 5 2 7" xfId="46790" xr:uid="{00000000-0005-0000-0000-00000EB60000}"/>
    <cellStyle name="20% - Accent1 5 2 5 2 7 2" xfId="46791" xr:uid="{00000000-0005-0000-0000-00000FB60000}"/>
    <cellStyle name="20% - Accent1 5 2 5 2 8" xfId="46792" xr:uid="{00000000-0005-0000-0000-000010B60000}"/>
    <cellStyle name="20% - Accent1 5 2 5 2 8 2" xfId="46793" xr:uid="{00000000-0005-0000-0000-000011B60000}"/>
    <cellStyle name="20% - Accent1 5 2 5 2 9" xfId="46794" xr:uid="{00000000-0005-0000-0000-000012B60000}"/>
    <cellStyle name="20% - Accent1 5 2 5 3" xfId="46795" xr:uid="{00000000-0005-0000-0000-000013B60000}"/>
    <cellStyle name="20% - Accent1 5 2 5 3 2" xfId="46796" xr:uid="{00000000-0005-0000-0000-000014B60000}"/>
    <cellStyle name="20% - Accent1 5 2 5 3 2 2" xfId="46797" xr:uid="{00000000-0005-0000-0000-000015B60000}"/>
    <cellStyle name="20% - Accent1 5 2 5 3 2 2 2" xfId="46798" xr:uid="{00000000-0005-0000-0000-000016B60000}"/>
    <cellStyle name="20% - Accent1 5 2 5 3 2 2 2 2" xfId="46799" xr:uid="{00000000-0005-0000-0000-000017B60000}"/>
    <cellStyle name="20% - Accent1 5 2 5 3 2 2 3" xfId="46800" xr:uid="{00000000-0005-0000-0000-000018B60000}"/>
    <cellStyle name="20% - Accent1 5 2 5 3 2 3" xfId="46801" xr:uid="{00000000-0005-0000-0000-000019B60000}"/>
    <cellStyle name="20% - Accent1 5 2 5 3 2 3 2" xfId="46802" xr:uid="{00000000-0005-0000-0000-00001AB60000}"/>
    <cellStyle name="20% - Accent1 5 2 5 3 2 4" xfId="46803" xr:uid="{00000000-0005-0000-0000-00001BB60000}"/>
    <cellStyle name="20% - Accent1 5 2 5 3 3" xfId="46804" xr:uid="{00000000-0005-0000-0000-00001CB60000}"/>
    <cellStyle name="20% - Accent1 5 2 5 3 3 2" xfId="46805" xr:uid="{00000000-0005-0000-0000-00001DB60000}"/>
    <cellStyle name="20% - Accent1 5 2 5 3 3 2 2" xfId="46806" xr:uid="{00000000-0005-0000-0000-00001EB60000}"/>
    <cellStyle name="20% - Accent1 5 2 5 3 3 2 2 2" xfId="46807" xr:uid="{00000000-0005-0000-0000-00001FB60000}"/>
    <cellStyle name="20% - Accent1 5 2 5 3 3 2 3" xfId="46808" xr:uid="{00000000-0005-0000-0000-000020B60000}"/>
    <cellStyle name="20% - Accent1 5 2 5 3 3 3" xfId="46809" xr:uid="{00000000-0005-0000-0000-000021B60000}"/>
    <cellStyle name="20% - Accent1 5 2 5 3 3 3 2" xfId="46810" xr:uid="{00000000-0005-0000-0000-000022B60000}"/>
    <cellStyle name="20% - Accent1 5 2 5 3 3 4" xfId="46811" xr:uid="{00000000-0005-0000-0000-000023B60000}"/>
    <cellStyle name="20% - Accent1 5 2 5 3 4" xfId="46812" xr:uid="{00000000-0005-0000-0000-000024B60000}"/>
    <cellStyle name="20% - Accent1 5 2 5 3 4 2" xfId="46813" xr:uid="{00000000-0005-0000-0000-000025B60000}"/>
    <cellStyle name="20% - Accent1 5 2 5 3 4 2 2" xfId="46814" xr:uid="{00000000-0005-0000-0000-000026B60000}"/>
    <cellStyle name="20% - Accent1 5 2 5 3 4 2 2 2" xfId="46815" xr:uid="{00000000-0005-0000-0000-000027B60000}"/>
    <cellStyle name="20% - Accent1 5 2 5 3 4 2 3" xfId="46816" xr:uid="{00000000-0005-0000-0000-000028B60000}"/>
    <cellStyle name="20% - Accent1 5 2 5 3 4 3" xfId="46817" xr:uid="{00000000-0005-0000-0000-000029B60000}"/>
    <cellStyle name="20% - Accent1 5 2 5 3 4 3 2" xfId="46818" xr:uid="{00000000-0005-0000-0000-00002AB60000}"/>
    <cellStyle name="20% - Accent1 5 2 5 3 4 4" xfId="46819" xr:uid="{00000000-0005-0000-0000-00002BB60000}"/>
    <cellStyle name="20% - Accent1 5 2 5 3 5" xfId="46820" xr:uid="{00000000-0005-0000-0000-00002CB60000}"/>
    <cellStyle name="20% - Accent1 5 2 5 3 5 2" xfId="46821" xr:uid="{00000000-0005-0000-0000-00002DB60000}"/>
    <cellStyle name="20% - Accent1 5 2 5 3 5 2 2" xfId="46822" xr:uid="{00000000-0005-0000-0000-00002EB60000}"/>
    <cellStyle name="20% - Accent1 5 2 5 3 5 3" xfId="46823" xr:uid="{00000000-0005-0000-0000-00002FB60000}"/>
    <cellStyle name="20% - Accent1 5 2 5 3 6" xfId="46824" xr:uid="{00000000-0005-0000-0000-000030B60000}"/>
    <cellStyle name="20% - Accent1 5 2 5 3 6 2" xfId="46825" xr:uid="{00000000-0005-0000-0000-000031B60000}"/>
    <cellStyle name="20% - Accent1 5 2 5 3 6 2 2" xfId="46826" xr:uid="{00000000-0005-0000-0000-000032B60000}"/>
    <cellStyle name="20% - Accent1 5 2 5 3 6 3" xfId="46827" xr:uid="{00000000-0005-0000-0000-000033B60000}"/>
    <cellStyle name="20% - Accent1 5 2 5 3 7" xfId="46828" xr:uid="{00000000-0005-0000-0000-000034B60000}"/>
    <cellStyle name="20% - Accent1 5 2 5 3 7 2" xfId="46829" xr:uid="{00000000-0005-0000-0000-000035B60000}"/>
    <cellStyle name="20% - Accent1 5 2 5 3 8" xfId="46830" xr:uid="{00000000-0005-0000-0000-000036B60000}"/>
    <cellStyle name="20% - Accent1 5 2 5 3 8 2" xfId="46831" xr:uid="{00000000-0005-0000-0000-000037B60000}"/>
    <cellStyle name="20% - Accent1 5 2 5 3 9" xfId="46832" xr:uid="{00000000-0005-0000-0000-000038B60000}"/>
    <cellStyle name="20% - Accent1 5 2 5 4" xfId="46833" xr:uid="{00000000-0005-0000-0000-000039B60000}"/>
    <cellStyle name="20% - Accent1 5 2 5 4 2" xfId="46834" xr:uid="{00000000-0005-0000-0000-00003AB60000}"/>
    <cellStyle name="20% - Accent1 5 2 5 4 2 2" xfId="46835" xr:uid="{00000000-0005-0000-0000-00003BB60000}"/>
    <cellStyle name="20% - Accent1 5 2 5 4 2 2 2" xfId="46836" xr:uid="{00000000-0005-0000-0000-00003CB60000}"/>
    <cellStyle name="20% - Accent1 5 2 5 4 2 3" xfId="46837" xr:uid="{00000000-0005-0000-0000-00003DB60000}"/>
    <cellStyle name="20% - Accent1 5 2 5 4 3" xfId="46838" xr:uid="{00000000-0005-0000-0000-00003EB60000}"/>
    <cellStyle name="20% - Accent1 5 2 5 4 3 2" xfId="46839" xr:uid="{00000000-0005-0000-0000-00003FB60000}"/>
    <cellStyle name="20% - Accent1 5 2 5 4 4" xfId="46840" xr:uid="{00000000-0005-0000-0000-000040B60000}"/>
    <cellStyle name="20% - Accent1 5 2 5 5" xfId="46841" xr:uid="{00000000-0005-0000-0000-000041B60000}"/>
    <cellStyle name="20% - Accent1 5 2 5 5 2" xfId="46842" xr:uid="{00000000-0005-0000-0000-000042B60000}"/>
    <cellStyle name="20% - Accent1 5 2 5 5 2 2" xfId="46843" xr:uid="{00000000-0005-0000-0000-000043B60000}"/>
    <cellStyle name="20% - Accent1 5 2 5 5 2 2 2" xfId="46844" xr:uid="{00000000-0005-0000-0000-000044B60000}"/>
    <cellStyle name="20% - Accent1 5 2 5 5 2 3" xfId="46845" xr:uid="{00000000-0005-0000-0000-000045B60000}"/>
    <cellStyle name="20% - Accent1 5 2 5 5 3" xfId="46846" xr:uid="{00000000-0005-0000-0000-000046B60000}"/>
    <cellStyle name="20% - Accent1 5 2 5 5 3 2" xfId="46847" xr:uid="{00000000-0005-0000-0000-000047B60000}"/>
    <cellStyle name="20% - Accent1 5 2 5 5 4" xfId="46848" xr:uid="{00000000-0005-0000-0000-000048B60000}"/>
    <cellStyle name="20% - Accent1 5 2 5 6" xfId="46849" xr:uid="{00000000-0005-0000-0000-000049B60000}"/>
    <cellStyle name="20% - Accent1 5 2 5 6 2" xfId="46850" xr:uid="{00000000-0005-0000-0000-00004AB60000}"/>
    <cellStyle name="20% - Accent1 5 2 5 6 2 2" xfId="46851" xr:uid="{00000000-0005-0000-0000-00004BB60000}"/>
    <cellStyle name="20% - Accent1 5 2 5 6 2 2 2" xfId="46852" xr:uid="{00000000-0005-0000-0000-00004CB60000}"/>
    <cellStyle name="20% - Accent1 5 2 5 6 2 3" xfId="46853" xr:uid="{00000000-0005-0000-0000-00004DB60000}"/>
    <cellStyle name="20% - Accent1 5 2 5 6 3" xfId="46854" xr:uid="{00000000-0005-0000-0000-00004EB60000}"/>
    <cellStyle name="20% - Accent1 5 2 5 6 3 2" xfId="46855" xr:uid="{00000000-0005-0000-0000-00004FB60000}"/>
    <cellStyle name="20% - Accent1 5 2 5 6 4" xfId="46856" xr:uid="{00000000-0005-0000-0000-000050B60000}"/>
    <cellStyle name="20% - Accent1 5 2 5 7" xfId="46857" xr:uid="{00000000-0005-0000-0000-000051B60000}"/>
    <cellStyle name="20% - Accent1 5 2 5 7 2" xfId="46858" xr:uid="{00000000-0005-0000-0000-000052B60000}"/>
    <cellStyle name="20% - Accent1 5 2 5 7 2 2" xfId="46859" xr:uid="{00000000-0005-0000-0000-000053B60000}"/>
    <cellStyle name="20% - Accent1 5 2 5 7 3" xfId="46860" xr:uid="{00000000-0005-0000-0000-000054B60000}"/>
    <cellStyle name="20% - Accent1 5 2 5 8" xfId="46861" xr:uid="{00000000-0005-0000-0000-000055B60000}"/>
    <cellStyle name="20% - Accent1 5 2 5 8 2" xfId="46862" xr:uid="{00000000-0005-0000-0000-000056B60000}"/>
    <cellStyle name="20% - Accent1 5 2 5 8 2 2" xfId="46863" xr:uid="{00000000-0005-0000-0000-000057B60000}"/>
    <cellStyle name="20% - Accent1 5 2 5 8 3" xfId="46864" xr:uid="{00000000-0005-0000-0000-000058B60000}"/>
    <cellStyle name="20% - Accent1 5 2 5 9" xfId="46865" xr:uid="{00000000-0005-0000-0000-000059B60000}"/>
    <cellStyle name="20% - Accent1 5 2 5 9 2" xfId="46866" xr:uid="{00000000-0005-0000-0000-00005AB60000}"/>
    <cellStyle name="20% - Accent1 5 2 6" xfId="46867" xr:uid="{00000000-0005-0000-0000-00005BB60000}"/>
    <cellStyle name="20% - Accent1 5 2 6 2" xfId="46868" xr:uid="{00000000-0005-0000-0000-00005CB60000}"/>
    <cellStyle name="20% - Accent1 5 2 6 2 2" xfId="46869" xr:uid="{00000000-0005-0000-0000-00005DB60000}"/>
    <cellStyle name="20% - Accent1 5 2 6 2 2 2" xfId="46870" xr:uid="{00000000-0005-0000-0000-00005EB60000}"/>
    <cellStyle name="20% - Accent1 5 2 6 2 2 2 2" xfId="46871" xr:uid="{00000000-0005-0000-0000-00005FB60000}"/>
    <cellStyle name="20% - Accent1 5 2 6 2 2 3" xfId="46872" xr:uid="{00000000-0005-0000-0000-000060B60000}"/>
    <cellStyle name="20% - Accent1 5 2 6 2 3" xfId="46873" xr:uid="{00000000-0005-0000-0000-000061B60000}"/>
    <cellStyle name="20% - Accent1 5 2 6 2 3 2" xfId="46874" xr:uid="{00000000-0005-0000-0000-000062B60000}"/>
    <cellStyle name="20% - Accent1 5 2 6 2 4" xfId="46875" xr:uid="{00000000-0005-0000-0000-000063B60000}"/>
    <cellStyle name="20% - Accent1 5 2 6 3" xfId="46876" xr:uid="{00000000-0005-0000-0000-000064B60000}"/>
    <cellStyle name="20% - Accent1 5 2 6 3 2" xfId="46877" xr:uid="{00000000-0005-0000-0000-000065B60000}"/>
    <cellStyle name="20% - Accent1 5 2 6 3 2 2" xfId="46878" xr:uid="{00000000-0005-0000-0000-000066B60000}"/>
    <cellStyle name="20% - Accent1 5 2 6 3 2 2 2" xfId="46879" xr:uid="{00000000-0005-0000-0000-000067B60000}"/>
    <cellStyle name="20% - Accent1 5 2 6 3 2 3" xfId="46880" xr:uid="{00000000-0005-0000-0000-000068B60000}"/>
    <cellStyle name="20% - Accent1 5 2 6 3 3" xfId="46881" xr:uid="{00000000-0005-0000-0000-000069B60000}"/>
    <cellStyle name="20% - Accent1 5 2 6 3 3 2" xfId="46882" xr:uid="{00000000-0005-0000-0000-00006AB60000}"/>
    <cellStyle name="20% - Accent1 5 2 6 3 4" xfId="46883" xr:uid="{00000000-0005-0000-0000-00006BB60000}"/>
    <cellStyle name="20% - Accent1 5 2 6 4" xfId="46884" xr:uid="{00000000-0005-0000-0000-00006CB60000}"/>
    <cellStyle name="20% - Accent1 5 2 6 4 2" xfId="46885" xr:uid="{00000000-0005-0000-0000-00006DB60000}"/>
    <cellStyle name="20% - Accent1 5 2 6 4 2 2" xfId="46886" xr:uid="{00000000-0005-0000-0000-00006EB60000}"/>
    <cellStyle name="20% - Accent1 5 2 6 4 2 2 2" xfId="46887" xr:uid="{00000000-0005-0000-0000-00006FB60000}"/>
    <cellStyle name="20% - Accent1 5 2 6 4 2 3" xfId="46888" xr:uid="{00000000-0005-0000-0000-000070B60000}"/>
    <cellStyle name="20% - Accent1 5 2 6 4 3" xfId="46889" xr:uid="{00000000-0005-0000-0000-000071B60000}"/>
    <cellStyle name="20% - Accent1 5 2 6 4 3 2" xfId="46890" xr:uid="{00000000-0005-0000-0000-000072B60000}"/>
    <cellStyle name="20% - Accent1 5 2 6 4 4" xfId="46891" xr:uid="{00000000-0005-0000-0000-000073B60000}"/>
    <cellStyle name="20% - Accent1 5 2 6 5" xfId="46892" xr:uid="{00000000-0005-0000-0000-000074B60000}"/>
    <cellStyle name="20% - Accent1 5 2 6 5 2" xfId="46893" xr:uid="{00000000-0005-0000-0000-000075B60000}"/>
    <cellStyle name="20% - Accent1 5 2 6 5 2 2" xfId="46894" xr:uid="{00000000-0005-0000-0000-000076B60000}"/>
    <cellStyle name="20% - Accent1 5 2 6 5 3" xfId="46895" xr:uid="{00000000-0005-0000-0000-000077B60000}"/>
    <cellStyle name="20% - Accent1 5 2 6 6" xfId="46896" xr:uid="{00000000-0005-0000-0000-000078B60000}"/>
    <cellStyle name="20% - Accent1 5 2 6 6 2" xfId="46897" xr:uid="{00000000-0005-0000-0000-000079B60000}"/>
    <cellStyle name="20% - Accent1 5 2 6 6 2 2" xfId="46898" xr:uid="{00000000-0005-0000-0000-00007AB60000}"/>
    <cellStyle name="20% - Accent1 5 2 6 6 3" xfId="46899" xr:uid="{00000000-0005-0000-0000-00007BB60000}"/>
    <cellStyle name="20% - Accent1 5 2 6 7" xfId="46900" xr:uid="{00000000-0005-0000-0000-00007CB60000}"/>
    <cellStyle name="20% - Accent1 5 2 6 7 2" xfId="46901" xr:uid="{00000000-0005-0000-0000-00007DB60000}"/>
    <cellStyle name="20% - Accent1 5 2 6 8" xfId="46902" xr:uid="{00000000-0005-0000-0000-00007EB60000}"/>
    <cellStyle name="20% - Accent1 5 2 6 8 2" xfId="46903" xr:uid="{00000000-0005-0000-0000-00007FB60000}"/>
    <cellStyle name="20% - Accent1 5 2 6 9" xfId="46904" xr:uid="{00000000-0005-0000-0000-000080B60000}"/>
    <cellStyle name="20% - Accent1 5 2 7" xfId="46905" xr:uid="{00000000-0005-0000-0000-000081B60000}"/>
    <cellStyle name="20% - Accent1 5 2 7 2" xfId="46906" xr:uid="{00000000-0005-0000-0000-000082B60000}"/>
    <cellStyle name="20% - Accent1 5 2 7 2 2" xfId="46907" xr:uid="{00000000-0005-0000-0000-000083B60000}"/>
    <cellStyle name="20% - Accent1 5 2 7 2 2 2" xfId="46908" xr:uid="{00000000-0005-0000-0000-000084B60000}"/>
    <cellStyle name="20% - Accent1 5 2 7 2 2 2 2" xfId="46909" xr:uid="{00000000-0005-0000-0000-000085B60000}"/>
    <cellStyle name="20% - Accent1 5 2 7 2 2 3" xfId="46910" xr:uid="{00000000-0005-0000-0000-000086B60000}"/>
    <cellStyle name="20% - Accent1 5 2 7 2 3" xfId="46911" xr:uid="{00000000-0005-0000-0000-000087B60000}"/>
    <cellStyle name="20% - Accent1 5 2 7 2 3 2" xfId="46912" xr:uid="{00000000-0005-0000-0000-000088B60000}"/>
    <cellStyle name="20% - Accent1 5 2 7 2 4" xfId="46913" xr:uid="{00000000-0005-0000-0000-000089B60000}"/>
    <cellStyle name="20% - Accent1 5 2 7 3" xfId="46914" xr:uid="{00000000-0005-0000-0000-00008AB60000}"/>
    <cellStyle name="20% - Accent1 5 2 7 3 2" xfId="46915" xr:uid="{00000000-0005-0000-0000-00008BB60000}"/>
    <cellStyle name="20% - Accent1 5 2 7 3 2 2" xfId="46916" xr:uid="{00000000-0005-0000-0000-00008CB60000}"/>
    <cellStyle name="20% - Accent1 5 2 7 3 2 2 2" xfId="46917" xr:uid="{00000000-0005-0000-0000-00008DB60000}"/>
    <cellStyle name="20% - Accent1 5 2 7 3 2 3" xfId="46918" xr:uid="{00000000-0005-0000-0000-00008EB60000}"/>
    <cellStyle name="20% - Accent1 5 2 7 3 3" xfId="46919" xr:uid="{00000000-0005-0000-0000-00008FB60000}"/>
    <cellStyle name="20% - Accent1 5 2 7 3 3 2" xfId="46920" xr:uid="{00000000-0005-0000-0000-000090B60000}"/>
    <cellStyle name="20% - Accent1 5 2 7 3 4" xfId="46921" xr:uid="{00000000-0005-0000-0000-000091B60000}"/>
    <cellStyle name="20% - Accent1 5 2 7 4" xfId="46922" xr:uid="{00000000-0005-0000-0000-000092B60000}"/>
    <cellStyle name="20% - Accent1 5 2 7 4 2" xfId="46923" xr:uid="{00000000-0005-0000-0000-000093B60000}"/>
    <cellStyle name="20% - Accent1 5 2 7 4 2 2" xfId="46924" xr:uid="{00000000-0005-0000-0000-000094B60000}"/>
    <cellStyle name="20% - Accent1 5 2 7 4 2 2 2" xfId="46925" xr:uid="{00000000-0005-0000-0000-000095B60000}"/>
    <cellStyle name="20% - Accent1 5 2 7 4 2 3" xfId="46926" xr:uid="{00000000-0005-0000-0000-000096B60000}"/>
    <cellStyle name="20% - Accent1 5 2 7 4 3" xfId="46927" xr:uid="{00000000-0005-0000-0000-000097B60000}"/>
    <cellStyle name="20% - Accent1 5 2 7 4 3 2" xfId="46928" xr:uid="{00000000-0005-0000-0000-000098B60000}"/>
    <cellStyle name="20% - Accent1 5 2 7 4 4" xfId="46929" xr:uid="{00000000-0005-0000-0000-000099B60000}"/>
    <cellStyle name="20% - Accent1 5 2 7 5" xfId="46930" xr:uid="{00000000-0005-0000-0000-00009AB60000}"/>
    <cellStyle name="20% - Accent1 5 2 7 5 2" xfId="46931" xr:uid="{00000000-0005-0000-0000-00009BB60000}"/>
    <cellStyle name="20% - Accent1 5 2 7 5 2 2" xfId="46932" xr:uid="{00000000-0005-0000-0000-00009CB60000}"/>
    <cellStyle name="20% - Accent1 5 2 7 5 3" xfId="46933" xr:uid="{00000000-0005-0000-0000-00009DB60000}"/>
    <cellStyle name="20% - Accent1 5 2 7 6" xfId="46934" xr:uid="{00000000-0005-0000-0000-00009EB60000}"/>
    <cellStyle name="20% - Accent1 5 2 7 6 2" xfId="46935" xr:uid="{00000000-0005-0000-0000-00009FB60000}"/>
    <cellStyle name="20% - Accent1 5 2 7 6 2 2" xfId="46936" xr:uid="{00000000-0005-0000-0000-0000A0B60000}"/>
    <cellStyle name="20% - Accent1 5 2 7 6 3" xfId="46937" xr:uid="{00000000-0005-0000-0000-0000A1B60000}"/>
    <cellStyle name="20% - Accent1 5 2 7 7" xfId="46938" xr:uid="{00000000-0005-0000-0000-0000A2B60000}"/>
    <cellStyle name="20% - Accent1 5 2 7 7 2" xfId="46939" xr:uid="{00000000-0005-0000-0000-0000A3B60000}"/>
    <cellStyle name="20% - Accent1 5 2 7 8" xfId="46940" xr:uid="{00000000-0005-0000-0000-0000A4B60000}"/>
    <cellStyle name="20% - Accent1 5 2 7 8 2" xfId="46941" xr:uid="{00000000-0005-0000-0000-0000A5B60000}"/>
    <cellStyle name="20% - Accent1 5 2 7 9" xfId="46942" xr:uid="{00000000-0005-0000-0000-0000A6B60000}"/>
    <cellStyle name="20% - Accent1 5 2 8" xfId="46943" xr:uid="{00000000-0005-0000-0000-0000A7B60000}"/>
    <cellStyle name="20% - Accent1 5 2 8 2" xfId="46944" xr:uid="{00000000-0005-0000-0000-0000A8B60000}"/>
    <cellStyle name="20% - Accent1 5 2 8 2 2" xfId="46945" xr:uid="{00000000-0005-0000-0000-0000A9B60000}"/>
    <cellStyle name="20% - Accent1 5 2 8 2 2 2" xfId="46946" xr:uid="{00000000-0005-0000-0000-0000AAB60000}"/>
    <cellStyle name="20% - Accent1 5 2 8 2 3" xfId="46947" xr:uid="{00000000-0005-0000-0000-0000ABB60000}"/>
    <cellStyle name="20% - Accent1 5 2 8 3" xfId="46948" xr:uid="{00000000-0005-0000-0000-0000ACB60000}"/>
    <cellStyle name="20% - Accent1 5 2 8 3 2" xfId="46949" xr:uid="{00000000-0005-0000-0000-0000ADB60000}"/>
    <cellStyle name="20% - Accent1 5 2 8 4" xfId="46950" xr:uid="{00000000-0005-0000-0000-0000AEB60000}"/>
    <cellStyle name="20% - Accent1 5 2 9" xfId="46951" xr:uid="{00000000-0005-0000-0000-0000AFB60000}"/>
    <cellStyle name="20% - Accent1 5 2 9 2" xfId="46952" xr:uid="{00000000-0005-0000-0000-0000B0B60000}"/>
    <cellStyle name="20% - Accent1 5 2 9 2 2" xfId="46953" xr:uid="{00000000-0005-0000-0000-0000B1B60000}"/>
    <cellStyle name="20% - Accent1 5 2 9 2 2 2" xfId="46954" xr:uid="{00000000-0005-0000-0000-0000B2B60000}"/>
    <cellStyle name="20% - Accent1 5 2 9 2 3" xfId="46955" xr:uid="{00000000-0005-0000-0000-0000B3B60000}"/>
    <cellStyle name="20% - Accent1 5 2 9 3" xfId="46956" xr:uid="{00000000-0005-0000-0000-0000B4B60000}"/>
    <cellStyle name="20% - Accent1 5 2 9 3 2" xfId="46957" xr:uid="{00000000-0005-0000-0000-0000B5B60000}"/>
    <cellStyle name="20% - Accent1 5 2 9 4" xfId="46958" xr:uid="{00000000-0005-0000-0000-0000B6B60000}"/>
    <cellStyle name="20% - Accent1 5 3" xfId="46959" xr:uid="{00000000-0005-0000-0000-0000B7B60000}"/>
    <cellStyle name="20% - Accent1 5 3 10" xfId="46960" xr:uid="{00000000-0005-0000-0000-0000B8B60000}"/>
    <cellStyle name="20% - Accent1 5 3 10 2" xfId="46961" xr:uid="{00000000-0005-0000-0000-0000B9B60000}"/>
    <cellStyle name="20% - Accent1 5 3 10 2 2" xfId="46962" xr:uid="{00000000-0005-0000-0000-0000BAB60000}"/>
    <cellStyle name="20% - Accent1 5 3 10 3" xfId="46963" xr:uid="{00000000-0005-0000-0000-0000BBB60000}"/>
    <cellStyle name="20% - Accent1 5 3 11" xfId="46964" xr:uid="{00000000-0005-0000-0000-0000BCB60000}"/>
    <cellStyle name="20% - Accent1 5 3 11 2" xfId="46965" xr:uid="{00000000-0005-0000-0000-0000BDB60000}"/>
    <cellStyle name="20% - Accent1 5 3 11 2 2" xfId="46966" xr:uid="{00000000-0005-0000-0000-0000BEB60000}"/>
    <cellStyle name="20% - Accent1 5 3 11 3" xfId="46967" xr:uid="{00000000-0005-0000-0000-0000BFB60000}"/>
    <cellStyle name="20% - Accent1 5 3 12" xfId="46968" xr:uid="{00000000-0005-0000-0000-0000C0B60000}"/>
    <cellStyle name="20% - Accent1 5 3 12 2" xfId="46969" xr:uid="{00000000-0005-0000-0000-0000C1B60000}"/>
    <cellStyle name="20% - Accent1 5 3 13" xfId="46970" xr:uid="{00000000-0005-0000-0000-0000C2B60000}"/>
    <cellStyle name="20% - Accent1 5 3 13 2" xfId="46971" xr:uid="{00000000-0005-0000-0000-0000C3B60000}"/>
    <cellStyle name="20% - Accent1 5 3 14" xfId="46972" xr:uid="{00000000-0005-0000-0000-0000C4B60000}"/>
    <cellStyle name="20% - Accent1 5 3 2" xfId="46973" xr:uid="{00000000-0005-0000-0000-0000C5B60000}"/>
    <cellStyle name="20% - Accent1 5 3 2 10" xfId="46974" xr:uid="{00000000-0005-0000-0000-0000C6B60000}"/>
    <cellStyle name="20% - Accent1 5 3 2 10 2" xfId="46975" xr:uid="{00000000-0005-0000-0000-0000C7B60000}"/>
    <cellStyle name="20% - Accent1 5 3 2 11" xfId="46976" xr:uid="{00000000-0005-0000-0000-0000C8B60000}"/>
    <cellStyle name="20% - Accent1 5 3 2 2" xfId="46977" xr:uid="{00000000-0005-0000-0000-0000C9B60000}"/>
    <cellStyle name="20% - Accent1 5 3 2 2 2" xfId="46978" xr:uid="{00000000-0005-0000-0000-0000CAB60000}"/>
    <cellStyle name="20% - Accent1 5 3 2 2 2 2" xfId="46979" xr:uid="{00000000-0005-0000-0000-0000CBB60000}"/>
    <cellStyle name="20% - Accent1 5 3 2 2 2 2 2" xfId="46980" xr:uid="{00000000-0005-0000-0000-0000CCB60000}"/>
    <cellStyle name="20% - Accent1 5 3 2 2 2 2 2 2" xfId="46981" xr:uid="{00000000-0005-0000-0000-0000CDB60000}"/>
    <cellStyle name="20% - Accent1 5 3 2 2 2 2 3" xfId="46982" xr:uid="{00000000-0005-0000-0000-0000CEB60000}"/>
    <cellStyle name="20% - Accent1 5 3 2 2 2 3" xfId="46983" xr:uid="{00000000-0005-0000-0000-0000CFB60000}"/>
    <cellStyle name="20% - Accent1 5 3 2 2 2 3 2" xfId="46984" xr:uid="{00000000-0005-0000-0000-0000D0B60000}"/>
    <cellStyle name="20% - Accent1 5 3 2 2 2 4" xfId="46985" xr:uid="{00000000-0005-0000-0000-0000D1B60000}"/>
    <cellStyle name="20% - Accent1 5 3 2 2 3" xfId="46986" xr:uid="{00000000-0005-0000-0000-0000D2B60000}"/>
    <cellStyle name="20% - Accent1 5 3 2 2 3 2" xfId="46987" xr:uid="{00000000-0005-0000-0000-0000D3B60000}"/>
    <cellStyle name="20% - Accent1 5 3 2 2 3 2 2" xfId="46988" xr:uid="{00000000-0005-0000-0000-0000D4B60000}"/>
    <cellStyle name="20% - Accent1 5 3 2 2 3 2 2 2" xfId="46989" xr:uid="{00000000-0005-0000-0000-0000D5B60000}"/>
    <cellStyle name="20% - Accent1 5 3 2 2 3 2 3" xfId="46990" xr:uid="{00000000-0005-0000-0000-0000D6B60000}"/>
    <cellStyle name="20% - Accent1 5 3 2 2 3 3" xfId="46991" xr:uid="{00000000-0005-0000-0000-0000D7B60000}"/>
    <cellStyle name="20% - Accent1 5 3 2 2 3 3 2" xfId="46992" xr:uid="{00000000-0005-0000-0000-0000D8B60000}"/>
    <cellStyle name="20% - Accent1 5 3 2 2 3 4" xfId="46993" xr:uid="{00000000-0005-0000-0000-0000D9B60000}"/>
    <cellStyle name="20% - Accent1 5 3 2 2 4" xfId="46994" xr:uid="{00000000-0005-0000-0000-0000DAB60000}"/>
    <cellStyle name="20% - Accent1 5 3 2 2 4 2" xfId="46995" xr:uid="{00000000-0005-0000-0000-0000DBB60000}"/>
    <cellStyle name="20% - Accent1 5 3 2 2 4 2 2" xfId="46996" xr:uid="{00000000-0005-0000-0000-0000DCB60000}"/>
    <cellStyle name="20% - Accent1 5 3 2 2 4 2 2 2" xfId="46997" xr:uid="{00000000-0005-0000-0000-0000DDB60000}"/>
    <cellStyle name="20% - Accent1 5 3 2 2 4 2 3" xfId="46998" xr:uid="{00000000-0005-0000-0000-0000DEB60000}"/>
    <cellStyle name="20% - Accent1 5 3 2 2 4 3" xfId="46999" xr:uid="{00000000-0005-0000-0000-0000DFB60000}"/>
    <cellStyle name="20% - Accent1 5 3 2 2 4 3 2" xfId="47000" xr:uid="{00000000-0005-0000-0000-0000E0B60000}"/>
    <cellStyle name="20% - Accent1 5 3 2 2 4 4" xfId="47001" xr:uid="{00000000-0005-0000-0000-0000E1B60000}"/>
    <cellStyle name="20% - Accent1 5 3 2 2 5" xfId="47002" xr:uid="{00000000-0005-0000-0000-0000E2B60000}"/>
    <cellStyle name="20% - Accent1 5 3 2 2 5 2" xfId="47003" xr:uid="{00000000-0005-0000-0000-0000E3B60000}"/>
    <cellStyle name="20% - Accent1 5 3 2 2 5 2 2" xfId="47004" xr:uid="{00000000-0005-0000-0000-0000E4B60000}"/>
    <cellStyle name="20% - Accent1 5 3 2 2 5 3" xfId="47005" xr:uid="{00000000-0005-0000-0000-0000E5B60000}"/>
    <cellStyle name="20% - Accent1 5 3 2 2 6" xfId="47006" xr:uid="{00000000-0005-0000-0000-0000E6B60000}"/>
    <cellStyle name="20% - Accent1 5 3 2 2 6 2" xfId="47007" xr:uid="{00000000-0005-0000-0000-0000E7B60000}"/>
    <cellStyle name="20% - Accent1 5 3 2 2 6 2 2" xfId="47008" xr:uid="{00000000-0005-0000-0000-0000E8B60000}"/>
    <cellStyle name="20% - Accent1 5 3 2 2 6 3" xfId="47009" xr:uid="{00000000-0005-0000-0000-0000E9B60000}"/>
    <cellStyle name="20% - Accent1 5 3 2 2 7" xfId="47010" xr:uid="{00000000-0005-0000-0000-0000EAB60000}"/>
    <cellStyle name="20% - Accent1 5 3 2 2 7 2" xfId="47011" xr:uid="{00000000-0005-0000-0000-0000EBB60000}"/>
    <cellStyle name="20% - Accent1 5 3 2 2 8" xfId="47012" xr:uid="{00000000-0005-0000-0000-0000ECB60000}"/>
    <cellStyle name="20% - Accent1 5 3 2 2 8 2" xfId="47013" xr:uid="{00000000-0005-0000-0000-0000EDB60000}"/>
    <cellStyle name="20% - Accent1 5 3 2 2 9" xfId="47014" xr:uid="{00000000-0005-0000-0000-0000EEB60000}"/>
    <cellStyle name="20% - Accent1 5 3 2 3" xfId="47015" xr:uid="{00000000-0005-0000-0000-0000EFB60000}"/>
    <cellStyle name="20% - Accent1 5 3 2 3 2" xfId="47016" xr:uid="{00000000-0005-0000-0000-0000F0B60000}"/>
    <cellStyle name="20% - Accent1 5 3 2 3 2 2" xfId="47017" xr:uid="{00000000-0005-0000-0000-0000F1B60000}"/>
    <cellStyle name="20% - Accent1 5 3 2 3 2 2 2" xfId="47018" xr:uid="{00000000-0005-0000-0000-0000F2B60000}"/>
    <cellStyle name="20% - Accent1 5 3 2 3 2 2 2 2" xfId="47019" xr:uid="{00000000-0005-0000-0000-0000F3B60000}"/>
    <cellStyle name="20% - Accent1 5 3 2 3 2 2 3" xfId="47020" xr:uid="{00000000-0005-0000-0000-0000F4B60000}"/>
    <cellStyle name="20% - Accent1 5 3 2 3 2 3" xfId="47021" xr:uid="{00000000-0005-0000-0000-0000F5B60000}"/>
    <cellStyle name="20% - Accent1 5 3 2 3 2 3 2" xfId="47022" xr:uid="{00000000-0005-0000-0000-0000F6B60000}"/>
    <cellStyle name="20% - Accent1 5 3 2 3 2 4" xfId="47023" xr:uid="{00000000-0005-0000-0000-0000F7B60000}"/>
    <cellStyle name="20% - Accent1 5 3 2 3 3" xfId="47024" xr:uid="{00000000-0005-0000-0000-0000F8B60000}"/>
    <cellStyle name="20% - Accent1 5 3 2 3 3 2" xfId="47025" xr:uid="{00000000-0005-0000-0000-0000F9B60000}"/>
    <cellStyle name="20% - Accent1 5 3 2 3 3 2 2" xfId="47026" xr:uid="{00000000-0005-0000-0000-0000FAB60000}"/>
    <cellStyle name="20% - Accent1 5 3 2 3 3 2 2 2" xfId="47027" xr:uid="{00000000-0005-0000-0000-0000FBB60000}"/>
    <cellStyle name="20% - Accent1 5 3 2 3 3 2 3" xfId="47028" xr:uid="{00000000-0005-0000-0000-0000FCB60000}"/>
    <cellStyle name="20% - Accent1 5 3 2 3 3 3" xfId="47029" xr:uid="{00000000-0005-0000-0000-0000FDB60000}"/>
    <cellStyle name="20% - Accent1 5 3 2 3 3 3 2" xfId="47030" xr:uid="{00000000-0005-0000-0000-0000FEB60000}"/>
    <cellStyle name="20% - Accent1 5 3 2 3 3 4" xfId="47031" xr:uid="{00000000-0005-0000-0000-0000FFB60000}"/>
    <cellStyle name="20% - Accent1 5 3 2 3 4" xfId="47032" xr:uid="{00000000-0005-0000-0000-000000B70000}"/>
    <cellStyle name="20% - Accent1 5 3 2 3 4 2" xfId="47033" xr:uid="{00000000-0005-0000-0000-000001B70000}"/>
    <cellStyle name="20% - Accent1 5 3 2 3 4 2 2" xfId="47034" xr:uid="{00000000-0005-0000-0000-000002B70000}"/>
    <cellStyle name="20% - Accent1 5 3 2 3 4 2 2 2" xfId="47035" xr:uid="{00000000-0005-0000-0000-000003B70000}"/>
    <cellStyle name="20% - Accent1 5 3 2 3 4 2 3" xfId="47036" xr:uid="{00000000-0005-0000-0000-000004B70000}"/>
    <cellStyle name="20% - Accent1 5 3 2 3 4 3" xfId="47037" xr:uid="{00000000-0005-0000-0000-000005B70000}"/>
    <cellStyle name="20% - Accent1 5 3 2 3 4 3 2" xfId="47038" xr:uid="{00000000-0005-0000-0000-000006B70000}"/>
    <cellStyle name="20% - Accent1 5 3 2 3 4 4" xfId="47039" xr:uid="{00000000-0005-0000-0000-000007B70000}"/>
    <cellStyle name="20% - Accent1 5 3 2 3 5" xfId="47040" xr:uid="{00000000-0005-0000-0000-000008B70000}"/>
    <cellStyle name="20% - Accent1 5 3 2 3 5 2" xfId="47041" xr:uid="{00000000-0005-0000-0000-000009B70000}"/>
    <cellStyle name="20% - Accent1 5 3 2 3 5 2 2" xfId="47042" xr:uid="{00000000-0005-0000-0000-00000AB70000}"/>
    <cellStyle name="20% - Accent1 5 3 2 3 5 3" xfId="47043" xr:uid="{00000000-0005-0000-0000-00000BB70000}"/>
    <cellStyle name="20% - Accent1 5 3 2 3 6" xfId="47044" xr:uid="{00000000-0005-0000-0000-00000CB70000}"/>
    <cellStyle name="20% - Accent1 5 3 2 3 6 2" xfId="47045" xr:uid="{00000000-0005-0000-0000-00000DB70000}"/>
    <cellStyle name="20% - Accent1 5 3 2 3 6 2 2" xfId="47046" xr:uid="{00000000-0005-0000-0000-00000EB70000}"/>
    <cellStyle name="20% - Accent1 5 3 2 3 6 3" xfId="47047" xr:uid="{00000000-0005-0000-0000-00000FB70000}"/>
    <cellStyle name="20% - Accent1 5 3 2 3 7" xfId="47048" xr:uid="{00000000-0005-0000-0000-000010B70000}"/>
    <cellStyle name="20% - Accent1 5 3 2 3 7 2" xfId="47049" xr:uid="{00000000-0005-0000-0000-000011B70000}"/>
    <cellStyle name="20% - Accent1 5 3 2 3 8" xfId="47050" xr:uid="{00000000-0005-0000-0000-000012B70000}"/>
    <cellStyle name="20% - Accent1 5 3 2 3 8 2" xfId="47051" xr:uid="{00000000-0005-0000-0000-000013B70000}"/>
    <cellStyle name="20% - Accent1 5 3 2 3 9" xfId="47052" xr:uid="{00000000-0005-0000-0000-000014B70000}"/>
    <cellStyle name="20% - Accent1 5 3 2 4" xfId="47053" xr:uid="{00000000-0005-0000-0000-000015B70000}"/>
    <cellStyle name="20% - Accent1 5 3 2 4 2" xfId="47054" xr:uid="{00000000-0005-0000-0000-000016B70000}"/>
    <cellStyle name="20% - Accent1 5 3 2 4 2 2" xfId="47055" xr:uid="{00000000-0005-0000-0000-000017B70000}"/>
    <cellStyle name="20% - Accent1 5 3 2 4 2 2 2" xfId="47056" xr:uid="{00000000-0005-0000-0000-000018B70000}"/>
    <cellStyle name="20% - Accent1 5 3 2 4 2 3" xfId="47057" xr:uid="{00000000-0005-0000-0000-000019B70000}"/>
    <cellStyle name="20% - Accent1 5 3 2 4 3" xfId="47058" xr:uid="{00000000-0005-0000-0000-00001AB70000}"/>
    <cellStyle name="20% - Accent1 5 3 2 4 3 2" xfId="47059" xr:uid="{00000000-0005-0000-0000-00001BB70000}"/>
    <cellStyle name="20% - Accent1 5 3 2 4 4" xfId="47060" xr:uid="{00000000-0005-0000-0000-00001CB70000}"/>
    <cellStyle name="20% - Accent1 5 3 2 5" xfId="47061" xr:uid="{00000000-0005-0000-0000-00001DB70000}"/>
    <cellStyle name="20% - Accent1 5 3 2 5 2" xfId="47062" xr:uid="{00000000-0005-0000-0000-00001EB70000}"/>
    <cellStyle name="20% - Accent1 5 3 2 5 2 2" xfId="47063" xr:uid="{00000000-0005-0000-0000-00001FB70000}"/>
    <cellStyle name="20% - Accent1 5 3 2 5 2 2 2" xfId="47064" xr:uid="{00000000-0005-0000-0000-000020B70000}"/>
    <cellStyle name="20% - Accent1 5 3 2 5 2 3" xfId="47065" xr:uid="{00000000-0005-0000-0000-000021B70000}"/>
    <cellStyle name="20% - Accent1 5 3 2 5 3" xfId="47066" xr:uid="{00000000-0005-0000-0000-000022B70000}"/>
    <cellStyle name="20% - Accent1 5 3 2 5 3 2" xfId="47067" xr:uid="{00000000-0005-0000-0000-000023B70000}"/>
    <cellStyle name="20% - Accent1 5 3 2 5 4" xfId="47068" xr:uid="{00000000-0005-0000-0000-000024B70000}"/>
    <cellStyle name="20% - Accent1 5 3 2 6" xfId="47069" xr:uid="{00000000-0005-0000-0000-000025B70000}"/>
    <cellStyle name="20% - Accent1 5 3 2 6 2" xfId="47070" xr:uid="{00000000-0005-0000-0000-000026B70000}"/>
    <cellStyle name="20% - Accent1 5 3 2 6 2 2" xfId="47071" xr:uid="{00000000-0005-0000-0000-000027B70000}"/>
    <cellStyle name="20% - Accent1 5 3 2 6 2 2 2" xfId="47072" xr:uid="{00000000-0005-0000-0000-000028B70000}"/>
    <cellStyle name="20% - Accent1 5 3 2 6 2 3" xfId="47073" xr:uid="{00000000-0005-0000-0000-000029B70000}"/>
    <cellStyle name="20% - Accent1 5 3 2 6 3" xfId="47074" xr:uid="{00000000-0005-0000-0000-00002AB70000}"/>
    <cellStyle name="20% - Accent1 5 3 2 6 3 2" xfId="47075" xr:uid="{00000000-0005-0000-0000-00002BB70000}"/>
    <cellStyle name="20% - Accent1 5 3 2 6 4" xfId="47076" xr:uid="{00000000-0005-0000-0000-00002CB70000}"/>
    <cellStyle name="20% - Accent1 5 3 2 7" xfId="47077" xr:uid="{00000000-0005-0000-0000-00002DB70000}"/>
    <cellStyle name="20% - Accent1 5 3 2 7 2" xfId="47078" xr:uid="{00000000-0005-0000-0000-00002EB70000}"/>
    <cellStyle name="20% - Accent1 5 3 2 7 2 2" xfId="47079" xr:uid="{00000000-0005-0000-0000-00002FB70000}"/>
    <cellStyle name="20% - Accent1 5 3 2 7 3" xfId="47080" xr:uid="{00000000-0005-0000-0000-000030B70000}"/>
    <cellStyle name="20% - Accent1 5 3 2 8" xfId="47081" xr:uid="{00000000-0005-0000-0000-000031B70000}"/>
    <cellStyle name="20% - Accent1 5 3 2 8 2" xfId="47082" xr:uid="{00000000-0005-0000-0000-000032B70000}"/>
    <cellStyle name="20% - Accent1 5 3 2 8 2 2" xfId="47083" xr:uid="{00000000-0005-0000-0000-000033B70000}"/>
    <cellStyle name="20% - Accent1 5 3 2 8 3" xfId="47084" xr:uid="{00000000-0005-0000-0000-000034B70000}"/>
    <cellStyle name="20% - Accent1 5 3 2 9" xfId="47085" xr:uid="{00000000-0005-0000-0000-000035B70000}"/>
    <cellStyle name="20% - Accent1 5 3 2 9 2" xfId="47086" xr:uid="{00000000-0005-0000-0000-000036B70000}"/>
    <cellStyle name="20% - Accent1 5 3 3" xfId="47087" xr:uid="{00000000-0005-0000-0000-000037B70000}"/>
    <cellStyle name="20% - Accent1 5 3 3 10" xfId="47088" xr:uid="{00000000-0005-0000-0000-000038B70000}"/>
    <cellStyle name="20% - Accent1 5 3 3 10 2" xfId="47089" xr:uid="{00000000-0005-0000-0000-000039B70000}"/>
    <cellStyle name="20% - Accent1 5 3 3 11" xfId="47090" xr:uid="{00000000-0005-0000-0000-00003AB70000}"/>
    <cellStyle name="20% - Accent1 5 3 3 2" xfId="47091" xr:uid="{00000000-0005-0000-0000-00003BB70000}"/>
    <cellStyle name="20% - Accent1 5 3 3 2 2" xfId="47092" xr:uid="{00000000-0005-0000-0000-00003CB70000}"/>
    <cellStyle name="20% - Accent1 5 3 3 2 2 2" xfId="47093" xr:uid="{00000000-0005-0000-0000-00003DB70000}"/>
    <cellStyle name="20% - Accent1 5 3 3 2 2 2 2" xfId="47094" xr:uid="{00000000-0005-0000-0000-00003EB70000}"/>
    <cellStyle name="20% - Accent1 5 3 3 2 2 2 2 2" xfId="47095" xr:uid="{00000000-0005-0000-0000-00003FB70000}"/>
    <cellStyle name="20% - Accent1 5 3 3 2 2 2 3" xfId="47096" xr:uid="{00000000-0005-0000-0000-000040B70000}"/>
    <cellStyle name="20% - Accent1 5 3 3 2 2 3" xfId="47097" xr:uid="{00000000-0005-0000-0000-000041B70000}"/>
    <cellStyle name="20% - Accent1 5 3 3 2 2 3 2" xfId="47098" xr:uid="{00000000-0005-0000-0000-000042B70000}"/>
    <cellStyle name="20% - Accent1 5 3 3 2 2 4" xfId="47099" xr:uid="{00000000-0005-0000-0000-000043B70000}"/>
    <cellStyle name="20% - Accent1 5 3 3 2 3" xfId="47100" xr:uid="{00000000-0005-0000-0000-000044B70000}"/>
    <cellStyle name="20% - Accent1 5 3 3 2 3 2" xfId="47101" xr:uid="{00000000-0005-0000-0000-000045B70000}"/>
    <cellStyle name="20% - Accent1 5 3 3 2 3 2 2" xfId="47102" xr:uid="{00000000-0005-0000-0000-000046B70000}"/>
    <cellStyle name="20% - Accent1 5 3 3 2 3 2 2 2" xfId="47103" xr:uid="{00000000-0005-0000-0000-000047B70000}"/>
    <cellStyle name="20% - Accent1 5 3 3 2 3 2 3" xfId="47104" xr:uid="{00000000-0005-0000-0000-000048B70000}"/>
    <cellStyle name="20% - Accent1 5 3 3 2 3 3" xfId="47105" xr:uid="{00000000-0005-0000-0000-000049B70000}"/>
    <cellStyle name="20% - Accent1 5 3 3 2 3 3 2" xfId="47106" xr:uid="{00000000-0005-0000-0000-00004AB70000}"/>
    <cellStyle name="20% - Accent1 5 3 3 2 3 4" xfId="47107" xr:uid="{00000000-0005-0000-0000-00004BB70000}"/>
    <cellStyle name="20% - Accent1 5 3 3 2 4" xfId="47108" xr:uid="{00000000-0005-0000-0000-00004CB70000}"/>
    <cellStyle name="20% - Accent1 5 3 3 2 4 2" xfId="47109" xr:uid="{00000000-0005-0000-0000-00004DB70000}"/>
    <cellStyle name="20% - Accent1 5 3 3 2 4 2 2" xfId="47110" xr:uid="{00000000-0005-0000-0000-00004EB70000}"/>
    <cellStyle name="20% - Accent1 5 3 3 2 4 2 2 2" xfId="47111" xr:uid="{00000000-0005-0000-0000-00004FB70000}"/>
    <cellStyle name="20% - Accent1 5 3 3 2 4 2 3" xfId="47112" xr:uid="{00000000-0005-0000-0000-000050B70000}"/>
    <cellStyle name="20% - Accent1 5 3 3 2 4 3" xfId="47113" xr:uid="{00000000-0005-0000-0000-000051B70000}"/>
    <cellStyle name="20% - Accent1 5 3 3 2 4 3 2" xfId="47114" xr:uid="{00000000-0005-0000-0000-000052B70000}"/>
    <cellStyle name="20% - Accent1 5 3 3 2 4 4" xfId="47115" xr:uid="{00000000-0005-0000-0000-000053B70000}"/>
    <cellStyle name="20% - Accent1 5 3 3 2 5" xfId="47116" xr:uid="{00000000-0005-0000-0000-000054B70000}"/>
    <cellStyle name="20% - Accent1 5 3 3 2 5 2" xfId="47117" xr:uid="{00000000-0005-0000-0000-000055B70000}"/>
    <cellStyle name="20% - Accent1 5 3 3 2 5 2 2" xfId="47118" xr:uid="{00000000-0005-0000-0000-000056B70000}"/>
    <cellStyle name="20% - Accent1 5 3 3 2 5 3" xfId="47119" xr:uid="{00000000-0005-0000-0000-000057B70000}"/>
    <cellStyle name="20% - Accent1 5 3 3 2 6" xfId="47120" xr:uid="{00000000-0005-0000-0000-000058B70000}"/>
    <cellStyle name="20% - Accent1 5 3 3 2 6 2" xfId="47121" xr:uid="{00000000-0005-0000-0000-000059B70000}"/>
    <cellStyle name="20% - Accent1 5 3 3 2 6 2 2" xfId="47122" xr:uid="{00000000-0005-0000-0000-00005AB70000}"/>
    <cellStyle name="20% - Accent1 5 3 3 2 6 3" xfId="47123" xr:uid="{00000000-0005-0000-0000-00005BB70000}"/>
    <cellStyle name="20% - Accent1 5 3 3 2 7" xfId="47124" xr:uid="{00000000-0005-0000-0000-00005CB70000}"/>
    <cellStyle name="20% - Accent1 5 3 3 2 7 2" xfId="47125" xr:uid="{00000000-0005-0000-0000-00005DB70000}"/>
    <cellStyle name="20% - Accent1 5 3 3 2 8" xfId="47126" xr:uid="{00000000-0005-0000-0000-00005EB70000}"/>
    <cellStyle name="20% - Accent1 5 3 3 2 8 2" xfId="47127" xr:uid="{00000000-0005-0000-0000-00005FB70000}"/>
    <cellStyle name="20% - Accent1 5 3 3 2 9" xfId="47128" xr:uid="{00000000-0005-0000-0000-000060B70000}"/>
    <cellStyle name="20% - Accent1 5 3 3 3" xfId="47129" xr:uid="{00000000-0005-0000-0000-000061B70000}"/>
    <cellStyle name="20% - Accent1 5 3 3 3 2" xfId="47130" xr:uid="{00000000-0005-0000-0000-000062B70000}"/>
    <cellStyle name="20% - Accent1 5 3 3 3 2 2" xfId="47131" xr:uid="{00000000-0005-0000-0000-000063B70000}"/>
    <cellStyle name="20% - Accent1 5 3 3 3 2 2 2" xfId="47132" xr:uid="{00000000-0005-0000-0000-000064B70000}"/>
    <cellStyle name="20% - Accent1 5 3 3 3 2 2 2 2" xfId="47133" xr:uid="{00000000-0005-0000-0000-000065B70000}"/>
    <cellStyle name="20% - Accent1 5 3 3 3 2 2 3" xfId="47134" xr:uid="{00000000-0005-0000-0000-000066B70000}"/>
    <cellStyle name="20% - Accent1 5 3 3 3 2 3" xfId="47135" xr:uid="{00000000-0005-0000-0000-000067B70000}"/>
    <cellStyle name="20% - Accent1 5 3 3 3 2 3 2" xfId="47136" xr:uid="{00000000-0005-0000-0000-000068B70000}"/>
    <cellStyle name="20% - Accent1 5 3 3 3 2 4" xfId="47137" xr:uid="{00000000-0005-0000-0000-000069B70000}"/>
    <cellStyle name="20% - Accent1 5 3 3 3 3" xfId="47138" xr:uid="{00000000-0005-0000-0000-00006AB70000}"/>
    <cellStyle name="20% - Accent1 5 3 3 3 3 2" xfId="47139" xr:uid="{00000000-0005-0000-0000-00006BB70000}"/>
    <cellStyle name="20% - Accent1 5 3 3 3 3 2 2" xfId="47140" xr:uid="{00000000-0005-0000-0000-00006CB70000}"/>
    <cellStyle name="20% - Accent1 5 3 3 3 3 2 2 2" xfId="47141" xr:uid="{00000000-0005-0000-0000-00006DB70000}"/>
    <cellStyle name="20% - Accent1 5 3 3 3 3 2 3" xfId="47142" xr:uid="{00000000-0005-0000-0000-00006EB70000}"/>
    <cellStyle name="20% - Accent1 5 3 3 3 3 3" xfId="47143" xr:uid="{00000000-0005-0000-0000-00006FB70000}"/>
    <cellStyle name="20% - Accent1 5 3 3 3 3 3 2" xfId="47144" xr:uid="{00000000-0005-0000-0000-000070B70000}"/>
    <cellStyle name="20% - Accent1 5 3 3 3 3 4" xfId="47145" xr:uid="{00000000-0005-0000-0000-000071B70000}"/>
    <cellStyle name="20% - Accent1 5 3 3 3 4" xfId="47146" xr:uid="{00000000-0005-0000-0000-000072B70000}"/>
    <cellStyle name="20% - Accent1 5 3 3 3 4 2" xfId="47147" xr:uid="{00000000-0005-0000-0000-000073B70000}"/>
    <cellStyle name="20% - Accent1 5 3 3 3 4 2 2" xfId="47148" xr:uid="{00000000-0005-0000-0000-000074B70000}"/>
    <cellStyle name="20% - Accent1 5 3 3 3 4 2 2 2" xfId="47149" xr:uid="{00000000-0005-0000-0000-000075B70000}"/>
    <cellStyle name="20% - Accent1 5 3 3 3 4 2 3" xfId="47150" xr:uid="{00000000-0005-0000-0000-000076B70000}"/>
    <cellStyle name="20% - Accent1 5 3 3 3 4 3" xfId="47151" xr:uid="{00000000-0005-0000-0000-000077B70000}"/>
    <cellStyle name="20% - Accent1 5 3 3 3 4 3 2" xfId="47152" xr:uid="{00000000-0005-0000-0000-000078B70000}"/>
    <cellStyle name="20% - Accent1 5 3 3 3 4 4" xfId="47153" xr:uid="{00000000-0005-0000-0000-000079B70000}"/>
    <cellStyle name="20% - Accent1 5 3 3 3 5" xfId="47154" xr:uid="{00000000-0005-0000-0000-00007AB70000}"/>
    <cellStyle name="20% - Accent1 5 3 3 3 5 2" xfId="47155" xr:uid="{00000000-0005-0000-0000-00007BB70000}"/>
    <cellStyle name="20% - Accent1 5 3 3 3 5 2 2" xfId="47156" xr:uid="{00000000-0005-0000-0000-00007CB70000}"/>
    <cellStyle name="20% - Accent1 5 3 3 3 5 3" xfId="47157" xr:uid="{00000000-0005-0000-0000-00007DB70000}"/>
    <cellStyle name="20% - Accent1 5 3 3 3 6" xfId="47158" xr:uid="{00000000-0005-0000-0000-00007EB70000}"/>
    <cellStyle name="20% - Accent1 5 3 3 3 6 2" xfId="47159" xr:uid="{00000000-0005-0000-0000-00007FB70000}"/>
    <cellStyle name="20% - Accent1 5 3 3 3 6 2 2" xfId="47160" xr:uid="{00000000-0005-0000-0000-000080B70000}"/>
    <cellStyle name="20% - Accent1 5 3 3 3 6 3" xfId="47161" xr:uid="{00000000-0005-0000-0000-000081B70000}"/>
    <cellStyle name="20% - Accent1 5 3 3 3 7" xfId="47162" xr:uid="{00000000-0005-0000-0000-000082B70000}"/>
    <cellStyle name="20% - Accent1 5 3 3 3 7 2" xfId="47163" xr:uid="{00000000-0005-0000-0000-000083B70000}"/>
    <cellStyle name="20% - Accent1 5 3 3 3 8" xfId="47164" xr:uid="{00000000-0005-0000-0000-000084B70000}"/>
    <cellStyle name="20% - Accent1 5 3 3 3 8 2" xfId="47165" xr:uid="{00000000-0005-0000-0000-000085B70000}"/>
    <cellStyle name="20% - Accent1 5 3 3 3 9" xfId="47166" xr:uid="{00000000-0005-0000-0000-000086B70000}"/>
    <cellStyle name="20% - Accent1 5 3 3 4" xfId="47167" xr:uid="{00000000-0005-0000-0000-000087B70000}"/>
    <cellStyle name="20% - Accent1 5 3 3 4 2" xfId="47168" xr:uid="{00000000-0005-0000-0000-000088B70000}"/>
    <cellStyle name="20% - Accent1 5 3 3 4 2 2" xfId="47169" xr:uid="{00000000-0005-0000-0000-000089B70000}"/>
    <cellStyle name="20% - Accent1 5 3 3 4 2 2 2" xfId="47170" xr:uid="{00000000-0005-0000-0000-00008AB70000}"/>
    <cellStyle name="20% - Accent1 5 3 3 4 2 3" xfId="47171" xr:uid="{00000000-0005-0000-0000-00008BB70000}"/>
    <cellStyle name="20% - Accent1 5 3 3 4 3" xfId="47172" xr:uid="{00000000-0005-0000-0000-00008CB70000}"/>
    <cellStyle name="20% - Accent1 5 3 3 4 3 2" xfId="47173" xr:uid="{00000000-0005-0000-0000-00008DB70000}"/>
    <cellStyle name="20% - Accent1 5 3 3 4 4" xfId="47174" xr:uid="{00000000-0005-0000-0000-00008EB70000}"/>
    <cellStyle name="20% - Accent1 5 3 3 5" xfId="47175" xr:uid="{00000000-0005-0000-0000-00008FB70000}"/>
    <cellStyle name="20% - Accent1 5 3 3 5 2" xfId="47176" xr:uid="{00000000-0005-0000-0000-000090B70000}"/>
    <cellStyle name="20% - Accent1 5 3 3 5 2 2" xfId="47177" xr:uid="{00000000-0005-0000-0000-000091B70000}"/>
    <cellStyle name="20% - Accent1 5 3 3 5 2 2 2" xfId="47178" xr:uid="{00000000-0005-0000-0000-000092B70000}"/>
    <cellStyle name="20% - Accent1 5 3 3 5 2 3" xfId="47179" xr:uid="{00000000-0005-0000-0000-000093B70000}"/>
    <cellStyle name="20% - Accent1 5 3 3 5 3" xfId="47180" xr:uid="{00000000-0005-0000-0000-000094B70000}"/>
    <cellStyle name="20% - Accent1 5 3 3 5 3 2" xfId="47181" xr:uid="{00000000-0005-0000-0000-000095B70000}"/>
    <cellStyle name="20% - Accent1 5 3 3 5 4" xfId="47182" xr:uid="{00000000-0005-0000-0000-000096B70000}"/>
    <cellStyle name="20% - Accent1 5 3 3 6" xfId="47183" xr:uid="{00000000-0005-0000-0000-000097B70000}"/>
    <cellStyle name="20% - Accent1 5 3 3 6 2" xfId="47184" xr:uid="{00000000-0005-0000-0000-000098B70000}"/>
    <cellStyle name="20% - Accent1 5 3 3 6 2 2" xfId="47185" xr:uid="{00000000-0005-0000-0000-000099B70000}"/>
    <cellStyle name="20% - Accent1 5 3 3 6 2 2 2" xfId="47186" xr:uid="{00000000-0005-0000-0000-00009AB70000}"/>
    <cellStyle name="20% - Accent1 5 3 3 6 2 3" xfId="47187" xr:uid="{00000000-0005-0000-0000-00009BB70000}"/>
    <cellStyle name="20% - Accent1 5 3 3 6 3" xfId="47188" xr:uid="{00000000-0005-0000-0000-00009CB70000}"/>
    <cellStyle name="20% - Accent1 5 3 3 6 3 2" xfId="47189" xr:uid="{00000000-0005-0000-0000-00009DB70000}"/>
    <cellStyle name="20% - Accent1 5 3 3 6 4" xfId="47190" xr:uid="{00000000-0005-0000-0000-00009EB70000}"/>
    <cellStyle name="20% - Accent1 5 3 3 7" xfId="47191" xr:uid="{00000000-0005-0000-0000-00009FB70000}"/>
    <cellStyle name="20% - Accent1 5 3 3 7 2" xfId="47192" xr:uid="{00000000-0005-0000-0000-0000A0B70000}"/>
    <cellStyle name="20% - Accent1 5 3 3 7 2 2" xfId="47193" xr:uid="{00000000-0005-0000-0000-0000A1B70000}"/>
    <cellStyle name="20% - Accent1 5 3 3 7 3" xfId="47194" xr:uid="{00000000-0005-0000-0000-0000A2B70000}"/>
    <cellStyle name="20% - Accent1 5 3 3 8" xfId="47195" xr:uid="{00000000-0005-0000-0000-0000A3B70000}"/>
    <cellStyle name="20% - Accent1 5 3 3 8 2" xfId="47196" xr:uid="{00000000-0005-0000-0000-0000A4B70000}"/>
    <cellStyle name="20% - Accent1 5 3 3 8 2 2" xfId="47197" xr:uid="{00000000-0005-0000-0000-0000A5B70000}"/>
    <cellStyle name="20% - Accent1 5 3 3 8 3" xfId="47198" xr:uid="{00000000-0005-0000-0000-0000A6B70000}"/>
    <cellStyle name="20% - Accent1 5 3 3 9" xfId="47199" xr:uid="{00000000-0005-0000-0000-0000A7B70000}"/>
    <cellStyle name="20% - Accent1 5 3 3 9 2" xfId="47200" xr:uid="{00000000-0005-0000-0000-0000A8B70000}"/>
    <cellStyle name="20% - Accent1 5 3 4" xfId="47201" xr:uid="{00000000-0005-0000-0000-0000A9B70000}"/>
    <cellStyle name="20% - Accent1 5 3 4 10" xfId="47202" xr:uid="{00000000-0005-0000-0000-0000AAB70000}"/>
    <cellStyle name="20% - Accent1 5 3 4 10 2" xfId="47203" xr:uid="{00000000-0005-0000-0000-0000ABB70000}"/>
    <cellStyle name="20% - Accent1 5 3 4 11" xfId="47204" xr:uid="{00000000-0005-0000-0000-0000ACB70000}"/>
    <cellStyle name="20% - Accent1 5 3 4 2" xfId="47205" xr:uid="{00000000-0005-0000-0000-0000ADB70000}"/>
    <cellStyle name="20% - Accent1 5 3 4 2 2" xfId="47206" xr:uid="{00000000-0005-0000-0000-0000AEB70000}"/>
    <cellStyle name="20% - Accent1 5 3 4 2 2 2" xfId="47207" xr:uid="{00000000-0005-0000-0000-0000AFB70000}"/>
    <cellStyle name="20% - Accent1 5 3 4 2 2 2 2" xfId="47208" xr:uid="{00000000-0005-0000-0000-0000B0B70000}"/>
    <cellStyle name="20% - Accent1 5 3 4 2 2 2 2 2" xfId="47209" xr:uid="{00000000-0005-0000-0000-0000B1B70000}"/>
    <cellStyle name="20% - Accent1 5 3 4 2 2 2 3" xfId="47210" xr:uid="{00000000-0005-0000-0000-0000B2B70000}"/>
    <cellStyle name="20% - Accent1 5 3 4 2 2 3" xfId="47211" xr:uid="{00000000-0005-0000-0000-0000B3B70000}"/>
    <cellStyle name="20% - Accent1 5 3 4 2 2 3 2" xfId="47212" xr:uid="{00000000-0005-0000-0000-0000B4B70000}"/>
    <cellStyle name="20% - Accent1 5 3 4 2 2 4" xfId="47213" xr:uid="{00000000-0005-0000-0000-0000B5B70000}"/>
    <cellStyle name="20% - Accent1 5 3 4 2 3" xfId="47214" xr:uid="{00000000-0005-0000-0000-0000B6B70000}"/>
    <cellStyle name="20% - Accent1 5 3 4 2 3 2" xfId="47215" xr:uid="{00000000-0005-0000-0000-0000B7B70000}"/>
    <cellStyle name="20% - Accent1 5 3 4 2 3 2 2" xfId="47216" xr:uid="{00000000-0005-0000-0000-0000B8B70000}"/>
    <cellStyle name="20% - Accent1 5 3 4 2 3 2 2 2" xfId="47217" xr:uid="{00000000-0005-0000-0000-0000B9B70000}"/>
    <cellStyle name="20% - Accent1 5 3 4 2 3 2 3" xfId="47218" xr:uid="{00000000-0005-0000-0000-0000BAB70000}"/>
    <cellStyle name="20% - Accent1 5 3 4 2 3 3" xfId="47219" xr:uid="{00000000-0005-0000-0000-0000BBB70000}"/>
    <cellStyle name="20% - Accent1 5 3 4 2 3 3 2" xfId="47220" xr:uid="{00000000-0005-0000-0000-0000BCB70000}"/>
    <cellStyle name="20% - Accent1 5 3 4 2 3 4" xfId="47221" xr:uid="{00000000-0005-0000-0000-0000BDB70000}"/>
    <cellStyle name="20% - Accent1 5 3 4 2 4" xfId="47222" xr:uid="{00000000-0005-0000-0000-0000BEB70000}"/>
    <cellStyle name="20% - Accent1 5 3 4 2 4 2" xfId="47223" xr:uid="{00000000-0005-0000-0000-0000BFB70000}"/>
    <cellStyle name="20% - Accent1 5 3 4 2 4 2 2" xfId="47224" xr:uid="{00000000-0005-0000-0000-0000C0B70000}"/>
    <cellStyle name="20% - Accent1 5 3 4 2 4 2 2 2" xfId="47225" xr:uid="{00000000-0005-0000-0000-0000C1B70000}"/>
    <cellStyle name="20% - Accent1 5 3 4 2 4 2 3" xfId="47226" xr:uid="{00000000-0005-0000-0000-0000C2B70000}"/>
    <cellStyle name="20% - Accent1 5 3 4 2 4 3" xfId="47227" xr:uid="{00000000-0005-0000-0000-0000C3B70000}"/>
    <cellStyle name="20% - Accent1 5 3 4 2 4 3 2" xfId="47228" xr:uid="{00000000-0005-0000-0000-0000C4B70000}"/>
    <cellStyle name="20% - Accent1 5 3 4 2 4 4" xfId="47229" xr:uid="{00000000-0005-0000-0000-0000C5B70000}"/>
    <cellStyle name="20% - Accent1 5 3 4 2 5" xfId="47230" xr:uid="{00000000-0005-0000-0000-0000C6B70000}"/>
    <cellStyle name="20% - Accent1 5 3 4 2 5 2" xfId="47231" xr:uid="{00000000-0005-0000-0000-0000C7B70000}"/>
    <cellStyle name="20% - Accent1 5 3 4 2 5 2 2" xfId="47232" xr:uid="{00000000-0005-0000-0000-0000C8B70000}"/>
    <cellStyle name="20% - Accent1 5 3 4 2 5 3" xfId="47233" xr:uid="{00000000-0005-0000-0000-0000C9B70000}"/>
    <cellStyle name="20% - Accent1 5 3 4 2 6" xfId="47234" xr:uid="{00000000-0005-0000-0000-0000CAB70000}"/>
    <cellStyle name="20% - Accent1 5 3 4 2 6 2" xfId="47235" xr:uid="{00000000-0005-0000-0000-0000CBB70000}"/>
    <cellStyle name="20% - Accent1 5 3 4 2 6 2 2" xfId="47236" xr:uid="{00000000-0005-0000-0000-0000CCB70000}"/>
    <cellStyle name="20% - Accent1 5 3 4 2 6 3" xfId="47237" xr:uid="{00000000-0005-0000-0000-0000CDB70000}"/>
    <cellStyle name="20% - Accent1 5 3 4 2 7" xfId="47238" xr:uid="{00000000-0005-0000-0000-0000CEB70000}"/>
    <cellStyle name="20% - Accent1 5 3 4 2 7 2" xfId="47239" xr:uid="{00000000-0005-0000-0000-0000CFB70000}"/>
    <cellStyle name="20% - Accent1 5 3 4 2 8" xfId="47240" xr:uid="{00000000-0005-0000-0000-0000D0B70000}"/>
    <cellStyle name="20% - Accent1 5 3 4 2 8 2" xfId="47241" xr:uid="{00000000-0005-0000-0000-0000D1B70000}"/>
    <cellStyle name="20% - Accent1 5 3 4 2 9" xfId="47242" xr:uid="{00000000-0005-0000-0000-0000D2B70000}"/>
    <cellStyle name="20% - Accent1 5 3 4 3" xfId="47243" xr:uid="{00000000-0005-0000-0000-0000D3B70000}"/>
    <cellStyle name="20% - Accent1 5 3 4 3 2" xfId="47244" xr:uid="{00000000-0005-0000-0000-0000D4B70000}"/>
    <cellStyle name="20% - Accent1 5 3 4 3 2 2" xfId="47245" xr:uid="{00000000-0005-0000-0000-0000D5B70000}"/>
    <cellStyle name="20% - Accent1 5 3 4 3 2 2 2" xfId="47246" xr:uid="{00000000-0005-0000-0000-0000D6B70000}"/>
    <cellStyle name="20% - Accent1 5 3 4 3 2 2 2 2" xfId="47247" xr:uid="{00000000-0005-0000-0000-0000D7B70000}"/>
    <cellStyle name="20% - Accent1 5 3 4 3 2 2 3" xfId="47248" xr:uid="{00000000-0005-0000-0000-0000D8B70000}"/>
    <cellStyle name="20% - Accent1 5 3 4 3 2 3" xfId="47249" xr:uid="{00000000-0005-0000-0000-0000D9B70000}"/>
    <cellStyle name="20% - Accent1 5 3 4 3 2 3 2" xfId="47250" xr:uid="{00000000-0005-0000-0000-0000DAB70000}"/>
    <cellStyle name="20% - Accent1 5 3 4 3 2 4" xfId="47251" xr:uid="{00000000-0005-0000-0000-0000DBB70000}"/>
    <cellStyle name="20% - Accent1 5 3 4 3 3" xfId="47252" xr:uid="{00000000-0005-0000-0000-0000DCB70000}"/>
    <cellStyle name="20% - Accent1 5 3 4 3 3 2" xfId="47253" xr:uid="{00000000-0005-0000-0000-0000DDB70000}"/>
    <cellStyle name="20% - Accent1 5 3 4 3 3 2 2" xfId="47254" xr:uid="{00000000-0005-0000-0000-0000DEB70000}"/>
    <cellStyle name="20% - Accent1 5 3 4 3 3 2 2 2" xfId="47255" xr:uid="{00000000-0005-0000-0000-0000DFB70000}"/>
    <cellStyle name="20% - Accent1 5 3 4 3 3 2 3" xfId="47256" xr:uid="{00000000-0005-0000-0000-0000E0B70000}"/>
    <cellStyle name="20% - Accent1 5 3 4 3 3 3" xfId="47257" xr:uid="{00000000-0005-0000-0000-0000E1B70000}"/>
    <cellStyle name="20% - Accent1 5 3 4 3 3 3 2" xfId="47258" xr:uid="{00000000-0005-0000-0000-0000E2B70000}"/>
    <cellStyle name="20% - Accent1 5 3 4 3 3 4" xfId="47259" xr:uid="{00000000-0005-0000-0000-0000E3B70000}"/>
    <cellStyle name="20% - Accent1 5 3 4 3 4" xfId="47260" xr:uid="{00000000-0005-0000-0000-0000E4B70000}"/>
    <cellStyle name="20% - Accent1 5 3 4 3 4 2" xfId="47261" xr:uid="{00000000-0005-0000-0000-0000E5B70000}"/>
    <cellStyle name="20% - Accent1 5 3 4 3 4 2 2" xfId="47262" xr:uid="{00000000-0005-0000-0000-0000E6B70000}"/>
    <cellStyle name="20% - Accent1 5 3 4 3 4 2 2 2" xfId="47263" xr:uid="{00000000-0005-0000-0000-0000E7B70000}"/>
    <cellStyle name="20% - Accent1 5 3 4 3 4 2 3" xfId="47264" xr:uid="{00000000-0005-0000-0000-0000E8B70000}"/>
    <cellStyle name="20% - Accent1 5 3 4 3 4 3" xfId="47265" xr:uid="{00000000-0005-0000-0000-0000E9B70000}"/>
    <cellStyle name="20% - Accent1 5 3 4 3 4 3 2" xfId="47266" xr:uid="{00000000-0005-0000-0000-0000EAB70000}"/>
    <cellStyle name="20% - Accent1 5 3 4 3 4 4" xfId="47267" xr:uid="{00000000-0005-0000-0000-0000EBB70000}"/>
    <cellStyle name="20% - Accent1 5 3 4 3 5" xfId="47268" xr:uid="{00000000-0005-0000-0000-0000ECB70000}"/>
    <cellStyle name="20% - Accent1 5 3 4 3 5 2" xfId="47269" xr:uid="{00000000-0005-0000-0000-0000EDB70000}"/>
    <cellStyle name="20% - Accent1 5 3 4 3 5 2 2" xfId="47270" xr:uid="{00000000-0005-0000-0000-0000EEB70000}"/>
    <cellStyle name="20% - Accent1 5 3 4 3 5 3" xfId="47271" xr:uid="{00000000-0005-0000-0000-0000EFB70000}"/>
    <cellStyle name="20% - Accent1 5 3 4 3 6" xfId="47272" xr:uid="{00000000-0005-0000-0000-0000F0B70000}"/>
    <cellStyle name="20% - Accent1 5 3 4 3 6 2" xfId="47273" xr:uid="{00000000-0005-0000-0000-0000F1B70000}"/>
    <cellStyle name="20% - Accent1 5 3 4 3 6 2 2" xfId="47274" xr:uid="{00000000-0005-0000-0000-0000F2B70000}"/>
    <cellStyle name="20% - Accent1 5 3 4 3 6 3" xfId="47275" xr:uid="{00000000-0005-0000-0000-0000F3B70000}"/>
    <cellStyle name="20% - Accent1 5 3 4 3 7" xfId="47276" xr:uid="{00000000-0005-0000-0000-0000F4B70000}"/>
    <cellStyle name="20% - Accent1 5 3 4 3 7 2" xfId="47277" xr:uid="{00000000-0005-0000-0000-0000F5B70000}"/>
    <cellStyle name="20% - Accent1 5 3 4 3 8" xfId="47278" xr:uid="{00000000-0005-0000-0000-0000F6B70000}"/>
    <cellStyle name="20% - Accent1 5 3 4 3 8 2" xfId="47279" xr:uid="{00000000-0005-0000-0000-0000F7B70000}"/>
    <cellStyle name="20% - Accent1 5 3 4 3 9" xfId="47280" xr:uid="{00000000-0005-0000-0000-0000F8B70000}"/>
    <cellStyle name="20% - Accent1 5 3 4 4" xfId="47281" xr:uid="{00000000-0005-0000-0000-0000F9B70000}"/>
    <cellStyle name="20% - Accent1 5 3 4 4 2" xfId="47282" xr:uid="{00000000-0005-0000-0000-0000FAB70000}"/>
    <cellStyle name="20% - Accent1 5 3 4 4 2 2" xfId="47283" xr:uid="{00000000-0005-0000-0000-0000FBB70000}"/>
    <cellStyle name="20% - Accent1 5 3 4 4 2 2 2" xfId="47284" xr:uid="{00000000-0005-0000-0000-0000FCB70000}"/>
    <cellStyle name="20% - Accent1 5 3 4 4 2 3" xfId="47285" xr:uid="{00000000-0005-0000-0000-0000FDB70000}"/>
    <cellStyle name="20% - Accent1 5 3 4 4 3" xfId="47286" xr:uid="{00000000-0005-0000-0000-0000FEB70000}"/>
    <cellStyle name="20% - Accent1 5 3 4 4 3 2" xfId="47287" xr:uid="{00000000-0005-0000-0000-0000FFB70000}"/>
    <cellStyle name="20% - Accent1 5 3 4 4 4" xfId="47288" xr:uid="{00000000-0005-0000-0000-000000B80000}"/>
    <cellStyle name="20% - Accent1 5 3 4 5" xfId="47289" xr:uid="{00000000-0005-0000-0000-000001B80000}"/>
    <cellStyle name="20% - Accent1 5 3 4 5 2" xfId="47290" xr:uid="{00000000-0005-0000-0000-000002B80000}"/>
    <cellStyle name="20% - Accent1 5 3 4 5 2 2" xfId="47291" xr:uid="{00000000-0005-0000-0000-000003B80000}"/>
    <cellStyle name="20% - Accent1 5 3 4 5 2 2 2" xfId="47292" xr:uid="{00000000-0005-0000-0000-000004B80000}"/>
    <cellStyle name="20% - Accent1 5 3 4 5 2 3" xfId="47293" xr:uid="{00000000-0005-0000-0000-000005B80000}"/>
    <cellStyle name="20% - Accent1 5 3 4 5 3" xfId="47294" xr:uid="{00000000-0005-0000-0000-000006B80000}"/>
    <cellStyle name="20% - Accent1 5 3 4 5 3 2" xfId="47295" xr:uid="{00000000-0005-0000-0000-000007B80000}"/>
    <cellStyle name="20% - Accent1 5 3 4 5 4" xfId="47296" xr:uid="{00000000-0005-0000-0000-000008B80000}"/>
    <cellStyle name="20% - Accent1 5 3 4 6" xfId="47297" xr:uid="{00000000-0005-0000-0000-000009B80000}"/>
    <cellStyle name="20% - Accent1 5 3 4 6 2" xfId="47298" xr:uid="{00000000-0005-0000-0000-00000AB80000}"/>
    <cellStyle name="20% - Accent1 5 3 4 6 2 2" xfId="47299" xr:uid="{00000000-0005-0000-0000-00000BB80000}"/>
    <cellStyle name="20% - Accent1 5 3 4 6 2 2 2" xfId="47300" xr:uid="{00000000-0005-0000-0000-00000CB80000}"/>
    <cellStyle name="20% - Accent1 5 3 4 6 2 3" xfId="47301" xr:uid="{00000000-0005-0000-0000-00000DB80000}"/>
    <cellStyle name="20% - Accent1 5 3 4 6 3" xfId="47302" xr:uid="{00000000-0005-0000-0000-00000EB80000}"/>
    <cellStyle name="20% - Accent1 5 3 4 6 3 2" xfId="47303" xr:uid="{00000000-0005-0000-0000-00000FB80000}"/>
    <cellStyle name="20% - Accent1 5 3 4 6 4" xfId="47304" xr:uid="{00000000-0005-0000-0000-000010B80000}"/>
    <cellStyle name="20% - Accent1 5 3 4 7" xfId="47305" xr:uid="{00000000-0005-0000-0000-000011B80000}"/>
    <cellStyle name="20% - Accent1 5 3 4 7 2" xfId="47306" xr:uid="{00000000-0005-0000-0000-000012B80000}"/>
    <cellStyle name="20% - Accent1 5 3 4 7 2 2" xfId="47307" xr:uid="{00000000-0005-0000-0000-000013B80000}"/>
    <cellStyle name="20% - Accent1 5 3 4 7 3" xfId="47308" xr:uid="{00000000-0005-0000-0000-000014B80000}"/>
    <cellStyle name="20% - Accent1 5 3 4 8" xfId="47309" xr:uid="{00000000-0005-0000-0000-000015B80000}"/>
    <cellStyle name="20% - Accent1 5 3 4 8 2" xfId="47310" xr:uid="{00000000-0005-0000-0000-000016B80000}"/>
    <cellStyle name="20% - Accent1 5 3 4 8 2 2" xfId="47311" xr:uid="{00000000-0005-0000-0000-000017B80000}"/>
    <cellStyle name="20% - Accent1 5 3 4 8 3" xfId="47312" xr:uid="{00000000-0005-0000-0000-000018B80000}"/>
    <cellStyle name="20% - Accent1 5 3 4 9" xfId="47313" xr:uid="{00000000-0005-0000-0000-000019B80000}"/>
    <cellStyle name="20% - Accent1 5 3 4 9 2" xfId="47314" xr:uid="{00000000-0005-0000-0000-00001AB80000}"/>
    <cellStyle name="20% - Accent1 5 3 5" xfId="47315" xr:uid="{00000000-0005-0000-0000-00001BB80000}"/>
    <cellStyle name="20% - Accent1 5 3 5 2" xfId="47316" xr:uid="{00000000-0005-0000-0000-00001CB80000}"/>
    <cellStyle name="20% - Accent1 5 3 5 2 2" xfId="47317" xr:uid="{00000000-0005-0000-0000-00001DB80000}"/>
    <cellStyle name="20% - Accent1 5 3 5 2 2 2" xfId="47318" xr:uid="{00000000-0005-0000-0000-00001EB80000}"/>
    <cellStyle name="20% - Accent1 5 3 5 2 2 2 2" xfId="47319" xr:uid="{00000000-0005-0000-0000-00001FB80000}"/>
    <cellStyle name="20% - Accent1 5 3 5 2 2 3" xfId="47320" xr:uid="{00000000-0005-0000-0000-000020B80000}"/>
    <cellStyle name="20% - Accent1 5 3 5 2 3" xfId="47321" xr:uid="{00000000-0005-0000-0000-000021B80000}"/>
    <cellStyle name="20% - Accent1 5 3 5 2 3 2" xfId="47322" xr:uid="{00000000-0005-0000-0000-000022B80000}"/>
    <cellStyle name="20% - Accent1 5 3 5 2 4" xfId="47323" xr:uid="{00000000-0005-0000-0000-000023B80000}"/>
    <cellStyle name="20% - Accent1 5 3 5 3" xfId="47324" xr:uid="{00000000-0005-0000-0000-000024B80000}"/>
    <cellStyle name="20% - Accent1 5 3 5 3 2" xfId="47325" xr:uid="{00000000-0005-0000-0000-000025B80000}"/>
    <cellStyle name="20% - Accent1 5 3 5 3 2 2" xfId="47326" xr:uid="{00000000-0005-0000-0000-000026B80000}"/>
    <cellStyle name="20% - Accent1 5 3 5 3 2 2 2" xfId="47327" xr:uid="{00000000-0005-0000-0000-000027B80000}"/>
    <cellStyle name="20% - Accent1 5 3 5 3 2 3" xfId="47328" xr:uid="{00000000-0005-0000-0000-000028B80000}"/>
    <cellStyle name="20% - Accent1 5 3 5 3 3" xfId="47329" xr:uid="{00000000-0005-0000-0000-000029B80000}"/>
    <cellStyle name="20% - Accent1 5 3 5 3 3 2" xfId="47330" xr:uid="{00000000-0005-0000-0000-00002AB80000}"/>
    <cellStyle name="20% - Accent1 5 3 5 3 4" xfId="47331" xr:uid="{00000000-0005-0000-0000-00002BB80000}"/>
    <cellStyle name="20% - Accent1 5 3 5 4" xfId="47332" xr:uid="{00000000-0005-0000-0000-00002CB80000}"/>
    <cellStyle name="20% - Accent1 5 3 5 4 2" xfId="47333" xr:uid="{00000000-0005-0000-0000-00002DB80000}"/>
    <cellStyle name="20% - Accent1 5 3 5 4 2 2" xfId="47334" xr:uid="{00000000-0005-0000-0000-00002EB80000}"/>
    <cellStyle name="20% - Accent1 5 3 5 4 2 2 2" xfId="47335" xr:uid="{00000000-0005-0000-0000-00002FB80000}"/>
    <cellStyle name="20% - Accent1 5 3 5 4 2 3" xfId="47336" xr:uid="{00000000-0005-0000-0000-000030B80000}"/>
    <cellStyle name="20% - Accent1 5 3 5 4 3" xfId="47337" xr:uid="{00000000-0005-0000-0000-000031B80000}"/>
    <cellStyle name="20% - Accent1 5 3 5 4 3 2" xfId="47338" xr:uid="{00000000-0005-0000-0000-000032B80000}"/>
    <cellStyle name="20% - Accent1 5 3 5 4 4" xfId="47339" xr:uid="{00000000-0005-0000-0000-000033B80000}"/>
    <cellStyle name="20% - Accent1 5 3 5 5" xfId="47340" xr:uid="{00000000-0005-0000-0000-000034B80000}"/>
    <cellStyle name="20% - Accent1 5 3 5 5 2" xfId="47341" xr:uid="{00000000-0005-0000-0000-000035B80000}"/>
    <cellStyle name="20% - Accent1 5 3 5 5 2 2" xfId="47342" xr:uid="{00000000-0005-0000-0000-000036B80000}"/>
    <cellStyle name="20% - Accent1 5 3 5 5 3" xfId="47343" xr:uid="{00000000-0005-0000-0000-000037B80000}"/>
    <cellStyle name="20% - Accent1 5 3 5 6" xfId="47344" xr:uid="{00000000-0005-0000-0000-000038B80000}"/>
    <cellStyle name="20% - Accent1 5 3 5 6 2" xfId="47345" xr:uid="{00000000-0005-0000-0000-000039B80000}"/>
    <cellStyle name="20% - Accent1 5 3 5 6 2 2" xfId="47346" xr:uid="{00000000-0005-0000-0000-00003AB80000}"/>
    <cellStyle name="20% - Accent1 5 3 5 6 3" xfId="47347" xr:uid="{00000000-0005-0000-0000-00003BB80000}"/>
    <cellStyle name="20% - Accent1 5 3 5 7" xfId="47348" xr:uid="{00000000-0005-0000-0000-00003CB80000}"/>
    <cellStyle name="20% - Accent1 5 3 5 7 2" xfId="47349" xr:uid="{00000000-0005-0000-0000-00003DB80000}"/>
    <cellStyle name="20% - Accent1 5 3 5 8" xfId="47350" xr:uid="{00000000-0005-0000-0000-00003EB80000}"/>
    <cellStyle name="20% - Accent1 5 3 5 8 2" xfId="47351" xr:uid="{00000000-0005-0000-0000-00003FB80000}"/>
    <cellStyle name="20% - Accent1 5 3 5 9" xfId="47352" xr:uid="{00000000-0005-0000-0000-000040B80000}"/>
    <cellStyle name="20% - Accent1 5 3 6" xfId="47353" xr:uid="{00000000-0005-0000-0000-000041B80000}"/>
    <cellStyle name="20% - Accent1 5 3 6 2" xfId="47354" xr:uid="{00000000-0005-0000-0000-000042B80000}"/>
    <cellStyle name="20% - Accent1 5 3 6 2 2" xfId="47355" xr:uid="{00000000-0005-0000-0000-000043B80000}"/>
    <cellStyle name="20% - Accent1 5 3 6 2 2 2" xfId="47356" xr:uid="{00000000-0005-0000-0000-000044B80000}"/>
    <cellStyle name="20% - Accent1 5 3 6 2 2 2 2" xfId="47357" xr:uid="{00000000-0005-0000-0000-000045B80000}"/>
    <cellStyle name="20% - Accent1 5 3 6 2 2 3" xfId="47358" xr:uid="{00000000-0005-0000-0000-000046B80000}"/>
    <cellStyle name="20% - Accent1 5 3 6 2 3" xfId="47359" xr:uid="{00000000-0005-0000-0000-000047B80000}"/>
    <cellStyle name="20% - Accent1 5 3 6 2 3 2" xfId="47360" xr:uid="{00000000-0005-0000-0000-000048B80000}"/>
    <cellStyle name="20% - Accent1 5 3 6 2 4" xfId="47361" xr:uid="{00000000-0005-0000-0000-000049B80000}"/>
    <cellStyle name="20% - Accent1 5 3 6 3" xfId="47362" xr:uid="{00000000-0005-0000-0000-00004AB80000}"/>
    <cellStyle name="20% - Accent1 5 3 6 3 2" xfId="47363" xr:uid="{00000000-0005-0000-0000-00004BB80000}"/>
    <cellStyle name="20% - Accent1 5 3 6 3 2 2" xfId="47364" xr:uid="{00000000-0005-0000-0000-00004CB80000}"/>
    <cellStyle name="20% - Accent1 5 3 6 3 2 2 2" xfId="47365" xr:uid="{00000000-0005-0000-0000-00004DB80000}"/>
    <cellStyle name="20% - Accent1 5 3 6 3 2 3" xfId="47366" xr:uid="{00000000-0005-0000-0000-00004EB80000}"/>
    <cellStyle name="20% - Accent1 5 3 6 3 3" xfId="47367" xr:uid="{00000000-0005-0000-0000-00004FB80000}"/>
    <cellStyle name="20% - Accent1 5 3 6 3 3 2" xfId="47368" xr:uid="{00000000-0005-0000-0000-000050B80000}"/>
    <cellStyle name="20% - Accent1 5 3 6 3 4" xfId="47369" xr:uid="{00000000-0005-0000-0000-000051B80000}"/>
    <cellStyle name="20% - Accent1 5 3 6 4" xfId="47370" xr:uid="{00000000-0005-0000-0000-000052B80000}"/>
    <cellStyle name="20% - Accent1 5 3 6 4 2" xfId="47371" xr:uid="{00000000-0005-0000-0000-000053B80000}"/>
    <cellStyle name="20% - Accent1 5 3 6 4 2 2" xfId="47372" xr:uid="{00000000-0005-0000-0000-000054B80000}"/>
    <cellStyle name="20% - Accent1 5 3 6 4 2 2 2" xfId="47373" xr:uid="{00000000-0005-0000-0000-000055B80000}"/>
    <cellStyle name="20% - Accent1 5 3 6 4 2 3" xfId="47374" xr:uid="{00000000-0005-0000-0000-000056B80000}"/>
    <cellStyle name="20% - Accent1 5 3 6 4 3" xfId="47375" xr:uid="{00000000-0005-0000-0000-000057B80000}"/>
    <cellStyle name="20% - Accent1 5 3 6 4 3 2" xfId="47376" xr:uid="{00000000-0005-0000-0000-000058B80000}"/>
    <cellStyle name="20% - Accent1 5 3 6 4 4" xfId="47377" xr:uid="{00000000-0005-0000-0000-000059B80000}"/>
    <cellStyle name="20% - Accent1 5 3 6 5" xfId="47378" xr:uid="{00000000-0005-0000-0000-00005AB80000}"/>
    <cellStyle name="20% - Accent1 5 3 6 5 2" xfId="47379" xr:uid="{00000000-0005-0000-0000-00005BB80000}"/>
    <cellStyle name="20% - Accent1 5 3 6 5 2 2" xfId="47380" xr:uid="{00000000-0005-0000-0000-00005CB80000}"/>
    <cellStyle name="20% - Accent1 5 3 6 5 3" xfId="47381" xr:uid="{00000000-0005-0000-0000-00005DB80000}"/>
    <cellStyle name="20% - Accent1 5 3 6 6" xfId="47382" xr:uid="{00000000-0005-0000-0000-00005EB80000}"/>
    <cellStyle name="20% - Accent1 5 3 6 6 2" xfId="47383" xr:uid="{00000000-0005-0000-0000-00005FB80000}"/>
    <cellStyle name="20% - Accent1 5 3 6 6 2 2" xfId="47384" xr:uid="{00000000-0005-0000-0000-000060B80000}"/>
    <cellStyle name="20% - Accent1 5 3 6 6 3" xfId="47385" xr:uid="{00000000-0005-0000-0000-000061B80000}"/>
    <cellStyle name="20% - Accent1 5 3 6 7" xfId="47386" xr:uid="{00000000-0005-0000-0000-000062B80000}"/>
    <cellStyle name="20% - Accent1 5 3 6 7 2" xfId="47387" xr:uid="{00000000-0005-0000-0000-000063B80000}"/>
    <cellStyle name="20% - Accent1 5 3 6 8" xfId="47388" xr:uid="{00000000-0005-0000-0000-000064B80000}"/>
    <cellStyle name="20% - Accent1 5 3 6 8 2" xfId="47389" xr:uid="{00000000-0005-0000-0000-000065B80000}"/>
    <cellStyle name="20% - Accent1 5 3 6 9" xfId="47390" xr:uid="{00000000-0005-0000-0000-000066B80000}"/>
    <cellStyle name="20% - Accent1 5 3 7" xfId="47391" xr:uid="{00000000-0005-0000-0000-000067B80000}"/>
    <cellStyle name="20% - Accent1 5 3 7 2" xfId="47392" xr:uid="{00000000-0005-0000-0000-000068B80000}"/>
    <cellStyle name="20% - Accent1 5 3 7 2 2" xfId="47393" xr:uid="{00000000-0005-0000-0000-000069B80000}"/>
    <cellStyle name="20% - Accent1 5 3 7 2 2 2" xfId="47394" xr:uid="{00000000-0005-0000-0000-00006AB80000}"/>
    <cellStyle name="20% - Accent1 5 3 7 2 3" xfId="47395" xr:uid="{00000000-0005-0000-0000-00006BB80000}"/>
    <cellStyle name="20% - Accent1 5 3 7 3" xfId="47396" xr:uid="{00000000-0005-0000-0000-00006CB80000}"/>
    <cellStyle name="20% - Accent1 5 3 7 3 2" xfId="47397" xr:uid="{00000000-0005-0000-0000-00006DB80000}"/>
    <cellStyle name="20% - Accent1 5 3 7 4" xfId="47398" xr:uid="{00000000-0005-0000-0000-00006EB80000}"/>
    <cellStyle name="20% - Accent1 5 3 8" xfId="47399" xr:uid="{00000000-0005-0000-0000-00006FB80000}"/>
    <cellStyle name="20% - Accent1 5 3 8 2" xfId="47400" xr:uid="{00000000-0005-0000-0000-000070B80000}"/>
    <cellStyle name="20% - Accent1 5 3 8 2 2" xfId="47401" xr:uid="{00000000-0005-0000-0000-000071B80000}"/>
    <cellStyle name="20% - Accent1 5 3 8 2 2 2" xfId="47402" xr:uid="{00000000-0005-0000-0000-000072B80000}"/>
    <cellStyle name="20% - Accent1 5 3 8 2 3" xfId="47403" xr:uid="{00000000-0005-0000-0000-000073B80000}"/>
    <cellStyle name="20% - Accent1 5 3 8 3" xfId="47404" xr:uid="{00000000-0005-0000-0000-000074B80000}"/>
    <cellStyle name="20% - Accent1 5 3 8 3 2" xfId="47405" xr:uid="{00000000-0005-0000-0000-000075B80000}"/>
    <cellStyle name="20% - Accent1 5 3 8 4" xfId="47406" xr:uid="{00000000-0005-0000-0000-000076B80000}"/>
    <cellStyle name="20% - Accent1 5 3 9" xfId="47407" xr:uid="{00000000-0005-0000-0000-000077B80000}"/>
    <cellStyle name="20% - Accent1 5 3 9 2" xfId="47408" xr:uid="{00000000-0005-0000-0000-000078B80000}"/>
    <cellStyle name="20% - Accent1 5 3 9 2 2" xfId="47409" xr:uid="{00000000-0005-0000-0000-000079B80000}"/>
    <cellStyle name="20% - Accent1 5 3 9 2 2 2" xfId="47410" xr:uid="{00000000-0005-0000-0000-00007AB80000}"/>
    <cellStyle name="20% - Accent1 5 3 9 2 3" xfId="47411" xr:uid="{00000000-0005-0000-0000-00007BB80000}"/>
    <cellStyle name="20% - Accent1 5 3 9 3" xfId="47412" xr:uid="{00000000-0005-0000-0000-00007CB80000}"/>
    <cellStyle name="20% - Accent1 5 3 9 3 2" xfId="47413" xr:uid="{00000000-0005-0000-0000-00007DB80000}"/>
    <cellStyle name="20% - Accent1 5 3 9 4" xfId="47414" xr:uid="{00000000-0005-0000-0000-00007EB80000}"/>
    <cellStyle name="20% - Accent1 5 4" xfId="47415" xr:uid="{00000000-0005-0000-0000-00007FB80000}"/>
    <cellStyle name="20% - Accent1 5 4 10" xfId="47416" xr:uid="{00000000-0005-0000-0000-000080B80000}"/>
    <cellStyle name="20% - Accent1 5 4 10 2" xfId="47417" xr:uid="{00000000-0005-0000-0000-000081B80000}"/>
    <cellStyle name="20% - Accent1 5 4 11" xfId="47418" xr:uid="{00000000-0005-0000-0000-000082B80000}"/>
    <cellStyle name="20% - Accent1 5 4 2" xfId="47419" xr:uid="{00000000-0005-0000-0000-000083B80000}"/>
    <cellStyle name="20% - Accent1 5 4 2 2" xfId="47420" xr:uid="{00000000-0005-0000-0000-000084B80000}"/>
    <cellStyle name="20% - Accent1 5 4 2 2 2" xfId="47421" xr:uid="{00000000-0005-0000-0000-000085B80000}"/>
    <cellStyle name="20% - Accent1 5 4 2 2 2 2" xfId="47422" xr:uid="{00000000-0005-0000-0000-000086B80000}"/>
    <cellStyle name="20% - Accent1 5 4 2 2 2 2 2" xfId="47423" xr:uid="{00000000-0005-0000-0000-000087B80000}"/>
    <cellStyle name="20% - Accent1 5 4 2 2 2 3" xfId="47424" xr:uid="{00000000-0005-0000-0000-000088B80000}"/>
    <cellStyle name="20% - Accent1 5 4 2 2 3" xfId="47425" xr:uid="{00000000-0005-0000-0000-000089B80000}"/>
    <cellStyle name="20% - Accent1 5 4 2 2 3 2" xfId="47426" xr:uid="{00000000-0005-0000-0000-00008AB80000}"/>
    <cellStyle name="20% - Accent1 5 4 2 2 4" xfId="47427" xr:uid="{00000000-0005-0000-0000-00008BB80000}"/>
    <cellStyle name="20% - Accent1 5 4 2 3" xfId="47428" xr:uid="{00000000-0005-0000-0000-00008CB80000}"/>
    <cellStyle name="20% - Accent1 5 4 2 3 2" xfId="47429" xr:uid="{00000000-0005-0000-0000-00008DB80000}"/>
    <cellStyle name="20% - Accent1 5 4 2 3 2 2" xfId="47430" xr:uid="{00000000-0005-0000-0000-00008EB80000}"/>
    <cellStyle name="20% - Accent1 5 4 2 3 2 2 2" xfId="47431" xr:uid="{00000000-0005-0000-0000-00008FB80000}"/>
    <cellStyle name="20% - Accent1 5 4 2 3 2 3" xfId="47432" xr:uid="{00000000-0005-0000-0000-000090B80000}"/>
    <cellStyle name="20% - Accent1 5 4 2 3 3" xfId="47433" xr:uid="{00000000-0005-0000-0000-000091B80000}"/>
    <cellStyle name="20% - Accent1 5 4 2 3 3 2" xfId="47434" xr:uid="{00000000-0005-0000-0000-000092B80000}"/>
    <cellStyle name="20% - Accent1 5 4 2 3 4" xfId="47435" xr:uid="{00000000-0005-0000-0000-000093B80000}"/>
    <cellStyle name="20% - Accent1 5 4 2 4" xfId="47436" xr:uid="{00000000-0005-0000-0000-000094B80000}"/>
    <cellStyle name="20% - Accent1 5 4 2 4 2" xfId="47437" xr:uid="{00000000-0005-0000-0000-000095B80000}"/>
    <cellStyle name="20% - Accent1 5 4 2 4 2 2" xfId="47438" xr:uid="{00000000-0005-0000-0000-000096B80000}"/>
    <cellStyle name="20% - Accent1 5 4 2 4 2 2 2" xfId="47439" xr:uid="{00000000-0005-0000-0000-000097B80000}"/>
    <cellStyle name="20% - Accent1 5 4 2 4 2 3" xfId="47440" xr:uid="{00000000-0005-0000-0000-000098B80000}"/>
    <cellStyle name="20% - Accent1 5 4 2 4 3" xfId="47441" xr:uid="{00000000-0005-0000-0000-000099B80000}"/>
    <cellStyle name="20% - Accent1 5 4 2 4 3 2" xfId="47442" xr:uid="{00000000-0005-0000-0000-00009AB80000}"/>
    <cellStyle name="20% - Accent1 5 4 2 4 4" xfId="47443" xr:uid="{00000000-0005-0000-0000-00009BB80000}"/>
    <cellStyle name="20% - Accent1 5 4 2 5" xfId="47444" xr:uid="{00000000-0005-0000-0000-00009CB80000}"/>
    <cellStyle name="20% - Accent1 5 4 2 5 2" xfId="47445" xr:uid="{00000000-0005-0000-0000-00009DB80000}"/>
    <cellStyle name="20% - Accent1 5 4 2 5 2 2" xfId="47446" xr:uid="{00000000-0005-0000-0000-00009EB80000}"/>
    <cellStyle name="20% - Accent1 5 4 2 5 3" xfId="47447" xr:uid="{00000000-0005-0000-0000-00009FB80000}"/>
    <cellStyle name="20% - Accent1 5 4 2 6" xfId="47448" xr:uid="{00000000-0005-0000-0000-0000A0B80000}"/>
    <cellStyle name="20% - Accent1 5 4 2 6 2" xfId="47449" xr:uid="{00000000-0005-0000-0000-0000A1B80000}"/>
    <cellStyle name="20% - Accent1 5 4 2 6 2 2" xfId="47450" xr:uid="{00000000-0005-0000-0000-0000A2B80000}"/>
    <cellStyle name="20% - Accent1 5 4 2 6 3" xfId="47451" xr:uid="{00000000-0005-0000-0000-0000A3B80000}"/>
    <cellStyle name="20% - Accent1 5 4 2 7" xfId="47452" xr:uid="{00000000-0005-0000-0000-0000A4B80000}"/>
    <cellStyle name="20% - Accent1 5 4 2 7 2" xfId="47453" xr:uid="{00000000-0005-0000-0000-0000A5B80000}"/>
    <cellStyle name="20% - Accent1 5 4 2 8" xfId="47454" xr:uid="{00000000-0005-0000-0000-0000A6B80000}"/>
    <cellStyle name="20% - Accent1 5 4 2 8 2" xfId="47455" xr:uid="{00000000-0005-0000-0000-0000A7B80000}"/>
    <cellStyle name="20% - Accent1 5 4 2 9" xfId="47456" xr:uid="{00000000-0005-0000-0000-0000A8B80000}"/>
    <cellStyle name="20% - Accent1 5 4 3" xfId="47457" xr:uid="{00000000-0005-0000-0000-0000A9B80000}"/>
    <cellStyle name="20% - Accent1 5 4 3 2" xfId="47458" xr:uid="{00000000-0005-0000-0000-0000AAB80000}"/>
    <cellStyle name="20% - Accent1 5 4 3 2 2" xfId="47459" xr:uid="{00000000-0005-0000-0000-0000ABB80000}"/>
    <cellStyle name="20% - Accent1 5 4 3 2 2 2" xfId="47460" xr:uid="{00000000-0005-0000-0000-0000ACB80000}"/>
    <cellStyle name="20% - Accent1 5 4 3 2 2 2 2" xfId="47461" xr:uid="{00000000-0005-0000-0000-0000ADB80000}"/>
    <cellStyle name="20% - Accent1 5 4 3 2 2 3" xfId="47462" xr:uid="{00000000-0005-0000-0000-0000AEB80000}"/>
    <cellStyle name="20% - Accent1 5 4 3 2 3" xfId="47463" xr:uid="{00000000-0005-0000-0000-0000AFB80000}"/>
    <cellStyle name="20% - Accent1 5 4 3 2 3 2" xfId="47464" xr:uid="{00000000-0005-0000-0000-0000B0B80000}"/>
    <cellStyle name="20% - Accent1 5 4 3 2 4" xfId="47465" xr:uid="{00000000-0005-0000-0000-0000B1B80000}"/>
    <cellStyle name="20% - Accent1 5 4 3 3" xfId="47466" xr:uid="{00000000-0005-0000-0000-0000B2B80000}"/>
    <cellStyle name="20% - Accent1 5 4 3 3 2" xfId="47467" xr:uid="{00000000-0005-0000-0000-0000B3B80000}"/>
    <cellStyle name="20% - Accent1 5 4 3 3 2 2" xfId="47468" xr:uid="{00000000-0005-0000-0000-0000B4B80000}"/>
    <cellStyle name="20% - Accent1 5 4 3 3 2 2 2" xfId="47469" xr:uid="{00000000-0005-0000-0000-0000B5B80000}"/>
    <cellStyle name="20% - Accent1 5 4 3 3 2 3" xfId="47470" xr:uid="{00000000-0005-0000-0000-0000B6B80000}"/>
    <cellStyle name="20% - Accent1 5 4 3 3 3" xfId="47471" xr:uid="{00000000-0005-0000-0000-0000B7B80000}"/>
    <cellStyle name="20% - Accent1 5 4 3 3 3 2" xfId="47472" xr:uid="{00000000-0005-0000-0000-0000B8B80000}"/>
    <cellStyle name="20% - Accent1 5 4 3 3 4" xfId="47473" xr:uid="{00000000-0005-0000-0000-0000B9B80000}"/>
    <cellStyle name="20% - Accent1 5 4 3 4" xfId="47474" xr:uid="{00000000-0005-0000-0000-0000BAB80000}"/>
    <cellStyle name="20% - Accent1 5 4 3 4 2" xfId="47475" xr:uid="{00000000-0005-0000-0000-0000BBB80000}"/>
    <cellStyle name="20% - Accent1 5 4 3 4 2 2" xfId="47476" xr:uid="{00000000-0005-0000-0000-0000BCB80000}"/>
    <cellStyle name="20% - Accent1 5 4 3 4 2 2 2" xfId="47477" xr:uid="{00000000-0005-0000-0000-0000BDB80000}"/>
    <cellStyle name="20% - Accent1 5 4 3 4 2 3" xfId="47478" xr:uid="{00000000-0005-0000-0000-0000BEB80000}"/>
    <cellStyle name="20% - Accent1 5 4 3 4 3" xfId="47479" xr:uid="{00000000-0005-0000-0000-0000BFB80000}"/>
    <cellStyle name="20% - Accent1 5 4 3 4 3 2" xfId="47480" xr:uid="{00000000-0005-0000-0000-0000C0B80000}"/>
    <cellStyle name="20% - Accent1 5 4 3 4 4" xfId="47481" xr:uid="{00000000-0005-0000-0000-0000C1B80000}"/>
    <cellStyle name="20% - Accent1 5 4 3 5" xfId="47482" xr:uid="{00000000-0005-0000-0000-0000C2B80000}"/>
    <cellStyle name="20% - Accent1 5 4 3 5 2" xfId="47483" xr:uid="{00000000-0005-0000-0000-0000C3B80000}"/>
    <cellStyle name="20% - Accent1 5 4 3 5 2 2" xfId="47484" xr:uid="{00000000-0005-0000-0000-0000C4B80000}"/>
    <cellStyle name="20% - Accent1 5 4 3 5 3" xfId="47485" xr:uid="{00000000-0005-0000-0000-0000C5B80000}"/>
    <cellStyle name="20% - Accent1 5 4 3 6" xfId="47486" xr:uid="{00000000-0005-0000-0000-0000C6B80000}"/>
    <cellStyle name="20% - Accent1 5 4 3 6 2" xfId="47487" xr:uid="{00000000-0005-0000-0000-0000C7B80000}"/>
    <cellStyle name="20% - Accent1 5 4 3 6 2 2" xfId="47488" xr:uid="{00000000-0005-0000-0000-0000C8B80000}"/>
    <cellStyle name="20% - Accent1 5 4 3 6 3" xfId="47489" xr:uid="{00000000-0005-0000-0000-0000C9B80000}"/>
    <cellStyle name="20% - Accent1 5 4 3 7" xfId="47490" xr:uid="{00000000-0005-0000-0000-0000CAB80000}"/>
    <cellStyle name="20% - Accent1 5 4 3 7 2" xfId="47491" xr:uid="{00000000-0005-0000-0000-0000CBB80000}"/>
    <cellStyle name="20% - Accent1 5 4 3 8" xfId="47492" xr:uid="{00000000-0005-0000-0000-0000CCB80000}"/>
    <cellStyle name="20% - Accent1 5 4 3 8 2" xfId="47493" xr:uid="{00000000-0005-0000-0000-0000CDB80000}"/>
    <cellStyle name="20% - Accent1 5 4 3 9" xfId="47494" xr:uid="{00000000-0005-0000-0000-0000CEB80000}"/>
    <cellStyle name="20% - Accent1 5 4 4" xfId="47495" xr:uid="{00000000-0005-0000-0000-0000CFB80000}"/>
    <cellStyle name="20% - Accent1 5 4 4 2" xfId="47496" xr:uid="{00000000-0005-0000-0000-0000D0B80000}"/>
    <cellStyle name="20% - Accent1 5 4 4 2 2" xfId="47497" xr:uid="{00000000-0005-0000-0000-0000D1B80000}"/>
    <cellStyle name="20% - Accent1 5 4 4 2 2 2" xfId="47498" xr:uid="{00000000-0005-0000-0000-0000D2B80000}"/>
    <cellStyle name="20% - Accent1 5 4 4 2 3" xfId="47499" xr:uid="{00000000-0005-0000-0000-0000D3B80000}"/>
    <cellStyle name="20% - Accent1 5 4 4 3" xfId="47500" xr:uid="{00000000-0005-0000-0000-0000D4B80000}"/>
    <cellStyle name="20% - Accent1 5 4 4 3 2" xfId="47501" xr:uid="{00000000-0005-0000-0000-0000D5B80000}"/>
    <cellStyle name="20% - Accent1 5 4 4 4" xfId="47502" xr:uid="{00000000-0005-0000-0000-0000D6B80000}"/>
    <cellStyle name="20% - Accent1 5 4 5" xfId="47503" xr:uid="{00000000-0005-0000-0000-0000D7B80000}"/>
    <cellStyle name="20% - Accent1 5 4 5 2" xfId="47504" xr:uid="{00000000-0005-0000-0000-0000D8B80000}"/>
    <cellStyle name="20% - Accent1 5 4 5 2 2" xfId="47505" xr:uid="{00000000-0005-0000-0000-0000D9B80000}"/>
    <cellStyle name="20% - Accent1 5 4 5 2 2 2" xfId="47506" xr:uid="{00000000-0005-0000-0000-0000DAB80000}"/>
    <cellStyle name="20% - Accent1 5 4 5 2 3" xfId="47507" xr:uid="{00000000-0005-0000-0000-0000DBB80000}"/>
    <cellStyle name="20% - Accent1 5 4 5 3" xfId="47508" xr:uid="{00000000-0005-0000-0000-0000DCB80000}"/>
    <cellStyle name="20% - Accent1 5 4 5 3 2" xfId="47509" xr:uid="{00000000-0005-0000-0000-0000DDB80000}"/>
    <cellStyle name="20% - Accent1 5 4 5 4" xfId="47510" xr:uid="{00000000-0005-0000-0000-0000DEB80000}"/>
    <cellStyle name="20% - Accent1 5 4 6" xfId="47511" xr:uid="{00000000-0005-0000-0000-0000DFB80000}"/>
    <cellStyle name="20% - Accent1 5 4 6 2" xfId="47512" xr:uid="{00000000-0005-0000-0000-0000E0B80000}"/>
    <cellStyle name="20% - Accent1 5 4 6 2 2" xfId="47513" xr:uid="{00000000-0005-0000-0000-0000E1B80000}"/>
    <cellStyle name="20% - Accent1 5 4 6 2 2 2" xfId="47514" xr:uid="{00000000-0005-0000-0000-0000E2B80000}"/>
    <cellStyle name="20% - Accent1 5 4 6 2 3" xfId="47515" xr:uid="{00000000-0005-0000-0000-0000E3B80000}"/>
    <cellStyle name="20% - Accent1 5 4 6 3" xfId="47516" xr:uid="{00000000-0005-0000-0000-0000E4B80000}"/>
    <cellStyle name="20% - Accent1 5 4 6 3 2" xfId="47517" xr:uid="{00000000-0005-0000-0000-0000E5B80000}"/>
    <cellStyle name="20% - Accent1 5 4 6 4" xfId="47518" xr:uid="{00000000-0005-0000-0000-0000E6B80000}"/>
    <cellStyle name="20% - Accent1 5 4 7" xfId="47519" xr:uid="{00000000-0005-0000-0000-0000E7B80000}"/>
    <cellStyle name="20% - Accent1 5 4 7 2" xfId="47520" xr:uid="{00000000-0005-0000-0000-0000E8B80000}"/>
    <cellStyle name="20% - Accent1 5 4 7 2 2" xfId="47521" xr:uid="{00000000-0005-0000-0000-0000E9B80000}"/>
    <cellStyle name="20% - Accent1 5 4 7 3" xfId="47522" xr:uid="{00000000-0005-0000-0000-0000EAB80000}"/>
    <cellStyle name="20% - Accent1 5 4 8" xfId="47523" xr:uid="{00000000-0005-0000-0000-0000EBB80000}"/>
    <cellStyle name="20% - Accent1 5 4 8 2" xfId="47524" xr:uid="{00000000-0005-0000-0000-0000ECB80000}"/>
    <cellStyle name="20% - Accent1 5 4 8 2 2" xfId="47525" xr:uid="{00000000-0005-0000-0000-0000EDB80000}"/>
    <cellStyle name="20% - Accent1 5 4 8 3" xfId="47526" xr:uid="{00000000-0005-0000-0000-0000EEB80000}"/>
    <cellStyle name="20% - Accent1 5 4 9" xfId="47527" xr:uid="{00000000-0005-0000-0000-0000EFB80000}"/>
    <cellStyle name="20% - Accent1 5 4 9 2" xfId="47528" xr:uid="{00000000-0005-0000-0000-0000F0B80000}"/>
    <cellStyle name="20% - Accent1 5 5" xfId="47529" xr:uid="{00000000-0005-0000-0000-0000F1B80000}"/>
    <cellStyle name="20% - Accent1 5 5 10" xfId="47530" xr:uid="{00000000-0005-0000-0000-0000F2B80000}"/>
    <cellStyle name="20% - Accent1 5 5 10 2" xfId="47531" xr:uid="{00000000-0005-0000-0000-0000F3B80000}"/>
    <cellStyle name="20% - Accent1 5 5 11" xfId="47532" xr:uid="{00000000-0005-0000-0000-0000F4B80000}"/>
    <cellStyle name="20% - Accent1 5 5 2" xfId="47533" xr:uid="{00000000-0005-0000-0000-0000F5B80000}"/>
    <cellStyle name="20% - Accent1 5 5 2 2" xfId="47534" xr:uid="{00000000-0005-0000-0000-0000F6B80000}"/>
    <cellStyle name="20% - Accent1 5 5 2 2 2" xfId="47535" xr:uid="{00000000-0005-0000-0000-0000F7B80000}"/>
    <cellStyle name="20% - Accent1 5 5 2 2 2 2" xfId="47536" xr:uid="{00000000-0005-0000-0000-0000F8B80000}"/>
    <cellStyle name="20% - Accent1 5 5 2 2 2 2 2" xfId="47537" xr:uid="{00000000-0005-0000-0000-0000F9B80000}"/>
    <cellStyle name="20% - Accent1 5 5 2 2 2 3" xfId="47538" xr:uid="{00000000-0005-0000-0000-0000FAB80000}"/>
    <cellStyle name="20% - Accent1 5 5 2 2 3" xfId="47539" xr:uid="{00000000-0005-0000-0000-0000FBB80000}"/>
    <cellStyle name="20% - Accent1 5 5 2 2 3 2" xfId="47540" xr:uid="{00000000-0005-0000-0000-0000FCB80000}"/>
    <cellStyle name="20% - Accent1 5 5 2 2 4" xfId="47541" xr:uid="{00000000-0005-0000-0000-0000FDB80000}"/>
    <cellStyle name="20% - Accent1 5 5 2 3" xfId="47542" xr:uid="{00000000-0005-0000-0000-0000FEB80000}"/>
    <cellStyle name="20% - Accent1 5 5 2 3 2" xfId="47543" xr:uid="{00000000-0005-0000-0000-0000FFB80000}"/>
    <cellStyle name="20% - Accent1 5 5 2 3 2 2" xfId="47544" xr:uid="{00000000-0005-0000-0000-000000B90000}"/>
    <cellStyle name="20% - Accent1 5 5 2 3 2 2 2" xfId="47545" xr:uid="{00000000-0005-0000-0000-000001B90000}"/>
    <cellStyle name="20% - Accent1 5 5 2 3 2 3" xfId="47546" xr:uid="{00000000-0005-0000-0000-000002B90000}"/>
    <cellStyle name="20% - Accent1 5 5 2 3 3" xfId="47547" xr:uid="{00000000-0005-0000-0000-000003B90000}"/>
    <cellStyle name="20% - Accent1 5 5 2 3 3 2" xfId="47548" xr:uid="{00000000-0005-0000-0000-000004B90000}"/>
    <cellStyle name="20% - Accent1 5 5 2 3 4" xfId="47549" xr:uid="{00000000-0005-0000-0000-000005B90000}"/>
    <cellStyle name="20% - Accent1 5 5 2 4" xfId="47550" xr:uid="{00000000-0005-0000-0000-000006B90000}"/>
    <cellStyle name="20% - Accent1 5 5 2 4 2" xfId="47551" xr:uid="{00000000-0005-0000-0000-000007B90000}"/>
    <cellStyle name="20% - Accent1 5 5 2 4 2 2" xfId="47552" xr:uid="{00000000-0005-0000-0000-000008B90000}"/>
    <cellStyle name="20% - Accent1 5 5 2 4 2 2 2" xfId="47553" xr:uid="{00000000-0005-0000-0000-000009B90000}"/>
    <cellStyle name="20% - Accent1 5 5 2 4 2 3" xfId="47554" xr:uid="{00000000-0005-0000-0000-00000AB90000}"/>
    <cellStyle name="20% - Accent1 5 5 2 4 3" xfId="47555" xr:uid="{00000000-0005-0000-0000-00000BB90000}"/>
    <cellStyle name="20% - Accent1 5 5 2 4 3 2" xfId="47556" xr:uid="{00000000-0005-0000-0000-00000CB90000}"/>
    <cellStyle name="20% - Accent1 5 5 2 4 4" xfId="47557" xr:uid="{00000000-0005-0000-0000-00000DB90000}"/>
    <cellStyle name="20% - Accent1 5 5 2 5" xfId="47558" xr:uid="{00000000-0005-0000-0000-00000EB90000}"/>
    <cellStyle name="20% - Accent1 5 5 2 5 2" xfId="47559" xr:uid="{00000000-0005-0000-0000-00000FB90000}"/>
    <cellStyle name="20% - Accent1 5 5 2 5 2 2" xfId="47560" xr:uid="{00000000-0005-0000-0000-000010B90000}"/>
    <cellStyle name="20% - Accent1 5 5 2 5 3" xfId="47561" xr:uid="{00000000-0005-0000-0000-000011B90000}"/>
    <cellStyle name="20% - Accent1 5 5 2 6" xfId="47562" xr:uid="{00000000-0005-0000-0000-000012B90000}"/>
    <cellStyle name="20% - Accent1 5 5 2 6 2" xfId="47563" xr:uid="{00000000-0005-0000-0000-000013B90000}"/>
    <cellStyle name="20% - Accent1 5 5 2 6 2 2" xfId="47564" xr:uid="{00000000-0005-0000-0000-000014B90000}"/>
    <cellStyle name="20% - Accent1 5 5 2 6 3" xfId="47565" xr:uid="{00000000-0005-0000-0000-000015B90000}"/>
    <cellStyle name="20% - Accent1 5 5 2 7" xfId="47566" xr:uid="{00000000-0005-0000-0000-000016B90000}"/>
    <cellStyle name="20% - Accent1 5 5 2 7 2" xfId="47567" xr:uid="{00000000-0005-0000-0000-000017B90000}"/>
    <cellStyle name="20% - Accent1 5 5 2 8" xfId="47568" xr:uid="{00000000-0005-0000-0000-000018B90000}"/>
    <cellStyle name="20% - Accent1 5 5 2 8 2" xfId="47569" xr:uid="{00000000-0005-0000-0000-000019B90000}"/>
    <cellStyle name="20% - Accent1 5 5 2 9" xfId="47570" xr:uid="{00000000-0005-0000-0000-00001AB90000}"/>
    <cellStyle name="20% - Accent1 5 5 3" xfId="47571" xr:uid="{00000000-0005-0000-0000-00001BB90000}"/>
    <cellStyle name="20% - Accent1 5 5 3 2" xfId="47572" xr:uid="{00000000-0005-0000-0000-00001CB90000}"/>
    <cellStyle name="20% - Accent1 5 5 3 2 2" xfId="47573" xr:uid="{00000000-0005-0000-0000-00001DB90000}"/>
    <cellStyle name="20% - Accent1 5 5 3 2 2 2" xfId="47574" xr:uid="{00000000-0005-0000-0000-00001EB90000}"/>
    <cellStyle name="20% - Accent1 5 5 3 2 2 2 2" xfId="47575" xr:uid="{00000000-0005-0000-0000-00001FB90000}"/>
    <cellStyle name="20% - Accent1 5 5 3 2 2 3" xfId="47576" xr:uid="{00000000-0005-0000-0000-000020B90000}"/>
    <cellStyle name="20% - Accent1 5 5 3 2 3" xfId="47577" xr:uid="{00000000-0005-0000-0000-000021B90000}"/>
    <cellStyle name="20% - Accent1 5 5 3 2 3 2" xfId="47578" xr:uid="{00000000-0005-0000-0000-000022B90000}"/>
    <cellStyle name="20% - Accent1 5 5 3 2 4" xfId="47579" xr:uid="{00000000-0005-0000-0000-000023B90000}"/>
    <cellStyle name="20% - Accent1 5 5 3 3" xfId="47580" xr:uid="{00000000-0005-0000-0000-000024B90000}"/>
    <cellStyle name="20% - Accent1 5 5 3 3 2" xfId="47581" xr:uid="{00000000-0005-0000-0000-000025B90000}"/>
    <cellStyle name="20% - Accent1 5 5 3 3 2 2" xfId="47582" xr:uid="{00000000-0005-0000-0000-000026B90000}"/>
    <cellStyle name="20% - Accent1 5 5 3 3 2 2 2" xfId="47583" xr:uid="{00000000-0005-0000-0000-000027B90000}"/>
    <cellStyle name="20% - Accent1 5 5 3 3 2 3" xfId="47584" xr:uid="{00000000-0005-0000-0000-000028B90000}"/>
    <cellStyle name="20% - Accent1 5 5 3 3 3" xfId="47585" xr:uid="{00000000-0005-0000-0000-000029B90000}"/>
    <cellStyle name="20% - Accent1 5 5 3 3 3 2" xfId="47586" xr:uid="{00000000-0005-0000-0000-00002AB90000}"/>
    <cellStyle name="20% - Accent1 5 5 3 3 4" xfId="47587" xr:uid="{00000000-0005-0000-0000-00002BB90000}"/>
    <cellStyle name="20% - Accent1 5 5 3 4" xfId="47588" xr:uid="{00000000-0005-0000-0000-00002CB90000}"/>
    <cellStyle name="20% - Accent1 5 5 3 4 2" xfId="47589" xr:uid="{00000000-0005-0000-0000-00002DB90000}"/>
    <cellStyle name="20% - Accent1 5 5 3 4 2 2" xfId="47590" xr:uid="{00000000-0005-0000-0000-00002EB90000}"/>
    <cellStyle name="20% - Accent1 5 5 3 4 2 2 2" xfId="47591" xr:uid="{00000000-0005-0000-0000-00002FB90000}"/>
    <cellStyle name="20% - Accent1 5 5 3 4 2 3" xfId="47592" xr:uid="{00000000-0005-0000-0000-000030B90000}"/>
    <cellStyle name="20% - Accent1 5 5 3 4 3" xfId="47593" xr:uid="{00000000-0005-0000-0000-000031B90000}"/>
    <cellStyle name="20% - Accent1 5 5 3 4 3 2" xfId="47594" xr:uid="{00000000-0005-0000-0000-000032B90000}"/>
    <cellStyle name="20% - Accent1 5 5 3 4 4" xfId="47595" xr:uid="{00000000-0005-0000-0000-000033B90000}"/>
    <cellStyle name="20% - Accent1 5 5 3 5" xfId="47596" xr:uid="{00000000-0005-0000-0000-000034B90000}"/>
    <cellStyle name="20% - Accent1 5 5 3 5 2" xfId="47597" xr:uid="{00000000-0005-0000-0000-000035B90000}"/>
    <cellStyle name="20% - Accent1 5 5 3 5 2 2" xfId="47598" xr:uid="{00000000-0005-0000-0000-000036B90000}"/>
    <cellStyle name="20% - Accent1 5 5 3 5 3" xfId="47599" xr:uid="{00000000-0005-0000-0000-000037B90000}"/>
    <cellStyle name="20% - Accent1 5 5 3 6" xfId="47600" xr:uid="{00000000-0005-0000-0000-000038B90000}"/>
    <cellStyle name="20% - Accent1 5 5 3 6 2" xfId="47601" xr:uid="{00000000-0005-0000-0000-000039B90000}"/>
    <cellStyle name="20% - Accent1 5 5 3 6 2 2" xfId="47602" xr:uid="{00000000-0005-0000-0000-00003AB90000}"/>
    <cellStyle name="20% - Accent1 5 5 3 6 3" xfId="47603" xr:uid="{00000000-0005-0000-0000-00003BB90000}"/>
    <cellStyle name="20% - Accent1 5 5 3 7" xfId="47604" xr:uid="{00000000-0005-0000-0000-00003CB90000}"/>
    <cellStyle name="20% - Accent1 5 5 3 7 2" xfId="47605" xr:uid="{00000000-0005-0000-0000-00003DB90000}"/>
    <cellStyle name="20% - Accent1 5 5 3 8" xfId="47606" xr:uid="{00000000-0005-0000-0000-00003EB90000}"/>
    <cellStyle name="20% - Accent1 5 5 3 8 2" xfId="47607" xr:uid="{00000000-0005-0000-0000-00003FB90000}"/>
    <cellStyle name="20% - Accent1 5 5 3 9" xfId="47608" xr:uid="{00000000-0005-0000-0000-000040B90000}"/>
    <cellStyle name="20% - Accent1 5 5 4" xfId="47609" xr:uid="{00000000-0005-0000-0000-000041B90000}"/>
    <cellStyle name="20% - Accent1 5 5 4 2" xfId="47610" xr:uid="{00000000-0005-0000-0000-000042B90000}"/>
    <cellStyle name="20% - Accent1 5 5 4 2 2" xfId="47611" xr:uid="{00000000-0005-0000-0000-000043B90000}"/>
    <cellStyle name="20% - Accent1 5 5 4 2 2 2" xfId="47612" xr:uid="{00000000-0005-0000-0000-000044B90000}"/>
    <cellStyle name="20% - Accent1 5 5 4 2 3" xfId="47613" xr:uid="{00000000-0005-0000-0000-000045B90000}"/>
    <cellStyle name="20% - Accent1 5 5 4 3" xfId="47614" xr:uid="{00000000-0005-0000-0000-000046B90000}"/>
    <cellStyle name="20% - Accent1 5 5 4 3 2" xfId="47615" xr:uid="{00000000-0005-0000-0000-000047B90000}"/>
    <cellStyle name="20% - Accent1 5 5 4 4" xfId="47616" xr:uid="{00000000-0005-0000-0000-000048B90000}"/>
    <cellStyle name="20% - Accent1 5 5 5" xfId="47617" xr:uid="{00000000-0005-0000-0000-000049B90000}"/>
    <cellStyle name="20% - Accent1 5 5 5 2" xfId="47618" xr:uid="{00000000-0005-0000-0000-00004AB90000}"/>
    <cellStyle name="20% - Accent1 5 5 5 2 2" xfId="47619" xr:uid="{00000000-0005-0000-0000-00004BB90000}"/>
    <cellStyle name="20% - Accent1 5 5 5 2 2 2" xfId="47620" xr:uid="{00000000-0005-0000-0000-00004CB90000}"/>
    <cellStyle name="20% - Accent1 5 5 5 2 3" xfId="47621" xr:uid="{00000000-0005-0000-0000-00004DB90000}"/>
    <cellStyle name="20% - Accent1 5 5 5 3" xfId="47622" xr:uid="{00000000-0005-0000-0000-00004EB90000}"/>
    <cellStyle name="20% - Accent1 5 5 5 3 2" xfId="47623" xr:uid="{00000000-0005-0000-0000-00004FB90000}"/>
    <cellStyle name="20% - Accent1 5 5 5 4" xfId="47624" xr:uid="{00000000-0005-0000-0000-000050B90000}"/>
    <cellStyle name="20% - Accent1 5 5 6" xfId="47625" xr:uid="{00000000-0005-0000-0000-000051B90000}"/>
    <cellStyle name="20% - Accent1 5 5 6 2" xfId="47626" xr:uid="{00000000-0005-0000-0000-000052B90000}"/>
    <cellStyle name="20% - Accent1 5 5 6 2 2" xfId="47627" xr:uid="{00000000-0005-0000-0000-000053B90000}"/>
    <cellStyle name="20% - Accent1 5 5 6 2 2 2" xfId="47628" xr:uid="{00000000-0005-0000-0000-000054B90000}"/>
    <cellStyle name="20% - Accent1 5 5 6 2 3" xfId="47629" xr:uid="{00000000-0005-0000-0000-000055B90000}"/>
    <cellStyle name="20% - Accent1 5 5 6 3" xfId="47630" xr:uid="{00000000-0005-0000-0000-000056B90000}"/>
    <cellStyle name="20% - Accent1 5 5 6 3 2" xfId="47631" xr:uid="{00000000-0005-0000-0000-000057B90000}"/>
    <cellStyle name="20% - Accent1 5 5 6 4" xfId="47632" xr:uid="{00000000-0005-0000-0000-000058B90000}"/>
    <cellStyle name="20% - Accent1 5 5 7" xfId="47633" xr:uid="{00000000-0005-0000-0000-000059B90000}"/>
    <cellStyle name="20% - Accent1 5 5 7 2" xfId="47634" xr:uid="{00000000-0005-0000-0000-00005AB90000}"/>
    <cellStyle name="20% - Accent1 5 5 7 2 2" xfId="47635" xr:uid="{00000000-0005-0000-0000-00005BB90000}"/>
    <cellStyle name="20% - Accent1 5 5 7 3" xfId="47636" xr:uid="{00000000-0005-0000-0000-00005CB90000}"/>
    <cellStyle name="20% - Accent1 5 5 8" xfId="47637" xr:uid="{00000000-0005-0000-0000-00005DB90000}"/>
    <cellStyle name="20% - Accent1 5 5 8 2" xfId="47638" xr:uid="{00000000-0005-0000-0000-00005EB90000}"/>
    <cellStyle name="20% - Accent1 5 5 8 2 2" xfId="47639" xr:uid="{00000000-0005-0000-0000-00005FB90000}"/>
    <cellStyle name="20% - Accent1 5 5 8 3" xfId="47640" xr:uid="{00000000-0005-0000-0000-000060B90000}"/>
    <cellStyle name="20% - Accent1 5 5 9" xfId="47641" xr:uid="{00000000-0005-0000-0000-000061B90000}"/>
    <cellStyle name="20% - Accent1 5 5 9 2" xfId="47642" xr:uid="{00000000-0005-0000-0000-000062B90000}"/>
    <cellStyle name="20% - Accent1 5 6" xfId="47643" xr:uid="{00000000-0005-0000-0000-000063B90000}"/>
    <cellStyle name="20% - Accent1 5 6 10" xfId="47644" xr:uid="{00000000-0005-0000-0000-000064B90000}"/>
    <cellStyle name="20% - Accent1 5 6 10 2" xfId="47645" xr:uid="{00000000-0005-0000-0000-000065B90000}"/>
    <cellStyle name="20% - Accent1 5 6 11" xfId="47646" xr:uid="{00000000-0005-0000-0000-000066B90000}"/>
    <cellStyle name="20% - Accent1 5 6 2" xfId="47647" xr:uid="{00000000-0005-0000-0000-000067B90000}"/>
    <cellStyle name="20% - Accent1 5 6 2 2" xfId="47648" xr:uid="{00000000-0005-0000-0000-000068B90000}"/>
    <cellStyle name="20% - Accent1 5 6 2 2 2" xfId="47649" xr:uid="{00000000-0005-0000-0000-000069B90000}"/>
    <cellStyle name="20% - Accent1 5 6 2 2 2 2" xfId="47650" xr:uid="{00000000-0005-0000-0000-00006AB90000}"/>
    <cellStyle name="20% - Accent1 5 6 2 2 2 2 2" xfId="47651" xr:uid="{00000000-0005-0000-0000-00006BB90000}"/>
    <cellStyle name="20% - Accent1 5 6 2 2 2 3" xfId="47652" xr:uid="{00000000-0005-0000-0000-00006CB90000}"/>
    <cellStyle name="20% - Accent1 5 6 2 2 3" xfId="47653" xr:uid="{00000000-0005-0000-0000-00006DB90000}"/>
    <cellStyle name="20% - Accent1 5 6 2 2 3 2" xfId="47654" xr:uid="{00000000-0005-0000-0000-00006EB90000}"/>
    <cellStyle name="20% - Accent1 5 6 2 2 4" xfId="47655" xr:uid="{00000000-0005-0000-0000-00006FB90000}"/>
    <cellStyle name="20% - Accent1 5 6 2 3" xfId="47656" xr:uid="{00000000-0005-0000-0000-000070B90000}"/>
    <cellStyle name="20% - Accent1 5 6 2 3 2" xfId="47657" xr:uid="{00000000-0005-0000-0000-000071B90000}"/>
    <cellStyle name="20% - Accent1 5 6 2 3 2 2" xfId="47658" xr:uid="{00000000-0005-0000-0000-000072B90000}"/>
    <cellStyle name="20% - Accent1 5 6 2 3 2 2 2" xfId="47659" xr:uid="{00000000-0005-0000-0000-000073B90000}"/>
    <cellStyle name="20% - Accent1 5 6 2 3 2 3" xfId="47660" xr:uid="{00000000-0005-0000-0000-000074B90000}"/>
    <cellStyle name="20% - Accent1 5 6 2 3 3" xfId="47661" xr:uid="{00000000-0005-0000-0000-000075B90000}"/>
    <cellStyle name="20% - Accent1 5 6 2 3 3 2" xfId="47662" xr:uid="{00000000-0005-0000-0000-000076B90000}"/>
    <cellStyle name="20% - Accent1 5 6 2 3 4" xfId="47663" xr:uid="{00000000-0005-0000-0000-000077B90000}"/>
    <cellStyle name="20% - Accent1 5 6 2 4" xfId="47664" xr:uid="{00000000-0005-0000-0000-000078B90000}"/>
    <cellStyle name="20% - Accent1 5 6 2 4 2" xfId="47665" xr:uid="{00000000-0005-0000-0000-000079B90000}"/>
    <cellStyle name="20% - Accent1 5 6 2 4 2 2" xfId="47666" xr:uid="{00000000-0005-0000-0000-00007AB90000}"/>
    <cellStyle name="20% - Accent1 5 6 2 4 2 2 2" xfId="47667" xr:uid="{00000000-0005-0000-0000-00007BB90000}"/>
    <cellStyle name="20% - Accent1 5 6 2 4 2 3" xfId="47668" xr:uid="{00000000-0005-0000-0000-00007CB90000}"/>
    <cellStyle name="20% - Accent1 5 6 2 4 3" xfId="47669" xr:uid="{00000000-0005-0000-0000-00007DB90000}"/>
    <cellStyle name="20% - Accent1 5 6 2 4 3 2" xfId="47670" xr:uid="{00000000-0005-0000-0000-00007EB90000}"/>
    <cellStyle name="20% - Accent1 5 6 2 4 4" xfId="47671" xr:uid="{00000000-0005-0000-0000-00007FB90000}"/>
    <cellStyle name="20% - Accent1 5 6 2 5" xfId="47672" xr:uid="{00000000-0005-0000-0000-000080B90000}"/>
    <cellStyle name="20% - Accent1 5 6 2 5 2" xfId="47673" xr:uid="{00000000-0005-0000-0000-000081B90000}"/>
    <cellStyle name="20% - Accent1 5 6 2 5 2 2" xfId="47674" xr:uid="{00000000-0005-0000-0000-000082B90000}"/>
    <cellStyle name="20% - Accent1 5 6 2 5 3" xfId="47675" xr:uid="{00000000-0005-0000-0000-000083B90000}"/>
    <cellStyle name="20% - Accent1 5 6 2 6" xfId="47676" xr:uid="{00000000-0005-0000-0000-000084B90000}"/>
    <cellStyle name="20% - Accent1 5 6 2 6 2" xfId="47677" xr:uid="{00000000-0005-0000-0000-000085B90000}"/>
    <cellStyle name="20% - Accent1 5 6 2 6 2 2" xfId="47678" xr:uid="{00000000-0005-0000-0000-000086B90000}"/>
    <cellStyle name="20% - Accent1 5 6 2 6 3" xfId="47679" xr:uid="{00000000-0005-0000-0000-000087B90000}"/>
    <cellStyle name="20% - Accent1 5 6 2 7" xfId="47680" xr:uid="{00000000-0005-0000-0000-000088B90000}"/>
    <cellStyle name="20% - Accent1 5 6 2 7 2" xfId="47681" xr:uid="{00000000-0005-0000-0000-000089B90000}"/>
    <cellStyle name="20% - Accent1 5 6 2 8" xfId="47682" xr:uid="{00000000-0005-0000-0000-00008AB90000}"/>
    <cellStyle name="20% - Accent1 5 6 2 8 2" xfId="47683" xr:uid="{00000000-0005-0000-0000-00008BB90000}"/>
    <cellStyle name="20% - Accent1 5 6 2 9" xfId="47684" xr:uid="{00000000-0005-0000-0000-00008CB90000}"/>
    <cellStyle name="20% - Accent1 5 6 3" xfId="47685" xr:uid="{00000000-0005-0000-0000-00008DB90000}"/>
    <cellStyle name="20% - Accent1 5 6 3 2" xfId="47686" xr:uid="{00000000-0005-0000-0000-00008EB90000}"/>
    <cellStyle name="20% - Accent1 5 6 3 2 2" xfId="47687" xr:uid="{00000000-0005-0000-0000-00008FB90000}"/>
    <cellStyle name="20% - Accent1 5 6 3 2 2 2" xfId="47688" xr:uid="{00000000-0005-0000-0000-000090B90000}"/>
    <cellStyle name="20% - Accent1 5 6 3 2 2 2 2" xfId="47689" xr:uid="{00000000-0005-0000-0000-000091B90000}"/>
    <cellStyle name="20% - Accent1 5 6 3 2 2 3" xfId="47690" xr:uid="{00000000-0005-0000-0000-000092B90000}"/>
    <cellStyle name="20% - Accent1 5 6 3 2 3" xfId="47691" xr:uid="{00000000-0005-0000-0000-000093B90000}"/>
    <cellStyle name="20% - Accent1 5 6 3 2 3 2" xfId="47692" xr:uid="{00000000-0005-0000-0000-000094B90000}"/>
    <cellStyle name="20% - Accent1 5 6 3 2 4" xfId="47693" xr:uid="{00000000-0005-0000-0000-000095B90000}"/>
    <cellStyle name="20% - Accent1 5 6 3 3" xfId="47694" xr:uid="{00000000-0005-0000-0000-000096B90000}"/>
    <cellStyle name="20% - Accent1 5 6 3 3 2" xfId="47695" xr:uid="{00000000-0005-0000-0000-000097B90000}"/>
    <cellStyle name="20% - Accent1 5 6 3 3 2 2" xfId="47696" xr:uid="{00000000-0005-0000-0000-000098B90000}"/>
    <cellStyle name="20% - Accent1 5 6 3 3 2 2 2" xfId="47697" xr:uid="{00000000-0005-0000-0000-000099B90000}"/>
    <cellStyle name="20% - Accent1 5 6 3 3 2 3" xfId="47698" xr:uid="{00000000-0005-0000-0000-00009AB90000}"/>
    <cellStyle name="20% - Accent1 5 6 3 3 3" xfId="47699" xr:uid="{00000000-0005-0000-0000-00009BB90000}"/>
    <cellStyle name="20% - Accent1 5 6 3 3 3 2" xfId="47700" xr:uid="{00000000-0005-0000-0000-00009CB90000}"/>
    <cellStyle name="20% - Accent1 5 6 3 3 4" xfId="47701" xr:uid="{00000000-0005-0000-0000-00009DB90000}"/>
    <cellStyle name="20% - Accent1 5 6 3 4" xfId="47702" xr:uid="{00000000-0005-0000-0000-00009EB90000}"/>
    <cellStyle name="20% - Accent1 5 6 3 4 2" xfId="47703" xr:uid="{00000000-0005-0000-0000-00009FB90000}"/>
    <cellStyle name="20% - Accent1 5 6 3 4 2 2" xfId="47704" xr:uid="{00000000-0005-0000-0000-0000A0B90000}"/>
    <cellStyle name="20% - Accent1 5 6 3 4 2 2 2" xfId="47705" xr:uid="{00000000-0005-0000-0000-0000A1B90000}"/>
    <cellStyle name="20% - Accent1 5 6 3 4 2 3" xfId="47706" xr:uid="{00000000-0005-0000-0000-0000A2B90000}"/>
    <cellStyle name="20% - Accent1 5 6 3 4 3" xfId="47707" xr:uid="{00000000-0005-0000-0000-0000A3B90000}"/>
    <cellStyle name="20% - Accent1 5 6 3 4 3 2" xfId="47708" xr:uid="{00000000-0005-0000-0000-0000A4B90000}"/>
    <cellStyle name="20% - Accent1 5 6 3 4 4" xfId="47709" xr:uid="{00000000-0005-0000-0000-0000A5B90000}"/>
    <cellStyle name="20% - Accent1 5 6 3 5" xfId="47710" xr:uid="{00000000-0005-0000-0000-0000A6B90000}"/>
    <cellStyle name="20% - Accent1 5 6 3 5 2" xfId="47711" xr:uid="{00000000-0005-0000-0000-0000A7B90000}"/>
    <cellStyle name="20% - Accent1 5 6 3 5 2 2" xfId="47712" xr:uid="{00000000-0005-0000-0000-0000A8B90000}"/>
    <cellStyle name="20% - Accent1 5 6 3 5 3" xfId="47713" xr:uid="{00000000-0005-0000-0000-0000A9B90000}"/>
    <cellStyle name="20% - Accent1 5 6 3 6" xfId="47714" xr:uid="{00000000-0005-0000-0000-0000AAB90000}"/>
    <cellStyle name="20% - Accent1 5 6 3 6 2" xfId="47715" xr:uid="{00000000-0005-0000-0000-0000ABB90000}"/>
    <cellStyle name="20% - Accent1 5 6 3 6 2 2" xfId="47716" xr:uid="{00000000-0005-0000-0000-0000ACB90000}"/>
    <cellStyle name="20% - Accent1 5 6 3 6 3" xfId="47717" xr:uid="{00000000-0005-0000-0000-0000ADB90000}"/>
    <cellStyle name="20% - Accent1 5 6 3 7" xfId="47718" xr:uid="{00000000-0005-0000-0000-0000AEB90000}"/>
    <cellStyle name="20% - Accent1 5 6 3 7 2" xfId="47719" xr:uid="{00000000-0005-0000-0000-0000AFB90000}"/>
    <cellStyle name="20% - Accent1 5 6 3 8" xfId="47720" xr:uid="{00000000-0005-0000-0000-0000B0B90000}"/>
    <cellStyle name="20% - Accent1 5 6 3 8 2" xfId="47721" xr:uid="{00000000-0005-0000-0000-0000B1B90000}"/>
    <cellStyle name="20% - Accent1 5 6 3 9" xfId="47722" xr:uid="{00000000-0005-0000-0000-0000B2B90000}"/>
    <cellStyle name="20% - Accent1 5 6 4" xfId="47723" xr:uid="{00000000-0005-0000-0000-0000B3B90000}"/>
    <cellStyle name="20% - Accent1 5 6 4 2" xfId="47724" xr:uid="{00000000-0005-0000-0000-0000B4B90000}"/>
    <cellStyle name="20% - Accent1 5 6 4 2 2" xfId="47725" xr:uid="{00000000-0005-0000-0000-0000B5B90000}"/>
    <cellStyle name="20% - Accent1 5 6 4 2 2 2" xfId="47726" xr:uid="{00000000-0005-0000-0000-0000B6B90000}"/>
    <cellStyle name="20% - Accent1 5 6 4 2 3" xfId="47727" xr:uid="{00000000-0005-0000-0000-0000B7B90000}"/>
    <cellStyle name="20% - Accent1 5 6 4 3" xfId="47728" xr:uid="{00000000-0005-0000-0000-0000B8B90000}"/>
    <cellStyle name="20% - Accent1 5 6 4 3 2" xfId="47729" xr:uid="{00000000-0005-0000-0000-0000B9B90000}"/>
    <cellStyle name="20% - Accent1 5 6 4 4" xfId="47730" xr:uid="{00000000-0005-0000-0000-0000BAB90000}"/>
    <cellStyle name="20% - Accent1 5 6 5" xfId="47731" xr:uid="{00000000-0005-0000-0000-0000BBB90000}"/>
    <cellStyle name="20% - Accent1 5 6 5 2" xfId="47732" xr:uid="{00000000-0005-0000-0000-0000BCB90000}"/>
    <cellStyle name="20% - Accent1 5 6 5 2 2" xfId="47733" xr:uid="{00000000-0005-0000-0000-0000BDB90000}"/>
    <cellStyle name="20% - Accent1 5 6 5 2 2 2" xfId="47734" xr:uid="{00000000-0005-0000-0000-0000BEB90000}"/>
    <cellStyle name="20% - Accent1 5 6 5 2 3" xfId="47735" xr:uid="{00000000-0005-0000-0000-0000BFB90000}"/>
    <cellStyle name="20% - Accent1 5 6 5 3" xfId="47736" xr:uid="{00000000-0005-0000-0000-0000C0B90000}"/>
    <cellStyle name="20% - Accent1 5 6 5 3 2" xfId="47737" xr:uid="{00000000-0005-0000-0000-0000C1B90000}"/>
    <cellStyle name="20% - Accent1 5 6 5 4" xfId="47738" xr:uid="{00000000-0005-0000-0000-0000C2B90000}"/>
    <cellStyle name="20% - Accent1 5 6 6" xfId="47739" xr:uid="{00000000-0005-0000-0000-0000C3B90000}"/>
    <cellStyle name="20% - Accent1 5 6 6 2" xfId="47740" xr:uid="{00000000-0005-0000-0000-0000C4B90000}"/>
    <cellStyle name="20% - Accent1 5 6 6 2 2" xfId="47741" xr:uid="{00000000-0005-0000-0000-0000C5B90000}"/>
    <cellStyle name="20% - Accent1 5 6 6 2 2 2" xfId="47742" xr:uid="{00000000-0005-0000-0000-0000C6B90000}"/>
    <cellStyle name="20% - Accent1 5 6 6 2 3" xfId="47743" xr:uid="{00000000-0005-0000-0000-0000C7B90000}"/>
    <cellStyle name="20% - Accent1 5 6 6 3" xfId="47744" xr:uid="{00000000-0005-0000-0000-0000C8B90000}"/>
    <cellStyle name="20% - Accent1 5 6 6 3 2" xfId="47745" xr:uid="{00000000-0005-0000-0000-0000C9B90000}"/>
    <cellStyle name="20% - Accent1 5 6 6 4" xfId="47746" xr:uid="{00000000-0005-0000-0000-0000CAB90000}"/>
    <cellStyle name="20% - Accent1 5 6 7" xfId="47747" xr:uid="{00000000-0005-0000-0000-0000CBB90000}"/>
    <cellStyle name="20% - Accent1 5 6 7 2" xfId="47748" xr:uid="{00000000-0005-0000-0000-0000CCB90000}"/>
    <cellStyle name="20% - Accent1 5 6 7 2 2" xfId="47749" xr:uid="{00000000-0005-0000-0000-0000CDB90000}"/>
    <cellStyle name="20% - Accent1 5 6 7 3" xfId="47750" xr:uid="{00000000-0005-0000-0000-0000CEB90000}"/>
    <cellStyle name="20% - Accent1 5 6 8" xfId="47751" xr:uid="{00000000-0005-0000-0000-0000CFB90000}"/>
    <cellStyle name="20% - Accent1 5 6 8 2" xfId="47752" xr:uid="{00000000-0005-0000-0000-0000D0B90000}"/>
    <cellStyle name="20% - Accent1 5 6 8 2 2" xfId="47753" xr:uid="{00000000-0005-0000-0000-0000D1B90000}"/>
    <cellStyle name="20% - Accent1 5 6 8 3" xfId="47754" xr:uid="{00000000-0005-0000-0000-0000D2B90000}"/>
    <cellStyle name="20% - Accent1 5 6 9" xfId="47755" xr:uid="{00000000-0005-0000-0000-0000D3B90000}"/>
    <cellStyle name="20% - Accent1 5 6 9 2" xfId="47756" xr:uid="{00000000-0005-0000-0000-0000D4B90000}"/>
    <cellStyle name="20% - Accent1 5 7" xfId="47757" xr:uid="{00000000-0005-0000-0000-0000D5B90000}"/>
    <cellStyle name="20% - Accent1 5 7 2" xfId="47758" xr:uid="{00000000-0005-0000-0000-0000D6B90000}"/>
    <cellStyle name="20% - Accent1 5 7 2 2" xfId="47759" xr:uid="{00000000-0005-0000-0000-0000D7B90000}"/>
    <cellStyle name="20% - Accent1 5 7 2 2 2" xfId="47760" xr:uid="{00000000-0005-0000-0000-0000D8B90000}"/>
    <cellStyle name="20% - Accent1 5 7 2 2 2 2" xfId="47761" xr:uid="{00000000-0005-0000-0000-0000D9B90000}"/>
    <cellStyle name="20% - Accent1 5 7 2 2 3" xfId="47762" xr:uid="{00000000-0005-0000-0000-0000DAB90000}"/>
    <cellStyle name="20% - Accent1 5 7 2 3" xfId="47763" xr:uid="{00000000-0005-0000-0000-0000DBB90000}"/>
    <cellStyle name="20% - Accent1 5 7 2 3 2" xfId="47764" xr:uid="{00000000-0005-0000-0000-0000DCB90000}"/>
    <cellStyle name="20% - Accent1 5 7 2 4" xfId="47765" xr:uid="{00000000-0005-0000-0000-0000DDB90000}"/>
    <cellStyle name="20% - Accent1 5 7 3" xfId="47766" xr:uid="{00000000-0005-0000-0000-0000DEB90000}"/>
    <cellStyle name="20% - Accent1 5 7 3 2" xfId="47767" xr:uid="{00000000-0005-0000-0000-0000DFB90000}"/>
    <cellStyle name="20% - Accent1 5 7 3 2 2" xfId="47768" xr:uid="{00000000-0005-0000-0000-0000E0B90000}"/>
    <cellStyle name="20% - Accent1 5 7 3 2 2 2" xfId="47769" xr:uid="{00000000-0005-0000-0000-0000E1B90000}"/>
    <cellStyle name="20% - Accent1 5 7 3 2 3" xfId="47770" xr:uid="{00000000-0005-0000-0000-0000E2B90000}"/>
    <cellStyle name="20% - Accent1 5 7 3 3" xfId="47771" xr:uid="{00000000-0005-0000-0000-0000E3B90000}"/>
    <cellStyle name="20% - Accent1 5 7 3 3 2" xfId="47772" xr:uid="{00000000-0005-0000-0000-0000E4B90000}"/>
    <cellStyle name="20% - Accent1 5 7 3 4" xfId="47773" xr:uid="{00000000-0005-0000-0000-0000E5B90000}"/>
    <cellStyle name="20% - Accent1 5 7 4" xfId="47774" xr:uid="{00000000-0005-0000-0000-0000E6B90000}"/>
    <cellStyle name="20% - Accent1 5 7 4 2" xfId="47775" xr:uid="{00000000-0005-0000-0000-0000E7B90000}"/>
    <cellStyle name="20% - Accent1 5 7 4 2 2" xfId="47776" xr:uid="{00000000-0005-0000-0000-0000E8B90000}"/>
    <cellStyle name="20% - Accent1 5 7 4 2 2 2" xfId="47777" xr:uid="{00000000-0005-0000-0000-0000E9B90000}"/>
    <cellStyle name="20% - Accent1 5 7 4 2 3" xfId="47778" xr:uid="{00000000-0005-0000-0000-0000EAB90000}"/>
    <cellStyle name="20% - Accent1 5 7 4 3" xfId="47779" xr:uid="{00000000-0005-0000-0000-0000EBB90000}"/>
    <cellStyle name="20% - Accent1 5 7 4 3 2" xfId="47780" xr:uid="{00000000-0005-0000-0000-0000ECB90000}"/>
    <cellStyle name="20% - Accent1 5 7 4 4" xfId="47781" xr:uid="{00000000-0005-0000-0000-0000EDB90000}"/>
    <cellStyle name="20% - Accent1 5 7 5" xfId="47782" xr:uid="{00000000-0005-0000-0000-0000EEB90000}"/>
    <cellStyle name="20% - Accent1 5 7 5 2" xfId="47783" xr:uid="{00000000-0005-0000-0000-0000EFB90000}"/>
    <cellStyle name="20% - Accent1 5 7 5 2 2" xfId="47784" xr:uid="{00000000-0005-0000-0000-0000F0B90000}"/>
    <cellStyle name="20% - Accent1 5 7 5 3" xfId="47785" xr:uid="{00000000-0005-0000-0000-0000F1B90000}"/>
    <cellStyle name="20% - Accent1 5 7 6" xfId="47786" xr:uid="{00000000-0005-0000-0000-0000F2B90000}"/>
    <cellStyle name="20% - Accent1 5 7 6 2" xfId="47787" xr:uid="{00000000-0005-0000-0000-0000F3B90000}"/>
    <cellStyle name="20% - Accent1 5 7 6 2 2" xfId="47788" xr:uid="{00000000-0005-0000-0000-0000F4B90000}"/>
    <cellStyle name="20% - Accent1 5 7 6 3" xfId="47789" xr:uid="{00000000-0005-0000-0000-0000F5B90000}"/>
    <cellStyle name="20% - Accent1 5 7 7" xfId="47790" xr:uid="{00000000-0005-0000-0000-0000F6B90000}"/>
    <cellStyle name="20% - Accent1 5 7 7 2" xfId="47791" xr:uid="{00000000-0005-0000-0000-0000F7B90000}"/>
    <cellStyle name="20% - Accent1 5 7 8" xfId="47792" xr:uid="{00000000-0005-0000-0000-0000F8B90000}"/>
    <cellStyle name="20% - Accent1 5 7 8 2" xfId="47793" xr:uid="{00000000-0005-0000-0000-0000F9B90000}"/>
    <cellStyle name="20% - Accent1 5 7 9" xfId="47794" xr:uid="{00000000-0005-0000-0000-0000FAB90000}"/>
    <cellStyle name="20% - Accent1 5 8" xfId="47795" xr:uid="{00000000-0005-0000-0000-0000FBB90000}"/>
    <cellStyle name="20% - Accent1 5 8 2" xfId="47796" xr:uid="{00000000-0005-0000-0000-0000FCB90000}"/>
    <cellStyle name="20% - Accent1 5 8 2 2" xfId="47797" xr:uid="{00000000-0005-0000-0000-0000FDB90000}"/>
    <cellStyle name="20% - Accent1 5 8 2 2 2" xfId="47798" xr:uid="{00000000-0005-0000-0000-0000FEB90000}"/>
    <cellStyle name="20% - Accent1 5 8 2 2 2 2" xfId="47799" xr:uid="{00000000-0005-0000-0000-0000FFB90000}"/>
    <cellStyle name="20% - Accent1 5 8 2 2 3" xfId="47800" xr:uid="{00000000-0005-0000-0000-000000BA0000}"/>
    <cellStyle name="20% - Accent1 5 8 2 3" xfId="47801" xr:uid="{00000000-0005-0000-0000-000001BA0000}"/>
    <cellStyle name="20% - Accent1 5 8 2 3 2" xfId="47802" xr:uid="{00000000-0005-0000-0000-000002BA0000}"/>
    <cellStyle name="20% - Accent1 5 8 2 4" xfId="47803" xr:uid="{00000000-0005-0000-0000-000003BA0000}"/>
    <cellStyle name="20% - Accent1 5 8 3" xfId="47804" xr:uid="{00000000-0005-0000-0000-000004BA0000}"/>
    <cellStyle name="20% - Accent1 5 8 3 2" xfId="47805" xr:uid="{00000000-0005-0000-0000-000005BA0000}"/>
    <cellStyle name="20% - Accent1 5 8 3 2 2" xfId="47806" xr:uid="{00000000-0005-0000-0000-000006BA0000}"/>
    <cellStyle name="20% - Accent1 5 8 3 2 2 2" xfId="47807" xr:uid="{00000000-0005-0000-0000-000007BA0000}"/>
    <cellStyle name="20% - Accent1 5 8 3 2 3" xfId="47808" xr:uid="{00000000-0005-0000-0000-000008BA0000}"/>
    <cellStyle name="20% - Accent1 5 8 3 3" xfId="47809" xr:uid="{00000000-0005-0000-0000-000009BA0000}"/>
    <cellStyle name="20% - Accent1 5 8 3 3 2" xfId="47810" xr:uid="{00000000-0005-0000-0000-00000ABA0000}"/>
    <cellStyle name="20% - Accent1 5 8 3 4" xfId="47811" xr:uid="{00000000-0005-0000-0000-00000BBA0000}"/>
    <cellStyle name="20% - Accent1 5 8 4" xfId="47812" xr:uid="{00000000-0005-0000-0000-00000CBA0000}"/>
    <cellStyle name="20% - Accent1 5 8 4 2" xfId="47813" xr:uid="{00000000-0005-0000-0000-00000DBA0000}"/>
    <cellStyle name="20% - Accent1 5 8 4 2 2" xfId="47814" xr:uid="{00000000-0005-0000-0000-00000EBA0000}"/>
    <cellStyle name="20% - Accent1 5 8 4 2 2 2" xfId="47815" xr:uid="{00000000-0005-0000-0000-00000FBA0000}"/>
    <cellStyle name="20% - Accent1 5 8 4 2 3" xfId="47816" xr:uid="{00000000-0005-0000-0000-000010BA0000}"/>
    <cellStyle name="20% - Accent1 5 8 4 3" xfId="47817" xr:uid="{00000000-0005-0000-0000-000011BA0000}"/>
    <cellStyle name="20% - Accent1 5 8 4 3 2" xfId="47818" xr:uid="{00000000-0005-0000-0000-000012BA0000}"/>
    <cellStyle name="20% - Accent1 5 8 4 4" xfId="47819" xr:uid="{00000000-0005-0000-0000-000013BA0000}"/>
    <cellStyle name="20% - Accent1 5 8 5" xfId="47820" xr:uid="{00000000-0005-0000-0000-000014BA0000}"/>
    <cellStyle name="20% - Accent1 5 8 5 2" xfId="47821" xr:uid="{00000000-0005-0000-0000-000015BA0000}"/>
    <cellStyle name="20% - Accent1 5 8 5 2 2" xfId="47822" xr:uid="{00000000-0005-0000-0000-000016BA0000}"/>
    <cellStyle name="20% - Accent1 5 8 5 3" xfId="47823" xr:uid="{00000000-0005-0000-0000-000017BA0000}"/>
    <cellStyle name="20% - Accent1 5 8 6" xfId="47824" xr:uid="{00000000-0005-0000-0000-000018BA0000}"/>
    <cellStyle name="20% - Accent1 5 8 6 2" xfId="47825" xr:uid="{00000000-0005-0000-0000-000019BA0000}"/>
    <cellStyle name="20% - Accent1 5 8 6 2 2" xfId="47826" xr:uid="{00000000-0005-0000-0000-00001ABA0000}"/>
    <cellStyle name="20% - Accent1 5 8 6 3" xfId="47827" xr:uid="{00000000-0005-0000-0000-00001BBA0000}"/>
    <cellStyle name="20% - Accent1 5 8 7" xfId="47828" xr:uid="{00000000-0005-0000-0000-00001CBA0000}"/>
    <cellStyle name="20% - Accent1 5 8 7 2" xfId="47829" xr:uid="{00000000-0005-0000-0000-00001DBA0000}"/>
    <cellStyle name="20% - Accent1 5 8 8" xfId="47830" xr:uid="{00000000-0005-0000-0000-00001EBA0000}"/>
    <cellStyle name="20% - Accent1 5 8 8 2" xfId="47831" xr:uid="{00000000-0005-0000-0000-00001FBA0000}"/>
    <cellStyle name="20% - Accent1 5 8 9" xfId="47832" xr:uid="{00000000-0005-0000-0000-000020BA0000}"/>
    <cellStyle name="20% - Accent1 5 9" xfId="47833" xr:uid="{00000000-0005-0000-0000-000021BA0000}"/>
    <cellStyle name="20% - Accent1 5 9 2" xfId="47834" xr:uid="{00000000-0005-0000-0000-000022BA0000}"/>
    <cellStyle name="20% - Accent1 5 9 2 2" xfId="47835" xr:uid="{00000000-0005-0000-0000-000023BA0000}"/>
    <cellStyle name="20% - Accent1 5 9 2 2 2" xfId="47836" xr:uid="{00000000-0005-0000-0000-000024BA0000}"/>
    <cellStyle name="20% - Accent1 5 9 2 3" xfId="47837" xr:uid="{00000000-0005-0000-0000-000025BA0000}"/>
    <cellStyle name="20% - Accent1 5 9 3" xfId="47838" xr:uid="{00000000-0005-0000-0000-000026BA0000}"/>
    <cellStyle name="20% - Accent1 5 9 3 2" xfId="47839" xr:uid="{00000000-0005-0000-0000-000027BA0000}"/>
    <cellStyle name="20% - Accent1 5 9 4" xfId="47840" xr:uid="{00000000-0005-0000-0000-000028BA0000}"/>
    <cellStyle name="20% - Accent1 6" xfId="47841" xr:uid="{00000000-0005-0000-0000-000029BA0000}"/>
    <cellStyle name="20% - Accent1 6 10" xfId="47842" xr:uid="{00000000-0005-0000-0000-00002ABA0000}"/>
    <cellStyle name="20% - Accent1 6 10 2" xfId="47843" xr:uid="{00000000-0005-0000-0000-00002BBA0000}"/>
    <cellStyle name="20% - Accent1 6 10 2 2" xfId="47844" xr:uid="{00000000-0005-0000-0000-00002CBA0000}"/>
    <cellStyle name="20% - Accent1 6 10 2 2 2" xfId="47845" xr:uid="{00000000-0005-0000-0000-00002DBA0000}"/>
    <cellStyle name="20% - Accent1 6 10 2 3" xfId="47846" xr:uid="{00000000-0005-0000-0000-00002EBA0000}"/>
    <cellStyle name="20% - Accent1 6 10 3" xfId="47847" xr:uid="{00000000-0005-0000-0000-00002FBA0000}"/>
    <cellStyle name="20% - Accent1 6 10 3 2" xfId="47848" xr:uid="{00000000-0005-0000-0000-000030BA0000}"/>
    <cellStyle name="20% - Accent1 6 10 4" xfId="47849" xr:uid="{00000000-0005-0000-0000-000031BA0000}"/>
    <cellStyle name="20% - Accent1 6 11" xfId="47850" xr:uid="{00000000-0005-0000-0000-000032BA0000}"/>
    <cellStyle name="20% - Accent1 6 11 2" xfId="47851" xr:uid="{00000000-0005-0000-0000-000033BA0000}"/>
    <cellStyle name="20% - Accent1 6 11 2 2" xfId="47852" xr:uid="{00000000-0005-0000-0000-000034BA0000}"/>
    <cellStyle name="20% - Accent1 6 11 2 2 2" xfId="47853" xr:uid="{00000000-0005-0000-0000-000035BA0000}"/>
    <cellStyle name="20% - Accent1 6 11 2 3" xfId="47854" xr:uid="{00000000-0005-0000-0000-000036BA0000}"/>
    <cellStyle name="20% - Accent1 6 11 3" xfId="47855" xr:uid="{00000000-0005-0000-0000-000037BA0000}"/>
    <cellStyle name="20% - Accent1 6 11 3 2" xfId="47856" xr:uid="{00000000-0005-0000-0000-000038BA0000}"/>
    <cellStyle name="20% - Accent1 6 11 4" xfId="47857" xr:uid="{00000000-0005-0000-0000-000039BA0000}"/>
    <cellStyle name="20% - Accent1 6 12" xfId="47858" xr:uid="{00000000-0005-0000-0000-00003ABA0000}"/>
    <cellStyle name="20% - Accent1 6 12 2" xfId="47859" xr:uid="{00000000-0005-0000-0000-00003BBA0000}"/>
    <cellStyle name="20% - Accent1 6 12 2 2" xfId="47860" xr:uid="{00000000-0005-0000-0000-00003CBA0000}"/>
    <cellStyle name="20% - Accent1 6 12 3" xfId="47861" xr:uid="{00000000-0005-0000-0000-00003DBA0000}"/>
    <cellStyle name="20% - Accent1 6 13" xfId="47862" xr:uid="{00000000-0005-0000-0000-00003EBA0000}"/>
    <cellStyle name="20% - Accent1 6 13 2" xfId="47863" xr:uid="{00000000-0005-0000-0000-00003FBA0000}"/>
    <cellStyle name="20% - Accent1 6 13 2 2" xfId="47864" xr:uid="{00000000-0005-0000-0000-000040BA0000}"/>
    <cellStyle name="20% - Accent1 6 13 3" xfId="47865" xr:uid="{00000000-0005-0000-0000-000041BA0000}"/>
    <cellStyle name="20% - Accent1 6 14" xfId="47866" xr:uid="{00000000-0005-0000-0000-000042BA0000}"/>
    <cellStyle name="20% - Accent1 6 14 2" xfId="47867" xr:uid="{00000000-0005-0000-0000-000043BA0000}"/>
    <cellStyle name="20% - Accent1 6 15" xfId="47868" xr:uid="{00000000-0005-0000-0000-000044BA0000}"/>
    <cellStyle name="20% - Accent1 6 15 2" xfId="47869" xr:uid="{00000000-0005-0000-0000-000045BA0000}"/>
    <cellStyle name="20% - Accent1 6 16" xfId="47870" xr:uid="{00000000-0005-0000-0000-000046BA0000}"/>
    <cellStyle name="20% - Accent1 6 2" xfId="47871" xr:uid="{00000000-0005-0000-0000-000047BA0000}"/>
    <cellStyle name="20% - Accent1 6 2 10" xfId="47872" xr:uid="{00000000-0005-0000-0000-000048BA0000}"/>
    <cellStyle name="20% - Accent1 6 2 10 2" xfId="47873" xr:uid="{00000000-0005-0000-0000-000049BA0000}"/>
    <cellStyle name="20% - Accent1 6 2 10 2 2" xfId="47874" xr:uid="{00000000-0005-0000-0000-00004ABA0000}"/>
    <cellStyle name="20% - Accent1 6 2 10 2 2 2" xfId="47875" xr:uid="{00000000-0005-0000-0000-00004BBA0000}"/>
    <cellStyle name="20% - Accent1 6 2 10 2 3" xfId="47876" xr:uid="{00000000-0005-0000-0000-00004CBA0000}"/>
    <cellStyle name="20% - Accent1 6 2 10 3" xfId="47877" xr:uid="{00000000-0005-0000-0000-00004DBA0000}"/>
    <cellStyle name="20% - Accent1 6 2 10 3 2" xfId="47878" xr:uid="{00000000-0005-0000-0000-00004EBA0000}"/>
    <cellStyle name="20% - Accent1 6 2 10 4" xfId="47879" xr:uid="{00000000-0005-0000-0000-00004FBA0000}"/>
    <cellStyle name="20% - Accent1 6 2 11" xfId="47880" xr:uid="{00000000-0005-0000-0000-000050BA0000}"/>
    <cellStyle name="20% - Accent1 6 2 11 2" xfId="47881" xr:uid="{00000000-0005-0000-0000-000051BA0000}"/>
    <cellStyle name="20% - Accent1 6 2 11 2 2" xfId="47882" xr:uid="{00000000-0005-0000-0000-000052BA0000}"/>
    <cellStyle name="20% - Accent1 6 2 11 3" xfId="47883" xr:uid="{00000000-0005-0000-0000-000053BA0000}"/>
    <cellStyle name="20% - Accent1 6 2 12" xfId="47884" xr:uid="{00000000-0005-0000-0000-000054BA0000}"/>
    <cellStyle name="20% - Accent1 6 2 12 2" xfId="47885" xr:uid="{00000000-0005-0000-0000-000055BA0000}"/>
    <cellStyle name="20% - Accent1 6 2 12 2 2" xfId="47886" xr:uid="{00000000-0005-0000-0000-000056BA0000}"/>
    <cellStyle name="20% - Accent1 6 2 12 3" xfId="47887" xr:uid="{00000000-0005-0000-0000-000057BA0000}"/>
    <cellStyle name="20% - Accent1 6 2 13" xfId="47888" xr:uid="{00000000-0005-0000-0000-000058BA0000}"/>
    <cellStyle name="20% - Accent1 6 2 13 2" xfId="47889" xr:uid="{00000000-0005-0000-0000-000059BA0000}"/>
    <cellStyle name="20% - Accent1 6 2 14" xfId="47890" xr:uid="{00000000-0005-0000-0000-00005ABA0000}"/>
    <cellStyle name="20% - Accent1 6 2 14 2" xfId="47891" xr:uid="{00000000-0005-0000-0000-00005BBA0000}"/>
    <cellStyle name="20% - Accent1 6 2 15" xfId="47892" xr:uid="{00000000-0005-0000-0000-00005CBA0000}"/>
    <cellStyle name="20% - Accent1 6 2 2" xfId="47893" xr:uid="{00000000-0005-0000-0000-00005DBA0000}"/>
    <cellStyle name="20% - Accent1 6 2 2 10" xfId="47894" xr:uid="{00000000-0005-0000-0000-00005EBA0000}"/>
    <cellStyle name="20% - Accent1 6 2 2 10 2" xfId="47895" xr:uid="{00000000-0005-0000-0000-00005FBA0000}"/>
    <cellStyle name="20% - Accent1 6 2 2 10 2 2" xfId="47896" xr:uid="{00000000-0005-0000-0000-000060BA0000}"/>
    <cellStyle name="20% - Accent1 6 2 2 10 3" xfId="47897" xr:uid="{00000000-0005-0000-0000-000061BA0000}"/>
    <cellStyle name="20% - Accent1 6 2 2 11" xfId="47898" xr:uid="{00000000-0005-0000-0000-000062BA0000}"/>
    <cellStyle name="20% - Accent1 6 2 2 11 2" xfId="47899" xr:uid="{00000000-0005-0000-0000-000063BA0000}"/>
    <cellStyle name="20% - Accent1 6 2 2 11 2 2" xfId="47900" xr:uid="{00000000-0005-0000-0000-000064BA0000}"/>
    <cellStyle name="20% - Accent1 6 2 2 11 3" xfId="47901" xr:uid="{00000000-0005-0000-0000-000065BA0000}"/>
    <cellStyle name="20% - Accent1 6 2 2 12" xfId="47902" xr:uid="{00000000-0005-0000-0000-000066BA0000}"/>
    <cellStyle name="20% - Accent1 6 2 2 12 2" xfId="47903" xr:uid="{00000000-0005-0000-0000-000067BA0000}"/>
    <cellStyle name="20% - Accent1 6 2 2 13" xfId="47904" xr:uid="{00000000-0005-0000-0000-000068BA0000}"/>
    <cellStyle name="20% - Accent1 6 2 2 13 2" xfId="47905" xr:uid="{00000000-0005-0000-0000-000069BA0000}"/>
    <cellStyle name="20% - Accent1 6 2 2 14" xfId="47906" xr:uid="{00000000-0005-0000-0000-00006ABA0000}"/>
    <cellStyle name="20% - Accent1 6 2 2 2" xfId="47907" xr:uid="{00000000-0005-0000-0000-00006BBA0000}"/>
    <cellStyle name="20% - Accent1 6 2 2 2 10" xfId="47908" xr:uid="{00000000-0005-0000-0000-00006CBA0000}"/>
    <cellStyle name="20% - Accent1 6 2 2 2 10 2" xfId="47909" xr:uid="{00000000-0005-0000-0000-00006DBA0000}"/>
    <cellStyle name="20% - Accent1 6 2 2 2 11" xfId="47910" xr:uid="{00000000-0005-0000-0000-00006EBA0000}"/>
    <cellStyle name="20% - Accent1 6 2 2 2 2" xfId="47911" xr:uid="{00000000-0005-0000-0000-00006FBA0000}"/>
    <cellStyle name="20% - Accent1 6 2 2 2 2 2" xfId="47912" xr:uid="{00000000-0005-0000-0000-000070BA0000}"/>
    <cellStyle name="20% - Accent1 6 2 2 2 2 2 2" xfId="47913" xr:uid="{00000000-0005-0000-0000-000071BA0000}"/>
    <cellStyle name="20% - Accent1 6 2 2 2 2 2 2 2" xfId="47914" xr:uid="{00000000-0005-0000-0000-000072BA0000}"/>
    <cellStyle name="20% - Accent1 6 2 2 2 2 2 2 2 2" xfId="47915" xr:uid="{00000000-0005-0000-0000-000073BA0000}"/>
    <cellStyle name="20% - Accent1 6 2 2 2 2 2 2 3" xfId="47916" xr:uid="{00000000-0005-0000-0000-000074BA0000}"/>
    <cellStyle name="20% - Accent1 6 2 2 2 2 2 3" xfId="47917" xr:uid="{00000000-0005-0000-0000-000075BA0000}"/>
    <cellStyle name="20% - Accent1 6 2 2 2 2 2 3 2" xfId="47918" xr:uid="{00000000-0005-0000-0000-000076BA0000}"/>
    <cellStyle name="20% - Accent1 6 2 2 2 2 2 4" xfId="47919" xr:uid="{00000000-0005-0000-0000-000077BA0000}"/>
    <cellStyle name="20% - Accent1 6 2 2 2 2 3" xfId="47920" xr:uid="{00000000-0005-0000-0000-000078BA0000}"/>
    <cellStyle name="20% - Accent1 6 2 2 2 2 3 2" xfId="47921" xr:uid="{00000000-0005-0000-0000-000079BA0000}"/>
    <cellStyle name="20% - Accent1 6 2 2 2 2 3 2 2" xfId="47922" xr:uid="{00000000-0005-0000-0000-00007ABA0000}"/>
    <cellStyle name="20% - Accent1 6 2 2 2 2 3 2 2 2" xfId="47923" xr:uid="{00000000-0005-0000-0000-00007BBA0000}"/>
    <cellStyle name="20% - Accent1 6 2 2 2 2 3 2 3" xfId="47924" xr:uid="{00000000-0005-0000-0000-00007CBA0000}"/>
    <cellStyle name="20% - Accent1 6 2 2 2 2 3 3" xfId="47925" xr:uid="{00000000-0005-0000-0000-00007DBA0000}"/>
    <cellStyle name="20% - Accent1 6 2 2 2 2 3 3 2" xfId="47926" xr:uid="{00000000-0005-0000-0000-00007EBA0000}"/>
    <cellStyle name="20% - Accent1 6 2 2 2 2 3 4" xfId="47927" xr:uid="{00000000-0005-0000-0000-00007FBA0000}"/>
    <cellStyle name="20% - Accent1 6 2 2 2 2 4" xfId="47928" xr:uid="{00000000-0005-0000-0000-000080BA0000}"/>
    <cellStyle name="20% - Accent1 6 2 2 2 2 4 2" xfId="47929" xr:uid="{00000000-0005-0000-0000-000081BA0000}"/>
    <cellStyle name="20% - Accent1 6 2 2 2 2 4 2 2" xfId="47930" xr:uid="{00000000-0005-0000-0000-000082BA0000}"/>
    <cellStyle name="20% - Accent1 6 2 2 2 2 4 2 2 2" xfId="47931" xr:uid="{00000000-0005-0000-0000-000083BA0000}"/>
    <cellStyle name="20% - Accent1 6 2 2 2 2 4 2 3" xfId="47932" xr:uid="{00000000-0005-0000-0000-000084BA0000}"/>
    <cellStyle name="20% - Accent1 6 2 2 2 2 4 3" xfId="47933" xr:uid="{00000000-0005-0000-0000-000085BA0000}"/>
    <cellStyle name="20% - Accent1 6 2 2 2 2 4 3 2" xfId="47934" xr:uid="{00000000-0005-0000-0000-000086BA0000}"/>
    <cellStyle name="20% - Accent1 6 2 2 2 2 4 4" xfId="47935" xr:uid="{00000000-0005-0000-0000-000087BA0000}"/>
    <cellStyle name="20% - Accent1 6 2 2 2 2 5" xfId="47936" xr:uid="{00000000-0005-0000-0000-000088BA0000}"/>
    <cellStyle name="20% - Accent1 6 2 2 2 2 5 2" xfId="47937" xr:uid="{00000000-0005-0000-0000-000089BA0000}"/>
    <cellStyle name="20% - Accent1 6 2 2 2 2 5 2 2" xfId="47938" xr:uid="{00000000-0005-0000-0000-00008ABA0000}"/>
    <cellStyle name="20% - Accent1 6 2 2 2 2 5 3" xfId="47939" xr:uid="{00000000-0005-0000-0000-00008BBA0000}"/>
    <cellStyle name="20% - Accent1 6 2 2 2 2 6" xfId="47940" xr:uid="{00000000-0005-0000-0000-00008CBA0000}"/>
    <cellStyle name="20% - Accent1 6 2 2 2 2 6 2" xfId="47941" xr:uid="{00000000-0005-0000-0000-00008DBA0000}"/>
    <cellStyle name="20% - Accent1 6 2 2 2 2 6 2 2" xfId="47942" xr:uid="{00000000-0005-0000-0000-00008EBA0000}"/>
    <cellStyle name="20% - Accent1 6 2 2 2 2 6 3" xfId="47943" xr:uid="{00000000-0005-0000-0000-00008FBA0000}"/>
    <cellStyle name="20% - Accent1 6 2 2 2 2 7" xfId="47944" xr:uid="{00000000-0005-0000-0000-000090BA0000}"/>
    <cellStyle name="20% - Accent1 6 2 2 2 2 7 2" xfId="47945" xr:uid="{00000000-0005-0000-0000-000091BA0000}"/>
    <cellStyle name="20% - Accent1 6 2 2 2 2 8" xfId="47946" xr:uid="{00000000-0005-0000-0000-000092BA0000}"/>
    <cellStyle name="20% - Accent1 6 2 2 2 2 8 2" xfId="47947" xr:uid="{00000000-0005-0000-0000-000093BA0000}"/>
    <cellStyle name="20% - Accent1 6 2 2 2 2 9" xfId="47948" xr:uid="{00000000-0005-0000-0000-000094BA0000}"/>
    <cellStyle name="20% - Accent1 6 2 2 2 3" xfId="47949" xr:uid="{00000000-0005-0000-0000-000095BA0000}"/>
    <cellStyle name="20% - Accent1 6 2 2 2 3 2" xfId="47950" xr:uid="{00000000-0005-0000-0000-000096BA0000}"/>
    <cellStyle name="20% - Accent1 6 2 2 2 3 2 2" xfId="47951" xr:uid="{00000000-0005-0000-0000-000097BA0000}"/>
    <cellStyle name="20% - Accent1 6 2 2 2 3 2 2 2" xfId="47952" xr:uid="{00000000-0005-0000-0000-000098BA0000}"/>
    <cellStyle name="20% - Accent1 6 2 2 2 3 2 2 2 2" xfId="47953" xr:uid="{00000000-0005-0000-0000-000099BA0000}"/>
    <cellStyle name="20% - Accent1 6 2 2 2 3 2 2 3" xfId="47954" xr:uid="{00000000-0005-0000-0000-00009ABA0000}"/>
    <cellStyle name="20% - Accent1 6 2 2 2 3 2 3" xfId="47955" xr:uid="{00000000-0005-0000-0000-00009BBA0000}"/>
    <cellStyle name="20% - Accent1 6 2 2 2 3 2 3 2" xfId="47956" xr:uid="{00000000-0005-0000-0000-00009CBA0000}"/>
    <cellStyle name="20% - Accent1 6 2 2 2 3 2 4" xfId="47957" xr:uid="{00000000-0005-0000-0000-00009DBA0000}"/>
    <cellStyle name="20% - Accent1 6 2 2 2 3 3" xfId="47958" xr:uid="{00000000-0005-0000-0000-00009EBA0000}"/>
    <cellStyle name="20% - Accent1 6 2 2 2 3 3 2" xfId="47959" xr:uid="{00000000-0005-0000-0000-00009FBA0000}"/>
    <cellStyle name="20% - Accent1 6 2 2 2 3 3 2 2" xfId="47960" xr:uid="{00000000-0005-0000-0000-0000A0BA0000}"/>
    <cellStyle name="20% - Accent1 6 2 2 2 3 3 2 2 2" xfId="47961" xr:uid="{00000000-0005-0000-0000-0000A1BA0000}"/>
    <cellStyle name="20% - Accent1 6 2 2 2 3 3 2 3" xfId="47962" xr:uid="{00000000-0005-0000-0000-0000A2BA0000}"/>
    <cellStyle name="20% - Accent1 6 2 2 2 3 3 3" xfId="47963" xr:uid="{00000000-0005-0000-0000-0000A3BA0000}"/>
    <cellStyle name="20% - Accent1 6 2 2 2 3 3 3 2" xfId="47964" xr:uid="{00000000-0005-0000-0000-0000A4BA0000}"/>
    <cellStyle name="20% - Accent1 6 2 2 2 3 3 4" xfId="47965" xr:uid="{00000000-0005-0000-0000-0000A5BA0000}"/>
    <cellStyle name="20% - Accent1 6 2 2 2 3 4" xfId="47966" xr:uid="{00000000-0005-0000-0000-0000A6BA0000}"/>
    <cellStyle name="20% - Accent1 6 2 2 2 3 4 2" xfId="47967" xr:uid="{00000000-0005-0000-0000-0000A7BA0000}"/>
    <cellStyle name="20% - Accent1 6 2 2 2 3 4 2 2" xfId="47968" xr:uid="{00000000-0005-0000-0000-0000A8BA0000}"/>
    <cellStyle name="20% - Accent1 6 2 2 2 3 4 2 2 2" xfId="47969" xr:uid="{00000000-0005-0000-0000-0000A9BA0000}"/>
    <cellStyle name="20% - Accent1 6 2 2 2 3 4 2 3" xfId="47970" xr:uid="{00000000-0005-0000-0000-0000AABA0000}"/>
    <cellStyle name="20% - Accent1 6 2 2 2 3 4 3" xfId="47971" xr:uid="{00000000-0005-0000-0000-0000ABBA0000}"/>
    <cellStyle name="20% - Accent1 6 2 2 2 3 4 3 2" xfId="47972" xr:uid="{00000000-0005-0000-0000-0000ACBA0000}"/>
    <cellStyle name="20% - Accent1 6 2 2 2 3 4 4" xfId="47973" xr:uid="{00000000-0005-0000-0000-0000ADBA0000}"/>
    <cellStyle name="20% - Accent1 6 2 2 2 3 5" xfId="47974" xr:uid="{00000000-0005-0000-0000-0000AEBA0000}"/>
    <cellStyle name="20% - Accent1 6 2 2 2 3 5 2" xfId="47975" xr:uid="{00000000-0005-0000-0000-0000AFBA0000}"/>
    <cellStyle name="20% - Accent1 6 2 2 2 3 5 2 2" xfId="47976" xr:uid="{00000000-0005-0000-0000-0000B0BA0000}"/>
    <cellStyle name="20% - Accent1 6 2 2 2 3 5 3" xfId="47977" xr:uid="{00000000-0005-0000-0000-0000B1BA0000}"/>
    <cellStyle name="20% - Accent1 6 2 2 2 3 6" xfId="47978" xr:uid="{00000000-0005-0000-0000-0000B2BA0000}"/>
    <cellStyle name="20% - Accent1 6 2 2 2 3 6 2" xfId="47979" xr:uid="{00000000-0005-0000-0000-0000B3BA0000}"/>
    <cellStyle name="20% - Accent1 6 2 2 2 3 6 2 2" xfId="47980" xr:uid="{00000000-0005-0000-0000-0000B4BA0000}"/>
    <cellStyle name="20% - Accent1 6 2 2 2 3 6 3" xfId="47981" xr:uid="{00000000-0005-0000-0000-0000B5BA0000}"/>
    <cellStyle name="20% - Accent1 6 2 2 2 3 7" xfId="47982" xr:uid="{00000000-0005-0000-0000-0000B6BA0000}"/>
    <cellStyle name="20% - Accent1 6 2 2 2 3 7 2" xfId="47983" xr:uid="{00000000-0005-0000-0000-0000B7BA0000}"/>
    <cellStyle name="20% - Accent1 6 2 2 2 3 8" xfId="47984" xr:uid="{00000000-0005-0000-0000-0000B8BA0000}"/>
    <cellStyle name="20% - Accent1 6 2 2 2 3 8 2" xfId="47985" xr:uid="{00000000-0005-0000-0000-0000B9BA0000}"/>
    <cellStyle name="20% - Accent1 6 2 2 2 3 9" xfId="47986" xr:uid="{00000000-0005-0000-0000-0000BABA0000}"/>
    <cellStyle name="20% - Accent1 6 2 2 2 4" xfId="47987" xr:uid="{00000000-0005-0000-0000-0000BBBA0000}"/>
    <cellStyle name="20% - Accent1 6 2 2 2 4 2" xfId="47988" xr:uid="{00000000-0005-0000-0000-0000BCBA0000}"/>
    <cellStyle name="20% - Accent1 6 2 2 2 4 2 2" xfId="47989" xr:uid="{00000000-0005-0000-0000-0000BDBA0000}"/>
    <cellStyle name="20% - Accent1 6 2 2 2 4 2 2 2" xfId="47990" xr:uid="{00000000-0005-0000-0000-0000BEBA0000}"/>
    <cellStyle name="20% - Accent1 6 2 2 2 4 2 3" xfId="47991" xr:uid="{00000000-0005-0000-0000-0000BFBA0000}"/>
    <cellStyle name="20% - Accent1 6 2 2 2 4 3" xfId="47992" xr:uid="{00000000-0005-0000-0000-0000C0BA0000}"/>
    <cellStyle name="20% - Accent1 6 2 2 2 4 3 2" xfId="47993" xr:uid="{00000000-0005-0000-0000-0000C1BA0000}"/>
    <cellStyle name="20% - Accent1 6 2 2 2 4 4" xfId="47994" xr:uid="{00000000-0005-0000-0000-0000C2BA0000}"/>
    <cellStyle name="20% - Accent1 6 2 2 2 5" xfId="47995" xr:uid="{00000000-0005-0000-0000-0000C3BA0000}"/>
    <cellStyle name="20% - Accent1 6 2 2 2 5 2" xfId="47996" xr:uid="{00000000-0005-0000-0000-0000C4BA0000}"/>
    <cellStyle name="20% - Accent1 6 2 2 2 5 2 2" xfId="47997" xr:uid="{00000000-0005-0000-0000-0000C5BA0000}"/>
    <cellStyle name="20% - Accent1 6 2 2 2 5 2 2 2" xfId="47998" xr:uid="{00000000-0005-0000-0000-0000C6BA0000}"/>
    <cellStyle name="20% - Accent1 6 2 2 2 5 2 3" xfId="47999" xr:uid="{00000000-0005-0000-0000-0000C7BA0000}"/>
    <cellStyle name="20% - Accent1 6 2 2 2 5 3" xfId="48000" xr:uid="{00000000-0005-0000-0000-0000C8BA0000}"/>
    <cellStyle name="20% - Accent1 6 2 2 2 5 3 2" xfId="48001" xr:uid="{00000000-0005-0000-0000-0000C9BA0000}"/>
    <cellStyle name="20% - Accent1 6 2 2 2 5 4" xfId="48002" xr:uid="{00000000-0005-0000-0000-0000CABA0000}"/>
    <cellStyle name="20% - Accent1 6 2 2 2 6" xfId="48003" xr:uid="{00000000-0005-0000-0000-0000CBBA0000}"/>
    <cellStyle name="20% - Accent1 6 2 2 2 6 2" xfId="48004" xr:uid="{00000000-0005-0000-0000-0000CCBA0000}"/>
    <cellStyle name="20% - Accent1 6 2 2 2 6 2 2" xfId="48005" xr:uid="{00000000-0005-0000-0000-0000CDBA0000}"/>
    <cellStyle name="20% - Accent1 6 2 2 2 6 2 2 2" xfId="48006" xr:uid="{00000000-0005-0000-0000-0000CEBA0000}"/>
    <cellStyle name="20% - Accent1 6 2 2 2 6 2 3" xfId="48007" xr:uid="{00000000-0005-0000-0000-0000CFBA0000}"/>
    <cellStyle name="20% - Accent1 6 2 2 2 6 3" xfId="48008" xr:uid="{00000000-0005-0000-0000-0000D0BA0000}"/>
    <cellStyle name="20% - Accent1 6 2 2 2 6 3 2" xfId="48009" xr:uid="{00000000-0005-0000-0000-0000D1BA0000}"/>
    <cellStyle name="20% - Accent1 6 2 2 2 6 4" xfId="48010" xr:uid="{00000000-0005-0000-0000-0000D2BA0000}"/>
    <cellStyle name="20% - Accent1 6 2 2 2 7" xfId="48011" xr:uid="{00000000-0005-0000-0000-0000D3BA0000}"/>
    <cellStyle name="20% - Accent1 6 2 2 2 7 2" xfId="48012" xr:uid="{00000000-0005-0000-0000-0000D4BA0000}"/>
    <cellStyle name="20% - Accent1 6 2 2 2 7 2 2" xfId="48013" xr:uid="{00000000-0005-0000-0000-0000D5BA0000}"/>
    <cellStyle name="20% - Accent1 6 2 2 2 7 3" xfId="48014" xr:uid="{00000000-0005-0000-0000-0000D6BA0000}"/>
    <cellStyle name="20% - Accent1 6 2 2 2 8" xfId="48015" xr:uid="{00000000-0005-0000-0000-0000D7BA0000}"/>
    <cellStyle name="20% - Accent1 6 2 2 2 8 2" xfId="48016" xr:uid="{00000000-0005-0000-0000-0000D8BA0000}"/>
    <cellStyle name="20% - Accent1 6 2 2 2 8 2 2" xfId="48017" xr:uid="{00000000-0005-0000-0000-0000D9BA0000}"/>
    <cellStyle name="20% - Accent1 6 2 2 2 8 3" xfId="48018" xr:uid="{00000000-0005-0000-0000-0000DABA0000}"/>
    <cellStyle name="20% - Accent1 6 2 2 2 9" xfId="48019" xr:uid="{00000000-0005-0000-0000-0000DBBA0000}"/>
    <cellStyle name="20% - Accent1 6 2 2 2 9 2" xfId="48020" xr:uid="{00000000-0005-0000-0000-0000DCBA0000}"/>
    <cellStyle name="20% - Accent1 6 2 2 3" xfId="48021" xr:uid="{00000000-0005-0000-0000-0000DDBA0000}"/>
    <cellStyle name="20% - Accent1 6 2 2 3 10" xfId="48022" xr:uid="{00000000-0005-0000-0000-0000DEBA0000}"/>
    <cellStyle name="20% - Accent1 6 2 2 3 10 2" xfId="48023" xr:uid="{00000000-0005-0000-0000-0000DFBA0000}"/>
    <cellStyle name="20% - Accent1 6 2 2 3 11" xfId="48024" xr:uid="{00000000-0005-0000-0000-0000E0BA0000}"/>
    <cellStyle name="20% - Accent1 6 2 2 3 2" xfId="48025" xr:uid="{00000000-0005-0000-0000-0000E1BA0000}"/>
    <cellStyle name="20% - Accent1 6 2 2 3 2 2" xfId="48026" xr:uid="{00000000-0005-0000-0000-0000E2BA0000}"/>
    <cellStyle name="20% - Accent1 6 2 2 3 2 2 2" xfId="48027" xr:uid="{00000000-0005-0000-0000-0000E3BA0000}"/>
    <cellStyle name="20% - Accent1 6 2 2 3 2 2 2 2" xfId="48028" xr:uid="{00000000-0005-0000-0000-0000E4BA0000}"/>
    <cellStyle name="20% - Accent1 6 2 2 3 2 2 2 2 2" xfId="48029" xr:uid="{00000000-0005-0000-0000-0000E5BA0000}"/>
    <cellStyle name="20% - Accent1 6 2 2 3 2 2 2 3" xfId="48030" xr:uid="{00000000-0005-0000-0000-0000E6BA0000}"/>
    <cellStyle name="20% - Accent1 6 2 2 3 2 2 3" xfId="48031" xr:uid="{00000000-0005-0000-0000-0000E7BA0000}"/>
    <cellStyle name="20% - Accent1 6 2 2 3 2 2 3 2" xfId="48032" xr:uid="{00000000-0005-0000-0000-0000E8BA0000}"/>
    <cellStyle name="20% - Accent1 6 2 2 3 2 2 4" xfId="48033" xr:uid="{00000000-0005-0000-0000-0000E9BA0000}"/>
    <cellStyle name="20% - Accent1 6 2 2 3 2 3" xfId="48034" xr:uid="{00000000-0005-0000-0000-0000EABA0000}"/>
    <cellStyle name="20% - Accent1 6 2 2 3 2 3 2" xfId="48035" xr:uid="{00000000-0005-0000-0000-0000EBBA0000}"/>
    <cellStyle name="20% - Accent1 6 2 2 3 2 3 2 2" xfId="48036" xr:uid="{00000000-0005-0000-0000-0000ECBA0000}"/>
    <cellStyle name="20% - Accent1 6 2 2 3 2 3 2 2 2" xfId="48037" xr:uid="{00000000-0005-0000-0000-0000EDBA0000}"/>
    <cellStyle name="20% - Accent1 6 2 2 3 2 3 2 3" xfId="48038" xr:uid="{00000000-0005-0000-0000-0000EEBA0000}"/>
    <cellStyle name="20% - Accent1 6 2 2 3 2 3 3" xfId="48039" xr:uid="{00000000-0005-0000-0000-0000EFBA0000}"/>
    <cellStyle name="20% - Accent1 6 2 2 3 2 3 3 2" xfId="48040" xr:uid="{00000000-0005-0000-0000-0000F0BA0000}"/>
    <cellStyle name="20% - Accent1 6 2 2 3 2 3 4" xfId="48041" xr:uid="{00000000-0005-0000-0000-0000F1BA0000}"/>
    <cellStyle name="20% - Accent1 6 2 2 3 2 4" xfId="48042" xr:uid="{00000000-0005-0000-0000-0000F2BA0000}"/>
    <cellStyle name="20% - Accent1 6 2 2 3 2 4 2" xfId="48043" xr:uid="{00000000-0005-0000-0000-0000F3BA0000}"/>
    <cellStyle name="20% - Accent1 6 2 2 3 2 4 2 2" xfId="48044" xr:uid="{00000000-0005-0000-0000-0000F4BA0000}"/>
    <cellStyle name="20% - Accent1 6 2 2 3 2 4 2 2 2" xfId="48045" xr:uid="{00000000-0005-0000-0000-0000F5BA0000}"/>
    <cellStyle name="20% - Accent1 6 2 2 3 2 4 2 3" xfId="48046" xr:uid="{00000000-0005-0000-0000-0000F6BA0000}"/>
    <cellStyle name="20% - Accent1 6 2 2 3 2 4 3" xfId="48047" xr:uid="{00000000-0005-0000-0000-0000F7BA0000}"/>
    <cellStyle name="20% - Accent1 6 2 2 3 2 4 3 2" xfId="48048" xr:uid="{00000000-0005-0000-0000-0000F8BA0000}"/>
    <cellStyle name="20% - Accent1 6 2 2 3 2 4 4" xfId="48049" xr:uid="{00000000-0005-0000-0000-0000F9BA0000}"/>
    <cellStyle name="20% - Accent1 6 2 2 3 2 5" xfId="48050" xr:uid="{00000000-0005-0000-0000-0000FABA0000}"/>
    <cellStyle name="20% - Accent1 6 2 2 3 2 5 2" xfId="48051" xr:uid="{00000000-0005-0000-0000-0000FBBA0000}"/>
    <cellStyle name="20% - Accent1 6 2 2 3 2 5 2 2" xfId="48052" xr:uid="{00000000-0005-0000-0000-0000FCBA0000}"/>
    <cellStyle name="20% - Accent1 6 2 2 3 2 5 3" xfId="48053" xr:uid="{00000000-0005-0000-0000-0000FDBA0000}"/>
    <cellStyle name="20% - Accent1 6 2 2 3 2 6" xfId="48054" xr:uid="{00000000-0005-0000-0000-0000FEBA0000}"/>
    <cellStyle name="20% - Accent1 6 2 2 3 2 6 2" xfId="48055" xr:uid="{00000000-0005-0000-0000-0000FFBA0000}"/>
    <cellStyle name="20% - Accent1 6 2 2 3 2 6 2 2" xfId="48056" xr:uid="{00000000-0005-0000-0000-000000BB0000}"/>
    <cellStyle name="20% - Accent1 6 2 2 3 2 6 3" xfId="48057" xr:uid="{00000000-0005-0000-0000-000001BB0000}"/>
    <cellStyle name="20% - Accent1 6 2 2 3 2 7" xfId="48058" xr:uid="{00000000-0005-0000-0000-000002BB0000}"/>
    <cellStyle name="20% - Accent1 6 2 2 3 2 7 2" xfId="48059" xr:uid="{00000000-0005-0000-0000-000003BB0000}"/>
    <cellStyle name="20% - Accent1 6 2 2 3 2 8" xfId="48060" xr:uid="{00000000-0005-0000-0000-000004BB0000}"/>
    <cellStyle name="20% - Accent1 6 2 2 3 2 8 2" xfId="48061" xr:uid="{00000000-0005-0000-0000-000005BB0000}"/>
    <cellStyle name="20% - Accent1 6 2 2 3 2 9" xfId="48062" xr:uid="{00000000-0005-0000-0000-000006BB0000}"/>
    <cellStyle name="20% - Accent1 6 2 2 3 3" xfId="48063" xr:uid="{00000000-0005-0000-0000-000007BB0000}"/>
    <cellStyle name="20% - Accent1 6 2 2 3 3 2" xfId="48064" xr:uid="{00000000-0005-0000-0000-000008BB0000}"/>
    <cellStyle name="20% - Accent1 6 2 2 3 3 2 2" xfId="48065" xr:uid="{00000000-0005-0000-0000-000009BB0000}"/>
    <cellStyle name="20% - Accent1 6 2 2 3 3 2 2 2" xfId="48066" xr:uid="{00000000-0005-0000-0000-00000ABB0000}"/>
    <cellStyle name="20% - Accent1 6 2 2 3 3 2 2 2 2" xfId="48067" xr:uid="{00000000-0005-0000-0000-00000BBB0000}"/>
    <cellStyle name="20% - Accent1 6 2 2 3 3 2 2 3" xfId="48068" xr:uid="{00000000-0005-0000-0000-00000CBB0000}"/>
    <cellStyle name="20% - Accent1 6 2 2 3 3 2 3" xfId="48069" xr:uid="{00000000-0005-0000-0000-00000DBB0000}"/>
    <cellStyle name="20% - Accent1 6 2 2 3 3 2 3 2" xfId="48070" xr:uid="{00000000-0005-0000-0000-00000EBB0000}"/>
    <cellStyle name="20% - Accent1 6 2 2 3 3 2 4" xfId="48071" xr:uid="{00000000-0005-0000-0000-00000FBB0000}"/>
    <cellStyle name="20% - Accent1 6 2 2 3 3 3" xfId="48072" xr:uid="{00000000-0005-0000-0000-000010BB0000}"/>
    <cellStyle name="20% - Accent1 6 2 2 3 3 3 2" xfId="48073" xr:uid="{00000000-0005-0000-0000-000011BB0000}"/>
    <cellStyle name="20% - Accent1 6 2 2 3 3 3 2 2" xfId="48074" xr:uid="{00000000-0005-0000-0000-000012BB0000}"/>
    <cellStyle name="20% - Accent1 6 2 2 3 3 3 2 2 2" xfId="48075" xr:uid="{00000000-0005-0000-0000-000013BB0000}"/>
    <cellStyle name="20% - Accent1 6 2 2 3 3 3 2 3" xfId="48076" xr:uid="{00000000-0005-0000-0000-000014BB0000}"/>
    <cellStyle name="20% - Accent1 6 2 2 3 3 3 3" xfId="48077" xr:uid="{00000000-0005-0000-0000-000015BB0000}"/>
    <cellStyle name="20% - Accent1 6 2 2 3 3 3 3 2" xfId="48078" xr:uid="{00000000-0005-0000-0000-000016BB0000}"/>
    <cellStyle name="20% - Accent1 6 2 2 3 3 3 4" xfId="48079" xr:uid="{00000000-0005-0000-0000-000017BB0000}"/>
    <cellStyle name="20% - Accent1 6 2 2 3 3 4" xfId="48080" xr:uid="{00000000-0005-0000-0000-000018BB0000}"/>
    <cellStyle name="20% - Accent1 6 2 2 3 3 4 2" xfId="48081" xr:uid="{00000000-0005-0000-0000-000019BB0000}"/>
    <cellStyle name="20% - Accent1 6 2 2 3 3 4 2 2" xfId="48082" xr:uid="{00000000-0005-0000-0000-00001ABB0000}"/>
    <cellStyle name="20% - Accent1 6 2 2 3 3 4 2 2 2" xfId="48083" xr:uid="{00000000-0005-0000-0000-00001BBB0000}"/>
    <cellStyle name="20% - Accent1 6 2 2 3 3 4 2 3" xfId="48084" xr:uid="{00000000-0005-0000-0000-00001CBB0000}"/>
    <cellStyle name="20% - Accent1 6 2 2 3 3 4 3" xfId="48085" xr:uid="{00000000-0005-0000-0000-00001DBB0000}"/>
    <cellStyle name="20% - Accent1 6 2 2 3 3 4 3 2" xfId="48086" xr:uid="{00000000-0005-0000-0000-00001EBB0000}"/>
    <cellStyle name="20% - Accent1 6 2 2 3 3 4 4" xfId="48087" xr:uid="{00000000-0005-0000-0000-00001FBB0000}"/>
    <cellStyle name="20% - Accent1 6 2 2 3 3 5" xfId="48088" xr:uid="{00000000-0005-0000-0000-000020BB0000}"/>
    <cellStyle name="20% - Accent1 6 2 2 3 3 5 2" xfId="48089" xr:uid="{00000000-0005-0000-0000-000021BB0000}"/>
    <cellStyle name="20% - Accent1 6 2 2 3 3 5 2 2" xfId="48090" xr:uid="{00000000-0005-0000-0000-000022BB0000}"/>
    <cellStyle name="20% - Accent1 6 2 2 3 3 5 3" xfId="48091" xr:uid="{00000000-0005-0000-0000-000023BB0000}"/>
    <cellStyle name="20% - Accent1 6 2 2 3 3 6" xfId="48092" xr:uid="{00000000-0005-0000-0000-000024BB0000}"/>
    <cellStyle name="20% - Accent1 6 2 2 3 3 6 2" xfId="48093" xr:uid="{00000000-0005-0000-0000-000025BB0000}"/>
    <cellStyle name="20% - Accent1 6 2 2 3 3 6 2 2" xfId="48094" xr:uid="{00000000-0005-0000-0000-000026BB0000}"/>
    <cellStyle name="20% - Accent1 6 2 2 3 3 6 3" xfId="48095" xr:uid="{00000000-0005-0000-0000-000027BB0000}"/>
    <cellStyle name="20% - Accent1 6 2 2 3 3 7" xfId="48096" xr:uid="{00000000-0005-0000-0000-000028BB0000}"/>
    <cellStyle name="20% - Accent1 6 2 2 3 3 7 2" xfId="48097" xr:uid="{00000000-0005-0000-0000-000029BB0000}"/>
    <cellStyle name="20% - Accent1 6 2 2 3 3 8" xfId="48098" xr:uid="{00000000-0005-0000-0000-00002ABB0000}"/>
    <cellStyle name="20% - Accent1 6 2 2 3 3 8 2" xfId="48099" xr:uid="{00000000-0005-0000-0000-00002BBB0000}"/>
    <cellStyle name="20% - Accent1 6 2 2 3 3 9" xfId="48100" xr:uid="{00000000-0005-0000-0000-00002CBB0000}"/>
    <cellStyle name="20% - Accent1 6 2 2 3 4" xfId="48101" xr:uid="{00000000-0005-0000-0000-00002DBB0000}"/>
    <cellStyle name="20% - Accent1 6 2 2 3 4 2" xfId="48102" xr:uid="{00000000-0005-0000-0000-00002EBB0000}"/>
    <cellStyle name="20% - Accent1 6 2 2 3 4 2 2" xfId="48103" xr:uid="{00000000-0005-0000-0000-00002FBB0000}"/>
    <cellStyle name="20% - Accent1 6 2 2 3 4 2 2 2" xfId="48104" xr:uid="{00000000-0005-0000-0000-000030BB0000}"/>
    <cellStyle name="20% - Accent1 6 2 2 3 4 2 3" xfId="48105" xr:uid="{00000000-0005-0000-0000-000031BB0000}"/>
    <cellStyle name="20% - Accent1 6 2 2 3 4 3" xfId="48106" xr:uid="{00000000-0005-0000-0000-000032BB0000}"/>
    <cellStyle name="20% - Accent1 6 2 2 3 4 3 2" xfId="48107" xr:uid="{00000000-0005-0000-0000-000033BB0000}"/>
    <cellStyle name="20% - Accent1 6 2 2 3 4 4" xfId="48108" xr:uid="{00000000-0005-0000-0000-000034BB0000}"/>
    <cellStyle name="20% - Accent1 6 2 2 3 5" xfId="48109" xr:uid="{00000000-0005-0000-0000-000035BB0000}"/>
    <cellStyle name="20% - Accent1 6 2 2 3 5 2" xfId="48110" xr:uid="{00000000-0005-0000-0000-000036BB0000}"/>
    <cellStyle name="20% - Accent1 6 2 2 3 5 2 2" xfId="48111" xr:uid="{00000000-0005-0000-0000-000037BB0000}"/>
    <cellStyle name="20% - Accent1 6 2 2 3 5 2 2 2" xfId="48112" xr:uid="{00000000-0005-0000-0000-000038BB0000}"/>
    <cellStyle name="20% - Accent1 6 2 2 3 5 2 3" xfId="48113" xr:uid="{00000000-0005-0000-0000-000039BB0000}"/>
    <cellStyle name="20% - Accent1 6 2 2 3 5 3" xfId="48114" xr:uid="{00000000-0005-0000-0000-00003ABB0000}"/>
    <cellStyle name="20% - Accent1 6 2 2 3 5 3 2" xfId="48115" xr:uid="{00000000-0005-0000-0000-00003BBB0000}"/>
    <cellStyle name="20% - Accent1 6 2 2 3 5 4" xfId="48116" xr:uid="{00000000-0005-0000-0000-00003CBB0000}"/>
    <cellStyle name="20% - Accent1 6 2 2 3 6" xfId="48117" xr:uid="{00000000-0005-0000-0000-00003DBB0000}"/>
    <cellStyle name="20% - Accent1 6 2 2 3 6 2" xfId="48118" xr:uid="{00000000-0005-0000-0000-00003EBB0000}"/>
    <cellStyle name="20% - Accent1 6 2 2 3 6 2 2" xfId="48119" xr:uid="{00000000-0005-0000-0000-00003FBB0000}"/>
    <cellStyle name="20% - Accent1 6 2 2 3 6 2 2 2" xfId="48120" xr:uid="{00000000-0005-0000-0000-000040BB0000}"/>
    <cellStyle name="20% - Accent1 6 2 2 3 6 2 3" xfId="48121" xr:uid="{00000000-0005-0000-0000-000041BB0000}"/>
    <cellStyle name="20% - Accent1 6 2 2 3 6 3" xfId="48122" xr:uid="{00000000-0005-0000-0000-000042BB0000}"/>
    <cellStyle name="20% - Accent1 6 2 2 3 6 3 2" xfId="48123" xr:uid="{00000000-0005-0000-0000-000043BB0000}"/>
    <cellStyle name="20% - Accent1 6 2 2 3 6 4" xfId="48124" xr:uid="{00000000-0005-0000-0000-000044BB0000}"/>
    <cellStyle name="20% - Accent1 6 2 2 3 7" xfId="48125" xr:uid="{00000000-0005-0000-0000-000045BB0000}"/>
    <cellStyle name="20% - Accent1 6 2 2 3 7 2" xfId="48126" xr:uid="{00000000-0005-0000-0000-000046BB0000}"/>
    <cellStyle name="20% - Accent1 6 2 2 3 7 2 2" xfId="48127" xr:uid="{00000000-0005-0000-0000-000047BB0000}"/>
    <cellStyle name="20% - Accent1 6 2 2 3 7 3" xfId="48128" xr:uid="{00000000-0005-0000-0000-000048BB0000}"/>
    <cellStyle name="20% - Accent1 6 2 2 3 8" xfId="48129" xr:uid="{00000000-0005-0000-0000-000049BB0000}"/>
    <cellStyle name="20% - Accent1 6 2 2 3 8 2" xfId="48130" xr:uid="{00000000-0005-0000-0000-00004ABB0000}"/>
    <cellStyle name="20% - Accent1 6 2 2 3 8 2 2" xfId="48131" xr:uid="{00000000-0005-0000-0000-00004BBB0000}"/>
    <cellStyle name="20% - Accent1 6 2 2 3 8 3" xfId="48132" xr:uid="{00000000-0005-0000-0000-00004CBB0000}"/>
    <cellStyle name="20% - Accent1 6 2 2 3 9" xfId="48133" xr:uid="{00000000-0005-0000-0000-00004DBB0000}"/>
    <cellStyle name="20% - Accent1 6 2 2 3 9 2" xfId="48134" xr:uid="{00000000-0005-0000-0000-00004EBB0000}"/>
    <cellStyle name="20% - Accent1 6 2 2 4" xfId="48135" xr:uid="{00000000-0005-0000-0000-00004FBB0000}"/>
    <cellStyle name="20% - Accent1 6 2 2 4 10" xfId="48136" xr:uid="{00000000-0005-0000-0000-000050BB0000}"/>
    <cellStyle name="20% - Accent1 6 2 2 4 10 2" xfId="48137" xr:uid="{00000000-0005-0000-0000-000051BB0000}"/>
    <cellStyle name="20% - Accent1 6 2 2 4 11" xfId="48138" xr:uid="{00000000-0005-0000-0000-000052BB0000}"/>
    <cellStyle name="20% - Accent1 6 2 2 4 2" xfId="48139" xr:uid="{00000000-0005-0000-0000-000053BB0000}"/>
    <cellStyle name="20% - Accent1 6 2 2 4 2 2" xfId="48140" xr:uid="{00000000-0005-0000-0000-000054BB0000}"/>
    <cellStyle name="20% - Accent1 6 2 2 4 2 2 2" xfId="48141" xr:uid="{00000000-0005-0000-0000-000055BB0000}"/>
    <cellStyle name="20% - Accent1 6 2 2 4 2 2 2 2" xfId="48142" xr:uid="{00000000-0005-0000-0000-000056BB0000}"/>
    <cellStyle name="20% - Accent1 6 2 2 4 2 2 2 2 2" xfId="48143" xr:uid="{00000000-0005-0000-0000-000057BB0000}"/>
    <cellStyle name="20% - Accent1 6 2 2 4 2 2 2 3" xfId="48144" xr:uid="{00000000-0005-0000-0000-000058BB0000}"/>
    <cellStyle name="20% - Accent1 6 2 2 4 2 2 3" xfId="48145" xr:uid="{00000000-0005-0000-0000-000059BB0000}"/>
    <cellStyle name="20% - Accent1 6 2 2 4 2 2 3 2" xfId="48146" xr:uid="{00000000-0005-0000-0000-00005ABB0000}"/>
    <cellStyle name="20% - Accent1 6 2 2 4 2 2 4" xfId="48147" xr:uid="{00000000-0005-0000-0000-00005BBB0000}"/>
    <cellStyle name="20% - Accent1 6 2 2 4 2 3" xfId="48148" xr:uid="{00000000-0005-0000-0000-00005CBB0000}"/>
    <cellStyle name="20% - Accent1 6 2 2 4 2 3 2" xfId="48149" xr:uid="{00000000-0005-0000-0000-00005DBB0000}"/>
    <cellStyle name="20% - Accent1 6 2 2 4 2 3 2 2" xfId="48150" xr:uid="{00000000-0005-0000-0000-00005EBB0000}"/>
    <cellStyle name="20% - Accent1 6 2 2 4 2 3 2 2 2" xfId="48151" xr:uid="{00000000-0005-0000-0000-00005FBB0000}"/>
    <cellStyle name="20% - Accent1 6 2 2 4 2 3 2 3" xfId="48152" xr:uid="{00000000-0005-0000-0000-000060BB0000}"/>
    <cellStyle name="20% - Accent1 6 2 2 4 2 3 3" xfId="48153" xr:uid="{00000000-0005-0000-0000-000061BB0000}"/>
    <cellStyle name="20% - Accent1 6 2 2 4 2 3 3 2" xfId="48154" xr:uid="{00000000-0005-0000-0000-000062BB0000}"/>
    <cellStyle name="20% - Accent1 6 2 2 4 2 3 4" xfId="48155" xr:uid="{00000000-0005-0000-0000-000063BB0000}"/>
    <cellStyle name="20% - Accent1 6 2 2 4 2 4" xfId="48156" xr:uid="{00000000-0005-0000-0000-000064BB0000}"/>
    <cellStyle name="20% - Accent1 6 2 2 4 2 4 2" xfId="48157" xr:uid="{00000000-0005-0000-0000-000065BB0000}"/>
    <cellStyle name="20% - Accent1 6 2 2 4 2 4 2 2" xfId="48158" xr:uid="{00000000-0005-0000-0000-000066BB0000}"/>
    <cellStyle name="20% - Accent1 6 2 2 4 2 4 2 2 2" xfId="48159" xr:uid="{00000000-0005-0000-0000-000067BB0000}"/>
    <cellStyle name="20% - Accent1 6 2 2 4 2 4 2 3" xfId="48160" xr:uid="{00000000-0005-0000-0000-000068BB0000}"/>
    <cellStyle name="20% - Accent1 6 2 2 4 2 4 3" xfId="48161" xr:uid="{00000000-0005-0000-0000-000069BB0000}"/>
    <cellStyle name="20% - Accent1 6 2 2 4 2 4 3 2" xfId="48162" xr:uid="{00000000-0005-0000-0000-00006ABB0000}"/>
    <cellStyle name="20% - Accent1 6 2 2 4 2 4 4" xfId="48163" xr:uid="{00000000-0005-0000-0000-00006BBB0000}"/>
    <cellStyle name="20% - Accent1 6 2 2 4 2 5" xfId="48164" xr:uid="{00000000-0005-0000-0000-00006CBB0000}"/>
    <cellStyle name="20% - Accent1 6 2 2 4 2 5 2" xfId="48165" xr:uid="{00000000-0005-0000-0000-00006DBB0000}"/>
    <cellStyle name="20% - Accent1 6 2 2 4 2 5 2 2" xfId="48166" xr:uid="{00000000-0005-0000-0000-00006EBB0000}"/>
    <cellStyle name="20% - Accent1 6 2 2 4 2 5 3" xfId="48167" xr:uid="{00000000-0005-0000-0000-00006FBB0000}"/>
    <cellStyle name="20% - Accent1 6 2 2 4 2 6" xfId="48168" xr:uid="{00000000-0005-0000-0000-000070BB0000}"/>
    <cellStyle name="20% - Accent1 6 2 2 4 2 6 2" xfId="48169" xr:uid="{00000000-0005-0000-0000-000071BB0000}"/>
    <cellStyle name="20% - Accent1 6 2 2 4 2 6 2 2" xfId="48170" xr:uid="{00000000-0005-0000-0000-000072BB0000}"/>
    <cellStyle name="20% - Accent1 6 2 2 4 2 6 3" xfId="48171" xr:uid="{00000000-0005-0000-0000-000073BB0000}"/>
    <cellStyle name="20% - Accent1 6 2 2 4 2 7" xfId="48172" xr:uid="{00000000-0005-0000-0000-000074BB0000}"/>
    <cellStyle name="20% - Accent1 6 2 2 4 2 7 2" xfId="48173" xr:uid="{00000000-0005-0000-0000-000075BB0000}"/>
    <cellStyle name="20% - Accent1 6 2 2 4 2 8" xfId="48174" xr:uid="{00000000-0005-0000-0000-000076BB0000}"/>
    <cellStyle name="20% - Accent1 6 2 2 4 2 8 2" xfId="48175" xr:uid="{00000000-0005-0000-0000-000077BB0000}"/>
    <cellStyle name="20% - Accent1 6 2 2 4 2 9" xfId="48176" xr:uid="{00000000-0005-0000-0000-000078BB0000}"/>
    <cellStyle name="20% - Accent1 6 2 2 4 3" xfId="48177" xr:uid="{00000000-0005-0000-0000-000079BB0000}"/>
    <cellStyle name="20% - Accent1 6 2 2 4 3 2" xfId="48178" xr:uid="{00000000-0005-0000-0000-00007ABB0000}"/>
    <cellStyle name="20% - Accent1 6 2 2 4 3 2 2" xfId="48179" xr:uid="{00000000-0005-0000-0000-00007BBB0000}"/>
    <cellStyle name="20% - Accent1 6 2 2 4 3 2 2 2" xfId="48180" xr:uid="{00000000-0005-0000-0000-00007CBB0000}"/>
    <cellStyle name="20% - Accent1 6 2 2 4 3 2 2 2 2" xfId="48181" xr:uid="{00000000-0005-0000-0000-00007DBB0000}"/>
    <cellStyle name="20% - Accent1 6 2 2 4 3 2 2 3" xfId="48182" xr:uid="{00000000-0005-0000-0000-00007EBB0000}"/>
    <cellStyle name="20% - Accent1 6 2 2 4 3 2 3" xfId="48183" xr:uid="{00000000-0005-0000-0000-00007FBB0000}"/>
    <cellStyle name="20% - Accent1 6 2 2 4 3 2 3 2" xfId="48184" xr:uid="{00000000-0005-0000-0000-000080BB0000}"/>
    <cellStyle name="20% - Accent1 6 2 2 4 3 2 4" xfId="48185" xr:uid="{00000000-0005-0000-0000-000081BB0000}"/>
    <cellStyle name="20% - Accent1 6 2 2 4 3 3" xfId="48186" xr:uid="{00000000-0005-0000-0000-000082BB0000}"/>
    <cellStyle name="20% - Accent1 6 2 2 4 3 3 2" xfId="48187" xr:uid="{00000000-0005-0000-0000-000083BB0000}"/>
    <cellStyle name="20% - Accent1 6 2 2 4 3 3 2 2" xfId="48188" xr:uid="{00000000-0005-0000-0000-000084BB0000}"/>
    <cellStyle name="20% - Accent1 6 2 2 4 3 3 2 2 2" xfId="48189" xr:uid="{00000000-0005-0000-0000-000085BB0000}"/>
    <cellStyle name="20% - Accent1 6 2 2 4 3 3 2 3" xfId="48190" xr:uid="{00000000-0005-0000-0000-000086BB0000}"/>
    <cellStyle name="20% - Accent1 6 2 2 4 3 3 3" xfId="48191" xr:uid="{00000000-0005-0000-0000-000087BB0000}"/>
    <cellStyle name="20% - Accent1 6 2 2 4 3 3 3 2" xfId="48192" xr:uid="{00000000-0005-0000-0000-000088BB0000}"/>
    <cellStyle name="20% - Accent1 6 2 2 4 3 3 4" xfId="48193" xr:uid="{00000000-0005-0000-0000-000089BB0000}"/>
    <cellStyle name="20% - Accent1 6 2 2 4 3 4" xfId="48194" xr:uid="{00000000-0005-0000-0000-00008ABB0000}"/>
    <cellStyle name="20% - Accent1 6 2 2 4 3 4 2" xfId="48195" xr:uid="{00000000-0005-0000-0000-00008BBB0000}"/>
    <cellStyle name="20% - Accent1 6 2 2 4 3 4 2 2" xfId="48196" xr:uid="{00000000-0005-0000-0000-00008CBB0000}"/>
    <cellStyle name="20% - Accent1 6 2 2 4 3 4 2 2 2" xfId="48197" xr:uid="{00000000-0005-0000-0000-00008DBB0000}"/>
    <cellStyle name="20% - Accent1 6 2 2 4 3 4 2 3" xfId="48198" xr:uid="{00000000-0005-0000-0000-00008EBB0000}"/>
    <cellStyle name="20% - Accent1 6 2 2 4 3 4 3" xfId="48199" xr:uid="{00000000-0005-0000-0000-00008FBB0000}"/>
    <cellStyle name="20% - Accent1 6 2 2 4 3 4 3 2" xfId="48200" xr:uid="{00000000-0005-0000-0000-000090BB0000}"/>
    <cellStyle name="20% - Accent1 6 2 2 4 3 4 4" xfId="48201" xr:uid="{00000000-0005-0000-0000-000091BB0000}"/>
    <cellStyle name="20% - Accent1 6 2 2 4 3 5" xfId="48202" xr:uid="{00000000-0005-0000-0000-000092BB0000}"/>
    <cellStyle name="20% - Accent1 6 2 2 4 3 5 2" xfId="48203" xr:uid="{00000000-0005-0000-0000-000093BB0000}"/>
    <cellStyle name="20% - Accent1 6 2 2 4 3 5 2 2" xfId="48204" xr:uid="{00000000-0005-0000-0000-000094BB0000}"/>
    <cellStyle name="20% - Accent1 6 2 2 4 3 5 3" xfId="48205" xr:uid="{00000000-0005-0000-0000-000095BB0000}"/>
    <cellStyle name="20% - Accent1 6 2 2 4 3 6" xfId="48206" xr:uid="{00000000-0005-0000-0000-000096BB0000}"/>
    <cellStyle name="20% - Accent1 6 2 2 4 3 6 2" xfId="48207" xr:uid="{00000000-0005-0000-0000-000097BB0000}"/>
    <cellStyle name="20% - Accent1 6 2 2 4 3 6 2 2" xfId="48208" xr:uid="{00000000-0005-0000-0000-000098BB0000}"/>
    <cellStyle name="20% - Accent1 6 2 2 4 3 6 3" xfId="48209" xr:uid="{00000000-0005-0000-0000-000099BB0000}"/>
    <cellStyle name="20% - Accent1 6 2 2 4 3 7" xfId="48210" xr:uid="{00000000-0005-0000-0000-00009ABB0000}"/>
    <cellStyle name="20% - Accent1 6 2 2 4 3 7 2" xfId="48211" xr:uid="{00000000-0005-0000-0000-00009BBB0000}"/>
    <cellStyle name="20% - Accent1 6 2 2 4 3 8" xfId="48212" xr:uid="{00000000-0005-0000-0000-00009CBB0000}"/>
    <cellStyle name="20% - Accent1 6 2 2 4 3 8 2" xfId="48213" xr:uid="{00000000-0005-0000-0000-00009DBB0000}"/>
    <cellStyle name="20% - Accent1 6 2 2 4 3 9" xfId="48214" xr:uid="{00000000-0005-0000-0000-00009EBB0000}"/>
    <cellStyle name="20% - Accent1 6 2 2 4 4" xfId="48215" xr:uid="{00000000-0005-0000-0000-00009FBB0000}"/>
    <cellStyle name="20% - Accent1 6 2 2 4 4 2" xfId="48216" xr:uid="{00000000-0005-0000-0000-0000A0BB0000}"/>
    <cellStyle name="20% - Accent1 6 2 2 4 4 2 2" xfId="48217" xr:uid="{00000000-0005-0000-0000-0000A1BB0000}"/>
    <cellStyle name="20% - Accent1 6 2 2 4 4 2 2 2" xfId="48218" xr:uid="{00000000-0005-0000-0000-0000A2BB0000}"/>
    <cellStyle name="20% - Accent1 6 2 2 4 4 2 3" xfId="48219" xr:uid="{00000000-0005-0000-0000-0000A3BB0000}"/>
    <cellStyle name="20% - Accent1 6 2 2 4 4 3" xfId="48220" xr:uid="{00000000-0005-0000-0000-0000A4BB0000}"/>
    <cellStyle name="20% - Accent1 6 2 2 4 4 3 2" xfId="48221" xr:uid="{00000000-0005-0000-0000-0000A5BB0000}"/>
    <cellStyle name="20% - Accent1 6 2 2 4 4 4" xfId="48222" xr:uid="{00000000-0005-0000-0000-0000A6BB0000}"/>
    <cellStyle name="20% - Accent1 6 2 2 4 5" xfId="48223" xr:uid="{00000000-0005-0000-0000-0000A7BB0000}"/>
    <cellStyle name="20% - Accent1 6 2 2 4 5 2" xfId="48224" xr:uid="{00000000-0005-0000-0000-0000A8BB0000}"/>
    <cellStyle name="20% - Accent1 6 2 2 4 5 2 2" xfId="48225" xr:uid="{00000000-0005-0000-0000-0000A9BB0000}"/>
    <cellStyle name="20% - Accent1 6 2 2 4 5 2 2 2" xfId="48226" xr:uid="{00000000-0005-0000-0000-0000AABB0000}"/>
    <cellStyle name="20% - Accent1 6 2 2 4 5 2 3" xfId="48227" xr:uid="{00000000-0005-0000-0000-0000ABBB0000}"/>
    <cellStyle name="20% - Accent1 6 2 2 4 5 3" xfId="48228" xr:uid="{00000000-0005-0000-0000-0000ACBB0000}"/>
    <cellStyle name="20% - Accent1 6 2 2 4 5 3 2" xfId="48229" xr:uid="{00000000-0005-0000-0000-0000ADBB0000}"/>
    <cellStyle name="20% - Accent1 6 2 2 4 5 4" xfId="48230" xr:uid="{00000000-0005-0000-0000-0000AEBB0000}"/>
    <cellStyle name="20% - Accent1 6 2 2 4 6" xfId="48231" xr:uid="{00000000-0005-0000-0000-0000AFBB0000}"/>
    <cellStyle name="20% - Accent1 6 2 2 4 6 2" xfId="48232" xr:uid="{00000000-0005-0000-0000-0000B0BB0000}"/>
    <cellStyle name="20% - Accent1 6 2 2 4 6 2 2" xfId="48233" xr:uid="{00000000-0005-0000-0000-0000B1BB0000}"/>
    <cellStyle name="20% - Accent1 6 2 2 4 6 2 2 2" xfId="48234" xr:uid="{00000000-0005-0000-0000-0000B2BB0000}"/>
    <cellStyle name="20% - Accent1 6 2 2 4 6 2 3" xfId="48235" xr:uid="{00000000-0005-0000-0000-0000B3BB0000}"/>
    <cellStyle name="20% - Accent1 6 2 2 4 6 3" xfId="48236" xr:uid="{00000000-0005-0000-0000-0000B4BB0000}"/>
    <cellStyle name="20% - Accent1 6 2 2 4 6 3 2" xfId="48237" xr:uid="{00000000-0005-0000-0000-0000B5BB0000}"/>
    <cellStyle name="20% - Accent1 6 2 2 4 6 4" xfId="48238" xr:uid="{00000000-0005-0000-0000-0000B6BB0000}"/>
    <cellStyle name="20% - Accent1 6 2 2 4 7" xfId="48239" xr:uid="{00000000-0005-0000-0000-0000B7BB0000}"/>
    <cellStyle name="20% - Accent1 6 2 2 4 7 2" xfId="48240" xr:uid="{00000000-0005-0000-0000-0000B8BB0000}"/>
    <cellStyle name="20% - Accent1 6 2 2 4 7 2 2" xfId="48241" xr:uid="{00000000-0005-0000-0000-0000B9BB0000}"/>
    <cellStyle name="20% - Accent1 6 2 2 4 7 3" xfId="48242" xr:uid="{00000000-0005-0000-0000-0000BABB0000}"/>
    <cellStyle name="20% - Accent1 6 2 2 4 8" xfId="48243" xr:uid="{00000000-0005-0000-0000-0000BBBB0000}"/>
    <cellStyle name="20% - Accent1 6 2 2 4 8 2" xfId="48244" xr:uid="{00000000-0005-0000-0000-0000BCBB0000}"/>
    <cellStyle name="20% - Accent1 6 2 2 4 8 2 2" xfId="48245" xr:uid="{00000000-0005-0000-0000-0000BDBB0000}"/>
    <cellStyle name="20% - Accent1 6 2 2 4 8 3" xfId="48246" xr:uid="{00000000-0005-0000-0000-0000BEBB0000}"/>
    <cellStyle name="20% - Accent1 6 2 2 4 9" xfId="48247" xr:uid="{00000000-0005-0000-0000-0000BFBB0000}"/>
    <cellStyle name="20% - Accent1 6 2 2 4 9 2" xfId="48248" xr:uid="{00000000-0005-0000-0000-0000C0BB0000}"/>
    <cellStyle name="20% - Accent1 6 2 2 5" xfId="48249" xr:uid="{00000000-0005-0000-0000-0000C1BB0000}"/>
    <cellStyle name="20% - Accent1 6 2 2 5 2" xfId="48250" xr:uid="{00000000-0005-0000-0000-0000C2BB0000}"/>
    <cellStyle name="20% - Accent1 6 2 2 5 2 2" xfId="48251" xr:uid="{00000000-0005-0000-0000-0000C3BB0000}"/>
    <cellStyle name="20% - Accent1 6 2 2 5 2 2 2" xfId="48252" xr:uid="{00000000-0005-0000-0000-0000C4BB0000}"/>
    <cellStyle name="20% - Accent1 6 2 2 5 2 2 2 2" xfId="48253" xr:uid="{00000000-0005-0000-0000-0000C5BB0000}"/>
    <cellStyle name="20% - Accent1 6 2 2 5 2 2 3" xfId="48254" xr:uid="{00000000-0005-0000-0000-0000C6BB0000}"/>
    <cellStyle name="20% - Accent1 6 2 2 5 2 3" xfId="48255" xr:uid="{00000000-0005-0000-0000-0000C7BB0000}"/>
    <cellStyle name="20% - Accent1 6 2 2 5 2 3 2" xfId="48256" xr:uid="{00000000-0005-0000-0000-0000C8BB0000}"/>
    <cellStyle name="20% - Accent1 6 2 2 5 2 4" xfId="48257" xr:uid="{00000000-0005-0000-0000-0000C9BB0000}"/>
    <cellStyle name="20% - Accent1 6 2 2 5 3" xfId="48258" xr:uid="{00000000-0005-0000-0000-0000CABB0000}"/>
    <cellStyle name="20% - Accent1 6 2 2 5 3 2" xfId="48259" xr:uid="{00000000-0005-0000-0000-0000CBBB0000}"/>
    <cellStyle name="20% - Accent1 6 2 2 5 3 2 2" xfId="48260" xr:uid="{00000000-0005-0000-0000-0000CCBB0000}"/>
    <cellStyle name="20% - Accent1 6 2 2 5 3 2 2 2" xfId="48261" xr:uid="{00000000-0005-0000-0000-0000CDBB0000}"/>
    <cellStyle name="20% - Accent1 6 2 2 5 3 2 3" xfId="48262" xr:uid="{00000000-0005-0000-0000-0000CEBB0000}"/>
    <cellStyle name="20% - Accent1 6 2 2 5 3 3" xfId="48263" xr:uid="{00000000-0005-0000-0000-0000CFBB0000}"/>
    <cellStyle name="20% - Accent1 6 2 2 5 3 3 2" xfId="48264" xr:uid="{00000000-0005-0000-0000-0000D0BB0000}"/>
    <cellStyle name="20% - Accent1 6 2 2 5 3 4" xfId="48265" xr:uid="{00000000-0005-0000-0000-0000D1BB0000}"/>
    <cellStyle name="20% - Accent1 6 2 2 5 4" xfId="48266" xr:uid="{00000000-0005-0000-0000-0000D2BB0000}"/>
    <cellStyle name="20% - Accent1 6 2 2 5 4 2" xfId="48267" xr:uid="{00000000-0005-0000-0000-0000D3BB0000}"/>
    <cellStyle name="20% - Accent1 6 2 2 5 4 2 2" xfId="48268" xr:uid="{00000000-0005-0000-0000-0000D4BB0000}"/>
    <cellStyle name="20% - Accent1 6 2 2 5 4 2 2 2" xfId="48269" xr:uid="{00000000-0005-0000-0000-0000D5BB0000}"/>
    <cellStyle name="20% - Accent1 6 2 2 5 4 2 3" xfId="48270" xr:uid="{00000000-0005-0000-0000-0000D6BB0000}"/>
    <cellStyle name="20% - Accent1 6 2 2 5 4 3" xfId="48271" xr:uid="{00000000-0005-0000-0000-0000D7BB0000}"/>
    <cellStyle name="20% - Accent1 6 2 2 5 4 3 2" xfId="48272" xr:uid="{00000000-0005-0000-0000-0000D8BB0000}"/>
    <cellStyle name="20% - Accent1 6 2 2 5 4 4" xfId="48273" xr:uid="{00000000-0005-0000-0000-0000D9BB0000}"/>
    <cellStyle name="20% - Accent1 6 2 2 5 5" xfId="48274" xr:uid="{00000000-0005-0000-0000-0000DABB0000}"/>
    <cellStyle name="20% - Accent1 6 2 2 5 5 2" xfId="48275" xr:uid="{00000000-0005-0000-0000-0000DBBB0000}"/>
    <cellStyle name="20% - Accent1 6 2 2 5 5 2 2" xfId="48276" xr:uid="{00000000-0005-0000-0000-0000DCBB0000}"/>
    <cellStyle name="20% - Accent1 6 2 2 5 5 3" xfId="48277" xr:uid="{00000000-0005-0000-0000-0000DDBB0000}"/>
    <cellStyle name="20% - Accent1 6 2 2 5 6" xfId="48278" xr:uid="{00000000-0005-0000-0000-0000DEBB0000}"/>
    <cellStyle name="20% - Accent1 6 2 2 5 6 2" xfId="48279" xr:uid="{00000000-0005-0000-0000-0000DFBB0000}"/>
    <cellStyle name="20% - Accent1 6 2 2 5 6 2 2" xfId="48280" xr:uid="{00000000-0005-0000-0000-0000E0BB0000}"/>
    <cellStyle name="20% - Accent1 6 2 2 5 6 3" xfId="48281" xr:uid="{00000000-0005-0000-0000-0000E1BB0000}"/>
    <cellStyle name="20% - Accent1 6 2 2 5 7" xfId="48282" xr:uid="{00000000-0005-0000-0000-0000E2BB0000}"/>
    <cellStyle name="20% - Accent1 6 2 2 5 7 2" xfId="48283" xr:uid="{00000000-0005-0000-0000-0000E3BB0000}"/>
    <cellStyle name="20% - Accent1 6 2 2 5 8" xfId="48284" xr:uid="{00000000-0005-0000-0000-0000E4BB0000}"/>
    <cellStyle name="20% - Accent1 6 2 2 5 8 2" xfId="48285" xr:uid="{00000000-0005-0000-0000-0000E5BB0000}"/>
    <cellStyle name="20% - Accent1 6 2 2 5 9" xfId="48286" xr:uid="{00000000-0005-0000-0000-0000E6BB0000}"/>
    <cellStyle name="20% - Accent1 6 2 2 6" xfId="48287" xr:uid="{00000000-0005-0000-0000-0000E7BB0000}"/>
    <cellStyle name="20% - Accent1 6 2 2 6 2" xfId="48288" xr:uid="{00000000-0005-0000-0000-0000E8BB0000}"/>
    <cellStyle name="20% - Accent1 6 2 2 6 2 2" xfId="48289" xr:uid="{00000000-0005-0000-0000-0000E9BB0000}"/>
    <cellStyle name="20% - Accent1 6 2 2 6 2 2 2" xfId="48290" xr:uid="{00000000-0005-0000-0000-0000EABB0000}"/>
    <cellStyle name="20% - Accent1 6 2 2 6 2 2 2 2" xfId="48291" xr:uid="{00000000-0005-0000-0000-0000EBBB0000}"/>
    <cellStyle name="20% - Accent1 6 2 2 6 2 2 3" xfId="48292" xr:uid="{00000000-0005-0000-0000-0000ECBB0000}"/>
    <cellStyle name="20% - Accent1 6 2 2 6 2 3" xfId="48293" xr:uid="{00000000-0005-0000-0000-0000EDBB0000}"/>
    <cellStyle name="20% - Accent1 6 2 2 6 2 3 2" xfId="48294" xr:uid="{00000000-0005-0000-0000-0000EEBB0000}"/>
    <cellStyle name="20% - Accent1 6 2 2 6 2 4" xfId="48295" xr:uid="{00000000-0005-0000-0000-0000EFBB0000}"/>
    <cellStyle name="20% - Accent1 6 2 2 6 3" xfId="48296" xr:uid="{00000000-0005-0000-0000-0000F0BB0000}"/>
    <cellStyle name="20% - Accent1 6 2 2 6 3 2" xfId="48297" xr:uid="{00000000-0005-0000-0000-0000F1BB0000}"/>
    <cellStyle name="20% - Accent1 6 2 2 6 3 2 2" xfId="48298" xr:uid="{00000000-0005-0000-0000-0000F2BB0000}"/>
    <cellStyle name="20% - Accent1 6 2 2 6 3 2 2 2" xfId="48299" xr:uid="{00000000-0005-0000-0000-0000F3BB0000}"/>
    <cellStyle name="20% - Accent1 6 2 2 6 3 2 3" xfId="48300" xr:uid="{00000000-0005-0000-0000-0000F4BB0000}"/>
    <cellStyle name="20% - Accent1 6 2 2 6 3 3" xfId="48301" xr:uid="{00000000-0005-0000-0000-0000F5BB0000}"/>
    <cellStyle name="20% - Accent1 6 2 2 6 3 3 2" xfId="48302" xr:uid="{00000000-0005-0000-0000-0000F6BB0000}"/>
    <cellStyle name="20% - Accent1 6 2 2 6 3 4" xfId="48303" xr:uid="{00000000-0005-0000-0000-0000F7BB0000}"/>
    <cellStyle name="20% - Accent1 6 2 2 6 4" xfId="48304" xr:uid="{00000000-0005-0000-0000-0000F8BB0000}"/>
    <cellStyle name="20% - Accent1 6 2 2 6 4 2" xfId="48305" xr:uid="{00000000-0005-0000-0000-0000F9BB0000}"/>
    <cellStyle name="20% - Accent1 6 2 2 6 4 2 2" xfId="48306" xr:uid="{00000000-0005-0000-0000-0000FABB0000}"/>
    <cellStyle name="20% - Accent1 6 2 2 6 4 2 2 2" xfId="48307" xr:uid="{00000000-0005-0000-0000-0000FBBB0000}"/>
    <cellStyle name="20% - Accent1 6 2 2 6 4 2 3" xfId="48308" xr:uid="{00000000-0005-0000-0000-0000FCBB0000}"/>
    <cellStyle name="20% - Accent1 6 2 2 6 4 3" xfId="48309" xr:uid="{00000000-0005-0000-0000-0000FDBB0000}"/>
    <cellStyle name="20% - Accent1 6 2 2 6 4 3 2" xfId="48310" xr:uid="{00000000-0005-0000-0000-0000FEBB0000}"/>
    <cellStyle name="20% - Accent1 6 2 2 6 4 4" xfId="48311" xr:uid="{00000000-0005-0000-0000-0000FFBB0000}"/>
    <cellStyle name="20% - Accent1 6 2 2 6 5" xfId="48312" xr:uid="{00000000-0005-0000-0000-000000BC0000}"/>
    <cellStyle name="20% - Accent1 6 2 2 6 5 2" xfId="48313" xr:uid="{00000000-0005-0000-0000-000001BC0000}"/>
    <cellStyle name="20% - Accent1 6 2 2 6 5 2 2" xfId="48314" xr:uid="{00000000-0005-0000-0000-000002BC0000}"/>
    <cellStyle name="20% - Accent1 6 2 2 6 5 3" xfId="48315" xr:uid="{00000000-0005-0000-0000-000003BC0000}"/>
    <cellStyle name="20% - Accent1 6 2 2 6 6" xfId="48316" xr:uid="{00000000-0005-0000-0000-000004BC0000}"/>
    <cellStyle name="20% - Accent1 6 2 2 6 6 2" xfId="48317" xr:uid="{00000000-0005-0000-0000-000005BC0000}"/>
    <cellStyle name="20% - Accent1 6 2 2 6 6 2 2" xfId="48318" xr:uid="{00000000-0005-0000-0000-000006BC0000}"/>
    <cellStyle name="20% - Accent1 6 2 2 6 6 3" xfId="48319" xr:uid="{00000000-0005-0000-0000-000007BC0000}"/>
    <cellStyle name="20% - Accent1 6 2 2 6 7" xfId="48320" xr:uid="{00000000-0005-0000-0000-000008BC0000}"/>
    <cellStyle name="20% - Accent1 6 2 2 6 7 2" xfId="48321" xr:uid="{00000000-0005-0000-0000-000009BC0000}"/>
    <cellStyle name="20% - Accent1 6 2 2 6 8" xfId="48322" xr:uid="{00000000-0005-0000-0000-00000ABC0000}"/>
    <cellStyle name="20% - Accent1 6 2 2 6 8 2" xfId="48323" xr:uid="{00000000-0005-0000-0000-00000BBC0000}"/>
    <cellStyle name="20% - Accent1 6 2 2 6 9" xfId="48324" xr:uid="{00000000-0005-0000-0000-00000CBC0000}"/>
    <cellStyle name="20% - Accent1 6 2 2 7" xfId="48325" xr:uid="{00000000-0005-0000-0000-00000DBC0000}"/>
    <cellStyle name="20% - Accent1 6 2 2 7 2" xfId="48326" xr:uid="{00000000-0005-0000-0000-00000EBC0000}"/>
    <cellStyle name="20% - Accent1 6 2 2 7 2 2" xfId="48327" xr:uid="{00000000-0005-0000-0000-00000FBC0000}"/>
    <cellStyle name="20% - Accent1 6 2 2 7 2 2 2" xfId="48328" xr:uid="{00000000-0005-0000-0000-000010BC0000}"/>
    <cellStyle name="20% - Accent1 6 2 2 7 2 3" xfId="48329" xr:uid="{00000000-0005-0000-0000-000011BC0000}"/>
    <cellStyle name="20% - Accent1 6 2 2 7 3" xfId="48330" xr:uid="{00000000-0005-0000-0000-000012BC0000}"/>
    <cellStyle name="20% - Accent1 6 2 2 7 3 2" xfId="48331" xr:uid="{00000000-0005-0000-0000-000013BC0000}"/>
    <cellStyle name="20% - Accent1 6 2 2 7 4" xfId="48332" xr:uid="{00000000-0005-0000-0000-000014BC0000}"/>
    <cellStyle name="20% - Accent1 6 2 2 8" xfId="48333" xr:uid="{00000000-0005-0000-0000-000015BC0000}"/>
    <cellStyle name="20% - Accent1 6 2 2 8 2" xfId="48334" xr:uid="{00000000-0005-0000-0000-000016BC0000}"/>
    <cellStyle name="20% - Accent1 6 2 2 8 2 2" xfId="48335" xr:uid="{00000000-0005-0000-0000-000017BC0000}"/>
    <cellStyle name="20% - Accent1 6 2 2 8 2 2 2" xfId="48336" xr:uid="{00000000-0005-0000-0000-000018BC0000}"/>
    <cellStyle name="20% - Accent1 6 2 2 8 2 3" xfId="48337" xr:uid="{00000000-0005-0000-0000-000019BC0000}"/>
    <cellStyle name="20% - Accent1 6 2 2 8 3" xfId="48338" xr:uid="{00000000-0005-0000-0000-00001ABC0000}"/>
    <cellStyle name="20% - Accent1 6 2 2 8 3 2" xfId="48339" xr:uid="{00000000-0005-0000-0000-00001BBC0000}"/>
    <cellStyle name="20% - Accent1 6 2 2 8 4" xfId="48340" xr:uid="{00000000-0005-0000-0000-00001CBC0000}"/>
    <cellStyle name="20% - Accent1 6 2 2 9" xfId="48341" xr:uid="{00000000-0005-0000-0000-00001DBC0000}"/>
    <cellStyle name="20% - Accent1 6 2 2 9 2" xfId="48342" xr:uid="{00000000-0005-0000-0000-00001EBC0000}"/>
    <cellStyle name="20% - Accent1 6 2 2 9 2 2" xfId="48343" xr:uid="{00000000-0005-0000-0000-00001FBC0000}"/>
    <cellStyle name="20% - Accent1 6 2 2 9 2 2 2" xfId="48344" xr:uid="{00000000-0005-0000-0000-000020BC0000}"/>
    <cellStyle name="20% - Accent1 6 2 2 9 2 3" xfId="48345" xr:uid="{00000000-0005-0000-0000-000021BC0000}"/>
    <cellStyle name="20% - Accent1 6 2 2 9 3" xfId="48346" xr:uid="{00000000-0005-0000-0000-000022BC0000}"/>
    <cellStyle name="20% - Accent1 6 2 2 9 3 2" xfId="48347" xr:uid="{00000000-0005-0000-0000-000023BC0000}"/>
    <cellStyle name="20% - Accent1 6 2 2 9 4" xfId="48348" xr:uid="{00000000-0005-0000-0000-000024BC0000}"/>
    <cellStyle name="20% - Accent1 6 2 3" xfId="48349" xr:uid="{00000000-0005-0000-0000-000025BC0000}"/>
    <cellStyle name="20% - Accent1 6 2 3 10" xfId="48350" xr:uid="{00000000-0005-0000-0000-000026BC0000}"/>
    <cellStyle name="20% - Accent1 6 2 3 10 2" xfId="48351" xr:uid="{00000000-0005-0000-0000-000027BC0000}"/>
    <cellStyle name="20% - Accent1 6 2 3 11" xfId="48352" xr:uid="{00000000-0005-0000-0000-000028BC0000}"/>
    <cellStyle name="20% - Accent1 6 2 3 2" xfId="48353" xr:uid="{00000000-0005-0000-0000-000029BC0000}"/>
    <cellStyle name="20% - Accent1 6 2 3 2 2" xfId="48354" xr:uid="{00000000-0005-0000-0000-00002ABC0000}"/>
    <cellStyle name="20% - Accent1 6 2 3 2 2 2" xfId="48355" xr:uid="{00000000-0005-0000-0000-00002BBC0000}"/>
    <cellStyle name="20% - Accent1 6 2 3 2 2 2 2" xfId="48356" xr:uid="{00000000-0005-0000-0000-00002CBC0000}"/>
    <cellStyle name="20% - Accent1 6 2 3 2 2 2 2 2" xfId="48357" xr:uid="{00000000-0005-0000-0000-00002DBC0000}"/>
    <cellStyle name="20% - Accent1 6 2 3 2 2 2 3" xfId="48358" xr:uid="{00000000-0005-0000-0000-00002EBC0000}"/>
    <cellStyle name="20% - Accent1 6 2 3 2 2 3" xfId="48359" xr:uid="{00000000-0005-0000-0000-00002FBC0000}"/>
    <cellStyle name="20% - Accent1 6 2 3 2 2 3 2" xfId="48360" xr:uid="{00000000-0005-0000-0000-000030BC0000}"/>
    <cellStyle name="20% - Accent1 6 2 3 2 2 4" xfId="48361" xr:uid="{00000000-0005-0000-0000-000031BC0000}"/>
    <cellStyle name="20% - Accent1 6 2 3 2 3" xfId="48362" xr:uid="{00000000-0005-0000-0000-000032BC0000}"/>
    <cellStyle name="20% - Accent1 6 2 3 2 3 2" xfId="48363" xr:uid="{00000000-0005-0000-0000-000033BC0000}"/>
    <cellStyle name="20% - Accent1 6 2 3 2 3 2 2" xfId="48364" xr:uid="{00000000-0005-0000-0000-000034BC0000}"/>
    <cellStyle name="20% - Accent1 6 2 3 2 3 2 2 2" xfId="48365" xr:uid="{00000000-0005-0000-0000-000035BC0000}"/>
    <cellStyle name="20% - Accent1 6 2 3 2 3 2 3" xfId="48366" xr:uid="{00000000-0005-0000-0000-000036BC0000}"/>
    <cellStyle name="20% - Accent1 6 2 3 2 3 3" xfId="48367" xr:uid="{00000000-0005-0000-0000-000037BC0000}"/>
    <cellStyle name="20% - Accent1 6 2 3 2 3 3 2" xfId="48368" xr:uid="{00000000-0005-0000-0000-000038BC0000}"/>
    <cellStyle name="20% - Accent1 6 2 3 2 3 4" xfId="48369" xr:uid="{00000000-0005-0000-0000-000039BC0000}"/>
    <cellStyle name="20% - Accent1 6 2 3 2 4" xfId="48370" xr:uid="{00000000-0005-0000-0000-00003ABC0000}"/>
    <cellStyle name="20% - Accent1 6 2 3 2 4 2" xfId="48371" xr:uid="{00000000-0005-0000-0000-00003BBC0000}"/>
    <cellStyle name="20% - Accent1 6 2 3 2 4 2 2" xfId="48372" xr:uid="{00000000-0005-0000-0000-00003CBC0000}"/>
    <cellStyle name="20% - Accent1 6 2 3 2 4 2 2 2" xfId="48373" xr:uid="{00000000-0005-0000-0000-00003DBC0000}"/>
    <cellStyle name="20% - Accent1 6 2 3 2 4 2 3" xfId="48374" xr:uid="{00000000-0005-0000-0000-00003EBC0000}"/>
    <cellStyle name="20% - Accent1 6 2 3 2 4 3" xfId="48375" xr:uid="{00000000-0005-0000-0000-00003FBC0000}"/>
    <cellStyle name="20% - Accent1 6 2 3 2 4 3 2" xfId="48376" xr:uid="{00000000-0005-0000-0000-000040BC0000}"/>
    <cellStyle name="20% - Accent1 6 2 3 2 4 4" xfId="48377" xr:uid="{00000000-0005-0000-0000-000041BC0000}"/>
    <cellStyle name="20% - Accent1 6 2 3 2 5" xfId="48378" xr:uid="{00000000-0005-0000-0000-000042BC0000}"/>
    <cellStyle name="20% - Accent1 6 2 3 2 5 2" xfId="48379" xr:uid="{00000000-0005-0000-0000-000043BC0000}"/>
    <cellStyle name="20% - Accent1 6 2 3 2 5 2 2" xfId="48380" xr:uid="{00000000-0005-0000-0000-000044BC0000}"/>
    <cellStyle name="20% - Accent1 6 2 3 2 5 3" xfId="48381" xr:uid="{00000000-0005-0000-0000-000045BC0000}"/>
    <cellStyle name="20% - Accent1 6 2 3 2 6" xfId="48382" xr:uid="{00000000-0005-0000-0000-000046BC0000}"/>
    <cellStyle name="20% - Accent1 6 2 3 2 6 2" xfId="48383" xr:uid="{00000000-0005-0000-0000-000047BC0000}"/>
    <cellStyle name="20% - Accent1 6 2 3 2 6 2 2" xfId="48384" xr:uid="{00000000-0005-0000-0000-000048BC0000}"/>
    <cellStyle name="20% - Accent1 6 2 3 2 6 3" xfId="48385" xr:uid="{00000000-0005-0000-0000-000049BC0000}"/>
    <cellStyle name="20% - Accent1 6 2 3 2 7" xfId="48386" xr:uid="{00000000-0005-0000-0000-00004ABC0000}"/>
    <cellStyle name="20% - Accent1 6 2 3 2 7 2" xfId="48387" xr:uid="{00000000-0005-0000-0000-00004BBC0000}"/>
    <cellStyle name="20% - Accent1 6 2 3 2 8" xfId="48388" xr:uid="{00000000-0005-0000-0000-00004CBC0000}"/>
    <cellStyle name="20% - Accent1 6 2 3 2 8 2" xfId="48389" xr:uid="{00000000-0005-0000-0000-00004DBC0000}"/>
    <cellStyle name="20% - Accent1 6 2 3 2 9" xfId="48390" xr:uid="{00000000-0005-0000-0000-00004EBC0000}"/>
    <cellStyle name="20% - Accent1 6 2 3 3" xfId="48391" xr:uid="{00000000-0005-0000-0000-00004FBC0000}"/>
    <cellStyle name="20% - Accent1 6 2 3 3 2" xfId="48392" xr:uid="{00000000-0005-0000-0000-000050BC0000}"/>
    <cellStyle name="20% - Accent1 6 2 3 3 2 2" xfId="48393" xr:uid="{00000000-0005-0000-0000-000051BC0000}"/>
    <cellStyle name="20% - Accent1 6 2 3 3 2 2 2" xfId="48394" xr:uid="{00000000-0005-0000-0000-000052BC0000}"/>
    <cellStyle name="20% - Accent1 6 2 3 3 2 2 2 2" xfId="48395" xr:uid="{00000000-0005-0000-0000-000053BC0000}"/>
    <cellStyle name="20% - Accent1 6 2 3 3 2 2 3" xfId="48396" xr:uid="{00000000-0005-0000-0000-000054BC0000}"/>
    <cellStyle name="20% - Accent1 6 2 3 3 2 3" xfId="48397" xr:uid="{00000000-0005-0000-0000-000055BC0000}"/>
    <cellStyle name="20% - Accent1 6 2 3 3 2 3 2" xfId="48398" xr:uid="{00000000-0005-0000-0000-000056BC0000}"/>
    <cellStyle name="20% - Accent1 6 2 3 3 2 4" xfId="48399" xr:uid="{00000000-0005-0000-0000-000057BC0000}"/>
    <cellStyle name="20% - Accent1 6 2 3 3 3" xfId="48400" xr:uid="{00000000-0005-0000-0000-000058BC0000}"/>
    <cellStyle name="20% - Accent1 6 2 3 3 3 2" xfId="48401" xr:uid="{00000000-0005-0000-0000-000059BC0000}"/>
    <cellStyle name="20% - Accent1 6 2 3 3 3 2 2" xfId="48402" xr:uid="{00000000-0005-0000-0000-00005ABC0000}"/>
    <cellStyle name="20% - Accent1 6 2 3 3 3 2 2 2" xfId="48403" xr:uid="{00000000-0005-0000-0000-00005BBC0000}"/>
    <cellStyle name="20% - Accent1 6 2 3 3 3 2 3" xfId="48404" xr:uid="{00000000-0005-0000-0000-00005CBC0000}"/>
    <cellStyle name="20% - Accent1 6 2 3 3 3 3" xfId="48405" xr:uid="{00000000-0005-0000-0000-00005DBC0000}"/>
    <cellStyle name="20% - Accent1 6 2 3 3 3 3 2" xfId="48406" xr:uid="{00000000-0005-0000-0000-00005EBC0000}"/>
    <cellStyle name="20% - Accent1 6 2 3 3 3 4" xfId="48407" xr:uid="{00000000-0005-0000-0000-00005FBC0000}"/>
    <cellStyle name="20% - Accent1 6 2 3 3 4" xfId="48408" xr:uid="{00000000-0005-0000-0000-000060BC0000}"/>
    <cellStyle name="20% - Accent1 6 2 3 3 4 2" xfId="48409" xr:uid="{00000000-0005-0000-0000-000061BC0000}"/>
    <cellStyle name="20% - Accent1 6 2 3 3 4 2 2" xfId="48410" xr:uid="{00000000-0005-0000-0000-000062BC0000}"/>
    <cellStyle name="20% - Accent1 6 2 3 3 4 2 2 2" xfId="48411" xr:uid="{00000000-0005-0000-0000-000063BC0000}"/>
    <cellStyle name="20% - Accent1 6 2 3 3 4 2 3" xfId="48412" xr:uid="{00000000-0005-0000-0000-000064BC0000}"/>
    <cellStyle name="20% - Accent1 6 2 3 3 4 3" xfId="48413" xr:uid="{00000000-0005-0000-0000-000065BC0000}"/>
    <cellStyle name="20% - Accent1 6 2 3 3 4 3 2" xfId="48414" xr:uid="{00000000-0005-0000-0000-000066BC0000}"/>
    <cellStyle name="20% - Accent1 6 2 3 3 4 4" xfId="48415" xr:uid="{00000000-0005-0000-0000-000067BC0000}"/>
    <cellStyle name="20% - Accent1 6 2 3 3 5" xfId="48416" xr:uid="{00000000-0005-0000-0000-000068BC0000}"/>
    <cellStyle name="20% - Accent1 6 2 3 3 5 2" xfId="48417" xr:uid="{00000000-0005-0000-0000-000069BC0000}"/>
    <cellStyle name="20% - Accent1 6 2 3 3 5 2 2" xfId="48418" xr:uid="{00000000-0005-0000-0000-00006ABC0000}"/>
    <cellStyle name="20% - Accent1 6 2 3 3 5 3" xfId="48419" xr:uid="{00000000-0005-0000-0000-00006BBC0000}"/>
    <cellStyle name="20% - Accent1 6 2 3 3 6" xfId="48420" xr:uid="{00000000-0005-0000-0000-00006CBC0000}"/>
    <cellStyle name="20% - Accent1 6 2 3 3 6 2" xfId="48421" xr:uid="{00000000-0005-0000-0000-00006DBC0000}"/>
    <cellStyle name="20% - Accent1 6 2 3 3 6 2 2" xfId="48422" xr:uid="{00000000-0005-0000-0000-00006EBC0000}"/>
    <cellStyle name="20% - Accent1 6 2 3 3 6 3" xfId="48423" xr:uid="{00000000-0005-0000-0000-00006FBC0000}"/>
    <cellStyle name="20% - Accent1 6 2 3 3 7" xfId="48424" xr:uid="{00000000-0005-0000-0000-000070BC0000}"/>
    <cellStyle name="20% - Accent1 6 2 3 3 7 2" xfId="48425" xr:uid="{00000000-0005-0000-0000-000071BC0000}"/>
    <cellStyle name="20% - Accent1 6 2 3 3 8" xfId="48426" xr:uid="{00000000-0005-0000-0000-000072BC0000}"/>
    <cellStyle name="20% - Accent1 6 2 3 3 8 2" xfId="48427" xr:uid="{00000000-0005-0000-0000-000073BC0000}"/>
    <cellStyle name="20% - Accent1 6 2 3 3 9" xfId="48428" xr:uid="{00000000-0005-0000-0000-000074BC0000}"/>
    <cellStyle name="20% - Accent1 6 2 3 4" xfId="48429" xr:uid="{00000000-0005-0000-0000-000075BC0000}"/>
    <cellStyle name="20% - Accent1 6 2 3 4 2" xfId="48430" xr:uid="{00000000-0005-0000-0000-000076BC0000}"/>
    <cellStyle name="20% - Accent1 6 2 3 4 2 2" xfId="48431" xr:uid="{00000000-0005-0000-0000-000077BC0000}"/>
    <cellStyle name="20% - Accent1 6 2 3 4 2 2 2" xfId="48432" xr:uid="{00000000-0005-0000-0000-000078BC0000}"/>
    <cellStyle name="20% - Accent1 6 2 3 4 2 3" xfId="48433" xr:uid="{00000000-0005-0000-0000-000079BC0000}"/>
    <cellStyle name="20% - Accent1 6 2 3 4 3" xfId="48434" xr:uid="{00000000-0005-0000-0000-00007ABC0000}"/>
    <cellStyle name="20% - Accent1 6 2 3 4 3 2" xfId="48435" xr:uid="{00000000-0005-0000-0000-00007BBC0000}"/>
    <cellStyle name="20% - Accent1 6 2 3 4 4" xfId="48436" xr:uid="{00000000-0005-0000-0000-00007CBC0000}"/>
    <cellStyle name="20% - Accent1 6 2 3 5" xfId="48437" xr:uid="{00000000-0005-0000-0000-00007DBC0000}"/>
    <cellStyle name="20% - Accent1 6 2 3 5 2" xfId="48438" xr:uid="{00000000-0005-0000-0000-00007EBC0000}"/>
    <cellStyle name="20% - Accent1 6 2 3 5 2 2" xfId="48439" xr:uid="{00000000-0005-0000-0000-00007FBC0000}"/>
    <cellStyle name="20% - Accent1 6 2 3 5 2 2 2" xfId="48440" xr:uid="{00000000-0005-0000-0000-000080BC0000}"/>
    <cellStyle name="20% - Accent1 6 2 3 5 2 3" xfId="48441" xr:uid="{00000000-0005-0000-0000-000081BC0000}"/>
    <cellStyle name="20% - Accent1 6 2 3 5 3" xfId="48442" xr:uid="{00000000-0005-0000-0000-000082BC0000}"/>
    <cellStyle name="20% - Accent1 6 2 3 5 3 2" xfId="48443" xr:uid="{00000000-0005-0000-0000-000083BC0000}"/>
    <cellStyle name="20% - Accent1 6 2 3 5 4" xfId="48444" xr:uid="{00000000-0005-0000-0000-000084BC0000}"/>
    <cellStyle name="20% - Accent1 6 2 3 6" xfId="48445" xr:uid="{00000000-0005-0000-0000-000085BC0000}"/>
    <cellStyle name="20% - Accent1 6 2 3 6 2" xfId="48446" xr:uid="{00000000-0005-0000-0000-000086BC0000}"/>
    <cellStyle name="20% - Accent1 6 2 3 6 2 2" xfId="48447" xr:uid="{00000000-0005-0000-0000-000087BC0000}"/>
    <cellStyle name="20% - Accent1 6 2 3 6 2 2 2" xfId="48448" xr:uid="{00000000-0005-0000-0000-000088BC0000}"/>
    <cellStyle name="20% - Accent1 6 2 3 6 2 3" xfId="48449" xr:uid="{00000000-0005-0000-0000-000089BC0000}"/>
    <cellStyle name="20% - Accent1 6 2 3 6 3" xfId="48450" xr:uid="{00000000-0005-0000-0000-00008ABC0000}"/>
    <cellStyle name="20% - Accent1 6 2 3 6 3 2" xfId="48451" xr:uid="{00000000-0005-0000-0000-00008BBC0000}"/>
    <cellStyle name="20% - Accent1 6 2 3 6 4" xfId="48452" xr:uid="{00000000-0005-0000-0000-00008CBC0000}"/>
    <cellStyle name="20% - Accent1 6 2 3 7" xfId="48453" xr:uid="{00000000-0005-0000-0000-00008DBC0000}"/>
    <cellStyle name="20% - Accent1 6 2 3 7 2" xfId="48454" xr:uid="{00000000-0005-0000-0000-00008EBC0000}"/>
    <cellStyle name="20% - Accent1 6 2 3 7 2 2" xfId="48455" xr:uid="{00000000-0005-0000-0000-00008FBC0000}"/>
    <cellStyle name="20% - Accent1 6 2 3 7 3" xfId="48456" xr:uid="{00000000-0005-0000-0000-000090BC0000}"/>
    <cellStyle name="20% - Accent1 6 2 3 8" xfId="48457" xr:uid="{00000000-0005-0000-0000-000091BC0000}"/>
    <cellStyle name="20% - Accent1 6 2 3 8 2" xfId="48458" xr:uid="{00000000-0005-0000-0000-000092BC0000}"/>
    <cellStyle name="20% - Accent1 6 2 3 8 2 2" xfId="48459" xr:uid="{00000000-0005-0000-0000-000093BC0000}"/>
    <cellStyle name="20% - Accent1 6 2 3 8 3" xfId="48460" xr:uid="{00000000-0005-0000-0000-000094BC0000}"/>
    <cellStyle name="20% - Accent1 6 2 3 9" xfId="48461" xr:uid="{00000000-0005-0000-0000-000095BC0000}"/>
    <cellStyle name="20% - Accent1 6 2 3 9 2" xfId="48462" xr:uid="{00000000-0005-0000-0000-000096BC0000}"/>
    <cellStyle name="20% - Accent1 6 2 4" xfId="48463" xr:uid="{00000000-0005-0000-0000-000097BC0000}"/>
    <cellStyle name="20% - Accent1 6 2 4 10" xfId="48464" xr:uid="{00000000-0005-0000-0000-000098BC0000}"/>
    <cellStyle name="20% - Accent1 6 2 4 10 2" xfId="48465" xr:uid="{00000000-0005-0000-0000-000099BC0000}"/>
    <cellStyle name="20% - Accent1 6 2 4 11" xfId="48466" xr:uid="{00000000-0005-0000-0000-00009ABC0000}"/>
    <cellStyle name="20% - Accent1 6 2 4 2" xfId="48467" xr:uid="{00000000-0005-0000-0000-00009BBC0000}"/>
    <cellStyle name="20% - Accent1 6 2 4 2 2" xfId="48468" xr:uid="{00000000-0005-0000-0000-00009CBC0000}"/>
    <cellStyle name="20% - Accent1 6 2 4 2 2 2" xfId="48469" xr:uid="{00000000-0005-0000-0000-00009DBC0000}"/>
    <cellStyle name="20% - Accent1 6 2 4 2 2 2 2" xfId="48470" xr:uid="{00000000-0005-0000-0000-00009EBC0000}"/>
    <cellStyle name="20% - Accent1 6 2 4 2 2 2 2 2" xfId="48471" xr:uid="{00000000-0005-0000-0000-00009FBC0000}"/>
    <cellStyle name="20% - Accent1 6 2 4 2 2 2 3" xfId="48472" xr:uid="{00000000-0005-0000-0000-0000A0BC0000}"/>
    <cellStyle name="20% - Accent1 6 2 4 2 2 3" xfId="48473" xr:uid="{00000000-0005-0000-0000-0000A1BC0000}"/>
    <cellStyle name="20% - Accent1 6 2 4 2 2 3 2" xfId="48474" xr:uid="{00000000-0005-0000-0000-0000A2BC0000}"/>
    <cellStyle name="20% - Accent1 6 2 4 2 2 4" xfId="48475" xr:uid="{00000000-0005-0000-0000-0000A3BC0000}"/>
    <cellStyle name="20% - Accent1 6 2 4 2 3" xfId="48476" xr:uid="{00000000-0005-0000-0000-0000A4BC0000}"/>
    <cellStyle name="20% - Accent1 6 2 4 2 3 2" xfId="48477" xr:uid="{00000000-0005-0000-0000-0000A5BC0000}"/>
    <cellStyle name="20% - Accent1 6 2 4 2 3 2 2" xfId="48478" xr:uid="{00000000-0005-0000-0000-0000A6BC0000}"/>
    <cellStyle name="20% - Accent1 6 2 4 2 3 2 2 2" xfId="48479" xr:uid="{00000000-0005-0000-0000-0000A7BC0000}"/>
    <cellStyle name="20% - Accent1 6 2 4 2 3 2 3" xfId="48480" xr:uid="{00000000-0005-0000-0000-0000A8BC0000}"/>
    <cellStyle name="20% - Accent1 6 2 4 2 3 3" xfId="48481" xr:uid="{00000000-0005-0000-0000-0000A9BC0000}"/>
    <cellStyle name="20% - Accent1 6 2 4 2 3 3 2" xfId="48482" xr:uid="{00000000-0005-0000-0000-0000AABC0000}"/>
    <cellStyle name="20% - Accent1 6 2 4 2 3 4" xfId="48483" xr:uid="{00000000-0005-0000-0000-0000ABBC0000}"/>
    <cellStyle name="20% - Accent1 6 2 4 2 4" xfId="48484" xr:uid="{00000000-0005-0000-0000-0000ACBC0000}"/>
    <cellStyle name="20% - Accent1 6 2 4 2 4 2" xfId="48485" xr:uid="{00000000-0005-0000-0000-0000ADBC0000}"/>
    <cellStyle name="20% - Accent1 6 2 4 2 4 2 2" xfId="48486" xr:uid="{00000000-0005-0000-0000-0000AEBC0000}"/>
    <cellStyle name="20% - Accent1 6 2 4 2 4 2 2 2" xfId="48487" xr:uid="{00000000-0005-0000-0000-0000AFBC0000}"/>
    <cellStyle name="20% - Accent1 6 2 4 2 4 2 3" xfId="48488" xr:uid="{00000000-0005-0000-0000-0000B0BC0000}"/>
    <cellStyle name="20% - Accent1 6 2 4 2 4 3" xfId="48489" xr:uid="{00000000-0005-0000-0000-0000B1BC0000}"/>
    <cellStyle name="20% - Accent1 6 2 4 2 4 3 2" xfId="48490" xr:uid="{00000000-0005-0000-0000-0000B2BC0000}"/>
    <cellStyle name="20% - Accent1 6 2 4 2 4 4" xfId="48491" xr:uid="{00000000-0005-0000-0000-0000B3BC0000}"/>
    <cellStyle name="20% - Accent1 6 2 4 2 5" xfId="48492" xr:uid="{00000000-0005-0000-0000-0000B4BC0000}"/>
    <cellStyle name="20% - Accent1 6 2 4 2 5 2" xfId="48493" xr:uid="{00000000-0005-0000-0000-0000B5BC0000}"/>
    <cellStyle name="20% - Accent1 6 2 4 2 5 2 2" xfId="48494" xr:uid="{00000000-0005-0000-0000-0000B6BC0000}"/>
    <cellStyle name="20% - Accent1 6 2 4 2 5 3" xfId="48495" xr:uid="{00000000-0005-0000-0000-0000B7BC0000}"/>
    <cellStyle name="20% - Accent1 6 2 4 2 6" xfId="48496" xr:uid="{00000000-0005-0000-0000-0000B8BC0000}"/>
    <cellStyle name="20% - Accent1 6 2 4 2 6 2" xfId="48497" xr:uid="{00000000-0005-0000-0000-0000B9BC0000}"/>
    <cellStyle name="20% - Accent1 6 2 4 2 6 2 2" xfId="48498" xr:uid="{00000000-0005-0000-0000-0000BABC0000}"/>
    <cellStyle name="20% - Accent1 6 2 4 2 6 3" xfId="48499" xr:uid="{00000000-0005-0000-0000-0000BBBC0000}"/>
    <cellStyle name="20% - Accent1 6 2 4 2 7" xfId="48500" xr:uid="{00000000-0005-0000-0000-0000BCBC0000}"/>
    <cellStyle name="20% - Accent1 6 2 4 2 7 2" xfId="48501" xr:uid="{00000000-0005-0000-0000-0000BDBC0000}"/>
    <cellStyle name="20% - Accent1 6 2 4 2 8" xfId="48502" xr:uid="{00000000-0005-0000-0000-0000BEBC0000}"/>
    <cellStyle name="20% - Accent1 6 2 4 2 8 2" xfId="48503" xr:uid="{00000000-0005-0000-0000-0000BFBC0000}"/>
    <cellStyle name="20% - Accent1 6 2 4 2 9" xfId="48504" xr:uid="{00000000-0005-0000-0000-0000C0BC0000}"/>
    <cellStyle name="20% - Accent1 6 2 4 3" xfId="48505" xr:uid="{00000000-0005-0000-0000-0000C1BC0000}"/>
    <cellStyle name="20% - Accent1 6 2 4 3 2" xfId="48506" xr:uid="{00000000-0005-0000-0000-0000C2BC0000}"/>
    <cellStyle name="20% - Accent1 6 2 4 3 2 2" xfId="48507" xr:uid="{00000000-0005-0000-0000-0000C3BC0000}"/>
    <cellStyle name="20% - Accent1 6 2 4 3 2 2 2" xfId="48508" xr:uid="{00000000-0005-0000-0000-0000C4BC0000}"/>
    <cellStyle name="20% - Accent1 6 2 4 3 2 2 2 2" xfId="48509" xr:uid="{00000000-0005-0000-0000-0000C5BC0000}"/>
    <cellStyle name="20% - Accent1 6 2 4 3 2 2 3" xfId="48510" xr:uid="{00000000-0005-0000-0000-0000C6BC0000}"/>
    <cellStyle name="20% - Accent1 6 2 4 3 2 3" xfId="48511" xr:uid="{00000000-0005-0000-0000-0000C7BC0000}"/>
    <cellStyle name="20% - Accent1 6 2 4 3 2 3 2" xfId="48512" xr:uid="{00000000-0005-0000-0000-0000C8BC0000}"/>
    <cellStyle name="20% - Accent1 6 2 4 3 2 4" xfId="48513" xr:uid="{00000000-0005-0000-0000-0000C9BC0000}"/>
    <cellStyle name="20% - Accent1 6 2 4 3 3" xfId="48514" xr:uid="{00000000-0005-0000-0000-0000CABC0000}"/>
    <cellStyle name="20% - Accent1 6 2 4 3 3 2" xfId="48515" xr:uid="{00000000-0005-0000-0000-0000CBBC0000}"/>
    <cellStyle name="20% - Accent1 6 2 4 3 3 2 2" xfId="48516" xr:uid="{00000000-0005-0000-0000-0000CCBC0000}"/>
    <cellStyle name="20% - Accent1 6 2 4 3 3 2 2 2" xfId="48517" xr:uid="{00000000-0005-0000-0000-0000CDBC0000}"/>
    <cellStyle name="20% - Accent1 6 2 4 3 3 2 3" xfId="48518" xr:uid="{00000000-0005-0000-0000-0000CEBC0000}"/>
    <cellStyle name="20% - Accent1 6 2 4 3 3 3" xfId="48519" xr:uid="{00000000-0005-0000-0000-0000CFBC0000}"/>
    <cellStyle name="20% - Accent1 6 2 4 3 3 3 2" xfId="48520" xr:uid="{00000000-0005-0000-0000-0000D0BC0000}"/>
    <cellStyle name="20% - Accent1 6 2 4 3 3 4" xfId="48521" xr:uid="{00000000-0005-0000-0000-0000D1BC0000}"/>
    <cellStyle name="20% - Accent1 6 2 4 3 4" xfId="48522" xr:uid="{00000000-0005-0000-0000-0000D2BC0000}"/>
    <cellStyle name="20% - Accent1 6 2 4 3 4 2" xfId="48523" xr:uid="{00000000-0005-0000-0000-0000D3BC0000}"/>
    <cellStyle name="20% - Accent1 6 2 4 3 4 2 2" xfId="48524" xr:uid="{00000000-0005-0000-0000-0000D4BC0000}"/>
    <cellStyle name="20% - Accent1 6 2 4 3 4 2 2 2" xfId="48525" xr:uid="{00000000-0005-0000-0000-0000D5BC0000}"/>
    <cellStyle name="20% - Accent1 6 2 4 3 4 2 3" xfId="48526" xr:uid="{00000000-0005-0000-0000-0000D6BC0000}"/>
    <cellStyle name="20% - Accent1 6 2 4 3 4 3" xfId="48527" xr:uid="{00000000-0005-0000-0000-0000D7BC0000}"/>
    <cellStyle name="20% - Accent1 6 2 4 3 4 3 2" xfId="48528" xr:uid="{00000000-0005-0000-0000-0000D8BC0000}"/>
    <cellStyle name="20% - Accent1 6 2 4 3 4 4" xfId="48529" xr:uid="{00000000-0005-0000-0000-0000D9BC0000}"/>
    <cellStyle name="20% - Accent1 6 2 4 3 5" xfId="48530" xr:uid="{00000000-0005-0000-0000-0000DABC0000}"/>
    <cellStyle name="20% - Accent1 6 2 4 3 5 2" xfId="48531" xr:uid="{00000000-0005-0000-0000-0000DBBC0000}"/>
    <cellStyle name="20% - Accent1 6 2 4 3 5 2 2" xfId="48532" xr:uid="{00000000-0005-0000-0000-0000DCBC0000}"/>
    <cellStyle name="20% - Accent1 6 2 4 3 5 3" xfId="48533" xr:uid="{00000000-0005-0000-0000-0000DDBC0000}"/>
    <cellStyle name="20% - Accent1 6 2 4 3 6" xfId="48534" xr:uid="{00000000-0005-0000-0000-0000DEBC0000}"/>
    <cellStyle name="20% - Accent1 6 2 4 3 6 2" xfId="48535" xr:uid="{00000000-0005-0000-0000-0000DFBC0000}"/>
    <cellStyle name="20% - Accent1 6 2 4 3 6 2 2" xfId="48536" xr:uid="{00000000-0005-0000-0000-0000E0BC0000}"/>
    <cellStyle name="20% - Accent1 6 2 4 3 6 3" xfId="48537" xr:uid="{00000000-0005-0000-0000-0000E1BC0000}"/>
    <cellStyle name="20% - Accent1 6 2 4 3 7" xfId="48538" xr:uid="{00000000-0005-0000-0000-0000E2BC0000}"/>
    <cellStyle name="20% - Accent1 6 2 4 3 7 2" xfId="48539" xr:uid="{00000000-0005-0000-0000-0000E3BC0000}"/>
    <cellStyle name="20% - Accent1 6 2 4 3 8" xfId="48540" xr:uid="{00000000-0005-0000-0000-0000E4BC0000}"/>
    <cellStyle name="20% - Accent1 6 2 4 3 8 2" xfId="48541" xr:uid="{00000000-0005-0000-0000-0000E5BC0000}"/>
    <cellStyle name="20% - Accent1 6 2 4 3 9" xfId="48542" xr:uid="{00000000-0005-0000-0000-0000E6BC0000}"/>
    <cellStyle name="20% - Accent1 6 2 4 4" xfId="48543" xr:uid="{00000000-0005-0000-0000-0000E7BC0000}"/>
    <cellStyle name="20% - Accent1 6 2 4 4 2" xfId="48544" xr:uid="{00000000-0005-0000-0000-0000E8BC0000}"/>
    <cellStyle name="20% - Accent1 6 2 4 4 2 2" xfId="48545" xr:uid="{00000000-0005-0000-0000-0000E9BC0000}"/>
    <cellStyle name="20% - Accent1 6 2 4 4 2 2 2" xfId="48546" xr:uid="{00000000-0005-0000-0000-0000EABC0000}"/>
    <cellStyle name="20% - Accent1 6 2 4 4 2 3" xfId="48547" xr:uid="{00000000-0005-0000-0000-0000EBBC0000}"/>
    <cellStyle name="20% - Accent1 6 2 4 4 3" xfId="48548" xr:uid="{00000000-0005-0000-0000-0000ECBC0000}"/>
    <cellStyle name="20% - Accent1 6 2 4 4 3 2" xfId="48549" xr:uid="{00000000-0005-0000-0000-0000EDBC0000}"/>
    <cellStyle name="20% - Accent1 6 2 4 4 4" xfId="48550" xr:uid="{00000000-0005-0000-0000-0000EEBC0000}"/>
    <cellStyle name="20% - Accent1 6 2 4 5" xfId="48551" xr:uid="{00000000-0005-0000-0000-0000EFBC0000}"/>
    <cellStyle name="20% - Accent1 6 2 4 5 2" xfId="48552" xr:uid="{00000000-0005-0000-0000-0000F0BC0000}"/>
    <cellStyle name="20% - Accent1 6 2 4 5 2 2" xfId="48553" xr:uid="{00000000-0005-0000-0000-0000F1BC0000}"/>
    <cellStyle name="20% - Accent1 6 2 4 5 2 2 2" xfId="48554" xr:uid="{00000000-0005-0000-0000-0000F2BC0000}"/>
    <cellStyle name="20% - Accent1 6 2 4 5 2 3" xfId="48555" xr:uid="{00000000-0005-0000-0000-0000F3BC0000}"/>
    <cellStyle name="20% - Accent1 6 2 4 5 3" xfId="48556" xr:uid="{00000000-0005-0000-0000-0000F4BC0000}"/>
    <cellStyle name="20% - Accent1 6 2 4 5 3 2" xfId="48557" xr:uid="{00000000-0005-0000-0000-0000F5BC0000}"/>
    <cellStyle name="20% - Accent1 6 2 4 5 4" xfId="48558" xr:uid="{00000000-0005-0000-0000-0000F6BC0000}"/>
    <cellStyle name="20% - Accent1 6 2 4 6" xfId="48559" xr:uid="{00000000-0005-0000-0000-0000F7BC0000}"/>
    <cellStyle name="20% - Accent1 6 2 4 6 2" xfId="48560" xr:uid="{00000000-0005-0000-0000-0000F8BC0000}"/>
    <cellStyle name="20% - Accent1 6 2 4 6 2 2" xfId="48561" xr:uid="{00000000-0005-0000-0000-0000F9BC0000}"/>
    <cellStyle name="20% - Accent1 6 2 4 6 2 2 2" xfId="48562" xr:uid="{00000000-0005-0000-0000-0000FABC0000}"/>
    <cellStyle name="20% - Accent1 6 2 4 6 2 3" xfId="48563" xr:uid="{00000000-0005-0000-0000-0000FBBC0000}"/>
    <cellStyle name="20% - Accent1 6 2 4 6 3" xfId="48564" xr:uid="{00000000-0005-0000-0000-0000FCBC0000}"/>
    <cellStyle name="20% - Accent1 6 2 4 6 3 2" xfId="48565" xr:uid="{00000000-0005-0000-0000-0000FDBC0000}"/>
    <cellStyle name="20% - Accent1 6 2 4 6 4" xfId="48566" xr:uid="{00000000-0005-0000-0000-0000FEBC0000}"/>
    <cellStyle name="20% - Accent1 6 2 4 7" xfId="48567" xr:uid="{00000000-0005-0000-0000-0000FFBC0000}"/>
    <cellStyle name="20% - Accent1 6 2 4 7 2" xfId="48568" xr:uid="{00000000-0005-0000-0000-000000BD0000}"/>
    <cellStyle name="20% - Accent1 6 2 4 7 2 2" xfId="48569" xr:uid="{00000000-0005-0000-0000-000001BD0000}"/>
    <cellStyle name="20% - Accent1 6 2 4 7 3" xfId="48570" xr:uid="{00000000-0005-0000-0000-000002BD0000}"/>
    <cellStyle name="20% - Accent1 6 2 4 8" xfId="48571" xr:uid="{00000000-0005-0000-0000-000003BD0000}"/>
    <cellStyle name="20% - Accent1 6 2 4 8 2" xfId="48572" xr:uid="{00000000-0005-0000-0000-000004BD0000}"/>
    <cellStyle name="20% - Accent1 6 2 4 8 2 2" xfId="48573" xr:uid="{00000000-0005-0000-0000-000005BD0000}"/>
    <cellStyle name="20% - Accent1 6 2 4 8 3" xfId="48574" xr:uid="{00000000-0005-0000-0000-000006BD0000}"/>
    <cellStyle name="20% - Accent1 6 2 4 9" xfId="48575" xr:uid="{00000000-0005-0000-0000-000007BD0000}"/>
    <cellStyle name="20% - Accent1 6 2 4 9 2" xfId="48576" xr:uid="{00000000-0005-0000-0000-000008BD0000}"/>
    <cellStyle name="20% - Accent1 6 2 5" xfId="48577" xr:uid="{00000000-0005-0000-0000-000009BD0000}"/>
    <cellStyle name="20% - Accent1 6 2 5 10" xfId="48578" xr:uid="{00000000-0005-0000-0000-00000ABD0000}"/>
    <cellStyle name="20% - Accent1 6 2 5 10 2" xfId="48579" xr:uid="{00000000-0005-0000-0000-00000BBD0000}"/>
    <cellStyle name="20% - Accent1 6 2 5 11" xfId="48580" xr:uid="{00000000-0005-0000-0000-00000CBD0000}"/>
    <cellStyle name="20% - Accent1 6 2 5 2" xfId="48581" xr:uid="{00000000-0005-0000-0000-00000DBD0000}"/>
    <cellStyle name="20% - Accent1 6 2 5 2 2" xfId="48582" xr:uid="{00000000-0005-0000-0000-00000EBD0000}"/>
    <cellStyle name="20% - Accent1 6 2 5 2 2 2" xfId="48583" xr:uid="{00000000-0005-0000-0000-00000FBD0000}"/>
    <cellStyle name="20% - Accent1 6 2 5 2 2 2 2" xfId="48584" xr:uid="{00000000-0005-0000-0000-000010BD0000}"/>
    <cellStyle name="20% - Accent1 6 2 5 2 2 2 2 2" xfId="48585" xr:uid="{00000000-0005-0000-0000-000011BD0000}"/>
    <cellStyle name="20% - Accent1 6 2 5 2 2 2 3" xfId="48586" xr:uid="{00000000-0005-0000-0000-000012BD0000}"/>
    <cellStyle name="20% - Accent1 6 2 5 2 2 3" xfId="48587" xr:uid="{00000000-0005-0000-0000-000013BD0000}"/>
    <cellStyle name="20% - Accent1 6 2 5 2 2 3 2" xfId="48588" xr:uid="{00000000-0005-0000-0000-000014BD0000}"/>
    <cellStyle name="20% - Accent1 6 2 5 2 2 4" xfId="48589" xr:uid="{00000000-0005-0000-0000-000015BD0000}"/>
    <cellStyle name="20% - Accent1 6 2 5 2 3" xfId="48590" xr:uid="{00000000-0005-0000-0000-000016BD0000}"/>
    <cellStyle name="20% - Accent1 6 2 5 2 3 2" xfId="48591" xr:uid="{00000000-0005-0000-0000-000017BD0000}"/>
    <cellStyle name="20% - Accent1 6 2 5 2 3 2 2" xfId="48592" xr:uid="{00000000-0005-0000-0000-000018BD0000}"/>
    <cellStyle name="20% - Accent1 6 2 5 2 3 2 2 2" xfId="48593" xr:uid="{00000000-0005-0000-0000-000019BD0000}"/>
    <cellStyle name="20% - Accent1 6 2 5 2 3 2 3" xfId="48594" xr:uid="{00000000-0005-0000-0000-00001ABD0000}"/>
    <cellStyle name="20% - Accent1 6 2 5 2 3 3" xfId="48595" xr:uid="{00000000-0005-0000-0000-00001BBD0000}"/>
    <cellStyle name="20% - Accent1 6 2 5 2 3 3 2" xfId="48596" xr:uid="{00000000-0005-0000-0000-00001CBD0000}"/>
    <cellStyle name="20% - Accent1 6 2 5 2 3 4" xfId="48597" xr:uid="{00000000-0005-0000-0000-00001DBD0000}"/>
    <cellStyle name="20% - Accent1 6 2 5 2 4" xfId="48598" xr:uid="{00000000-0005-0000-0000-00001EBD0000}"/>
    <cellStyle name="20% - Accent1 6 2 5 2 4 2" xfId="48599" xr:uid="{00000000-0005-0000-0000-00001FBD0000}"/>
    <cellStyle name="20% - Accent1 6 2 5 2 4 2 2" xfId="48600" xr:uid="{00000000-0005-0000-0000-000020BD0000}"/>
    <cellStyle name="20% - Accent1 6 2 5 2 4 2 2 2" xfId="48601" xr:uid="{00000000-0005-0000-0000-000021BD0000}"/>
    <cellStyle name="20% - Accent1 6 2 5 2 4 2 3" xfId="48602" xr:uid="{00000000-0005-0000-0000-000022BD0000}"/>
    <cellStyle name="20% - Accent1 6 2 5 2 4 3" xfId="48603" xr:uid="{00000000-0005-0000-0000-000023BD0000}"/>
    <cellStyle name="20% - Accent1 6 2 5 2 4 3 2" xfId="48604" xr:uid="{00000000-0005-0000-0000-000024BD0000}"/>
    <cellStyle name="20% - Accent1 6 2 5 2 4 4" xfId="48605" xr:uid="{00000000-0005-0000-0000-000025BD0000}"/>
    <cellStyle name="20% - Accent1 6 2 5 2 5" xfId="48606" xr:uid="{00000000-0005-0000-0000-000026BD0000}"/>
    <cellStyle name="20% - Accent1 6 2 5 2 5 2" xfId="48607" xr:uid="{00000000-0005-0000-0000-000027BD0000}"/>
    <cellStyle name="20% - Accent1 6 2 5 2 5 2 2" xfId="48608" xr:uid="{00000000-0005-0000-0000-000028BD0000}"/>
    <cellStyle name="20% - Accent1 6 2 5 2 5 3" xfId="48609" xr:uid="{00000000-0005-0000-0000-000029BD0000}"/>
    <cellStyle name="20% - Accent1 6 2 5 2 6" xfId="48610" xr:uid="{00000000-0005-0000-0000-00002ABD0000}"/>
    <cellStyle name="20% - Accent1 6 2 5 2 6 2" xfId="48611" xr:uid="{00000000-0005-0000-0000-00002BBD0000}"/>
    <cellStyle name="20% - Accent1 6 2 5 2 6 2 2" xfId="48612" xr:uid="{00000000-0005-0000-0000-00002CBD0000}"/>
    <cellStyle name="20% - Accent1 6 2 5 2 6 3" xfId="48613" xr:uid="{00000000-0005-0000-0000-00002DBD0000}"/>
    <cellStyle name="20% - Accent1 6 2 5 2 7" xfId="48614" xr:uid="{00000000-0005-0000-0000-00002EBD0000}"/>
    <cellStyle name="20% - Accent1 6 2 5 2 7 2" xfId="48615" xr:uid="{00000000-0005-0000-0000-00002FBD0000}"/>
    <cellStyle name="20% - Accent1 6 2 5 2 8" xfId="48616" xr:uid="{00000000-0005-0000-0000-000030BD0000}"/>
    <cellStyle name="20% - Accent1 6 2 5 2 8 2" xfId="48617" xr:uid="{00000000-0005-0000-0000-000031BD0000}"/>
    <cellStyle name="20% - Accent1 6 2 5 2 9" xfId="48618" xr:uid="{00000000-0005-0000-0000-000032BD0000}"/>
    <cellStyle name="20% - Accent1 6 2 5 3" xfId="48619" xr:uid="{00000000-0005-0000-0000-000033BD0000}"/>
    <cellStyle name="20% - Accent1 6 2 5 3 2" xfId="48620" xr:uid="{00000000-0005-0000-0000-000034BD0000}"/>
    <cellStyle name="20% - Accent1 6 2 5 3 2 2" xfId="48621" xr:uid="{00000000-0005-0000-0000-000035BD0000}"/>
    <cellStyle name="20% - Accent1 6 2 5 3 2 2 2" xfId="48622" xr:uid="{00000000-0005-0000-0000-000036BD0000}"/>
    <cellStyle name="20% - Accent1 6 2 5 3 2 2 2 2" xfId="48623" xr:uid="{00000000-0005-0000-0000-000037BD0000}"/>
    <cellStyle name="20% - Accent1 6 2 5 3 2 2 3" xfId="48624" xr:uid="{00000000-0005-0000-0000-000038BD0000}"/>
    <cellStyle name="20% - Accent1 6 2 5 3 2 3" xfId="48625" xr:uid="{00000000-0005-0000-0000-000039BD0000}"/>
    <cellStyle name="20% - Accent1 6 2 5 3 2 3 2" xfId="48626" xr:uid="{00000000-0005-0000-0000-00003ABD0000}"/>
    <cellStyle name="20% - Accent1 6 2 5 3 2 4" xfId="48627" xr:uid="{00000000-0005-0000-0000-00003BBD0000}"/>
    <cellStyle name="20% - Accent1 6 2 5 3 3" xfId="48628" xr:uid="{00000000-0005-0000-0000-00003CBD0000}"/>
    <cellStyle name="20% - Accent1 6 2 5 3 3 2" xfId="48629" xr:uid="{00000000-0005-0000-0000-00003DBD0000}"/>
    <cellStyle name="20% - Accent1 6 2 5 3 3 2 2" xfId="48630" xr:uid="{00000000-0005-0000-0000-00003EBD0000}"/>
    <cellStyle name="20% - Accent1 6 2 5 3 3 2 2 2" xfId="48631" xr:uid="{00000000-0005-0000-0000-00003FBD0000}"/>
    <cellStyle name="20% - Accent1 6 2 5 3 3 2 3" xfId="48632" xr:uid="{00000000-0005-0000-0000-000040BD0000}"/>
    <cellStyle name="20% - Accent1 6 2 5 3 3 3" xfId="48633" xr:uid="{00000000-0005-0000-0000-000041BD0000}"/>
    <cellStyle name="20% - Accent1 6 2 5 3 3 3 2" xfId="48634" xr:uid="{00000000-0005-0000-0000-000042BD0000}"/>
    <cellStyle name="20% - Accent1 6 2 5 3 3 4" xfId="48635" xr:uid="{00000000-0005-0000-0000-000043BD0000}"/>
    <cellStyle name="20% - Accent1 6 2 5 3 4" xfId="48636" xr:uid="{00000000-0005-0000-0000-000044BD0000}"/>
    <cellStyle name="20% - Accent1 6 2 5 3 4 2" xfId="48637" xr:uid="{00000000-0005-0000-0000-000045BD0000}"/>
    <cellStyle name="20% - Accent1 6 2 5 3 4 2 2" xfId="48638" xr:uid="{00000000-0005-0000-0000-000046BD0000}"/>
    <cellStyle name="20% - Accent1 6 2 5 3 4 2 2 2" xfId="48639" xr:uid="{00000000-0005-0000-0000-000047BD0000}"/>
    <cellStyle name="20% - Accent1 6 2 5 3 4 2 3" xfId="48640" xr:uid="{00000000-0005-0000-0000-000048BD0000}"/>
    <cellStyle name="20% - Accent1 6 2 5 3 4 3" xfId="48641" xr:uid="{00000000-0005-0000-0000-000049BD0000}"/>
    <cellStyle name="20% - Accent1 6 2 5 3 4 3 2" xfId="48642" xr:uid="{00000000-0005-0000-0000-00004ABD0000}"/>
    <cellStyle name="20% - Accent1 6 2 5 3 4 4" xfId="48643" xr:uid="{00000000-0005-0000-0000-00004BBD0000}"/>
    <cellStyle name="20% - Accent1 6 2 5 3 5" xfId="48644" xr:uid="{00000000-0005-0000-0000-00004CBD0000}"/>
    <cellStyle name="20% - Accent1 6 2 5 3 5 2" xfId="48645" xr:uid="{00000000-0005-0000-0000-00004DBD0000}"/>
    <cellStyle name="20% - Accent1 6 2 5 3 5 2 2" xfId="48646" xr:uid="{00000000-0005-0000-0000-00004EBD0000}"/>
    <cellStyle name="20% - Accent1 6 2 5 3 5 3" xfId="48647" xr:uid="{00000000-0005-0000-0000-00004FBD0000}"/>
    <cellStyle name="20% - Accent1 6 2 5 3 6" xfId="48648" xr:uid="{00000000-0005-0000-0000-000050BD0000}"/>
    <cellStyle name="20% - Accent1 6 2 5 3 6 2" xfId="48649" xr:uid="{00000000-0005-0000-0000-000051BD0000}"/>
    <cellStyle name="20% - Accent1 6 2 5 3 6 2 2" xfId="48650" xr:uid="{00000000-0005-0000-0000-000052BD0000}"/>
    <cellStyle name="20% - Accent1 6 2 5 3 6 3" xfId="48651" xr:uid="{00000000-0005-0000-0000-000053BD0000}"/>
    <cellStyle name="20% - Accent1 6 2 5 3 7" xfId="48652" xr:uid="{00000000-0005-0000-0000-000054BD0000}"/>
    <cellStyle name="20% - Accent1 6 2 5 3 7 2" xfId="48653" xr:uid="{00000000-0005-0000-0000-000055BD0000}"/>
    <cellStyle name="20% - Accent1 6 2 5 3 8" xfId="48654" xr:uid="{00000000-0005-0000-0000-000056BD0000}"/>
    <cellStyle name="20% - Accent1 6 2 5 3 8 2" xfId="48655" xr:uid="{00000000-0005-0000-0000-000057BD0000}"/>
    <cellStyle name="20% - Accent1 6 2 5 3 9" xfId="48656" xr:uid="{00000000-0005-0000-0000-000058BD0000}"/>
    <cellStyle name="20% - Accent1 6 2 5 4" xfId="48657" xr:uid="{00000000-0005-0000-0000-000059BD0000}"/>
    <cellStyle name="20% - Accent1 6 2 5 4 2" xfId="48658" xr:uid="{00000000-0005-0000-0000-00005ABD0000}"/>
    <cellStyle name="20% - Accent1 6 2 5 4 2 2" xfId="48659" xr:uid="{00000000-0005-0000-0000-00005BBD0000}"/>
    <cellStyle name="20% - Accent1 6 2 5 4 2 2 2" xfId="48660" xr:uid="{00000000-0005-0000-0000-00005CBD0000}"/>
    <cellStyle name="20% - Accent1 6 2 5 4 2 3" xfId="48661" xr:uid="{00000000-0005-0000-0000-00005DBD0000}"/>
    <cellStyle name="20% - Accent1 6 2 5 4 3" xfId="48662" xr:uid="{00000000-0005-0000-0000-00005EBD0000}"/>
    <cellStyle name="20% - Accent1 6 2 5 4 3 2" xfId="48663" xr:uid="{00000000-0005-0000-0000-00005FBD0000}"/>
    <cellStyle name="20% - Accent1 6 2 5 4 4" xfId="48664" xr:uid="{00000000-0005-0000-0000-000060BD0000}"/>
    <cellStyle name="20% - Accent1 6 2 5 5" xfId="48665" xr:uid="{00000000-0005-0000-0000-000061BD0000}"/>
    <cellStyle name="20% - Accent1 6 2 5 5 2" xfId="48666" xr:uid="{00000000-0005-0000-0000-000062BD0000}"/>
    <cellStyle name="20% - Accent1 6 2 5 5 2 2" xfId="48667" xr:uid="{00000000-0005-0000-0000-000063BD0000}"/>
    <cellStyle name="20% - Accent1 6 2 5 5 2 2 2" xfId="48668" xr:uid="{00000000-0005-0000-0000-000064BD0000}"/>
    <cellStyle name="20% - Accent1 6 2 5 5 2 3" xfId="48669" xr:uid="{00000000-0005-0000-0000-000065BD0000}"/>
    <cellStyle name="20% - Accent1 6 2 5 5 3" xfId="48670" xr:uid="{00000000-0005-0000-0000-000066BD0000}"/>
    <cellStyle name="20% - Accent1 6 2 5 5 3 2" xfId="48671" xr:uid="{00000000-0005-0000-0000-000067BD0000}"/>
    <cellStyle name="20% - Accent1 6 2 5 5 4" xfId="48672" xr:uid="{00000000-0005-0000-0000-000068BD0000}"/>
    <cellStyle name="20% - Accent1 6 2 5 6" xfId="48673" xr:uid="{00000000-0005-0000-0000-000069BD0000}"/>
    <cellStyle name="20% - Accent1 6 2 5 6 2" xfId="48674" xr:uid="{00000000-0005-0000-0000-00006ABD0000}"/>
    <cellStyle name="20% - Accent1 6 2 5 6 2 2" xfId="48675" xr:uid="{00000000-0005-0000-0000-00006BBD0000}"/>
    <cellStyle name="20% - Accent1 6 2 5 6 2 2 2" xfId="48676" xr:uid="{00000000-0005-0000-0000-00006CBD0000}"/>
    <cellStyle name="20% - Accent1 6 2 5 6 2 3" xfId="48677" xr:uid="{00000000-0005-0000-0000-00006DBD0000}"/>
    <cellStyle name="20% - Accent1 6 2 5 6 3" xfId="48678" xr:uid="{00000000-0005-0000-0000-00006EBD0000}"/>
    <cellStyle name="20% - Accent1 6 2 5 6 3 2" xfId="48679" xr:uid="{00000000-0005-0000-0000-00006FBD0000}"/>
    <cellStyle name="20% - Accent1 6 2 5 6 4" xfId="48680" xr:uid="{00000000-0005-0000-0000-000070BD0000}"/>
    <cellStyle name="20% - Accent1 6 2 5 7" xfId="48681" xr:uid="{00000000-0005-0000-0000-000071BD0000}"/>
    <cellStyle name="20% - Accent1 6 2 5 7 2" xfId="48682" xr:uid="{00000000-0005-0000-0000-000072BD0000}"/>
    <cellStyle name="20% - Accent1 6 2 5 7 2 2" xfId="48683" xr:uid="{00000000-0005-0000-0000-000073BD0000}"/>
    <cellStyle name="20% - Accent1 6 2 5 7 3" xfId="48684" xr:uid="{00000000-0005-0000-0000-000074BD0000}"/>
    <cellStyle name="20% - Accent1 6 2 5 8" xfId="48685" xr:uid="{00000000-0005-0000-0000-000075BD0000}"/>
    <cellStyle name="20% - Accent1 6 2 5 8 2" xfId="48686" xr:uid="{00000000-0005-0000-0000-000076BD0000}"/>
    <cellStyle name="20% - Accent1 6 2 5 8 2 2" xfId="48687" xr:uid="{00000000-0005-0000-0000-000077BD0000}"/>
    <cellStyle name="20% - Accent1 6 2 5 8 3" xfId="48688" xr:uid="{00000000-0005-0000-0000-000078BD0000}"/>
    <cellStyle name="20% - Accent1 6 2 5 9" xfId="48689" xr:uid="{00000000-0005-0000-0000-000079BD0000}"/>
    <cellStyle name="20% - Accent1 6 2 5 9 2" xfId="48690" xr:uid="{00000000-0005-0000-0000-00007ABD0000}"/>
    <cellStyle name="20% - Accent1 6 2 6" xfId="48691" xr:uid="{00000000-0005-0000-0000-00007BBD0000}"/>
    <cellStyle name="20% - Accent1 6 2 6 2" xfId="48692" xr:uid="{00000000-0005-0000-0000-00007CBD0000}"/>
    <cellStyle name="20% - Accent1 6 2 6 2 2" xfId="48693" xr:uid="{00000000-0005-0000-0000-00007DBD0000}"/>
    <cellStyle name="20% - Accent1 6 2 6 2 2 2" xfId="48694" xr:uid="{00000000-0005-0000-0000-00007EBD0000}"/>
    <cellStyle name="20% - Accent1 6 2 6 2 2 2 2" xfId="48695" xr:uid="{00000000-0005-0000-0000-00007FBD0000}"/>
    <cellStyle name="20% - Accent1 6 2 6 2 2 3" xfId="48696" xr:uid="{00000000-0005-0000-0000-000080BD0000}"/>
    <cellStyle name="20% - Accent1 6 2 6 2 3" xfId="48697" xr:uid="{00000000-0005-0000-0000-000081BD0000}"/>
    <cellStyle name="20% - Accent1 6 2 6 2 3 2" xfId="48698" xr:uid="{00000000-0005-0000-0000-000082BD0000}"/>
    <cellStyle name="20% - Accent1 6 2 6 2 4" xfId="48699" xr:uid="{00000000-0005-0000-0000-000083BD0000}"/>
    <cellStyle name="20% - Accent1 6 2 6 3" xfId="48700" xr:uid="{00000000-0005-0000-0000-000084BD0000}"/>
    <cellStyle name="20% - Accent1 6 2 6 3 2" xfId="48701" xr:uid="{00000000-0005-0000-0000-000085BD0000}"/>
    <cellStyle name="20% - Accent1 6 2 6 3 2 2" xfId="48702" xr:uid="{00000000-0005-0000-0000-000086BD0000}"/>
    <cellStyle name="20% - Accent1 6 2 6 3 2 2 2" xfId="48703" xr:uid="{00000000-0005-0000-0000-000087BD0000}"/>
    <cellStyle name="20% - Accent1 6 2 6 3 2 3" xfId="48704" xr:uid="{00000000-0005-0000-0000-000088BD0000}"/>
    <cellStyle name="20% - Accent1 6 2 6 3 3" xfId="48705" xr:uid="{00000000-0005-0000-0000-000089BD0000}"/>
    <cellStyle name="20% - Accent1 6 2 6 3 3 2" xfId="48706" xr:uid="{00000000-0005-0000-0000-00008ABD0000}"/>
    <cellStyle name="20% - Accent1 6 2 6 3 4" xfId="48707" xr:uid="{00000000-0005-0000-0000-00008BBD0000}"/>
    <cellStyle name="20% - Accent1 6 2 6 4" xfId="48708" xr:uid="{00000000-0005-0000-0000-00008CBD0000}"/>
    <cellStyle name="20% - Accent1 6 2 6 4 2" xfId="48709" xr:uid="{00000000-0005-0000-0000-00008DBD0000}"/>
    <cellStyle name="20% - Accent1 6 2 6 4 2 2" xfId="48710" xr:uid="{00000000-0005-0000-0000-00008EBD0000}"/>
    <cellStyle name="20% - Accent1 6 2 6 4 2 2 2" xfId="48711" xr:uid="{00000000-0005-0000-0000-00008FBD0000}"/>
    <cellStyle name="20% - Accent1 6 2 6 4 2 3" xfId="48712" xr:uid="{00000000-0005-0000-0000-000090BD0000}"/>
    <cellStyle name="20% - Accent1 6 2 6 4 3" xfId="48713" xr:uid="{00000000-0005-0000-0000-000091BD0000}"/>
    <cellStyle name="20% - Accent1 6 2 6 4 3 2" xfId="48714" xr:uid="{00000000-0005-0000-0000-000092BD0000}"/>
    <cellStyle name="20% - Accent1 6 2 6 4 4" xfId="48715" xr:uid="{00000000-0005-0000-0000-000093BD0000}"/>
    <cellStyle name="20% - Accent1 6 2 6 5" xfId="48716" xr:uid="{00000000-0005-0000-0000-000094BD0000}"/>
    <cellStyle name="20% - Accent1 6 2 6 5 2" xfId="48717" xr:uid="{00000000-0005-0000-0000-000095BD0000}"/>
    <cellStyle name="20% - Accent1 6 2 6 5 2 2" xfId="48718" xr:uid="{00000000-0005-0000-0000-000096BD0000}"/>
    <cellStyle name="20% - Accent1 6 2 6 5 3" xfId="48719" xr:uid="{00000000-0005-0000-0000-000097BD0000}"/>
    <cellStyle name="20% - Accent1 6 2 6 6" xfId="48720" xr:uid="{00000000-0005-0000-0000-000098BD0000}"/>
    <cellStyle name="20% - Accent1 6 2 6 6 2" xfId="48721" xr:uid="{00000000-0005-0000-0000-000099BD0000}"/>
    <cellStyle name="20% - Accent1 6 2 6 6 2 2" xfId="48722" xr:uid="{00000000-0005-0000-0000-00009ABD0000}"/>
    <cellStyle name="20% - Accent1 6 2 6 6 3" xfId="48723" xr:uid="{00000000-0005-0000-0000-00009BBD0000}"/>
    <cellStyle name="20% - Accent1 6 2 6 7" xfId="48724" xr:uid="{00000000-0005-0000-0000-00009CBD0000}"/>
    <cellStyle name="20% - Accent1 6 2 6 7 2" xfId="48725" xr:uid="{00000000-0005-0000-0000-00009DBD0000}"/>
    <cellStyle name="20% - Accent1 6 2 6 8" xfId="48726" xr:uid="{00000000-0005-0000-0000-00009EBD0000}"/>
    <cellStyle name="20% - Accent1 6 2 6 8 2" xfId="48727" xr:uid="{00000000-0005-0000-0000-00009FBD0000}"/>
    <cellStyle name="20% - Accent1 6 2 6 9" xfId="48728" xr:uid="{00000000-0005-0000-0000-0000A0BD0000}"/>
    <cellStyle name="20% - Accent1 6 2 7" xfId="48729" xr:uid="{00000000-0005-0000-0000-0000A1BD0000}"/>
    <cellStyle name="20% - Accent1 6 2 7 2" xfId="48730" xr:uid="{00000000-0005-0000-0000-0000A2BD0000}"/>
    <cellStyle name="20% - Accent1 6 2 7 2 2" xfId="48731" xr:uid="{00000000-0005-0000-0000-0000A3BD0000}"/>
    <cellStyle name="20% - Accent1 6 2 7 2 2 2" xfId="48732" xr:uid="{00000000-0005-0000-0000-0000A4BD0000}"/>
    <cellStyle name="20% - Accent1 6 2 7 2 2 2 2" xfId="48733" xr:uid="{00000000-0005-0000-0000-0000A5BD0000}"/>
    <cellStyle name="20% - Accent1 6 2 7 2 2 3" xfId="48734" xr:uid="{00000000-0005-0000-0000-0000A6BD0000}"/>
    <cellStyle name="20% - Accent1 6 2 7 2 3" xfId="48735" xr:uid="{00000000-0005-0000-0000-0000A7BD0000}"/>
    <cellStyle name="20% - Accent1 6 2 7 2 3 2" xfId="48736" xr:uid="{00000000-0005-0000-0000-0000A8BD0000}"/>
    <cellStyle name="20% - Accent1 6 2 7 2 4" xfId="48737" xr:uid="{00000000-0005-0000-0000-0000A9BD0000}"/>
    <cellStyle name="20% - Accent1 6 2 7 3" xfId="48738" xr:uid="{00000000-0005-0000-0000-0000AABD0000}"/>
    <cellStyle name="20% - Accent1 6 2 7 3 2" xfId="48739" xr:uid="{00000000-0005-0000-0000-0000ABBD0000}"/>
    <cellStyle name="20% - Accent1 6 2 7 3 2 2" xfId="48740" xr:uid="{00000000-0005-0000-0000-0000ACBD0000}"/>
    <cellStyle name="20% - Accent1 6 2 7 3 2 2 2" xfId="48741" xr:uid="{00000000-0005-0000-0000-0000ADBD0000}"/>
    <cellStyle name="20% - Accent1 6 2 7 3 2 3" xfId="48742" xr:uid="{00000000-0005-0000-0000-0000AEBD0000}"/>
    <cellStyle name="20% - Accent1 6 2 7 3 3" xfId="48743" xr:uid="{00000000-0005-0000-0000-0000AFBD0000}"/>
    <cellStyle name="20% - Accent1 6 2 7 3 3 2" xfId="48744" xr:uid="{00000000-0005-0000-0000-0000B0BD0000}"/>
    <cellStyle name="20% - Accent1 6 2 7 3 4" xfId="48745" xr:uid="{00000000-0005-0000-0000-0000B1BD0000}"/>
    <cellStyle name="20% - Accent1 6 2 7 4" xfId="48746" xr:uid="{00000000-0005-0000-0000-0000B2BD0000}"/>
    <cellStyle name="20% - Accent1 6 2 7 4 2" xfId="48747" xr:uid="{00000000-0005-0000-0000-0000B3BD0000}"/>
    <cellStyle name="20% - Accent1 6 2 7 4 2 2" xfId="48748" xr:uid="{00000000-0005-0000-0000-0000B4BD0000}"/>
    <cellStyle name="20% - Accent1 6 2 7 4 2 2 2" xfId="48749" xr:uid="{00000000-0005-0000-0000-0000B5BD0000}"/>
    <cellStyle name="20% - Accent1 6 2 7 4 2 3" xfId="48750" xr:uid="{00000000-0005-0000-0000-0000B6BD0000}"/>
    <cellStyle name="20% - Accent1 6 2 7 4 3" xfId="48751" xr:uid="{00000000-0005-0000-0000-0000B7BD0000}"/>
    <cellStyle name="20% - Accent1 6 2 7 4 3 2" xfId="48752" xr:uid="{00000000-0005-0000-0000-0000B8BD0000}"/>
    <cellStyle name="20% - Accent1 6 2 7 4 4" xfId="48753" xr:uid="{00000000-0005-0000-0000-0000B9BD0000}"/>
    <cellStyle name="20% - Accent1 6 2 7 5" xfId="48754" xr:uid="{00000000-0005-0000-0000-0000BABD0000}"/>
    <cellStyle name="20% - Accent1 6 2 7 5 2" xfId="48755" xr:uid="{00000000-0005-0000-0000-0000BBBD0000}"/>
    <cellStyle name="20% - Accent1 6 2 7 5 2 2" xfId="48756" xr:uid="{00000000-0005-0000-0000-0000BCBD0000}"/>
    <cellStyle name="20% - Accent1 6 2 7 5 3" xfId="48757" xr:uid="{00000000-0005-0000-0000-0000BDBD0000}"/>
    <cellStyle name="20% - Accent1 6 2 7 6" xfId="48758" xr:uid="{00000000-0005-0000-0000-0000BEBD0000}"/>
    <cellStyle name="20% - Accent1 6 2 7 6 2" xfId="48759" xr:uid="{00000000-0005-0000-0000-0000BFBD0000}"/>
    <cellStyle name="20% - Accent1 6 2 7 6 2 2" xfId="48760" xr:uid="{00000000-0005-0000-0000-0000C0BD0000}"/>
    <cellStyle name="20% - Accent1 6 2 7 6 3" xfId="48761" xr:uid="{00000000-0005-0000-0000-0000C1BD0000}"/>
    <cellStyle name="20% - Accent1 6 2 7 7" xfId="48762" xr:uid="{00000000-0005-0000-0000-0000C2BD0000}"/>
    <cellStyle name="20% - Accent1 6 2 7 7 2" xfId="48763" xr:uid="{00000000-0005-0000-0000-0000C3BD0000}"/>
    <cellStyle name="20% - Accent1 6 2 7 8" xfId="48764" xr:uid="{00000000-0005-0000-0000-0000C4BD0000}"/>
    <cellStyle name="20% - Accent1 6 2 7 8 2" xfId="48765" xr:uid="{00000000-0005-0000-0000-0000C5BD0000}"/>
    <cellStyle name="20% - Accent1 6 2 7 9" xfId="48766" xr:uid="{00000000-0005-0000-0000-0000C6BD0000}"/>
    <cellStyle name="20% - Accent1 6 2 8" xfId="48767" xr:uid="{00000000-0005-0000-0000-0000C7BD0000}"/>
    <cellStyle name="20% - Accent1 6 2 8 2" xfId="48768" xr:uid="{00000000-0005-0000-0000-0000C8BD0000}"/>
    <cellStyle name="20% - Accent1 6 2 8 2 2" xfId="48769" xr:uid="{00000000-0005-0000-0000-0000C9BD0000}"/>
    <cellStyle name="20% - Accent1 6 2 8 2 2 2" xfId="48770" xr:uid="{00000000-0005-0000-0000-0000CABD0000}"/>
    <cellStyle name="20% - Accent1 6 2 8 2 3" xfId="48771" xr:uid="{00000000-0005-0000-0000-0000CBBD0000}"/>
    <cellStyle name="20% - Accent1 6 2 8 3" xfId="48772" xr:uid="{00000000-0005-0000-0000-0000CCBD0000}"/>
    <cellStyle name="20% - Accent1 6 2 8 3 2" xfId="48773" xr:uid="{00000000-0005-0000-0000-0000CDBD0000}"/>
    <cellStyle name="20% - Accent1 6 2 8 4" xfId="48774" xr:uid="{00000000-0005-0000-0000-0000CEBD0000}"/>
    <cellStyle name="20% - Accent1 6 2 9" xfId="48775" xr:uid="{00000000-0005-0000-0000-0000CFBD0000}"/>
    <cellStyle name="20% - Accent1 6 2 9 2" xfId="48776" xr:uid="{00000000-0005-0000-0000-0000D0BD0000}"/>
    <cellStyle name="20% - Accent1 6 2 9 2 2" xfId="48777" xr:uid="{00000000-0005-0000-0000-0000D1BD0000}"/>
    <cellStyle name="20% - Accent1 6 2 9 2 2 2" xfId="48778" xr:uid="{00000000-0005-0000-0000-0000D2BD0000}"/>
    <cellStyle name="20% - Accent1 6 2 9 2 3" xfId="48779" xr:uid="{00000000-0005-0000-0000-0000D3BD0000}"/>
    <cellStyle name="20% - Accent1 6 2 9 3" xfId="48780" xr:uid="{00000000-0005-0000-0000-0000D4BD0000}"/>
    <cellStyle name="20% - Accent1 6 2 9 3 2" xfId="48781" xr:uid="{00000000-0005-0000-0000-0000D5BD0000}"/>
    <cellStyle name="20% - Accent1 6 2 9 4" xfId="48782" xr:uid="{00000000-0005-0000-0000-0000D6BD0000}"/>
    <cellStyle name="20% - Accent1 6 3" xfId="48783" xr:uid="{00000000-0005-0000-0000-0000D7BD0000}"/>
    <cellStyle name="20% - Accent1 6 3 10" xfId="48784" xr:uid="{00000000-0005-0000-0000-0000D8BD0000}"/>
    <cellStyle name="20% - Accent1 6 3 10 2" xfId="48785" xr:uid="{00000000-0005-0000-0000-0000D9BD0000}"/>
    <cellStyle name="20% - Accent1 6 3 10 2 2" xfId="48786" xr:uid="{00000000-0005-0000-0000-0000DABD0000}"/>
    <cellStyle name="20% - Accent1 6 3 10 3" xfId="48787" xr:uid="{00000000-0005-0000-0000-0000DBBD0000}"/>
    <cellStyle name="20% - Accent1 6 3 11" xfId="48788" xr:uid="{00000000-0005-0000-0000-0000DCBD0000}"/>
    <cellStyle name="20% - Accent1 6 3 11 2" xfId="48789" xr:uid="{00000000-0005-0000-0000-0000DDBD0000}"/>
    <cellStyle name="20% - Accent1 6 3 11 2 2" xfId="48790" xr:uid="{00000000-0005-0000-0000-0000DEBD0000}"/>
    <cellStyle name="20% - Accent1 6 3 11 3" xfId="48791" xr:uid="{00000000-0005-0000-0000-0000DFBD0000}"/>
    <cellStyle name="20% - Accent1 6 3 12" xfId="48792" xr:uid="{00000000-0005-0000-0000-0000E0BD0000}"/>
    <cellStyle name="20% - Accent1 6 3 12 2" xfId="48793" xr:uid="{00000000-0005-0000-0000-0000E1BD0000}"/>
    <cellStyle name="20% - Accent1 6 3 13" xfId="48794" xr:uid="{00000000-0005-0000-0000-0000E2BD0000}"/>
    <cellStyle name="20% - Accent1 6 3 13 2" xfId="48795" xr:uid="{00000000-0005-0000-0000-0000E3BD0000}"/>
    <cellStyle name="20% - Accent1 6 3 14" xfId="48796" xr:uid="{00000000-0005-0000-0000-0000E4BD0000}"/>
    <cellStyle name="20% - Accent1 6 3 2" xfId="48797" xr:uid="{00000000-0005-0000-0000-0000E5BD0000}"/>
    <cellStyle name="20% - Accent1 6 3 2 10" xfId="48798" xr:uid="{00000000-0005-0000-0000-0000E6BD0000}"/>
    <cellStyle name="20% - Accent1 6 3 2 10 2" xfId="48799" xr:uid="{00000000-0005-0000-0000-0000E7BD0000}"/>
    <cellStyle name="20% - Accent1 6 3 2 11" xfId="48800" xr:uid="{00000000-0005-0000-0000-0000E8BD0000}"/>
    <cellStyle name="20% - Accent1 6 3 2 2" xfId="48801" xr:uid="{00000000-0005-0000-0000-0000E9BD0000}"/>
    <cellStyle name="20% - Accent1 6 3 2 2 2" xfId="48802" xr:uid="{00000000-0005-0000-0000-0000EABD0000}"/>
    <cellStyle name="20% - Accent1 6 3 2 2 2 2" xfId="48803" xr:uid="{00000000-0005-0000-0000-0000EBBD0000}"/>
    <cellStyle name="20% - Accent1 6 3 2 2 2 2 2" xfId="48804" xr:uid="{00000000-0005-0000-0000-0000ECBD0000}"/>
    <cellStyle name="20% - Accent1 6 3 2 2 2 2 2 2" xfId="48805" xr:uid="{00000000-0005-0000-0000-0000EDBD0000}"/>
    <cellStyle name="20% - Accent1 6 3 2 2 2 2 3" xfId="48806" xr:uid="{00000000-0005-0000-0000-0000EEBD0000}"/>
    <cellStyle name="20% - Accent1 6 3 2 2 2 3" xfId="48807" xr:uid="{00000000-0005-0000-0000-0000EFBD0000}"/>
    <cellStyle name="20% - Accent1 6 3 2 2 2 3 2" xfId="48808" xr:uid="{00000000-0005-0000-0000-0000F0BD0000}"/>
    <cellStyle name="20% - Accent1 6 3 2 2 2 4" xfId="48809" xr:uid="{00000000-0005-0000-0000-0000F1BD0000}"/>
    <cellStyle name="20% - Accent1 6 3 2 2 3" xfId="48810" xr:uid="{00000000-0005-0000-0000-0000F2BD0000}"/>
    <cellStyle name="20% - Accent1 6 3 2 2 3 2" xfId="48811" xr:uid="{00000000-0005-0000-0000-0000F3BD0000}"/>
    <cellStyle name="20% - Accent1 6 3 2 2 3 2 2" xfId="48812" xr:uid="{00000000-0005-0000-0000-0000F4BD0000}"/>
    <cellStyle name="20% - Accent1 6 3 2 2 3 2 2 2" xfId="48813" xr:uid="{00000000-0005-0000-0000-0000F5BD0000}"/>
    <cellStyle name="20% - Accent1 6 3 2 2 3 2 3" xfId="48814" xr:uid="{00000000-0005-0000-0000-0000F6BD0000}"/>
    <cellStyle name="20% - Accent1 6 3 2 2 3 3" xfId="48815" xr:uid="{00000000-0005-0000-0000-0000F7BD0000}"/>
    <cellStyle name="20% - Accent1 6 3 2 2 3 3 2" xfId="48816" xr:uid="{00000000-0005-0000-0000-0000F8BD0000}"/>
    <cellStyle name="20% - Accent1 6 3 2 2 3 4" xfId="48817" xr:uid="{00000000-0005-0000-0000-0000F9BD0000}"/>
    <cellStyle name="20% - Accent1 6 3 2 2 4" xfId="48818" xr:uid="{00000000-0005-0000-0000-0000FABD0000}"/>
    <cellStyle name="20% - Accent1 6 3 2 2 4 2" xfId="48819" xr:uid="{00000000-0005-0000-0000-0000FBBD0000}"/>
    <cellStyle name="20% - Accent1 6 3 2 2 4 2 2" xfId="48820" xr:uid="{00000000-0005-0000-0000-0000FCBD0000}"/>
    <cellStyle name="20% - Accent1 6 3 2 2 4 2 2 2" xfId="48821" xr:uid="{00000000-0005-0000-0000-0000FDBD0000}"/>
    <cellStyle name="20% - Accent1 6 3 2 2 4 2 3" xfId="48822" xr:uid="{00000000-0005-0000-0000-0000FEBD0000}"/>
    <cellStyle name="20% - Accent1 6 3 2 2 4 3" xfId="48823" xr:uid="{00000000-0005-0000-0000-0000FFBD0000}"/>
    <cellStyle name="20% - Accent1 6 3 2 2 4 3 2" xfId="48824" xr:uid="{00000000-0005-0000-0000-000000BE0000}"/>
    <cellStyle name="20% - Accent1 6 3 2 2 4 4" xfId="48825" xr:uid="{00000000-0005-0000-0000-000001BE0000}"/>
    <cellStyle name="20% - Accent1 6 3 2 2 5" xfId="48826" xr:uid="{00000000-0005-0000-0000-000002BE0000}"/>
    <cellStyle name="20% - Accent1 6 3 2 2 5 2" xfId="48827" xr:uid="{00000000-0005-0000-0000-000003BE0000}"/>
    <cellStyle name="20% - Accent1 6 3 2 2 5 2 2" xfId="48828" xr:uid="{00000000-0005-0000-0000-000004BE0000}"/>
    <cellStyle name="20% - Accent1 6 3 2 2 5 3" xfId="48829" xr:uid="{00000000-0005-0000-0000-000005BE0000}"/>
    <cellStyle name="20% - Accent1 6 3 2 2 6" xfId="48830" xr:uid="{00000000-0005-0000-0000-000006BE0000}"/>
    <cellStyle name="20% - Accent1 6 3 2 2 6 2" xfId="48831" xr:uid="{00000000-0005-0000-0000-000007BE0000}"/>
    <cellStyle name="20% - Accent1 6 3 2 2 6 2 2" xfId="48832" xr:uid="{00000000-0005-0000-0000-000008BE0000}"/>
    <cellStyle name="20% - Accent1 6 3 2 2 6 3" xfId="48833" xr:uid="{00000000-0005-0000-0000-000009BE0000}"/>
    <cellStyle name="20% - Accent1 6 3 2 2 7" xfId="48834" xr:uid="{00000000-0005-0000-0000-00000ABE0000}"/>
    <cellStyle name="20% - Accent1 6 3 2 2 7 2" xfId="48835" xr:uid="{00000000-0005-0000-0000-00000BBE0000}"/>
    <cellStyle name="20% - Accent1 6 3 2 2 8" xfId="48836" xr:uid="{00000000-0005-0000-0000-00000CBE0000}"/>
    <cellStyle name="20% - Accent1 6 3 2 2 8 2" xfId="48837" xr:uid="{00000000-0005-0000-0000-00000DBE0000}"/>
    <cellStyle name="20% - Accent1 6 3 2 2 9" xfId="48838" xr:uid="{00000000-0005-0000-0000-00000EBE0000}"/>
    <cellStyle name="20% - Accent1 6 3 2 3" xfId="48839" xr:uid="{00000000-0005-0000-0000-00000FBE0000}"/>
    <cellStyle name="20% - Accent1 6 3 2 3 2" xfId="48840" xr:uid="{00000000-0005-0000-0000-000010BE0000}"/>
    <cellStyle name="20% - Accent1 6 3 2 3 2 2" xfId="48841" xr:uid="{00000000-0005-0000-0000-000011BE0000}"/>
    <cellStyle name="20% - Accent1 6 3 2 3 2 2 2" xfId="48842" xr:uid="{00000000-0005-0000-0000-000012BE0000}"/>
    <cellStyle name="20% - Accent1 6 3 2 3 2 2 2 2" xfId="48843" xr:uid="{00000000-0005-0000-0000-000013BE0000}"/>
    <cellStyle name="20% - Accent1 6 3 2 3 2 2 3" xfId="48844" xr:uid="{00000000-0005-0000-0000-000014BE0000}"/>
    <cellStyle name="20% - Accent1 6 3 2 3 2 3" xfId="48845" xr:uid="{00000000-0005-0000-0000-000015BE0000}"/>
    <cellStyle name="20% - Accent1 6 3 2 3 2 3 2" xfId="48846" xr:uid="{00000000-0005-0000-0000-000016BE0000}"/>
    <cellStyle name="20% - Accent1 6 3 2 3 2 4" xfId="48847" xr:uid="{00000000-0005-0000-0000-000017BE0000}"/>
    <cellStyle name="20% - Accent1 6 3 2 3 3" xfId="48848" xr:uid="{00000000-0005-0000-0000-000018BE0000}"/>
    <cellStyle name="20% - Accent1 6 3 2 3 3 2" xfId="48849" xr:uid="{00000000-0005-0000-0000-000019BE0000}"/>
    <cellStyle name="20% - Accent1 6 3 2 3 3 2 2" xfId="48850" xr:uid="{00000000-0005-0000-0000-00001ABE0000}"/>
    <cellStyle name="20% - Accent1 6 3 2 3 3 2 2 2" xfId="48851" xr:uid="{00000000-0005-0000-0000-00001BBE0000}"/>
    <cellStyle name="20% - Accent1 6 3 2 3 3 2 3" xfId="48852" xr:uid="{00000000-0005-0000-0000-00001CBE0000}"/>
    <cellStyle name="20% - Accent1 6 3 2 3 3 3" xfId="48853" xr:uid="{00000000-0005-0000-0000-00001DBE0000}"/>
    <cellStyle name="20% - Accent1 6 3 2 3 3 3 2" xfId="48854" xr:uid="{00000000-0005-0000-0000-00001EBE0000}"/>
    <cellStyle name="20% - Accent1 6 3 2 3 3 4" xfId="48855" xr:uid="{00000000-0005-0000-0000-00001FBE0000}"/>
    <cellStyle name="20% - Accent1 6 3 2 3 4" xfId="48856" xr:uid="{00000000-0005-0000-0000-000020BE0000}"/>
    <cellStyle name="20% - Accent1 6 3 2 3 4 2" xfId="48857" xr:uid="{00000000-0005-0000-0000-000021BE0000}"/>
    <cellStyle name="20% - Accent1 6 3 2 3 4 2 2" xfId="48858" xr:uid="{00000000-0005-0000-0000-000022BE0000}"/>
    <cellStyle name="20% - Accent1 6 3 2 3 4 2 2 2" xfId="48859" xr:uid="{00000000-0005-0000-0000-000023BE0000}"/>
    <cellStyle name="20% - Accent1 6 3 2 3 4 2 3" xfId="48860" xr:uid="{00000000-0005-0000-0000-000024BE0000}"/>
    <cellStyle name="20% - Accent1 6 3 2 3 4 3" xfId="48861" xr:uid="{00000000-0005-0000-0000-000025BE0000}"/>
    <cellStyle name="20% - Accent1 6 3 2 3 4 3 2" xfId="48862" xr:uid="{00000000-0005-0000-0000-000026BE0000}"/>
    <cellStyle name="20% - Accent1 6 3 2 3 4 4" xfId="48863" xr:uid="{00000000-0005-0000-0000-000027BE0000}"/>
    <cellStyle name="20% - Accent1 6 3 2 3 5" xfId="48864" xr:uid="{00000000-0005-0000-0000-000028BE0000}"/>
    <cellStyle name="20% - Accent1 6 3 2 3 5 2" xfId="48865" xr:uid="{00000000-0005-0000-0000-000029BE0000}"/>
    <cellStyle name="20% - Accent1 6 3 2 3 5 2 2" xfId="48866" xr:uid="{00000000-0005-0000-0000-00002ABE0000}"/>
    <cellStyle name="20% - Accent1 6 3 2 3 5 3" xfId="48867" xr:uid="{00000000-0005-0000-0000-00002BBE0000}"/>
    <cellStyle name="20% - Accent1 6 3 2 3 6" xfId="48868" xr:uid="{00000000-0005-0000-0000-00002CBE0000}"/>
    <cellStyle name="20% - Accent1 6 3 2 3 6 2" xfId="48869" xr:uid="{00000000-0005-0000-0000-00002DBE0000}"/>
    <cellStyle name="20% - Accent1 6 3 2 3 6 2 2" xfId="48870" xr:uid="{00000000-0005-0000-0000-00002EBE0000}"/>
    <cellStyle name="20% - Accent1 6 3 2 3 6 3" xfId="48871" xr:uid="{00000000-0005-0000-0000-00002FBE0000}"/>
    <cellStyle name="20% - Accent1 6 3 2 3 7" xfId="48872" xr:uid="{00000000-0005-0000-0000-000030BE0000}"/>
    <cellStyle name="20% - Accent1 6 3 2 3 7 2" xfId="48873" xr:uid="{00000000-0005-0000-0000-000031BE0000}"/>
    <cellStyle name="20% - Accent1 6 3 2 3 8" xfId="48874" xr:uid="{00000000-0005-0000-0000-000032BE0000}"/>
    <cellStyle name="20% - Accent1 6 3 2 3 8 2" xfId="48875" xr:uid="{00000000-0005-0000-0000-000033BE0000}"/>
    <cellStyle name="20% - Accent1 6 3 2 3 9" xfId="48876" xr:uid="{00000000-0005-0000-0000-000034BE0000}"/>
    <cellStyle name="20% - Accent1 6 3 2 4" xfId="48877" xr:uid="{00000000-0005-0000-0000-000035BE0000}"/>
    <cellStyle name="20% - Accent1 6 3 2 4 2" xfId="48878" xr:uid="{00000000-0005-0000-0000-000036BE0000}"/>
    <cellStyle name="20% - Accent1 6 3 2 4 2 2" xfId="48879" xr:uid="{00000000-0005-0000-0000-000037BE0000}"/>
    <cellStyle name="20% - Accent1 6 3 2 4 2 2 2" xfId="48880" xr:uid="{00000000-0005-0000-0000-000038BE0000}"/>
    <cellStyle name="20% - Accent1 6 3 2 4 2 3" xfId="48881" xr:uid="{00000000-0005-0000-0000-000039BE0000}"/>
    <cellStyle name="20% - Accent1 6 3 2 4 3" xfId="48882" xr:uid="{00000000-0005-0000-0000-00003ABE0000}"/>
    <cellStyle name="20% - Accent1 6 3 2 4 3 2" xfId="48883" xr:uid="{00000000-0005-0000-0000-00003BBE0000}"/>
    <cellStyle name="20% - Accent1 6 3 2 4 4" xfId="48884" xr:uid="{00000000-0005-0000-0000-00003CBE0000}"/>
    <cellStyle name="20% - Accent1 6 3 2 5" xfId="48885" xr:uid="{00000000-0005-0000-0000-00003DBE0000}"/>
    <cellStyle name="20% - Accent1 6 3 2 5 2" xfId="48886" xr:uid="{00000000-0005-0000-0000-00003EBE0000}"/>
    <cellStyle name="20% - Accent1 6 3 2 5 2 2" xfId="48887" xr:uid="{00000000-0005-0000-0000-00003FBE0000}"/>
    <cellStyle name="20% - Accent1 6 3 2 5 2 2 2" xfId="48888" xr:uid="{00000000-0005-0000-0000-000040BE0000}"/>
    <cellStyle name="20% - Accent1 6 3 2 5 2 3" xfId="48889" xr:uid="{00000000-0005-0000-0000-000041BE0000}"/>
    <cellStyle name="20% - Accent1 6 3 2 5 3" xfId="48890" xr:uid="{00000000-0005-0000-0000-000042BE0000}"/>
    <cellStyle name="20% - Accent1 6 3 2 5 3 2" xfId="48891" xr:uid="{00000000-0005-0000-0000-000043BE0000}"/>
    <cellStyle name="20% - Accent1 6 3 2 5 4" xfId="48892" xr:uid="{00000000-0005-0000-0000-000044BE0000}"/>
    <cellStyle name="20% - Accent1 6 3 2 6" xfId="48893" xr:uid="{00000000-0005-0000-0000-000045BE0000}"/>
    <cellStyle name="20% - Accent1 6 3 2 6 2" xfId="48894" xr:uid="{00000000-0005-0000-0000-000046BE0000}"/>
    <cellStyle name="20% - Accent1 6 3 2 6 2 2" xfId="48895" xr:uid="{00000000-0005-0000-0000-000047BE0000}"/>
    <cellStyle name="20% - Accent1 6 3 2 6 2 2 2" xfId="48896" xr:uid="{00000000-0005-0000-0000-000048BE0000}"/>
    <cellStyle name="20% - Accent1 6 3 2 6 2 3" xfId="48897" xr:uid="{00000000-0005-0000-0000-000049BE0000}"/>
    <cellStyle name="20% - Accent1 6 3 2 6 3" xfId="48898" xr:uid="{00000000-0005-0000-0000-00004ABE0000}"/>
    <cellStyle name="20% - Accent1 6 3 2 6 3 2" xfId="48899" xr:uid="{00000000-0005-0000-0000-00004BBE0000}"/>
    <cellStyle name="20% - Accent1 6 3 2 6 4" xfId="48900" xr:uid="{00000000-0005-0000-0000-00004CBE0000}"/>
    <cellStyle name="20% - Accent1 6 3 2 7" xfId="48901" xr:uid="{00000000-0005-0000-0000-00004DBE0000}"/>
    <cellStyle name="20% - Accent1 6 3 2 7 2" xfId="48902" xr:uid="{00000000-0005-0000-0000-00004EBE0000}"/>
    <cellStyle name="20% - Accent1 6 3 2 7 2 2" xfId="48903" xr:uid="{00000000-0005-0000-0000-00004FBE0000}"/>
    <cellStyle name="20% - Accent1 6 3 2 7 3" xfId="48904" xr:uid="{00000000-0005-0000-0000-000050BE0000}"/>
    <cellStyle name="20% - Accent1 6 3 2 8" xfId="48905" xr:uid="{00000000-0005-0000-0000-000051BE0000}"/>
    <cellStyle name="20% - Accent1 6 3 2 8 2" xfId="48906" xr:uid="{00000000-0005-0000-0000-000052BE0000}"/>
    <cellStyle name="20% - Accent1 6 3 2 8 2 2" xfId="48907" xr:uid="{00000000-0005-0000-0000-000053BE0000}"/>
    <cellStyle name="20% - Accent1 6 3 2 8 3" xfId="48908" xr:uid="{00000000-0005-0000-0000-000054BE0000}"/>
    <cellStyle name="20% - Accent1 6 3 2 9" xfId="48909" xr:uid="{00000000-0005-0000-0000-000055BE0000}"/>
    <cellStyle name="20% - Accent1 6 3 2 9 2" xfId="48910" xr:uid="{00000000-0005-0000-0000-000056BE0000}"/>
    <cellStyle name="20% - Accent1 6 3 3" xfId="48911" xr:uid="{00000000-0005-0000-0000-000057BE0000}"/>
    <cellStyle name="20% - Accent1 6 3 3 10" xfId="48912" xr:uid="{00000000-0005-0000-0000-000058BE0000}"/>
    <cellStyle name="20% - Accent1 6 3 3 10 2" xfId="48913" xr:uid="{00000000-0005-0000-0000-000059BE0000}"/>
    <cellStyle name="20% - Accent1 6 3 3 11" xfId="48914" xr:uid="{00000000-0005-0000-0000-00005ABE0000}"/>
    <cellStyle name="20% - Accent1 6 3 3 2" xfId="48915" xr:uid="{00000000-0005-0000-0000-00005BBE0000}"/>
    <cellStyle name="20% - Accent1 6 3 3 2 2" xfId="48916" xr:uid="{00000000-0005-0000-0000-00005CBE0000}"/>
    <cellStyle name="20% - Accent1 6 3 3 2 2 2" xfId="48917" xr:uid="{00000000-0005-0000-0000-00005DBE0000}"/>
    <cellStyle name="20% - Accent1 6 3 3 2 2 2 2" xfId="48918" xr:uid="{00000000-0005-0000-0000-00005EBE0000}"/>
    <cellStyle name="20% - Accent1 6 3 3 2 2 2 2 2" xfId="48919" xr:uid="{00000000-0005-0000-0000-00005FBE0000}"/>
    <cellStyle name="20% - Accent1 6 3 3 2 2 2 3" xfId="48920" xr:uid="{00000000-0005-0000-0000-000060BE0000}"/>
    <cellStyle name="20% - Accent1 6 3 3 2 2 3" xfId="48921" xr:uid="{00000000-0005-0000-0000-000061BE0000}"/>
    <cellStyle name="20% - Accent1 6 3 3 2 2 3 2" xfId="48922" xr:uid="{00000000-0005-0000-0000-000062BE0000}"/>
    <cellStyle name="20% - Accent1 6 3 3 2 2 4" xfId="48923" xr:uid="{00000000-0005-0000-0000-000063BE0000}"/>
    <cellStyle name="20% - Accent1 6 3 3 2 3" xfId="48924" xr:uid="{00000000-0005-0000-0000-000064BE0000}"/>
    <cellStyle name="20% - Accent1 6 3 3 2 3 2" xfId="48925" xr:uid="{00000000-0005-0000-0000-000065BE0000}"/>
    <cellStyle name="20% - Accent1 6 3 3 2 3 2 2" xfId="48926" xr:uid="{00000000-0005-0000-0000-000066BE0000}"/>
    <cellStyle name="20% - Accent1 6 3 3 2 3 2 2 2" xfId="48927" xr:uid="{00000000-0005-0000-0000-000067BE0000}"/>
    <cellStyle name="20% - Accent1 6 3 3 2 3 2 3" xfId="48928" xr:uid="{00000000-0005-0000-0000-000068BE0000}"/>
    <cellStyle name="20% - Accent1 6 3 3 2 3 3" xfId="48929" xr:uid="{00000000-0005-0000-0000-000069BE0000}"/>
    <cellStyle name="20% - Accent1 6 3 3 2 3 3 2" xfId="48930" xr:uid="{00000000-0005-0000-0000-00006ABE0000}"/>
    <cellStyle name="20% - Accent1 6 3 3 2 3 4" xfId="48931" xr:uid="{00000000-0005-0000-0000-00006BBE0000}"/>
    <cellStyle name="20% - Accent1 6 3 3 2 4" xfId="48932" xr:uid="{00000000-0005-0000-0000-00006CBE0000}"/>
    <cellStyle name="20% - Accent1 6 3 3 2 4 2" xfId="48933" xr:uid="{00000000-0005-0000-0000-00006DBE0000}"/>
    <cellStyle name="20% - Accent1 6 3 3 2 4 2 2" xfId="48934" xr:uid="{00000000-0005-0000-0000-00006EBE0000}"/>
    <cellStyle name="20% - Accent1 6 3 3 2 4 2 2 2" xfId="48935" xr:uid="{00000000-0005-0000-0000-00006FBE0000}"/>
    <cellStyle name="20% - Accent1 6 3 3 2 4 2 3" xfId="48936" xr:uid="{00000000-0005-0000-0000-000070BE0000}"/>
    <cellStyle name="20% - Accent1 6 3 3 2 4 3" xfId="48937" xr:uid="{00000000-0005-0000-0000-000071BE0000}"/>
    <cellStyle name="20% - Accent1 6 3 3 2 4 3 2" xfId="48938" xr:uid="{00000000-0005-0000-0000-000072BE0000}"/>
    <cellStyle name="20% - Accent1 6 3 3 2 4 4" xfId="48939" xr:uid="{00000000-0005-0000-0000-000073BE0000}"/>
    <cellStyle name="20% - Accent1 6 3 3 2 5" xfId="48940" xr:uid="{00000000-0005-0000-0000-000074BE0000}"/>
    <cellStyle name="20% - Accent1 6 3 3 2 5 2" xfId="48941" xr:uid="{00000000-0005-0000-0000-000075BE0000}"/>
    <cellStyle name="20% - Accent1 6 3 3 2 5 2 2" xfId="48942" xr:uid="{00000000-0005-0000-0000-000076BE0000}"/>
    <cellStyle name="20% - Accent1 6 3 3 2 5 3" xfId="48943" xr:uid="{00000000-0005-0000-0000-000077BE0000}"/>
    <cellStyle name="20% - Accent1 6 3 3 2 6" xfId="48944" xr:uid="{00000000-0005-0000-0000-000078BE0000}"/>
    <cellStyle name="20% - Accent1 6 3 3 2 6 2" xfId="48945" xr:uid="{00000000-0005-0000-0000-000079BE0000}"/>
    <cellStyle name="20% - Accent1 6 3 3 2 6 2 2" xfId="48946" xr:uid="{00000000-0005-0000-0000-00007ABE0000}"/>
    <cellStyle name="20% - Accent1 6 3 3 2 6 3" xfId="48947" xr:uid="{00000000-0005-0000-0000-00007BBE0000}"/>
    <cellStyle name="20% - Accent1 6 3 3 2 7" xfId="48948" xr:uid="{00000000-0005-0000-0000-00007CBE0000}"/>
    <cellStyle name="20% - Accent1 6 3 3 2 7 2" xfId="48949" xr:uid="{00000000-0005-0000-0000-00007DBE0000}"/>
    <cellStyle name="20% - Accent1 6 3 3 2 8" xfId="48950" xr:uid="{00000000-0005-0000-0000-00007EBE0000}"/>
    <cellStyle name="20% - Accent1 6 3 3 2 8 2" xfId="48951" xr:uid="{00000000-0005-0000-0000-00007FBE0000}"/>
    <cellStyle name="20% - Accent1 6 3 3 2 9" xfId="48952" xr:uid="{00000000-0005-0000-0000-000080BE0000}"/>
    <cellStyle name="20% - Accent1 6 3 3 3" xfId="48953" xr:uid="{00000000-0005-0000-0000-000081BE0000}"/>
    <cellStyle name="20% - Accent1 6 3 3 3 2" xfId="48954" xr:uid="{00000000-0005-0000-0000-000082BE0000}"/>
    <cellStyle name="20% - Accent1 6 3 3 3 2 2" xfId="48955" xr:uid="{00000000-0005-0000-0000-000083BE0000}"/>
    <cellStyle name="20% - Accent1 6 3 3 3 2 2 2" xfId="48956" xr:uid="{00000000-0005-0000-0000-000084BE0000}"/>
    <cellStyle name="20% - Accent1 6 3 3 3 2 2 2 2" xfId="48957" xr:uid="{00000000-0005-0000-0000-000085BE0000}"/>
    <cellStyle name="20% - Accent1 6 3 3 3 2 2 3" xfId="48958" xr:uid="{00000000-0005-0000-0000-000086BE0000}"/>
    <cellStyle name="20% - Accent1 6 3 3 3 2 3" xfId="48959" xr:uid="{00000000-0005-0000-0000-000087BE0000}"/>
    <cellStyle name="20% - Accent1 6 3 3 3 2 3 2" xfId="48960" xr:uid="{00000000-0005-0000-0000-000088BE0000}"/>
    <cellStyle name="20% - Accent1 6 3 3 3 2 4" xfId="48961" xr:uid="{00000000-0005-0000-0000-000089BE0000}"/>
    <cellStyle name="20% - Accent1 6 3 3 3 3" xfId="48962" xr:uid="{00000000-0005-0000-0000-00008ABE0000}"/>
    <cellStyle name="20% - Accent1 6 3 3 3 3 2" xfId="48963" xr:uid="{00000000-0005-0000-0000-00008BBE0000}"/>
    <cellStyle name="20% - Accent1 6 3 3 3 3 2 2" xfId="48964" xr:uid="{00000000-0005-0000-0000-00008CBE0000}"/>
    <cellStyle name="20% - Accent1 6 3 3 3 3 2 2 2" xfId="48965" xr:uid="{00000000-0005-0000-0000-00008DBE0000}"/>
    <cellStyle name="20% - Accent1 6 3 3 3 3 2 3" xfId="48966" xr:uid="{00000000-0005-0000-0000-00008EBE0000}"/>
    <cellStyle name="20% - Accent1 6 3 3 3 3 3" xfId="48967" xr:uid="{00000000-0005-0000-0000-00008FBE0000}"/>
    <cellStyle name="20% - Accent1 6 3 3 3 3 3 2" xfId="48968" xr:uid="{00000000-0005-0000-0000-000090BE0000}"/>
    <cellStyle name="20% - Accent1 6 3 3 3 3 4" xfId="48969" xr:uid="{00000000-0005-0000-0000-000091BE0000}"/>
    <cellStyle name="20% - Accent1 6 3 3 3 4" xfId="48970" xr:uid="{00000000-0005-0000-0000-000092BE0000}"/>
    <cellStyle name="20% - Accent1 6 3 3 3 4 2" xfId="48971" xr:uid="{00000000-0005-0000-0000-000093BE0000}"/>
    <cellStyle name="20% - Accent1 6 3 3 3 4 2 2" xfId="48972" xr:uid="{00000000-0005-0000-0000-000094BE0000}"/>
    <cellStyle name="20% - Accent1 6 3 3 3 4 2 2 2" xfId="48973" xr:uid="{00000000-0005-0000-0000-000095BE0000}"/>
    <cellStyle name="20% - Accent1 6 3 3 3 4 2 3" xfId="48974" xr:uid="{00000000-0005-0000-0000-000096BE0000}"/>
    <cellStyle name="20% - Accent1 6 3 3 3 4 3" xfId="48975" xr:uid="{00000000-0005-0000-0000-000097BE0000}"/>
    <cellStyle name="20% - Accent1 6 3 3 3 4 3 2" xfId="48976" xr:uid="{00000000-0005-0000-0000-000098BE0000}"/>
    <cellStyle name="20% - Accent1 6 3 3 3 4 4" xfId="48977" xr:uid="{00000000-0005-0000-0000-000099BE0000}"/>
    <cellStyle name="20% - Accent1 6 3 3 3 5" xfId="48978" xr:uid="{00000000-0005-0000-0000-00009ABE0000}"/>
    <cellStyle name="20% - Accent1 6 3 3 3 5 2" xfId="48979" xr:uid="{00000000-0005-0000-0000-00009BBE0000}"/>
    <cellStyle name="20% - Accent1 6 3 3 3 5 2 2" xfId="48980" xr:uid="{00000000-0005-0000-0000-00009CBE0000}"/>
    <cellStyle name="20% - Accent1 6 3 3 3 5 3" xfId="48981" xr:uid="{00000000-0005-0000-0000-00009DBE0000}"/>
    <cellStyle name="20% - Accent1 6 3 3 3 6" xfId="48982" xr:uid="{00000000-0005-0000-0000-00009EBE0000}"/>
    <cellStyle name="20% - Accent1 6 3 3 3 6 2" xfId="48983" xr:uid="{00000000-0005-0000-0000-00009FBE0000}"/>
    <cellStyle name="20% - Accent1 6 3 3 3 6 2 2" xfId="48984" xr:uid="{00000000-0005-0000-0000-0000A0BE0000}"/>
    <cellStyle name="20% - Accent1 6 3 3 3 6 3" xfId="48985" xr:uid="{00000000-0005-0000-0000-0000A1BE0000}"/>
    <cellStyle name="20% - Accent1 6 3 3 3 7" xfId="48986" xr:uid="{00000000-0005-0000-0000-0000A2BE0000}"/>
    <cellStyle name="20% - Accent1 6 3 3 3 7 2" xfId="48987" xr:uid="{00000000-0005-0000-0000-0000A3BE0000}"/>
    <cellStyle name="20% - Accent1 6 3 3 3 8" xfId="48988" xr:uid="{00000000-0005-0000-0000-0000A4BE0000}"/>
    <cellStyle name="20% - Accent1 6 3 3 3 8 2" xfId="48989" xr:uid="{00000000-0005-0000-0000-0000A5BE0000}"/>
    <cellStyle name="20% - Accent1 6 3 3 3 9" xfId="48990" xr:uid="{00000000-0005-0000-0000-0000A6BE0000}"/>
    <cellStyle name="20% - Accent1 6 3 3 4" xfId="48991" xr:uid="{00000000-0005-0000-0000-0000A7BE0000}"/>
    <cellStyle name="20% - Accent1 6 3 3 4 2" xfId="48992" xr:uid="{00000000-0005-0000-0000-0000A8BE0000}"/>
    <cellStyle name="20% - Accent1 6 3 3 4 2 2" xfId="48993" xr:uid="{00000000-0005-0000-0000-0000A9BE0000}"/>
    <cellStyle name="20% - Accent1 6 3 3 4 2 2 2" xfId="48994" xr:uid="{00000000-0005-0000-0000-0000AABE0000}"/>
    <cellStyle name="20% - Accent1 6 3 3 4 2 3" xfId="48995" xr:uid="{00000000-0005-0000-0000-0000ABBE0000}"/>
    <cellStyle name="20% - Accent1 6 3 3 4 3" xfId="48996" xr:uid="{00000000-0005-0000-0000-0000ACBE0000}"/>
    <cellStyle name="20% - Accent1 6 3 3 4 3 2" xfId="48997" xr:uid="{00000000-0005-0000-0000-0000ADBE0000}"/>
    <cellStyle name="20% - Accent1 6 3 3 4 4" xfId="48998" xr:uid="{00000000-0005-0000-0000-0000AEBE0000}"/>
    <cellStyle name="20% - Accent1 6 3 3 5" xfId="48999" xr:uid="{00000000-0005-0000-0000-0000AFBE0000}"/>
    <cellStyle name="20% - Accent1 6 3 3 5 2" xfId="49000" xr:uid="{00000000-0005-0000-0000-0000B0BE0000}"/>
    <cellStyle name="20% - Accent1 6 3 3 5 2 2" xfId="49001" xr:uid="{00000000-0005-0000-0000-0000B1BE0000}"/>
    <cellStyle name="20% - Accent1 6 3 3 5 2 2 2" xfId="49002" xr:uid="{00000000-0005-0000-0000-0000B2BE0000}"/>
    <cellStyle name="20% - Accent1 6 3 3 5 2 3" xfId="49003" xr:uid="{00000000-0005-0000-0000-0000B3BE0000}"/>
    <cellStyle name="20% - Accent1 6 3 3 5 3" xfId="49004" xr:uid="{00000000-0005-0000-0000-0000B4BE0000}"/>
    <cellStyle name="20% - Accent1 6 3 3 5 3 2" xfId="49005" xr:uid="{00000000-0005-0000-0000-0000B5BE0000}"/>
    <cellStyle name="20% - Accent1 6 3 3 5 4" xfId="49006" xr:uid="{00000000-0005-0000-0000-0000B6BE0000}"/>
    <cellStyle name="20% - Accent1 6 3 3 6" xfId="49007" xr:uid="{00000000-0005-0000-0000-0000B7BE0000}"/>
    <cellStyle name="20% - Accent1 6 3 3 6 2" xfId="49008" xr:uid="{00000000-0005-0000-0000-0000B8BE0000}"/>
    <cellStyle name="20% - Accent1 6 3 3 6 2 2" xfId="49009" xr:uid="{00000000-0005-0000-0000-0000B9BE0000}"/>
    <cellStyle name="20% - Accent1 6 3 3 6 2 2 2" xfId="49010" xr:uid="{00000000-0005-0000-0000-0000BABE0000}"/>
    <cellStyle name="20% - Accent1 6 3 3 6 2 3" xfId="49011" xr:uid="{00000000-0005-0000-0000-0000BBBE0000}"/>
    <cellStyle name="20% - Accent1 6 3 3 6 3" xfId="49012" xr:uid="{00000000-0005-0000-0000-0000BCBE0000}"/>
    <cellStyle name="20% - Accent1 6 3 3 6 3 2" xfId="49013" xr:uid="{00000000-0005-0000-0000-0000BDBE0000}"/>
    <cellStyle name="20% - Accent1 6 3 3 6 4" xfId="49014" xr:uid="{00000000-0005-0000-0000-0000BEBE0000}"/>
    <cellStyle name="20% - Accent1 6 3 3 7" xfId="49015" xr:uid="{00000000-0005-0000-0000-0000BFBE0000}"/>
    <cellStyle name="20% - Accent1 6 3 3 7 2" xfId="49016" xr:uid="{00000000-0005-0000-0000-0000C0BE0000}"/>
    <cellStyle name="20% - Accent1 6 3 3 7 2 2" xfId="49017" xr:uid="{00000000-0005-0000-0000-0000C1BE0000}"/>
    <cellStyle name="20% - Accent1 6 3 3 7 3" xfId="49018" xr:uid="{00000000-0005-0000-0000-0000C2BE0000}"/>
    <cellStyle name="20% - Accent1 6 3 3 8" xfId="49019" xr:uid="{00000000-0005-0000-0000-0000C3BE0000}"/>
    <cellStyle name="20% - Accent1 6 3 3 8 2" xfId="49020" xr:uid="{00000000-0005-0000-0000-0000C4BE0000}"/>
    <cellStyle name="20% - Accent1 6 3 3 8 2 2" xfId="49021" xr:uid="{00000000-0005-0000-0000-0000C5BE0000}"/>
    <cellStyle name="20% - Accent1 6 3 3 8 3" xfId="49022" xr:uid="{00000000-0005-0000-0000-0000C6BE0000}"/>
    <cellStyle name="20% - Accent1 6 3 3 9" xfId="49023" xr:uid="{00000000-0005-0000-0000-0000C7BE0000}"/>
    <cellStyle name="20% - Accent1 6 3 3 9 2" xfId="49024" xr:uid="{00000000-0005-0000-0000-0000C8BE0000}"/>
    <cellStyle name="20% - Accent1 6 3 4" xfId="49025" xr:uid="{00000000-0005-0000-0000-0000C9BE0000}"/>
    <cellStyle name="20% - Accent1 6 3 4 10" xfId="49026" xr:uid="{00000000-0005-0000-0000-0000CABE0000}"/>
    <cellStyle name="20% - Accent1 6 3 4 10 2" xfId="49027" xr:uid="{00000000-0005-0000-0000-0000CBBE0000}"/>
    <cellStyle name="20% - Accent1 6 3 4 11" xfId="49028" xr:uid="{00000000-0005-0000-0000-0000CCBE0000}"/>
    <cellStyle name="20% - Accent1 6 3 4 2" xfId="49029" xr:uid="{00000000-0005-0000-0000-0000CDBE0000}"/>
    <cellStyle name="20% - Accent1 6 3 4 2 2" xfId="49030" xr:uid="{00000000-0005-0000-0000-0000CEBE0000}"/>
    <cellStyle name="20% - Accent1 6 3 4 2 2 2" xfId="49031" xr:uid="{00000000-0005-0000-0000-0000CFBE0000}"/>
    <cellStyle name="20% - Accent1 6 3 4 2 2 2 2" xfId="49032" xr:uid="{00000000-0005-0000-0000-0000D0BE0000}"/>
    <cellStyle name="20% - Accent1 6 3 4 2 2 2 2 2" xfId="49033" xr:uid="{00000000-0005-0000-0000-0000D1BE0000}"/>
    <cellStyle name="20% - Accent1 6 3 4 2 2 2 3" xfId="49034" xr:uid="{00000000-0005-0000-0000-0000D2BE0000}"/>
    <cellStyle name="20% - Accent1 6 3 4 2 2 3" xfId="49035" xr:uid="{00000000-0005-0000-0000-0000D3BE0000}"/>
    <cellStyle name="20% - Accent1 6 3 4 2 2 3 2" xfId="49036" xr:uid="{00000000-0005-0000-0000-0000D4BE0000}"/>
    <cellStyle name="20% - Accent1 6 3 4 2 2 4" xfId="49037" xr:uid="{00000000-0005-0000-0000-0000D5BE0000}"/>
    <cellStyle name="20% - Accent1 6 3 4 2 3" xfId="49038" xr:uid="{00000000-0005-0000-0000-0000D6BE0000}"/>
    <cellStyle name="20% - Accent1 6 3 4 2 3 2" xfId="49039" xr:uid="{00000000-0005-0000-0000-0000D7BE0000}"/>
    <cellStyle name="20% - Accent1 6 3 4 2 3 2 2" xfId="49040" xr:uid="{00000000-0005-0000-0000-0000D8BE0000}"/>
    <cellStyle name="20% - Accent1 6 3 4 2 3 2 2 2" xfId="49041" xr:uid="{00000000-0005-0000-0000-0000D9BE0000}"/>
    <cellStyle name="20% - Accent1 6 3 4 2 3 2 3" xfId="49042" xr:uid="{00000000-0005-0000-0000-0000DABE0000}"/>
    <cellStyle name="20% - Accent1 6 3 4 2 3 3" xfId="49043" xr:uid="{00000000-0005-0000-0000-0000DBBE0000}"/>
    <cellStyle name="20% - Accent1 6 3 4 2 3 3 2" xfId="49044" xr:uid="{00000000-0005-0000-0000-0000DCBE0000}"/>
    <cellStyle name="20% - Accent1 6 3 4 2 3 4" xfId="49045" xr:uid="{00000000-0005-0000-0000-0000DDBE0000}"/>
    <cellStyle name="20% - Accent1 6 3 4 2 4" xfId="49046" xr:uid="{00000000-0005-0000-0000-0000DEBE0000}"/>
    <cellStyle name="20% - Accent1 6 3 4 2 4 2" xfId="49047" xr:uid="{00000000-0005-0000-0000-0000DFBE0000}"/>
    <cellStyle name="20% - Accent1 6 3 4 2 4 2 2" xfId="49048" xr:uid="{00000000-0005-0000-0000-0000E0BE0000}"/>
    <cellStyle name="20% - Accent1 6 3 4 2 4 2 2 2" xfId="49049" xr:uid="{00000000-0005-0000-0000-0000E1BE0000}"/>
    <cellStyle name="20% - Accent1 6 3 4 2 4 2 3" xfId="49050" xr:uid="{00000000-0005-0000-0000-0000E2BE0000}"/>
    <cellStyle name="20% - Accent1 6 3 4 2 4 3" xfId="49051" xr:uid="{00000000-0005-0000-0000-0000E3BE0000}"/>
    <cellStyle name="20% - Accent1 6 3 4 2 4 3 2" xfId="49052" xr:uid="{00000000-0005-0000-0000-0000E4BE0000}"/>
    <cellStyle name="20% - Accent1 6 3 4 2 4 4" xfId="49053" xr:uid="{00000000-0005-0000-0000-0000E5BE0000}"/>
    <cellStyle name="20% - Accent1 6 3 4 2 5" xfId="49054" xr:uid="{00000000-0005-0000-0000-0000E6BE0000}"/>
    <cellStyle name="20% - Accent1 6 3 4 2 5 2" xfId="49055" xr:uid="{00000000-0005-0000-0000-0000E7BE0000}"/>
    <cellStyle name="20% - Accent1 6 3 4 2 5 2 2" xfId="49056" xr:uid="{00000000-0005-0000-0000-0000E8BE0000}"/>
    <cellStyle name="20% - Accent1 6 3 4 2 5 3" xfId="49057" xr:uid="{00000000-0005-0000-0000-0000E9BE0000}"/>
    <cellStyle name="20% - Accent1 6 3 4 2 6" xfId="49058" xr:uid="{00000000-0005-0000-0000-0000EABE0000}"/>
    <cellStyle name="20% - Accent1 6 3 4 2 6 2" xfId="49059" xr:uid="{00000000-0005-0000-0000-0000EBBE0000}"/>
    <cellStyle name="20% - Accent1 6 3 4 2 6 2 2" xfId="49060" xr:uid="{00000000-0005-0000-0000-0000ECBE0000}"/>
    <cellStyle name="20% - Accent1 6 3 4 2 6 3" xfId="49061" xr:uid="{00000000-0005-0000-0000-0000EDBE0000}"/>
    <cellStyle name="20% - Accent1 6 3 4 2 7" xfId="49062" xr:uid="{00000000-0005-0000-0000-0000EEBE0000}"/>
    <cellStyle name="20% - Accent1 6 3 4 2 7 2" xfId="49063" xr:uid="{00000000-0005-0000-0000-0000EFBE0000}"/>
    <cellStyle name="20% - Accent1 6 3 4 2 8" xfId="49064" xr:uid="{00000000-0005-0000-0000-0000F0BE0000}"/>
    <cellStyle name="20% - Accent1 6 3 4 2 8 2" xfId="49065" xr:uid="{00000000-0005-0000-0000-0000F1BE0000}"/>
    <cellStyle name="20% - Accent1 6 3 4 2 9" xfId="49066" xr:uid="{00000000-0005-0000-0000-0000F2BE0000}"/>
    <cellStyle name="20% - Accent1 6 3 4 3" xfId="49067" xr:uid="{00000000-0005-0000-0000-0000F3BE0000}"/>
    <cellStyle name="20% - Accent1 6 3 4 3 2" xfId="49068" xr:uid="{00000000-0005-0000-0000-0000F4BE0000}"/>
    <cellStyle name="20% - Accent1 6 3 4 3 2 2" xfId="49069" xr:uid="{00000000-0005-0000-0000-0000F5BE0000}"/>
    <cellStyle name="20% - Accent1 6 3 4 3 2 2 2" xfId="49070" xr:uid="{00000000-0005-0000-0000-0000F6BE0000}"/>
    <cellStyle name="20% - Accent1 6 3 4 3 2 2 2 2" xfId="49071" xr:uid="{00000000-0005-0000-0000-0000F7BE0000}"/>
    <cellStyle name="20% - Accent1 6 3 4 3 2 2 3" xfId="49072" xr:uid="{00000000-0005-0000-0000-0000F8BE0000}"/>
    <cellStyle name="20% - Accent1 6 3 4 3 2 3" xfId="49073" xr:uid="{00000000-0005-0000-0000-0000F9BE0000}"/>
    <cellStyle name="20% - Accent1 6 3 4 3 2 3 2" xfId="49074" xr:uid="{00000000-0005-0000-0000-0000FABE0000}"/>
    <cellStyle name="20% - Accent1 6 3 4 3 2 4" xfId="49075" xr:uid="{00000000-0005-0000-0000-0000FBBE0000}"/>
    <cellStyle name="20% - Accent1 6 3 4 3 3" xfId="49076" xr:uid="{00000000-0005-0000-0000-0000FCBE0000}"/>
    <cellStyle name="20% - Accent1 6 3 4 3 3 2" xfId="49077" xr:uid="{00000000-0005-0000-0000-0000FDBE0000}"/>
    <cellStyle name="20% - Accent1 6 3 4 3 3 2 2" xfId="49078" xr:uid="{00000000-0005-0000-0000-0000FEBE0000}"/>
    <cellStyle name="20% - Accent1 6 3 4 3 3 2 2 2" xfId="49079" xr:uid="{00000000-0005-0000-0000-0000FFBE0000}"/>
    <cellStyle name="20% - Accent1 6 3 4 3 3 2 3" xfId="49080" xr:uid="{00000000-0005-0000-0000-000000BF0000}"/>
    <cellStyle name="20% - Accent1 6 3 4 3 3 3" xfId="49081" xr:uid="{00000000-0005-0000-0000-000001BF0000}"/>
    <cellStyle name="20% - Accent1 6 3 4 3 3 3 2" xfId="49082" xr:uid="{00000000-0005-0000-0000-000002BF0000}"/>
    <cellStyle name="20% - Accent1 6 3 4 3 3 4" xfId="49083" xr:uid="{00000000-0005-0000-0000-000003BF0000}"/>
    <cellStyle name="20% - Accent1 6 3 4 3 4" xfId="49084" xr:uid="{00000000-0005-0000-0000-000004BF0000}"/>
    <cellStyle name="20% - Accent1 6 3 4 3 4 2" xfId="49085" xr:uid="{00000000-0005-0000-0000-000005BF0000}"/>
    <cellStyle name="20% - Accent1 6 3 4 3 4 2 2" xfId="49086" xr:uid="{00000000-0005-0000-0000-000006BF0000}"/>
    <cellStyle name="20% - Accent1 6 3 4 3 4 2 2 2" xfId="49087" xr:uid="{00000000-0005-0000-0000-000007BF0000}"/>
    <cellStyle name="20% - Accent1 6 3 4 3 4 2 3" xfId="49088" xr:uid="{00000000-0005-0000-0000-000008BF0000}"/>
    <cellStyle name="20% - Accent1 6 3 4 3 4 3" xfId="49089" xr:uid="{00000000-0005-0000-0000-000009BF0000}"/>
    <cellStyle name="20% - Accent1 6 3 4 3 4 3 2" xfId="49090" xr:uid="{00000000-0005-0000-0000-00000ABF0000}"/>
    <cellStyle name="20% - Accent1 6 3 4 3 4 4" xfId="49091" xr:uid="{00000000-0005-0000-0000-00000BBF0000}"/>
    <cellStyle name="20% - Accent1 6 3 4 3 5" xfId="49092" xr:uid="{00000000-0005-0000-0000-00000CBF0000}"/>
    <cellStyle name="20% - Accent1 6 3 4 3 5 2" xfId="49093" xr:uid="{00000000-0005-0000-0000-00000DBF0000}"/>
    <cellStyle name="20% - Accent1 6 3 4 3 5 2 2" xfId="49094" xr:uid="{00000000-0005-0000-0000-00000EBF0000}"/>
    <cellStyle name="20% - Accent1 6 3 4 3 5 3" xfId="49095" xr:uid="{00000000-0005-0000-0000-00000FBF0000}"/>
    <cellStyle name="20% - Accent1 6 3 4 3 6" xfId="49096" xr:uid="{00000000-0005-0000-0000-000010BF0000}"/>
    <cellStyle name="20% - Accent1 6 3 4 3 6 2" xfId="49097" xr:uid="{00000000-0005-0000-0000-000011BF0000}"/>
    <cellStyle name="20% - Accent1 6 3 4 3 6 2 2" xfId="49098" xr:uid="{00000000-0005-0000-0000-000012BF0000}"/>
    <cellStyle name="20% - Accent1 6 3 4 3 6 3" xfId="49099" xr:uid="{00000000-0005-0000-0000-000013BF0000}"/>
    <cellStyle name="20% - Accent1 6 3 4 3 7" xfId="49100" xr:uid="{00000000-0005-0000-0000-000014BF0000}"/>
    <cellStyle name="20% - Accent1 6 3 4 3 7 2" xfId="49101" xr:uid="{00000000-0005-0000-0000-000015BF0000}"/>
    <cellStyle name="20% - Accent1 6 3 4 3 8" xfId="49102" xr:uid="{00000000-0005-0000-0000-000016BF0000}"/>
    <cellStyle name="20% - Accent1 6 3 4 3 8 2" xfId="49103" xr:uid="{00000000-0005-0000-0000-000017BF0000}"/>
    <cellStyle name="20% - Accent1 6 3 4 3 9" xfId="49104" xr:uid="{00000000-0005-0000-0000-000018BF0000}"/>
    <cellStyle name="20% - Accent1 6 3 4 4" xfId="49105" xr:uid="{00000000-0005-0000-0000-000019BF0000}"/>
    <cellStyle name="20% - Accent1 6 3 4 4 2" xfId="49106" xr:uid="{00000000-0005-0000-0000-00001ABF0000}"/>
    <cellStyle name="20% - Accent1 6 3 4 4 2 2" xfId="49107" xr:uid="{00000000-0005-0000-0000-00001BBF0000}"/>
    <cellStyle name="20% - Accent1 6 3 4 4 2 2 2" xfId="49108" xr:uid="{00000000-0005-0000-0000-00001CBF0000}"/>
    <cellStyle name="20% - Accent1 6 3 4 4 2 3" xfId="49109" xr:uid="{00000000-0005-0000-0000-00001DBF0000}"/>
    <cellStyle name="20% - Accent1 6 3 4 4 3" xfId="49110" xr:uid="{00000000-0005-0000-0000-00001EBF0000}"/>
    <cellStyle name="20% - Accent1 6 3 4 4 3 2" xfId="49111" xr:uid="{00000000-0005-0000-0000-00001FBF0000}"/>
    <cellStyle name="20% - Accent1 6 3 4 4 4" xfId="49112" xr:uid="{00000000-0005-0000-0000-000020BF0000}"/>
    <cellStyle name="20% - Accent1 6 3 4 5" xfId="49113" xr:uid="{00000000-0005-0000-0000-000021BF0000}"/>
    <cellStyle name="20% - Accent1 6 3 4 5 2" xfId="49114" xr:uid="{00000000-0005-0000-0000-000022BF0000}"/>
    <cellStyle name="20% - Accent1 6 3 4 5 2 2" xfId="49115" xr:uid="{00000000-0005-0000-0000-000023BF0000}"/>
    <cellStyle name="20% - Accent1 6 3 4 5 2 2 2" xfId="49116" xr:uid="{00000000-0005-0000-0000-000024BF0000}"/>
    <cellStyle name="20% - Accent1 6 3 4 5 2 3" xfId="49117" xr:uid="{00000000-0005-0000-0000-000025BF0000}"/>
    <cellStyle name="20% - Accent1 6 3 4 5 3" xfId="49118" xr:uid="{00000000-0005-0000-0000-000026BF0000}"/>
    <cellStyle name="20% - Accent1 6 3 4 5 3 2" xfId="49119" xr:uid="{00000000-0005-0000-0000-000027BF0000}"/>
    <cellStyle name="20% - Accent1 6 3 4 5 4" xfId="49120" xr:uid="{00000000-0005-0000-0000-000028BF0000}"/>
    <cellStyle name="20% - Accent1 6 3 4 6" xfId="49121" xr:uid="{00000000-0005-0000-0000-000029BF0000}"/>
    <cellStyle name="20% - Accent1 6 3 4 6 2" xfId="49122" xr:uid="{00000000-0005-0000-0000-00002ABF0000}"/>
    <cellStyle name="20% - Accent1 6 3 4 6 2 2" xfId="49123" xr:uid="{00000000-0005-0000-0000-00002BBF0000}"/>
    <cellStyle name="20% - Accent1 6 3 4 6 2 2 2" xfId="49124" xr:uid="{00000000-0005-0000-0000-00002CBF0000}"/>
    <cellStyle name="20% - Accent1 6 3 4 6 2 3" xfId="49125" xr:uid="{00000000-0005-0000-0000-00002DBF0000}"/>
    <cellStyle name="20% - Accent1 6 3 4 6 3" xfId="49126" xr:uid="{00000000-0005-0000-0000-00002EBF0000}"/>
    <cellStyle name="20% - Accent1 6 3 4 6 3 2" xfId="49127" xr:uid="{00000000-0005-0000-0000-00002FBF0000}"/>
    <cellStyle name="20% - Accent1 6 3 4 6 4" xfId="49128" xr:uid="{00000000-0005-0000-0000-000030BF0000}"/>
    <cellStyle name="20% - Accent1 6 3 4 7" xfId="49129" xr:uid="{00000000-0005-0000-0000-000031BF0000}"/>
    <cellStyle name="20% - Accent1 6 3 4 7 2" xfId="49130" xr:uid="{00000000-0005-0000-0000-000032BF0000}"/>
    <cellStyle name="20% - Accent1 6 3 4 7 2 2" xfId="49131" xr:uid="{00000000-0005-0000-0000-000033BF0000}"/>
    <cellStyle name="20% - Accent1 6 3 4 7 3" xfId="49132" xr:uid="{00000000-0005-0000-0000-000034BF0000}"/>
    <cellStyle name="20% - Accent1 6 3 4 8" xfId="49133" xr:uid="{00000000-0005-0000-0000-000035BF0000}"/>
    <cellStyle name="20% - Accent1 6 3 4 8 2" xfId="49134" xr:uid="{00000000-0005-0000-0000-000036BF0000}"/>
    <cellStyle name="20% - Accent1 6 3 4 8 2 2" xfId="49135" xr:uid="{00000000-0005-0000-0000-000037BF0000}"/>
    <cellStyle name="20% - Accent1 6 3 4 8 3" xfId="49136" xr:uid="{00000000-0005-0000-0000-000038BF0000}"/>
    <cellStyle name="20% - Accent1 6 3 4 9" xfId="49137" xr:uid="{00000000-0005-0000-0000-000039BF0000}"/>
    <cellStyle name="20% - Accent1 6 3 4 9 2" xfId="49138" xr:uid="{00000000-0005-0000-0000-00003ABF0000}"/>
    <cellStyle name="20% - Accent1 6 3 5" xfId="49139" xr:uid="{00000000-0005-0000-0000-00003BBF0000}"/>
    <cellStyle name="20% - Accent1 6 3 5 2" xfId="49140" xr:uid="{00000000-0005-0000-0000-00003CBF0000}"/>
    <cellStyle name="20% - Accent1 6 3 5 2 2" xfId="49141" xr:uid="{00000000-0005-0000-0000-00003DBF0000}"/>
    <cellStyle name="20% - Accent1 6 3 5 2 2 2" xfId="49142" xr:uid="{00000000-0005-0000-0000-00003EBF0000}"/>
    <cellStyle name="20% - Accent1 6 3 5 2 2 2 2" xfId="49143" xr:uid="{00000000-0005-0000-0000-00003FBF0000}"/>
    <cellStyle name="20% - Accent1 6 3 5 2 2 3" xfId="49144" xr:uid="{00000000-0005-0000-0000-000040BF0000}"/>
    <cellStyle name="20% - Accent1 6 3 5 2 3" xfId="49145" xr:uid="{00000000-0005-0000-0000-000041BF0000}"/>
    <cellStyle name="20% - Accent1 6 3 5 2 3 2" xfId="49146" xr:uid="{00000000-0005-0000-0000-000042BF0000}"/>
    <cellStyle name="20% - Accent1 6 3 5 2 4" xfId="49147" xr:uid="{00000000-0005-0000-0000-000043BF0000}"/>
    <cellStyle name="20% - Accent1 6 3 5 3" xfId="49148" xr:uid="{00000000-0005-0000-0000-000044BF0000}"/>
    <cellStyle name="20% - Accent1 6 3 5 3 2" xfId="49149" xr:uid="{00000000-0005-0000-0000-000045BF0000}"/>
    <cellStyle name="20% - Accent1 6 3 5 3 2 2" xfId="49150" xr:uid="{00000000-0005-0000-0000-000046BF0000}"/>
    <cellStyle name="20% - Accent1 6 3 5 3 2 2 2" xfId="49151" xr:uid="{00000000-0005-0000-0000-000047BF0000}"/>
    <cellStyle name="20% - Accent1 6 3 5 3 2 3" xfId="49152" xr:uid="{00000000-0005-0000-0000-000048BF0000}"/>
    <cellStyle name="20% - Accent1 6 3 5 3 3" xfId="49153" xr:uid="{00000000-0005-0000-0000-000049BF0000}"/>
    <cellStyle name="20% - Accent1 6 3 5 3 3 2" xfId="49154" xr:uid="{00000000-0005-0000-0000-00004ABF0000}"/>
    <cellStyle name="20% - Accent1 6 3 5 3 4" xfId="49155" xr:uid="{00000000-0005-0000-0000-00004BBF0000}"/>
    <cellStyle name="20% - Accent1 6 3 5 4" xfId="49156" xr:uid="{00000000-0005-0000-0000-00004CBF0000}"/>
    <cellStyle name="20% - Accent1 6 3 5 4 2" xfId="49157" xr:uid="{00000000-0005-0000-0000-00004DBF0000}"/>
    <cellStyle name="20% - Accent1 6 3 5 4 2 2" xfId="49158" xr:uid="{00000000-0005-0000-0000-00004EBF0000}"/>
    <cellStyle name="20% - Accent1 6 3 5 4 2 2 2" xfId="49159" xr:uid="{00000000-0005-0000-0000-00004FBF0000}"/>
    <cellStyle name="20% - Accent1 6 3 5 4 2 3" xfId="49160" xr:uid="{00000000-0005-0000-0000-000050BF0000}"/>
    <cellStyle name="20% - Accent1 6 3 5 4 3" xfId="49161" xr:uid="{00000000-0005-0000-0000-000051BF0000}"/>
    <cellStyle name="20% - Accent1 6 3 5 4 3 2" xfId="49162" xr:uid="{00000000-0005-0000-0000-000052BF0000}"/>
    <cellStyle name="20% - Accent1 6 3 5 4 4" xfId="49163" xr:uid="{00000000-0005-0000-0000-000053BF0000}"/>
    <cellStyle name="20% - Accent1 6 3 5 5" xfId="49164" xr:uid="{00000000-0005-0000-0000-000054BF0000}"/>
    <cellStyle name="20% - Accent1 6 3 5 5 2" xfId="49165" xr:uid="{00000000-0005-0000-0000-000055BF0000}"/>
    <cellStyle name="20% - Accent1 6 3 5 5 2 2" xfId="49166" xr:uid="{00000000-0005-0000-0000-000056BF0000}"/>
    <cellStyle name="20% - Accent1 6 3 5 5 3" xfId="49167" xr:uid="{00000000-0005-0000-0000-000057BF0000}"/>
    <cellStyle name="20% - Accent1 6 3 5 6" xfId="49168" xr:uid="{00000000-0005-0000-0000-000058BF0000}"/>
    <cellStyle name="20% - Accent1 6 3 5 6 2" xfId="49169" xr:uid="{00000000-0005-0000-0000-000059BF0000}"/>
    <cellStyle name="20% - Accent1 6 3 5 6 2 2" xfId="49170" xr:uid="{00000000-0005-0000-0000-00005ABF0000}"/>
    <cellStyle name="20% - Accent1 6 3 5 6 3" xfId="49171" xr:uid="{00000000-0005-0000-0000-00005BBF0000}"/>
    <cellStyle name="20% - Accent1 6 3 5 7" xfId="49172" xr:uid="{00000000-0005-0000-0000-00005CBF0000}"/>
    <cellStyle name="20% - Accent1 6 3 5 7 2" xfId="49173" xr:uid="{00000000-0005-0000-0000-00005DBF0000}"/>
    <cellStyle name="20% - Accent1 6 3 5 8" xfId="49174" xr:uid="{00000000-0005-0000-0000-00005EBF0000}"/>
    <cellStyle name="20% - Accent1 6 3 5 8 2" xfId="49175" xr:uid="{00000000-0005-0000-0000-00005FBF0000}"/>
    <cellStyle name="20% - Accent1 6 3 5 9" xfId="49176" xr:uid="{00000000-0005-0000-0000-000060BF0000}"/>
    <cellStyle name="20% - Accent1 6 3 6" xfId="49177" xr:uid="{00000000-0005-0000-0000-000061BF0000}"/>
    <cellStyle name="20% - Accent1 6 3 6 2" xfId="49178" xr:uid="{00000000-0005-0000-0000-000062BF0000}"/>
    <cellStyle name="20% - Accent1 6 3 6 2 2" xfId="49179" xr:uid="{00000000-0005-0000-0000-000063BF0000}"/>
    <cellStyle name="20% - Accent1 6 3 6 2 2 2" xfId="49180" xr:uid="{00000000-0005-0000-0000-000064BF0000}"/>
    <cellStyle name="20% - Accent1 6 3 6 2 2 2 2" xfId="49181" xr:uid="{00000000-0005-0000-0000-000065BF0000}"/>
    <cellStyle name="20% - Accent1 6 3 6 2 2 3" xfId="49182" xr:uid="{00000000-0005-0000-0000-000066BF0000}"/>
    <cellStyle name="20% - Accent1 6 3 6 2 3" xfId="49183" xr:uid="{00000000-0005-0000-0000-000067BF0000}"/>
    <cellStyle name="20% - Accent1 6 3 6 2 3 2" xfId="49184" xr:uid="{00000000-0005-0000-0000-000068BF0000}"/>
    <cellStyle name="20% - Accent1 6 3 6 2 4" xfId="49185" xr:uid="{00000000-0005-0000-0000-000069BF0000}"/>
    <cellStyle name="20% - Accent1 6 3 6 3" xfId="49186" xr:uid="{00000000-0005-0000-0000-00006ABF0000}"/>
    <cellStyle name="20% - Accent1 6 3 6 3 2" xfId="49187" xr:uid="{00000000-0005-0000-0000-00006BBF0000}"/>
    <cellStyle name="20% - Accent1 6 3 6 3 2 2" xfId="49188" xr:uid="{00000000-0005-0000-0000-00006CBF0000}"/>
    <cellStyle name="20% - Accent1 6 3 6 3 2 2 2" xfId="49189" xr:uid="{00000000-0005-0000-0000-00006DBF0000}"/>
    <cellStyle name="20% - Accent1 6 3 6 3 2 3" xfId="49190" xr:uid="{00000000-0005-0000-0000-00006EBF0000}"/>
    <cellStyle name="20% - Accent1 6 3 6 3 3" xfId="49191" xr:uid="{00000000-0005-0000-0000-00006FBF0000}"/>
    <cellStyle name="20% - Accent1 6 3 6 3 3 2" xfId="49192" xr:uid="{00000000-0005-0000-0000-000070BF0000}"/>
    <cellStyle name="20% - Accent1 6 3 6 3 4" xfId="49193" xr:uid="{00000000-0005-0000-0000-000071BF0000}"/>
    <cellStyle name="20% - Accent1 6 3 6 4" xfId="49194" xr:uid="{00000000-0005-0000-0000-000072BF0000}"/>
    <cellStyle name="20% - Accent1 6 3 6 4 2" xfId="49195" xr:uid="{00000000-0005-0000-0000-000073BF0000}"/>
    <cellStyle name="20% - Accent1 6 3 6 4 2 2" xfId="49196" xr:uid="{00000000-0005-0000-0000-000074BF0000}"/>
    <cellStyle name="20% - Accent1 6 3 6 4 2 2 2" xfId="49197" xr:uid="{00000000-0005-0000-0000-000075BF0000}"/>
    <cellStyle name="20% - Accent1 6 3 6 4 2 3" xfId="49198" xr:uid="{00000000-0005-0000-0000-000076BF0000}"/>
    <cellStyle name="20% - Accent1 6 3 6 4 3" xfId="49199" xr:uid="{00000000-0005-0000-0000-000077BF0000}"/>
    <cellStyle name="20% - Accent1 6 3 6 4 3 2" xfId="49200" xr:uid="{00000000-0005-0000-0000-000078BF0000}"/>
    <cellStyle name="20% - Accent1 6 3 6 4 4" xfId="49201" xr:uid="{00000000-0005-0000-0000-000079BF0000}"/>
    <cellStyle name="20% - Accent1 6 3 6 5" xfId="49202" xr:uid="{00000000-0005-0000-0000-00007ABF0000}"/>
    <cellStyle name="20% - Accent1 6 3 6 5 2" xfId="49203" xr:uid="{00000000-0005-0000-0000-00007BBF0000}"/>
    <cellStyle name="20% - Accent1 6 3 6 5 2 2" xfId="49204" xr:uid="{00000000-0005-0000-0000-00007CBF0000}"/>
    <cellStyle name="20% - Accent1 6 3 6 5 3" xfId="49205" xr:uid="{00000000-0005-0000-0000-00007DBF0000}"/>
    <cellStyle name="20% - Accent1 6 3 6 6" xfId="49206" xr:uid="{00000000-0005-0000-0000-00007EBF0000}"/>
    <cellStyle name="20% - Accent1 6 3 6 6 2" xfId="49207" xr:uid="{00000000-0005-0000-0000-00007FBF0000}"/>
    <cellStyle name="20% - Accent1 6 3 6 6 2 2" xfId="49208" xr:uid="{00000000-0005-0000-0000-000080BF0000}"/>
    <cellStyle name="20% - Accent1 6 3 6 6 3" xfId="49209" xr:uid="{00000000-0005-0000-0000-000081BF0000}"/>
    <cellStyle name="20% - Accent1 6 3 6 7" xfId="49210" xr:uid="{00000000-0005-0000-0000-000082BF0000}"/>
    <cellStyle name="20% - Accent1 6 3 6 7 2" xfId="49211" xr:uid="{00000000-0005-0000-0000-000083BF0000}"/>
    <cellStyle name="20% - Accent1 6 3 6 8" xfId="49212" xr:uid="{00000000-0005-0000-0000-000084BF0000}"/>
    <cellStyle name="20% - Accent1 6 3 6 8 2" xfId="49213" xr:uid="{00000000-0005-0000-0000-000085BF0000}"/>
    <cellStyle name="20% - Accent1 6 3 6 9" xfId="49214" xr:uid="{00000000-0005-0000-0000-000086BF0000}"/>
    <cellStyle name="20% - Accent1 6 3 7" xfId="49215" xr:uid="{00000000-0005-0000-0000-000087BF0000}"/>
    <cellStyle name="20% - Accent1 6 3 7 2" xfId="49216" xr:uid="{00000000-0005-0000-0000-000088BF0000}"/>
    <cellStyle name="20% - Accent1 6 3 7 2 2" xfId="49217" xr:uid="{00000000-0005-0000-0000-000089BF0000}"/>
    <cellStyle name="20% - Accent1 6 3 7 2 2 2" xfId="49218" xr:uid="{00000000-0005-0000-0000-00008ABF0000}"/>
    <cellStyle name="20% - Accent1 6 3 7 2 3" xfId="49219" xr:uid="{00000000-0005-0000-0000-00008BBF0000}"/>
    <cellStyle name="20% - Accent1 6 3 7 3" xfId="49220" xr:uid="{00000000-0005-0000-0000-00008CBF0000}"/>
    <cellStyle name="20% - Accent1 6 3 7 3 2" xfId="49221" xr:uid="{00000000-0005-0000-0000-00008DBF0000}"/>
    <cellStyle name="20% - Accent1 6 3 7 4" xfId="49222" xr:uid="{00000000-0005-0000-0000-00008EBF0000}"/>
    <cellStyle name="20% - Accent1 6 3 8" xfId="49223" xr:uid="{00000000-0005-0000-0000-00008FBF0000}"/>
    <cellStyle name="20% - Accent1 6 3 8 2" xfId="49224" xr:uid="{00000000-0005-0000-0000-000090BF0000}"/>
    <cellStyle name="20% - Accent1 6 3 8 2 2" xfId="49225" xr:uid="{00000000-0005-0000-0000-000091BF0000}"/>
    <cellStyle name="20% - Accent1 6 3 8 2 2 2" xfId="49226" xr:uid="{00000000-0005-0000-0000-000092BF0000}"/>
    <cellStyle name="20% - Accent1 6 3 8 2 3" xfId="49227" xr:uid="{00000000-0005-0000-0000-000093BF0000}"/>
    <cellStyle name="20% - Accent1 6 3 8 3" xfId="49228" xr:uid="{00000000-0005-0000-0000-000094BF0000}"/>
    <cellStyle name="20% - Accent1 6 3 8 3 2" xfId="49229" xr:uid="{00000000-0005-0000-0000-000095BF0000}"/>
    <cellStyle name="20% - Accent1 6 3 8 4" xfId="49230" xr:uid="{00000000-0005-0000-0000-000096BF0000}"/>
    <cellStyle name="20% - Accent1 6 3 9" xfId="49231" xr:uid="{00000000-0005-0000-0000-000097BF0000}"/>
    <cellStyle name="20% - Accent1 6 3 9 2" xfId="49232" xr:uid="{00000000-0005-0000-0000-000098BF0000}"/>
    <cellStyle name="20% - Accent1 6 3 9 2 2" xfId="49233" xr:uid="{00000000-0005-0000-0000-000099BF0000}"/>
    <cellStyle name="20% - Accent1 6 3 9 2 2 2" xfId="49234" xr:uid="{00000000-0005-0000-0000-00009ABF0000}"/>
    <cellStyle name="20% - Accent1 6 3 9 2 3" xfId="49235" xr:uid="{00000000-0005-0000-0000-00009BBF0000}"/>
    <cellStyle name="20% - Accent1 6 3 9 3" xfId="49236" xr:uid="{00000000-0005-0000-0000-00009CBF0000}"/>
    <cellStyle name="20% - Accent1 6 3 9 3 2" xfId="49237" xr:uid="{00000000-0005-0000-0000-00009DBF0000}"/>
    <cellStyle name="20% - Accent1 6 3 9 4" xfId="49238" xr:uid="{00000000-0005-0000-0000-00009EBF0000}"/>
    <cellStyle name="20% - Accent1 6 4" xfId="49239" xr:uid="{00000000-0005-0000-0000-00009FBF0000}"/>
    <cellStyle name="20% - Accent1 6 4 10" xfId="49240" xr:uid="{00000000-0005-0000-0000-0000A0BF0000}"/>
    <cellStyle name="20% - Accent1 6 4 10 2" xfId="49241" xr:uid="{00000000-0005-0000-0000-0000A1BF0000}"/>
    <cellStyle name="20% - Accent1 6 4 11" xfId="49242" xr:uid="{00000000-0005-0000-0000-0000A2BF0000}"/>
    <cellStyle name="20% - Accent1 6 4 2" xfId="49243" xr:uid="{00000000-0005-0000-0000-0000A3BF0000}"/>
    <cellStyle name="20% - Accent1 6 4 2 2" xfId="49244" xr:uid="{00000000-0005-0000-0000-0000A4BF0000}"/>
    <cellStyle name="20% - Accent1 6 4 2 2 2" xfId="49245" xr:uid="{00000000-0005-0000-0000-0000A5BF0000}"/>
    <cellStyle name="20% - Accent1 6 4 2 2 2 2" xfId="49246" xr:uid="{00000000-0005-0000-0000-0000A6BF0000}"/>
    <cellStyle name="20% - Accent1 6 4 2 2 2 2 2" xfId="49247" xr:uid="{00000000-0005-0000-0000-0000A7BF0000}"/>
    <cellStyle name="20% - Accent1 6 4 2 2 2 3" xfId="49248" xr:uid="{00000000-0005-0000-0000-0000A8BF0000}"/>
    <cellStyle name="20% - Accent1 6 4 2 2 3" xfId="49249" xr:uid="{00000000-0005-0000-0000-0000A9BF0000}"/>
    <cellStyle name="20% - Accent1 6 4 2 2 3 2" xfId="49250" xr:uid="{00000000-0005-0000-0000-0000AABF0000}"/>
    <cellStyle name="20% - Accent1 6 4 2 2 4" xfId="49251" xr:uid="{00000000-0005-0000-0000-0000ABBF0000}"/>
    <cellStyle name="20% - Accent1 6 4 2 3" xfId="49252" xr:uid="{00000000-0005-0000-0000-0000ACBF0000}"/>
    <cellStyle name="20% - Accent1 6 4 2 3 2" xfId="49253" xr:uid="{00000000-0005-0000-0000-0000ADBF0000}"/>
    <cellStyle name="20% - Accent1 6 4 2 3 2 2" xfId="49254" xr:uid="{00000000-0005-0000-0000-0000AEBF0000}"/>
    <cellStyle name="20% - Accent1 6 4 2 3 2 2 2" xfId="49255" xr:uid="{00000000-0005-0000-0000-0000AFBF0000}"/>
    <cellStyle name="20% - Accent1 6 4 2 3 2 3" xfId="49256" xr:uid="{00000000-0005-0000-0000-0000B0BF0000}"/>
    <cellStyle name="20% - Accent1 6 4 2 3 3" xfId="49257" xr:uid="{00000000-0005-0000-0000-0000B1BF0000}"/>
    <cellStyle name="20% - Accent1 6 4 2 3 3 2" xfId="49258" xr:uid="{00000000-0005-0000-0000-0000B2BF0000}"/>
    <cellStyle name="20% - Accent1 6 4 2 3 4" xfId="49259" xr:uid="{00000000-0005-0000-0000-0000B3BF0000}"/>
    <cellStyle name="20% - Accent1 6 4 2 4" xfId="49260" xr:uid="{00000000-0005-0000-0000-0000B4BF0000}"/>
    <cellStyle name="20% - Accent1 6 4 2 4 2" xfId="49261" xr:uid="{00000000-0005-0000-0000-0000B5BF0000}"/>
    <cellStyle name="20% - Accent1 6 4 2 4 2 2" xfId="49262" xr:uid="{00000000-0005-0000-0000-0000B6BF0000}"/>
    <cellStyle name="20% - Accent1 6 4 2 4 2 2 2" xfId="49263" xr:uid="{00000000-0005-0000-0000-0000B7BF0000}"/>
    <cellStyle name="20% - Accent1 6 4 2 4 2 3" xfId="49264" xr:uid="{00000000-0005-0000-0000-0000B8BF0000}"/>
    <cellStyle name="20% - Accent1 6 4 2 4 3" xfId="49265" xr:uid="{00000000-0005-0000-0000-0000B9BF0000}"/>
    <cellStyle name="20% - Accent1 6 4 2 4 3 2" xfId="49266" xr:uid="{00000000-0005-0000-0000-0000BABF0000}"/>
    <cellStyle name="20% - Accent1 6 4 2 4 4" xfId="49267" xr:uid="{00000000-0005-0000-0000-0000BBBF0000}"/>
    <cellStyle name="20% - Accent1 6 4 2 5" xfId="49268" xr:uid="{00000000-0005-0000-0000-0000BCBF0000}"/>
    <cellStyle name="20% - Accent1 6 4 2 5 2" xfId="49269" xr:uid="{00000000-0005-0000-0000-0000BDBF0000}"/>
    <cellStyle name="20% - Accent1 6 4 2 5 2 2" xfId="49270" xr:uid="{00000000-0005-0000-0000-0000BEBF0000}"/>
    <cellStyle name="20% - Accent1 6 4 2 5 3" xfId="49271" xr:uid="{00000000-0005-0000-0000-0000BFBF0000}"/>
    <cellStyle name="20% - Accent1 6 4 2 6" xfId="49272" xr:uid="{00000000-0005-0000-0000-0000C0BF0000}"/>
    <cellStyle name="20% - Accent1 6 4 2 6 2" xfId="49273" xr:uid="{00000000-0005-0000-0000-0000C1BF0000}"/>
    <cellStyle name="20% - Accent1 6 4 2 6 2 2" xfId="49274" xr:uid="{00000000-0005-0000-0000-0000C2BF0000}"/>
    <cellStyle name="20% - Accent1 6 4 2 6 3" xfId="49275" xr:uid="{00000000-0005-0000-0000-0000C3BF0000}"/>
    <cellStyle name="20% - Accent1 6 4 2 7" xfId="49276" xr:uid="{00000000-0005-0000-0000-0000C4BF0000}"/>
    <cellStyle name="20% - Accent1 6 4 2 7 2" xfId="49277" xr:uid="{00000000-0005-0000-0000-0000C5BF0000}"/>
    <cellStyle name="20% - Accent1 6 4 2 8" xfId="49278" xr:uid="{00000000-0005-0000-0000-0000C6BF0000}"/>
    <cellStyle name="20% - Accent1 6 4 2 8 2" xfId="49279" xr:uid="{00000000-0005-0000-0000-0000C7BF0000}"/>
    <cellStyle name="20% - Accent1 6 4 2 9" xfId="49280" xr:uid="{00000000-0005-0000-0000-0000C8BF0000}"/>
    <cellStyle name="20% - Accent1 6 4 3" xfId="49281" xr:uid="{00000000-0005-0000-0000-0000C9BF0000}"/>
    <cellStyle name="20% - Accent1 6 4 3 2" xfId="49282" xr:uid="{00000000-0005-0000-0000-0000CABF0000}"/>
    <cellStyle name="20% - Accent1 6 4 3 2 2" xfId="49283" xr:uid="{00000000-0005-0000-0000-0000CBBF0000}"/>
    <cellStyle name="20% - Accent1 6 4 3 2 2 2" xfId="49284" xr:uid="{00000000-0005-0000-0000-0000CCBF0000}"/>
    <cellStyle name="20% - Accent1 6 4 3 2 2 2 2" xfId="49285" xr:uid="{00000000-0005-0000-0000-0000CDBF0000}"/>
    <cellStyle name="20% - Accent1 6 4 3 2 2 3" xfId="49286" xr:uid="{00000000-0005-0000-0000-0000CEBF0000}"/>
    <cellStyle name="20% - Accent1 6 4 3 2 3" xfId="49287" xr:uid="{00000000-0005-0000-0000-0000CFBF0000}"/>
    <cellStyle name="20% - Accent1 6 4 3 2 3 2" xfId="49288" xr:uid="{00000000-0005-0000-0000-0000D0BF0000}"/>
    <cellStyle name="20% - Accent1 6 4 3 2 4" xfId="49289" xr:uid="{00000000-0005-0000-0000-0000D1BF0000}"/>
    <cellStyle name="20% - Accent1 6 4 3 3" xfId="49290" xr:uid="{00000000-0005-0000-0000-0000D2BF0000}"/>
    <cellStyle name="20% - Accent1 6 4 3 3 2" xfId="49291" xr:uid="{00000000-0005-0000-0000-0000D3BF0000}"/>
    <cellStyle name="20% - Accent1 6 4 3 3 2 2" xfId="49292" xr:uid="{00000000-0005-0000-0000-0000D4BF0000}"/>
    <cellStyle name="20% - Accent1 6 4 3 3 2 2 2" xfId="49293" xr:uid="{00000000-0005-0000-0000-0000D5BF0000}"/>
    <cellStyle name="20% - Accent1 6 4 3 3 2 3" xfId="49294" xr:uid="{00000000-0005-0000-0000-0000D6BF0000}"/>
    <cellStyle name="20% - Accent1 6 4 3 3 3" xfId="49295" xr:uid="{00000000-0005-0000-0000-0000D7BF0000}"/>
    <cellStyle name="20% - Accent1 6 4 3 3 3 2" xfId="49296" xr:uid="{00000000-0005-0000-0000-0000D8BF0000}"/>
    <cellStyle name="20% - Accent1 6 4 3 3 4" xfId="49297" xr:uid="{00000000-0005-0000-0000-0000D9BF0000}"/>
    <cellStyle name="20% - Accent1 6 4 3 4" xfId="49298" xr:uid="{00000000-0005-0000-0000-0000DABF0000}"/>
    <cellStyle name="20% - Accent1 6 4 3 4 2" xfId="49299" xr:uid="{00000000-0005-0000-0000-0000DBBF0000}"/>
    <cellStyle name="20% - Accent1 6 4 3 4 2 2" xfId="49300" xr:uid="{00000000-0005-0000-0000-0000DCBF0000}"/>
    <cellStyle name="20% - Accent1 6 4 3 4 2 2 2" xfId="49301" xr:uid="{00000000-0005-0000-0000-0000DDBF0000}"/>
    <cellStyle name="20% - Accent1 6 4 3 4 2 3" xfId="49302" xr:uid="{00000000-0005-0000-0000-0000DEBF0000}"/>
    <cellStyle name="20% - Accent1 6 4 3 4 3" xfId="49303" xr:uid="{00000000-0005-0000-0000-0000DFBF0000}"/>
    <cellStyle name="20% - Accent1 6 4 3 4 3 2" xfId="49304" xr:uid="{00000000-0005-0000-0000-0000E0BF0000}"/>
    <cellStyle name="20% - Accent1 6 4 3 4 4" xfId="49305" xr:uid="{00000000-0005-0000-0000-0000E1BF0000}"/>
    <cellStyle name="20% - Accent1 6 4 3 5" xfId="49306" xr:uid="{00000000-0005-0000-0000-0000E2BF0000}"/>
    <cellStyle name="20% - Accent1 6 4 3 5 2" xfId="49307" xr:uid="{00000000-0005-0000-0000-0000E3BF0000}"/>
    <cellStyle name="20% - Accent1 6 4 3 5 2 2" xfId="49308" xr:uid="{00000000-0005-0000-0000-0000E4BF0000}"/>
    <cellStyle name="20% - Accent1 6 4 3 5 3" xfId="49309" xr:uid="{00000000-0005-0000-0000-0000E5BF0000}"/>
    <cellStyle name="20% - Accent1 6 4 3 6" xfId="49310" xr:uid="{00000000-0005-0000-0000-0000E6BF0000}"/>
    <cellStyle name="20% - Accent1 6 4 3 6 2" xfId="49311" xr:uid="{00000000-0005-0000-0000-0000E7BF0000}"/>
    <cellStyle name="20% - Accent1 6 4 3 6 2 2" xfId="49312" xr:uid="{00000000-0005-0000-0000-0000E8BF0000}"/>
    <cellStyle name="20% - Accent1 6 4 3 6 3" xfId="49313" xr:uid="{00000000-0005-0000-0000-0000E9BF0000}"/>
    <cellStyle name="20% - Accent1 6 4 3 7" xfId="49314" xr:uid="{00000000-0005-0000-0000-0000EABF0000}"/>
    <cellStyle name="20% - Accent1 6 4 3 7 2" xfId="49315" xr:uid="{00000000-0005-0000-0000-0000EBBF0000}"/>
    <cellStyle name="20% - Accent1 6 4 3 8" xfId="49316" xr:uid="{00000000-0005-0000-0000-0000ECBF0000}"/>
    <cellStyle name="20% - Accent1 6 4 3 8 2" xfId="49317" xr:uid="{00000000-0005-0000-0000-0000EDBF0000}"/>
    <cellStyle name="20% - Accent1 6 4 3 9" xfId="49318" xr:uid="{00000000-0005-0000-0000-0000EEBF0000}"/>
    <cellStyle name="20% - Accent1 6 4 4" xfId="49319" xr:uid="{00000000-0005-0000-0000-0000EFBF0000}"/>
    <cellStyle name="20% - Accent1 6 4 4 2" xfId="49320" xr:uid="{00000000-0005-0000-0000-0000F0BF0000}"/>
    <cellStyle name="20% - Accent1 6 4 4 2 2" xfId="49321" xr:uid="{00000000-0005-0000-0000-0000F1BF0000}"/>
    <cellStyle name="20% - Accent1 6 4 4 2 2 2" xfId="49322" xr:uid="{00000000-0005-0000-0000-0000F2BF0000}"/>
    <cellStyle name="20% - Accent1 6 4 4 2 3" xfId="49323" xr:uid="{00000000-0005-0000-0000-0000F3BF0000}"/>
    <cellStyle name="20% - Accent1 6 4 4 3" xfId="49324" xr:uid="{00000000-0005-0000-0000-0000F4BF0000}"/>
    <cellStyle name="20% - Accent1 6 4 4 3 2" xfId="49325" xr:uid="{00000000-0005-0000-0000-0000F5BF0000}"/>
    <cellStyle name="20% - Accent1 6 4 4 4" xfId="49326" xr:uid="{00000000-0005-0000-0000-0000F6BF0000}"/>
    <cellStyle name="20% - Accent1 6 4 5" xfId="49327" xr:uid="{00000000-0005-0000-0000-0000F7BF0000}"/>
    <cellStyle name="20% - Accent1 6 4 5 2" xfId="49328" xr:uid="{00000000-0005-0000-0000-0000F8BF0000}"/>
    <cellStyle name="20% - Accent1 6 4 5 2 2" xfId="49329" xr:uid="{00000000-0005-0000-0000-0000F9BF0000}"/>
    <cellStyle name="20% - Accent1 6 4 5 2 2 2" xfId="49330" xr:uid="{00000000-0005-0000-0000-0000FABF0000}"/>
    <cellStyle name="20% - Accent1 6 4 5 2 3" xfId="49331" xr:uid="{00000000-0005-0000-0000-0000FBBF0000}"/>
    <cellStyle name="20% - Accent1 6 4 5 3" xfId="49332" xr:uid="{00000000-0005-0000-0000-0000FCBF0000}"/>
    <cellStyle name="20% - Accent1 6 4 5 3 2" xfId="49333" xr:uid="{00000000-0005-0000-0000-0000FDBF0000}"/>
    <cellStyle name="20% - Accent1 6 4 5 4" xfId="49334" xr:uid="{00000000-0005-0000-0000-0000FEBF0000}"/>
    <cellStyle name="20% - Accent1 6 4 6" xfId="49335" xr:uid="{00000000-0005-0000-0000-0000FFBF0000}"/>
    <cellStyle name="20% - Accent1 6 4 6 2" xfId="49336" xr:uid="{00000000-0005-0000-0000-000000C00000}"/>
    <cellStyle name="20% - Accent1 6 4 6 2 2" xfId="49337" xr:uid="{00000000-0005-0000-0000-000001C00000}"/>
    <cellStyle name="20% - Accent1 6 4 6 2 2 2" xfId="49338" xr:uid="{00000000-0005-0000-0000-000002C00000}"/>
    <cellStyle name="20% - Accent1 6 4 6 2 3" xfId="49339" xr:uid="{00000000-0005-0000-0000-000003C00000}"/>
    <cellStyle name="20% - Accent1 6 4 6 3" xfId="49340" xr:uid="{00000000-0005-0000-0000-000004C00000}"/>
    <cellStyle name="20% - Accent1 6 4 6 3 2" xfId="49341" xr:uid="{00000000-0005-0000-0000-000005C00000}"/>
    <cellStyle name="20% - Accent1 6 4 6 4" xfId="49342" xr:uid="{00000000-0005-0000-0000-000006C00000}"/>
    <cellStyle name="20% - Accent1 6 4 7" xfId="49343" xr:uid="{00000000-0005-0000-0000-000007C00000}"/>
    <cellStyle name="20% - Accent1 6 4 7 2" xfId="49344" xr:uid="{00000000-0005-0000-0000-000008C00000}"/>
    <cellStyle name="20% - Accent1 6 4 7 2 2" xfId="49345" xr:uid="{00000000-0005-0000-0000-000009C00000}"/>
    <cellStyle name="20% - Accent1 6 4 7 3" xfId="49346" xr:uid="{00000000-0005-0000-0000-00000AC00000}"/>
    <cellStyle name="20% - Accent1 6 4 8" xfId="49347" xr:uid="{00000000-0005-0000-0000-00000BC00000}"/>
    <cellStyle name="20% - Accent1 6 4 8 2" xfId="49348" xr:uid="{00000000-0005-0000-0000-00000CC00000}"/>
    <cellStyle name="20% - Accent1 6 4 8 2 2" xfId="49349" xr:uid="{00000000-0005-0000-0000-00000DC00000}"/>
    <cellStyle name="20% - Accent1 6 4 8 3" xfId="49350" xr:uid="{00000000-0005-0000-0000-00000EC00000}"/>
    <cellStyle name="20% - Accent1 6 4 9" xfId="49351" xr:uid="{00000000-0005-0000-0000-00000FC00000}"/>
    <cellStyle name="20% - Accent1 6 4 9 2" xfId="49352" xr:uid="{00000000-0005-0000-0000-000010C00000}"/>
    <cellStyle name="20% - Accent1 6 5" xfId="49353" xr:uid="{00000000-0005-0000-0000-000011C00000}"/>
    <cellStyle name="20% - Accent1 6 5 10" xfId="49354" xr:uid="{00000000-0005-0000-0000-000012C00000}"/>
    <cellStyle name="20% - Accent1 6 5 10 2" xfId="49355" xr:uid="{00000000-0005-0000-0000-000013C00000}"/>
    <cellStyle name="20% - Accent1 6 5 11" xfId="49356" xr:uid="{00000000-0005-0000-0000-000014C00000}"/>
    <cellStyle name="20% - Accent1 6 5 2" xfId="49357" xr:uid="{00000000-0005-0000-0000-000015C00000}"/>
    <cellStyle name="20% - Accent1 6 5 2 2" xfId="49358" xr:uid="{00000000-0005-0000-0000-000016C00000}"/>
    <cellStyle name="20% - Accent1 6 5 2 2 2" xfId="49359" xr:uid="{00000000-0005-0000-0000-000017C00000}"/>
    <cellStyle name="20% - Accent1 6 5 2 2 2 2" xfId="49360" xr:uid="{00000000-0005-0000-0000-000018C00000}"/>
    <cellStyle name="20% - Accent1 6 5 2 2 2 2 2" xfId="49361" xr:uid="{00000000-0005-0000-0000-000019C00000}"/>
    <cellStyle name="20% - Accent1 6 5 2 2 2 3" xfId="49362" xr:uid="{00000000-0005-0000-0000-00001AC00000}"/>
    <cellStyle name="20% - Accent1 6 5 2 2 3" xfId="49363" xr:uid="{00000000-0005-0000-0000-00001BC00000}"/>
    <cellStyle name="20% - Accent1 6 5 2 2 3 2" xfId="49364" xr:uid="{00000000-0005-0000-0000-00001CC00000}"/>
    <cellStyle name="20% - Accent1 6 5 2 2 4" xfId="49365" xr:uid="{00000000-0005-0000-0000-00001DC00000}"/>
    <cellStyle name="20% - Accent1 6 5 2 3" xfId="49366" xr:uid="{00000000-0005-0000-0000-00001EC00000}"/>
    <cellStyle name="20% - Accent1 6 5 2 3 2" xfId="49367" xr:uid="{00000000-0005-0000-0000-00001FC00000}"/>
    <cellStyle name="20% - Accent1 6 5 2 3 2 2" xfId="49368" xr:uid="{00000000-0005-0000-0000-000020C00000}"/>
    <cellStyle name="20% - Accent1 6 5 2 3 2 2 2" xfId="49369" xr:uid="{00000000-0005-0000-0000-000021C00000}"/>
    <cellStyle name="20% - Accent1 6 5 2 3 2 3" xfId="49370" xr:uid="{00000000-0005-0000-0000-000022C00000}"/>
    <cellStyle name="20% - Accent1 6 5 2 3 3" xfId="49371" xr:uid="{00000000-0005-0000-0000-000023C00000}"/>
    <cellStyle name="20% - Accent1 6 5 2 3 3 2" xfId="49372" xr:uid="{00000000-0005-0000-0000-000024C00000}"/>
    <cellStyle name="20% - Accent1 6 5 2 3 4" xfId="49373" xr:uid="{00000000-0005-0000-0000-000025C00000}"/>
    <cellStyle name="20% - Accent1 6 5 2 4" xfId="49374" xr:uid="{00000000-0005-0000-0000-000026C00000}"/>
    <cellStyle name="20% - Accent1 6 5 2 4 2" xfId="49375" xr:uid="{00000000-0005-0000-0000-000027C00000}"/>
    <cellStyle name="20% - Accent1 6 5 2 4 2 2" xfId="49376" xr:uid="{00000000-0005-0000-0000-000028C00000}"/>
    <cellStyle name="20% - Accent1 6 5 2 4 2 2 2" xfId="49377" xr:uid="{00000000-0005-0000-0000-000029C00000}"/>
    <cellStyle name="20% - Accent1 6 5 2 4 2 3" xfId="49378" xr:uid="{00000000-0005-0000-0000-00002AC00000}"/>
    <cellStyle name="20% - Accent1 6 5 2 4 3" xfId="49379" xr:uid="{00000000-0005-0000-0000-00002BC00000}"/>
    <cellStyle name="20% - Accent1 6 5 2 4 3 2" xfId="49380" xr:uid="{00000000-0005-0000-0000-00002CC00000}"/>
    <cellStyle name="20% - Accent1 6 5 2 4 4" xfId="49381" xr:uid="{00000000-0005-0000-0000-00002DC00000}"/>
    <cellStyle name="20% - Accent1 6 5 2 5" xfId="49382" xr:uid="{00000000-0005-0000-0000-00002EC00000}"/>
    <cellStyle name="20% - Accent1 6 5 2 5 2" xfId="49383" xr:uid="{00000000-0005-0000-0000-00002FC00000}"/>
    <cellStyle name="20% - Accent1 6 5 2 5 2 2" xfId="49384" xr:uid="{00000000-0005-0000-0000-000030C00000}"/>
    <cellStyle name="20% - Accent1 6 5 2 5 3" xfId="49385" xr:uid="{00000000-0005-0000-0000-000031C00000}"/>
    <cellStyle name="20% - Accent1 6 5 2 6" xfId="49386" xr:uid="{00000000-0005-0000-0000-000032C00000}"/>
    <cellStyle name="20% - Accent1 6 5 2 6 2" xfId="49387" xr:uid="{00000000-0005-0000-0000-000033C00000}"/>
    <cellStyle name="20% - Accent1 6 5 2 6 2 2" xfId="49388" xr:uid="{00000000-0005-0000-0000-000034C00000}"/>
    <cellStyle name="20% - Accent1 6 5 2 6 3" xfId="49389" xr:uid="{00000000-0005-0000-0000-000035C00000}"/>
    <cellStyle name="20% - Accent1 6 5 2 7" xfId="49390" xr:uid="{00000000-0005-0000-0000-000036C00000}"/>
    <cellStyle name="20% - Accent1 6 5 2 7 2" xfId="49391" xr:uid="{00000000-0005-0000-0000-000037C00000}"/>
    <cellStyle name="20% - Accent1 6 5 2 8" xfId="49392" xr:uid="{00000000-0005-0000-0000-000038C00000}"/>
    <cellStyle name="20% - Accent1 6 5 2 8 2" xfId="49393" xr:uid="{00000000-0005-0000-0000-000039C00000}"/>
    <cellStyle name="20% - Accent1 6 5 2 9" xfId="49394" xr:uid="{00000000-0005-0000-0000-00003AC00000}"/>
    <cellStyle name="20% - Accent1 6 5 3" xfId="49395" xr:uid="{00000000-0005-0000-0000-00003BC00000}"/>
    <cellStyle name="20% - Accent1 6 5 3 2" xfId="49396" xr:uid="{00000000-0005-0000-0000-00003CC00000}"/>
    <cellStyle name="20% - Accent1 6 5 3 2 2" xfId="49397" xr:uid="{00000000-0005-0000-0000-00003DC00000}"/>
    <cellStyle name="20% - Accent1 6 5 3 2 2 2" xfId="49398" xr:uid="{00000000-0005-0000-0000-00003EC00000}"/>
    <cellStyle name="20% - Accent1 6 5 3 2 2 2 2" xfId="49399" xr:uid="{00000000-0005-0000-0000-00003FC00000}"/>
    <cellStyle name="20% - Accent1 6 5 3 2 2 3" xfId="49400" xr:uid="{00000000-0005-0000-0000-000040C00000}"/>
    <cellStyle name="20% - Accent1 6 5 3 2 3" xfId="49401" xr:uid="{00000000-0005-0000-0000-000041C00000}"/>
    <cellStyle name="20% - Accent1 6 5 3 2 3 2" xfId="49402" xr:uid="{00000000-0005-0000-0000-000042C00000}"/>
    <cellStyle name="20% - Accent1 6 5 3 2 4" xfId="49403" xr:uid="{00000000-0005-0000-0000-000043C00000}"/>
    <cellStyle name="20% - Accent1 6 5 3 3" xfId="49404" xr:uid="{00000000-0005-0000-0000-000044C00000}"/>
    <cellStyle name="20% - Accent1 6 5 3 3 2" xfId="49405" xr:uid="{00000000-0005-0000-0000-000045C00000}"/>
    <cellStyle name="20% - Accent1 6 5 3 3 2 2" xfId="49406" xr:uid="{00000000-0005-0000-0000-000046C00000}"/>
    <cellStyle name="20% - Accent1 6 5 3 3 2 2 2" xfId="49407" xr:uid="{00000000-0005-0000-0000-000047C00000}"/>
    <cellStyle name="20% - Accent1 6 5 3 3 2 3" xfId="49408" xr:uid="{00000000-0005-0000-0000-000048C00000}"/>
    <cellStyle name="20% - Accent1 6 5 3 3 3" xfId="49409" xr:uid="{00000000-0005-0000-0000-000049C00000}"/>
    <cellStyle name="20% - Accent1 6 5 3 3 3 2" xfId="49410" xr:uid="{00000000-0005-0000-0000-00004AC00000}"/>
    <cellStyle name="20% - Accent1 6 5 3 3 4" xfId="49411" xr:uid="{00000000-0005-0000-0000-00004BC00000}"/>
    <cellStyle name="20% - Accent1 6 5 3 4" xfId="49412" xr:uid="{00000000-0005-0000-0000-00004CC00000}"/>
    <cellStyle name="20% - Accent1 6 5 3 4 2" xfId="49413" xr:uid="{00000000-0005-0000-0000-00004DC00000}"/>
    <cellStyle name="20% - Accent1 6 5 3 4 2 2" xfId="49414" xr:uid="{00000000-0005-0000-0000-00004EC00000}"/>
    <cellStyle name="20% - Accent1 6 5 3 4 2 2 2" xfId="49415" xr:uid="{00000000-0005-0000-0000-00004FC00000}"/>
    <cellStyle name="20% - Accent1 6 5 3 4 2 3" xfId="49416" xr:uid="{00000000-0005-0000-0000-000050C00000}"/>
    <cellStyle name="20% - Accent1 6 5 3 4 3" xfId="49417" xr:uid="{00000000-0005-0000-0000-000051C00000}"/>
    <cellStyle name="20% - Accent1 6 5 3 4 3 2" xfId="49418" xr:uid="{00000000-0005-0000-0000-000052C00000}"/>
    <cellStyle name="20% - Accent1 6 5 3 4 4" xfId="49419" xr:uid="{00000000-0005-0000-0000-000053C00000}"/>
    <cellStyle name="20% - Accent1 6 5 3 5" xfId="49420" xr:uid="{00000000-0005-0000-0000-000054C00000}"/>
    <cellStyle name="20% - Accent1 6 5 3 5 2" xfId="49421" xr:uid="{00000000-0005-0000-0000-000055C00000}"/>
    <cellStyle name="20% - Accent1 6 5 3 5 2 2" xfId="49422" xr:uid="{00000000-0005-0000-0000-000056C00000}"/>
    <cellStyle name="20% - Accent1 6 5 3 5 3" xfId="49423" xr:uid="{00000000-0005-0000-0000-000057C00000}"/>
    <cellStyle name="20% - Accent1 6 5 3 6" xfId="49424" xr:uid="{00000000-0005-0000-0000-000058C00000}"/>
    <cellStyle name="20% - Accent1 6 5 3 6 2" xfId="49425" xr:uid="{00000000-0005-0000-0000-000059C00000}"/>
    <cellStyle name="20% - Accent1 6 5 3 6 2 2" xfId="49426" xr:uid="{00000000-0005-0000-0000-00005AC00000}"/>
    <cellStyle name="20% - Accent1 6 5 3 6 3" xfId="49427" xr:uid="{00000000-0005-0000-0000-00005BC00000}"/>
    <cellStyle name="20% - Accent1 6 5 3 7" xfId="49428" xr:uid="{00000000-0005-0000-0000-00005CC00000}"/>
    <cellStyle name="20% - Accent1 6 5 3 7 2" xfId="49429" xr:uid="{00000000-0005-0000-0000-00005DC00000}"/>
    <cellStyle name="20% - Accent1 6 5 3 8" xfId="49430" xr:uid="{00000000-0005-0000-0000-00005EC00000}"/>
    <cellStyle name="20% - Accent1 6 5 3 8 2" xfId="49431" xr:uid="{00000000-0005-0000-0000-00005FC00000}"/>
    <cellStyle name="20% - Accent1 6 5 3 9" xfId="49432" xr:uid="{00000000-0005-0000-0000-000060C00000}"/>
    <cellStyle name="20% - Accent1 6 5 4" xfId="49433" xr:uid="{00000000-0005-0000-0000-000061C00000}"/>
    <cellStyle name="20% - Accent1 6 5 4 2" xfId="49434" xr:uid="{00000000-0005-0000-0000-000062C00000}"/>
    <cellStyle name="20% - Accent1 6 5 4 2 2" xfId="49435" xr:uid="{00000000-0005-0000-0000-000063C00000}"/>
    <cellStyle name="20% - Accent1 6 5 4 2 2 2" xfId="49436" xr:uid="{00000000-0005-0000-0000-000064C00000}"/>
    <cellStyle name="20% - Accent1 6 5 4 2 3" xfId="49437" xr:uid="{00000000-0005-0000-0000-000065C00000}"/>
    <cellStyle name="20% - Accent1 6 5 4 3" xfId="49438" xr:uid="{00000000-0005-0000-0000-000066C00000}"/>
    <cellStyle name="20% - Accent1 6 5 4 3 2" xfId="49439" xr:uid="{00000000-0005-0000-0000-000067C00000}"/>
    <cellStyle name="20% - Accent1 6 5 4 4" xfId="49440" xr:uid="{00000000-0005-0000-0000-000068C00000}"/>
    <cellStyle name="20% - Accent1 6 5 5" xfId="49441" xr:uid="{00000000-0005-0000-0000-000069C00000}"/>
    <cellStyle name="20% - Accent1 6 5 5 2" xfId="49442" xr:uid="{00000000-0005-0000-0000-00006AC00000}"/>
    <cellStyle name="20% - Accent1 6 5 5 2 2" xfId="49443" xr:uid="{00000000-0005-0000-0000-00006BC00000}"/>
    <cellStyle name="20% - Accent1 6 5 5 2 2 2" xfId="49444" xr:uid="{00000000-0005-0000-0000-00006CC00000}"/>
    <cellStyle name="20% - Accent1 6 5 5 2 3" xfId="49445" xr:uid="{00000000-0005-0000-0000-00006DC00000}"/>
    <cellStyle name="20% - Accent1 6 5 5 3" xfId="49446" xr:uid="{00000000-0005-0000-0000-00006EC00000}"/>
    <cellStyle name="20% - Accent1 6 5 5 3 2" xfId="49447" xr:uid="{00000000-0005-0000-0000-00006FC00000}"/>
    <cellStyle name="20% - Accent1 6 5 5 4" xfId="49448" xr:uid="{00000000-0005-0000-0000-000070C00000}"/>
    <cellStyle name="20% - Accent1 6 5 6" xfId="49449" xr:uid="{00000000-0005-0000-0000-000071C00000}"/>
    <cellStyle name="20% - Accent1 6 5 6 2" xfId="49450" xr:uid="{00000000-0005-0000-0000-000072C00000}"/>
    <cellStyle name="20% - Accent1 6 5 6 2 2" xfId="49451" xr:uid="{00000000-0005-0000-0000-000073C00000}"/>
    <cellStyle name="20% - Accent1 6 5 6 2 2 2" xfId="49452" xr:uid="{00000000-0005-0000-0000-000074C00000}"/>
    <cellStyle name="20% - Accent1 6 5 6 2 3" xfId="49453" xr:uid="{00000000-0005-0000-0000-000075C00000}"/>
    <cellStyle name="20% - Accent1 6 5 6 3" xfId="49454" xr:uid="{00000000-0005-0000-0000-000076C00000}"/>
    <cellStyle name="20% - Accent1 6 5 6 3 2" xfId="49455" xr:uid="{00000000-0005-0000-0000-000077C00000}"/>
    <cellStyle name="20% - Accent1 6 5 6 4" xfId="49456" xr:uid="{00000000-0005-0000-0000-000078C00000}"/>
    <cellStyle name="20% - Accent1 6 5 7" xfId="49457" xr:uid="{00000000-0005-0000-0000-000079C00000}"/>
    <cellStyle name="20% - Accent1 6 5 7 2" xfId="49458" xr:uid="{00000000-0005-0000-0000-00007AC00000}"/>
    <cellStyle name="20% - Accent1 6 5 7 2 2" xfId="49459" xr:uid="{00000000-0005-0000-0000-00007BC00000}"/>
    <cellStyle name="20% - Accent1 6 5 7 3" xfId="49460" xr:uid="{00000000-0005-0000-0000-00007CC00000}"/>
    <cellStyle name="20% - Accent1 6 5 8" xfId="49461" xr:uid="{00000000-0005-0000-0000-00007DC00000}"/>
    <cellStyle name="20% - Accent1 6 5 8 2" xfId="49462" xr:uid="{00000000-0005-0000-0000-00007EC00000}"/>
    <cellStyle name="20% - Accent1 6 5 8 2 2" xfId="49463" xr:uid="{00000000-0005-0000-0000-00007FC00000}"/>
    <cellStyle name="20% - Accent1 6 5 8 3" xfId="49464" xr:uid="{00000000-0005-0000-0000-000080C00000}"/>
    <cellStyle name="20% - Accent1 6 5 9" xfId="49465" xr:uid="{00000000-0005-0000-0000-000081C00000}"/>
    <cellStyle name="20% - Accent1 6 5 9 2" xfId="49466" xr:uid="{00000000-0005-0000-0000-000082C00000}"/>
    <cellStyle name="20% - Accent1 6 6" xfId="49467" xr:uid="{00000000-0005-0000-0000-000083C00000}"/>
    <cellStyle name="20% - Accent1 6 6 10" xfId="49468" xr:uid="{00000000-0005-0000-0000-000084C00000}"/>
    <cellStyle name="20% - Accent1 6 6 10 2" xfId="49469" xr:uid="{00000000-0005-0000-0000-000085C00000}"/>
    <cellStyle name="20% - Accent1 6 6 11" xfId="49470" xr:uid="{00000000-0005-0000-0000-000086C00000}"/>
    <cellStyle name="20% - Accent1 6 6 2" xfId="49471" xr:uid="{00000000-0005-0000-0000-000087C00000}"/>
    <cellStyle name="20% - Accent1 6 6 2 2" xfId="49472" xr:uid="{00000000-0005-0000-0000-000088C00000}"/>
    <cellStyle name="20% - Accent1 6 6 2 2 2" xfId="49473" xr:uid="{00000000-0005-0000-0000-000089C00000}"/>
    <cellStyle name="20% - Accent1 6 6 2 2 2 2" xfId="49474" xr:uid="{00000000-0005-0000-0000-00008AC00000}"/>
    <cellStyle name="20% - Accent1 6 6 2 2 2 2 2" xfId="49475" xr:uid="{00000000-0005-0000-0000-00008BC00000}"/>
    <cellStyle name="20% - Accent1 6 6 2 2 2 3" xfId="49476" xr:uid="{00000000-0005-0000-0000-00008CC00000}"/>
    <cellStyle name="20% - Accent1 6 6 2 2 3" xfId="49477" xr:uid="{00000000-0005-0000-0000-00008DC00000}"/>
    <cellStyle name="20% - Accent1 6 6 2 2 3 2" xfId="49478" xr:uid="{00000000-0005-0000-0000-00008EC00000}"/>
    <cellStyle name="20% - Accent1 6 6 2 2 4" xfId="49479" xr:uid="{00000000-0005-0000-0000-00008FC00000}"/>
    <cellStyle name="20% - Accent1 6 6 2 3" xfId="49480" xr:uid="{00000000-0005-0000-0000-000090C00000}"/>
    <cellStyle name="20% - Accent1 6 6 2 3 2" xfId="49481" xr:uid="{00000000-0005-0000-0000-000091C00000}"/>
    <cellStyle name="20% - Accent1 6 6 2 3 2 2" xfId="49482" xr:uid="{00000000-0005-0000-0000-000092C00000}"/>
    <cellStyle name="20% - Accent1 6 6 2 3 2 2 2" xfId="49483" xr:uid="{00000000-0005-0000-0000-000093C00000}"/>
    <cellStyle name="20% - Accent1 6 6 2 3 2 3" xfId="49484" xr:uid="{00000000-0005-0000-0000-000094C00000}"/>
    <cellStyle name="20% - Accent1 6 6 2 3 3" xfId="49485" xr:uid="{00000000-0005-0000-0000-000095C00000}"/>
    <cellStyle name="20% - Accent1 6 6 2 3 3 2" xfId="49486" xr:uid="{00000000-0005-0000-0000-000096C00000}"/>
    <cellStyle name="20% - Accent1 6 6 2 3 4" xfId="49487" xr:uid="{00000000-0005-0000-0000-000097C00000}"/>
    <cellStyle name="20% - Accent1 6 6 2 4" xfId="49488" xr:uid="{00000000-0005-0000-0000-000098C00000}"/>
    <cellStyle name="20% - Accent1 6 6 2 4 2" xfId="49489" xr:uid="{00000000-0005-0000-0000-000099C00000}"/>
    <cellStyle name="20% - Accent1 6 6 2 4 2 2" xfId="49490" xr:uid="{00000000-0005-0000-0000-00009AC00000}"/>
    <cellStyle name="20% - Accent1 6 6 2 4 2 2 2" xfId="49491" xr:uid="{00000000-0005-0000-0000-00009BC00000}"/>
    <cellStyle name="20% - Accent1 6 6 2 4 2 3" xfId="49492" xr:uid="{00000000-0005-0000-0000-00009CC00000}"/>
    <cellStyle name="20% - Accent1 6 6 2 4 3" xfId="49493" xr:uid="{00000000-0005-0000-0000-00009DC00000}"/>
    <cellStyle name="20% - Accent1 6 6 2 4 3 2" xfId="49494" xr:uid="{00000000-0005-0000-0000-00009EC00000}"/>
    <cellStyle name="20% - Accent1 6 6 2 4 4" xfId="49495" xr:uid="{00000000-0005-0000-0000-00009FC00000}"/>
    <cellStyle name="20% - Accent1 6 6 2 5" xfId="49496" xr:uid="{00000000-0005-0000-0000-0000A0C00000}"/>
    <cellStyle name="20% - Accent1 6 6 2 5 2" xfId="49497" xr:uid="{00000000-0005-0000-0000-0000A1C00000}"/>
    <cellStyle name="20% - Accent1 6 6 2 5 2 2" xfId="49498" xr:uid="{00000000-0005-0000-0000-0000A2C00000}"/>
    <cellStyle name="20% - Accent1 6 6 2 5 3" xfId="49499" xr:uid="{00000000-0005-0000-0000-0000A3C00000}"/>
    <cellStyle name="20% - Accent1 6 6 2 6" xfId="49500" xr:uid="{00000000-0005-0000-0000-0000A4C00000}"/>
    <cellStyle name="20% - Accent1 6 6 2 6 2" xfId="49501" xr:uid="{00000000-0005-0000-0000-0000A5C00000}"/>
    <cellStyle name="20% - Accent1 6 6 2 6 2 2" xfId="49502" xr:uid="{00000000-0005-0000-0000-0000A6C00000}"/>
    <cellStyle name="20% - Accent1 6 6 2 6 3" xfId="49503" xr:uid="{00000000-0005-0000-0000-0000A7C00000}"/>
    <cellStyle name="20% - Accent1 6 6 2 7" xfId="49504" xr:uid="{00000000-0005-0000-0000-0000A8C00000}"/>
    <cellStyle name="20% - Accent1 6 6 2 7 2" xfId="49505" xr:uid="{00000000-0005-0000-0000-0000A9C00000}"/>
    <cellStyle name="20% - Accent1 6 6 2 8" xfId="49506" xr:uid="{00000000-0005-0000-0000-0000AAC00000}"/>
    <cellStyle name="20% - Accent1 6 6 2 8 2" xfId="49507" xr:uid="{00000000-0005-0000-0000-0000ABC00000}"/>
    <cellStyle name="20% - Accent1 6 6 2 9" xfId="49508" xr:uid="{00000000-0005-0000-0000-0000ACC00000}"/>
    <cellStyle name="20% - Accent1 6 6 3" xfId="49509" xr:uid="{00000000-0005-0000-0000-0000ADC00000}"/>
    <cellStyle name="20% - Accent1 6 6 3 2" xfId="49510" xr:uid="{00000000-0005-0000-0000-0000AEC00000}"/>
    <cellStyle name="20% - Accent1 6 6 3 2 2" xfId="49511" xr:uid="{00000000-0005-0000-0000-0000AFC00000}"/>
    <cellStyle name="20% - Accent1 6 6 3 2 2 2" xfId="49512" xr:uid="{00000000-0005-0000-0000-0000B0C00000}"/>
    <cellStyle name="20% - Accent1 6 6 3 2 2 2 2" xfId="49513" xr:uid="{00000000-0005-0000-0000-0000B1C00000}"/>
    <cellStyle name="20% - Accent1 6 6 3 2 2 3" xfId="49514" xr:uid="{00000000-0005-0000-0000-0000B2C00000}"/>
    <cellStyle name="20% - Accent1 6 6 3 2 3" xfId="49515" xr:uid="{00000000-0005-0000-0000-0000B3C00000}"/>
    <cellStyle name="20% - Accent1 6 6 3 2 3 2" xfId="49516" xr:uid="{00000000-0005-0000-0000-0000B4C00000}"/>
    <cellStyle name="20% - Accent1 6 6 3 2 4" xfId="49517" xr:uid="{00000000-0005-0000-0000-0000B5C00000}"/>
    <cellStyle name="20% - Accent1 6 6 3 3" xfId="49518" xr:uid="{00000000-0005-0000-0000-0000B6C00000}"/>
    <cellStyle name="20% - Accent1 6 6 3 3 2" xfId="49519" xr:uid="{00000000-0005-0000-0000-0000B7C00000}"/>
    <cellStyle name="20% - Accent1 6 6 3 3 2 2" xfId="49520" xr:uid="{00000000-0005-0000-0000-0000B8C00000}"/>
    <cellStyle name="20% - Accent1 6 6 3 3 2 2 2" xfId="49521" xr:uid="{00000000-0005-0000-0000-0000B9C00000}"/>
    <cellStyle name="20% - Accent1 6 6 3 3 2 3" xfId="49522" xr:uid="{00000000-0005-0000-0000-0000BAC00000}"/>
    <cellStyle name="20% - Accent1 6 6 3 3 3" xfId="49523" xr:uid="{00000000-0005-0000-0000-0000BBC00000}"/>
    <cellStyle name="20% - Accent1 6 6 3 3 3 2" xfId="49524" xr:uid="{00000000-0005-0000-0000-0000BCC00000}"/>
    <cellStyle name="20% - Accent1 6 6 3 3 4" xfId="49525" xr:uid="{00000000-0005-0000-0000-0000BDC00000}"/>
    <cellStyle name="20% - Accent1 6 6 3 4" xfId="49526" xr:uid="{00000000-0005-0000-0000-0000BEC00000}"/>
    <cellStyle name="20% - Accent1 6 6 3 4 2" xfId="49527" xr:uid="{00000000-0005-0000-0000-0000BFC00000}"/>
    <cellStyle name="20% - Accent1 6 6 3 4 2 2" xfId="49528" xr:uid="{00000000-0005-0000-0000-0000C0C00000}"/>
    <cellStyle name="20% - Accent1 6 6 3 4 2 2 2" xfId="49529" xr:uid="{00000000-0005-0000-0000-0000C1C00000}"/>
    <cellStyle name="20% - Accent1 6 6 3 4 2 3" xfId="49530" xr:uid="{00000000-0005-0000-0000-0000C2C00000}"/>
    <cellStyle name="20% - Accent1 6 6 3 4 3" xfId="49531" xr:uid="{00000000-0005-0000-0000-0000C3C00000}"/>
    <cellStyle name="20% - Accent1 6 6 3 4 3 2" xfId="49532" xr:uid="{00000000-0005-0000-0000-0000C4C00000}"/>
    <cellStyle name="20% - Accent1 6 6 3 4 4" xfId="49533" xr:uid="{00000000-0005-0000-0000-0000C5C00000}"/>
    <cellStyle name="20% - Accent1 6 6 3 5" xfId="49534" xr:uid="{00000000-0005-0000-0000-0000C6C00000}"/>
    <cellStyle name="20% - Accent1 6 6 3 5 2" xfId="49535" xr:uid="{00000000-0005-0000-0000-0000C7C00000}"/>
    <cellStyle name="20% - Accent1 6 6 3 5 2 2" xfId="49536" xr:uid="{00000000-0005-0000-0000-0000C8C00000}"/>
    <cellStyle name="20% - Accent1 6 6 3 5 3" xfId="49537" xr:uid="{00000000-0005-0000-0000-0000C9C00000}"/>
    <cellStyle name="20% - Accent1 6 6 3 6" xfId="49538" xr:uid="{00000000-0005-0000-0000-0000CAC00000}"/>
    <cellStyle name="20% - Accent1 6 6 3 6 2" xfId="49539" xr:uid="{00000000-0005-0000-0000-0000CBC00000}"/>
    <cellStyle name="20% - Accent1 6 6 3 6 2 2" xfId="49540" xr:uid="{00000000-0005-0000-0000-0000CCC00000}"/>
    <cellStyle name="20% - Accent1 6 6 3 6 3" xfId="49541" xr:uid="{00000000-0005-0000-0000-0000CDC00000}"/>
    <cellStyle name="20% - Accent1 6 6 3 7" xfId="49542" xr:uid="{00000000-0005-0000-0000-0000CEC00000}"/>
    <cellStyle name="20% - Accent1 6 6 3 7 2" xfId="49543" xr:uid="{00000000-0005-0000-0000-0000CFC00000}"/>
    <cellStyle name="20% - Accent1 6 6 3 8" xfId="49544" xr:uid="{00000000-0005-0000-0000-0000D0C00000}"/>
    <cellStyle name="20% - Accent1 6 6 3 8 2" xfId="49545" xr:uid="{00000000-0005-0000-0000-0000D1C00000}"/>
    <cellStyle name="20% - Accent1 6 6 3 9" xfId="49546" xr:uid="{00000000-0005-0000-0000-0000D2C00000}"/>
    <cellStyle name="20% - Accent1 6 6 4" xfId="49547" xr:uid="{00000000-0005-0000-0000-0000D3C00000}"/>
    <cellStyle name="20% - Accent1 6 6 4 2" xfId="49548" xr:uid="{00000000-0005-0000-0000-0000D4C00000}"/>
    <cellStyle name="20% - Accent1 6 6 4 2 2" xfId="49549" xr:uid="{00000000-0005-0000-0000-0000D5C00000}"/>
    <cellStyle name="20% - Accent1 6 6 4 2 2 2" xfId="49550" xr:uid="{00000000-0005-0000-0000-0000D6C00000}"/>
    <cellStyle name="20% - Accent1 6 6 4 2 3" xfId="49551" xr:uid="{00000000-0005-0000-0000-0000D7C00000}"/>
    <cellStyle name="20% - Accent1 6 6 4 3" xfId="49552" xr:uid="{00000000-0005-0000-0000-0000D8C00000}"/>
    <cellStyle name="20% - Accent1 6 6 4 3 2" xfId="49553" xr:uid="{00000000-0005-0000-0000-0000D9C00000}"/>
    <cellStyle name="20% - Accent1 6 6 4 4" xfId="49554" xr:uid="{00000000-0005-0000-0000-0000DAC00000}"/>
    <cellStyle name="20% - Accent1 6 6 5" xfId="49555" xr:uid="{00000000-0005-0000-0000-0000DBC00000}"/>
    <cellStyle name="20% - Accent1 6 6 5 2" xfId="49556" xr:uid="{00000000-0005-0000-0000-0000DCC00000}"/>
    <cellStyle name="20% - Accent1 6 6 5 2 2" xfId="49557" xr:uid="{00000000-0005-0000-0000-0000DDC00000}"/>
    <cellStyle name="20% - Accent1 6 6 5 2 2 2" xfId="49558" xr:uid="{00000000-0005-0000-0000-0000DEC00000}"/>
    <cellStyle name="20% - Accent1 6 6 5 2 3" xfId="49559" xr:uid="{00000000-0005-0000-0000-0000DFC00000}"/>
    <cellStyle name="20% - Accent1 6 6 5 3" xfId="49560" xr:uid="{00000000-0005-0000-0000-0000E0C00000}"/>
    <cellStyle name="20% - Accent1 6 6 5 3 2" xfId="49561" xr:uid="{00000000-0005-0000-0000-0000E1C00000}"/>
    <cellStyle name="20% - Accent1 6 6 5 4" xfId="49562" xr:uid="{00000000-0005-0000-0000-0000E2C00000}"/>
    <cellStyle name="20% - Accent1 6 6 6" xfId="49563" xr:uid="{00000000-0005-0000-0000-0000E3C00000}"/>
    <cellStyle name="20% - Accent1 6 6 6 2" xfId="49564" xr:uid="{00000000-0005-0000-0000-0000E4C00000}"/>
    <cellStyle name="20% - Accent1 6 6 6 2 2" xfId="49565" xr:uid="{00000000-0005-0000-0000-0000E5C00000}"/>
    <cellStyle name="20% - Accent1 6 6 6 2 2 2" xfId="49566" xr:uid="{00000000-0005-0000-0000-0000E6C00000}"/>
    <cellStyle name="20% - Accent1 6 6 6 2 3" xfId="49567" xr:uid="{00000000-0005-0000-0000-0000E7C00000}"/>
    <cellStyle name="20% - Accent1 6 6 6 3" xfId="49568" xr:uid="{00000000-0005-0000-0000-0000E8C00000}"/>
    <cellStyle name="20% - Accent1 6 6 6 3 2" xfId="49569" xr:uid="{00000000-0005-0000-0000-0000E9C00000}"/>
    <cellStyle name="20% - Accent1 6 6 6 4" xfId="49570" xr:uid="{00000000-0005-0000-0000-0000EAC00000}"/>
    <cellStyle name="20% - Accent1 6 6 7" xfId="49571" xr:uid="{00000000-0005-0000-0000-0000EBC00000}"/>
    <cellStyle name="20% - Accent1 6 6 7 2" xfId="49572" xr:uid="{00000000-0005-0000-0000-0000ECC00000}"/>
    <cellStyle name="20% - Accent1 6 6 7 2 2" xfId="49573" xr:uid="{00000000-0005-0000-0000-0000EDC00000}"/>
    <cellStyle name="20% - Accent1 6 6 7 3" xfId="49574" xr:uid="{00000000-0005-0000-0000-0000EEC00000}"/>
    <cellStyle name="20% - Accent1 6 6 8" xfId="49575" xr:uid="{00000000-0005-0000-0000-0000EFC00000}"/>
    <cellStyle name="20% - Accent1 6 6 8 2" xfId="49576" xr:uid="{00000000-0005-0000-0000-0000F0C00000}"/>
    <cellStyle name="20% - Accent1 6 6 8 2 2" xfId="49577" xr:uid="{00000000-0005-0000-0000-0000F1C00000}"/>
    <cellStyle name="20% - Accent1 6 6 8 3" xfId="49578" xr:uid="{00000000-0005-0000-0000-0000F2C00000}"/>
    <cellStyle name="20% - Accent1 6 6 9" xfId="49579" xr:uid="{00000000-0005-0000-0000-0000F3C00000}"/>
    <cellStyle name="20% - Accent1 6 6 9 2" xfId="49580" xr:uid="{00000000-0005-0000-0000-0000F4C00000}"/>
    <cellStyle name="20% - Accent1 6 7" xfId="49581" xr:uid="{00000000-0005-0000-0000-0000F5C00000}"/>
    <cellStyle name="20% - Accent1 6 7 2" xfId="49582" xr:uid="{00000000-0005-0000-0000-0000F6C00000}"/>
    <cellStyle name="20% - Accent1 6 7 2 2" xfId="49583" xr:uid="{00000000-0005-0000-0000-0000F7C00000}"/>
    <cellStyle name="20% - Accent1 6 7 2 2 2" xfId="49584" xr:uid="{00000000-0005-0000-0000-0000F8C00000}"/>
    <cellStyle name="20% - Accent1 6 7 2 2 2 2" xfId="49585" xr:uid="{00000000-0005-0000-0000-0000F9C00000}"/>
    <cellStyle name="20% - Accent1 6 7 2 2 3" xfId="49586" xr:uid="{00000000-0005-0000-0000-0000FAC00000}"/>
    <cellStyle name="20% - Accent1 6 7 2 3" xfId="49587" xr:uid="{00000000-0005-0000-0000-0000FBC00000}"/>
    <cellStyle name="20% - Accent1 6 7 2 3 2" xfId="49588" xr:uid="{00000000-0005-0000-0000-0000FCC00000}"/>
    <cellStyle name="20% - Accent1 6 7 2 4" xfId="49589" xr:uid="{00000000-0005-0000-0000-0000FDC00000}"/>
    <cellStyle name="20% - Accent1 6 7 3" xfId="49590" xr:uid="{00000000-0005-0000-0000-0000FEC00000}"/>
    <cellStyle name="20% - Accent1 6 7 3 2" xfId="49591" xr:uid="{00000000-0005-0000-0000-0000FFC00000}"/>
    <cellStyle name="20% - Accent1 6 7 3 2 2" xfId="49592" xr:uid="{00000000-0005-0000-0000-000000C10000}"/>
    <cellStyle name="20% - Accent1 6 7 3 2 2 2" xfId="49593" xr:uid="{00000000-0005-0000-0000-000001C10000}"/>
    <cellStyle name="20% - Accent1 6 7 3 2 3" xfId="49594" xr:uid="{00000000-0005-0000-0000-000002C10000}"/>
    <cellStyle name="20% - Accent1 6 7 3 3" xfId="49595" xr:uid="{00000000-0005-0000-0000-000003C10000}"/>
    <cellStyle name="20% - Accent1 6 7 3 3 2" xfId="49596" xr:uid="{00000000-0005-0000-0000-000004C10000}"/>
    <cellStyle name="20% - Accent1 6 7 3 4" xfId="49597" xr:uid="{00000000-0005-0000-0000-000005C10000}"/>
    <cellStyle name="20% - Accent1 6 7 4" xfId="49598" xr:uid="{00000000-0005-0000-0000-000006C10000}"/>
    <cellStyle name="20% - Accent1 6 7 4 2" xfId="49599" xr:uid="{00000000-0005-0000-0000-000007C10000}"/>
    <cellStyle name="20% - Accent1 6 7 4 2 2" xfId="49600" xr:uid="{00000000-0005-0000-0000-000008C10000}"/>
    <cellStyle name="20% - Accent1 6 7 4 2 2 2" xfId="49601" xr:uid="{00000000-0005-0000-0000-000009C10000}"/>
    <cellStyle name="20% - Accent1 6 7 4 2 3" xfId="49602" xr:uid="{00000000-0005-0000-0000-00000AC10000}"/>
    <cellStyle name="20% - Accent1 6 7 4 3" xfId="49603" xr:uid="{00000000-0005-0000-0000-00000BC10000}"/>
    <cellStyle name="20% - Accent1 6 7 4 3 2" xfId="49604" xr:uid="{00000000-0005-0000-0000-00000CC10000}"/>
    <cellStyle name="20% - Accent1 6 7 4 4" xfId="49605" xr:uid="{00000000-0005-0000-0000-00000DC10000}"/>
    <cellStyle name="20% - Accent1 6 7 5" xfId="49606" xr:uid="{00000000-0005-0000-0000-00000EC10000}"/>
    <cellStyle name="20% - Accent1 6 7 5 2" xfId="49607" xr:uid="{00000000-0005-0000-0000-00000FC10000}"/>
    <cellStyle name="20% - Accent1 6 7 5 2 2" xfId="49608" xr:uid="{00000000-0005-0000-0000-000010C10000}"/>
    <cellStyle name="20% - Accent1 6 7 5 3" xfId="49609" xr:uid="{00000000-0005-0000-0000-000011C10000}"/>
    <cellStyle name="20% - Accent1 6 7 6" xfId="49610" xr:uid="{00000000-0005-0000-0000-000012C10000}"/>
    <cellStyle name="20% - Accent1 6 7 6 2" xfId="49611" xr:uid="{00000000-0005-0000-0000-000013C10000}"/>
    <cellStyle name="20% - Accent1 6 7 6 2 2" xfId="49612" xr:uid="{00000000-0005-0000-0000-000014C10000}"/>
    <cellStyle name="20% - Accent1 6 7 6 3" xfId="49613" xr:uid="{00000000-0005-0000-0000-000015C10000}"/>
    <cellStyle name="20% - Accent1 6 7 7" xfId="49614" xr:uid="{00000000-0005-0000-0000-000016C10000}"/>
    <cellStyle name="20% - Accent1 6 7 7 2" xfId="49615" xr:uid="{00000000-0005-0000-0000-000017C10000}"/>
    <cellStyle name="20% - Accent1 6 7 8" xfId="49616" xr:uid="{00000000-0005-0000-0000-000018C10000}"/>
    <cellStyle name="20% - Accent1 6 7 8 2" xfId="49617" xr:uid="{00000000-0005-0000-0000-000019C10000}"/>
    <cellStyle name="20% - Accent1 6 7 9" xfId="49618" xr:uid="{00000000-0005-0000-0000-00001AC10000}"/>
    <cellStyle name="20% - Accent1 6 8" xfId="49619" xr:uid="{00000000-0005-0000-0000-00001BC10000}"/>
    <cellStyle name="20% - Accent1 6 8 2" xfId="49620" xr:uid="{00000000-0005-0000-0000-00001CC10000}"/>
    <cellStyle name="20% - Accent1 6 8 2 2" xfId="49621" xr:uid="{00000000-0005-0000-0000-00001DC10000}"/>
    <cellStyle name="20% - Accent1 6 8 2 2 2" xfId="49622" xr:uid="{00000000-0005-0000-0000-00001EC10000}"/>
    <cellStyle name="20% - Accent1 6 8 2 2 2 2" xfId="49623" xr:uid="{00000000-0005-0000-0000-00001FC10000}"/>
    <cellStyle name="20% - Accent1 6 8 2 2 3" xfId="49624" xr:uid="{00000000-0005-0000-0000-000020C10000}"/>
    <cellStyle name="20% - Accent1 6 8 2 3" xfId="49625" xr:uid="{00000000-0005-0000-0000-000021C10000}"/>
    <cellStyle name="20% - Accent1 6 8 2 3 2" xfId="49626" xr:uid="{00000000-0005-0000-0000-000022C10000}"/>
    <cellStyle name="20% - Accent1 6 8 2 4" xfId="49627" xr:uid="{00000000-0005-0000-0000-000023C10000}"/>
    <cellStyle name="20% - Accent1 6 8 3" xfId="49628" xr:uid="{00000000-0005-0000-0000-000024C10000}"/>
    <cellStyle name="20% - Accent1 6 8 3 2" xfId="49629" xr:uid="{00000000-0005-0000-0000-000025C10000}"/>
    <cellStyle name="20% - Accent1 6 8 3 2 2" xfId="49630" xr:uid="{00000000-0005-0000-0000-000026C10000}"/>
    <cellStyle name="20% - Accent1 6 8 3 2 2 2" xfId="49631" xr:uid="{00000000-0005-0000-0000-000027C10000}"/>
    <cellStyle name="20% - Accent1 6 8 3 2 3" xfId="49632" xr:uid="{00000000-0005-0000-0000-000028C10000}"/>
    <cellStyle name="20% - Accent1 6 8 3 3" xfId="49633" xr:uid="{00000000-0005-0000-0000-000029C10000}"/>
    <cellStyle name="20% - Accent1 6 8 3 3 2" xfId="49634" xr:uid="{00000000-0005-0000-0000-00002AC10000}"/>
    <cellStyle name="20% - Accent1 6 8 3 4" xfId="49635" xr:uid="{00000000-0005-0000-0000-00002BC10000}"/>
    <cellStyle name="20% - Accent1 6 8 4" xfId="49636" xr:uid="{00000000-0005-0000-0000-00002CC10000}"/>
    <cellStyle name="20% - Accent1 6 8 4 2" xfId="49637" xr:uid="{00000000-0005-0000-0000-00002DC10000}"/>
    <cellStyle name="20% - Accent1 6 8 4 2 2" xfId="49638" xr:uid="{00000000-0005-0000-0000-00002EC10000}"/>
    <cellStyle name="20% - Accent1 6 8 4 2 2 2" xfId="49639" xr:uid="{00000000-0005-0000-0000-00002FC10000}"/>
    <cellStyle name="20% - Accent1 6 8 4 2 3" xfId="49640" xr:uid="{00000000-0005-0000-0000-000030C10000}"/>
    <cellStyle name="20% - Accent1 6 8 4 3" xfId="49641" xr:uid="{00000000-0005-0000-0000-000031C10000}"/>
    <cellStyle name="20% - Accent1 6 8 4 3 2" xfId="49642" xr:uid="{00000000-0005-0000-0000-000032C10000}"/>
    <cellStyle name="20% - Accent1 6 8 4 4" xfId="49643" xr:uid="{00000000-0005-0000-0000-000033C10000}"/>
    <cellStyle name="20% - Accent1 6 8 5" xfId="49644" xr:uid="{00000000-0005-0000-0000-000034C10000}"/>
    <cellStyle name="20% - Accent1 6 8 5 2" xfId="49645" xr:uid="{00000000-0005-0000-0000-000035C10000}"/>
    <cellStyle name="20% - Accent1 6 8 5 2 2" xfId="49646" xr:uid="{00000000-0005-0000-0000-000036C10000}"/>
    <cellStyle name="20% - Accent1 6 8 5 3" xfId="49647" xr:uid="{00000000-0005-0000-0000-000037C10000}"/>
    <cellStyle name="20% - Accent1 6 8 6" xfId="49648" xr:uid="{00000000-0005-0000-0000-000038C10000}"/>
    <cellStyle name="20% - Accent1 6 8 6 2" xfId="49649" xr:uid="{00000000-0005-0000-0000-000039C10000}"/>
    <cellStyle name="20% - Accent1 6 8 6 2 2" xfId="49650" xr:uid="{00000000-0005-0000-0000-00003AC10000}"/>
    <cellStyle name="20% - Accent1 6 8 6 3" xfId="49651" xr:uid="{00000000-0005-0000-0000-00003BC10000}"/>
    <cellStyle name="20% - Accent1 6 8 7" xfId="49652" xr:uid="{00000000-0005-0000-0000-00003CC10000}"/>
    <cellStyle name="20% - Accent1 6 8 7 2" xfId="49653" xr:uid="{00000000-0005-0000-0000-00003DC10000}"/>
    <cellStyle name="20% - Accent1 6 8 8" xfId="49654" xr:uid="{00000000-0005-0000-0000-00003EC10000}"/>
    <cellStyle name="20% - Accent1 6 8 8 2" xfId="49655" xr:uid="{00000000-0005-0000-0000-00003FC10000}"/>
    <cellStyle name="20% - Accent1 6 8 9" xfId="49656" xr:uid="{00000000-0005-0000-0000-000040C10000}"/>
    <cellStyle name="20% - Accent1 6 9" xfId="49657" xr:uid="{00000000-0005-0000-0000-000041C10000}"/>
    <cellStyle name="20% - Accent1 6 9 2" xfId="49658" xr:uid="{00000000-0005-0000-0000-000042C10000}"/>
    <cellStyle name="20% - Accent1 6 9 2 2" xfId="49659" xr:uid="{00000000-0005-0000-0000-000043C10000}"/>
    <cellStyle name="20% - Accent1 6 9 2 2 2" xfId="49660" xr:uid="{00000000-0005-0000-0000-000044C10000}"/>
    <cellStyle name="20% - Accent1 6 9 2 3" xfId="49661" xr:uid="{00000000-0005-0000-0000-000045C10000}"/>
    <cellStyle name="20% - Accent1 6 9 3" xfId="49662" xr:uid="{00000000-0005-0000-0000-000046C10000}"/>
    <cellStyle name="20% - Accent1 6 9 3 2" xfId="49663" xr:uid="{00000000-0005-0000-0000-000047C10000}"/>
    <cellStyle name="20% - Accent1 6 9 4" xfId="49664" xr:uid="{00000000-0005-0000-0000-000048C10000}"/>
    <cellStyle name="20% - Accent1 7" xfId="49665" xr:uid="{00000000-0005-0000-0000-000049C10000}"/>
    <cellStyle name="20% - Accent1 7 10" xfId="49666" xr:uid="{00000000-0005-0000-0000-00004AC10000}"/>
    <cellStyle name="20% - Accent1 7 10 2" xfId="49667" xr:uid="{00000000-0005-0000-0000-00004BC10000}"/>
    <cellStyle name="20% - Accent1 7 10 2 2" xfId="49668" xr:uid="{00000000-0005-0000-0000-00004CC10000}"/>
    <cellStyle name="20% - Accent1 7 10 2 2 2" xfId="49669" xr:uid="{00000000-0005-0000-0000-00004DC10000}"/>
    <cellStyle name="20% - Accent1 7 10 2 3" xfId="49670" xr:uid="{00000000-0005-0000-0000-00004EC10000}"/>
    <cellStyle name="20% - Accent1 7 10 3" xfId="49671" xr:uid="{00000000-0005-0000-0000-00004FC10000}"/>
    <cellStyle name="20% - Accent1 7 10 3 2" xfId="49672" xr:uid="{00000000-0005-0000-0000-000050C10000}"/>
    <cellStyle name="20% - Accent1 7 10 4" xfId="49673" xr:uid="{00000000-0005-0000-0000-000051C10000}"/>
    <cellStyle name="20% - Accent1 7 11" xfId="49674" xr:uid="{00000000-0005-0000-0000-000052C10000}"/>
    <cellStyle name="20% - Accent1 7 11 2" xfId="49675" xr:uid="{00000000-0005-0000-0000-000053C10000}"/>
    <cellStyle name="20% - Accent1 7 11 2 2" xfId="49676" xr:uid="{00000000-0005-0000-0000-000054C10000}"/>
    <cellStyle name="20% - Accent1 7 11 2 2 2" xfId="49677" xr:uid="{00000000-0005-0000-0000-000055C10000}"/>
    <cellStyle name="20% - Accent1 7 11 2 3" xfId="49678" xr:uid="{00000000-0005-0000-0000-000056C10000}"/>
    <cellStyle name="20% - Accent1 7 11 3" xfId="49679" xr:uid="{00000000-0005-0000-0000-000057C10000}"/>
    <cellStyle name="20% - Accent1 7 11 3 2" xfId="49680" xr:uid="{00000000-0005-0000-0000-000058C10000}"/>
    <cellStyle name="20% - Accent1 7 11 4" xfId="49681" xr:uid="{00000000-0005-0000-0000-000059C10000}"/>
    <cellStyle name="20% - Accent1 7 12" xfId="49682" xr:uid="{00000000-0005-0000-0000-00005AC10000}"/>
    <cellStyle name="20% - Accent1 7 12 2" xfId="49683" xr:uid="{00000000-0005-0000-0000-00005BC10000}"/>
    <cellStyle name="20% - Accent1 7 12 2 2" xfId="49684" xr:uid="{00000000-0005-0000-0000-00005CC10000}"/>
    <cellStyle name="20% - Accent1 7 12 3" xfId="49685" xr:uid="{00000000-0005-0000-0000-00005DC10000}"/>
    <cellStyle name="20% - Accent1 7 13" xfId="49686" xr:uid="{00000000-0005-0000-0000-00005EC10000}"/>
    <cellStyle name="20% - Accent1 7 13 2" xfId="49687" xr:uid="{00000000-0005-0000-0000-00005FC10000}"/>
    <cellStyle name="20% - Accent1 7 13 2 2" xfId="49688" xr:uid="{00000000-0005-0000-0000-000060C10000}"/>
    <cellStyle name="20% - Accent1 7 13 3" xfId="49689" xr:uid="{00000000-0005-0000-0000-000061C10000}"/>
    <cellStyle name="20% - Accent1 7 14" xfId="49690" xr:uid="{00000000-0005-0000-0000-000062C10000}"/>
    <cellStyle name="20% - Accent1 7 14 2" xfId="49691" xr:uid="{00000000-0005-0000-0000-000063C10000}"/>
    <cellStyle name="20% - Accent1 7 15" xfId="49692" xr:uid="{00000000-0005-0000-0000-000064C10000}"/>
    <cellStyle name="20% - Accent1 7 15 2" xfId="49693" xr:uid="{00000000-0005-0000-0000-000065C10000}"/>
    <cellStyle name="20% - Accent1 7 16" xfId="49694" xr:uid="{00000000-0005-0000-0000-000066C10000}"/>
    <cellStyle name="20% - Accent1 7 2" xfId="49695" xr:uid="{00000000-0005-0000-0000-000067C10000}"/>
    <cellStyle name="20% - Accent1 7 2 10" xfId="49696" xr:uid="{00000000-0005-0000-0000-000068C10000}"/>
    <cellStyle name="20% - Accent1 7 2 10 2" xfId="49697" xr:uid="{00000000-0005-0000-0000-000069C10000}"/>
    <cellStyle name="20% - Accent1 7 2 10 2 2" xfId="49698" xr:uid="{00000000-0005-0000-0000-00006AC10000}"/>
    <cellStyle name="20% - Accent1 7 2 10 2 2 2" xfId="49699" xr:uid="{00000000-0005-0000-0000-00006BC10000}"/>
    <cellStyle name="20% - Accent1 7 2 10 2 3" xfId="49700" xr:uid="{00000000-0005-0000-0000-00006CC10000}"/>
    <cellStyle name="20% - Accent1 7 2 10 3" xfId="49701" xr:uid="{00000000-0005-0000-0000-00006DC10000}"/>
    <cellStyle name="20% - Accent1 7 2 10 3 2" xfId="49702" xr:uid="{00000000-0005-0000-0000-00006EC10000}"/>
    <cellStyle name="20% - Accent1 7 2 10 4" xfId="49703" xr:uid="{00000000-0005-0000-0000-00006FC10000}"/>
    <cellStyle name="20% - Accent1 7 2 11" xfId="49704" xr:uid="{00000000-0005-0000-0000-000070C10000}"/>
    <cellStyle name="20% - Accent1 7 2 11 2" xfId="49705" xr:uid="{00000000-0005-0000-0000-000071C10000}"/>
    <cellStyle name="20% - Accent1 7 2 11 2 2" xfId="49706" xr:uid="{00000000-0005-0000-0000-000072C10000}"/>
    <cellStyle name="20% - Accent1 7 2 11 3" xfId="49707" xr:uid="{00000000-0005-0000-0000-000073C10000}"/>
    <cellStyle name="20% - Accent1 7 2 12" xfId="49708" xr:uid="{00000000-0005-0000-0000-000074C10000}"/>
    <cellStyle name="20% - Accent1 7 2 12 2" xfId="49709" xr:uid="{00000000-0005-0000-0000-000075C10000}"/>
    <cellStyle name="20% - Accent1 7 2 12 2 2" xfId="49710" xr:uid="{00000000-0005-0000-0000-000076C10000}"/>
    <cellStyle name="20% - Accent1 7 2 12 3" xfId="49711" xr:uid="{00000000-0005-0000-0000-000077C10000}"/>
    <cellStyle name="20% - Accent1 7 2 13" xfId="49712" xr:uid="{00000000-0005-0000-0000-000078C10000}"/>
    <cellStyle name="20% - Accent1 7 2 13 2" xfId="49713" xr:uid="{00000000-0005-0000-0000-000079C10000}"/>
    <cellStyle name="20% - Accent1 7 2 14" xfId="49714" xr:uid="{00000000-0005-0000-0000-00007AC10000}"/>
    <cellStyle name="20% - Accent1 7 2 14 2" xfId="49715" xr:uid="{00000000-0005-0000-0000-00007BC10000}"/>
    <cellStyle name="20% - Accent1 7 2 15" xfId="49716" xr:uid="{00000000-0005-0000-0000-00007CC10000}"/>
    <cellStyle name="20% - Accent1 7 2 2" xfId="49717" xr:uid="{00000000-0005-0000-0000-00007DC10000}"/>
    <cellStyle name="20% - Accent1 7 2 2 10" xfId="49718" xr:uid="{00000000-0005-0000-0000-00007EC10000}"/>
    <cellStyle name="20% - Accent1 7 2 2 10 2" xfId="49719" xr:uid="{00000000-0005-0000-0000-00007FC10000}"/>
    <cellStyle name="20% - Accent1 7 2 2 10 2 2" xfId="49720" xr:uid="{00000000-0005-0000-0000-000080C10000}"/>
    <cellStyle name="20% - Accent1 7 2 2 10 3" xfId="49721" xr:uid="{00000000-0005-0000-0000-000081C10000}"/>
    <cellStyle name="20% - Accent1 7 2 2 11" xfId="49722" xr:uid="{00000000-0005-0000-0000-000082C10000}"/>
    <cellStyle name="20% - Accent1 7 2 2 11 2" xfId="49723" xr:uid="{00000000-0005-0000-0000-000083C10000}"/>
    <cellStyle name="20% - Accent1 7 2 2 11 2 2" xfId="49724" xr:uid="{00000000-0005-0000-0000-000084C10000}"/>
    <cellStyle name="20% - Accent1 7 2 2 11 3" xfId="49725" xr:uid="{00000000-0005-0000-0000-000085C10000}"/>
    <cellStyle name="20% - Accent1 7 2 2 12" xfId="49726" xr:uid="{00000000-0005-0000-0000-000086C10000}"/>
    <cellStyle name="20% - Accent1 7 2 2 12 2" xfId="49727" xr:uid="{00000000-0005-0000-0000-000087C10000}"/>
    <cellStyle name="20% - Accent1 7 2 2 13" xfId="49728" xr:uid="{00000000-0005-0000-0000-000088C10000}"/>
    <cellStyle name="20% - Accent1 7 2 2 13 2" xfId="49729" xr:uid="{00000000-0005-0000-0000-000089C10000}"/>
    <cellStyle name="20% - Accent1 7 2 2 14" xfId="49730" xr:uid="{00000000-0005-0000-0000-00008AC10000}"/>
    <cellStyle name="20% - Accent1 7 2 2 2" xfId="49731" xr:uid="{00000000-0005-0000-0000-00008BC10000}"/>
    <cellStyle name="20% - Accent1 7 2 2 2 10" xfId="49732" xr:uid="{00000000-0005-0000-0000-00008CC10000}"/>
    <cellStyle name="20% - Accent1 7 2 2 2 10 2" xfId="49733" xr:uid="{00000000-0005-0000-0000-00008DC10000}"/>
    <cellStyle name="20% - Accent1 7 2 2 2 11" xfId="49734" xr:uid="{00000000-0005-0000-0000-00008EC10000}"/>
    <cellStyle name="20% - Accent1 7 2 2 2 2" xfId="49735" xr:uid="{00000000-0005-0000-0000-00008FC10000}"/>
    <cellStyle name="20% - Accent1 7 2 2 2 2 2" xfId="49736" xr:uid="{00000000-0005-0000-0000-000090C10000}"/>
    <cellStyle name="20% - Accent1 7 2 2 2 2 2 2" xfId="49737" xr:uid="{00000000-0005-0000-0000-000091C10000}"/>
    <cellStyle name="20% - Accent1 7 2 2 2 2 2 2 2" xfId="49738" xr:uid="{00000000-0005-0000-0000-000092C10000}"/>
    <cellStyle name="20% - Accent1 7 2 2 2 2 2 2 2 2" xfId="49739" xr:uid="{00000000-0005-0000-0000-000093C10000}"/>
    <cellStyle name="20% - Accent1 7 2 2 2 2 2 2 3" xfId="49740" xr:uid="{00000000-0005-0000-0000-000094C10000}"/>
    <cellStyle name="20% - Accent1 7 2 2 2 2 2 3" xfId="49741" xr:uid="{00000000-0005-0000-0000-000095C10000}"/>
    <cellStyle name="20% - Accent1 7 2 2 2 2 2 3 2" xfId="49742" xr:uid="{00000000-0005-0000-0000-000096C10000}"/>
    <cellStyle name="20% - Accent1 7 2 2 2 2 2 4" xfId="49743" xr:uid="{00000000-0005-0000-0000-000097C10000}"/>
    <cellStyle name="20% - Accent1 7 2 2 2 2 3" xfId="49744" xr:uid="{00000000-0005-0000-0000-000098C10000}"/>
    <cellStyle name="20% - Accent1 7 2 2 2 2 3 2" xfId="49745" xr:uid="{00000000-0005-0000-0000-000099C10000}"/>
    <cellStyle name="20% - Accent1 7 2 2 2 2 3 2 2" xfId="49746" xr:uid="{00000000-0005-0000-0000-00009AC10000}"/>
    <cellStyle name="20% - Accent1 7 2 2 2 2 3 2 2 2" xfId="49747" xr:uid="{00000000-0005-0000-0000-00009BC10000}"/>
    <cellStyle name="20% - Accent1 7 2 2 2 2 3 2 3" xfId="49748" xr:uid="{00000000-0005-0000-0000-00009CC10000}"/>
    <cellStyle name="20% - Accent1 7 2 2 2 2 3 3" xfId="49749" xr:uid="{00000000-0005-0000-0000-00009DC10000}"/>
    <cellStyle name="20% - Accent1 7 2 2 2 2 3 3 2" xfId="49750" xr:uid="{00000000-0005-0000-0000-00009EC10000}"/>
    <cellStyle name="20% - Accent1 7 2 2 2 2 3 4" xfId="49751" xr:uid="{00000000-0005-0000-0000-00009FC10000}"/>
    <cellStyle name="20% - Accent1 7 2 2 2 2 4" xfId="49752" xr:uid="{00000000-0005-0000-0000-0000A0C10000}"/>
    <cellStyle name="20% - Accent1 7 2 2 2 2 4 2" xfId="49753" xr:uid="{00000000-0005-0000-0000-0000A1C10000}"/>
    <cellStyle name="20% - Accent1 7 2 2 2 2 4 2 2" xfId="49754" xr:uid="{00000000-0005-0000-0000-0000A2C10000}"/>
    <cellStyle name="20% - Accent1 7 2 2 2 2 4 2 2 2" xfId="49755" xr:uid="{00000000-0005-0000-0000-0000A3C10000}"/>
    <cellStyle name="20% - Accent1 7 2 2 2 2 4 2 3" xfId="49756" xr:uid="{00000000-0005-0000-0000-0000A4C10000}"/>
    <cellStyle name="20% - Accent1 7 2 2 2 2 4 3" xfId="49757" xr:uid="{00000000-0005-0000-0000-0000A5C10000}"/>
    <cellStyle name="20% - Accent1 7 2 2 2 2 4 3 2" xfId="49758" xr:uid="{00000000-0005-0000-0000-0000A6C10000}"/>
    <cellStyle name="20% - Accent1 7 2 2 2 2 4 4" xfId="49759" xr:uid="{00000000-0005-0000-0000-0000A7C10000}"/>
    <cellStyle name="20% - Accent1 7 2 2 2 2 5" xfId="49760" xr:uid="{00000000-0005-0000-0000-0000A8C10000}"/>
    <cellStyle name="20% - Accent1 7 2 2 2 2 5 2" xfId="49761" xr:uid="{00000000-0005-0000-0000-0000A9C10000}"/>
    <cellStyle name="20% - Accent1 7 2 2 2 2 5 2 2" xfId="49762" xr:uid="{00000000-0005-0000-0000-0000AAC10000}"/>
    <cellStyle name="20% - Accent1 7 2 2 2 2 5 3" xfId="49763" xr:uid="{00000000-0005-0000-0000-0000ABC10000}"/>
    <cellStyle name="20% - Accent1 7 2 2 2 2 6" xfId="49764" xr:uid="{00000000-0005-0000-0000-0000ACC10000}"/>
    <cellStyle name="20% - Accent1 7 2 2 2 2 6 2" xfId="49765" xr:uid="{00000000-0005-0000-0000-0000ADC10000}"/>
    <cellStyle name="20% - Accent1 7 2 2 2 2 6 2 2" xfId="49766" xr:uid="{00000000-0005-0000-0000-0000AEC10000}"/>
    <cellStyle name="20% - Accent1 7 2 2 2 2 6 3" xfId="49767" xr:uid="{00000000-0005-0000-0000-0000AFC10000}"/>
    <cellStyle name="20% - Accent1 7 2 2 2 2 7" xfId="49768" xr:uid="{00000000-0005-0000-0000-0000B0C10000}"/>
    <cellStyle name="20% - Accent1 7 2 2 2 2 7 2" xfId="49769" xr:uid="{00000000-0005-0000-0000-0000B1C10000}"/>
    <cellStyle name="20% - Accent1 7 2 2 2 2 8" xfId="49770" xr:uid="{00000000-0005-0000-0000-0000B2C10000}"/>
    <cellStyle name="20% - Accent1 7 2 2 2 2 8 2" xfId="49771" xr:uid="{00000000-0005-0000-0000-0000B3C10000}"/>
    <cellStyle name="20% - Accent1 7 2 2 2 2 9" xfId="49772" xr:uid="{00000000-0005-0000-0000-0000B4C10000}"/>
    <cellStyle name="20% - Accent1 7 2 2 2 3" xfId="49773" xr:uid="{00000000-0005-0000-0000-0000B5C10000}"/>
    <cellStyle name="20% - Accent1 7 2 2 2 3 2" xfId="49774" xr:uid="{00000000-0005-0000-0000-0000B6C10000}"/>
    <cellStyle name="20% - Accent1 7 2 2 2 3 2 2" xfId="49775" xr:uid="{00000000-0005-0000-0000-0000B7C10000}"/>
    <cellStyle name="20% - Accent1 7 2 2 2 3 2 2 2" xfId="49776" xr:uid="{00000000-0005-0000-0000-0000B8C10000}"/>
    <cellStyle name="20% - Accent1 7 2 2 2 3 2 2 2 2" xfId="49777" xr:uid="{00000000-0005-0000-0000-0000B9C10000}"/>
    <cellStyle name="20% - Accent1 7 2 2 2 3 2 2 3" xfId="49778" xr:uid="{00000000-0005-0000-0000-0000BAC10000}"/>
    <cellStyle name="20% - Accent1 7 2 2 2 3 2 3" xfId="49779" xr:uid="{00000000-0005-0000-0000-0000BBC10000}"/>
    <cellStyle name="20% - Accent1 7 2 2 2 3 2 3 2" xfId="49780" xr:uid="{00000000-0005-0000-0000-0000BCC10000}"/>
    <cellStyle name="20% - Accent1 7 2 2 2 3 2 4" xfId="49781" xr:uid="{00000000-0005-0000-0000-0000BDC10000}"/>
    <cellStyle name="20% - Accent1 7 2 2 2 3 3" xfId="49782" xr:uid="{00000000-0005-0000-0000-0000BEC10000}"/>
    <cellStyle name="20% - Accent1 7 2 2 2 3 3 2" xfId="49783" xr:uid="{00000000-0005-0000-0000-0000BFC10000}"/>
    <cellStyle name="20% - Accent1 7 2 2 2 3 3 2 2" xfId="49784" xr:uid="{00000000-0005-0000-0000-0000C0C10000}"/>
    <cellStyle name="20% - Accent1 7 2 2 2 3 3 2 2 2" xfId="49785" xr:uid="{00000000-0005-0000-0000-0000C1C10000}"/>
    <cellStyle name="20% - Accent1 7 2 2 2 3 3 2 3" xfId="49786" xr:uid="{00000000-0005-0000-0000-0000C2C10000}"/>
    <cellStyle name="20% - Accent1 7 2 2 2 3 3 3" xfId="49787" xr:uid="{00000000-0005-0000-0000-0000C3C10000}"/>
    <cellStyle name="20% - Accent1 7 2 2 2 3 3 3 2" xfId="49788" xr:uid="{00000000-0005-0000-0000-0000C4C10000}"/>
    <cellStyle name="20% - Accent1 7 2 2 2 3 3 4" xfId="49789" xr:uid="{00000000-0005-0000-0000-0000C5C10000}"/>
    <cellStyle name="20% - Accent1 7 2 2 2 3 4" xfId="49790" xr:uid="{00000000-0005-0000-0000-0000C6C10000}"/>
    <cellStyle name="20% - Accent1 7 2 2 2 3 4 2" xfId="49791" xr:uid="{00000000-0005-0000-0000-0000C7C10000}"/>
    <cellStyle name="20% - Accent1 7 2 2 2 3 4 2 2" xfId="49792" xr:uid="{00000000-0005-0000-0000-0000C8C10000}"/>
    <cellStyle name="20% - Accent1 7 2 2 2 3 4 2 2 2" xfId="49793" xr:uid="{00000000-0005-0000-0000-0000C9C10000}"/>
    <cellStyle name="20% - Accent1 7 2 2 2 3 4 2 3" xfId="49794" xr:uid="{00000000-0005-0000-0000-0000CAC10000}"/>
    <cellStyle name="20% - Accent1 7 2 2 2 3 4 3" xfId="49795" xr:uid="{00000000-0005-0000-0000-0000CBC10000}"/>
    <cellStyle name="20% - Accent1 7 2 2 2 3 4 3 2" xfId="49796" xr:uid="{00000000-0005-0000-0000-0000CCC10000}"/>
    <cellStyle name="20% - Accent1 7 2 2 2 3 4 4" xfId="49797" xr:uid="{00000000-0005-0000-0000-0000CDC10000}"/>
    <cellStyle name="20% - Accent1 7 2 2 2 3 5" xfId="49798" xr:uid="{00000000-0005-0000-0000-0000CEC10000}"/>
    <cellStyle name="20% - Accent1 7 2 2 2 3 5 2" xfId="49799" xr:uid="{00000000-0005-0000-0000-0000CFC10000}"/>
    <cellStyle name="20% - Accent1 7 2 2 2 3 5 2 2" xfId="49800" xr:uid="{00000000-0005-0000-0000-0000D0C10000}"/>
    <cellStyle name="20% - Accent1 7 2 2 2 3 5 3" xfId="49801" xr:uid="{00000000-0005-0000-0000-0000D1C10000}"/>
    <cellStyle name="20% - Accent1 7 2 2 2 3 6" xfId="49802" xr:uid="{00000000-0005-0000-0000-0000D2C10000}"/>
    <cellStyle name="20% - Accent1 7 2 2 2 3 6 2" xfId="49803" xr:uid="{00000000-0005-0000-0000-0000D3C10000}"/>
    <cellStyle name="20% - Accent1 7 2 2 2 3 6 2 2" xfId="49804" xr:uid="{00000000-0005-0000-0000-0000D4C10000}"/>
    <cellStyle name="20% - Accent1 7 2 2 2 3 6 3" xfId="49805" xr:uid="{00000000-0005-0000-0000-0000D5C10000}"/>
    <cellStyle name="20% - Accent1 7 2 2 2 3 7" xfId="49806" xr:uid="{00000000-0005-0000-0000-0000D6C10000}"/>
    <cellStyle name="20% - Accent1 7 2 2 2 3 7 2" xfId="49807" xr:uid="{00000000-0005-0000-0000-0000D7C10000}"/>
    <cellStyle name="20% - Accent1 7 2 2 2 3 8" xfId="49808" xr:uid="{00000000-0005-0000-0000-0000D8C10000}"/>
    <cellStyle name="20% - Accent1 7 2 2 2 3 8 2" xfId="49809" xr:uid="{00000000-0005-0000-0000-0000D9C10000}"/>
    <cellStyle name="20% - Accent1 7 2 2 2 3 9" xfId="49810" xr:uid="{00000000-0005-0000-0000-0000DAC10000}"/>
    <cellStyle name="20% - Accent1 7 2 2 2 4" xfId="49811" xr:uid="{00000000-0005-0000-0000-0000DBC10000}"/>
    <cellStyle name="20% - Accent1 7 2 2 2 4 2" xfId="49812" xr:uid="{00000000-0005-0000-0000-0000DCC10000}"/>
    <cellStyle name="20% - Accent1 7 2 2 2 4 2 2" xfId="49813" xr:uid="{00000000-0005-0000-0000-0000DDC10000}"/>
    <cellStyle name="20% - Accent1 7 2 2 2 4 2 2 2" xfId="49814" xr:uid="{00000000-0005-0000-0000-0000DEC10000}"/>
    <cellStyle name="20% - Accent1 7 2 2 2 4 2 3" xfId="49815" xr:uid="{00000000-0005-0000-0000-0000DFC10000}"/>
    <cellStyle name="20% - Accent1 7 2 2 2 4 3" xfId="49816" xr:uid="{00000000-0005-0000-0000-0000E0C10000}"/>
    <cellStyle name="20% - Accent1 7 2 2 2 4 3 2" xfId="49817" xr:uid="{00000000-0005-0000-0000-0000E1C10000}"/>
    <cellStyle name="20% - Accent1 7 2 2 2 4 4" xfId="49818" xr:uid="{00000000-0005-0000-0000-0000E2C10000}"/>
    <cellStyle name="20% - Accent1 7 2 2 2 5" xfId="49819" xr:uid="{00000000-0005-0000-0000-0000E3C10000}"/>
    <cellStyle name="20% - Accent1 7 2 2 2 5 2" xfId="49820" xr:uid="{00000000-0005-0000-0000-0000E4C10000}"/>
    <cellStyle name="20% - Accent1 7 2 2 2 5 2 2" xfId="49821" xr:uid="{00000000-0005-0000-0000-0000E5C10000}"/>
    <cellStyle name="20% - Accent1 7 2 2 2 5 2 2 2" xfId="49822" xr:uid="{00000000-0005-0000-0000-0000E6C10000}"/>
    <cellStyle name="20% - Accent1 7 2 2 2 5 2 3" xfId="49823" xr:uid="{00000000-0005-0000-0000-0000E7C10000}"/>
    <cellStyle name="20% - Accent1 7 2 2 2 5 3" xfId="49824" xr:uid="{00000000-0005-0000-0000-0000E8C10000}"/>
    <cellStyle name="20% - Accent1 7 2 2 2 5 3 2" xfId="49825" xr:uid="{00000000-0005-0000-0000-0000E9C10000}"/>
    <cellStyle name="20% - Accent1 7 2 2 2 5 4" xfId="49826" xr:uid="{00000000-0005-0000-0000-0000EAC10000}"/>
    <cellStyle name="20% - Accent1 7 2 2 2 6" xfId="49827" xr:uid="{00000000-0005-0000-0000-0000EBC10000}"/>
    <cellStyle name="20% - Accent1 7 2 2 2 6 2" xfId="49828" xr:uid="{00000000-0005-0000-0000-0000ECC10000}"/>
    <cellStyle name="20% - Accent1 7 2 2 2 6 2 2" xfId="49829" xr:uid="{00000000-0005-0000-0000-0000EDC10000}"/>
    <cellStyle name="20% - Accent1 7 2 2 2 6 2 2 2" xfId="49830" xr:uid="{00000000-0005-0000-0000-0000EEC10000}"/>
    <cellStyle name="20% - Accent1 7 2 2 2 6 2 3" xfId="49831" xr:uid="{00000000-0005-0000-0000-0000EFC10000}"/>
    <cellStyle name="20% - Accent1 7 2 2 2 6 3" xfId="49832" xr:uid="{00000000-0005-0000-0000-0000F0C10000}"/>
    <cellStyle name="20% - Accent1 7 2 2 2 6 3 2" xfId="49833" xr:uid="{00000000-0005-0000-0000-0000F1C10000}"/>
    <cellStyle name="20% - Accent1 7 2 2 2 6 4" xfId="49834" xr:uid="{00000000-0005-0000-0000-0000F2C10000}"/>
    <cellStyle name="20% - Accent1 7 2 2 2 7" xfId="49835" xr:uid="{00000000-0005-0000-0000-0000F3C10000}"/>
    <cellStyle name="20% - Accent1 7 2 2 2 7 2" xfId="49836" xr:uid="{00000000-0005-0000-0000-0000F4C10000}"/>
    <cellStyle name="20% - Accent1 7 2 2 2 7 2 2" xfId="49837" xr:uid="{00000000-0005-0000-0000-0000F5C10000}"/>
    <cellStyle name="20% - Accent1 7 2 2 2 7 3" xfId="49838" xr:uid="{00000000-0005-0000-0000-0000F6C10000}"/>
    <cellStyle name="20% - Accent1 7 2 2 2 8" xfId="49839" xr:uid="{00000000-0005-0000-0000-0000F7C10000}"/>
    <cellStyle name="20% - Accent1 7 2 2 2 8 2" xfId="49840" xr:uid="{00000000-0005-0000-0000-0000F8C10000}"/>
    <cellStyle name="20% - Accent1 7 2 2 2 8 2 2" xfId="49841" xr:uid="{00000000-0005-0000-0000-0000F9C10000}"/>
    <cellStyle name="20% - Accent1 7 2 2 2 8 3" xfId="49842" xr:uid="{00000000-0005-0000-0000-0000FAC10000}"/>
    <cellStyle name="20% - Accent1 7 2 2 2 9" xfId="49843" xr:uid="{00000000-0005-0000-0000-0000FBC10000}"/>
    <cellStyle name="20% - Accent1 7 2 2 2 9 2" xfId="49844" xr:uid="{00000000-0005-0000-0000-0000FCC10000}"/>
    <cellStyle name="20% - Accent1 7 2 2 3" xfId="49845" xr:uid="{00000000-0005-0000-0000-0000FDC10000}"/>
    <cellStyle name="20% - Accent1 7 2 2 3 10" xfId="49846" xr:uid="{00000000-0005-0000-0000-0000FEC10000}"/>
    <cellStyle name="20% - Accent1 7 2 2 3 10 2" xfId="49847" xr:uid="{00000000-0005-0000-0000-0000FFC10000}"/>
    <cellStyle name="20% - Accent1 7 2 2 3 11" xfId="49848" xr:uid="{00000000-0005-0000-0000-000000C20000}"/>
    <cellStyle name="20% - Accent1 7 2 2 3 2" xfId="49849" xr:uid="{00000000-0005-0000-0000-000001C20000}"/>
    <cellStyle name="20% - Accent1 7 2 2 3 2 2" xfId="49850" xr:uid="{00000000-0005-0000-0000-000002C20000}"/>
    <cellStyle name="20% - Accent1 7 2 2 3 2 2 2" xfId="49851" xr:uid="{00000000-0005-0000-0000-000003C20000}"/>
    <cellStyle name="20% - Accent1 7 2 2 3 2 2 2 2" xfId="49852" xr:uid="{00000000-0005-0000-0000-000004C20000}"/>
    <cellStyle name="20% - Accent1 7 2 2 3 2 2 2 2 2" xfId="49853" xr:uid="{00000000-0005-0000-0000-000005C20000}"/>
    <cellStyle name="20% - Accent1 7 2 2 3 2 2 2 3" xfId="49854" xr:uid="{00000000-0005-0000-0000-000006C20000}"/>
    <cellStyle name="20% - Accent1 7 2 2 3 2 2 3" xfId="49855" xr:uid="{00000000-0005-0000-0000-000007C20000}"/>
    <cellStyle name="20% - Accent1 7 2 2 3 2 2 3 2" xfId="49856" xr:uid="{00000000-0005-0000-0000-000008C20000}"/>
    <cellStyle name="20% - Accent1 7 2 2 3 2 2 4" xfId="49857" xr:uid="{00000000-0005-0000-0000-000009C20000}"/>
    <cellStyle name="20% - Accent1 7 2 2 3 2 3" xfId="49858" xr:uid="{00000000-0005-0000-0000-00000AC20000}"/>
    <cellStyle name="20% - Accent1 7 2 2 3 2 3 2" xfId="49859" xr:uid="{00000000-0005-0000-0000-00000BC20000}"/>
    <cellStyle name="20% - Accent1 7 2 2 3 2 3 2 2" xfId="49860" xr:uid="{00000000-0005-0000-0000-00000CC20000}"/>
    <cellStyle name="20% - Accent1 7 2 2 3 2 3 2 2 2" xfId="49861" xr:uid="{00000000-0005-0000-0000-00000DC20000}"/>
    <cellStyle name="20% - Accent1 7 2 2 3 2 3 2 3" xfId="49862" xr:uid="{00000000-0005-0000-0000-00000EC20000}"/>
    <cellStyle name="20% - Accent1 7 2 2 3 2 3 3" xfId="49863" xr:uid="{00000000-0005-0000-0000-00000FC20000}"/>
    <cellStyle name="20% - Accent1 7 2 2 3 2 3 3 2" xfId="49864" xr:uid="{00000000-0005-0000-0000-000010C20000}"/>
    <cellStyle name="20% - Accent1 7 2 2 3 2 3 4" xfId="49865" xr:uid="{00000000-0005-0000-0000-000011C20000}"/>
    <cellStyle name="20% - Accent1 7 2 2 3 2 4" xfId="49866" xr:uid="{00000000-0005-0000-0000-000012C20000}"/>
    <cellStyle name="20% - Accent1 7 2 2 3 2 4 2" xfId="49867" xr:uid="{00000000-0005-0000-0000-000013C20000}"/>
    <cellStyle name="20% - Accent1 7 2 2 3 2 4 2 2" xfId="49868" xr:uid="{00000000-0005-0000-0000-000014C20000}"/>
    <cellStyle name="20% - Accent1 7 2 2 3 2 4 2 2 2" xfId="49869" xr:uid="{00000000-0005-0000-0000-000015C20000}"/>
    <cellStyle name="20% - Accent1 7 2 2 3 2 4 2 3" xfId="49870" xr:uid="{00000000-0005-0000-0000-000016C20000}"/>
    <cellStyle name="20% - Accent1 7 2 2 3 2 4 3" xfId="49871" xr:uid="{00000000-0005-0000-0000-000017C20000}"/>
    <cellStyle name="20% - Accent1 7 2 2 3 2 4 3 2" xfId="49872" xr:uid="{00000000-0005-0000-0000-000018C20000}"/>
    <cellStyle name="20% - Accent1 7 2 2 3 2 4 4" xfId="49873" xr:uid="{00000000-0005-0000-0000-000019C20000}"/>
    <cellStyle name="20% - Accent1 7 2 2 3 2 5" xfId="49874" xr:uid="{00000000-0005-0000-0000-00001AC20000}"/>
    <cellStyle name="20% - Accent1 7 2 2 3 2 5 2" xfId="49875" xr:uid="{00000000-0005-0000-0000-00001BC20000}"/>
    <cellStyle name="20% - Accent1 7 2 2 3 2 5 2 2" xfId="49876" xr:uid="{00000000-0005-0000-0000-00001CC20000}"/>
    <cellStyle name="20% - Accent1 7 2 2 3 2 5 3" xfId="49877" xr:uid="{00000000-0005-0000-0000-00001DC20000}"/>
    <cellStyle name="20% - Accent1 7 2 2 3 2 6" xfId="49878" xr:uid="{00000000-0005-0000-0000-00001EC20000}"/>
    <cellStyle name="20% - Accent1 7 2 2 3 2 6 2" xfId="49879" xr:uid="{00000000-0005-0000-0000-00001FC20000}"/>
    <cellStyle name="20% - Accent1 7 2 2 3 2 6 2 2" xfId="49880" xr:uid="{00000000-0005-0000-0000-000020C20000}"/>
    <cellStyle name="20% - Accent1 7 2 2 3 2 6 3" xfId="49881" xr:uid="{00000000-0005-0000-0000-000021C20000}"/>
    <cellStyle name="20% - Accent1 7 2 2 3 2 7" xfId="49882" xr:uid="{00000000-0005-0000-0000-000022C20000}"/>
    <cellStyle name="20% - Accent1 7 2 2 3 2 7 2" xfId="49883" xr:uid="{00000000-0005-0000-0000-000023C20000}"/>
    <cellStyle name="20% - Accent1 7 2 2 3 2 8" xfId="49884" xr:uid="{00000000-0005-0000-0000-000024C20000}"/>
    <cellStyle name="20% - Accent1 7 2 2 3 2 8 2" xfId="49885" xr:uid="{00000000-0005-0000-0000-000025C20000}"/>
    <cellStyle name="20% - Accent1 7 2 2 3 2 9" xfId="49886" xr:uid="{00000000-0005-0000-0000-000026C20000}"/>
    <cellStyle name="20% - Accent1 7 2 2 3 3" xfId="49887" xr:uid="{00000000-0005-0000-0000-000027C20000}"/>
    <cellStyle name="20% - Accent1 7 2 2 3 3 2" xfId="49888" xr:uid="{00000000-0005-0000-0000-000028C20000}"/>
    <cellStyle name="20% - Accent1 7 2 2 3 3 2 2" xfId="49889" xr:uid="{00000000-0005-0000-0000-000029C20000}"/>
    <cellStyle name="20% - Accent1 7 2 2 3 3 2 2 2" xfId="49890" xr:uid="{00000000-0005-0000-0000-00002AC20000}"/>
    <cellStyle name="20% - Accent1 7 2 2 3 3 2 2 2 2" xfId="49891" xr:uid="{00000000-0005-0000-0000-00002BC20000}"/>
    <cellStyle name="20% - Accent1 7 2 2 3 3 2 2 3" xfId="49892" xr:uid="{00000000-0005-0000-0000-00002CC20000}"/>
    <cellStyle name="20% - Accent1 7 2 2 3 3 2 3" xfId="49893" xr:uid="{00000000-0005-0000-0000-00002DC20000}"/>
    <cellStyle name="20% - Accent1 7 2 2 3 3 2 3 2" xfId="49894" xr:uid="{00000000-0005-0000-0000-00002EC20000}"/>
    <cellStyle name="20% - Accent1 7 2 2 3 3 2 4" xfId="49895" xr:uid="{00000000-0005-0000-0000-00002FC20000}"/>
    <cellStyle name="20% - Accent1 7 2 2 3 3 3" xfId="49896" xr:uid="{00000000-0005-0000-0000-000030C20000}"/>
    <cellStyle name="20% - Accent1 7 2 2 3 3 3 2" xfId="49897" xr:uid="{00000000-0005-0000-0000-000031C20000}"/>
    <cellStyle name="20% - Accent1 7 2 2 3 3 3 2 2" xfId="49898" xr:uid="{00000000-0005-0000-0000-000032C20000}"/>
    <cellStyle name="20% - Accent1 7 2 2 3 3 3 2 2 2" xfId="49899" xr:uid="{00000000-0005-0000-0000-000033C20000}"/>
    <cellStyle name="20% - Accent1 7 2 2 3 3 3 2 3" xfId="49900" xr:uid="{00000000-0005-0000-0000-000034C20000}"/>
    <cellStyle name="20% - Accent1 7 2 2 3 3 3 3" xfId="49901" xr:uid="{00000000-0005-0000-0000-000035C20000}"/>
    <cellStyle name="20% - Accent1 7 2 2 3 3 3 3 2" xfId="49902" xr:uid="{00000000-0005-0000-0000-000036C20000}"/>
    <cellStyle name="20% - Accent1 7 2 2 3 3 3 4" xfId="49903" xr:uid="{00000000-0005-0000-0000-000037C20000}"/>
    <cellStyle name="20% - Accent1 7 2 2 3 3 4" xfId="49904" xr:uid="{00000000-0005-0000-0000-000038C20000}"/>
    <cellStyle name="20% - Accent1 7 2 2 3 3 4 2" xfId="49905" xr:uid="{00000000-0005-0000-0000-000039C20000}"/>
    <cellStyle name="20% - Accent1 7 2 2 3 3 4 2 2" xfId="49906" xr:uid="{00000000-0005-0000-0000-00003AC20000}"/>
    <cellStyle name="20% - Accent1 7 2 2 3 3 4 2 2 2" xfId="49907" xr:uid="{00000000-0005-0000-0000-00003BC20000}"/>
    <cellStyle name="20% - Accent1 7 2 2 3 3 4 2 3" xfId="49908" xr:uid="{00000000-0005-0000-0000-00003CC20000}"/>
    <cellStyle name="20% - Accent1 7 2 2 3 3 4 3" xfId="49909" xr:uid="{00000000-0005-0000-0000-00003DC20000}"/>
    <cellStyle name="20% - Accent1 7 2 2 3 3 4 3 2" xfId="49910" xr:uid="{00000000-0005-0000-0000-00003EC20000}"/>
    <cellStyle name="20% - Accent1 7 2 2 3 3 4 4" xfId="49911" xr:uid="{00000000-0005-0000-0000-00003FC20000}"/>
    <cellStyle name="20% - Accent1 7 2 2 3 3 5" xfId="49912" xr:uid="{00000000-0005-0000-0000-000040C20000}"/>
    <cellStyle name="20% - Accent1 7 2 2 3 3 5 2" xfId="49913" xr:uid="{00000000-0005-0000-0000-000041C20000}"/>
    <cellStyle name="20% - Accent1 7 2 2 3 3 5 2 2" xfId="49914" xr:uid="{00000000-0005-0000-0000-000042C20000}"/>
    <cellStyle name="20% - Accent1 7 2 2 3 3 5 3" xfId="49915" xr:uid="{00000000-0005-0000-0000-000043C20000}"/>
    <cellStyle name="20% - Accent1 7 2 2 3 3 6" xfId="49916" xr:uid="{00000000-0005-0000-0000-000044C20000}"/>
    <cellStyle name="20% - Accent1 7 2 2 3 3 6 2" xfId="49917" xr:uid="{00000000-0005-0000-0000-000045C20000}"/>
    <cellStyle name="20% - Accent1 7 2 2 3 3 6 2 2" xfId="49918" xr:uid="{00000000-0005-0000-0000-000046C20000}"/>
    <cellStyle name="20% - Accent1 7 2 2 3 3 6 3" xfId="49919" xr:uid="{00000000-0005-0000-0000-000047C20000}"/>
    <cellStyle name="20% - Accent1 7 2 2 3 3 7" xfId="49920" xr:uid="{00000000-0005-0000-0000-000048C20000}"/>
    <cellStyle name="20% - Accent1 7 2 2 3 3 7 2" xfId="49921" xr:uid="{00000000-0005-0000-0000-000049C20000}"/>
    <cellStyle name="20% - Accent1 7 2 2 3 3 8" xfId="49922" xr:uid="{00000000-0005-0000-0000-00004AC20000}"/>
    <cellStyle name="20% - Accent1 7 2 2 3 3 8 2" xfId="49923" xr:uid="{00000000-0005-0000-0000-00004BC20000}"/>
    <cellStyle name="20% - Accent1 7 2 2 3 3 9" xfId="49924" xr:uid="{00000000-0005-0000-0000-00004CC20000}"/>
    <cellStyle name="20% - Accent1 7 2 2 3 4" xfId="49925" xr:uid="{00000000-0005-0000-0000-00004DC20000}"/>
    <cellStyle name="20% - Accent1 7 2 2 3 4 2" xfId="49926" xr:uid="{00000000-0005-0000-0000-00004EC20000}"/>
    <cellStyle name="20% - Accent1 7 2 2 3 4 2 2" xfId="49927" xr:uid="{00000000-0005-0000-0000-00004FC20000}"/>
    <cellStyle name="20% - Accent1 7 2 2 3 4 2 2 2" xfId="49928" xr:uid="{00000000-0005-0000-0000-000050C20000}"/>
    <cellStyle name="20% - Accent1 7 2 2 3 4 2 3" xfId="49929" xr:uid="{00000000-0005-0000-0000-000051C20000}"/>
    <cellStyle name="20% - Accent1 7 2 2 3 4 3" xfId="49930" xr:uid="{00000000-0005-0000-0000-000052C20000}"/>
    <cellStyle name="20% - Accent1 7 2 2 3 4 3 2" xfId="49931" xr:uid="{00000000-0005-0000-0000-000053C20000}"/>
    <cellStyle name="20% - Accent1 7 2 2 3 4 4" xfId="49932" xr:uid="{00000000-0005-0000-0000-000054C20000}"/>
    <cellStyle name="20% - Accent1 7 2 2 3 5" xfId="49933" xr:uid="{00000000-0005-0000-0000-000055C20000}"/>
    <cellStyle name="20% - Accent1 7 2 2 3 5 2" xfId="49934" xr:uid="{00000000-0005-0000-0000-000056C20000}"/>
    <cellStyle name="20% - Accent1 7 2 2 3 5 2 2" xfId="49935" xr:uid="{00000000-0005-0000-0000-000057C20000}"/>
    <cellStyle name="20% - Accent1 7 2 2 3 5 2 2 2" xfId="49936" xr:uid="{00000000-0005-0000-0000-000058C20000}"/>
    <cellStyle name="20% - Accent1 7 2 2 3 5 2 3" xfId="49937" xr:uid="{00000000-0005-0000-0000-000059C20000}"/>
    <cellStyle name="20% - Accent1 7 2 2 3 5 3" xfId="49938" xr:uid="{00000000-0005-0000-0000-00005AC20000}"/>
    <cellStyle name="20% - Accent1 7 2 2 3 5 3 2" xfId="49939" xr:uid="{00000000-0005-0000-0000-00005BC20000}"/>
    <cellStyle name="20% - Accent1 7 2 2 3 5 4" xfId="49940" xr:uid="{00000000-0005-0000-0000-00005CC20000}"/>
    <cellStyle name="20% - Accent1 7 2 2 3 6" xfId="49941" xr:uid="{00000000-0005-0000-0000-00005DC20000}"/>
    <cellStyle name="20% - Accent1 7 2 2 3 6 2" xfId="49942" xr:uid="{00000000-0005-0000-0000-00005EC20000}"/>
    <cellStyle name="20% - Accent1 7 2 2 3 6 2 2" xfId="49943" xr:uid="{00000000-0005-0000-0000-00005FC20000}"/>
    <cellStyle name="20% - Accent1 7 2 2 3 6 2 2 2" xfId="49944" xr:uid="{00000000-0005-0000-0000-000060C20000}"/>
    <cellStyle name="20% - Accent1 7 2 2 3 6 2 3" xfId="49945" xr:uid="{00000000-0005-0000-0000-000061C20000}"/>
    <cellStyle name="20% - Accent1 7 2 2 3 6 3" xfId="49946" xr:uid="{00000000-0005-0000-0000-000062C20000}"/>
    <cellStyle name="20% - Accent1 7 2 2 3 6 3 2" xfId="49947" xr:uid="{00000000-0005-0000-0000-000063C20000}"/>
    <cellStyle name="20% - Accent1 7 2 2 3 6 4" xfId="49948" xr:uid="{00000000-0005-0000-0000-000064C20000}"/>
    <cellStyle name="20% - Accent1 7 2 2 3 7" xfId="49949" xr:uid="{00000000-0005-0000-0000-000065C20000}"/>
    <cellStyle name="20% - Accent1 7 2 2 3 7 2" xfId="49950" xr:uid="{00000000-0005-0000-0000-000066C20000}"/>
    <cellStyle name="20% - Accent1 7 2 2 3 7 2 2" xfId="49951" xr:uid="{00000000-0005-0000-0000-000067C20000}"/>
    <cellStyle name="20% - Accent1 7 2 2 3 7 3" xfId="49952" xr:uid="{00000000-0005-0000-0000-000068C20000}"/>
    <cellStyle name="20% - Accent1 7 2 2 3 8" xfId="49953" xr:uid="{00000000-0005-0000-0000-000069C20000}"/>
    <cellStyle name="20% - Accent1 7 2 2 3 8 2" xfId="49954" xr:uid="{00000000-0005-0000-0000-00006AC20000}"/>
    <cellStyle name="20% - Accent1 7 2 2 3 8 2 2" xfId="49955" xr:uid="{00000000-0005-0000-0000-00006BC20000}"/>
    <cellStyle name="20% - Accent1 7 2 2 3 8 3" xfId="49956" xr:uid="{00000000-0005-0000-0000-00006CC20000}"/>
    <cellStyle name="20% - Accent1 7 2 2 3 9" xfId="49957" xr:uid="{00000000-0005-0000-0000-00006DC20000}"/>
    <cellStyle name="20% - Accent1 7 2 2 3 9 2" xfId="49958" xr:uid="{00000000-0005-0000-0000-00006EC20000}"/>
    <cellStyle name="20% - Accent1 7 2 2 4" xfId="49959" xr:uid="{00000000-0005-0000-0000-00006FC20000}"/>
    <cellStyle name="20% - Accent1 7 2 2 4 10" xfId="49960" xr:uid="{00000000-0005-0000-0000-000070C20000}"/>
    <cellStyle name="20% - Accent1 7 2 2 4 10 2" xfId="49961" xr:uid="{00000000-0005-0000-0000-000071C20000}"/>
    <cellStyle name="20% - Accent1 7 2 2 4 11" xfId="49962" xr:uid="{00000000-0005-0000-0000-000072C20000}"/>
    <cellStyle name="20% - Accent1 7 2 2 4 2" xfId="49963" xr:uid="{00000000-0005-0000-0000-000073C20000}"/>
    <cellStyle name="20% - Accent1 7 2 2 4 2 2" xfId="49964" xr:uid="{00000000-0005-0000-0000-000074C20000}"/>
    <cellStyle name="20% - Accent1 7 2 2 4 2 2 2" xfId="49965" xr:uid="{00000000-0005-0000-0000-000075C20000}"/>
    <cellStyle name="20% - Accent1 7 2 2 4 2 2 2 2" xfId="49966" xr:uid="{00000000-0005-0000-0000-000076C20000}"/>
    <cellStyle name="20% - Accent1 7 2 2 4 2 2 2 2 2" xfId="49967" xr:uid="{00000000-0005-0000-0000-000077C20000}"/>
    <cellStyle name="20% - Accent1 7 2 2 4 2 2 2 3" xfId="49968" xr:uid="{00000000-0005-0000-0000-000078C20000}"/>
    <cellStyle name="20% - Accent1 7 2 2 4 2 2 3" xfId="49969" xr:uid="{00000000-0005-0000-0000-000079C20000}"/>
    <cellStyle name="20% - Accent1 7 2 2 4 2 2 3 2" xfId="49970" xr:uid="{00000000-0005-0000-0000-00007AC20000}"/>
    <cellStyle name="20% - Accent1 7 2 2 4 2 2 4" xfId="49971" xr:uid="{00000000-0005-0000-0000-00007BC20000}"/>
    <cellStyle name="20% - Accent1 7 2 2 4 2 3" xfId="49972" xr:uid="{00000000-0005-0000-0000-00007CC20000}"/>
    <cellStyle name="20% - Accent1 7 2 2 4 2 3 2" xfId="49973" xr:uid="{00000000-0005-0000-0000-00007DC20000}"/>
    <cellStyle name="20% - Accent1 7 2 2 4 2 3 2 2" xfId="49974" xr:uid="{00000000-0005-0000-0000-00007EC20000}"/>
    <cellStyle name="20% - Accent1 7 2 2 4 2 3 2 2 2" xfId="49975" xr:uid="{00000000-0005-0000-0000-00007FC20000}"/>
    <cellStyle name="20% - Accent1 7 2 2 4 2 3 2 3" xfId="49976" xr:uid="{00000000-0005-0000-0000-000080C20000}"/>
    <cellStyle name="20% - Accent1 7 2 2 4 2 3 3" xfId="49977" xr:uid="{00000000-0005-0000-0000-000081C20000}"/>
    <cellStyle name="20% - Accent1 7 2 2 4 2 3 3 2" xfId="49978" xr:uid="{00000000-0005-0000-0000-000082C20000}"/>
    <cellStyle name="20% - Accent1 7 2 2 4 2 3 4" xfId="49979" xr:uid="{00000000-0005-0000-0000-000083C20000}"/>
    <cellStyle name="20% - Accent1 7 2 2 4 2 4" xfId="49980" xr:uid="{00000000-0005-0000-0000-000084C20000}"/>
    <cellStyle name="20% - Accent1 7 2 2 4 2 4 2" xfId="49981" xr:uid="{00000000-0005-0000-0000-000085C20000}"/>
    <cellStyle name="20% - Accent1 7 2 2 4 2 4 2 2" xfId="49982" xr:uid="{00000000-0005-0000-0000-000086C20000}"/>
    <cellStyle name="20% - Accent1 7 2 2 4 2 4 2 2 2" xfId="49983" xr:uid="{00000000-0005-0000-0000-000087C20000}"/>
    <cellStyle name="20% - Accent1 7 2 2 4 2 4 2 3" xfId="49984" xr:uid="{00000000-0005-0000-0000-000088C20000}"/>
    <cellStyle name="20% - Accent1 7 2 2 4 2 4 3" xfId="49985" xr:uid="{00000000-0005-0000-0000-000089C20000}"/>
    <cellStyle name="20% - Accent1 7 2 2 4 2 4 3 2" xfId="49986" xr:uid="{00000000-0005-0000-0000-00008AC20000}"/>
    <cellStyle name="20% - Accent1 7 2 2 4 2 4 4" xfId="49987" xr:uid="{00000000-0005-0000-0000-00008BC20000}"/>
    <cellStyle name="20% - Accent1 7 2 2 4 2 5" xfId="49988" xr:uid="{00000000-0005-0000-0000-00008CC20000}"/>
    <cellStyle name="20% - Accent1 7 2 2 4 2 5 2" xfId="49989" xr:uid="{00000000-0005-0000-0000-00008DC20000}"/>
    <cellStyle name="20% - Accent1 7 2 2 4 2 5 2 2" xfId="49990" xr:uid="{00000000-0005-0000-0000-00008EC20000}"/>
    <cellStyle name="20% - Accent1 7 2 2 4 2 5 3" xfId="49991" xr:uid="{00000000-0005-0000-0000-00008FC20000}"/>
    <cellStyle name="20% - Accent1 7 2 2 4 2 6" xfId="49992" xr:uid="{00000000-0005-0000-0000-000090C20000}"/>
    <cellStyle name="20% - Accent1 7 2 2 4 2 6 2" xfId="49993" xr:uid="{00000000-0005-0000-0000-000091C20000}"/>
    <cellStyle name="20% - Accent1 7 2 2 4 2 6 2 2" xfId="49994" xr:uid="{00000000-0005-0000-0000-000092C20000}"/>
    <cellStyle name="20% - Accent1 7 2 2 4 2 6 3" xfId="49995" xr:uid="{00000000-0005-0000-0000-000093C20000}"/>
    <cellStyle name="20% - Accent1 7 2 2 4 2 7" xfId="49996" xr:uid="{00000000-0005-0000-0000-000094C20000}"/>
    <cellStyle name="20% - Accent1 7 2 2 4 2 7 2" xfId="49997" xr:uid="{00000000-0005-0000-0000-000095C20000}"/>
    <cellStyle name="20% - Accent1 7 2 2 4 2 8" xfId="49998" xr:uid="{00000000-0005-0000-0000-000096C20000}"/>
    <cellStyle name="20% - Accent1 7 2 2 4 2 8 2" xfId="49999" xr:uid="{00000000-0005-0000-0000-000097C20000}"/>
    <cellStyle name="20% - Accent1 7 2 2 4 2 9" xfId="50000" xr:uid="{00000000-0005-0000-0000-000098C20000}"/>
    <cellStyle name="20% - Accent1 7 2 2 4 3" xfId="50001" xr:uid="{00000000-0005-0000-0000-000099C20000}"/>
    <cellStyle name="20% - Accent1 7 2 2 4 3 2" xfId="50002" xr:uid="{00000000-0005-0000-0000-00009AC20000}"/>
    <cellStyle name="20% - Accent1 7 2 2 4 3 2 2" xfId="50003" xr:uid="{00000000-0005-0000-0000-00009BC20000}"/>
    <cellStyle name="20% - Accent1 7 2 2 4 3 2 2 2" xfId="50004" xr:uid="{00000000-0005-0000-0000-00009CC20000}"/>
    <cellStyle name="20% - Accent1 7 2 2 4 3 2 2 2 2" xfId="50005" xr:uid="{00000000-0005-0000-0000-00009DC20000}"/>
    <cellStyle name="20% - Accent1 7 2 2 4 3 2 2 3" xfId="50006" xr:uid="{00000000-0005-0000-0000-00009EC20000}"/>
    <cellStyle name="20% - Accent1 7 2 2 4 3 2 3" xfId="50007" xr:uid="{00000000-0005-0000-0000-00009FC20000}"/>
    <cellStyle name="20% - Accent1 7 2 2 4 3 2 3 2" xfId="50008" xr:uid="{00000000-0005-0000-0000-0000A0C20000}"/>
    <cellStyle name="20% - Accent1 7 2 2 4 3 2 4" xfId="50009" xr:uid="{00000000-0005-0000-0000-0000A1C20000}"/>
    <cellStyle name="20% - Accent1 7 2 2 4 3 3" xfId="50010" xr:uid="{00000000-0005-0000-0000-0000A2C20000}"/>
    <cellStyle name="20% - Accent1 7 2 2 4 3 3 2" xfId="50011" xr:uid="{00000000-0005-0000-0000-0000A3C20000}"/>
    <cellStyle name="20% - Accent1 7 2 2 4 3 3 2 2" xfId="50012" xr:uid="{00000000-0005-0000-0000-0000A4C20000}"/>
    <cellStyle name="20% - Accent1 7 2 2 4 3 3 2 2 2" xfId="50013" xr:uid="{00000000-0005-0000-0000-0000A5C20000}"/>
    <cellStyle name="20% - Accent1 7 2 2 4 3 3 2 3" xfId="50014" xr:uid="{00000000-0005-0000-0000-0000A6C20000}"/>
    <cellStyle name="20% - Accent1 7 2 2 4 3 3 3" xfId="50015" xr:uid="{00000000-0005-0000-0000-0000A7C20000}"/>
    <cellStyle name="20% - Accent1 7 2 2 4 3 3 3 2" xfId="50016" xr:uid="{00000000-0005-0000-0000-0000A8C20000}"/>
    <cellStyle name="20% - Accent1 7 2 2 4 3 3 4" xfId="50017" xr:uid="{00000000-0005-0000-0000-0000A9C20000}"/>
    <cellStyle name="20% - Accent1 7 2 2 4 3 4" xfId="50018" xr:uid="{00000000-0005-0000-0000-0000AAC20000}"/>
    <cellStyle name="20% - Accent1 7 2 2 4 3 4 2" xfId="50019" xr:uid="{00000000-0005-0000-0000-0000ABC20000}"/>
    <cellStyle name="20% - Accent1 7 2 2 4 3 4 2 2" xfId="50020" xr:uid="{00000000-0005-0000-0000-0000ACC20000}"/>
    <cellStyle name="20% - Accent1 7 2 2 4 3 4 2 2 2" xfId="50021" xr:uid="{00000000-0005-0000-0000-0000ADC20000}"/>
    <cellStyle name="20% - Accent1 7 2 2 4 3 4 2 3" xfId="50022" xr:uid="{00000000-0005-0000-0000-0000AEC20000}"/>
    <cellStyle name="20% - Accent1 7 2 2 4 3 4 3" xfId="50023" xr:uid="{00000000-0005-0000-0000-0000AFC20000}"/>
    <cellStyle name="20% - Accent1 7 2 2 4 3 4 3 2" xfId="50024" xr:uid="{00000000-0005-0000-0000-0000B0C20000}"/>
    <cellStyle name="20% - Accent1 7 2 2 4 3 4 4" xfId="50025" xr:uid="{00000000-0005-0000-0000-0000B1C20000}"/>
    <cellStyle name="20% - Accent1 7 2 2 4 3 5" xfId="50026" xr:uid="{00000000-0005-0000-0000-0000B2C20000}"/>
    <cellStyle name="20% - Accent1 7 2 2 4 3 5 2" xfId="50027" xr:uid="{00000000-0005-0000-0000-0000B3C20000}"/>
    <cellStyle name="20% - Accent1 7 2 2 4 3 5 2 2" xfId="50028" xr:uid="{00000000-0005-0000-0000-0000B4C20000}"/>
    <cellStyle name="20% - Accent1 7 2 2 4 3 5 3" xfId="50029" xr:uid="{00000000-0005-0000-0000-0000B5C20000}"/>
    <cellStyle name="20% - Accent1 7 2 2 4 3 6" xfId="50030" xr:uid="{00000000-0005-0000-0000-0000B6C20000}"/>
    <cellStyle name="20% - Accent1 7 2 2 4 3 6 2" xfId="50031" xr:uid="{00000000-0005-0000-0000-0000B7C20000}"/>
    <cellStyle name="20% - Accent1 7 2 2 4 3 6 2 2" xfId="50032" xr:uid="{00000000-0005-0000-0000-0000B8C20000}"/>
    <cellStyle name="20% - Accent1 7 2 2 4 3 6 3" xfId="50033" xr:uid="{00000000-0005-0000-0000-0000B9C20000}"/>
    <cellStyle name="20% - Accent1 7 2 2 4 3 7" xfId="50034" xr:uid="{00000000-0005-0000-0000-0000BAC20000}"/>
    <cellStyle name="20% - Accent1 7 2 2 4 3 7 2" xfId="50035" xr:uid="{00000000-0005-0000-0000-0000BBC20000}"/>
    <cellStyle name="20% - Accent1 7 2 2 4 3 8" xfId="50036" xr:uid="{00000000-0005-0000-0000-0000BCC20000}"/>
    <cellStyle name="20% - Accent1 7 2 2 4 3 8 2" xfId="50037" xr:uid="{00000000-0005-0000-0000-0000BDC20000}"/>
    <cellStyle name="20% - Accent1 7 2 2 4 3 9" xfId="50038" xr:uid="{00000000-0005-0000-0000-0000BEC20000}"/>
    <cellStyle name="20% - Accent1 7 2 2 4 4" xfId="50039" xr:uid="{00000000-0005-0000-0000-0000BFC20000}"/>
    <cellStyle name="20% - Accent1 7 2 2 4 4 2" xfId="50040" xr:uid="{00000000-0005-0000-0000-0000C0C20000}"/>
    <cellStyle name="20% - Accent1 7 2 2 4 4 2 2" xfId="50041" xr:uid="{00000000-0005-0000-0000-0000C1C20000}"/>
    <cellStyle name="20% - Accent1 7 2 2 4 4 2 2 2" xfId="50042" xr:uid="{00000000-0005-0000-0000-0000C2C20000}"/>
    <cellStyle name="20% - Accent1 7 2 2 4 4 2 3" xfId="50043" xr:uid="{00000000-0005-0000-0000-0000C3C20000}"/>
    <cellStyle name="20% - Accent1 7 2 2 4 4 3" xfId="50044" xr:uid="{00000000-0005-0000-0000-0000C4C20000}"/>
    <cellStyle name="20% - Accent1 7 2 2 4 4 3 2" xfId="50045" xr:uid="{00000000-0005-0000-0000-0000C5C20000}"/>
    <cellStyle name="20% - Accent1 7 2 2 4 4 4" xfId="50046" xr:uid="{00000000-0005-0000-0000-0000C6C20000}"/>
    <cellStyle name="20% - Accent1 7 2 2 4 5" xfId="50047" xr:uid="{00000000-0005-0000-0000-0000C7C20000}"/>
    <cellStyle name="20% - Accent1 7 2 2 4 5 2" xfId="50048" xr:uid="{00000000-0005-0000-0000-0000C8C20000}"/>
    <cellStyle name="20% - Accent1 7 2 2 4 5 2 2" xfId="50049" xr:uid="{00000000-0005-0000-0000-0000C9C20000}"/>
    <cellStyle name="20% - Accent1 7 2 2 4 5 2 2 2" xfId="50050" xr:uid="{00000000-0005-0000-0000-0000CAC20000}"/>
    <cellStyle name="20% - Accent1 7 2 2 4 5 2 3" xfId="50051" xr:uid="{00000000-0005-0000-0000-0000CBC20000}"/>
    <cellStyle name="20% - Accent1 7 2 2 4 5 3" xfId="50052" xr:uid="{00000000-0005-0000-0000-0000CCC20000}"/>
    <cellStyle name="20% - Accent1 7 2 2 4 5 3 2" xfId="50053" xr:uid="{00000000-0005-0000-0000-0000CDC20000}"/>
    <cellStyle name="20% - Accent1 7 2 2 4 5 4" xfId="50054" xr:uid="{00000000-0005-0000-0000-0000CEC20000}"/>
    <cellStyle name="20% - Accent1 7 2 2 4 6" xfId="50055" xr:uid="{00000000-0005-0000-0000-0000CFC20000}"/>
    <cellStyle name="20% - Accent1 7 2 2 4 6 2" xfId="50056" xr:uid="{00000000-0005-0000-0000-0000D0C20000}"/>
    <cellStyle name="20% - Accent1 7 2 2 4 6 2 2" xfId="50057" xr:uid="{00000000-0005-0000-0000-0000D1C20000}"/>
    <cellStyle name="20% - Accent1 7 2 2 4 6 2 2 2" xfId="50058" xr:uid="{00000000-0005-0000-0000-0000D2C20000}"/>
    <cellStyle name="20% - Accent1 7 2 2 4 6 2 3" xfId="50059" xr:uid="{00000000-0005-0000-0000-0000D3C20000}"/>
    <cellStyle name="20% - Accent1 7 2 2 4 6 3" xfId="50060" xr:uid="{00000000-0005-0000-0000-0000D4C20000}"/>
    <cellStyle name="20% - Accent1 7 2 2 4 6 3 2" xfId="50061" xr:uid="{00000000-0005-0000-0000-0000D5C20000}"/>
    <cellStyle name="20% - Accent1 7 2 2 4 6 4" xfId="50062" xr:uid="{00000000-0005-0000-0000-0000D6C20000}"/>
    <cellStyle name="20% - Accent1 7 2 2 4 7" xfId="50063" xr:uid="{00000000-0005-0000-0000-0000D7C20000}"/>
    <cellStyle name="20% - Accent1 7 2 2 4 7 2" xfId="50064" xr:uid="{00000000-0005-0000-0000-0000D8C20000}"/>
    <cellStyle name="20% - Accent1 7 2 2 4 7 2 2" xfId="50065" xr:uid="{00000000-0005-0000-0000-0000D9C20000}"/>
    <cellStyle name="20% - Accent1 7 2 2 4 7 3" xfId="50066" xr:uid="{00000000-0005-0000-0000-0000DAC20000}"/>
    <cellStyle name="20% - Accent1 7 2 2 4 8" xfId="50067" xr:uid="{00000000-0005-0000-0000-0000DBC20000}"/>
    <cellStyle name="20% - Accent1 7 2 2 4 8 2" xfId="50068" xr:uid="{00000000-0005-0000-0000-0000DCC20000}"/>
    <cellStyle name="20% - Accent1 7 2 2 4 8 2 2" xfId="50069" xr:uid="{00000000-0005-0000-0000-0000DDC20000}"/>
    <cellStyle name="20% - Accent1 7 2 2 4 8 3" xfId="50070" xr:uid="{00000000-0005-0000-0000-0000DEC20000}"/>
    <cellStyle name="20% - Accent1 7 2 2 4 9" xfId="50071" xr:uid="{00000000-0005-0000-0000-0000DFC20000}"/>
    <cellStyle name="20% - Accent1 7 2 2 4 9 2" xfId="50072" xr:uid="{00000000-0005-0000-0000-0000E0C20000}"/>
    <cellStyle name="20% - Accent1 7 2 2 5" xfId="50073" xr:uid="{00000000-0005-0000-0000-0000E1C20000}"/>
    <cellStyle name="20% - Accent1 7 2 2 5 2" xfId="50074" xr:uid="{00000000-0005-0000-0000-0000E2C20000}"/>
    <cellStyle name="20% - Accent1 7 2 2 5 2 2" xfId="50075" xr:uid="{00000000-0005-0000-0000-0000E3C20000}"/>
    <cellStyle name="20% - Accent1 7 2 2 5 2 2 2" xfId="50076" xr:uid="{00000000-0005-0000-0000-0000E4C20000}"/>
    <cellStyle name="20% - Accent1 7 2 2 5 2 2 2 2" xfId="50077" xr:uid="{00000000-0005-0000-0000-0000E5C20000}"/>
    <cellStyle name="20% - Accent1 7 2 2 5 2 2 3" xfId="50078" xr:uid="{00000000-0005-0000-0000-0000E6C20000}"/>
    <cellStyle name="20% - Accent1 7 2 2 5 2 3" xfId="50079" xr:uid="{00000000-0005-0000-0000-0000E7C20000}"/>
    <cellStyle name="20% - Accent1 7 2 2 5 2 3 2" xfId="50080" xr:uid="{00000000-0005-0000-0000-0000E8C20000}"/>
    <cellStyle name="20% - Accent1 7 2 2 5 2 4" xfId="50081" xr:uid="{00000000-0005-0000-0000-0000E9C20000}"/>
    <cellStyle name="20% - Accent1 7 2 2 5 3" xfId="50082" xr:uid="{00000000-0005-0000-0000-0000EAC20000}"/>
    <cellStyle name="20% - Accent1 7 2 2 5 3 2" xfId="50083" xr:uid="{00000000-0005-0000-0000-0000EBC20000}"/>
    <cellStyle name="20% - Accent1 7 2 2 5 3 2 2" xfId="50084" xr:uid="{00000000-0005-0000-0000-0000ECC20000}"/>
    <cellStyle name="20% - Accent1 7 2 2 5 3 2 2 2" xfId="50085" xr:uid="{00000000-0005-0000-0000-0000EDC20000}"/>
    <cellStyle name="20% - Accent1 7 2 2 5 3 2 3" xfId="50086" xr:uid="{00000000-0005-0000-0000-0000EEC20000}"/>
    <cellStyle name="20% - Accent1 7 2 2 5 3 3" xfId="50087" xr:uid="{00000000-0005-0000-0000-0000EFC20000}"/>
    <cellStyle name="20% - Accent1 7 2 2 5 3 3 2" xfId="50088" xr:uid="{00000000-0005-0000-0000-0000F0C20000}"/>
    <cellStyle name="20% - Accent1 7 2 2 5 3 4" xfId="50089" xr:uid="{00000000-0005-0000-0000-0000F1C20000}"/>
    <cellStyle name="20% - Accent1 7 2 2 5 4" xfId="50090" xr:uid="{00000000-0005-0000-0000-0000F2C20000}"/>
    <cellStyle name="20% - Accent1 7 2 2 5 4 2" xfId="50091" xr:uid="{00000000-0005-0000-0000-0000F3C20000}"/>
    <cellStyle name="20% - Accent1 7 2 2 5 4 2 2" xfId="50092" xr:uid="{00000000-0005-0000-0000-0000F4C20000}"/>
    <cellStyle name="20% - Accent1 7 2 2 5 4 2 2 2" xfId="50093" xr:uid="{00000000-0005-0000-0000-0000F5C20000}"/>
    <cellStyle name="20% - Accent1 7 2 2 5 4 2 3" xfId="50094" xr:uid="{00000000-0005-0000-0000-0000F6C20000}"/>
    <cellStyle name="20% - Accent1 7 2 2 5 4 3" xfId="50095" xr:uid="{00000000-0005-0000-0000-0000F7C20000}"/>
    <cellStyle name="20% - Accent1 7 2 2 5 4 3 2" xfId="50096" xr:uid="{00000000-0005-0000-0000-0000F8C20000}"/>
    <cellStyle name="20% - Accent1 7 2 2 5 4 4" xfId="50097" xr:uid="{00000000-0005-0000-0000-0000F9C20000}"/>
    <cellStyle name="20% - Accent1 7 2 2 5 5" xfId="50098" xr:uid="{00000000-0005-0000-0000-0000FAC20000}"/>
    <cellStyle name="20% - Accent1 7 2 2 5 5 2" xfId="50099" xr:uid="{00000000-0005-0000-0000-0000FBC20000}"/>
    <cellStyle name="20% - Accent1 7 2 2 5 5 2 2" xfId="50100" xr:uid="{00000000-0005-0000-0000-0000FCC20000}"/>
    <cellStyle name="20% - Accent1 7 2 2 5 5 3" xfId="50101" xr:uid="{00000000-0005-0000-0000-0000FDC20000}"/>
    <cellStyle name="20% - Accent1 7 2 2 5 6" xfId="50102" xr:uid="{00000000-0005-0000-0000-0000FEC20000}"/>
    <cellStyle name="20% - Accent1 7 2 2 5 6 2" xfId="50103" xr:uid="{00000000-0005-0000-0000-0000FFC20000}"/>
    <cellStyle name="20% - Accent1 7 2 2 5 6 2 2" xfId="50104" xr:uid="{00000000-0005-0000-0000-000000C30000}"/>
    <cellStyle name="20% - Accent1 7 2 2 5 6 3" xfId="50105" xr:uid="{00000000-0005-0000-0000-000001C30000}"/>
    <cellStyle name="20% - Accent1 7 2 2 5 7" xfId="50106" xr:uid="{00000000-0005-0000-0000-000002C30000}"/>
    <cellStyle name="20% - Accent1 7 2 2 5 7 2" xfId="50107" xr:uid="{00000000-0005-0000-0000-000003C30000}"/>
    <cellStyle name="20% - Accent1 7 2 2 5 8" xfId="50108" xr:uid="{00000000-0005-0000-0000-000004C30000}"/>
    <cellStyle name="20% - Accent1 7 2 2 5 8 2" xfId="50109" xr:uid="{00000000-0005-0000-0000-000005C30000}"/>
    <cellStyle name="20% - Accent1 7 2 2 5 9" xfId="50110" xr:uid="{00000000-0005-0000-0000-000006C30000}"/>
    <cellStyle name="20% - Accent1 7 2 2 6" xfId="50111" xr:uid="{00000000-0005-0000-0000-000007C30000}"/>
    <cellStyle name="20% - Accent1 7 2 2 6 2" xfId="50112" xr:uid="{00000000-0005-0000-0000-000008C30000}"/>
    <cellStyle name="20% - Accent1 7 2 2 6 2 2" xfId="50113" xr:uid="{00000000-0005-0000-0000-000009C30000}"/>
    <cellStyle name="20% - Accent1 7 2 2 6 2 2 2" xfId="50114" xr:uid="{00000000-0005-0000-0000-00000AC30000}"/>
    <cellStyle name="20% - Accent1 7 2 2 6 2 2 2 2" xfId="50115" xr:uid="{00000000-0005-0000-0000-00000BC30000}"/>
    <cellStyle name="20% - Accent1 7 2 2 6 2 2 3" xfId="50116" xr:uid="{00000000-0005-0000-0000-00000CC30000}"/>
    <cellStyle name="20% - Accent1 7 2 2 6 2 3" xfId="50117" xr:uid="{00000000-0005-0000-0000-00000DC30000}"/>
    <cellStyle name="20% - Accent1 7 2 2 6 2 3 2" xfId="50118" xr:uid="{00000000-0005-0000-0000-00000EC30000}"/>
    <cellStyle name="20% - Accent1 7 2 2 6 2 4" xfId="50119" xr:uid="{00000000-0005-0000-0000-00000FC30000}"/>
    <cellStyle name="20% - Accent1 7 2 2 6 3" xfId="50120" xr:uid="{00000000-0005-0000-0000-000010C30000}"/>
    <cellStyle name="20% - Accent1 7 2 2 6 3 2" xfId="50121" xr:uid="{00000000-0005-0000-0000-000011C30000}"/>
    <cellStyle name="20% - Accent1 7 2 2 6 3 2 2" xfId="50122" xr:uid="{00000000-0005-0000-0000-000012C30000}"/>
    <cellStyle name="20% - Accent1 7 2 2 6 3 2 2 2" xfId="50123" xr:uid="{00000000-0005-0000-0000-000013C30000}"/>
    <cellStyle name="20% - Accent1 7 2 2 6 3 2 3" xfId="50124" xr:uid="{00000000-0005-0000-0000-000014C30000}"/>
    <cellStyle name="20% - Accent1 7 2 2 6 3 3" xfId="50125" xr:uid="{00000000-0005-0000-0000-000015C30000}"/>
    <cellStyle name="20% - Accent1 7 2 2 6 3 3 2" xfId="50126" xr:uid="{00000000-0005-0000-0000-000016C30000}"/>
    <cellStyle name="20% - Accent1 7 2 2 6 3 4" xfId="50127" xr:uid="{00000000-0005-0000-0000-000017C30000}"/>
    <cellStyle name="20% - Accent1 7 2 2 6 4" xfId="50128" xr:uid="{00000000-0005-0000-0000-000018C30000}"/>
    <cellStyle name="20% - Accent1 7 2 2 6 4 2" xfId="50129" xr:uid="{00000000-0005-0000-0000-000019C30000}"/>
    <cellStyle name="20% - Accent1 7 2 2 6 4 2 2" xfId="50130" xr:uid="{00000000-0005-0000-0000-00001AC30000}"/>
    <cellStyle name="20% - Accent1 7 2 2 6 4 2 2 2" xfId="50131" xr:uid="{00000000-0005-0000-0000-00001BC30000}"/>
    <cellStyle name="20% - Accent1 7 2 2 6 4 2 3" xfId="50132" xr:uid="{00000000-0005-0000-0000-00001CC30000}"/>
    <cellStyle name="20% - Accent1 7 2 2 6 4 3" xfId="50133" xr:uid="{00000000-0005-0000-0000-00001DC30000}"/>
    <cellStyle name="20% - Accent1 7 2 2 6 4 3 2" xfId="50134" xr:uid="{00000000-0005-0000-0000-00001EC30000}"/>
    <cellStyle name="20% - Accent1 7 2 2 6 4 4" xfId="50135" xr:uid="{00000000-0005-0000-0000-00001FC30000}"/>
    <cellStyle name="20% - Accent1 7 2 2 6 5" xfId="50136" xr:uid="{00000000-0005-0000-0000-000020C30000}"/>
    <cellStyle name="20% - Accent1 7 2 2 6 5 2" xfId="50137" xr:uid="{00000000-0005-0000-0000-000021C30000}"/>
    <cellStyle name="20% - Accent1 7 2 2 6 5 2 2" xfId="50138" xr:uid="{00000000-0005-0000-0000-000022C30000}"/>
    <cellStyle name="20% - Accent1 7 2 2 6 5 3" xfId="50139" xr:uid="{00000000-0005-0000-0000-000023C30000}"/>
    <cellStyle name="20% - Accent1 7 2 2 6 6" xfId="50140" xr:uid="{00000000-0005-0000-0000-000024C30000}"/>
    <cellStyle name="20% - Accent1 7 2 2 6 6 2" xfId="50141" xr:uid="{00000000-0005-0000-0000-000025C30000}"/>
    <cellStyle name="20% - Accent1 7 2 2 6 6 2 2" xfId="50142" xr:uid="{00000000-0005-0000-0000-000026C30000}"/>
    <cellStyle name="20% - Accent1 7 2 2 6 6 3" xfId="50143" xr:uid="{00000000-0005-0000-0000-000027C30000}"/>
    <cellStyle name="20% - Accent1 7 2 2 6 7" xfId="50144" xr:uid="{00000000-0005-0000-0000-000028C30000}"/>
    <cellStyle name="20% - Accent1 7 2 2 6 7 2" xfId="50145" xr:uid="{00000000-0005-0000-0000-000029C30000}"/>
    <cellStyle name="20% - Accent1 7 2 2 6 8" xfId="50146" xr:uid="{00000000-0005-0000-0000-00002AC30000}"/>
    <cellStyle name="20% - Accent1 7 2 2 6 8 2" xfId="50147" xr:uid="{00000000-0005-0000-0000-00002BC30000}"/>
    <cellStyle name="20% - Accent1 7 2 2 6 9" xfId="50148" xr:uid="{00000000-0005-0000-0000-00002CC30000}"/>
    <cellStyle name="20% - Accent1 7 2 2 7" xfId="50149" xr:uid="{00000000-0005-0000-0000-00002DC30000}"/>
    <cellStyle name="20% - Accent1 7 2 2 7 2" xfId="50150" xr:uid="{00000000-0005-0000-0000-00002EC30000}"/>
    <cellStyle name="20% - Accent1 7 2 2 7 2 2" xfId="50151" xr:uid="{00000000-0005-0000-0000-00002FC30000}"/>
    <cellStyle name="20% - Accent1 7 2 2 7 2 2 2" xfId="50152" xr:uid="{00000000-0005-0000-0000-000030C30000}"/>
    <cellStyle name="20% - Accent1 7 2 2 7 2 3" xfId="50153" xr:uid="{00000000-0005-0000-0000-000031C30000}"/>
    <cellStyle name="20% - Accent1 7 2 2 7 3" xfId="50154" xr:uid="{00000000-0005-0000-0000-000032C30000}"/>
    <cellStyle name="20% - Accent1 7 2 2 7 3 2" xfId="50155" xr:uid="{00000000-0005-0000-0000-000033C30000}"/>
    <cellStyle name="20% - Accent1 7 2 2 7 4" xfId="50156" xr:uid="{00000000-0005-0000-0000-000034C30000}"/>
    <cellStyle name="20% - Accent1 7 2 2 8" xfId="50157" xr:uid="{00000000-0005-0000-0000-000035C30000}"/>
    <cellStyle name="20% - Accent1 7 2 2 8 2" xfId="50158" xr:uid="{00000000-0005-0000-0000-000036C30000}"/>
    <cellStyle name="20% - Accent1 7 2 2 8 2 2" xfId="50159" xr:uid="{00000000-0005-0000-0000-000037C30000}"/>
    <cellStyle name="20% - Accent1 7 2 2 8 2 2 2" xfId="50160" xr:uid="{00000000-0005-0000-0000-000038C30000}"/>
    <cellStyle name="20% - Accent1 7 2 2 8 2 3" xfId="50161" xr:uid="{00000000-0005-0000-0000-000039C30000}"/>
    <cellStyle name="20% - Accent1 7 2 2 8 3" xfId="50162" xr:uid="{00000000-0005-0000-0000-00003AC30000}"/>
    <cellStyle name="20% - Accent1 7 2 2 8 3 2" xfId="50163" xr:uid="{00000000-0005-0000-0000-00003BC30000}"/>
    <cellStyle name="20% - Accent1 7 2 2 8 4" xfId="50164" xr:uid="{00000000-0005-0000-0000-00003CC30000}"/>
    <cellStyle name="20% - Accent1 7 2 2 9" xfId="50165" xr:uid="{00000000-0005-0000-0000-00003DC30000}"/>
    <cellStyle name="20% - Accent1 7 2 2 9 2" xfId="50166" xr:uid="{00000000-0005-0000-0000-00003EC30000}"/>
    <cellStyle name="20% - Accent1 7 2 2 9 2 2" xfId="50167" xr:uid="{00000000-0005-0000-0000-00003FC30000}"/>
    <cellStyle name="20% - Accent1 7 2 2 9 2 2 2" xfId="50168" xr:uid="{00000000-0005-0000-0000-000040C30000}"/>
    <cellStyle name="20% - Accent1 7 2 2 9 2 3" xfId="50169" xr:uid="{00000000-0005-0000-0000-000041C30000}"/>
    <cellStyle name="20% - Accent1 7 2 2 9 3" xfId="50170" xr:uid="{00000000-0005-0000-0000-000042C30000}"/>
    <cellStyle name="20% - Accent1 7 2 2 9 3 2" xfId="50171" xr:uid="{00000000-0005-0000-0000-000043C30000}"/>
    <cellStyle name="20% - Accent1 7 2 2 9 4" xfId="50172" xr:uid="{00000000-0005-0000-0000-000044C30000}"/>
    <cellStyle name="20% - Accent1 7 2 3" xfId="50173" xr:uid="{00000000-0005-0000-0000-000045C30000}"/>
    <cellStyle name="20% - Accent1 7 2 3 10" xfId="50174" xr:uid="{00000000-0005-0000-0000-000046C30000}"/>
    <cellStyle name="20% - Accent1 7 2 3 10 2" xfId="50175" xr:uid="{00000000-0005-0000-0000-000047C30000}"/>
    <cellStyle name="20% - Accent1 7 2 3 11" xfId="50176" xr:uid="{00000000-0005-0000-0000-000048C30000}"/>
    <cellStyle name="20% - Accent1 7 2 3 2" xfId="50177" xr:uid="{00000000-0005-0000-0000-000049C30000}"/>
    <cellStyle name="20% - Accent1 7 2 3 2 2" xfId="50178" xr:uid="{00000000-0005-0000-0000-00004AC30000}"/>
    <cellStyle name="20% - Accent1 7 2 3 2 2 2" xfId="50179" xr:uid="{00000000-0005-0000-0000-00004BC30000}"/>
    <cellStyle name="20% - Accent1 7 2 3 2 2 2 2" xfId="50180" xr:uid="{00000000-0005-0000-0000-00004CC30000}"/>
    <cellStyle name="20% - Accent1 7 2 3 2 2 2 2 2" xfId="50181" xr:uid="{00000000-0005-0000-0000-00004DC30000}"/>
    <cellStyle name="20% - Accent1 7 2 3 2 2 2 3" xfId="50182" xr:uid="{00000000-0005-0000-0000-00004EC30000}"/>
    <cellStyle name="20% - Accent1 7 2 3 2 2 3" xfId="50183" xr:uid="{00000000-0005-0000-0000-00004FC30000}"/>
    <cellStyle name="20% - Accent1 7 2 3 2 2 3 2" xfId="50184" xr:uid="{00000000-0005-0000-0000-000050C30000}"/>
    <cellStyle name="20% - Accent1 7 2 3 2 2 4" xfId="50185" xr:uid="{00000000-0005-0000-0000-000051C30000}"/>
    <cellStyle name="20% - Accent1 7 2 3 2 3" xfId="50186" xr:uid="{00000000-0005-0000-0000-000052C30000}"/>
    <cellStyle name="20% - Accent1 7 2 3 2 3 2" xfId="50187" xr:uid="{00000000-0005-0000-0000-000053C30000}"/>
    <cellStyle name="20% - Accent1 7 2 3 2 3 2 2" xfId="50188" xr:uid="{00000000-0005-0000-0000-000054C30000}"/>
    <cellStyle name="20% - Accent1 7 2 3 2 3 2 2 2" xfId="50189" xr:uid="{00000000-0005-0000-0000-000055C30000}"/>
    <cellStyle name="20% - Accent1 7 2 3 2 3 2 3" xfId="50190" xr:uid="{00000000-0005-0000-0000-000056C30000}"/>
    <cellStyle name="20% - Accent1 7 2 3 2 3 3" xfId="50191" xr:uid="{00000000-0005-0000-0000-000057C30000}"/>
    <cellStyle name="20% - Accent1 7 2 3 2 3 3 2" xfId="50192" xr:uid="{00000000-0005-0000-0000-000058C30000}"/>
    <cellStyle name="20% - Accent1 7 2 3 2 3 4" xfId="50193" xr:uid="{00000000-0005-0000-0000-000059C30000}"/>
    <cellStyle name="20% - Accent1 7 2 3 2 4" xfId="50194" xr:uid="{00000000-0005-0000-0000-00005AC30000}"/>
    <cellStyle name="20% - Accent1 7 2 3 2 4 2" xfId="50195" xr:uid="{00000000-0005-0000-0000-00005BC30000}"/>
    <cellStyle name="20% - Accent1 7 2 3 2 4 2 2" xfId="50196" xr:uid="{00000000-0005-0000-0000-00005CC30000}"/>
    <cellStyle name="20% - Accent1 7 2 3 2 4 2 2 2" xfId="50197" xr:uid="{00000000-0005-0000-0000-00005DC30000}"/>
    <cellStyle name="20% - Accent1 7 2 3 2 4 2 3" xfId="50198" xr:uid="{00000000-0005-0000-0000-00005EC30000}"/>
    <cellStyle name="20% - Accent1 7 2 3 2 4 3" xfId="50199" xr:uid="{00000000-0005-0000-0000-00005FC30000}"/>
    <cellStyle name="20% - Accent1 7 2 3 2 4 3 2" xfId="50200" xr:uid="{00000000-0005-0000-0000-000060C30000}"/>
    <cellStyle name="20% - Accent1 7 2 3 2 4 4" xfId="50201" xr:uid="{00000000-0005-0000-0000-000061C30000}"/>
    <cellStyle name="20% - Accent1 7 2 3 2 5" xfId="50202" xr:uid="{00000000-0005-0000-0000-000062C30000}"/>
    <cellStyle name="20% - Accent1 7 2 3 2 5 2" xfId="50203" xr:uid="{00000000-0005-0000-0000-000063C30000}"/>
    <cellStyle name="20% - Accent1 7 2 3 2 5 2 2" xfId="50204" xr:uid="{00000000-0005-0000-0000-000064C30000}"/>
    <cellStyle name="20% - Accent1 7 2 3 2 5 3" xfId="50205" xr:uid="{00000000-0005-0000-0000-000065C30000}"/>
    <cellStyle name="20% - Accent1 7 2 3 2 6" xfId="50206" xr:uid="{00000000-0005-0000-0000-000066C30000}"/>
    <cellStyle name="20% - Accent1 7 2 3 2 6 2" xfId="50207" xr:uid="{00000000-0005-0000-0000-000067C30000}"/>
    <cellStyle name="20% - Accent1 7 2 3 2 6 2 2" xfId="50208" xr:uid="{00000000-0005-0000-0000-000068C30000}"/>
    <cellStyle name="20% - Accent1 7 2 3 2 6 3" xfId="50209" xr:uid="{00000000-0005-0000-0000-000069C30000}"/>
    <cellStyle name="20% - Accent1 7 2 3 2 7" xfId="50210" xr:uid="{00000000-0005-0000-0000-00006AC30000}"/>
    <cellStyle name="20% - Accent1 7 2 3 2 7 2" xfId="50211" xr:uid="{00000000-0005-0000-0000-00006BC30000}"/>
    <cellStyle name="20% - Accent1 7 2 3 2 8" xfId="50212" xr:uid="{00000000-0005-0000-0000-00006CC30000}"/>
    <cellStyle name="20% - Accent1 7 2 3 2 8 2" xfId="50213" xr:uid="{00000000-0005-0000-0000-00006DC30000}"/>
    <cellStyle name="20% - Accent1 7 2 3 2 9" xfId="50214" xr:uid="{00000000-0005-0000-0000-00006EC30000}"/>
    <cellStyle name="20% - Accent1 7 2 3 3" xfId="50215" xr:uid="{00000000-0005-0000-0000-00006FC30000}"/>
    <cellStyle name="20% - Accent1 7 2 3 3 2" xfId="50216" xr:uid="{00000000-0005-0000-0000-000070C30000}"/>
    <cellStyle name="20% - Accent1 7 2 3 3 2 2" xfId="50217" xr:uid="{00000000-0005-0000-0000-000071C30000}"/>
    <cellStyle name="20% - Accent1 7 2 3 3 2 2 2" xfId="50218" xr:uid="{00000000-0005-0000-0000-000072C30000}"/>
    <cellStyle name="20% - Accent1 7 2 3 3 2 2 2 2" xfId="50219" xr:uid="{00000000-0005-0000-0000-000073C30000}"/>
    <cellStyle name="20% - Accent1 7 2 3 3 2 2 3" xfId="50220" xr:uid="{00000000-0005-0000-0000-000074C30000}"/>
    <cellStyle name="20% - Accent1 7 2 3 3 2 3" xfId="50221" xr:uid="{00000000-0005-0000-0000-000075C30000}"/>
    <cellStyle name="20% - Accent1 7 2 3 3 2 3 2" xfId="50222" xr:uid="{00000000-0005-0000-0000-000076C30000}"/>
    <cellStyle name="20% - Accent1 7 2 3 3 2 4" xfId="50223" xr:uid="{00000000-0005-0000-0000-000077C30000}"/>
    <cellStyle name="20% - Accent1 7 2 3 3 3" xfId="50224" xr:uid="{00000000-0005-0000-0000-000078C30000}"/>
    <cellStyle name="20% - Accent1 7 2 3 3 3 2" xfId="50225" xr:uid="{00000000-0005-0000-0000-000079C30000}"/>
    <cellStyle name="20% - Accent1 7 2 3 3 3 2 2" xfId="50226" xr:uid="{00000000-0005-0000-0000-00007AC30000}"/>
    <cellStyle name="20% - Accent1 7 2 3 3 3 2 2 2" xfId="50227" xr:uid="{00000000-0005-0000-0000-00007BC30000}"/>
    <cellStyle name="20% - Accent1 7 2 3 3 3 2 3" xfId="50228" xr:uid="{00000000-0005-0000-0000-00007CC30000}"/>
    <cellStyle name="20% - Accent1 7 2 3 3 3 3" xfId="50229" xr:uid="{00000000-0005-0000-0000-00007DC30000}"/>
    <cellStyle name="20% - Accent1 7 2 3 3 3 3 2" xfId="50230" xr:uid="{00000000-0005-0000-0000-00007EC30000}"/>
    <cellStyle name="20% - Accent1 7 2 3 3 3 4" xfId="50231" xr:uid="{00000000-0005-0000-0000-00007FC30000}"/>
    <cellStyle name="20% - Accent1 7 2 3 3 4" xfId="50232" xr:uid="{00000000-0005-0000-0000-000080C30000}"/>
    <cellStyle name="20% - Accent1 7 2 3 3 4 2" xfId="50233" xr:uid="{00000000-0005-0000-0000-000081C30000}"/>
    <cellStyle name="20% - Accent1 7 2 3 3 4 2 2" xfId="50234" xr:uid="{00000000-0005-0000-0000-000082C30000}"/>
    <cellStyle name="20% - Accent1 7 2 3 3 4 2 2 2" xfId="50235" xr:uid="{00000000-0005-0000-0000-000083C30000}"/>
    <cellStyle name="20% - Accent1 7 2 3 3 4 2 3" xfId="50236" xr:uid="{00000000-0005-0000-0000-000084C30000}"/>
    <cellStyle name="20% - Accent1 7 2 3 3 4 3" xfId="50237" xr:uid="{00000000-0005-0000-0000-000085C30000}"/>
    <cellStyle name="20% - Accent1 7 2 3 3 4 3 2" xfId="50238" xr:uid="{00000000-0005-0000-0000-000086C30000}"/>
    <cellStyle name="20% - Accent1 7 2 3 3 4 4" xfId="50239" xr:uid="{00000000-0005-0000-0000-000087C30000}"/>
    <cellStyle name="20% - Accent1 7 2 3 3 5" xfId="50240" xr:uid="{00000000-0005-0000-0000-000088C30000}"/>
    <cellStyle name="20% - Accent1 7 2 3 3 5 2" xfId="50241" xr:uid="{00000000-0005-0000-0000-000089C30000}"/>
    <cellStyle name="20% - Accent1 7 2 3 3 5 2 2" xfId="50242" xr:uid="{00000000-0005-0000-0000-00008AC30000}"/>
    <cellStyle name="20% - Accent1 7 2 3 3 5 3" xfId="50243" xr:uid="{00000000-0005-0000-0000-00008BC30000}"/>
    <cellStyle name="20% - Accent1 7 2 3 3 6" xfId="50244" xr:uid="{00000000-0005-0000-0000-00008CC30000}"/>
    <cellStyle name="20% - Accent1 7 2 3 3 6 2" xfId="50245" xr:uid="{00000000-0005-0000-0000-00008DC30000}"/>
    <cellStyle name="20% - Accent1 7 2 3 3 6 2 2" xfId="50246" xr:uid="{00000000-0005-0000-0000-00008EC30000}"/>
    <cellStyle name="20% - Accent1 7 2 3 3 6 3" xfId="50247" xr:uid="{00000000-0005-0000-0000-00008FC30000}"/>
    <cellStyle name="20% - Accent1 7 2 3 3 7" xfId="50248" xr:uid="{00000000-0005-0000-0000-000090C30000}"/>
    <cellStyle name="20% - Accent1 7 2 3 3 7 2" xfId="50249" xr:uid="{00000000-0005-0000-0000-000091C30000}"/>
    <cellStyle name="20% - Accent1 7 2 3 3 8" xfId="50250" xr:uid="{00000000-0005-0000-0000-000092C30000}"/>
    <cellStyle name="20% - Accent1 7 2 3 3 8 2" xfId="50251" xr:uid="{00000000-0005-0000-0000-000093C30000}"/>
    <cellStyle name="20% - Accent1 7 2 3 3 9" xfId="50252" xr:uid="{00000000-0005-0000-0000-000094C30000}"/>
    <cellStyle name="20% - Accent1 7 2 3 4" xfId="50253" xr:uid="{00000000-0005-0000-0000-000095C30000}"/>
    <cellStyle name="20% - Accent1 7 2 3 4 2" xfId="50254" xr:uid="{00000000-0005-0000-0000-000096C30000}"/>
    <cellStyle name="20% - Accent1 7 2 3 4 2 2" xfId="50255" xr:uid="{00000000-0005-0000-0000-000097C30000}"/>
    <cellStyle name="20% - Accent1 7 2 3 4 2 2 2" xfId="50256" xr:uid="{00000000-0005-0000-0000-000098C30000}"/>
    <cellStyle name="20% - Accent1 7 2 3 4 2 3" xfId="50257" xr:uid="{00000000-0005-0000-0000-000099C30000}"/>
    <cellStyle name="20% - Accent1 7 2 3 4 3" xfId="50258" xr:uid="{00000000-0005-0000-0000-00009AC30000}"/>
    <cellStyle name="20% - Accent1 7 2 3 4 3 2" xfId="50259" xr:uid="{00000000-0005-0000-0000-00009BC30000}"/>
    <cellStyle name="20% - Accent1 7 2 3 4 4" xfId="50260" xr:uid="{00000000-0005-0000-0000-00009CC30000}"/>
    <cellStyle name="20% - Accent1 7 2 3 5" xfId="50261" xr:uid="{00000000-0005-0000-0000-00009DC30000}"/>
    <cellStyle name="20% - Accent1 7 2 3 5 2" xfId="50262" xr:uid="{00000000-0005-0000-0000-00009EC30000}"/>
    <cellStyle name="20% - Accent1 7 2 3 5 2 2" xfId="50263" xr:uid="{00000000-0005-0000-0000-00009FC30000}"/>
    <cellStyle name="20% - Accent1 7 2 3 5 2 2 2" xfId="50264" xr:uid="{00000000-0005-0000-0000-0000A0C30000}"/>
    <cellStyle name="20% - Accent1 7 2 3 5 2 3" xfId="50265" xr:uid="{00000000-0005-0000-0000-0000A1C30000}"/>
    <cellStyle name="20% - Accent1 7 2 3 5 3" xfId="50266" xr:uid="{00000000-0005-0000-0000-0000A2C30000}"/>
    <cellStyle name="20% - Accent1 7 2 3 5 3 2" xfId="50267" xr:uid="{00000000-0005-0000-0000-0000A3C30000}"/>
    <cellStyle name="20% - Accent1 7 2 3 5 4" xfId="50268" xr:uid="{00000000-0005-0000-0000-0000A4C30000}"/>
    <cellStyle name="20% - Accent1 7 2 3 6" xfId="50269" xr:uid="{00000000-0005-0000-0000-0000A5C30000}"/>
    <cellStyle name="20% - Accent1 7 2 3 6 2" xfId="50270" xr:uid="{00000000-0005-0000-0000-0000A6C30000}"/>
    <cellStyle name="20% - Accent1 7 2 3 6 2 2" xfId="50271" xr:uid="{00000000-0005-0000-0000-0000A7C30000}"/>
    <cellStyle name="20% - Accent1 7 2 3 6 2 2 2" xfId="50272" xr:uid="{00000000-0005-0000-0000-0000A8C30000}"/>
    <cellStyle name="20% - Accent1 7 2 3 6 2 3" xfId="50273" xr:uid="{00000000-0005-0000-0000-0000A9C30000}"/>
    <cellStyle name="20% - Accent1 7 2 3 6 3" xfId="50274" xr:uid="{00000000-0005-0000-0000-0000AAC30000}"/>
    <cellStyle name="20% - Accent1 7 2 3 6 3 2" xfId="50275" xr:uid="{00000000-0005-0000-0000-0000ABC30000}"/>
    <cellStyle name="20% - Accent1 7 2 3 6 4" xfId="50276" xr:uid="{00000000-0005-0000-0000-0000ACC30000}"/>
    <cellStyle name="20% - Accent1 7 2 3 7" xfId="50277" xr:uid="{00000000-0005-0000-0000-0000ADC30000}"/>
    <cellStyle name="20% - Accent1 7 2 3 7 2" xfId="50278" xr:uid="{00000000-0005-0000-0000-0000AEC30000}"/>
    <cellStyle name="20% - Accent1 7 2 3 7 2 2" xfId="50279" xr:uid="{00000000-0005-0000-0000-0000AFC30000}"/>
    <cellStyle name="20% - Accent1 7 2 3 7 3" xfId="50280" xr:uid="{00000000-0005-0000-0000-0000B0C30000}"/>
    <cellStyle name="20% - Accent1 7 2 3 8" xfId="50281" xr:uid="{00000000-0005-0000-0000-0000B1C30000}"/>
    <cellStyle name="20% - Accent1 7 2 3 8 2" xfId="50282" xr:uid="{00000000-0005-0000-0000-0000B2C30000}"/>
    <cellStyle name="20% - Accent1 7 2 3 8 2 2" xfId="50283" xr:uid="{00000000-0005-0000-0000-0000B3C30000}"/>
    <cellStyle name="20% - Accent1 7 2 3 8 3" xfId="50284" xr:uid="{00000000-0005-0000-0000-0000B4C30000}"/>
    <cellStyle name="20% - Accent1 7 2 3 9" xfId="50285" xr:uid="{00000000-0005-0000-0000-0000B5C30000}"/>
    <cellStyle name="20% - Accent1 7 2 3 9 2" xfId="50286" xr:uid="{00000000-0005-0000-0000-0000B6C30000}"/>
    <cellStyle name="20% - Accent1 7 2 4" xfId="50287" xr:uid="{00000000-0005-0000-0000-0000B7C30000}"/>
    <cellStyle name="20% - Accent1 7 2 4 10" xfId="50288" xr:uid="{00000000-0005-0000-0000-0000B8C30000}"/>
    <cellStyle name="20% - Accent1 7 2 4 10 2" xfId="50289" xr:uid="{00000000-0005-0000-0000-0000B9C30000}"/>
    <cellStyle name="20% - Accent1 7 2 4 11" xfId="50290" xr:uid="{00000000-0005-0000-0000-0000BAC30000}"/>
    <cellStyle name="20% - Accent1 7 2 4 2" xfId="50291" xr:uid="{00000000-0005-0000-0000-0000BBC30000}"/>
    <cellStyle name="20% - Accent1 7 2 4 2 2" xfId="50292" xr:uid="{00000000-0005-0000-0000-0000BCC30000}"/>
    <cellStyle name="20% - Accent1 7 2 4 2 2 2" xfId="50293" xr:uid="{00000000-0005-0000-0000-0000BDC30000}"/>
    <cellStyle name="20% - Accent1 7 2 4 2 2 2 2" xfId="50294" xr:uid="{00000000-0005-0000-0000-0000BEC30000}"/>
    <cellStyle name="20% - Accent1 7 2 4 2 2 2 2 2" xfId="50295" xr:uid="{00000000-0005-0000-0000-0000BFC30000}"/>
    <cellStyle name="20% - Accent1 7 2 4 2 2 2 3" xfId="50296" xr:uid="{00000000-0005-0000-0000-0000C0C30000}"/>
    <cellStyle name="20% - Accent1 7 2 4 2 2 3" xfId="50297" xr:uid="{00000000-0005-0000-0000-0000C1C30000}"/>
    <cellStyle name="20% - Accent1 7 2 4 2 2 3 2" xfId="50298" xr:uid="{00000000-0005-0000-0000-0000C2C30000}"/>
    <cellStyle name="20% - Accent1 7 2 4 2 2 4" xfId="50299" xr:uid="{00000000-0005-0000-0000-0000C3C30000}"/>
    <cellStyle name="20% - Accent1 7 2 4 2 3" xfId="50300" xr:uid="{00000000-0005-0000-0000-0000C4C30000}"/>
    <cellStyle name="20% - Accent1 7 2 4 2 3 2" xfId="50301" xr:uid="{00000000-0005-0000-0000-0000C5C30000}"/>
    <cellStyle name="20% - Accent1 7 2 4 2 3 2 2" xfId="50302" xr:uid="{00000000-0005-0000-0000-0000C6C30000}"/>
    <cellStyle name="20% - Accent1 7 2 4 2 3 2 2 2" xfId="50303" xr:uid="{00000000-0005-0000-0000-0000C7C30000}"/>
    <cellStyle name="20% - Accent1 7 2 4 2 3 2 3" xfId="50304" xr:uid="{00000000-0005-0000-0000-0000C8C30000}"/>
    <cellStyle name="20% - Accent1 7 2 4 2 3 3" xfId="50305" xr:uid="{00000000-0005-0000-0000-0000C9C30000}"/>
    <cellStyle name="20% - Accent1 7 2 4 2 3 3 2" xfId="50306" xr:uid="{00000000-0005-0000-0000-0000CAC30000}"/>
    <cellStyle name="20% - Accent1 7 2 4 2 3 4" xfId="50307" xr:uid="{00000000-0005-0000-0000-0000CBC30000}"/>
    <cellStyle name="20% - Accent1 7 2 4 2 4" xfId="50308" xr:uid="{00000000-0005-0000-0000-0000CCC30000}"/>
    <cellStyle name="20% - Accent1 7 2 4 2 4 2" xfId="50309" xr:uid="{00000000-0005-0000-0000-0000CDC30000}"/>
    <cellStyle name="20% - Accent1 7 2 4 2 4 2 2" xfId="50310" xr:uid="{00000000-0005-0000-0000-0000CEC30000}"/>
    <cellStyle name="20% - Accent1 7 2 4 2 4 2 2 2" xfId="50311" xr:uid="{00000000-0005-0000-0000-0000CFC30000}"/>
    <cellStyle name="20% - Accent1 7 2 4 2 4 2 3" xfId="50312" xr:uid="{00000000-0005-0000-0000-0000D0C30000}"/>
    <cellStyle name="20% - Accent1 7 2 4 2 4 3" xfId="50313" xr:uid="{00000000-0005-0000-0000-0000D1C30000}"/>
    <cellStyle name="20% - Accent1 7 2 4 2 4 3 2" xfId="50314" xr:uid="{00000000-0005-0000-0000-0000D2C30000}"/>
    <cellStyle name="20% - Accent1 7 2 4 2 4 4" xfId="50315" xr:uid="{00000000-0005-0000-0000-0000D3C30000}"/>
    <cellStyle name="20% - Accent1 7 2 4 2 5" xfId="50316" xr:uid="{00000000-0005-0000-0000-0000D4C30000}"/>
    <cellStyle name="20% - Accent1 7 2 4 2 5 2" xfId="50317" xr:uid="{00000000-0005-0000-0000-0000D5C30000}"/>
    <cellStyle name="20% - Accent1 7 2 4 2 5 2 2" xfId="50318" xr:uid="{00000000-0005-0000-0000-0000D6C30000}"/>
    <cellStyle name="20% - Accent1 7 2 4 2 5 3" xfId="50319" xr:uid="{00000000-0005-0000-0000-0000D7C30000}"/>
    <cellStyle name="20% - Accent1 7 2 4 2 6" xfId="50320" xr:uid="{00000000-0005-0000-0000-0000D8C30000}"/>
    <cellStyle name="20% - Accent1 7 2 4 2 6 2" xfId="50321" xr:uid="{00000000-0005-0000-0000-0000D9C30000}"/>
    <cellStyle name="20% - Accent1 7 2 4 2 6 2 2" xfId="50322" xr:uid="{00000000-0005-0000-0000-0000DAC30000}"/>
    <cellStyle name="20% - Accent1 7 2 4 2 6 3" xfId="50323" xr:uid="{00000000-0005-0000-0000-0000DBC30000}"/>
    <cellStyle name="20% - Accent1 7 2 4 2 7" xfId="50324" xr:uid="{00000000-0005-0000-0000-0000DCC30000}"/>
    <cellStyle name="20% - Accent1 7 2 4 2 7 2" xfId="50325" xr:uid="{00000000-0005-0000-0000-0000DDC30000}"/>
    <cellStyle name="20% - Accent1 7 2 4 2 8" xfId="50326" xr:uid="{00000000-0005-0000-0000-0000DEC30000}"/>
    <cellStyle name="20% - Accent1 7 2 4 2 8 2" xfId="50327" xr:uid="{00000000-0005-0000-0000-0000DFC30000}"/>
    <cellStyle name="20% - Accent1 7 2 4 2 9" xfId="50328" xr:uid="{00000000-0005-0000-0000-0000E0C30000}"/>
    <cellStyle name="20% - Accent1 7 2 4 3" xfId="50329" xr:uid="{00000000-0005-0000-0000-0000E1C30000}"/>
    <cellStyle name="20% - Accent1 7 2 4 3 2" xfId="50330" xr:uid="{00000000-0005-0000-0000-0000E2C30000}"/>
    <cellStyle name="20% - Accent1 7 2 4 3 2 2" xfId="50331" xr:uid="{00000000-0005-0000-0000-0000E3C30000}"/>
    <cellStyle name="20% - Accent1 7 2 4 3 2 2 2" xfId="50332" xr:uid="{00000000-0005-0000-0000-0000E4C30000}"/>
    <cellStyle name="20% - Accent1 7 2 4 3 2 2 2 2" xfId="50333" xr:uid="{00000000-0005-0000-0000-0000E5C30000}"/>
    <cellStyle name="20% - Accent1 7 2 4 3 2 2 3" xfId="50334" xr:uid="{00000000-0005-0000-0000-0000E6C30000}"/>
    <cellStyle name="20% - Accent1 7 2 4 3 2 3" xfId="50335" xr:uid="{00000000-0005-0000-0000-0000E7C30000}"/>
    <cellStyle name="20% - Accent1 7 2 4 3 2 3 2" xfId="50336" xr:uid="{00000000-0005-0000-0000-0000E8C30000}"/>
    <cellStyle name="20% - Accent1 7 2 4 3 2 4" xfId="50337" xr:uid="{00000000-0005-0000-0000-0000E9C30000}"/>
    <cellStyle name="20% - Accent1 7 2 4 3 3" xfId="50338" xr:uid="{00000000-0005-0000-0000-0000EAC30000}"/>
    <cellStyle name="20% - Accent1 7 2 4 3 3 2" xfId="50339" xr:uid="{00000000-0005-0000-0000-0000EBC30000}"/>
    <cellStyle name="20% - Accent1 7 2 4 3 3 2 2" xfId="50340" xr:uid="{00000000-0005-0000-0000-0000ECC30000}"/>
    <cellStyle name="20% - Accent1 7 2 4 3 3 2 2 2" xfId="50341" xr:uid="{00000000-0005-0000-0000-0000EDC30000}"/>
    <cellStyle name="20% - Accent1 7 2 4 3 3 2 3" xfId="50342" xr:uid="{00000000-0005-0000-0000-0000EEC30000}"/>
    <cellStyle name="20% - Accent1 7 2 4 3 3 3" xfId="50343" xr:uid="{00000000-0005-0000-0000-0000EFC30000}"/>
    <cellStyle name="20% - Accent1 7 2 4 3 3 3 2" xfId="50344" xr:uid="{00000000-0005-0000-0000-0000F0C30000}"/>
    <cellStyle name="20% - Accent1 7 2 4 3 3 4" xfId="50345" xr:uid="{00000000-0005-0000-0000-0000F1C30000}"/>
    <cellStyle name="20% - Accent1 7 2 4 3 4" xfId="50346" xr:uid="{00000000-0005-0000-0000-0000F2C30000}"/>
    <cellStyle name="20% - Accent1 7 2 4 3 4 2" xfId="50347" xr:uid="{00000000-0005-0000-0000-0000F3C30000}"/>
    <cellStyle name="20% - Accent1 7 2 4 3 4 2 2" xfId="50348" xr:uid="{00000000-0005-0000-0000-0000F4C30000}"/>
    <cellStyle name="20% - Accent1 7 2 4 3 4 2 2 2" xfId="50349" xr:uid="{00000000-0005-0000-0000-0000F5C30000}"/>
    <cellStyle name="20% - Accent1 7 2 4 3 4 2 3" xfId="50350" xr:uid="{00000000-0005-0000-0000-0000F6C30000}"/>
    <cellStyle name="20% - Accent1 7 2 4 3 4 3" xfId="50351" xr:uid="{00000000-0005-0000-0000-0000F7C30000}"/>
    <cellStyle name="20% - Accent1 7 2 4 3 4 3 2" xfId="50352" xr:uid="{00000000-0005-0000-0000-0000F8C30000}"/>
    <cellStyle name="20% - Accent1 7 2 4 3 4 4" xfId="50353" xr:uid="{00000000-0005-0000-0000-0000F9C30000}"/>
    <cellStyle name="20% - Accent1 7 2 4 3 5" xfId="50354" xr:uid="{00000000-0005-0000-0000-0000FAC30000}"/>
    <cellStyle name="20% - Accent1 7 2 4 3 5 2" xfId="50355" xr:uid="{00000000-0005-0000-0000-0000FBC30000}"/>
    <cellStyle name="20% - Accent1 7 2 4 3 5 2 2" xfId="50356" xr:uid="{00000000-0005-0000-0000-0000FCC30000}"/>
    <cellStyle name="20% - Accent1 7 2 4 3 5 3" xfId="50357" xr:uid="{00000000-0005-0000-0000-0000FDC30000}"/>
    <cellStyle name="20% - Accent1 7 2 4 3 6" xfId="50358" xr:uid="{00000000-0005-0000-0000-0000FEC30000}"/>
    <cellStyle name="20% - Accent1 7 2 4 3 6 2" xfId="50359" xr:uid="{00000000-0005-0000-0000-0000FFC30000}"/>
    <cellStyle name="20% - Accent1 7 2 4 3 6 2 2" xfId="50360" xr:uid="{00000000-0005-0000-0000-000000C40000}"/>
    <cellStyle name="20% - Accent1 7 2 4 3 6 3" xfId="50361" xr:uid="{00000000-0005-0000-0000-000001C40000}"/>
    <cellStyle name="20% - Accent1 7 2 4 3 7" xfId="50362" xr:uid="{00000000-0005-0000-0000-000002C40000}"/>
    <cellStyle name="20% - Accent1 7 2 4 3 7 2" xfId="50363" xr:uid="{00000000-0005-0000-0000-000003C40000}"/>
    <cellStyle name="20% - Accent1 7 2 4 3 8" xfId="50364" xr:uid="{00000000-0005-0000-0000-000004C40000}"/>
    <cellStyle name="20% - Accent1 7 2 4 3 8 2" xfId="50365" xr:uid="{00000000-0005-0000-0000-000005C40000}"/>
    <cellStyle name="20% - Accent1 7 2 4 3 9" xfId="50366" xr:uid="{00000000-0005-0000-0000-000006C40000}"/>
    <cellStyle name="20% - Accent1 7 2 4 4" xfId="50367" xr:uid="{00000000-0005-0000-0000-000007C40000}"/>
    <cellStyle name="20% - Accent1 7 2 4 4 2" xfId="50368" xr:uid="{00000000-0005-0000-0000-000008C40000}"/>
    <cellStyle name="20% - Accent1 7 2 4 4 2 2" xfId="50369" xr:uid="{00000000-0005-0000-0000-000009C40000}"/>
    <cellStyle name="20% - Accent1 7 2 4 4 2 2 2" xfId="50370" xr:uid="{00000000-0005-0000-0000-00000AC40000}"/>
    <cellStyle name="20% - Accent1 7 2 4 4 2 3" xfId="50371" xr:uid="{00000000-0005-0000-0000-00000BC40000}"/>
    <cellStyle name="20% - Accent1 7 2 4 4 3" xfId="50372" xr:uid="{00000000-0005-0000-0000-00000CC40000}"/>
    <cellStyle name="20% - Accent1 7 2 4 4 3 2" xfId="50373" xr:uid="{00000000-0005-0000-0000-00000DC40000}"/>
    <cellStyle name="20% - Accent1 7 2 4 4 4" xfId="50374" xr:uid="{00000000-0005-0000-0000-00000EC40000}"/>
    <cellStyle name="20% - Accent1 7 2 4 5" xfId="50375" xr:uid="{00000000-0005-0000-0000-00000FC40000}"/>
    <cellStyle name="20% - Accent1 7 2 4 5 2" xfId="50376" xr:uid="{00000000-0005-0000-0000-000010C40000}"/>
    <cellStyle name="20% - Accent1 7 2 4 5 2 2" xfId="50377" xr:uid="{00000000-0005-0000-0000-000011C40000}"/>
    <cellStyle name="20% - Accent1 7 2 4 5 2 2 2" xfId="50378" xr:uid="{00000000-0005-0000-0000-000012C40000}"/>
    <cellStyle name="20% - Accent1 7 2 4 5 2 3" xfId="50379" xr:uid="{00000000-0005-0000-0000-000013C40000}"/>
    <cellStyle name="20% - Accent1 7 2 4 5 3" xfId="50380" xr:uid="{00000000-0005-0000-0000-000014C40000}"/>
    <cellStyle name="20% - Accent1 7 2 4 5 3 2" xfId="50381" xr:uid="{00000000-0005-0000-0000-000015C40000}"/>
    <cellStyle name="20% - Accent1 7 2 4 5 4" xfId="50382" xr:uid="{00000000-0005-0000-0000-000016C40000}"/>
    <cellStyle name="20% - Accent1 7 2 4 6" xfId="50383" xr:uid="{00000000-0005-0000-0000-000017C40000}"/>
    <cellStyle name="20% - Accent1 7 2 4 6 2" xfId="50384" xr:uid="{00000000-0005-0000-0000-000018C40000}"/>
    <cellStyle name="20% - Accent1 7 2 4 6 2 2" xfId="50385" xr:uid="{00000000-0005-0000-0000-000019C40000}"/>
    <cellStyle name="20% - Accent1 7 2 4 6 2 2 2" xfId="50386" xr:uid="{00000000-0005-0000-0000-00001AC40000}"/>
    <cellStyle name="20% - Accent1 7 2 4 6 2 3" xfId="50387" xr:uid="{00000000-0005-0000-0000-00001BC40000}"/>
    <cellStyle name="20% - Accent1 7 2 4 6 3" xfId="50388" xr:uid="{00000000-0005-0000-0000-00001CC40000}"/>
    <cellStyle name="20% - Accent1 7 2 4 6 3 2" xfId="50389" xr:uid="{00000000-0005-0000-0000-00001DC40000}"/>
    <cellStyle name="20% - Accent1 7 2 4 6 4" xfId="50390" xr:uid="{00000000-0005-0000-0000-00001EC40000}"/>
    <cellStyle name="20% - Accent1 7 2 4 7" xfId="50391" xr:uid="{00000000-0005-0000-0000-00001FC40000}"/>
    <cellStyle name="20% - Accent1 7 2 4 7 2" xfId="50392" xr:uid="{00000000-0005-0000-0000-000020C40000}"/>
    <cellStyle name="20% - Accent1 7 2 4 7 2 2" xfId="50393" xr:uid="{00000000-0005-0000-0000-000021C40000}"/>
    <cellStyle name="20% - Accent1 7 2 4 7 3" xfId="50394" xr:uid="{00000000-0005-0000-0000-000022C40000}"/>
    <cellStyle name="20% - Accent1 7 2 4 8" xfId="50395" xr:uid="{00000000-0005-0000-0000-000023C40000}"/>
    <cellStyle name="20% - Accent1 7 2 4 8 2" xfId="50396" xr:uid="{00000000-0005-0000-0000-000024C40000}"/>
    <cellStyle name="20% - Accent1 7 2 4 8 2 2" xfId="50397" xr:uid="{00000000-0005-0000-0000-000025C40000}"/>
    <cellStyle name="20% - Accent1 7 2 4 8 3" xfId="50398" xr:uid="{00000000-0005-0000-0000-000026C40000}"/>
    <cellStyle name="20% - Accent1 7 2 4 9" xfId="50399" xr:uid="{00000000-0005-0000-0000-000027C40000}"/>
    <cellStyle name="20% - Accent1 7 2 4 9 2" xfId="50400" xr:uid="{00000000-0005-0000-0000-000028C40000}"/>
    <cellStyle name="20% - Accent1 7 2 5" xfId="50401" xr:uid="{00000000-0005-0000-0000-000029C40000}"/>
    <cellStyle name="20% - Accent1 7 2 5 10" xfId="50402" xr:uid="{00000000-0005-0000-0000-00002AC40000}"/>
    <cellStyle name="20% - Accent1 7 2 5 10 2" xfId="50403" xr:uid="{00000000-0005-0000-0000-00002BC40000}"/>
    <cellStyle name="20% - Accent1 7 2 5 11" xfId="50404" xr:uid="{00000000-0005-0000-0000-00002CC40000}"/>
    <cellStyle name="20% - Accent1 7 2 5 2" xfId="50405" xr:uid="{00000000-0005-0000-0000-00002DC40000}"/>
    <cellStyle name="20% - Accent1 7 2 5 2 2" xfId="50406" xr:uid="{00000000-0005-0000-0000-00002EC40000}"/>
    <cellStyle name="20% - Accent1 7 2 5 2 2 2" xfId="50407" xr:uid="{00000000-0005-0000-0000-00002FC40000}"/>
    <cellStyle name="20% - Accent1 7 2 5 2 2 2 2" xfId="50408" xr:uid="{00000000-0005-0000-0000-000030C40000}"/>
    <cellStyle name="20% - Accent1 7 2 5 2 2 2 2 2" xfId="50409" xr:uid="{00000000-0005-0000-0000-000031C40000}"/>
    <cellStyle name="20% - Accent1 7 2 5 2 2 2 3" xfId="50410" xr:uid="{00000000-0005-0000-0000-000032C40000}"/>
    <cellStyle name="20% - Accent1 7 2 5 2 2 3" xfId="50411" xr:uid="{00000000-0005-0000-0000-000033C40000}"/>
    <cellStyle name="20% - Accent1 7 2 5 2 2 3 2" xfId="50412" xr:uid="{00000000-0005-0000-0000-000034C40000}"/>
    <cellStyle name="20% - Accent1 7 2 5 2 2 4" xfId="50413" xr:uid="{00000000-0005-0000-0000-000035C40000}"/>
    <cellStyle name="20% - Accent1 7 2 5 2 3" xfId="50414" xr:uid="{00000000-0005-0000-0000-000036C40000}"/>
    <cellStyle name="20% - Accent1 7 2 5 2 3 2" xfId="50415" xr:uid="{00000000-0005-0000-0000-000037C40000}"/>
    <cellStyle name="20% - Accent1 7 2 5 2 3 2 2" xfId="50416" xr:uid="{00000000-0005-0000-0000-000038C40000}"/>
    <cellStyle name="20% - Accent1 7 2 5 2 3 2 2 2" xfId="50417" xr:uid="{00000000-0005-0000-0000-000039C40000}"/>
    <cellStyle name="20% - Accent1 7 2 5 2 3 2 3" xfId="50418" xr:uid="{00000000-0005-0000-0000-00003AC40000}"/>
    <cellStyle name="20% - Accent1 7 2 5 2 3 3" xfId="50419" xr:uid="{00000000-0005-0000-0000-00003BC40000}"/>
    <cellStyle name="20% - Accent1 7 2 5 2 3 3 2" xfId="50420" xr:uid="{00000000-0005-0000-0000-00003CC40000}"/>
    <cellStyle name="20% - Accent1 7 2 5 2 3 4" xfId="50421" xr:uid="{00000000-0005-0000-0000-00003DC40000}"/>
    <cellStyle name="20% - Accent1 7 2 5 2 4" xfId="50422" xr:uid="{00000000-0005-0000-0000-00003EC40000}"/>
    <cellStyle name="20% - Accent1 7 2 5 2 4 2" xfId="50423" xr:uid="{00000000-0005-0000-0000-00003FC40000}"/>
    <cellStyle name="20% - Accent1 7 2 5 2 4 2 2" xfId="50424" xr:uid="{00000000-0005-0000-0000-000040C40000}"/>
    <cellStyle name="20% - Accent1 7 2 5 2 4 2 2 2" xfId="50425" xr:uid="{00000000-0005-0000-0000-000041C40000}"/>
    <cellStyle name="20% - Accent1 7 2 5 2 4 2 3" xfId="50426" xr:uid="{00000000-0005-0000-0000-000042C40000}"/>
    <cellStyle name="20% - Accent1 7 2 5 2 4 3" xfId="50427" xr:uid="{00000000-0005-0000-0000-000043C40000}"/>
    <cellStyle name="20% - Accent1 7 2 5 2 4 3 2" xfId="50428" xr:uid="{00000000-0005-0000-0000-000044C40000}"/>
    <cellStyle name="20% - Accent1 7 2 5 2 4 4" xfId="50429" xr:uid="{00000000-0005-0000-0000-000045C40000}"/>
    <cellStyle name="20% - Accent1 7 2 5 2 5" xfId="50430" xr:uid="{00000000-0005-0000-0000-000046C40000}"/>
    <cellStyle name="20% - Accent1 7 2 5 2 5 2" xfId="50431" xr:uid="{00000000-0005-0000-0000-000047C40000}"/>
    <cellStyle name="20% - Accent1 7 2 5 2 5 2 2" xfId="50432" xr:uid="{00000000-0005-0000-0000-000048C40000}"/>
    <cellStyle name="20% - Accent1 7 2 5 2 5 3" xfId="50433" xr:uid="{00000000-0005-0000-0000-000049C40000}"/>
    <cellStyle name="20% - Accent1 7 2 5 2 6" xfId="50434" xr:uid="{00000000-0005-0000-0000-00004AC40000}"/>
    <cellStyle name="20% - Accent1 7 2 5 2 6 2" xfId="50435" xr:uid="{00000000-0005-0000-0000-00004BC40000}"/>
    <cellStyle name="20% - Accent1 7 2 5 2 6 2 2" xfId="50436" xr:uid="{00000000-0005-0000-0000-00004CC40000}"/>
    <cellStyle name="20% - Accent1 7 2 5 2 6 3" xfId="50437" xr:uid="{00000000-0005-0000-0000-00004DC40000}"/>
    <cellStyle name="20% - Accent1 7 2 5 2 7" xfId="50438" xr:uid="{00000000-0005-0000-0000-00004EC40000}"/>
    <cellStyle name="20% - Accent1 7 2 5 2 7 2" xfId="50439" xr:uid="{00000000-0005-0000-0000-00004FC40000}"/>
    <cellStyle name="20% - Accent1 7 2 5 2 8" xfId="50440" xr:uid="{00000000-0005-0000-0000-000050C40000}"/>
    <cellStyle name="20% - Accent1 7 2 5 2 8 2" xfId="50441" xr:uid="{00000000-0005-0000-0000-000051C40000}"/>
    <cellStyle name="20% - Accent1 7 2 5 2 9" xfId="50442" xr:uid="{00000000-0005-0000-0000-000052C40000}"/>
    <cellStyle name="20% - Accent1 7 2 5 3" xfId="50443" xr:uid="{00000000-0005-0000-0000-000053C40000}"/>
    <cellStyle name="20% - Accent1 7 2 5 3 2" xfId="50444" xr:uid="{00000000-0005-0000-0000-000054C40000}"/>
    <cellStyle name="20% - Accent1 7 2 5 3 2 2" xfId="50445" xr:uid="{00000000-0005-0000-0000-000055C40000}"/>
    <cellStyle name="20% - Accent1 7 2 5 3 2 2 2" xfId="50446" xr:uid="{00000000-0005-0000-0000-000056C40000}"/>
    <cellStyle name="20% - Accent1 7 2 5 3 2 2 2 2" xfId="50447" xr:uid="{00000000-0005-0000-0000-000057C40000}"/>
    <cellStyle name="20% - Accent1 7 2 5 3 2 2 3" xfId="50448" xr:uid="{00000000-0005-0000-0000-000058C40000}"/>
    <cellStyle name="20% - Accent1 7 2 5 3 2 3" xfId="50449" xr:uid="{00000000-0005-0000-0000-000059C40000}"/>
    <cellStyle name="20% - Accent1 7 2 5 3 2 3 2" xfId="50450" xr:uid="{00000000-0005-0000-0000-00005AC40000}"/>
    <cellStyle name="20% - Accent1 7 2 5 3 2 4" xfId="50451" xr:uid="{00000000-0005-0000-0000-00005BC40000}"/>
    <cellStyle name="20% - Accent1 7 2 5 3 3" xfId="50452" xr:uid="{00000000-0005-0000-0000-00005CC40000}"/>
    <cellStyle name="20% - Accent1 7 2 5 3 3 2" xfId="50453" xr:uid="{00000000-0005-0000-0000-00005DC40000}"/>
    <cellStyle name="20% - Accent1 7 2 5 3 3 2 2" xfId="50454" xr:uid="{00000000-0005-0000-0000-00005EC40000}"/>
    <cellStyle name="20% - Accent1 7 2 5 3 3 2 2 2" xfId="50455" xr:uid="{00000000-0005-0000-0000-00005FC40000}"/>
    <cellStyle name="20% - Accent1 7 2 5 3 3 2 3" xfId="50456" xr:uid="{00000000-0005-0000-0000-000060C40000}"/>
    <cellStyle name="20% - Accent1 7 2 5 3 3 3" xfId="50457" xr:uid="{00000000-0005-0000-0000-000061C40000}"/>
    <cellStyle name="20% - Accent1 7 2 5 3 3 3 2" xfId="50458" xr:uid="{00000000-0005-0000-0000-000062C40000}"/>
    <cellStyle name="20% - Accent1 7 2 5 3 3 4" xfId="50459" xr:uid="{00000000-0005-0000-0000-000063C40000}"/>
    <cellStyle name="20% - Accent1 7 2 5 3 4" xfId="50460" xr:uid="{00000000-0005-0000-0000-000064C40000}"/>
    <cellStyle name="20% - Accent1 7 2 5 3 4 2" xfId="50461" xr:uid="{00000000-0005-0000-0000-000065C40000}"/>
    <cellStyle name="20% - Accent1 7 2 5 3 4 2 2" xfId="50462" xr:uid="{00000000-0005-0000-0000-000066C40000}"/>
    <cellStyle name="20% - Accent1 7 2 5 3 4 2 2 2" xfId="50463" xr:uid="{00000000-0005-0000-0000-000067C40000}"/>
    <cellStyle name="20% - Accent1 7 2 5 3 4 2 3" xfId="50464" xr:uid="{00000000-0005-0000-0000-000068C40000}"/>
    <cellStyle name="20% - Accent1 7 2 5 3 4 3" xfId="50465" xr:uid="{00000000-0005-0000-0000-000069C40000}"/>
    <cellStyle name="20% - Accent1 7 2 5 3 4 3 2" xfId="50466" xr:uid="{00000000-0005-0000-0000-00006AC40000}"/>
    <cellStyle name="20% - Accent1 7 2 5 3 4 4" xfId="50467" xr:uid="{00000000-0005-0000-0000-00006BC40000}"/>
    <cellStyle name="20% - Accent1 7 2 5 3 5" xfId="50468" xr:uid="{00000000-0005-0000-0000-00006CC40000}"/>
    <cellStyle name="20% - Accent1 7 2 5 3 5 2" xfId="50469" xr:uid="{00000000-0005-0000-0000-00006DC40000}"/>
    <cellStyle name="20% - Accent1 7 2 5 3 5 2 2" xfId="50470" xr:uid="{00000000-0005-0000-0000-00006EC40000}"/>
    <cellStyle name="20% - Accent1 7 2 5 3 5 3" xfId="50471" xr:uid="{00000000-0005-0000-0000-00006FC40000}"/>
    <cellStyle name="20% - Accent1 7 2 5 3 6" xfId="50472" xr:uid="{00000000-0005-0000-0000-000070C40000}"/>
    <cellStyle name="20% - Accent1 7 2 5 3 6 2" xfId="50473" xr:uid="{00000000-0005-0000-0000-000071C40000}"/>
    <cellStyle name="20% - Accent1 7 2 5 3 6 2 2" xfId="50474" xr:uid="{00000000-0005-0000-0000-000072C40000}"/>
    <cellStyle name="20% - Accent1 7 2 5 3 6 3" xfId="50475" xr:uid="{00000000-0005-0000-0000-000073C40000}"/>
    <cellStyle name="20% - Accent1 7 2 5 3 7" xfId="50476" xr:uid="{00000000-0005-0000-0000-000074C40000}"/>
    <cellStyle name="20% - Accent1 7 2 5 3 7 2" xfId="50477" xr:uid="{00000000-0005-0000-0000-000075C40000}"/>
    <cellStyle name="20% - Accent1 7 2 5 3 8" xfId="50478" xr:uid="{00000000-0005-0000-0000-000076C40000}"/>
    <cellStyle name="20% - Accent1 7 2 5 3 8 2" xfId="50479" xr:uid="{00000000-0005-0000-0000-000077C40000}"/>
    <cellStyle name="20% - Accent1 7 2 5 3 9" xfId="50480" xr:uid="{00000000-0005-0000-0000-000078C40000}"/>
    <cellStyle name="20% - Accent1 7 2 5 4" xfId="50481" xr:uid="{00000000-0005-0000-0000-000079C40000}"/>
    <cellStyle name="20% - Accent1 7 2 5 4 2" xfId="50482" xr:uid="{00000000-0005-0000-0000-00007AC40000}"/>
    <cellStyle name="20% - Accent1 7 2 5 4 2 2" xfId="50483" xr:uid="{00000000-0005-0000-0000-00007BC40000}"/>
    <cellStyle name="20% - Accent1 7 2 5 4 2 2 2" xfId="50484" xr:uid="{00000000-0005-0000-0000-00007CC40000}"/>
    <cellStyle name="20% - Accent1 7 2 5 4 2 3" xfId="50485" xr:uid="{00000000-0005-0000-0000-00007DC40000}"/>
    <cellStyle name="20% - Accent1 7 2 5 4 3" xfId="50486" xr:uid="{00000000-0005-0000-0000-00007EC40000}"/>
    <cellStyle name="20% - Accent1 7 2 5 4 3 2" xfId="50487" xr:uid="{00000000-0005-0000-0000-00007FC40000}"/>
    <cellStyle name="20% - Accent1 7 2 5 4 4" xfId="50488" xr:uid="{00000000-0005-0000-0000-000080C40000}"/>
    <cellStyle name="20% - Accent1 7 2 5 5" xfId="50489" xr:uid="{00000000-0005-0000-0000-000081C40000}"/>
    <cellStyle name="20% - Accent1 7 2 5 5 2" xfId="50490" xr:uid="{00000000-0005-0000-0000-000082C40000}"/>
    <cellStyle name="20% - Accent1 7 2 5 5 2 2" xfId="50491" xr:uid="{00000000-0005-0000-0000-000083C40000}"/>
    <cellStyle name="20% - Accent1 7 2 5 5 2 2 2" xfId="50492" xr:uid="{00000000-0005-0000-0000-000084C40000}"/>
    <cellStyle name="20% - Accent1 7 2 5 5 2 3" xfId="50493" xr:uid="{00000000-0005-0000-0000-000085C40000}"/>
    <cellStyle name="20% - Accent1 7 2 5 5 3" xfId="50494" xr:uid="{00000000-0005-0000-0000-000086C40000}"/>
    <cellStyle name="20% - Accent1 7 2 5 5 3 2" xfId="50495" xr:uid="{00000000-0005-0000-0000-000087C40000}"/>
    <cellStyle name="20% - Accent1 7 2 5 5 4" xfId="50496" xr:uid="{00000000-0005-0000-0000-000088C40000}"/>
    <cellStyle name="20% - Accent1 7 2 5 6" xfId="50497" xr:uid="{00000000-0005-0000-0000-000089C40000}"/>
    <cellStyle name="20% - Accent1 7 2 5 6 2" xfId="50498" xr:uid="{00000000-0005-0000-0000-00008AC40000}"/>
    <cellStyle name="20% - Accent1 7 2 5 6 2 2" xfId="50499" xr:uid="{00000000-0005-0000-0000-00008BC40000}"/>
    <cellStyle name="20% - Accent1 7 2 5 6 2 2 2" xfId="50500" xr:uid="{00000000-0005-0000-0000-00008CC40000}"/>
    <cellStyle name="20% - Accent1 7 2 5 6 2 3" xfId="50501" xr:uid="{00000000-0005-0000-0000-00008DC40000}"/>
    <cellStyle name="20% - Accent1 7 2 5 6 3" xfId="50502" xr:uid="{00000000-0005-0000-0000-00008EC40000}"/>
    <cellStyle name="20% - Accent1 7 2 5 6 3 2" xfId="50503" xr:uid="{00000000-0005-0000-0000-00008FC40000}"/>
    <cellStyle name="20% - Accent1 7 2 5 6 4" xfId="50504" xr:uid="{00000000-0005-0000-0000-000090C40000}"/>
    <cellStyle name="20% - Accent1 7 2 5 7" xfId="50505" xr:uid="{00000000-0005-0000-0000-000091C40000}"/>
    <cellStyle name="20% - Accent1 7 2 5 7 2" xfId="50506" xr:uid="{00000000-0005-0000-0000-000092C40000}"/>
    <cellStyle name="20% - Accent1 7 2 5 7 2 2" xfId="50507" xr:uid="{00000000-0005-0000-0000-000093C40000}"/>
    <cellStyle name="20% - Accent1 7 2 5 7 3" xfId="50508" xr:uid="{00000000-0005-0000-0000-000094C40000}"/>
    <cellStyle name="20% - Accent1 7 2 5 8" xfId="50509" xr:uid="{00000000-0005-0000-0000-000095C40000}"/>
    <cellStyle name="20% - Accent1 7 2 5 8 2" xfId="50510" xr:uid="{00000000-0005-0000-0000-000096C40000}"/>
    <cellStyle name="20% - Accent1 7 2 5 8 2 2" xfId="50511" xr:uid="{00000000-0005-0000-0000-000097C40000}"/>
    <cellStyle name="20% - Accent1 7 2 5 8 3" xfId="50512" xr:uid="{00000000-0005-0000-0000-000098C40000}"/>
    <cellStyle name="20% - Accent1 7 2 5 9" xfId="50513" xr:uid="{00000000-0005-0000-0000-000099C40000}"/>
    <cellStyle name="20% - Accent1 7 2 5 9 2" xfId="50514" xr:uid="{00000000-0005-0000-0000-00009AC40000}"/>
    <cellStyle name="20% - Accent1 7 2 6" xfId="50515" xr:uid="{00000000-0005-0000-0000-00009BC40000}"/>
    <cellStyle name="20% - Accent1 7 2 6 2" xfId="50516" xr:uid="{00000000-0005-0000-0000-00009CC40000}"/>
    <cellStyle name="20% - Accent1 7 2 6 2 2" xfId="50517" xr:uid="{00000000-0005-0000-0000-00009DC40000}"/>
    <cellStyle name="20% - Accent1 7 2 6 2 2 2" xfId="50518" xr:uid="{00000000-0005-0000-0000-00009EC40000}"/>
    <cellStyle name="20% - Accent1 7 2 6 2 2 2 2" xfId="50519" xr:uid="{00000000-0005-0000-0000-00009FC40000}"/>
    <cellStyle name="20% - Accent1 7 2 6 2 2 3" xfId="50520" xr:uid="{00000000-0005-0000-0000-0000A0C40000}"/>
    <cellStyle name="20% - Accent1 7 2 6 2 3" xfId="50521" xr:uid="{00000000-0005-0000-0000-0000A1C40000}"/>
    <cellStyle name="20% - Accent1 7 2 6 2 3 2" xfId="50522" xr:uid="{00000000-0005-0000-0000-0000A2C40000}"/>
    <cellStyle name="20% - Accent1 7 2 6 2 4" xfId="50523" xr:uid="{00000000-0005-0000-0000-0000A3C40000}"/>
    <cellStyle name="20% - Accent1 7 2 6 3" xfId="50524" xr:uid="{00000000-0005-0000-0000-0000A4C40000}"/>
    <cellStyle name="20% - Accent1 7 2 6 3 2" xfId="50525" xr:uid="{00000000-0005-0000-0000-0000A5C40000}"/>
    <cellStyle name="20% - Accent1 7 2 6 3 2 2" xfId="50526" xr:uid="{00000000-0005-0000-0000-0000A6C40000}"/>
    <cellStyle name="20% - Accent1 7 2 6 3 2 2 2" xfId="50527" xr:uid="{00000000-0005-0000-0000-0000A7C40000}"/>
    <cellStyle name="20% - Accent1 7 2 6 3 2 3" xfId="50528" xr:uid="{00000000-0005-0000-0000-0000A8C40000}"/>
    <cellStyle name="20% - Accent1 7 2 6 3 3" xfId="50529" xr:uid="{00000000-0005-0000-0000-0000A9C40000}"/>
    <cellStyle name="20% - Accent1 7 2 6 3 3 2" xfId="50530" xr:uid="{00000000-0005-0000-0000-0000AAC40000}"/>
    <cellStyle name="20% - Accent1 7 2 6 3 4" xfId="50531" xr:uid="{00000000-0005-0000-0000-0000ABC40000}"/>
    <cellStyle name="20% - Accent1 7 2 6 4" xfId="50532" xr:uid="{00000000-0005-0000-0000-0000ACC40000}"/>
    <cellStyle name="20% - Accent1 7 2 6 4 2" xfId="50533" xr:uid="{00000000-0005-0000-0000-0000ADC40000}"/>
    <cellStyle name="20% - Accent1 7 2 6 4 2 2" xfId="50534" xr:uid="{00000000-0005-0000-0000-0000AEC40000}"/>
    <cellStyle name="20% - Accent1 7 2 6 4 2 2 2" xfId="50535" xr:uid="{00000000-0005-0000-0000-0000AFC40000}"/>
    <cellStyle name="20% - Accent1 7 2 6 4 2 3" xfId="50536" xr:uid="{00000000-0005-0000-0000-0000B0C40000}"/>
    <cellStyle name="20% - Accent1 7 2 6 4 3" xfId="50537" xr:uid="{00000000-0005-0000-0000-0000B1C40000}"/>
    <cellStyle name="20% - Accent1 7 2 6 4 3 2" xfId="50538" xr:uid="{00000000-0005-0000-0000-0000B2C40000}"/>
    <cellStyle name="20% - Accent1 7 2 6 4 4" xfId="50539" xr:uid="{00000000-0005-0000-0000-0000B3C40000}"/>
    <cellStyle name="20% - Accent1 7 2 6 5" xfId="50540" xr:uid="{00000000-0005-0000-0000-0000B4C40000}"/>
    <cellStyle name="20% - Accent1 7 2 6 5 2" xfId="50541" xr:uid="{00000000-0005-0000-0000-0000B5C40000}"/>
    <cellStyle name="20% - Accent1 7 2 6 5 2 2" xfId="50542" xr:uid="{00000000-0005-0000-0000-0000B6C40000}"/>
    <cellStyle name="20% - Accent1 7 2 6 5 3" xfId="50543" xr:uid="{00000000-0005-0000-0000-0000B7C40000}"/>
    <cellStyle name="20% - Accent1 7 2 6 6" xfId="50544" xr:uid="{00000000-0005-0000-0000-0000B8C40000}"/>
    <cellStyle name="20% - Accent1 7 2 6 6 2" xfId="50545" xr:uid="{00000000-0005-0000-0000-0000B9C40000}"/>
    <cellStyle name="20% - Accent1 7 2 6 6 2 2" xfId="50546" xr:uid="{00000000-0005-0000-0000-0000BAC40000}"/>
    <cellStyle name="20% - Accent1 7 2 6 6 3" xfId="50547" xr:uid="{00000000-0005-0000-0000-0000BBC40000}"/>
    <cellStyle name="20% - Accent1 7 2 6 7" xfId="50548" xr:uid="{00000000-0005-0000-0000-0000BCC40000}"/>
    <cellStyle name="20% - Accent1 7 2 6 7 2" xfId="50549" xr:uid="{00000000-0005-0000-0000-0000BDC40000}"/>
    <cellStyle name="20% - Accent1 7 2 6 8" xfId="50550" xr:uid="{00000000-0005-0000-0000-0000BEC40000}"/>
    <cellStyle name="20% - Accent1 7 2 6 8 2" xfId="50551" xr:uid="{00000000-0005-0000-0000-0000BFC40000}"/>
    <cellStyle name="20% - Accent1 7 2 6 9" xfId="50552" xr:uid="{00000000-0005-0000-0000-0000C0C40000}"/>
    <cellStyle name="20% - Accent1 7 2 7" xfId="50553" xr:uid="{00000000-0005-0000-0000-0000C1C40000}"/>
    <cellStyle name="20% - Accent1 7 2 7 2" xfId="50554" xr:uid="{00000000-0005-0000-0000-0000C2C40000}"/>
    <cellStyle name="20% - Accent1 7 2 7 2 2" xfId="50555" xr:uid="{00000000-0005-0000-0000-0000C3C40000}"/>
    <cellStyle name="20% - Accent1 7 2 7 2 2 2" xfId="50556" xr:uid="{00000000-0005-0000-0000-0000C4C40000}"/>
    <cellStyle name="20% - Accent1 7 2 7 2 2 2 2" xfId="50557" xr:uid="{00000000-0005-0000-0000-0000C5C40000}"/>
    <cellStyle name="20% - Accent1 7 2 7 2 2 3" xfId="50558" xr:uid="{00000000-0005-0000-0000-0000C6C40000}"/>
    <cellStyle name="20% - Accent1 7 2 7 2 3" xfId="50559" xr:uid="{00000000-0005-0000-0000-0000C7C40000}"/>
    <cellStyle name="20% - Accent1 7 2 7 2 3 2" xfId="50560" xr:uid="{00000000-0005-0000-0000-0000C8C40000}"/>
    <cellStyle name="20% - Accent1 7 2 7 2 4" xfId="50561" xr:uid="{00000000-0005-0000-0000-0000C9C40000}"/>
    <cellStyle name="20% - Accent1 7 2 7 3" xfId="50562" xr:uid="{00000000-0005-0000-0000-0000CAC40000}"/>
    <cellStyle name="20% - Accent1 7 2 7 3 2" xfId="50563" xr:uid="{00000000-0005-0000-0000-0000CBC40000}"/>
    <cellStyle name="20% - Accent1 7 2 7 3 2 2" xfId="50564" xr:uid="{00000000-0005-0000-0000-0000CCC40000}"/>
    <cellStyle name="20% - Accent1 7 2 7 3 2 2 2" xfId="50565" xr:uid="{00000000-0005-0000-0000-0000CDC40000}"/>
    <cellStyle name="20% - Accent1 7 2 7 3 2 3" xfId="50566" xr:uid="{00000000-0005-0000-0000-0000CEC40000}"/>
    <cellStyle name="20% - Accent1 7 2 7 3 3" xfId="50567" xr:uid="{00000000-0005-0000-0000-0000CFC40000}"/>
    <cellStyle name="20% - Accent1 7 2 7 3 3 2" xfId="50568" xr:uid="{00000000-0005-0000-0000-0000D0C40000}"/>
    <cellStyle name="20% - Accent1 7 2 7 3 4" xfId="50569" xr:uid="{00000000-0005-0000-0000-0000D1C40000}"/>
    <cellStyle name="20% - Accent1 7 2 7 4" xfId="50570" xr:uid="{00000000-0005-0000-0000-0000D2C40000}"/>
    <cellStyle name="20% - Accent1 7 2 7 4 2" xfId="50571" xr:uid="{00000000-0005-0000-0000-0000D3C40000}"/>
    <cellStyle name="20% - Accent1 7 2 7 4 2 2" xfId="50572" xr:uid="{00000000-0005-0000-0000-0000D4C40000}"/>
    <cellStyle name="20% - Accent1 7 2 7 4 2 2 2" xfId="50573" xr:uid="{00000000-0005-0000-0000-0000D5C40000}"/>
    <cellStyle name="20% - Accent1 7 2 7 4 2 3" xfId="50574" xr:uid="{00000000-0005-0000-0000-0000D6C40000}"/>
    <cellStyle name="20% - Accent1 7 2 7 4 3" xfId="50575" xr:uid="{00000000-0005-0000-0000-0000D7C40000}"/>
    <cellStyle name="20% - Accent1 7 2 7 4 3 2" xfId="50576" xr:uid="{00000000-0005-0000-0000-0000D8C40000}"/>
    <cellStyle name="20% - Accent1 7 2 7 4 4" xfId="50577" xr:uid="{00000000-0005-0000-0000-0000D9C40000}"/>
    <cellStyle name="20% - Accent1 7 2 7 5" xfId="50578" xr:uid="{00000000-0005-0000-0000-0000DAC40000}"/>
    <cellStyle name="20% - Accent1 7 2 7 5 2" xfId="50579" xr:uid="{00000000-0005-0000-0000-0000DBC40000}"/>
    <cellStyle name="20% - Accent1 7 2 7 5 2 2" xfId="50580" xr:uid="{00000000-0005-0000-0000-0000DCC40000}"/>
    <cellStyle name="20% - Accent1 7 2 7 5 3" xfId="50581" xr:uid="{00000000-0005-0000-0000-0000DDC40000}"/>
    <cellStyle name="20% - Accent1 7 2 7 6" xfId="50582" xr:uid="{00000000-0005-0000-0000-0000DEC40000}"/>
    <cellStyle name="20% - Accent1 7 2 7 6 2" xfId="50583" xr:uid="{00000000-0005-0000-0000-0000DFC40000}"/>
    <cellStyle name="20% - Accent1 7 2 7 6 2 2" xfId="50584" xr:uid="{00000000-0005-0000-0000-0000E0C40000}"/>
    <cellStyle name="20% - Accent1 7 2 7 6 3" xfId="50585" xr:uid="{00000000-0005-0000-0000-0000E1C40000}"/>
    <cellStyle name="20% - Accent1 7 2 7 7" xfId="50586" xr:uid="{00000000-0005-0000-0000-0000E2C40000}"/>
    <cellStyle name="20% - Accent1 7 2 7 7 2" xfId="50587" xr:uid="{00000000-0005-0000-0000-0000E3C40000}"/>
    <cellStyle name="20% - Accent1 7 2 7 8" xfId="50588" xr:uid="{00000000-0005-0000-0000-0000E4C40000}"/>
    <cellStyle name="20% - Accent1 7 2 7 8 2" xfId="50589" xr:uid="{00000000-0005-0000-0000-0000E5C40000}"/>
    <cellStyle name="20% - Accent1 7 2 7 9" xfId="50590" xr:uid="{00000000-0005-0000-0000-0000E6C40000}"/>
    <cellStyle name="20% - Accent1 7 2 8" xfId="50591" xr:uid="{00000000-0005-0000-0000-0000E7C40000}"/>
    <cellStyle name="20% - Accent1 7 2 8 2" xfId="50592" xr:uid="{00000000-0005-0000-0000-0000E8C40000}"/>
    <cellStyle name="20% - Accent1 7 2 8 2 2" xfId="50593" xr:uid="{00000000-0005-0000-0000-0000E9C40000}"/>
    <cellStyle name="20% - Accent1 7 2 8 2 2 2" xfId="50594" xr:uid="{00000000-0005-0000-0000-0000EAC40000}"/>
    <cellStyle name="20% - Accent1 7 2 8 2 3" xfId="50595" xr:uid="{00000000-0005-0000-0000-0000EBC40000}"/>
    <cellStyle name="20% - Accent1 7 2 8 3" xfId="50596" xr:uid="{00000000-0005-0000-0000-0000ECC40000}"/>
    <cellStyle name="20% - Accent1 7 2 8 3 2" xfId="50597" xr:uid="{00000000-0005-0000-0000-0000EDC40000}"/>
    <cellStyle name="20% - Accent1 7 2 8 4" xfId="50598" xr:uid="{00000000-0005-0000-0000-0000EEC40000}"/>
    <cellStyle name="20% - Accent1 7 2 9" xfId="50599" xr:uid="{00000000-0005-0000-0000-0000EFC40000}"/>
    <cellStyle name="20% - Accent1 7 2 9 2" xfId="50600" xr:uid="{00000000-0005-0000-0000-0000F0C40000}"/>
    <cellStyle name="20% - Accent1 7 2 9 2 2" xfId="50601" xr:uid="{00000000-0005-0000-0000-0000F1C40000}"/>
    <cellStyle name="20% - Accent1 7 2 9 2 2 2" xfId="50602" xr:uid="{00000000-0005-0000-0000-0000F2C40000}"/>
    <cellStyle name="20% - Accent1 7 2 9 2 3" xfId="50603" xr:uid="{00000000-0005-0000-0000-0000F3C40000}"/>
    <cellStyle name="20% - Accent1 7 2 9 3" xfId="50604" xr:uid="{00000000-0005-0000-0000-0000F4C40000}"/>
    <cellStyle name="20% - Accent1 7 2 9 3 2" xfId="50605" xr:uid="{00000000-0005-0000-0000-0000F5C40000}"/>
    <cellStyle name="20% - Accent1 7 2 9 4" xfId="50606" xr:uid="{00000000-0005-0000-0000-0000F6C40000}"/>
    <cellStyle name="20% - Accent1 7 3" xfId="50607" xr:uid="{00000000-0005-0000-0000-0000F7C40000}"/>
    <cellStyle name="20% - Accent1 7 3 10" xfId="50608" xr:uid="{00000000-0005-0000-0000-0000F8C40000}"/>
    <cellStyle name="20% - Accent1 7 3 10 2" xfId="50609" xr:uid="{00000000-0005-0000-0000-0000F9C40000}"/>
    <cellStyle name="20% - Accent1 7 3 10 2 2" xfId="50610" xr:uid="{00000000-0005-0000-0000-0000FAC40000}"/>
    <cellStyle name="20% - Accent1 7 3 10 3" xfId="50611" xr:uid="{00000000-0005-0000-0000-0000FBC40000}"/>
    <cellStyle name="20% - Accent1 7 3 11" xfId="50612" xr:uid="{00000000-0005-0000-0000-0000FCC40000}"/>
    <cellStyle name="20% - Accent1 7 3 11 2" xfId="50613" xr:uid="{00000000-0005-0000-0000-0000FDC40000}"/>
    <cellStyle name="20% - Accent1 7 3 11 2 2" xfId="50614" xr:uid="{00000000-0005-0000-0000-0000FEC40000}"/>
    <cellStyle name="20% - Accent1 7 3 11 3" xfId="50615" xr:uid="{00000000-0005-0000-0000-0000FFC40000}"/>
    <cellStyle name="20% - Accent1 7 3 12" xfId="50616" xr:uid="{00000000-0005-0000-0000-000000C50000}"/>
    <cellStyle name="20% - Accent1 7 3 12 2" xfId="50617" xr:uid="{00000000-0005-0000-0000-000001C50000}"/>
    <cellStyle name="20% - Accent1 7 3 13" xfId="50618" xr:uid="{00000000-0005-0000-0000-000002C50000}"/>
    <cellStyle name="20% - Accent1 7 3 13 2" xfId="50619" xr:uid="{00000000-0005-0000-0000-000003C50000}"/>
    <cellStyle name="20% - Accent1 7 3 14" xfId="50620" xr:uid="{00000000-0005-0000-0000-000004C50000}"/>
    <cellStyle name="20% - Accent1 7 3 2" xfId="50621" xr:uid="{00000000-0005-0000-0000-000005C50000}"/>
    <cellStyle name="20% - Accent1 7 3 2 10" xfId="50622" xr:uid="{00000000-0005-0000-0000-000006C50000}"/>
    <cellStyle name="20% - Accent1 7 3 2 10 2" xfId="50623" xr:uid="{00000000-0005-0000-0000-000007C50000}"/>
    <cellStyle name="20% - Accent1 7 3 2 11" xfId="50624" xr:uid="{00000000-0005-0000-0000-000008C50000}"/>
    <cellStyle name="20% - Accent1 7 3 2 2" xfId="50625" xr:uid="{00000000-0005-0000-0000-000009C50000}"/>
    <cellStyle name="20% - Accent1 7 3 2 2 2" xfId="50626" xr:uid="{00000000-0005-0000-0000-00000AC50000}"/>
    <cellStyle name="20% - Accent1 7 3 2 2 2 2" xfId="50627" xr:uid="{00000000-0005-0000-0000-00000BC50000}"/>
    <cellStyle name="20% - Accent1 7 3 2 2 2 2 2" xfId="50628" xr:uid="{00000000-0005-0000-0000-00000CC50000}"/>
    <cellStyle name="20% - Accent1 7 3 2 2 2 2 2 2" xfId="50629" xr:uid="{00000000-0005-0000-0000-00000DC50000}"/>
    <cellStyle name="20% - Accent1 7 3 2 2 2 2 3" xfId="50630" xr:uid="{00000000-0005-0000-0000-00000EC50000}"/>
    <cellStyle name="20% - Accent1 7 3 2 2 2 3" xfId="50631" xr:uid="{00000000-0005-0000-0000-00000FC50000}"/>
    <cellStyle name="20% - Accent1 7 3 2 2 2 3 2" xfId="50632" xr:uid="{00000000-0005-0000-0000-000010C50000}"/>
    <cellStyle name="20% - Accent1 7 3 2 2 2 4" xfId="50633" xr:uid="{00000000-0005-0000-0000-000011C50000}"/>
    <cellStyle name="20% - Accent1 7 3 2 2 3" xfId="50634" xr:uid="{00000000-0005-0000-0000-000012C50000}"/>
    <cellStyle name="20% - Accent1 7 3 2 2 3 2" xfId="50635" xr:uid="{00000000-0005-0000-0000-000013C50000}"/>
    <cellStyle name="20% - Accent1 7 3 2 2 3 2 2" xfId="50636" xr:uid="{00000000-0005-0000-0000-000014C50000}"/>
    <cellStyle name="20% - Accent1 7 3 2 2 3 2 2 2" xfId="50637" xr:uid="{00000000-0005-0000-0000-000015C50000}"/>
    <cellStyle name="20% - Accent1 7 3 2 2 3 2 3" xfId="50638" xr:uid="{00000000-0005-0000-0000-000016C50000}"/>
    <cellStyle name="20% - Accent1 7 3 2 2 3 3" xfId="50639" xr:uid="{00000000-0005-0000-0000-000017C50000}"/>
    <cellStyle name="20% - Accent1 7 3 2 2 3 3 2" xfId="50640" xr:uid="{00000000-0005-0000-0000-000018C50000}"/>
    <cellStyle name="20% - Accent1 7 3 2 2 3 4" xfId="50641" xr:uid="{00000000-0005-0000-0000-000019C50000}"/>
    <cellStyle name="20% - Accent1 7 3 2 2 4" xfId="50642" xr:uid="{00000000-0005-0000-0000-00001AC50000}"/>
    <cellStyle name="20% - Accent1 7 3 2 2 4 2" xfId="50643" xr:uid="{00000000-0005-0000-0000-00001BC50000}"/>
    <cellStyle name="20% - Accent1 7 3 2 2 4 2 2" xfId="50644" xr:uid="{00000000-0005-0000-0000-00001CC50000}"/>
    <cellStyle name="20% - Accent1 7 3 2 2 4 2 2 2" xfId="50645" xr:uid="{00000000-0005-0000-0000-00001DC50000}"/>
    <cellStyle name="20% - Accent1 7 3 2 2 4 2 3" xfId="50646" xr:uid="{00000000-0005-0000-0000-00001EC50000}"/>
    <cellStyle name="20% - Accent1 7 3 2 2 4 3" xfId="50647" xr:uid="{00000000-0005-0000-0000-00001FC50000}"/>
    <cellStyle name="20% - Accent1 7 3 2 2 4 3 2" xfId="50648" xr:uid="{00000000-0005-0000-0000-000020C50000}"/>
    <cellStyle name="20% - Accent1 7 3 2 2 4 4" xfId="50649" xr:uid="{00000000-0005-0000-0000-000021C50000}"/>
    <cellStyle name="20% - Accent1 7 3 2 2 5" xfId="50650" xr:uid="{00000000-0005-0000-0000-000022C50000}"/>
    <cellStyle name="20% - Accent1 7 3 2 2 5 2" xfId="50651" xr:uid="{00000000-0005-0000-0000-000023C50000}"/>
    <cellStyle name="20% - Accent1 7 3 2 2 5 2 2" xfId="50652" xr:uid="{00000000-0005-0000-0000-000024C50000}"/>
    <cellStyle name="20% - Accent1 7 3 2 2 5 3" xfId="50653" xr:uid="{00000000-0005-0000-0000-000025C50000}"/>
    <cellStyle name="20% - Accent1 7 3 2 2 6" xfId="50654" xr:uid="{00000000-0005-0000-0000-000026C50000}"/>
    <cellStyle name="20% - Accent1 7 3 2 2 6 2" xfId="50655" xr:uid="{00000000-0005-0000-0000-000027C50000}"/>
    <cellStyle name="20% - Accent1 7 3 2 2 6 2 2" xfId="50656" xr:uid="{00000000-0005-0000-0000-000028C50000}"/>
    <cellStyle name="20% - Accent1 7 3 2 2 6 3" xfId="50657" xr:uid="{00000000-0005-0000-0000-000029C50000}"/>
    <cellStyle name="20% - Accent1 7 3 2 2 7" xfId="50658" xr:uid="{00000000-0005-0000-0000-00002AC50000}"/>
    <cellStyle name="20% - Accent1 7 3 2 2 7 2" xfId="50659" xr:uid="{00000000-0005-0000-0000-00002BC50000}"/>
    <cellStyle name="20% - Accent1 7 3 2 2 8" xfId="50660" xr:uid="{00000000-0005-0000-0000-00002CC50000}"/>
    <cellStyle name="20% - Accent1 7 3 2 2 8 2" xfId="50661" xr:uid="{00000000-0005-0000-0000-00002DC50000}"/>
    <cellStyle name="20% - Accent1 7 3 2 2 9" xfId="50662" xr:uid="{00000000-0005-0000-0000-00002EC50000}"/>
    <cellStyle name="20% - Accent1 7 3 2 3" xfId="50663" xr:uid="{00000000-0005-0000-0000-00002FC50000}"/>
    <cellStyle name="20% - Accent1 7 3 2 3 2" xfId="50664" xr:uid="{00000000-0005-0000-0000-000030C50000}"/>
    <cellStyle name="20% - Accent1 7 3 2 3 2 2" xfId="50665" xr:uid="{00000000-0005-0000-0000-000031C50000}"/>
    <cellStyle name="20% - Accent1 7 3 2 3 2 2 2" xfId="50666" xr:uid="{00000000-0005-0000-0000-000032C50000}"/>
    <cellStyle name="20% - Accent1 7 3 2 3 2 2 2 2" xfId="50667" xr:uid="{00000000-0005-0000-0000-000033C50000}"/>
    <cellStyle name="20% - Accent1 7 3 2 3 2 2 3" xfId="50668" xr:uid="{00000000-0005-0000-0000-000034C50000}"/>
    <cellStyle name="20% - Accent1 7 3 2 3 2 3" xfId="50669" xr:uid="{00000000-0005-0000-0000-000035C50000}"/>
    <cellStyle name="20% - Accent1 7 3 2 3 2 3 2" xfId="50670" xr:uid="{00000000-0005-0000-0000-000036C50000}"/>
    <cellStyle name="20% - Accent1 7 3 2 3 2 4" xfId="50671" xr:uid="{00000000-0005-0000-0000-000037C50000}"/>
    <cellStyle name="20% - Accent1 7 3 2 3 3" xfId="50672" xr:uid="{00000000-0005-0000-0000-000038C50000}"/>
    <cellStyle name="20% - Accent1 7 3 2 3 3 2" xfId="50673" xr:uid="{00000000-0005-0000-0000-000039C50000}"/>
    <cellStyle name="20% - Accent1 7 3 2 3 3 2 2" xfId="50674" xr:uid="{00000000-0005-0000-0000-00003AC50000}"/>
    <cellStyle name="20% - Accent1 7 3 2 3 3 2 2 2" xfId="50675" xr:uid="{00000000-0005-0000-0000-00003BC50000}"/>
    <cellStyle name="20% - Accent1 7 3 2 3 3 2 3" xfId="50676" xr:uid="{00000000-0005-0000-0000-00003CC50000}"/>
    <cellStyle name="20% - Accent1 7 3 2 3 3 3" xfId="50677" xr:uid="{00000000-0005-0000-0000-00003DC50000}"/>
    <cellStyle name="20% - Accent1 7 3 2 3 3 3 2" xfId="50678" xr:uid="{00000000-0005-0000-0000-00003EC50000}"/>
    <cellStyle name="20% - Accent1 7 3 2 3 3 4" xfId="50679" xr:uid="{00000000-0005-0000-0000-00003FC50000}"/>
    <cellStyle name="20% - Accent1 7 3 2 3 4" xfId="50680" xr:uid="{00000000-0005-0000-0000-000040C50000}"/>
    <cellStyle name="20% - Accent1 7 3 2 3 4 2" xfId="50681" xr:uid="{00000000-0005-0000-0000-000041C50000}"/>
    <cellStyle name="20% - Accent1 7 3 2 3 4 2 2" xfId="50682" xr:uid="{00000000-0005-0000-0000-000042C50000}"/>
    <cellStyle name="20% - Accent1 7 3 2 3 4 2 2 2" xfId="50683" xr:uid="{00000000-0005-0000-0000-000043C50000}"/>
    <cellStyle name="20% - Accent1 7 3 2 3 4 2 3" xfId="50684" xr:uid="{00000000-0005-0000-0000-000044C50000}"/>
    <cellStyle name="20% - Accent1 7 3 2 3 4 3" xfId="50685" xr:uid="{00000000-0005-0000-0000-000045C50000}"/>
    <cellStyle name="20% - Accent1 7 3 2 3 4 3 2" xfId="50686" xr:uid="{00000000-0005-0000-0000-000046C50000}"/>
    <cellStyle name="20% - Accent1 7 3 2 3 4 4" xfId="50687" xr:uid="{00000000-0005-0000-0000-000047C50000}"/>
    <cellStyle name="20% - Accent1 7 3 2 3 5" xfId="50688" xr:uid="{00000000-0005-0000-0000-000048C50000}"/>
    <cellStyle name="20% - Accent1 7 3 2 3 5 2" xfId="50689" xr:uid="{00000000-0005-0000-0000-000049C50000}"/>
    <cellStyle name="20% - Accent1 7 3 2 3 5 2 2" xfId="50690" xr:uid="{00000000-0005-0000-0000-00004AC50000}"/>
    <cellStyle name="20% - Accent1 7 3 2 3 5 3" xfId="50691" xr:uid="{00000000-0005-0000-0000-00004BC50000}"/>
    <cellStyle name="20% - Accent1 7 3 2 3 6" xfId="50692" xr:uid="{00000000-0005-0000-0000-00004CC50000}"/>
    <cellStyle name="20% - Accent1 7 3 2 3 6 2" xfId="50693" xr:uid="{00000000-0005-0000-0000-00004DC50000}"/>
    <cellStyle name="20% - Accent1 7 3 2 3 6 2 2" xfId="50694" xr:uid="{00000000-0005-0000-0000-00004EC50000}"/>
    <cellStyle name="20% - Accent1 7 3 2 3 6 3" xfId="50695" xr:uid="{00000000-0005-0000-0000-00004FC50000}"/>
    <cellStyle name="20% - Accent1 7 3 2 3 7" xfId="50696" xr:uid="{00000000-0005-0000-0000-000050C50000}"/>
    <cellStyle name="20% - Accent1 7 3 2 3 7 2" xfId="50697" xr:uid="{00000000-0005-0000-0000-000051C50000}"/>
    <cellStyle name="20% - Accent1 7 3 2 3 8" xfId="50698" xr:uid="{00000000-0005-0000-0000-000052C50000}"/>
    <cellStyle name="20% - Accent1 7 3 2 3 8 2" xfId="50699" xr:uid="{00000000-0005-0000-0000-000053C50000}"/>
    <cellStyle name="20% - Accent1 7 3 2 3 9" xfId="50700" xr:uid="{00000000-0005-0000-0000-000054C50000}"/>
    <cellStyle name="20% - Accent1 7 3 2 4" xfId="50701" xr:uid="{00000000-0005-0000-0000-000055C50000}"/>
    <cellStyle name="20% - Accent1 7 3 2 4 2" xfId="50702" xr:uid="{00000000-0005-0000-0000-000056C50000}"/>
    <cellStyle name="20% - Accent1 7 3 2 4 2 2" xfId="50703" xr:uid="{00000000-0005-0000-0000-000057C50000}"/>
    <cellStyle name="20% - Accent1 7 3 2 4 2 2 2" xfId="50704" xr:uid="{00000000-0005-0000-0000-000058C50000}"/>
    <cellStyle name="20% - Accent1 7 3 2 4 2 3" xfId="50705" xr:uid="{00000000-0005-0000-0000-000059C50000}"/>
    <cellStyle name="20% - Accent1 7 3 2 4 3" xfId="50706" xr:uid="{00000000-0005-0000-0000-00005AC50000}"/>
    <cellStyle name="20% - Accent1 7 3 2 4 3 2" xfId="50707" xr:uid="{00000000-0005-0000-0000-00005BC50000}"/>
    <cellStyle name="20% - Accent1 7 3 2 4 4" xfId="50708" xr:uid="{00000000-0005-0000-0000-00005CC50000}"/>
    <cellStyle name="20% - Accent1 7 3 2 5" xfId="50709" xr:uid="{00000000-0005-0000-0000-00005DC50000}"/>
    <cellStyle name="20% - Accent1 7 3 2 5 2" xfId="50710" xr:uid="{00000000-0005-0000-0000-00005EC50000}"/>
    <cellStyle name="20% - Accent1 7 3 2 5 2 2" xfId="50711" xr:uid="{00000000-0005-0000-0000-00005FC50000}"/>
    <cellStyle name="20% - Accent1 7 3 2 5 2 2 2" xfId="50712" xr:uid="{00000000-0005-0000-0000-000060C50000}"/>
    <cellStyle name="20% - Accent1 7 3 2 5 2 3" xfId="50713" xr:uid="{00000000-0005-0000-0000-000061C50000}"/>
    <cellStyle name="20% - Accent1 7 3 2 5 3" xfId="50714" xr:uid="{00000000-0005-0000-0000-000062C50000}"/>
    <cellStyle name="20% - Accent1 7 3 2 5 3 2" xfId="50715" xr:uid="{00000000-0005-0000-0000-000063C50000}"/>
    <cellStyle name="20% - Accent1 7 3 2 5 4" xfId="50716" xr:uid="{00000000-0005-0000-0000-000064C50000}"/>
    <cellStyle name="20% - Accent1 7 3 2 6" xfId="50717" xr:uid="{00000000-0005-0000-0000-000065C50000}"/>
    <cellStyle name="20% - Accent1 7 3 2 6 2" xfId="50718" xr:uid="{00000000-0005-0000-0000-000066C50000}"/>
    <cellStyle name="20% - Accent1 7 3 2 6 2 2" xfId="50719" xr:uid="{00000000-0005-0000-0000-000067C50000}"/>
    <cellStyle name="20% - Accent1 7 3 2 6 2 2 2" xfId="50720" xr:uid="{00000000-0005-0000-0000-000068C50000}"/>
    <cellStyle name="20% - Accent1 7 3 2 6 2 3" xfId="50721" xr:uid="{00000000-0005-0000-0000-000069C50000}"/>
    <cellStyle name="20% - Accent1 7 3 2 6 3" xfId="50722" xr:uid="{00000000-0005-0000-0000-00006AC50000}"/>
    <cellStyle name="20% - Accent1 7 3 2 6 3 2" xfId="50723" xr:uid="{00000000-0005-0000-0000-00006BC50000}"/>
    <cellStyle name="20% - Accent1 7 3 2 6 4" xfId="50724" xr:uid="{00000000-0005-0000-0000-00006CC50000}"/>
    <cellStyle name="20% - Accent1 7 3 2 7" xfId="50725" xr:uid="{00000000-0005-0000-0000-00006DC50000}"/>
    <cellStyle name="20% - Accent1 7 3 2 7 2" xfId="50726" xr:uid="{00000000-0005-0000-0000-00006EC50000}"/>
    <cellStyle name="20% - Accent1 7 3 2 7 2 2" xfId="50727" xr:uid="{00000000-0005-0000-0000-00006FC50000}"/>
    <cellStyle name="20% - Accent1 7 3 2 7 3" xfId="50728" xr:uid="{00000000-0005-0000-0000-000070C50000}"/>
    <cellStyle name="20% - Accent1 7 3 2 8" xfId="50729" xr:uid="{00000000-0005-0000-0000-000071C50000}"/>
    <cellStyle name="20% - Accent1 7 3 2 8 2" xfId="50730" xr:uid="{00000000-0005-0000-0000-000072C50000}"/>
    <cellStyle name="20% - Accent1 7 3 2 8 2 2" xfId="50731" xr:uid="{00000000-0005-0000-0000-000073C50000}"/>
    <cellStyle name="20% - Accent1 7 3 2 8 3" xfId="50732" xr:uid="{00000000-0005-0000-0000-000074C50000}"/>
    <cellStyle name="20% - Accent1 7 3 2 9" xfId="50733" xr:uid="{00000000-0005-0000-0000-000075C50000}"/>
    <cellStyle name="20% - Accent1 7 3 2 9 2" xfId="50734" xr:uid="{00000000-0005-0000-0000-000076C50000}"/>
    <cellStyle name="20% - Accent1 7 3 3" xfId="50735" xr:uid="{00000000-0005-0000-0000-000077C50000}"/>
    <cellStyle name="20% - Accent1 7 3 3 10" xfId="50736" xr:uid="{00000000-0005-0000-0000-000078C50000}"/>
    <cellStyle name="20% - Accent1 7 3 3 10 2" xfId="50737" xr:uid="{00000000-0005-0000-0000-000079C50000}"/>
    <cellStyle name="20% - Accent1 7 3 3 11" xfId="50738" xr:uid="{00000000-0005-0000-0000-00007AC50000}"/>
    <cellStyle name="20% - Accent1 7 3 3 2" xfId="50739" xr:uid="{00000000-0005-0000-0000-00007BC50000}"/>
    <cellStyle name="20% - Accent1 7 3 3 2 2" xfId="50740" xr:uid="{00000000-0005-0000-0000-00007CC50000}"/>
    <cellStyle name="20% - Accent1 7 3 3 2 2 2" xfId="50741" xr:uid="{00000000-0005-0000-0000-00007DC50000}"/>
    <cellStyle name="20% - Accent1 7 3 3 2 2 2 2" xfId="50742" xr:uid="{00000000-0005-0000-0000-00007EC50000}"/>
    <cellStyle name="20% - Accent1 7 3 3 2 2 2 2 2" xfId="50743" xr:uid="{00000000-0005-0000-0000-00007FC50000}"/>
    <cellStyle name="20% - Accent1 7 3 3 2 2 2 3" xfId="50744" xr:uid="{00000000-0005-0000-0000-000080C50000}"/>
    <cellStyle name="20% - Accent1 7 3 3 2 2 3" xfId="50745" xr:uid="{00000000-0005-0000-0000-000081C50000}"/>
    <cellStyle name="20% - Accent1 7 3 3 2 2 3 2" xfId="50746" xr:uid="{00000000-0005-0000-0000-000082C50000}"/>
    <cellStyle name="20% - Accent1 7 3 3 2 2 4" xfId="50747" xr:uid="{00000000-0005-0000-0000-000083C50000}"/>
    <cellStyle name="20% - Accent1 7 3 3 2 3" xfId="50748" xr:uid="{00000000-0005-0000-0000-000084C50000}"/>
    <cellStyle name="20% - Accent1 7 3 3 2 3 2" xfId="50749" xr:uid="{00000000-0005-0000-0000-000085C50000}"/>
    <cellStyle name="20% - Accent1 7 3 3 2 3 2 2" xfId="50750" xr:uid="{00000000-0005-0000-0000-000086C50000}"/>
    <cellStyle name="20% - Accent1 7 3 3 2 3 2 2 2" xfId="50751" xr:uid="{00000000-0005-0000-0000-000087C50000}"/>
    <cellStyle name="20% - Accent1 7 3 3 2 3 2 3" xfId="50752" xr:uid="{00000000-0005-0000-0000-000088C50000}"/>
    <cellStyle name="20% - Accent1 7 3 3 2 3 3" xfId="50753" xr:uid="{00000000-0005-0000-0000-000089C50000}"/>
    <cellStyle name="20% - Accent1 7 3 3 2 3 3 2" xfId="50754" xr:uid="{00000000-0005-0000-0000-00008AC50000}"/>
    <cellStyle name="20% - Accent1 7 3 3 2 3 4" xfId="50755" xr:uid="{00000000-0005-0000-0000-00008BC50000}"/>
    <cellStyle name="20% - Accent1 7 3 3 2 4" xfId="50756" xr:uid="{00000000-0005-0000-0000-00008CC50000}"/>
    <cellStyle name="20% - Accent1 7 3 3 2 4 2" xfId="50757" xr:uid="{00000000-0005-0000-0000-00008DC50000}"/>
    <cellStyle name="20% - Accent1 7 3 3 2 4 2 2" xfId="50758" xr:uid="{00000000-0005-0000-0000-00008EC50000}"/>
    <cellStyle name="20% - Accent1 7 3 3 2 4 2 2 2" xfId="50759" xr:uid="{00000000-0005-0000-0000-00008FC50000}"/>
    <cellStyle name="20% - Accent1 7 3 3 2 4 2 3" xfId="50760" xr:uid="{00000000-0005-0000-0000-000090C50000}"/>
    <cellStyle name="20% - Accent1 7 3 3 2 4 3" xfId="50761" xr:uid="{00000000-0005-0000-0000-000091C50000}"/>
    <cellStyle name="20% - Accent1 7 3 3 2 4 3 2" xfId="50762" xr:uid="{00000000-0005-0000-0000-000092C50000}"/>
    <cellStyle name="20% - Accent1 7 3 3 2 4 4" xfId="50763" xr:uid="{00000000-0005-0000-0000-000093C50000}"/>
    <cellStyle name="20% - Accent1 7 3 3 2 5" xfId="50764" xr:uid="{00000000-0005-0000-0000-000094C50000}"/>
    <cellStyle name="20% - Accent1 7 3 3 2 5 2" xfId="50765" xr:uid="{00000000-0005-0000-0000-000095C50000}"/>
    <cellStyle name="20% - Accent1 7 3 3 2 5 2 2" xfId="50766" xr:uid="{00000000-0005-0000-0000-000096C50000}"/>
    <cellStyle name="20% - Accent1 7 3 3 2 5 3" xfId="50767" xr:uid="{00000000-0005-0000-0000-000097C50000}"/>
    <cellStyle name="20% - Accent1 7 3 3 2 6" xfId="50768" xr:uid="{00000000-0005-0000-0000-000098C50000}"/>
    <cellStyle name="20% - Accent1 7 3 3 2 6 2" xfId="50769" xr:uid="{00000000-0005-0000-0000-000099C50000}"/>
    <cellStyle name="20% - Accent1 7 3 3 2 6 2 2" xfId="50770" xr:uid="{00000000-0005-0000-0000-00009AC50000}"/>
    <cellStyle name="20% - Accent1 7 3 3 2 6 3" xfId="50771" xr:uid="{00000000-0005-0000-0000-00009BC50000}"/>
    <cellStyle name="20% - Accent1 7 3 3 2 7" xfId="50772" xr:uid="{00000000-0005-0000-0000-00009CC50000}"/>
    <cellStyle name="20% - Accent1 7 3 3 2 7 2" xfId="50773" xr:uid="{00000000-0005-0000-0000-00009DC50000}"/>
    <cellStyle name="20% - Accent1 7 3 3 2 8" xfId="50774" xr:uid="{00000000-0005-0000-0000-00009EC50000}"/>
    <cellStyle name="20% - Accent1 7 3 3 2 8 2" xfId="50775" xr:uid="{00000000-0005-0000-0000-00009FC50000}"/>
    <cellStyle name="20% - Accent1 7 3 3 2 9" xfId="50776" xr:uid="{00000000-0005-0000-0000-0000A0C50000}"/>
    <cellStyle name="20% - Accent1 7 3 3 3" xfId="50777" xr:uid="{00000000-0005-0000-0000-0000A1C50000}"/>
    <cellStyle name="20% - Accent1 7 3 3 3 2" xfId="50778" xr:uid="{00000000-0005-0000-0000-0000A2C50000}"/>
    <cellStyle name="20% - Accent1 7 3 3 3 2 2" xfId="50779" xr:uid="{00000000-0005-0000-0000-0000A3C50000}"/>
    <cellStyle name="20% - Accent1 7 3 3 3 2 2 2" xfId="50780" xr:uid="{00000000-0005-0000-0000-0000A4C50000}"/>
    <cellStyle name="20% - Accent1 7 3 3 3 2 2 2 2" xfId="50781" xr:uid="{00000000-0005-0000-0000-0000A5C50000}"/>
    <cellStyle name="20% - Accent1 7 3 3 3 2 2 3" xfId="50782" xr:uid="{00000000-0005-0000-0000-0000A6C50000}"/>
    <cellStyle name="20% - Accent1 7 3 3 3 2 3" xfId="50783" xr:uid="{00000000-0005-0000-0000-0000A7C50000}"/>
    <cellStyle name="20% - Accent1 7 3 3 3 2 3 2" xfId="50784" xr:uid="{00000000-0005-0000-0000-0000A8C50000}"/>
    <cellStyle name="20% - Accent1 7 3 3 3 2 4" xfId="50785" xr:uid="{00000000-0005-0000-0000-0000A9C50000}"/>
    <cellStyle name="20% - Accent1 7 3 3 3 3" xfId="50786" xr:uid="{00000000-0005-0000-0000-0000AAC50000}"/>
    <cellStyle name="20% - Accent1 7 3 3 3 3 2" xfId="50787" xr:uid="{00000000-0005-0000-0000-0000ABC50000}"/>
    <cellStyle name="20% - Accent1 7 3 3 3 3 2 2" xfId="50788" xr:uid="{00000000-0005-0000-0000-0000ACC50000}"/>
    <cellStyle name="20% - Accent1 7 3 3 3 3 2 2 2" xfId="50789" xr:uid="{00000000-0005-0000-0000-0000ADC50000}"/>
    <cellStyle name="20% - Accent1 7 3 3 3 3 2 3" xfId="50790" xr:uid="{00000000-0005-0000-0000-0000AEC50000}"/>
    <cellStyle name="20% - Accent1 7 3 3 3 3 3" xfId="50791" xr:uid="{00000000-0005-0000-0000-0000AFC50000}"/>
    <cellStyle name="20% - Accent1 7 3 3 3 3 3 2" xfId="50792" xr:uid="{00000000-0005-0000-0000-0000B0C50000}"/>
    <cellStyle name="20% - Accent1 7 3 3 3 3 4" xfId="50793" xr:uid="{00000000-0005-0000-0000-0000B1C50000}"/>
    <cellStyle name="20% - Accent1 7 3 3 3 4" xfId="50794" xr:uid="{00000000-0005-0000-0000-0000B2C50000}"/>
    <cellStyle name="20% - Accent1 7 3 3 3 4 2" xfId="50795" xr:uid="{00000000-0005-0000-0000-0000B3C50000}"/>
    <cellStyle name="20% - Accent1 7 3 3 3 4 2 2" xfId="50796" xr:uid="{00000000-0005-0000-0000-0000B4C50000}"/>
    <cellStyle name="20% - Accent1 7 3 3 3 4 2 2 2" xfId="50797" xr:uid="{00000000-0005-0000-0000-0000B5C50000}"/>
    <cellStyle name="20% - Accent1 7 3 3 3 4 2 3" xfId="50798" xr:uid="{00000000-0005-0000-0000-0000B6C50000}"/>
    <cellStyle name="20% - Accent1 7 3 3 3 4 3" xfId="50799" xr:uid="{00000000-0005-0000-0000-0000B7C50000}"/>
    <cellStyle name="20% - Accent1 7 3 3 3 4 3 2" xfId="50800" xr:uid="{00000000-0005-0000-0000-0000B8C50000}"/>
    <cellStyle name="20% - Accent1 7 3 3 3 4 4" xfId="50801" xr:uid="{00000000-0005-0000-0000-0000B9C50000}"/>
    <cellStyle name="20% - Accent1 7 3 3 3 5" xfId="50802" xr:uid="{00000000-0005-0000-0000-0000BAC50000}"/>
    <cellStyle name="20% - Accent1 7 3 3 3 5 2" xfId="50803" xr:uid="{00000000-0005-0000-0000-0000BBC50000}"/>
    <cellStyle name="20% - Accent1 7 3 3 3 5 2 2" xfId="50804" xr:uid="{00000000-0005-0000-0000-0000BCC50000}"/>
    <cellStyle name="20% - Accent1 7 3 3 3 5 3" xfId="50805" xr:uid="{00000000-0005-0000-0000-0000BDC50000}"/>
    <cellStyle name="20% - Accent1 7 3 3 3 6" xfId="50806" xr:uid="{00000000-0005-0000-0000-0000BEC50000}"/>
    <cellStyle name="20% - Accent1 7 3 3 3 6 2" xfId="50807" xr:uid="{00000000-0005-0000-0000-0000BFC50000}"/>
    <cellStyle name="20% - Accent1 7 3 3 3 6 2 2" xfId="50808" xr:uid="{00000000-0005-0000-0000-0000C0C50000}"/>
    <cellStyle name="20% - Accent1 7 3 3 3 6 3" xfId="50809" xr:uid="{00000000-0005-0000-0000-0000C1C50000}"/>
    <cellStyle name="20% - Accent1 7 3 3 3 7" xfId="50810" xr:uid="{00000000-0005-0000-0000-0000C2C50000}"/>
    <cellStyle name="20% - Accent1 7 3 3 3 7 2" xfId="50811" xr:uid="{00000000-0005-0000-0000-0000C3C50000}"/>
    <cellStyle name="20% - Accent1 7 3 3 3 8" xfId="50812" xr:uid="{00000000-0005-0000-0000-0000C4C50000}"/>
    <cellStyle name="20% - Accent1 7 3 3 3 8 2" xfId="50813" xr:uid="{00000000-0005-0000-0000-0000C5C50000}"/>
    <cellStyle name="20% - Accent1 7 3 3 3 9" xfId="50814" xr:uid="{00000000-0005-0000-0000-0000C6C50000}"/>
    <cellStyle name="20% - Accent1 7 3 3 4" xfId="50815" xr:uid="{00000000-0005-0000-0000-0000C7C50000}"/>
    <cellStyle name="20% - Accent1 7 3 3 4 2" xfId="50816" xr:uid="{00000000-0005-0000-0000-0000C8C50000}"/>
    <cellStyle name="20% - Accent1 7 3 3 4 2 2" xfId="50817" xr:uid="{00000000-0005-0000-0000-0000C9C50000}"/>
    <cellStyle name="20% - Accent1 7 3 3 4 2 2 2" xfId="50818" xr:uid="{00000000-0005-0000-0000-0000CAC50000}"/>
    <cellStyle name="20% - Accent1 7 3 3 4 2 3" xfId="50819" xr:uid="{00000000-0005-0000-0000-0000CBC50000}"/>
    <cellStyle name="20% - Accent1 7 3 3 4 3" xfId="50820" xr:uid="{00000000-0005-0000-0000-0000CCC50000}"/>
    <cellStyle name="20% - Accent1 7 3 3 4 3 2" xfId="50821" xr:uid="{00000000-0005-0000-0000-0000CDC50000}"/>
    <cellStyle name="20% - Accent1 7 3 3 4 4" xfId="50822" xr:uid="{00000000-0005-0000-0000-0000CEC50000}"/>
    <cellStyle name="20% - Accent1 7 3 3 5" xfId="50823" xr:uid="{00000000-0005-0000-0000-0000CFC50000}"/>
    <cellStyle name="20% - Accent1 7 3 3 5 2" xfId="50824" xr:uid="{00000000-0005-0000-0000-0000D0C50000}"/>
    <cellStyle name="20% - Accent1 7 3 3 5 2 2" xfId="50825" xr:uid="{00000000-0005-0000-0000-0000D1C50000}"/>
    <cellStyle name="20% - Accent1 7 3 3 5 2 2 2" xfId="50826" xr:uid="{00000000-0005-0000-0000-0000D2C50000}"/>
    <cellStyle name="20% - Accent1 7 3 3 5 2 3" xfId="50827" xr:uid="{00000000-0005-0000-0000-0000D3C50000}"/>
    <cellStyle name="20% - Accent1 7 3 3 5 3" xfId="50828" xr:uid="{00000000-0005-0000-0000-0000D4C50000}"/>
    <cellStyle name="20% - Accent1 7 3 3 5 3 2" xfId="50829" xr:uid="{00000000-0005-0000-0000-0000D5C50000}"/>
    <cellStyle name="20% - Accent1 7 3 3 5 4" xfId="50830" xr:uid="{00000000-0005-0000-0000-0000D6C50000}"/>
    <cellStyle name="20% - Accent1 7 3 3 6" xfId="50831" xr:uid="{00000000-0005-0000-0000-0000D7C50000}"/>
    <cellStyle name="20% - Accent1 7 3 3 6 2" xfId="50832" xr:uid="{00000000-0005-0000-0000-0000D8C50000}"/>
    <cellStyle name="20% - Accent1 7 3 3 6 2 2" xfId="50833" xr:uid="{00000000-0005-0000-0000-0000D9C50000}"/>
    <cellStyle name="20% - Accent1 7 3 3 6 2 2 2" xfId="50834" xr:uid="{00000000-0005-0000-0000-0000DAC50000}"/>
    <cellStyle name="20% - Accent1 7 3 3 6 2 3" xfId="50835" xr:uid="{00000000-0005-0000-0000-0000DBC50000}"/>
    <cellStyle name="20% - Accent1 7 3 3 6 3" xfId="50836" xr:uid="{00000000-0005-0000-0000-0000DCC50000}"/>
    <cellStyle name="20% - Accent1 7 3 3 6 3 2" xfId="50837" xr:uid="{00000000-0005-0000-0000-0000DDC50000}"/>
    <cellStyle name="20% - Accent1 7 3 3 6 4" xfId="50838" xr:uid="{00000000-0005-0000-0000-0000DEC50000}"/>
    <cellStyle name="20% - Accent1 7 3 3 7" xfId="50839" xr:uid="{00000000-0005-0000-0000-0000DFC50000}"/>
    <cellStyle name="20% - Accent1 7 3 3 7 2" xfId="50840" xr:uid="{00000000-0005-0000-0000-0000E0C50000}"/>
    <cellStyle name="20% - Accent1 7 3 3 7 2 2" xfId="50841" xr:uid="{00000000-0005-0000-0000-0000E1C50000}"/>
    <cellStyle name="20% - Accent1 7 3 3 7 3" xfId="50842" xr:uid="{00000000-0005-0000-0000-0000E2C50000}"/>
    <cellStyle name="20% - Accent1 7 3 3 8" xfId="50843" xr:uid="{00000000-0005-0000-0000-0000E3C50000}"/>
    <cellStyle name="20% - Accent1 7 3 3 8 2" xfId="50844" xr:uid="{00000000-0005-0000-0000-0000E4C50000}"/>
    <cellStyle name="20% - Accent1 7 3 3 8 2 2" xfId="50845" xr:uid="{00000000-0005-0000-0000-0000E5C50000}"/>
    <cellStyle name="20% - Accent1 7 3 3 8 3" xfId="50846" xr:uid="{00000000-0005-0000-0000-0000E6C50000}"/>
    <cellStyle name="20% - Accent1 7 3 3 9" xfId="50847" xr:uid="{00000000-0005-0000-0000-0000E7C50000}"/>
    <cellStyle name="20% - Accent1 7 3 3 9 2" xfId="50848" xr:uid="{00000000-0005-0000-0000-0000E8C50000}"/>
    <cellStyle name="20% - Accent1 7 3 4" xfId="50849" xr:uid="{00000000-0005-0000-0000-0000E9C50000}"/>
    <cellStyle name="20% - Accent1 7 3 4 10" xfId="50850" xr:uid="{00000000-0005-0000-0000-0000EAC50000}"/>
    <cellStyle name="20% - Accent1 7 3 4 10 2" xfId="50851" xr:uid="{00000000-0005-0000-0000-0000EBC50000}"/>
    <cellStyle name="20% - Accent1 7 3 4 11" xfId="50852" xr:uid="{00000000-0005-0000-0000-0000ECC50000}"/>
    <cellStyle name="20% - Accent1 7 3 4 2" xfId="50853" xr:uid="{00000000-0005-0000-0000-0000EDC50000}"/>
    <cellStyle name="20% - Accent1 7 3 4 2 2" xfId="50854" xr:uid="{00000000-0005-0000-0000-0000EEC50000}"/>
    <cellStyle name="20% - Accent1 7 3 4 2 2 2" xfId="50855" xr:uid="{00000000-0005-0000-0000-0000EFC50000}"/>
    <cellStyle name="20% - Accent1 7 3 4 2 2 2 2" xfId="50856" xr:uid="{00000000-0005-0000-0000-0000F0C50000}"/>
    <cellStyle name="20% - Accent1 7 3 4 2 2 2 2 2" xfId="50857" xr:uid="{00000000-0005-0000-0000-0000F1C50000}"/>
    <cellStyle name="20% - Accent1 7 3 4 2 2 2 3" xfId="50858" xr:uid="{00000000-0005-0000-0000-0000F2C50000}"/>
    <cellStyle name="20% - Accent1 7 3 4 2 2 3" xfId="50859" xr:uid="{00000000-0005-0000-0000-0000F3C50000}"/>
    <cellStyle name="20% - Accent1 7 3 4 2 2 3 2" xfId="50860" xr:uid="{00000000-0005-0000-0000-0000F4C50000}"/>
    <cellStyle name="20% - Accent1 7 3 4 2 2 4" xfId="50861" xr:uid="{00000000-0005-0000-0000-0000F5C50000}"/>
    <cellStyle name="20% - Accent1 7 3 4 2 3" xfId="50862" xr:uid="{00000000-0005-0000-0000-0000F6C50000}"/>
    <cellStyle name="20% - Accent1 7 3 4 2 3 2" xfId="50863" xr:uid="{00000000-0005-0000-0000-0000F7C50000}"/>
    <cellStyle name="20% - Accent1 7 3 4 2 3 2 2" xfId="50864" xr:uid="{00000000-0005-0000-0000-0000F8C50000}"/>
    <cellStyle name="20% - Accent1 7 3 4 2 3 2 2 2" xfId="50865" xr:uid="{00000000-0005-0000-0000-0000F9C50000}"/>
    <cellStyle name="20% - Accent1 7 3 4 2 3 2 3" xfId="50866" xr:uid="{00000000-0005-0000-0000-0000FAC50000}"/>
    <cellStyle name="20% - Accent1 7 3 4 2 3 3" xfId="50867" xr:uid="{00000000-0005-0000-0000-0000FBC50000}"/>
    <cellStyle name="20% - Accent1 7 3 4 2 3 3 2" xfId="50868" xr:uid="{00000000-0005-0000-0000-0000FCC50000}"/>
    <cellStyle name="20% - Accent1 7 3 4 2 3 4" xfId="50869" xr:uid="{00000000-0005-0000-0000-0000FDC50000}"/>
    <cellStyle name="20% - Accent1 7 3 4 2 4" xfId="50870" xr:uid="{00000000-0005-0000-0000-0000FEC50000}"/>
    <cellStyle name="20% - Accent1 7 3 4 2 4 2" xfId="50871" xr:uid="{00000000-0005-0000-0000-0000FFC50000}"/>
    <cellStyle name="20% - Accent1 7 3 4 2 4 2 2" xfId="50872" xr:uid="{00000000-0005-0000-0000-000000C60000}"/>
    <cellStyle name="20% - Accent1 7 3 4 2 4 2 2 2" xfId="50873" xr:uid="{00000000-0005-0000-0000-000001C60000}"/>
    <cellStyle name="20% - Accent1 7 3 4 2 4 2 3" xfId="50874" xr:uid="{00000000-0005-0000-0000-000002C60000}"/>
    <cellStyle name="20% - Accent1 7 3 4 2 4 3" xfId="50875" xr:uid="{00000000-0005-0000-0000-000003C60000}"/>
    <cellStyle name="20% - Accent1 7 3 4 2 4 3 2" xfId="50876" xr:uid="{00000000-0005-0000-0000-000004C60000}"/>
    <cellStyle name="20% - Accent1 7 3 4 2 4 4" xfId="50877" xr:uid="{00000000-0005-0000-0000-000005C60000}"/>
    <cellStyle name="20% - Accent1 7 3 4 2 5" xfId="50878" xr:uid="{00000000-0005-0000-0000-000006C60000}"/>
    <cellStyle name="20% - Accent1 7 3 4 2 5 2" xfId="50879" xr:uid="{00000000-0005-0000-0000-000007C60000}"/>
    <cellStyle name="20% - Accent1 7 3 4 2 5 2 2" xfId="50880" xr:uid="{00000000-0005-0000-0000-000008C60000}"/>
    <cellStyle name="20% - Accent1 7 3 4 2 5 3" xfId="50881" xr:uid="{00000000-0005-0000-0000-000009C60000}"/>
    <cellStyle name="20% - Accent1 7 3 4 2 6" xfId="50882" xr:uid="{00000000-0005-0000-0000-00000AC60000}"/>
    <cellStyle name="20% - Accent1 7 3 4 2 6 2" xfId="50883" xr:uid="{00000000-0005-0000-0000-00000BC60000}"/>
    <cellStyle name="20% - Accent1 7 3 4 2 6 2 2" xfId="50884" xr:uid="{00000000-0005-0000-0000-00000CC60000}"/>
    <cellStyle name="20% - Accent1 7 3 4 2 6 3" xfId="50885" xr:uid="{00000000-0005-0000-0000-00000DC60000}"/>
    <cellStyle name="20% - Accent1 7 3 4 2 7" xfId="50886" xr:uid="{00000000-0005-0000-0000-00000EC60000}"/>
    <cellStyle name="20% - Accent1 7 3 4 2 7 2" xfId="50887" xr:uid="{00000000-0005-0000-0000-00000FC60000}"/>
    <cellStyle name="20% - Accent1 7 3 4 2 8" xfId="50888" xr:uid="{00000000-0005-0000-0000-000010C60000}"/>
    <cellStyle name="20% - Accent1 7 3 4 2 8 2" xfId="50889" xr:uid="{00000000-0005-0000-0000-000011C60000}"/>
    <cellStyle name="20% - Accent1 7 3 4 2 9" xfId="50890" xr:uid="{00000000-0005-0000-0000-000012C60000}"/>
    <cellStyle name="20% - Accent1 7 3 4 3" xfId="50891" xr:uid="{00000000-0005-0000-0000-000013C60000}"/>
    <cellStyle name="20% - Accent1 7 3 4 3 2" xfId="50892" xr:uid="{00000000-0005-0000-0000-000014C60000}"/>
    <cellStyle name="20% - Accent1 7 3 4 3 2 2" xfId="50893" xr:uid="{00000000-0005-0000-0000-000015C60000}"/>
    <cellStyle name="20% - Accent1 7 3 4 3 2 2 2" xfId="50894" xr:uid="{00000000-0005-0000-0000-000016C60000}"/>
    <cellStyle name="20% - Accent1 7 3 4 3 2 2 2 2" xfId="50895" xr:uid="{00000000-0005-0000-0000-000017C60000}"/>
    <cellStyle name="20% - Accent1 7 3 4 3 2 2 3" xfId="50896" xr:uid="{00000000-0005-0000-0000-000018C60000}"/>
    <cellStyle name="20% - Accent1 7 3 4 3 2 3" xfId="50897" xr:uid="{00000000-0005-0000-0000-000019C60000}"/>
    <cellStyle name="20% - Accent1 7 3 4 3 2 3 2" xfId="50898" xr:uid="{00000000-0005-0000-0000-00001AC60000}"/>
    <cellStyle name="20% - Accent1 7 3 4 3 2 4" xfId="50899" xr:uid="{00000000-0005-0000-0000-00001BC60000}"/>
    <cellStyle name="20% - Accent1 7 3 4 3 3" xfId="50900" xr:uid="{00000000-0005-0000-0000-00001CC60000}"/>
    <cellStyle name="20% - Accent1 7 3 4 3 3 2" xfId="50901" xr:uid="{00000000-0005-0000-0000-00001DC60000}"/>
    <cellStyle name="20% - Accent1 7 3 4 3 3 2 2" xfId="50902" xr:uid="{00000000-0005-0000-0000-00001EC60000}"/>
    <cellStyle name="20% - Accent1 7 3 4 3 3 2 2 2" xfId="50903" xr:uid="{00000000-0005-0000-0000-00001FC60000}"/>
    <cellStyle name="20% - Accent1 7 3 4 3 3 2 3" xfId="50904" xr:uid="{00000000-0005-0000-0000-000020C60000}"/>
    <cellStyle name="20% - Accent1 7 3 4 3 3 3" xfId="50905" xr:uid="{00000000-0005-0000-0000-000021C60000}"/>
    <cellStyle name="20% - Accent1 7 3 4 3 3 3 2" xfId="50906" xr:uid="{00000000-0005-0000-0000-000022C60000}"/>
    <cellStyle name="20% - Accent1 7 3 4 3 3 4" xfId="50907" xr:uid="{00000000-0005-0000-0000-000023C60000}"/>
    <cellStyle name="20% - Accent1 7 3 4 3 4" xfId="50908" xr:uid="{00000000-0005-0000-0000-000024C60000}"/>
    <cellStyle name="20% - Accent1 7 3 4 3 4 2" xfId="50909" xr:uid="{00000000-0005-0000-0000-000025C60000}"/>
    <cellStyle name="20% - Accent1 7 3 4 3 4 2 2" xfId="50910" xr:uid="{00000000-0005-0000-0000-000026C60000}"/>
    <cellStyle name="20% - Accent1 7 3 4 3 4 2 2 2" xfId="50911" xr:uid="{00000000-0005-0000-0000-000027C60000}"/>
    <cellStyle name="20% - Accent1 7 3 4 3 4 2 3" xfId="50912" xr:uid="{00000000-0005-0000-0000-000028C60000}"/>
    <cellStyle name="20% - Accent1 7 3 4 3 4 3" xfId="50913" xr:uid="{00000000-0005-0000-0000-000029C60000}"/>
    <cellStyle name="20% - Accent1 7 3 4 3 4 3 2" xfId="50914" xr:uid="{00000000-0005-0000-0000-00002AC60000}"/>
    <cellStyle name="20% - Accent1 7 3 4 3 4 4" xfId="50915" xr:uid="{00000000-0005-0000-0000-00002BC60000}"/>
    <cellStyle name="20% - Accent1 7 3 4 3 5" xfId="50916" xr:uid="{00000000-0005-0000-0000-00002CC60000}"/>
    <cellStyle name="20% - Accent1 7 3 4 3 5 2" xfId="50917" xr:uid="{00000000-0005-0000-0000-00002DC60000}"/>
    <cellStyle name="20% - Accent1 7 3 4 3 5 2 2" xfId="50918" xr:uid="{00000000-0005-0000-0000-00002EC60000}"/>
    <cellStyle name="20% - Accent1 7 3 4 3 5 3" xfId="50919" xr:uid="{00000000-0005-0000-0000-00002FC60000}"/>
    <cellStyle name="20% - Accent1 7 3 4 3 6" xfId="50920" xr:uid="{00000000-0005-0000-0000-000030C60000}"/>
    <cellStyle name="20% - Accent1 7 3 4 3 6 2" xfId="50921" xr:uid="{00000000-0005-0000-0000-000031C60000}"/>
    <cellStyle name="20% - Accent1 7 3 4 3 6 2 2" xfId="50922" xr:uid="{00000000-0005-0000-0000-000032C60000}"/>
    <cellStyle name="20% - Accent1 7 3 4 3 6 3" xfId="50923" xr:uid="{00000000-0005-0000-0000-000033C60000}"/>
    <cellStyle name="20% - Accent1 7 3 4 3 7" xfId="50924" xr:uid="{00000000-0005-0000-0000-000034C60000}"/>
    <cellStyle name="20% - Accent1 7 3 4 3 7 2" xfId="50925" xr:uid="{00000000-0005-0000-0000-000035C60000}"/>
    <cellStyle name="20% - Accent1 7 3 4 3 8" xfId="50926" xr:uid="{00000000-0005-0000-0000-000036C60000}"/>
    <cellStyle name="20% - Accent1 7 3 4 3 8 2" xfId="50927" xr:uid="{00000000-0005-0000-0000-000037C60000}"/>
    <cellStyle name="20% - Accent1 7 3 4 3 9" xfId="50928" xr:uid="{00000000-0005-0000-0000-000038C60000}"/>
    <cellStyle name="20% - Accent1 7 3 4 4" xfId="50929" xr:uid="{00000000-0005-0000-0000-000039C60000}"/>
    <cellStyle name="20% - Accent1 7 3 4 4 2" xfId="50930" xr:uid="{00000000-0005-0000-0000-00003AC60000}"/>
    <cellStyle name="20% - Accent1 7 3 4 4 2 2" xfId="50931" xr:uid="{00000000-0005-0000-0000-00003BC60000}"/>
    <cellStyle name="20% - Accent1 7 3 4 4 2 2 2" xfId="50932" xr:uid="{00000000-0005-0000-0000-00003CC60000}"/>
    <cellStyle name="20% - Accent1 7 3 4 4 2 3" xfId="50933" xr:uid="{00000000-0005-0000-0000-00003DC60000}"/>
    <cellStyle name="20% - Accent1 7 3 4 4 3" xfId="50934" xr:uid="{00000000-0005-0000-0000-00003EC60000}"/>
    <cellStyle name="20% - Accent1 7 3 4 4 3 2" xfId="50935" xr:uid="{00000000-0005-0000-0000-00003FC60000}"/>
    <cellStyle name="20% - Accent1 7 3 4 4 4" xfId="50936" xr:uid="{00000000-0005-0000-0000-000040C60000}"/>
    <cellStyle name="20% - Accent1 7 3 4 5" xfId="50937" xr:uid="{00000000-0005-0000-0000-000041C60000}"/>
    <cellStyle name="20% - Accent1 7 3 4 5 2" xfId="50938" xr:uid="{00000000-0005-0000-0000-000042C60000}"/>
    <cellStyle name="20% - Accent1 7 3 4 5 2 2" xfId="50939" xr:uid="{00000000-0005-0000-0000-000043C60000}"/>
    <cellStyle name="20% - Accent1 7 3 4 5 2 2 2" xfId="50940" xr:uid="{00000000-0005-0000-0000-000044C60000}"/>
    <cellStyle name="20% - Accent1 7 3 4 5 2 3" xfId="50941" xr:uid="{00000000-0005-0000-0000-000045C60000}"/>
    <cellStyle name="20% - Accent1 7 3 4 5 3" xfId="50942" xr:uid="{00000000-0005-0000-0000-000046C60000}"/>
    <cellStyle name="20% - Accent1 7 3 4 5 3 2" xfId="50943" xr:uid="{00000000-0005-0000-0000-000047C60000}"/>
    <cellStyle name="20% - Accent1 7 3 4 5 4" xfId="50944" xr:uid="{00000000-0005-0000-0000-000048C60000}"/>
    <cellStyle name="20% - Accent1 7 3 4 6" xfId="50945" xr:uid="{00000000-0005-0000-0000-000049C60000}"/>
    <cellStyle name="20% - Accent1 7 3 4 6 2" xfId="50946" xr:uid="{00000000-0005-0000-0000-00004AC60000}"/>
    <cellStyle name="20% - Accent1 7 3 4 6 2 2" xfId="50947" xr:uid="{00000000-0005-0000-0000-00004BC60000}"/>
    <cellStyle name="20% - Accent1 7 3 4 6 2 2 2" xfId="50948" xr:uid="{00000000-0005-0000-0000-00004CC60000}"/>
    <cellStyle name="20% - Accent1 7 3 4 6 2 3" xfId="50949" xr:uid="{00000000-0005-0000-0000-00004DC60000}"/>
    <cellStyle name="20% - Accent1 7 3 4 6 3" xfId="50950" xr:uid="{00000000-0005-0000-0000-00004EC60000}"/>
    <cellStyle name="20% - Accent1 7 3 4 6 3 2" xfId="50951" xr:uid="{00000000-0005-0000-0000-00004FC60000}"/>
    <cellStyle name="20% - Accent1 7 3 4 6 4" xfId="50952" xr:uid="{00000000-0005-0000-0000-000050C60000}"/>
    <cellStyle name="20% - Accent1 7 3 4 7" xfId="50953" xr:uid="{00000000-0005-0000-0000-000051C60000}"/>
    <cellStyle name="20% - Accent1 7 3 4 7 2" xfId="50954" xr:uid="{00000000-0005-0000-0000-000052C60000}"/>
    <cellStyle name="20% - Accent1 7 3 4 7 2 2" xfId="50955" xr:uid="{00000000-0005-0000-0000-000053C60000}"/>
    <cellStyle name="20% - Accent1 7 3 4 7 3" xfId="50956" xr:uid="{00000000-0005-0000-0000-000054C60000}"/>
    <cellStyle name="20% - Accent1 7 3 4 8" xfId="50957" xr:uid="{00000000-0005-0000-0000-000055C60000}"/>
    <cellStyle name="20% - Accent1 7 3 4 8 2" xfId="50958" xr:uid="{00000000-0005-0000-0000-000056C60000}"/>
    <cellStyle name="20% - Accent1 7 3 4 8 2 2" xfId="50959" xr:uid="{00000000-0005-0000-0000-000057C60000}"/>
    <cellStyle name="20% - Accent1 7 3 4 8 3" xfId="50960" xr:uid="{00000000-0005-0000-0000-000058C60000}"/>
    <cellStyle name="20% - Accent1 7 3 4 9" xfId="50961" xr:uid="{00000000-0005-0000-0000-000059C60000}"/>
    <cellStyle name="20% - Accent1 7 3 4 9 2" xfId="50962" xr:uid="{00000000-0005-0000-0000-00005AC60000}"/>
    <cellStyle name="20% - Accent1 7 3 5" xfId="50963" xr:uid="{00000000-0005-0000-0000-00005BC60000}"/>
    <cellStyle name="20% - Accent1 7 3 5 2" xfId="50964" xr:uid="{00000000-0005-0000-0000-00005CC60000}"/>
    <cellStyle name="20% - Accent1 7 3 5 2 2" xfId="50965" xr:uid="{00000000-0005-0000-0000-00005DC60000}"/>
    <cellStyle name="20% - Accent1 7 3 5 2 2 2" xfId="50966" xr:uid="{00000000-0005-0000-0000-00005EC60000}"/>
    <cellStyle name="20% - Accent1 7 3 5 2 2 2 2" xfId="50967" xr:uid="{00000000-0005-0000-0000-00005FC60000}"/>
    <cellStyle name="20% - Accent1 7 3 5 2 2 3" xfId="50968" xr:uid="{00000000-0005-0000-0000-000060C60000}"/>
    <cellStyle name="20% - Accent1 7 3 5 2 3" xfId="50969" xr:uid="{00000000-0005-0000-0000-000061C60000}"/>
    <cellStyle name="20% - Accent1 7 3 5 2 3 2" xfId="50970" xr:uid="{00000000-0005-0000-0000-000062C60000}"/>
    <cellStyle name="20% - Accent1 7 3 5 2 4" xfId="50971" xr:uid="{00000000-0005-0000-0000-000063C60000}"/>
    <cellStyle name="20% - Accent1 7 3 5 3" xfId="50972" xr:uid="{00000000-0005-0000-0000-000064C60000}"/>
    <cellStyle name="20% - Accent1 7 3 5 3 2" xfId="50973" xr:uid="{00000000-0005-0000-0000-000065C60000}"/>
    <cellStyle name="20% - Accent1 7 3 5 3 2 2" xfId="50974" xr:uid="{00000000-0005-0000-0000-000066C60000}"/>
    <cellStyle name="20% - Accent1 7 3 5 3 2 2 2" xfId="50975" xr:uid="{00000000-0005-0000-0000-000067C60000}"/>
    <cellStyle name="20% - Accent1 7 3 5 3 2 3" xfId="50976" xr:uid="{00000000-0005-0000-0000-000068C60000}"/>
    <cellStyle name="20% - Accent1 7 3 5 3 3" xfId="50977" xr:uid="{00000000-0005-0000-0000-000069C60000}"/>
    <cellStyle name="20% - Accent1 7 3 5 3 3 2" xfId="50978" xr:uid="{00000000-0005-0000-0000-00006AC60000}"/>
    <cellStyle name="20% - Accent1 7 3 5 3 4" xfId="50979" xr:uid="{00000000-0005-0000-0000-00006BC60000}"/>
    <cellStyle name="20% - Accent1 7 3 5 4" xfId="50980" xr:uid="{00000000-0005-0000-0000-00006CC60000}"/>
    <cellStyle name="20% - Accent1 7 3 5 4 2" xfId="50981" xr:uid="{00000000-0005-0000-0000-00006DC60000}"/>
    <cellStyle name="20% - Accent1 7 3 5 4 2 2" xfId="50982" xr:uid="{00000000-0005-0000-0000-00006EC60000}"/>
    <cellStyle name="20% - Accent1 7 3 5 4 2 2 2" xfId="50983" xr:uid="{00000000-0005-0000-0000-00006FC60000}"/>
    <cellStyle name="20% - Accent1 7 3 5 4 2 3" xfId="50984" xr:uid="{00000000-0005-0000-0000-000070C60000}"/>
    <cellStyle name="20% - Accent1 7 3 5 4 3" xfId="50985" xr:uid="{00000000-0005-0000-0000-000071C60000}"/>
    <cellStyle name="20% - Accent1 7 3 5 4 3 2" xfId="50986" xr:uid="{00000000-0005-0000-0000-000072C60000}"/>
    <cellStyle name="20% - Accent1 7 3 5 4 4" xfId="50987" xr:uid="{00000000-0005-0000-0000-000073C60000}"/>
    <cellStyle name="20% - Accent1 7 3 5 5" xfId="50988" xr:uid="{00000000-0005-0000-0000-000074C60000}"/>
    <cellStyle name="20% - Accent1 7 3 5 5 2" xfId="50989" xr:uid="{00000000-0005-0000-0000-000075C60000}"/>
    <cellStyle name="20% - Accent1 7 3 5 5 2 2" xfId="50990" xr:uid="{00000000-0005-0000-0000-000076C60000}"/>
    <cellStyle name="20% - Accent1 7 3 5 5 3" xfId="50991" xr:uid="{00000000-0005-0000-0000-000077C60000}"/>
    <cellStyle name="20% - Accent1 7 3 5 6" xfId="50992" xr:uid="{00000000-0005-0000-0000-000078C60000}"/>
    <cellStyle name="20% - Accent1 7 3 5 6 2" xfId="50993" xr:uid="{00000000-0005-0000-0000-000079C60000}"/>
    <cellStyle name="20% - Accent1 7 3 5 6 2 2" xfId="50994" xr:uid="{00000000-0005-0000-0000-00007AC60000}"/>
    <cellStyle name="20% - Accent1 7 3 5 6 3" xfId="50995" xr:uid="{00000000-0005-0000-0000-00007BC60000}"/>
    <cellStyle name="20% - Accent1 7 3 5 7" xfId="50996" xr:uid="{00000000-0005-0000-0000-00007CC60000}"/>
    <cellStyle name="20% - Accent1 7 3 5 7 2" xfId="50997" xr:uid="{00000000-0005-0000-0000-00007DC60000}"/>
    <cellStyle name="20% - Accent1 7 3 5 8" xfId="50998" xr:uid="{00000000-0005-0000-0000-00007EC60000}"/>
    <cellStyle name="20% - Accent1 7 3 5 8 2" xfId="50999" xr:uid="{00000000-0005-0000-0000-00007FC60000}"/>
    <cellStyle name="20% - Accent1 7 3 5 9" xfId="51000" xr:uid="{00000000-0005-0000-0000-000080C60000}"/>
    <cellStyle name="20% - Accent1 7 3 6" xfId="51001" xr:uid="{00000000-0005-0000-0000-000081C60000}"/>
    <cellStyle name="20% - Accent1 7 3 6 2" xfId="51002" xr:uid="{00000000-0005-0000-0000-000082C60000}"/>
    <cellStyle name="20% - Accent1 7 3 6 2 2" xfId="51003" xr:uid="{00000000-0005-0000-0000-000083C60000}"/>
    <cellStyle name="20% - Accent1 7 3 6 2 2 2" xfId="51004" xr:uid="{00000000-0005-0000-0000-000084C60000}"/>
    <cellStyle name="20% - Accent1 7 3 6 2 2 2 2" xfId="51005" xr:uid="{00000000-0005-0000-0000-000085C60000}"/>
    <cellStyle name="20% - Accent1 7 3 6 2 2 3" xfId="51006" xr:uid="{00000000-0005-0000-0000-000086C60000}"/>
    <cellStyle name="20% - Accent1 7 3 6 2 3" xfId="51007" xr:uid="{00000000-0005-0000-0000-000087C60000}"/>
    <cellStyle name="20% - Accent1 7 3 6 2 3 2" xfId="51008" xr:uid="{00000000-0005-0000-0000-000088C60000}"/>
    <cellStyle name="20% - Accent1 7 3 6 2 4" xfId="51009" xr:uid="{00000000-0005-0000-0000-000089C60000}"/>
    <cellStyle name="20% - Accent1 7 3 6 3" xfId="51010" xr:uid="{00000000-0005-0000-0000-00008AC60000}"/>
    <cellStyle name="20% - Accent1 7 3 6 3 2" xfId="51011" xr:uid="{00000000-0005-0000-0000-00008BC60000}"/>
    <cellStyle name="20% - Accent1 7 3 6 3 2 2" xfId="51012" xr:uid="{00000000-0005-0000-0000-00008CC60000}"/>
    <cellStyle name="20% - Accent1 7 3 6 3 2 2 2" xfId="51013" xr:uid="{00000000-0005-0000-0000-00008DC60000}"/>
    <cellStyle name="20% - Accent1 7 3 6 3 2 3" xfId="51014" xr:uid="{00000000-0005-0000-0000-00008EC60000}"/>
    <cellStyle name="20% - Accent1 7 3 6 3 3" xfId="51015" xr:uid="{00000000-0005-0000-0000-00008FC60000}"/>
    <cellStyle name="20% - Accent1 7 3 6 3 3 2" xfId="51016" xr:uid="{00000000-0005-0000-0000-000090C60000}"/>
    <cellStyle name="20% - Accent1 7 3 6 3 4" xfId="51017" xr:uid="{00000000-0005-0000-0000-000091C60000}"/>
    <cellStyle name="20% - Accent1 7 3 6 4" xfId="51018" xr:uid="{00000000-0005-0000-0000-000092C60000}"/>
    <cellStyle name="20% - Accent1 7 3 6 4 2" xfId="51019" xr:uid="{00000000-0005-0000-0000-000093C60000}"/>
    <cellStyle name="20% - Accent1 7 3 6 4 2 2" xfId="51020" xr:uid="{00000000-0005-0000-0000-000094C60000}"/>
    <cellStyle name="20% - Accent1 7 3 6 4 2 2 2" xfId="51021" xr:uid="{00000000-0005-0000-0000-000095C60000}"/>
    <cellStyle name="20% - Accent1 7 3 6 4 2 3" xfId="51022" xr:uid="{00000000-0005-0000-0000-000096C60000}"/>
    <cellStyle name="20% - Accent1 7 3 6 4 3" xfId="51023" xr:uid="{00000000-0005-0000-0000-000097C60000}"/>
    <cellStyle name="20% - Accent1 7 3 6 4 3 2" xfId="51024" xr:uid="{00000000-0005-0000-0000-000098C60000}"/>
    <cellStyle name="20% - Accent1 7 3 6 4 4" xfId="51025" xr:uid="{00000000-0005-0000-0000-000099C60000}"/>
    <cellStyle name="20% - Accent1 7 3 6 5" xfId="51026" xr:uid="{00000000-0005-0000-0000-00009AC60000}"/>
    <cellStyle name="20% - Accent1 7 3 6 5 2" xfId="51027" xr:uid="{00000000-0005-0000-0000-00009BC60000}"/>
    <cellStyle name="20% - Accent1 7 3 6 5 2 2" xfId="51028" xr:uid="{00000000-0005-0000-0000-00009CC60000}"/>
    <cellStyle name="20% - Accent1 7 3 6 5 3" xfId="51029" xr:uid="{00000000-0005-0000-0000-00009DC60000}"/>
    <cellStyle name="20% - Accent1 7 3 6 6" xfId="51030" xr:uid="{00000000-0005-0000-0000-00009EC60000}"/>
    <cellStyle name="20% - Accent1 7 3 6 6 2" xfId="51031" xr:uid="{00000000-0005-0000-0000-00009FC60000}"/>
    <cellStyle name="20% - Accent1 7 3 6 6 2 2" xfId="51032" xr:uid="{00000000-0005-0000-0000-0000A0C60000}"/>
    <cellStyle name="20% - Accent1 7 3 6 6 3" xfId="51033" xr:uid="{00000000-0005-0000-0000-0000A1C60000}"/>
    <cellStyle name="20% - Accent1 7 3 6 7" xfId="51034" xr:uid="{00000000-0005-0000-0000-0000A2C60000}"/>
    <cellStyle name="20% - Accent1 7 3 6 7 2" xfId="51035" xr:uid="{00000000-0005-0000-0000-0000A3C60000}"/>
    <cellStyle name="20% - Accent1 7 3 6 8" xfId="51036" xr:uid="{00000000-0005-0000-0000-0000A4C60000}"/>
    <cellStyle name="20% - Accent1 7 3 6 8 2" xfId="51037" xr:uid="{00000000-0005-0000-0000-0000A5C60000}"/>
    <cellStyle name="20% - Accent1 7 3 6 9" xfId="51038" xr:uid="{00000000-0005-0000-0000-0000A6C60000}"/>
    <cellStyle name="20% - Accent1 7 3 7" xfId="51039" xr:uid="{00000000-0005-0000-0000-0000A7C60000}"/>
    <cellStyle name="20% - Accent1 7 3 7 2" xfId="51040" xr:uid="{00000000-0005-0000-0000-0000A8C60000}"/>
    <cellStyle name="20% - Accent1 7 3 7 2 2" xfId="51041" xr:uid="{00000000-0005-0000-0000-0000A9C60000}"/>
    <cellStyle name="20% - Accent1 7 3 7 2 2 2" xfId="51042" xr:uid="{00000000-0005-0000-0000-0000AAC60000}"/>
    <cellStyle name="20% - Accent1 7 3 7 2 3" xfId="51043" xr:uid="{00000000-0005-0000-0000-0000ABC60000}"/>
    <cellStyle name="20% - Accent1 7 3 7 3" xfId="51044" xr:uid="{00000000-0005-0000-0000-0000ACC60000}"/>
    <cellStyle name="20% - Accent1 7 3 7 3 2" xfId="51045" xr:uid="{00000000-0005-0000-0000-0000ADC60000}"/>
    <cellStyle name="20% - Accent1 7 3 7 4" xfId="51046" xr:uid="{00000000-0005-0000-0000-0000AEC60000}"/>
    <cellStyle name="20% - Accent1 7 3 8" xfId="51047" xr:uid="{00000000-0005-0000-0000-0000AFC60000}"/>
    <cellStyle name="20% - Accent1 7 3 8 2" xfId="51048" xr:uid="{00000000-0005-0000-0000-0000B0C60000}"/>
    <cellStyle name="20% - Accent1 7 3 8 2 2" xfId="51049" xr:uid="{00000000-0005-0000-0000-0000B1C60000}"/>
    <cellStyle name="20% - Accent1 7 3 8 2 2 2" xfId="51050" xr:uid="{00000000-0005-0000-0000-0000B2C60000}"/>
    <cellStyle name="20% - Accent1 7 3 8 2 3" xfId="51051" xr:uid="{00000000-0005-0000-0000-0000B3C60000}"/>
    <cellStyle name="20% - Accent1 7 3 8 3" xfId="51052" xr:uid="{00000000-0005-0000-0000-0000B4C60000}"/>
    <cellStyle name="20% - Accent1 7 3 8 3 2" xfId="51053" xr:uid="{00000000-0005-0000-0000-0000B5C60000}"/>
    <cellStyle name="20% - Accent1 7 3 8 4" xfId="51054" xr:uid="{00000000-0005-0000-0000-0000B6C60000}"/>
    <cellStyle name="20% - Accent1 7 3 9" xfId="51055" xr:uid="{00000000-0005-0000-0000-0000B7C60000}"/>
    <cellStyle name="20% - Accent1 7 3 9 2" xfId="51056" xr:uid="{00000000-0005-0000-0000-0000B8C60000}"/>
    <cellStyle name="20% - Accent1 7 3 9 2 2" xfId="51057" xr:uid="{00000000-0005-0000-0000-0000B9C60000}"/>
    <cellStyle name="20% - Accent1 7 3 9 2 2 2" xfId="51058" xr:uid="{00000000-0005-0000-0000-0000BAC60000}"/>
    <cellStyle name="20% - Accent1 7 3 9 2 3" xfId="51059" xr:uid="{00000000-0005-0000-0000-0000BBC60000}"/>
    <cellStyle name="20% - Accent1 7 3 9 3" xfId="51060" xr:uid="{00000000-0005-0000-0000-0000BCC60000}"/>
    <cellStyle name="20% - Accent1 7 3 9 3 2" xfId="51061" xr:uid="{00000000-0005-0000-0000-0000BDC60000}"/>
    <cellStyle name="20% - Accent1 7 3 9 4" xfId="51062" xr:uid="{00000000-0005-0000-0000-0000BEC60000}"/>
    <cellStyle name="20% - Accent1 7 4" xfId="51063" xr:uid="{00000000-0005-0000-0000-0000BFC60000}"/>
    <cellStyle name="20% - Accent1 7 4 10" xfId="51064" xr:uid="{00000000-0005-0000-0000-0000C0C60000}"/>
    <cellStyle name="20% - Accent1 7 4 10 2" xfId="51065" xr:uid="{00000000-0005-0000-0000-0000C1C60000}"/>
    <cellStyle name="20% - Accent1 7 4 11" xfId="51066" xr:uid="{00000000-0005-0000-0000-0000C2C60000}"/>
    <cellStyle name="20% - Accent1 7 4 2" xfId="51067" xr:uid="{00000000-0005-0000-0000-0000C3C60000}"/>
    <cellStyle name="20% - Accent1 7 4 2 2" xfId="51068" xr:uid="{00000000-0005-0000-0000-0000C4C60000}"/>
    <cellStyle name="20% - Accent1 7 4 2 2 2" xfId="51069" xr:uid="{00000000-0005-0000-0000-0000C5C60000}"/>
    <cellStyle name="20% - Accent1 7 4 2 2 2 2" xfId="51070" xr:uid="{00000000-0005-0000-0000-0000C6C60000}"/>
    <cellStyle name="20% - Accent1 7 4 2 2 2 2 2" xfId="51071" xr:uid="{00000000-0005-0000-0000-0000C7C60000}"/>
    <cellStyle name="20% - Accent1 7 4 2 2 2 3" xfId="51072" xr:uid="{00000000-0005-0000-0000-0000C8C60000}"/>
    <cellStyle name="20% - Accent1 7 4 2 2 3" xfId="51073" xr:uid="{00000000-0005-0000-0000-0000C9C60000}"/>
    <cellStyle name="20% - Accent1 7 4 2 2 3 2" xfId="51074" xr:uid="{00000000-0005-0000-0000-0000CAC60000}"/>
    <cellStyle name="20% - Accent1 7 4 2 2 4" xfId="51075" xr:uid="{00000000-0005-0000-0000-0000CBC60000}"/>
    <cellStyle name="20% - Accent1 7 4 2 3" xfId="51076" xr:uid="{00000000-0005-0000-0000-0000CCC60000}"/>
    <cellStyle name="20% - Accent1 7 4 2 3 2" xfId="51077" xr:uid="{00000000-0005-0000-0000-0000CDC60000}"/>
    <cellStyle name="20% - Accent1 7 4 2 3 2 2" xfId="51078" xr:uid="{00000000-0005-0000-0000-0000CEC60000}"/>
    <cellStyle name="20% - Accent1 7 4 2 3 2 2 2" xfId="51079" xr:uid="{00000000-0005-0000-0000-0000CFC60000}"/>
    <cellStyle name="20% - Accent1 7 4 2 3 2 3" xfId="51080" xr:uid="{00000000-0005-0000-0000-0000D0C60000}"/>
    <cellStyle name="20% - Accent1 7 4 2 3 3" xfId="51081" xr:uid="{00000000-0005-0000-0000-0000D1C60000}"/>
    <cellStyle name="20% - Accent1 7 4 2 3 3 2" xfId="51082" xr:uid="{00000000-0005-0000-0000-0000D2C60000}"/>
    <cellStyle name="20% - Accent1 7 4 2 3 4" xfId="51083" xr:uid="{00000000-0005-0000-0000-0000D3C60000}"/>
    <cellStyle name="20% - Accent1 7 4 2 4" xfId="51084" xr:uid="{00000000-0005-0000-0000-0000D4C60000}"/>
    <cellStyle name="20% - Accent1 7 4 2 4 2" xfId="51085" xr:uid="{00000000-0005-0000-0000-0000D5C60000}"/>
    <cellStyle name="20% - Accent1 7 4 2 4 2 2" xfId="51086" xr:uid="{00000000-0005-0000-0000-0000D6C60000}"/>
    <cellStyle name="20% - Accent1 7 4 2 4 2 2 2" xfId="51087" xr:uid="{00000000-0005-0000-0000-0000D7C60000}"/>
    <cellStyle name="20% - Accent1 7 4 2 4 2 3" xfId="51088" xr:uid="{00000000-0005-0000-0000-0000D8C60000}"/>
    <cellStyle name="20% - Accent1 7 4 2 4 3" xfId="51089" xr:uid="{00000000-0005-0000-0000-0000D9C60000}"/>
    <cellStyle name="20% - Accent1 7 4 2 4 3 2" xfId="51090" xr:uid="{00000000-0005-0000-0000-0000DAC60000}"/>
    <cellStyle name="20% - Accent1 7 4 2 4 4" xfId="51091" xr:uid="{00000000-0005-0000-0000-0000DBC60000}"/>
    <cellStyle name="20% - Accent1 7 4 2 5" xfId="51092" xr:uid="{00000000-0005-0000-0000-0000DCC60000}"/>
    <cellStyle name="20% - Accent1 7 4 2 5 2" xfId="51093" xr:uid="{00000000-0005-0000-0000-0000DDC60000}"/>
    <cellStyle name="20% - Accent1 7 4 2 5 2 2" xfId="51094" xr:uid="{00000000-0005-0000-0000-0000DEC60000}"/>
    <cellStyle name="20% - Accent1 7 4 2 5 3" xfId="51095" xr:uid="{00000000-0005-0000-0000-0000DFC60000}"/>
    <cellStyle name="20% - Accent1 7 4 2 6" xfId="51096" xr:uid="{00000000-0005-0000-0000-0000E0C60000}"/>
    <cellStyle name="20% - Accent1 7 4 2 6 2" xfId="51097" xr:uid="{00000000-0005-0000-0000-0000E1C60000}"/>
    <cellStyle name="20% - Accent1 7 4 2 6 2 2" xfId="51098" xr:uid="{00000000-0005-0000-0000-0000E2C60000}"/>
    <cellStyle name="20% - Accent1 7 4 2 6 3" xfId="51099" xr:uid="{00000000-0005-0000-0000-0000E3C60000}"/>
    <cellStyle name="20% - Accent1 7 4 2 7" xfId="51100" xr:uid="{00000000-0005-0000-0000-0000E4C60000}"/>
    <cellStyle name="20% - Accent1 7 4 2 7 2" xfId="51101" xr:uid="{00000000-0005-0000-0000-0000E5C60000}"/>
    <cellStyle name="20% - Accent1 7 4 2 8" xfId="51102" xr:uid="{00000000-0005-0000-0000-0000E6C60000}"/>
    <cellStyle name="20% - Accent1 7 4 2 8 2" xfId="51103" xr:uid="{00000000-0005-0000-0000-0000E7C60000}"/>
    <cellStyle name="20% - Accent1 7 4 2 9" xfId="51104" xr:uid="{00000000-0005-0000-0000-0000E8C60000}"/>
    <cellStyle name="20% - Accent1 7 4 3" xfId="51105" xr:uid="{00000000-0005-0000-0000-0000E9C60000}"/>
    <cellStyle name="20% - Accent1 7 4 3 2" xfId="51106" xr:uid="{00000000-0005-0000-0000-0000EAC60000}"/>
    <cellStyle name="20% - Accent1 7 4 3 2 2" xfId="51107" xr:uid="{00000000-0005-0000-0000-0000EBC60000}"/>
    <cellStyle name="20% - Accent1 7 4 3 2 2 2" xfId="51108" xr:uid="{00000000-0005-0000-0000-0000ECC60000}"/>
    <cellStyle name="20% - Accent1 7 4 3 2 2 2 2" xfId="51109" xr:uid="{00000000-0005-0000-0000-0000EDC60000}"/>
    <cellStyle name="20% - Accent1 7 4 3 2 2 3" xfId="51110" xr:uid="{00000000-0005-0000-0000-0000EEC60000}"/>
    <cellStyle name="20% - Accent1 7 4 3 2 3" xfId="51111" xr:uid="{00000000-0005-0000-0000-0000EFC60000}"/>
    <cellStyle name="20% - Accent1 7 4 3 2 3 2" xfId="51112" xr:uid="{00000000-0005-0000-0000-0000F0C60000}"/>
    <cellStyle name="20% - Accent1 7 4 3 2 4" xfId="51113" xr:uid="{00000000-0005-0000-0000-0000F1C60000}"/>
    <cellStyle name="20% - Accent1 7 4 3 3" xfId="51114" xr:uid="{00000000-0005-0000-0000-0000F2C60000}"/>
    <cellStyle name="20% - Accent1 7 4 3 3 2" xfId="51115" xr:uid="{00000000-0005-0000-0000-0000F3C60000}"/>
    <cellStyle name="20% - Accent1 7 4 3 3 2 2" xfId="51116" xr:uid="{00000000-0005-0000-0000-0000F4C60000}"/>
    <cellStyle name="20% - Accent1 7 4 3 3 2 2 2" xfId="51117" xr:uid="{00000000-0005-0000-0000-0000F5C60000}"/>
    <cellStyle name="20% - Accent1 7 4 3 3 2 3" xfId="51118" xr:uid="{00000000-0005-0000-0000-0000F6C60000}"/>
    <cellStyle name="20% - Accent1 7 4 3 3 3" xfId="51119" xr:uid="{00000000-0005-0000-0000-0000F7C60000}"/>
    <cellStyle name="20% - Accent1 7 4 3 3 3 2" xfId="51120" xr:uid="{00000000-0005-0000-0000-0000F8C60000}"/>
    <cellStyle name="20% - Accent1 7 4 3 3 4" xfId="51121" xr:uid="{00000000-0005-0000-0000-0000F9C60000}"/>
    <cellStyle name="20% - Accent1 7 4 3 4" xfId="51122" xr:uid="{00000000-0005-0000-0000-0000FAC60000}"/>
    <cellStyle name="20% - Accent1 7 4 3 4 2" xfId="51123" xr:uid="{00000000-0005-0000-0000-0000FBC60000}"/>
    <cellStyle name="20% - Accent1 7 4 3 4 2 2" xfId="51124" xr:uid="{00000000-0005-0000-0000-0000FCC60000}"/>
    <cellStyle name="20% - Accent1 7 4 3 4 2 2 2" xfId="51125" xr:uid="{00000000-0005-0000-0000-0000FDC60000}"/>
    <cellStyle name="20% - Accent1 7 4 3 4 2 3" xfId="51126" xr:uid="{00000000-0005-0000-0000-0000FEC60000}"/>
    <cellStyle name="20% - Accent1 7 4 3 4 3" xfId="51127" xr:uid="{00000000-0005-0000-0000-0000FFC60000}"/>
    <cellStyle name="20% - Accent1 7 4 3 4 3 2" xfId="51128" xr:uid="{00000000-0005-0000-0000-000000C70000}"/>
    <cellStyle name="20% - Accent1 7 4 3 4 4" xfId="51129" xr:uid="{00000000-0005-0000-0000-000001C70000}"/>
    <cellStyle name="20% - Accent1 7 4 3 5" xfId="51130" xr:uid="{00000000-0005-0000-0000-000002C70000}"/>
    <cellStyle name="20% - Accent1 7 4 3 5 2" xfId="51131" xr:uid="{00000000-0005-0000-0000-000003C70000}"/>
    <cellStyle name="20% - Accent1 7 4 3 5 2 2" xfId="51132" xr:uid="{00000000-0005-0000-0000-000004C70000}"/>
    <cellStyle name="20% - Accent1 7 4 3 5 3" xfId="51133" xr:uid="{00000000-0005-0000-0000-000005C70000}"/>
    <cellStyle name="20% - Accent1 7 4 3 6" xfId="51134" xr:uid="{00000000-0005-0000-0000-000006C70000}"/>
    <cellStyle name="20% - Accent1 7 4 3 6 2" xfId="51135" xr:uid="{00000000-0005-0000-0000-000007C70000}"/>
    <cellStyle name="20% - Accent1 7 4 3 6 2 2" xfId="51136" xr:uid="{00000000-0005-0000-0000-000008C70000}"/>
    <cellStyle name="20% - Accent1 7 4 3 6 3" xfId="51137" xr:uid="{00000000-0005-0000-0000-000009C70000}"/>
    <cellStyle name="20% - Accent1 7 4 3 7" xfId="51138" xr:uid="{00000000-0005-0000-0000-00000AC70000}"/>
    <cellStyle name="20% - Accent1 7 4 3 7 2" xfId="51139" xr:uid="{00000000-0005-0000-0000-00000BC70000}"/>
    <cellStyle name="20% - Accent1 7 4 3 8" xfId="51140" xr:uid="{00000000-0005-0000-0000-00000CC70000}"/>
    <cellStyle name="20% - Accent1 7 4 3 8 2" xfId="51141" xr:uid="{00000000-0005-0000-0000-00000DC70000}"/>
    <cellStyle name="20% - Accent1 7 4 3 9" xfId="51142" xr:uid="{00000000-0005-0000-0000-00000EC70000}"/>
    <cellStyle name="20% - Accent1 7 4 4" xfId="51143" xr:uid="{00000000-0005-0000-0000-00000FC70000}"/>
    <cellStyle name="20% - Accent1 7 4 4 2" xfId="51144" xr:uid="{00000000-0005-0000-0000-000010C70000}"/>
    <cellStyle name="20% - Accent1 7 4 4 2 2" xfId="51145" xr:uid="{00000000-0005-0000-0000-000011C70000}"/>
    <cellStyle name="20% - Accent1 7 4 4 2 2 2" xfId="51146" xr:uid="{00000000-0005-0000-0000-000012C70000}"/>
    <cellStyle name="20% - Accent1 7 4 4 2 3" xfId="51147" xr:uid="{00000000-0005-0000-0000-000013C70000}"/>
    <cellStyle name="20% - Accent1 7 4 4 3" xfId="51148" xr:uid="{00000000-0005-0000-0000-000014C70000}"/>
    <cellStyle name="20% - Accent1 7 4 4 3 2" xfId="51149" xr:uid="{00000000-0005-0000-0000-000015C70000}"/>
    <cellStyle name="20% - Accent1 7 4 4 4" xfId="51150" xr:uid="{00000000-0005-0000-0000-000016C70000}"/>
    <cellStyle name="20% - Accent1 7 4 5" xfId="51151" xr:uid="{00000000-0005-0000-0000-000017C70000}"/>
    <cellStyle name="20% - Accent1 7 4 5 2" xfId="51152" xr:uid="{00000000-0005-0000-0000-000018C70000}"/>
    <cellStyle name="20% - Accent1 7 4 5 2 2" xfId="51153" xr:uid="{00000000-0005-0000-0000-000019C70000}"/>
    <cellStyle name="20% - Accent1 7 4 5 2 2 2" xfId="51154" xr:uid="{00000000-0005-0000-0000-00001AC70000}"/>
    <cellStyle name="20% - Accent1 7 4 5 2 3" xfId="51155" xr:uid="{00000000-0005-0000-0000-00001BC70000}"/>
    <cellStyle name="20% - Accent1 7 4 5 3" xfId="51156" xr:uid="{00000000-0005-0000-0000-00001CC70000}"/>
    <cellStyle name="20% - Accent1 7 4 5 3 2" xfId="51157" xr:uid="{00000000-0005-0000-0000-00001DC70000}"/>
    <cellStyle name="20% - Accent1 7 4 5 4" xfId="51158" xr:uid="{00000000-0005-0000-0000-00001EC70000}"/>
    <cellStyle name="20% - Accent1 7 4 6" xfId="51159" xr:uid="{00000000-0005-0000-0000-00001FC70000}"/>
    <cellStyle name="20% - Accent1 7 4 6 2" xfId="51160" xr:uid="{00000000-0005-0000-0000-000020C70000}"/>
    <cellStyle name="20% - Accent1 7 4 6 2 2" xfId="51161" xr:uid="{00000000-0005-0000-0000-000021C70000}"/>
    <cellStyle name="20% - Accent1 7 4 6 2 2 2" xfId="51162" xr:uid="{00000000-0005-0000-0000-000022C70000}"/>
    <cellStyle name="20% - Accent1 7 4 6 2 3" xfId="51163" xr:uid="{00000000-0005-0000-0000-000023C70000}"/>
    <cellStyle name="20% - Accent1 7 4 6 3" xfId="51164" xr:uid="{00000000-0005-0000-0000-000024C70000}"/>
    <cellStyle name="20% - Accent1 7 4 6 3 2" xfId="51165" xr:uid="{00000000-0005-0000-0000-000025C70000}"/>
    <cellStyle name="20% - Accent1 7 4 6 4" xfId="51166" xr:uid="{00000000-0005-0000-0000-000026C70000}"/>
    <cellStyle name="20% - Accent1 7 4 7" xfId="51167" xr:uid="{00000000-0005-0000-0000-000027C70000}"/>
    <cellStyle name="20% - Accent1 7 4 7 2" xfId="51168" xr:uid="{00000000-0005-0000-0000-000028C70000}"/>
    <cellStyle name="20% - Accent1 7 4 7 2 2" xfId="51169" xr:uid="{00000000-0005-0000-0000-000029C70000}"/>
    <cellStyle name="20% - Accent1 7 4 7 3" xfId="51170" xr:uid="{00000000-0005-0000-0000-00002AC70000}"/>
    <cellStyle name="20% - Accent1 7 4 8" xfId="51171" xr:uid="{00000000-0005-0000-0000-00002BC70000}"/>
    <cellStyle name="20% - Accent1 7 4 8 2" xfId="51172" xr:uid="{00000000-0005-0000-0000-00002CC70000}"/>
    <cellStyle name="20% - Accent1 7 4 8 2 2" xfId="51173" xr:uid="{00000000-0005-0000-0000-00002DC70000}"/>
    <cellStyle name="20% - Accent1 7 4 8 3" xfId="51174" xr:uid="{00000000-0005-0000-0000-00002EC70000}"/>
    <cellStyle name="20% - Accent1 7 4 9" xfId="51175" xr:uid="{00000000-0005-0000-0000-00002FC70000}"/>
    <cellStyle name="20% - Accent1 7 4 9 2" xfId="51176" xr:uid="{00000000-0005-0000-0000-000030C70000}"/>
    <cellStyle name="20% - Accent1 7 5" xfId="51177" xr:uid="{00000000-0005-0000-0000-000031C70000}"/>
    <cellStyle name="20% - Accent1 7 5 10" xfId="51178" xr:uid="{00000000-0005-0000-0000-000032C70000}"/>
    <cellStyle name="20% - Accent1 7 5 10 2" xfId="51179" xr:uid="{00000000-0005-0000-0000-000033C70000}"/>
    <cellStyle name="20% - Accent1 7 5 11" xfId="51180" xr:uid="{00000000-0005-0000-0000-000034C70000}"/>
    <cellStyle name="20% - Accent1 7 5 2" xfId="51181" xr:uid="{00000000-0005-0000-0000-000035C70000}"/>
    <cellStyle name="20% - Accent1 7 5 2 2" xfId="51182" xr:uid="{00000000-0005-0000-0000-000036C70000}"/>
    <cellStyle name="20% - Accent1 7 5 2 2 2" xfId="51183" xr:uid="{00000000-0005-0000-0000-000037C70000}"/>
    <cellStyle name="20% - Accent1 7 5 2 2 2 2" xfId="51184" xr:uid="{00000000-0005-0000-0000-000038C70000}"/>
    <cellStyle name="20% - Accent1 7 5 2 2 2 2 2" xfId="51185" xr:uid="{00000000-0005-0000-0000-000039C70000}"/>
    <cellStyle name="20% - Accent1 7 5 2 2 2 3" xfId="51186" xr:uid="{00000000-0005-0000-0000-00003AC70000}"/>
    <cellStyle name="20% - Accent1 7 5 2 2 3" xfId="51187" xr:uid="{00000000-0005-0000-0000-00003BC70000}"/>
    <cellStyle name="20% - Accent1 7 5 2 2 3 2" xfId="51188" xr:uid="{00000000-0005-0000-0000-00003CC70000}"/>
    <cellStyle name="20% - Accent1 7 5 2 2 4" xfId="51189" xr:uid="{00000000-0005-0000-0000-00003DC70000}"/>
    <cellStyle name="20% - Accent1 7 5 2 3" xfId="51190" xr:uid="{00000000-0005-0000-0000-00003EC70000}"/>
    <cellStyle name="20% - Accent1 7 5 2 3 2" xfId="51191" xr:uid="{00000000-0005-0000-0000-00003FC70000}"/>
    <cellStyle name="20% - Accent1 7 5 2 3 2 2" xfId="51192" xr:uid="{00000000-0005-0000-0000-000040C70000}"/>
    <cellStyle name="20% - Accent1 7 5 2 3 2 2 2" xfId="51193" xr:uid="{00000000-0005-0000-0000-000041C70000}"/>
    <cellStyle name="20% - Accent1 7 5 2 3 2 3" xfId="51194" xr:uid="{00000000-0005-0000-0000-000042C70000}"/>
    <cellStyle name="20% - Accent1 7 5 2 3 3" xfId="51195" xr:uid="{00000000-0005-0000-0000-000043C70000}"/>
    <cellStyle name="20% - Accent1 7 5 2 3 3 2" xfId="51196" xr:uid="{00000000-0005-0000-0000-000044C70000}"/>
    <cellStyle name="20% - Accent1 7 5 2 3 4" xfId="51197" xr:uid="{00000000-0005-0000-0000-000045C70000}"/>
    <cellStyle name="20% - Accent1 7 5 2 4" xfId="51198" xr:uid="{00000000-0005-0000-0000-000046C70000}"/>
    <cellStyle name="20% - Accent1 7 5 2 4 2" xfId="51199" xr:uid="{00000000-0005-0000-0000-000047C70000}"/>
    <cellStyle name="20% - Accent1 7 5 2 4 2 2" xfId="51200" xr:uid="{00000000-0005-0000-0000-000048C70000}"/>
    <cellStyle name="20% - Accent1 7 5 2 4 2 2 2" xfId="51201" xr:uid="{00000000-0005-0000-0000-000049C70000}"/>
    <cellStyle name="20% - Accent1 7 5 2 4 2 3" xfId="51202" xr:uid="{00000000-0005-0000-0000-00004AC70000}"/>
    <cellStyle name="20% - Accent1 7 5 2 4 3" xfId="51203" xr:uid="{00000000-0005-0000-0000-00004BC70000}"/>
    <cellStyle name="20% - Accent1 7 5 2 4 3 2" xfId="51204" xr:uid="{00000000-0005-0000-0000-00004CC70000}"/>
    <cellStyle name="20% - Accent1 7 5 2 4 4" xfId="51205" xr:uid="{00000000-0005-0000-0000-00004DC70000}"/>
    <cellStyle name="20% - Accent1 7 5 2 5" xfId="51206" xr:uid="{00000000-0005-0000-0000-00004EC70000}"/>
    <cellStyle name="20% - Accent1 7 5 2 5 2" xfId="51207" xr:uid="{00000000-0005-0000-0000-00004FC70000}"/>
    <cellStyle name="20% - Accent1 7 5 2 5 2 2" xfId="51208" xr:uid="{00000000-0005-0000-0000-000050C70000}"/>
    <cellStyle name="20% - Accent1 7 5 2 5 3" xfId="51209" xr:uid="{00000000-0005-0000-0000-000051C70000}"/>
    <cellStyle name="20% - Accent1 7 5 2 6" xfId="51210" xr:uid="{00000000-0005-0000-0000-000052C70000}"/>
    <cellStyle name="20% - Accent1 7 5 2 6 2" xfId="51211" xr:uid="{00000000-0005-0000-0000-000053C70000}"/>
    <cellStyle name="20% - Accent1 7 5 2 6 2 2" xfId="51212" xr:uid="{00000000-0005-0000-0000-000054C70000}"/>
    <cellStyle name="20% - Accent1 7 5 2 6 3" xfId="51213" xr:uid="{00000000-0005-0000-0000-000055C70000}"/>
    <cellStyle name="20% - Accent1 7 5 2 7" xfId="51214" xr:uid="{00000000-0005-0000-0000-000056C70000}"/>
    <cellStyle name="20% - Accent1 7 5 2 7 2" xfId="51215" xr:uid="{00000000-0005-0000-0000-000057C70000}"/>
    <cellStyle name="20% - Accent1 7 5 2 8" xfId="51216" xr:uid="{00000000-0005-0000-0000-000058C70000}"/>
    <cellStyle name="20% - Accent1 7 5 2 8 2" xfId="51217" xr:uid="{00000000-0005-0000-0000-000059C70000}"/>
    <cellStyle name="20% - Accent1 7 5 2 9" xfId="51218" xr:uid="{00000000-0005-0000-0000-00005AC70000}"/>
    <cellStyle name="20% - Accent1 7 5 3" xfId="51219" xr:uid="{00000000-0005-0000-0000-00005BC70000}"/>
    <cellStyle name="20% - Accent1 7 5 3 2" xfId="51220" xr:uid="{00000000-0005-0000-0000-00005CC70000}"/>
    <cellStyle name="20% - Accent1 7 5 3 2 2" xfId="51221" xr:uid="{00000000-0005-0000-0000-00005DC70000}"/>
    <cellStyle name="20% - Accent1 7 5 3 2 2 2" xfId="51222" xr:uid="{00000000-0005-0000-0000-00005EC70000}"/>
    <cellStyle name="20% - Accent1 7 5 3 2 2 2 2" xfId="51223" xr:uid="{00000000-0005-0000-0000-00005FC70000}"/>
    <cellStyle name="20% - Accent1 7 5 3 2 2 3" xfId="51224" xr:uid="{00000000-0005-0000-0000-000060C70000}"/>
    <cellStyle name="20% - Accent1 7 5 3 2 3" xfId="51225" xr:uid="{00000000-0005-0000-0000-000061C70000}"/>
    <cellStyle name="20% - Accent1 7 5 3 2 3 2" xfId="51226" xr:uid="{00000000-0005-0000-0000-000062C70000}"/>
    <cellStyle name="20% - Accent1 7 5 3 2 4" xfId="51227" xr:uid="{00000000-0005-0000-0000-000063C70000}"/>
    <cellStyle name="20% - Accent1 7 5 3 3" xfId="51228" xr:uid="{00000000-0005-0000-0000-000064C70000}"/>
    <cellStyle name="20% - Accent1 7 5 3 3 2" xfId="51229" xr:uid="{00000000-0005-0000-0000-000065C70000}"/>
    <cellStyle name="20% - Accent1 7 5 3 3 2 2" xfId="51230" xr:uid="{00000000-0005-0000-0000-000066C70000}"/>
    <cellStyle name="20% - Accent1 7 5 3 3 2 2 2" xfId="51231" xr:uid="{00000000-0005-0000-0000-000067C70000}"/>
    <cellStyle name="20% - Accent1 7 5 3 3 2 3" xfId="51232" xr:uid="{00000000-0005-0000-0000-000068C70000}"/>
    <cellStyle name="20% - Accent1 7 5 3 3 3" xfId="51233" xr:uid="{00000000-0005-0000-0000-000069C70000}"/>
    <cellStyle name="20% - Accent1 7 5 3 3 3 2" xfId="51234" xr:uid="{00000000-0005-0000-0000-00006AC70000}"/>
    <cellStyle name="20% - Accent1 7 5 3 3 4" xfId="51235" xr:uid="{00000000-0005-0000-0000-00006BC70000}"/>
    <cellStyle name="20% - Accent1 7 5 3 4" xfId="51236" xr:uid="{00000000-0005-0000-0000-00006CC70000}"/>
    <cellStyle name="20% - Accent1 7 5 3 4 2" xfId="51237" xr:uid="{00000000-0005-0000-0000-00006DC70000}"/>
    <cellStyle name="20% - Accent1 7 5 3 4 2 2" xfId="51238" xr:uid="{00000000-0005-0000-0000-00006EC70000}"/>
    <cellStyle name="20% - Accent1 7 5 3 4 2 2 2" xfId="51239" xr:uid="{00000000-0005-0000-0000-00006FC70000}"/>
    <cellStyle name="20% - Accent1 7 5 3 4 2 3" xfId="51240" xr:uid="{00000000-0005-0000-0000-000070C70000}"/>
    <cellStyle name="20% - Accent1 7 5 3 4 3" xfId="51241" xr:uid="{00000000-0005-0000-0000-000071C70000}"/>
    <cellStyle name="20% - Accent1 7 5 3 4 3 2" xfId="51242" xr:uid="{00000000-0005-0000-0000-000072C70000}"/>
    <cellStyle name="20% - Accent1 7 5 3 4 4" xfId="51243" xr:uid="{00000000-0005-0000-0000-000073C70000}"/>
    <cellStyle name="20% - Accent1 7 5 3 5" xfId="51244" xr:uid="{00000000-0005-0000-0000-000074C70000}"/>
    <cellStyle name="20% - Accent1 7 5 3 5 2" xfId="51245" xr:uid="{00000000-0005-0000-0000-000075C70000}"/>
    <cellStyle name="20% - Accent1 7 5 3 5 2 2" xfId="51246" xr:uid="{00000000-0005-0000-0000-000076C70000}"/>
    <cellStyle name="20% - Accent1 7 5 3 5 3" xfId="51247" xr:uid="{00000000-0005-0000-0000-000077C70000}"/>
    <cellStyle name="20% - Accent1 7 5 3 6" xfId="51248" xr:uid="{00000000-0005-0000-0000-000078C70000}"/>
    <cellStyle name="20% - Accent1 7 5 3 6 2" xfId="51249" xr:uid="{00000000-0005-0000-0000-000079C70000}"/>
    <cellStyle name="20% - Accent1 7 5 3 6 2 2" xfId="51250" xr:uid="{00000000-0005-0000-0000-00007AC70000}"/>
    <cellStyle name="20% - Accent1 7 5 3 6 3" xfId="51251" xr:uid="{00000000-0005-0000-0000-00007BC70000}"/>
    <cellStyle name="20% - Accent1 7 5 3 7" xfId="51252" xr:uid="{00000000-0005-0000-0000-00007CC70000}"/>
    <cellStyle name="20% - Accent1 7 5 3 7 2" xfId="51253" xr:uid="{00000000-0005-0000-0000-00007DC70000}"/>
    <cellStyle name="20% - Accent1 7 5 3 8" xfId="51254" xr:uid="{00000000-0005-0000-0000-00007EC70000}"/>
    <cellStyle name="20% - Accent1 7 5 3 8 2" xfId="51255" xr:uid="{00000000-0005-0000-0000-00007FC70000}"/>
    <cellStyle name="20% - Accent1 7 5 3 9" xfId="51256" xr:uid="{00000000-0005-0000-0000-000080C70000}"/>
    <cellStyle name="20% - Accent1 7 5 4" xfId="51257" xr:uid="{00000000-0005-0000-0000-000081C70000}"/>
    <cellStyle name="20% - Accent1 7 5 4 2" xfId="51258" xr:uid="{00000000-0005-0000-0000-000082C70000}"/>
    <cellStyle name="20% - Accent1 7 5 4 2 2" xfId="51259" xr:uid="{00000000-0005-0000-0000-000083C70000}"/>
    <cellStyle name="20% - Accent1 7 5 4 2 2 2" xfId="51260" xr:uid="{00000000-0005-0000-0000-000084C70000}"/>
    <cellStyle name="20% - Accent1 7 5 4 2 3" xfId="51261" xr:uid="{00000000-0005-0000-0000-000085C70000}"/>
    <cellStyle name="20% - Accent1 7 5 4 3" xfId="51262" xr:uid="{00000000-0005-0000-0000-000086C70000}"/>
    <cellStyle name="20% - Accent1 7 5 4 3 2" xfId="51263" xr:uid="{00000000-0005-0000-0000-000087C70000}"/>
    <cellStyle name="20% - Accent1 7 5 4 4" xfId="51264" xr:uid="{00000000-0005-0000-0000-000088C70000}"/>
    <cellStyle name="20% - Accent1 7 5 5" xfId="51265" xr:uid="{00000000-0005-0000-0000-000089C70000}"/>
    <cellStyle name="20% - Accent1 7 5 5 2" xfId="51266" xr:uid="{00000000-0005-0000-0000-00008AC70000}"/>
    <cellStyle name="20% - Accent1 7 5 5 2 2" xfId="51267" xr:uid="{00000000-0005-0000-0000-00008BC70000}"/>
    <cellStyle name="20% - Accent1 7 5 5 2 2 2" xfId="51268" xr:uid="{00000000-0005-0000-0000-00008CC70000}"/>
    <cellStyle name="20% - Accent1 7 5 5 2 3" xfId="51269" xr:uid="{00000000-0005-0000-0000-00008DC70000}"/>
    <cellStyle name="20% - Accent1 7 5 5 3" xfId="51270" xr:uid="{00000000-0005-0000-0000-00008EC70000}"/>
    <cellStyle name="20% - Accent1 7 5 5 3 2" xfId="51271" xr:uid="{00000000-0005-0000-0000-00008FC70000}"/>
    <cellStyle name="20% - Accent1 7 5 5 4" xfId="51272" xr:uid="{00000000-0005-0000-0000-000090C70000}"/>
    <cellStyle name="20% - Accent1 7 5 6" xfId="51273" xr:uid="{00000000-0005-0000-0000-000091C70000}"/>
    <cellStyle name="20% - Accent1 7 5 6 2" xfId="51274" xr:uid="{00000000-0005-0000-0000-000092C70000}"/>
    <cellStyle name="20% - Accent1 7 5 6 2 2" xfId="51275" xr:uid="{00000000-0005-0000-0000-000093C70000}"/>
    <cellStyle name="20% - Accent1 7 5 6 2 2 2" xfId="51276" xr:uid="{00000000-0005-0000-0000-000094C70000}"/>
    <cellStyle name="20% - Accent1 7 5 6 2 3" xfId="51277" xr:uid="{00000000-0005-0000-0000-000095C70000}"/>
    <cellStyle name="20% - Accent1 7 5 6 3" xfId="51278" xr:uid="{00000000-0005-0000-0000-000096C70000}"/>
    <cellStyle name="20% - Accent1 7 5 6 3 2" xfId="51279" xr:uid="{00000000-0005-0000-0000-000097C70000}"/>
    <cellStyle name="20% - Accent1 7 5 6 4" xfId="51280" xr:uid="{00000000-0005-0000-0000-000098C70000}"/>
    <cellStyle name="20% - Accent1 7 5 7" xfId="51281" xr:uid="{00000000-0005-0000-0000-000099C70000}"/>
    <cellStyle name="20% - Accent1 7 5 7 2" xfId="51282" xr:uid="{00000000-0005-0000-0000-00009AC70000}"/>
    <cellStyle name="20% - Accent1 7 5 7 2 2" xfId="51283" xr:uid="{00000000-0005-0000-0000-00009BC70000}"/>
    <cellStyle name="20% - Accent1 7 5 7 3" xfId="51284" xr:uid="{00000000-0005-0000-0000-00009CC70000}"/>
    <cellStyle name="20% - Accent1 7 5 8" xfId="51285" xr:uid="{00000000-0005-0000-0000-00009DC70000}"/>
    <cellStyle name="20% - Accent1 7 5 8 2" xfId="51286" xr:uid="{00000000-0005-0000-0000-00009EC70000}"/>
    <cellStyle name="20% - Accent1 7 5 8 2 2" xfId="51287" xr:uid="{00000000-0005-0000-0000-00009FC70000}"/>
    <cellStyle name="20% - Accent1 7 5 8 3" xfId="51288" xr:uid="{00000000-0005-0000-0000-0000A0C70000}"/>
    <cellStyle name="20% - Accent1 7 5 9" xfId="51289" xr:uid="{00000000-0005-0000-0000-0000A1C70000}"/>
    <cellStyle name="20% - Accent1 7 5 9 2" xfId="51290" xr:uid="{00000000-0005-0000-0000-0000A2C70000}"/>
    <cellStyle name="20% - Accent1 7 6" xfId="51291" xr:uid="{00000000-0005-0000-0000-0000A3C70000}"/>
    <cellStyle name="20% - Accent1 7 6 10" xfId="51292" xr:uid="{00000000-0005-0000-0000-0000A4C70000}"/>
    <cellStyle name="20% - Accent1 7 6 10 2" xfId="51293" xr:uid="{00000000-0005-0000-0000-0000A5C70000}"/>
    <cellStyle name="20% - Accent1 7 6 11" xfId="51294" xr:uid="{00000000-0005-0000-0000-0000A6C70000}"/>
    <cellStyle name="20% - Accent1 7 6 2" xfId="51295" xr:uid="{00000000-0005-0000-0000-0000A7C70000}"/>
    <cellStyle name="20% - Accent1 7 6 2 2" xfId="51296" xr:uid="{00000000-0005-0000-0000-0000A8C70000}"/>
    <cellStyle name="20% - Accent1 7 6 2 2 2" xfId="51297" xr:uid="{00000000-0005-0000-0000-0000A9C70000}"/>
    <cellStyle name="20% - Accent1 7 6 2 2 2 2" xfId="51298" xr:uid="{00000000-0005-0000-0000-0000AAC70000}"/>
    <cellStyle name="20% - Accent1 7 6 2 2 2 2 2" xfId="51299" xr:uid="{00000000-0005-0000-0000-0000ABC70000}"/>
    <cellStyle name="20% - Accent1 7 6 2 2 2 3" xfId="51300" xr:uid="{00000000-0005-0000-0000-0000ACC70000}"/>
    <cellStyle name="20% - Accent1 7 6 2 2 3" xfId="51301" xr:uid="{00000000-0005-0000-0000-0000ADC70000}"/>
    <cellStyle name="20% - Accent1 7 6 2 2 3 2" xfId="51302" xr:uid="{00000000-0005-0000-0000-0000AEC70000}"/>
    <cellStyle name="20% - Accent1 7 6 2 2 4" xfId="51303" xr:uid="{00000000-0005-0000-0000-0000AFC70000}"/>
    <cellStyle name="20% - Accent1 7 6 2 3" xfId="51304" xr:uid="{00000000-0005-0000-0000-0000B0C70000}"/>
    <cellStyle name="20% - Accent1 7 6 2 3 2" xfId="51305" xr:uid="{00000000-0005-0000-0000-0000B1C70000}"/>
    <cellStyle name="20% - Accent1 7 6 2 3 2 2" xfId="51306" xr:uid="{00000000-0005-0000-0000-0000B2C70000}"/>
    <cellStyle name="20% - Accent1 7 6 2 3 2 2 2" xfId="51307" xr:uid="{00000000-0005-0000-0000-0000B3C70000}"/>
    <cellStyle name="20% - Accent1 7 6 2 3 2 3" xfId="51308" xr:uid="{00000000-0005-0000-0000-0000B4C70000}"/>
    <cellStyle name="20% - Accent1 7 6 2 3 3" xfId="51309" xr:uid="{00000000-0005-0000-0000-0000B5C70000}"/>
    <cellStyle name="20% - Accent1 7 6 2 3 3 2" xfId="51310" xr:uid="{00000000-0005-0000-0000-0000B6C70000}"/>
    <cellStyle name="20% - Accent1 7 6 2 3 4" xfId="51311" xr:uid="{00000000-0005-0000-0000-0000B7C70000}"/>
    <cellStyle name="20% - Accent1 7 6 2 4" xfId="51312" xr:uid="{00000000-0005-0000-0000-0000B8C70000}"/>
    <cellStyle name="20% - Accent1 7 6 2 4 2" xfId="51313" xr:uid="{00000000-0005-0000-0000-0000B9C70000}"/>
    <cellStyle name="20% - Accent1 7 6 2 4 2 2" xfId="51314" xr:uid="{00000000-0005-0000-0000-0000BAC70000}"/>
    <cellStyle name="20% - Accent1 7 6 2 4 2 2 2" xfId="51315" xr:uid="{00000000-0005-0000-0000-0000BBC70000}"/>
    <cellStyle name="20% - Accent1 7 6 2 4 2 3" xfId="51316" xr:uid="{00000000-0005-0000-0000-0000BCC70000}"/>
    <cellStyle name="20% - Accent1 7 6 2 4 3" xfId="51317" xr:uid="{00000000-0005-0000-0000-0000BDC70000}"/>
    <cellStyle name="20% - Accent1 7 6 2 4 3 2" xfId="51318" xr:uid="{00000000-0005-0000-0000-0000BEC70000}"/>
    <cellStyle name="20% - Accent1 7 6 2 4 4" xfId="51319" xr:uid="{00000000-0005-0000-0000-0000BFC70000}"/>
    <cellStyle name="20% - Accent1 7 6 2 5" xfId="51320" xr:uid="{00000000-0005-0000-0000-0000C0C70000}"/>
    <cellStyle name="20% - Accent1 7 6 2 5 2" xfId="51321" xr:uid="{00000000-0005-0000-0000-0000C1C70000}"/>
    <cellStyle name="20% - Accent1 7 6 2 5 2 2" xfId="51322" xr:uid="{00000000-0005-0000-0000-0000C2C70000}"/>
    <cellStyle name="20% - Accent1 7 6 2 5 3" xfId="51323" xr:uid="{00000000-0005-0000-0000-0000C3C70000}"/>
    <cellStyle name="20% - Accent1 7 6 2 6" xfId="51324" xr:uid="{00000000-0005-0000-0000-0000C4C70000}"/>
    <cellStyle name="20% - Accent1 7 6 2 6 2" xfId="51325" xr:uid="{00000000-0005-0000-0000-0000C5C70000}"/>
    <cellStyle name="20% - Accent1 7 6 2 6 2 2" xfId="51326" xr:uid="{00000000-0005-0000-0000-0000C6C70000}"/>
    <cellStyle name="20% - Accent1 7 6 2 6 3" xfId="51327" xr:uid="{00000000-0005-0000-0000-0000C7C70000}"/>
    <cellStyle name="20% - Accent1 7 6 2 7" xfId="51328" xr:uid="{00000000-0005-0000-0000-0000C8C70000}"/>
    <cellStyle name="20% - Accent1 7 6 2 7 2" xfId="51329" xr:uid="{00000000-0005-0000-0000-0000C9C70000}"/>
    <cellStyle name="20% - Accent1 7 6 2 8" xfId="51330" xr:uid="{00000000-0005-0000-0000-0000CAC70000}"/>
    <cellStyle name="20% - Accent1 7 6 2 8 2" xfId="51331" xr:uid="{00000000-0005-0000-0000-0000CBC70000}"/>
    <cellStyle name="20% - Accent1 7 6 2 9" xfId="51332" xr:uid="{00000000-0005-0000-0000-0000CCC70000}"/>
    <cellStyle name="20% - Accent1 7 6 3" xfId="51333" xr:uid="{00000000-0005-0000-0000-0000CDC70000}"/>
    <cellStyle name="20% - Accent1 7 6 3 2" xfId="51334" xr:uid="{00000000-0005-0000-0000-0000CEC70000}"/>
    <cellStyle name="20% - Accent1 7 6 3 2 2" xfId="51335" xr:uid="{00000000-0005-0000-0000-0000CFC70000}"/>
    <cellStyle name="20% - Accent1 7 6 3 2 2 2" xfId="51336" xr:uid="{00000000-0005-0000-0000-0000D0C70000}"/>
    <cellStyle name="20% - Accent1 7 6 3 2 2 2 2" xfId="51337" xr:uid="{00000000-0005-0000-0000-0000D1C70000}"/>
    <cellStyle name="20% - Accent1 7 6 3 2 2 3" xfId="51338" xr:uid="{00000000-0005-0000-0000-0000D2C70000}"/>
    <cellStyle name="20% - Accent1 7 6 3 2 3" xfId="51339" xr:uid="{00000000-0005-0000-0000-0000D3C70000}"/>
    <cellStyle name="20% - Accent1 7 6 3 2 3 2" xfId="51340" xr:uid="{00000000-0005-0000-0000-0000D4C70000}"/>
    <cellStyle name="20% - Accent1 7 6 3 2 4" xfId="51341" xr:uid="{00000000-0005-0000-0000-0000D5C70000}"/>
    <cellStyle name="20% - Accent1 7 6 3 3" xfId="51342" xr:uid="{00000000-0005-0000-0000-0000D6C70000}"/>
    <cellStyle name="20% - Accent1 7 6 3 3 2" xfId="51343" xr:uid="{00000000-0005-0000-0000-0000D7C70000}"/>
    <cellStyle name="20% - Accent1 7 6 3 3 2 2" xfId="51344" xr:uid="{00000000-0005-0000-0000-0000D8C70000}"/>
    <cellStyle name="20% - Accent1 7 6 3 3 2 2 2" xfId="51345" xr:uid="{00000000-0005-0000-0000-0000D9C70000}"/>
    <cellStyle name="20% - Accent1 7 6 3 3 2 3" xfId="51346" xr:uid="{00000000-0005-0000-0000-0000DAC70000}"/>
    <cellStyle name="20% - Accent1 7 6 3 3 3" xfId="51347" xr:uid="{00000000-0005-0000-0000-0000DBC70000}"/>
    <cellStyle name="20% - Accent1 7 6 3 3 3 2" xfId="51348" xr:uid="{00000000-0005-0000-0000-0000DCC70000}"/>
    <cellStyle name="20% - Accent1 7 6 3 3 4" xfId="51349" xr:uid="{00000000-0005-0000-0000-0000DDC70000}"/>
    <cellStyle name="20% - Accent1 7 6 3 4" xfId="51350" xr:uid="{00000000-0005-0000-0000-0000DEC70000}"/>
    <cellStyle name="20% - Accent1 7 6 3 4 2" xfId="51351" xr:uid="{00000000-0005-0000-0000-0000DFC70000}"/>
    <cellStyle name="20% - Accent1 7 6 3 4 2 2" xfId="51352" xr:uid="{00000000-0005-0000-0000-0000E0C70000}"/>
    <cellStyle name="20% - Accent1 7 6 3 4 2 2 2" xfId="51353" xr:uid="{00000000-0005-0000-0000-0000E1C70000}"/>
    <cellStyle name="20% - Accent1 7 6 3 4 2 3" xfId="51354" xr:uid="{00000000-0005-0000-0000-0000E2C70000}"/>
    <cellStyle name="20% - Accent1 7 6 3 4 3" xfId="51355" xr:uid="{00000000-0005-0000-0000-0000E3C70000}"/>
    <cellStyle name="20% - Accent1 7 6 3 4 3 2" xfId="51356" xr:uid="{00000000-0005-0000-0000-0000E4C70000}"/>
    <cellStyle name="20% - Accent1 7 6 3 4 4" xfId="51357" xr:uid="{00000000-0005-0000-0000-0000E5C70000}"/>
    <cellStyle name="20% - Accent1 7 6 3 5" xfId="51358" xr:uid="{00000000-0005-0000-0000-0000E6C70000}"/>
    <cellStyle name="20% - Accent1 7 6 3 5 2" xfId="51359" xr:uid="{00000000-0005-0000-0000-0000E7C70000}"/>
    <cellStyle name="20% - Accent1 7 6 3 5 2 2" xfId="51360" xr:uid="{00000000-0005-0000-0000-0000E8C70000}"/>
    <cellStyle name="20% - Accent1 7 6 3 5 3" xfId="51361" xr:uid="{00000000-0005-0000-0000-0000E9C70000}"/>
    <cellStyle name="20% - Accent1 7 6 3 6" xfId="51362" xr:uid="{00000000-0005-0000-0000-0000EAC70000}"/>
    <cellStyle name="20% - Accent1 7 6 3 6 2" xfId="51363" xr:uid="{00000000-0005-0000-0000-0000EBC70000}"/>
    <cellStyle name="20% - Accent1 7 6 3 6 2 2" xfId="51364" xr:uid="{00000000-0005-0000-0000-0000ECC70000}"/>
    <cellStyle name="20% - Accent1 7 6 3 6 3" xfId="51365" xr:uid="{00000000-0005-0000-0000-0000EDC70000}"/>
    <cellStyle name="20% - Accent1 7 6 3 7" xfId="51366" xr:uid="{00000000-0005-0000-0000-0000EEC70000}"/>
    <cellStyle name="20% - Accent1 7 6 3 7 2" xfId="51367" xr:uid="{00000000-0005-0000-0000-0000EFC70000}"/>
    <cellStyle name="20% - Accent1 7 6 3 8" xfId="51368" xr:uid="{00000000-0005-0000-0000-0000F0C70000}"/>
    <cellStyle name="20% - Accent1 7 6 3 8 2" xfId="51369" xr:uid="{00000000-0005-0000-0000-0000F1C70000}"/>
    <cellStyle name="20% - Accent1 7 6 3 9" xfId="51370" xr:uid="{00000000-0005-0000-0000-0000F2C70000}"/>
    <cellStyle name="20% - Accent1 7 6 4" xfId="51371" xr:uid="{00000000-0005-0000-0000-0000F3C70000}"/>
    <cellStyle name="20% - Accent1 7 6 4 2" xfId="51372" xr:uid="{00000000-0005-0000-0000-0000F4C70000}"/>
    <cellStyle name="20% - Accent1 7 6 4 2 2" xfId="51373" xr:uid="{00000000-0005-0000-0000-0000F5C70000}"/>
    <cellStyle name="20% - Accent1 7 6 4 2 2 2" xfId="51374" xr:uid="{00000000-0005-0000-0000-0000F6C70000}"/>
    <cellStyle name="20% - Accent1 7 6 4 2 3" xfId="51375" xr:uid="{00000000-0005-0000-0000-0000F7C70000}"/>
    <cellStyle name="20% - Accent1 7 6 4 3" xfId="51376" xr:uid="{00000000-0005-0000-0000-0000F8C70000}"/>
    <cellStyle name="20% - Accent1 7 6 4 3 2" xfId="51377" xr:uid="{00000000-0005-0000-0000-0000F9C70000}"/>
    <cellStyle name="20% - Accent1 7 6 4 4" xfId="51378" xr:uid="{00000000-0005-0000-0000-0000FAC70000}"/>
    <cellStyle name="20% - Accent1 7 6 5" xfId="51379" xr:uid="{00000000-0005-0000-0000-0000FBC70000}"/>
    <cellStyle name="20% - Accent1 7 6 5 2" xfId="51380" xr:uid="{00000000-0005-0000-0000-0000FCC70000}"/>
    <cellStyle name="20% - Accent1 7 6 5 2 2" xfId="51381" xr:uid="{00000000-0005-0000-0000-0000FDC70000}"/>
    <cellStyle name="20% - Accent1 7 6 5 2 2 2" xfId="51382" xr:uid="{00000000-0005-0000-0000-0000FEC70000}"/>
    <cellStyle name="20% - Accent1 7 6 5 2 3" xfId="51383" xr:uid="{00000000-0005-0000-0000-0000FFC70000}"/>
    <cellStyle name="20% - Accent1 7 6 5 3" xfId="51384" xr:uid="{00000000-0005-0000-0000-000000C80000}"/>
    <cellStyle name="20% - Accent1 7 6 5 3 2" xfId="51385" xr:uid="{00000000-0005-0000-0000-000001C80000}"/>
    <cellStyle name="20% - Accent1 7 6 5 4" xfId="51386" xr:uid="{00000000-0005-0000-0000-000002C80000}"/>
    <cellStyle name="20% - Accent1 7 6 6" xfId="51387" xr:uid="{00000000-0005-0000-0000-000003C80000}"/>
    <cellStyle name="20% - Accent1 7 6 6 2" xfId="51388" xr:uid="{00000000-0005-0000-0000-000004C80000}"/>
    <cellStyle name="20% - Accent1 7 6 6 2 2" xfId="51389" xr:uid="{00000000-0005-0000-0000-000005C80000}"/>
    <cellStyle name="20% - Accent1 7 6 6 2 2 2" xfId="51390" xr:uid="{00000000-0005-0000-0000-000006C80000}"/>
    <cellStyle name="20% - Accent1 7 6 6 2 3" xfId="51391" xr:uid="{00000000-0005-0000-0000-000007C80000}"/>
    <cellStyle name="20% - Accent1 7 6 6 3" xfId="51392" xr:uid="{00000000-0005-0000-0000-000008C80000}"/>
    <cellStyle name="20% - Accent1 7 6 6 3 2" xfId="51393" xr:uid="{00000000-0005-0000-0000-000009C80000}"/>
    <cellStyle name="20% - Accent1 7 6 6 4" xfId="51394" xr:uid="{00000000-0005-0000-0000-00000AC80000}"/>
    <cellStyle name="20% - Accent1 7 6 7" xfId="51395" xr:uid="{00000000-0005-0000-0000-00000BC80000}"/>
    <cellStyle name="20% - Accent1 7 6 7 2" xfId="51396" xr:uid="{00000000-0005-0000-0000-00000CC80000}"/>
    <cellStyle name="20% - Accent1 7 6 7 2 2" xfId="51397" xr:uid="{00000000-0005-0000-0000-00000DC80000}"/>
    <cellStyle name="20% - Accent1 7 6 7 3" xfId="51398" xr:uid="{00000000-0005-0000-0000-00000EC80000}"/>
    <cellStyle name="20% - Accent1 7 6 8" xfId="51399" xr:uid="{00000000-0005-0000-0000-00000FC80000}"/>
    <cellStyle name="20% - Accent1 7 6 8 2" xfId="51400" xr:uid="{00000000-0005-0000-0000-000010C80000}"/>
    <cellStyle name="20% - Accent1 7 6 8 2 2" xfId="51401" xr:uid="{00000000-0005-0000-0000-000011C80000}"/>
    <cellStyle name="20% - Accent1 7 6 8 3" xfId="51402" xr:uid="{00000000-0005-0000-0000-000012C80000}"/>
    <cellStyle name="20% - Accent1 7 6 9" xfId="51403" xr:uid="{00000000-0005-0000-0000-000013C80000}"/>
    <cellStyle name="20% - Accent1 7 6 9 2" xfId="51404" xr:uid="{00000000-0005-0000-0000-000014C80000}"/>
    <cellStyle name="20% - Accent1 7 7" xfId="51405" xr:uid="{00000000-0005-0000-0000-000015C80000}"/>
    <cellStyle name="20% - Accent1 7 7 2" xfId="51406" xr:uid="{00000000-0005-0000-0000-000016C80000}"/>
    <cellStyle name="20% - Accent1 7 7 2 2" xfId="51407" xr:uid="{00000000-0005-0000-0000-000017C80000}"/>
    <cellStyle name="20% - Accent1 7 7 2 2 2" xfId="51408" xr:uid="{00000000-0005-0000-0000-000018C80000}"/>
    <cellStyle name="20% - Accent1 7 7 2 2 2 2" xfId="51409" xr:uid="{00000000-0005-0000-0000-000019C80000}"/>
    <cellStyle name="20% - Accent1 7 7 2 2 3" xfId="51410" xr:uid="{00000000-0005-0000-0000-00001AC80000}"/>
    <cellStyle name="20% - Accent1 7 7 2 3" xfId="51411" xr:uid="{00000000-0005-0000-0000-00001BC80000}"/>
    <cellStyle name="20% - Accent1 7 7 2 3 2" xfId="51412" xr:uid="{00000000-0005-0000-0000-00001CC80000}"/>
    <cellStyle name="20% - Accent1 7 7 2 4" xfId="51413" xr:uid="{00000000-0005-0000-0000-00001DC80000}"/>
    <cellStyle name="20% - Accent1 7 7 3" xfId="51414" xr:uid="{00000000-0005-0000-0000-00001EC80000}"/>
    <cellStyle name="20% - Accent1 7 7 3 2" xfId="51415" xr:uid="{00000000-0005-0000-0000-00001FC80000}"/>
    <cellStyle name="20% - Accent1 7 7 3 2 2" xfId="51416" xr:uid="{00000000-0005-0000-0000-000020C80000}"/>
    <cellStyle name="20% - Accent1 7 7 3 2 2 2" xfId="51417" xr:uid="{00000000-0005-0000-0000-000021C80000}"/>
    <cellStyle name="20% - Accent1 7 7 3 2 3" xfId="51418" xr:uid="{00000000-0005-0000-0000-000022C80000}"/>
    <cellStyle name="20% - Accent1 7 7 3 3" xfId="51419" xr:uid="{00000000-0005-0000-0000-000023C80000}"/>
    <cellStyle name="20% - Accent1 7 7 3 3 2" xfId="51420" xr:uid="{00000000-0005-0000-0000-000024C80000}"/>
    <cellStyle name="20% - Accent1 7 7 3 4" xfId="51421" xr:uid="{00000000-0005-0000-0000-000025C80000}"/>
    <cellStyle name="20% - Accent1 7 7 4" xfId="51422" xr:uid="{00000000-0005-0000-0000-000026C80000}"/>
    <cellStyle name="20% - Accent1 7 7 4 2" xfId="51423" xr:uid="{00000000-0005-0000-0000-000027C80000}"/>
    <cellStyle name="20% - Accent1 7 7 4 2 2" xfId="51424" xr:uid="{00000000-0005-0000-0000-000028C80000}"/>
    <cellStyle name="20% - Accent1 7 7 4 2 2 2" xfId="51425" xr:uid="{00000000-0005-0000-0000-000029C80000}"/>
    <cellStyle name="20% - Accent1 7 7 4 2 3" xfId="51426" xr:uid="{00000000-0005-0000-0000-00002AC80000}"/>
    <cellStyle name="20% - Accent1 7 7 4 3" xfId="51427" xr:uid="{00000000-0005-0000-0000-00002BC80000}"/>
    <cellStyle name="20% - Accent1 7 7 4 3 2" xfId="51428" xr:uid="{00000000-0005-0000-0000-00002CC80000}"/>
    <cellStyle name="20% - Accent1 7 7 4 4" xfId="51429" xr:uid="{00000000-0005-0000-0000-00002DC80000}"/>
    <cellStyle name="20% - Accent1 7 7 5" xfId="51430" xr:uid="{00000000-0005-0000-0000-00002EC80000}"/>
    <cellStyle name="20% - Accent1 7 7 5 2" xfId="51431" xr:uid="{00000000-0005-0000-0000-00002FC80000}"/>
    <cellStyle name="20% - Accent1 7 7 5 2 2" xfId="51432" xr:uid="{00000000-0005-0000-0000-000030C80000}"/>
    <cellStyle name="20% - Accent1 7 7 5 3" xfId="51433" xr:uid="{00000000-0005-0000-0000-000031C80000}"/>
    <cellStyle name="20% - Accent1 7 7 6" xfId="51434" xr:uid="{00000000-0005-0000-0000-000032C80000}"/>
    <cellStyle name="20% - Accent1 7 7 6 2" xfId="51435" xr:uid="{00000000-0005-0000-0000-000033C80000}"/>
    <cellStyle name="20% - Accent1 7 7 6 2 2" xfId="51436" xr:uid="{00000000-0005-0000-0000-000034C80000}"/>
    <cellStyle name="20% - Accent1 7 7 6 3" xfId="51437" xr:uid="{00000000-0005-0000-0000-000035C80000}"/>
    <cellStyle name="20% - Accent1 7 7 7" xfId="51438" xr:uid="{00000000-0005-0000-0000-000036C80000}"/>
    <cellStyle name="20% - Accent1 7 7 7 2" xfId="51439" xr:uid="{00000000-0005-0000-0000-000037C80000}"/>
    <cellStyle name="20% - Accent1 7 7 8" xfId="51440" xr:uid="{00000000-0005-0000-0000-000038C80000}"/>
    <cellStyle name="20% - Accent1 7 7 8 2" xfId="51441" xr:uid="{00000000-0005-0000-0000-000039C80000}"/>
    <cellStyle name="20% - Accent1 7 7 9" xfId="51442" xr:uid="{00000000-0005-0000-0000-00003AC80000}"/>
    <cellStyle name="20% - Accent1 7 8" xfId="51443" xr:uid="{00000000-0005-0000-0000-00003BC80000}"/>
    <cellStyle name="20% - Accent1 7 8 2" xfId="51444" xr:uid="{00000000-0005-0000-0000-00003CC80000}"/>
    <cellStyle name="20% - Accent1 7 8 2 2" xfId="51445" xr:uid="{00000000-0005-0000-0000-00003DC80000}"/>
    <cellStyle name="20% - Accent1 7 8 2 2 2" xfId="51446" xr:uid="{00000000-0005-0000-0000-00003EC80000}"/>
    <cellStyle name="20% - Accent1 7 8 2 2 2 2" xfId="51447" xr:uid="{00000000-0005-0000-0000-00003FC80000}"/>
    <cellStyle name="20% - Accent1 7 8 2 2 3" xfId="51448" xr:uid="{00000000-0005-0000-0000-000040C80000}"/>
    <cellStyle name="20% - Accent1 7 8 2 3" xfId="51449" xr:uid="{00000000-0005-0000-0000-000041C80000}"/>
    <cellStyle name="20% - Accent1 7 8 2 3 2" xfId="51450" xr:uid="{00000000-0005-0000-0000-000042C80000}"/>
    <cellStyle name="20% - Accent1 7 8 2 4" xfId="51451" xr:uid="{00000000-0005-0000-0000-000043C80000}"/>
    <cellStyle name="20% - Accent1 7 8 3" xfId="51452" xr:uid="{00000000-0005-0000-0000-000044C80000}"/>
    <cellStyle name="20% - Accent1 7 8 3 2" xfId="51453" xr:uid="{00000000-0005-0000-0000-000045C80000}"/>
    <cellStyle name="20% - Accent1 7 8 3 2 2" xfId="51454" xr:uid="{00000000-0005-0000-0000-000046C80000}"/>
    <cellStyle name="20% - Accent1 7 8 3 2 2 2" xfId="51455" xr:uid="{00000000-0005-0000-0000-000047C80000}"/>
    <cellStyle name="20% - Accent1 7 8 3 2 3" xfId="51456" xr:uid="{00000000-0005-0000-0000-000048C80000}"/>
    <cellStyle name="20% - Accent1 7 8 3 3" xfId="51457" xr:uid="{00000000-0005-0000-0000-000049C80000}"/>
    <cellStyle name="20% - Accent1 7 8 3 3 2" xfId="51458" xr:uid="{00000000-0005-0000-0000-00004AC80000}"/>
    <cellStyle name="20% - Accent1 7 8 3 4" xfId="51459" xr:uid="{00000000-0005-0000-0000-00004BC80000}"/>
    <cellStyle name="20% - Accent1 7 8 4" xfId="51460" xr:uid="{00000000-0005-0000-0000-00004CC80000}"/>
    <cellStyle name="20% - Accent1 7 8 4 2" xfId="51461" xr:uid="{00000000-0005-0000-0000-00004DC80000}"/>
    <cellStyle name="20% - Accent1 7 8 4 2 2" xfId="51462" xr:uid="{00000000-0005-0000-0000-00004EC80000}"/>
    <cellStyle name="20% - Accent1 7 8 4 2 2 2" xfId="51463" xr:uid="{00000000-0005-0000-0000-00004FC80000}"/>
    <cellStyle name="20% - Accent1 7 8 4 2 3" xfId="51464" xr:uid="{00000000-0005-0000-0000-000050C80000}"/>
    <cellStyle name="20% - Accent1 7 8 4 3" xfId="51465" xr:uid="{00000000-0005-0000-0000-000051C80000}"/>
    <cellStyle name="20% - Accent1 7 8 4 3 2" xfId="51466" xr:uid="{00000000-0005-0000-0000-000052C80000}"/>
    <cellStyle name="20% - Accent1 7 8 4 4" xfId="51467" xr:uid="{00000000-0005-0000-0000-000053C80000}"/>
    <cellStyle name="20% - Accent1 7 8 5" xfId="51468" xr:uid="{00000000-0005-0000-0000-000054C80000}"/>
    <cellStyle name="20% - Accent1 7 8 5 2" xfId="51469" xr:uid="{00000000-0005-0000-0000-000055C80000}"/>
    <cellStyle name="20% - Accent1 7 8 5 2 2" xfId="51470" xr:uid="{00000000-0005-0000-0000-000056C80000}"/>
    <cellStyle name="20% - Accent1 7 8 5 3" xfId="51471" xr:uid="{00000000-0005-0000-0000-000057C80000}"/>
    <cellStyle name="20% - Accent1 7 8 6" xfId="51472" xr:uid="{00000000-0005-0000-0000-000058C80000}"/>
    <cellStyle name="20% - Accent1 7 8 6 2" xfId="51473" xr:uid="{00000000-0005-0000-0000-000059C80000}"/>
    <cellStyle name="20% - Accent1 7 8 6 2 2" xfId="51474" xr:uid="{00000000-0005-0000-0000-00005AC80000}"/>
    <cellStyle name="20% - Accent1 7 8 6 3" xfId="51475" xr:uid="{00000000-0005-0000-0000-00005BC80000}"/>
    <cellStyle name="20% - Accent1 7 8 7" xfId="51476" xr:uid="{00000000-0005-0000-0000-00005CC80000}"/>
    <cellStyle name="20% - Accent1 7 8 7 2" xfId="51477" xr:uid="{00000000-0005-0000-0000-00005DC80000}"/>
    <cellStyle name="20% - Accent1 7 8 8" xfId="51478" xr:uid="{00000000-0005-0000-0000-00005EC80000}"/>
    <cellStyle name="20% - Accent1 7 8 8 2" xfId="51479" xr:uid="{00000000-0005-0000-0000-00005FC80000}"/>
    <cellStyle name="20% - Accent1 7 8 9" xfId="51480" xr:uid="{00000000-0005-0000-0000-000060C80000}"/>
    <cellStyle name="20% - Accent1 7 9" xfId="51481" xr:uid="{00000000-0005-0000-0000-000061C80000}"/>
    <cellStyle name="20% - Accent1 7 9 2" xfId="51482" xr:uid="{00000000-0005-0000-0000-000062C80000}"/>
    <cellStyle name="20% - Accent1 7 9 2 2" xfId="51483" xr:uid="{00000000-0005-0000-0000-000063C80000}"/>
    <cellStyle name="20% - Accent1 7 9 2 2 2" xfId="51484" xr:uid="{00000000-0005-0000-0000-000064C80000}"/>
    <cellStyle name="20% - Accent1 7 9 2 3" xfId="51485" xr:uid="{00000000-0005-0000-0000-000065C80000}"/>
    <cellStyle name="20% - Accent1 7 9 3" xfId="51486" xr:uid="{00000000-0005-0000-0000-000066C80000}"/>
    <cellStyle name="20% - Accent1 7 9 3 2" xfId="51487" xr:uid="{00000000-0005-0000-0000-000067C80000}"/>
    <cellStyle name="20% - Accent1 7 9 4" xfId="51488" xr:uid="{00000000-0005-0000-0000-000068C80000}"/>
    <cellStyle name="20% - Accent1 8" xfId="51489" xr:uid="{00000000-0005-0000-0000-000069C80000}"/>
    <cellStyle name="20% - Accent1 8 10" xfId="51490" xr:uid="{00000000-0005-0000-0000-00006AC80000}"/>
    <cellStyle name="20% - Accent1 8 10 2" xfId="51491" xr:uid="{00000000-0005-0000-0000-00006BC80000}"/>
    <cellStyle name="20% - Accent1 8 10 2 2" xfId="51492" xr:uid="{00000000-0005-0000-0000-00006CC80000}"/>
    <cellStyle name="20% - Accent1 8 10 2 2 2" xfId="51493" xr:uid="{00000000-0005-0000-0000-00006DC80000}"/>
    <cellStyle name="20% - Accent1 8 10 2 3" xfId="51494" xr:uid="{00000000-0005-0000-0000-00006EC80000}"/>
    <cellStyle name="20% - Accent1 8 10 3" xfId="51495" xr:uid="{00000000-0005-0000-0000-00006FC80000}"/>
    <cellStyle name="20% - Accent1 8 10 3 2" xfId="51496" xr:uid="{00000000-0005-0000-0000-000070C80000}"/>
    <cellStyle name="20% - Accent1 8 10 4" xfId="51497" xr:uid="{00000000-0005-0000-0000-000071C80000}"/>
    <cellStyle name="20% - Accent1 8 11" xfId="51498" xr:uid="{00000000-0005-0000-0000-000072C80000}"/>
    <cellStyle name="20% - Accent1 8 11 2" xfId="51499" xr:uid="{00000000-0005-0000-0000-000073C80000}"/>
    <cellStyle name="20% - Accent1 8 11 2 2" xfId="51500" xr:uid="{00000000-0005-0000-0000-000074C80000}"/>
    <cellStyle name="20% - Accent1 8 11 3" xfId="51501" xr:uid="{00000000-0005-0000-0000-000075C80000}"/>
    <cellStyle name="20% - Accent1 8 12" xfId="51502" xr:uid="{00000000-0005-0000-0000-000076C80000}"/>
    <cellStyle name="20% - Accent1 8 12 2" xfId="51503" xr:uid="{00000000-0005-0000-0000-000077C80000}"/>
    <cellStyle name="20% - Accent1 8 12 2 2" xfId="51504" xr:uid="{00000000-0005-0000-0000-000078C80000}"/>
    <cellStyle name="20% - Accent1 8 12 3" xfId="51505" xr:uid="{00000000-0005-0000-0000-000079C80000}"/>
    <cellStyle name="20% - Accent1 8 13" xfId="51506" xr:uid="{00000000-0005-0000-0000-00007AC80000}"/>
    <cellStyle name="20% - Accent1 8 13 2" xfId="51507" xr:uid="{00000000-0005-0000-0000-00007BC80000}"/>
    <cellStyle name="20% - Accent1 8 14" xfId="51508" xr:uid="{00000000-0005-0000-0000-00007CC80000}"/>
    <cellStyle name="20% - Accent1 8 14 2" xfId="51509" xr:uid="{00000000-0005-0000-0000-00007DC80000}"/>
    <cellStyle name="20% - Accent1 8 15" xfId="51510" xr:uid="{00000000-0005-0000-0000-00007EC80000}"/>
    <cellStyle name="20% - Accent1 8 2" xfId="51511" xr:uid="{00000000-0005-0000-0000-00007FC80000}"/>
    <cellStyle name="20% - Accent1 8 2 10" xfId="51512" xr:uid="{00000000-0005-0000-0000-000080C80000}"/>
    <cellStyle name="20% - Accent1 8 2 10 2" xfId="51513" xr:uid="{00000000-0005-0000-0000-000081C80000}"/>
    <cellStyle name="20% - Accent1 8 2 10 2 2" xfId="51514" xr:uid="{00000000-0005-0000-0000-000082C80000}"/>
    <cellStyle name="20% - Accent1 8 2 10 3" xfId="51515" xr:uid="{00000000-0005-0000-0000-000083C80000}"/>
    <cellStyle name="20% - Accent1 8 2 11" xfId="51516" xr:uid="{00000000-0005-0000-0000-000084C80000}"/>
    <cellStyle name="20% - Accent1 8 2 11 2" xfId="51517" xr:uid="{00000000-0005-0000-0000-000085C80000}"/>
    <cellStyle name="20% - Accent1 8 2 11 2 2" xfId="51518" xr:uid="{00000000-0005-0000-0000-000086C80000}"/>
    <cellStyle name="20% - Accent1 8 2 11 3" xfId="51519" xr:uid="{00000000-0005-0000-0000-000087C80000}"/>
    <cellStyle name="20% - Accent1 8 2 12" xfId="51520" xr:uid="{00000000-0005-0000-0000-000088C80000}"/>
    <cellStyle name="20% - Accent1 8 2 12 2" xfId="51521" xr:uid="{00000000-0005-0000-0000-000089C80000}"/>
    <cellStyle name="20% - Accent1 8 2 13" xfId="51522" xr:uid="{00000000-0005-0000-0000-00008AC80000}"/>
    <cellStyle name="20% - Accent1 8 2 13 2" xfId="51523" xr:uid="{00000000-0005-0000-0000-00008BC80000}"/>
    <cellStyle name="20% - Accent1 8 2 14" xfId="51524" xr:uid="{00000000-0005-0000-0000-00008CC80000}"/>
    <cellStyle name="20% - Accent1 8 2 2" xfId="51525" xr:uid="{00000000-0005-0000-0000-00008DC80000}"/>
    <cellStyle name="20% - Accent1 8 2 2 10" xfId="51526" xr:uid="{00000000-0005-0000-0000-00008EC80000}"/>
    <cellStyle name="20% - Accent1 8 2 2 10 2" xfId="51527" xr:uid="{00000000-0005-0000-0000-00008FC80000}"/>
    <cellStyle name="20% - Accent1 8 2 2 11" xfId="51528" xr:uid="{00000000-0005-0000-0000-000090C80000}"/>
    <cellStyle name="20% - Accent1 8 2 2 2" xfId="51529" xr:uid="{00000000-0005-0000-0000-000091C80000}"/>
    <cellStyle name="20% - Accent1 8 2 2 2 2" xfId="51530" xr:uid="{00000000-0005-0000-0000-000092C80000}"/>
    <cellStyle name="20% - Accent1 8 2 2 2 2 2" xfId="51531" xr:uid="{00000000-0005-0000-0000-000093C80000}"/>
    <cellStyle name="20% - Accent1 8 2 2 2 2 2 2" xfId="51532" xr:uid="{00000000-0005-0000-0000-000094C80000}"/>
    <cellStyle name="20% - Accent1 8 2 2 2 2 2 2 2" xfId="51533" xr:uid="{00000000-0005-0000-0000-000095C80000}"/>
    <cellStyle name="20% - Accent1 8 2 2 2 2 2 3" xfId="51534" xr:uid="{00000000-0005-0000-0000-000096C80000}"/>
    <cellStyle name="20% - Accent1 8 2 2 2 2 3" xfId="51535" xr:uid="{00000000-0005-0000-0000-000097C80000}"/>
    <cellStyle name="20% - Accent1 8 2 2 2 2 3 2" xfId="51536" xr:uid="{00000000-0005-0000-0000-000098C80000}"/>
    <cellStyle name="20% - Accent1 8 2 2 2 2 4" xfId="51537" xr:uid="{00000000-0005-0000-0000-000099C80000}"/>
    <cellStyle name="20% - Accent1 8 2 2 2 3" xfId="51538" xr:uid="{00000000-0005-0000-0000-00009AC80000}"/>
    <cellStyle name="20% - Accent1 8 2 2 2 3 2" xfId="51539" xr:uid="{00000000-0005-0000-0000-00009BC80000}"/>
    <cellStyle name="20% - Accent1 8 2 2 2 3 2 2" xfId="51540" xr:uid="{00000000-0005-0000-0000-00009CC80000}"/>
    <cellStyle name="20% - Accent1 8 2 2 2 3 2 2 2" xfId="51541" xr:uid="{00000000-0005-0000-0000-00009DC80000}"/>
    <cellStyle name="20% - Accent1 8 2 2 2 3 2 3" xfId="51542" xr:uid="{00000000-0005-0000-0000-00009EC80000}"/>
    <cellStyle name="20% - Accent1 8 2 2 2 3 3" xfId="51543" xr:uid="{00000000-0005-0000-0000-00009FC80000}"/>
    <cellStyle name="20% - Accent1 8 2 2 2 3 3 2" xfId="51544" xr:uid="{00000000-0005-0000-0000-0000A0C80000}"/>
    <cellStyle name="20% - Accent1 8 2 2 2 3 4" xfId="51545" xr:uid="{00000000-0005-0000-0000-0000A1C80000}"/>
    <cellStyle name="20% - Accent1 8 2 2 2 4" xfId="51546" xr:uid="{00000000-0005-0000-0000-0000A2C80000}"/>
    <cellStyle name="20% - Accent1 8 2 2 2 4 2" xfId="51547" xr:uid="{00000000-0005-0000-0000-0000A3C80000}"/>
    <cellStyle name="20% - Accent1 8 2 2 2 4 2 2" xfId="51548" xr:uid="{00000000-0005-0000-0000-0000A4C80000}"/>
    <cellStyle name="20% - Accent1 8 2 2 2 4 2 2 2" xfId="51549" xr:uid="{00000000-0005-0000-0000-0000A5C80000}"/>
    <cellStyle name="20% - Accent1 8 2 2 2 4 2 3" xfId="51550" xr:uid="{00000000-0005-0000-0000-0000A6C80000}"/>
    <cellStyle name="20% - Accent1 8 2 2 2 4 3" xfId="51551" xr:uid="{00000000-0005-0000-0000-0000A7C80000}"/>
    <cellStyle name="20% - Accent1 8 2 2 2 4 3 2" xfId="51552" xr:uid="{00000000-0005-0000-0000-0000A8C80000}"/>
    <cellStyle name="20% - Accent1 8 2 2 2 4 4" xfId="51553" xr:uid="{00000000-0005-0000-0000-0000A9C80000}"/>
    <cellStyle name="20% - Accent1 8 2 2 2 5" xfId="51554" xr:uid="{00000000-0005-0000-0000-0000AAC80000}"/>
    <cellStyle name="20% - Accent1 8 2 2 2 5 2" xfId="51555" xr:uid="{00000000-0005-0000-0000-0000ABC80000}"/>
    <cellStyle name="20% - Accent1 8 2 2 2 5 2 2" xfId="51556" xr:uid="{00000000-0005-0000-0000-0000ACC80000}"/>
    <cellStyle name="20% - Accent1 8 2 2 2 5 3" xfId="51557" xr:uid="{00000000-0005-0000-0000-0000ADC80000}"/>
    <cellStyle name="20% - Accent1 8 2 2 2 6" xfId="51558" xr:uid="{00000000-0005-0000-0000-0000AEC80000}"/>
    <cellStyle name="20% - Accent1 8 2 2 2 6 2" xfId="51559" xr:uid="{00000000-0005-0000-0000-0000AFC80000}"/>
    <cellStyle name="20% - Accent1 8 2 2 2 6 2 2" xfId="51560" xr:uid="{00000000-0005-0000-0000-0000B0C80000}"/>
    <cellStyle name="20% - Accent1 8 2 2 2 6 3" xfId="51561" xr:uid="{00000000-0005-0000-0000-0000B1C80000}"/>
    <cellStyle name="20% - Accent1 8 2 2 2 7" xfId="51562" xr:uid="{00000000-0005-0000-0000-0000B2C80000}"/>
    <cellStyle name="20% - Accent1 8 2 2 2 7 2" xfId="51563" xr:uid="{00000000-0005-0000-0000-0000B3C80000}"/>
    <cellStyle name="20% - Accent1 8 2 2 2 8" xfId="51564" xr:uid="{00000000-0005-0000-0000-0000B4C80000}"/>
    <cellStyle name="20% - Accent1 8 2 2 2 8 2" xfId="51565" xr:uid="{00000000-0005-0000-0000-0000B5C80000}"/>
    <cellStyle name="20% - Accent1 8 2 2 2 9" xfId="51566" xr:uid="{00000000-0005-0000-0000-0000B6C80000}"/>
    <cellStyle name="20% - Accent1 8 2 2 3" xfId="51567" xr:uid="{00000000-0005-0000-0000-0000B7C80000}"/>
    <cellStyle name="20% - Accent1 8 2 2 3 2" xfId="51568" xr:uid="{00000000-0005-0000-0000-0000B8C80000}"/>
    <cellStyle name="20% - Accent1 8 2 2 3 2 2" xfId="51569" xr:uid="{00000000-0005-0000-0000-0000B9C80000}"/>
    <cellStyle name="20% - Accent1 8 2 2 3 2 2 2" xfId="51570" xr:uid="{00000000-0005-0000-0000-0000BAC80000}"/>
    <cellStyle name="20% - Accent1 8 2 2 3 2 2 2 2" xfId="51571" xr:uid="{00000000-0005-0000-0000-0000BBC80000}"/>
    <cellStyle name="20% - Accent1 8 2 2 3 2 2 3" xfId="51572" xr:uid="{00000000-0005-0000-0000-0000BCC80000}"/>
    <cellStyle name="20% - Accent1 8 2 2 3 2 3" xfId="51573" xr:uid="{00000000-0005-0000-0000-0000BDC80000}"/>
    <cellStyle name="20% - Accent1 8 2 2 3 2 3 2" xfId="51574" xr:uid="{00000000-0005-0000-0000-0000BEC80000}"/>
    <cellStyle name="20% - Accent1 8 2 2 3 2 4" xfId="51575" xr:uid="{00000000-0005-0000-0000-0000BFC80000}"/>
    <cellStyle name="20% - Accent1 8 2 2 3 3" xfId="51576" xr:uid="{00000000-0005-0000-0000-0000C0C80000}"/>
    <cellStyle name="20% - Accent1 8 2 2 3 3 2" xfId="51577" xr:uid="{00000000-0005-0000-0000-0000C1C80000}"/>
    <cellStyle name="20% - Accent1 8 2 2 3 3 2 2" xfId="51578" xr:uid="{00000000-0005-0000-0000-0000C2C80000}"/>
    <cellStyle name="20% - Accent1 8 2 2 3 3 2 2 2" xfId="51579" xr:uid="{00000000-0005-0000-0000-0000C3C80000}"/>
    <cellStyle name="20% - Accent1 8 2 2 3 3 2 3" xfId="51580" xr:uid="{00000000-0005-0000-0000-0000C4C80000}"/>
    <cellStyle name="20% - Accent1 8 2 2 3 3 3" xfId="51581" xr:uid="{00000000-0005-0000-0000-0000C5C80000}"/>
    <cellStyle name="20% - Accent1 8 2 2 3 3 3 2" xfId="51582" xr:uid="{00000000-0005-0000-0000-0000C6C80000}"/>
    <cellStyle name="20% - Accent1 8 2 2 3 3 4" xfId="51583" xr:uid="{00000000-0005-0000-0000-0000C7C80000}"/>
    <cellStyle name="20% - Accent1 8 2 2 3 4" xfId="51584" xr:uid="{00000000-0005-0000-0000-0000C8C80000}"/>
    <cellStyle name="20% - Accent1 8 2 2 3 4 2" xfId="51585" xr:uid="{00000000-0005-0000-0000-0000C9C80000}"/>
    <cellStyle name="20% - Accent1 8 2 2 3 4 2 2" xfId="51586" xr:uid="{00000000-0005-0000-0000-0000CAC80000}"/>
    <cellStyle name="20% - Accent1 8 2 2 3 4 2 2 2" xfId="51587" xr:uid="{00000000-0005-0000-0000-0000CBC80000}"/>
    <cellStyle name="20% - Accent1 8 2 2 3 4 2 3" xfId="51588" xr:uid="{00000000-0005-0000-0000-0000CCC80000}"/>
    <cellStyle name="20% - Accent1 8 2 2 3 4 3" xfId="51589" xr:uid="{00000000-0005-0000-0000-0000CDC80000}"/>
    <cellStyle name="20% - Accent1 8 2 2 3 4 3 2" xfId="51590" xr:uid="{00000000-0005-0000-0000-0000CEC80000}"/>
    <cellStyle name="20% - Accent1 8 2 2 3 4 4" xfId="51591" xr:uid="{00000000-0005-0000-0000-0000CFC80000}"/>
    <cellStyle name="20% - Accent1 8 2 2 3 5" xfId="51592" xr:uid="{00000000-0005-0000-0000-0000D0C80000}"/>
    <cellStyle name="20% - Accent1 8 2 2 3 5 2" xfId="51593" xr:uid="{00000000-0005-0000-0000-0000D1C80000}"/>
    <cellStyle name="20% - Accent1 8 2 2 3 5 2 2" xfId="51594" xr:uid="{00000000-0005-0000-0000-0000D2C80000}"/>
    <cellStyle name="20% - Accent1 8 2 2 3 5 3" xfId="51595" xr:uid="{00000000-0005-0000-0000-0000D3C80000}"/>
    <cellStyle name="20% - Accent1 8 2 2 3 6" xfId="51596" xr:uid="{00000000-0005-0000-0000-0000D4C80000}"/>
    <cellStyle name="20% - Accent1 8 2 2 3 6 2" xfId="51597" xr:uid="{00000000-0005-0000-0000-0000D5C80000}"/>
    <cellStyle name="20% - Accent1 8 2 2 3 6 2 2" xfId="51598" xr:uid="{00000000-0005-0000-0000-0000D6C80000}"/>
    <cellStyle name="20% - Accent1 8 2 2 3 6 3" xfId="51599" xr:uid="{00000000-0005-0000-0000-0000D7C80000}"/>
    <cellStyle name="20% - Accent1 8 2 2 3 7" xfId="51600" xr:uid="{00000000-0005-0000-0000-0000D8C80000}"/>
    <cellStyle name="20% - Accent1 8 2 2 3 7 2" xfId="51601" xr:uid="{00000000-0005-0000-0000-0000D9C80000}"/>
    <cellStyle name="20% - Accent1 8 2 2 3 8" xfId="51602" xr:uid="{00000000-0005-0000-0000-0000DAC80000}"/>
    <cellStyle name="20% - Accent1 8 2 2 3 8 2" xfId="51603" xr:uid="{00000000-0005-0000-0000-0000DBC80000}"/>
    <cellStyle name="20% - Accent1 8 2 2 3 9" xfId="51604" xr:uid="{00000000-0005-0000-0000-0000DCC80000}"/>
    <cellStyle name="20% - Accent1 8 2 2 4" xfId="51605" xr:uid="{00000000-0005-0000-0000-0000DDC80000}"/>
    <cellStyle name="20% - Accent1 8 2 2 4 2" xfId="51606" xr:uid="{00000000-0005-0000-0000-0000DEC80000}"/>
    <cellStyle name="20% - Accent1 8 2 2 4 2 2" xfId="51607" xr:uid="{00000000-0005-0000-0000-0000DFC80000}"/>
    <cellStyle name="20% - Accent1 8 2 2 4 2 2 2" xfId="51608" xr:uid="{00000000-0005-0000-0000-0000E0C80000}"/>
    <cellStyle name="20% - Accent1 8 2 2 4 2 3" xfId="51609" xr:uid="{00000000-0005-0000-0000-0000E1C80000}"/>
    <cellStyle name="20% - Accent1 8 2 2 4 3" xfId="51610" xr:uid="{00000000-0005-0000-0000-0000E2C80000}"/>
    <cellStyle name="20% - Accent1 8 2 2 4 3 2" xfId="51611" xr:uid="{00000000-0005-0000-0000-0000E3C80000}"/>
    <cellStyle name="20% - Accent1 8 2 2 4 4" xfId="51612" xr:uid="{00000000-0005-0000-0000-0000E4C80000}"/>
    <cellStyle name="20% - Accent1 8 2 2 5" xfId="51613" xr:uid="{00000000-0005-0000-0000-0000E5C80000}"/>
    <cellStyle name="20% - Accent1 8 2 2 5 2" xfId="51614" xr:uid="{00000000-0005-0000-0000-0000E6C80000}"/>
    <cellStyle name="20% - Accent1 8 2 2 5 2 2" xfId="51615" xr:uid="{00000000-0005-0000-0000-0000E7C80000}"/>
    <cellStyle name="20% - Accent1 8 2 2 5 2 2 2" xfId="51616" xr:uid="{00000000-0005-0000-0000-0000E8C80000}"/>
    <cellStyle name="20% - Accent1 8 2 2 5 2 3" xfId="51617" xr:uid="{00000000-0005-0000-0000-0000E9C80000}"/>
    <cellStyle name="20% - Accent1 8 2 2 5 3" xfId="51618" xr:uid="{00000000-0005-0000-0000-0000EAC80000}"/>
    <cellStyle name="20% - Accent1 8 2 2 5 3 2" xfId="51619" xr:uid="{00000000-0005-0000-0000-0000EBC80000}"/>
    <cellStyle name="20% - Accent1 8 2 2 5 4" xfId="51620" xr:uid="{00000000-0005-0000-0000-0000ECC80000}"/>
    <cellStyle name="20% - Accent1 8 2 2 6" xfId="51621" xr:uid="{00000000-0005-0000-0000-0000EDC80000}"/>
    <cellStyle name="20% - Accent1 8 2 2 6 2" xfId="51622" xr:uid="{00000000-0005-0000-0000-0000EEC80000}"/>
    <cellStyle name="20% - Accent1 8 2 2 6 2 2" xfId="51623" xr:uid="{00000000-0005-0000-0000-0000EFC80000}"/>
    <cellStyle name="20% - Accent1 8 2 2 6 2 2 2" xfId="51624" xr:uid="{00000000-0005-0000-0000-0000F0C80000}"/>
    <cellStyle name="20% - Accent1 8 2 2 6 2 3" xfId="51625" xr:uid="{00000000-0005-0000-0000-0000F1C80000}"/>
    <cellStyle name="20% - Accent1 8 2 2 6 3" xfId="51626" xr:uid="{00000000-0005-0000-0000-0000F2C80000}"/>
    <cellStyle name="20% - Accent1 8 2 2 6 3 2" xfId="51627" xr:uid="{00000000-0005-0000-0000-0000F3C80000}"/>
    <cellStyle name="20% - Accent1 8 2 2 6 4" xfId="51628" xr:uid="{00000000-0005-0000-0000-0000F4C80000}"/>
    <cellStyle name="20% - Accent1 8 2 2 7" xfId="51629" xr:uid="{00000000-0005-0000-0000-0000F5C80000}"/>
    <cellStyle name="20% - Accent1 8 2 2 7 2" xfId="51630" xr:uid="{00000000-0005-0000-0000-0000F6C80000}"/>
    <cellStyle name="20% - Accent1 8 2 2 7 2 2" xfId="51631" xr:uid="{00000000-0005-0000-0000-0000F7C80000}"/>
    <cellStyle name="20% - Accent1 8 2 2 7 3" xfId="51632" xr:uid="{00000000-0005-0000-0000-0000F8C80000}"/>
    <cellStyle name="20% - Accent1 8 2 2 8" xfId="51633" xr:uid="{00000000-0005-0000-0000-0000F9C80000}"/>
    <cellStyle name="20% - Accent1 8 2 2 8 2" xfId="51634" xr:uid="{00000000-0005-0000-0000-0000FAC80000}"/>
    <cellStyle name="20% - Accent1 8 2 2 8 2 2" xfId="51635" xr:uid="{00000000-0005-0000-0000-0000FBC80000}"/>
    <cellStyle name="20% - Accent1 8 2 2 8 3" xfId="51636" xr:uid="{00000000-0005-0000-0000-0000FCC80000}"/>
    <cellStyle name="20% - Accent1 8 2 2 9" xfId="51637" xr:uid="{00000000-0005-0000-0000-0000FDC80000}"/>
    <cellStyle name="20% - Accent1 8 2 2 9 2" xfId="51638" xr:uid="{00000000-0005-0000-0000-0000FEC80000}"/>
    <cellStyle name="20% - Accent1 8 2 3" xfId="51639" xr:uid="{00000000-0005-0000-0000-0000FFC80000}"/>
    <cellStyle name="20% - Accent1 8 2 3 10" xfId="51640" xr:uid="{00000000-0005-0000-0000-000000C90000}"/>
    <cellStyle name="20% - Accent1 8 2 3 10 2" xfId="51641" xr:uid="{00000000-0005-0000-0000-000001C90000}"/>
    <cellStyle name="20% - Accent1 8 2 3 11" xfId="51642" xr:uid="{00000000-0005-0000-0000-000002C90000}"/>
    <cellStyle name="20% - Accent1 8 2 3 2" xfId="51643" xr:uid="{00000000-0005-0000-0000-000003C90000}"/>
    <cellStyle name="20% - Accent1 8 2 3 2 2" xfId="51644" xr:uid="{00000000-0005-0000-0000-000004C90000}"/>
    <cellStyle name="20% - Accent1 8 2 3 2 2 2" xfId="51645" xr:uid="{00000000-0005-0000-0000-000005C90000}"/>
    <cellStyle name="20% - Accent1 8 2 3 2 2 2 2" xfId="51646" xr:uid="{00000000-0005-0000-0000-000006C90000}"/>
    <cellStyle name="20% - Accent1 8 2 3 2 2 2 2 2" xfId="51647" xr:uid="{00000000-0005-0000-0000-000007C90000}"/>
    <cellStyle name="20% - Accent1 8 2 3 2 2 2 3" xfId="51648" xr:uid="{00000000-0005-0000-0000-000008C90000}"/>
    <cellStyle name="20% - Accent1 8 2 3 2 2 3" xfId="51649" xr:uid="{00000000-0005-0000-0000-000009C90000}"/>
    <cellStyle name="20% - Accent1 8 2 3 2 2 3 2" xfId="51650" xr:uid="{00000000-0005-0000-0000-00000AC90000}"/>
    <cellStyle name="20% - Accent1 8 2 3 2 2 4" xfId="51651" xr:uid="{00000000-0005-0000-0000-00000BC90000}"/>
    <cellStyle name="20% - Accent1 8 2 3 2 3" xfId="51652" xr:uid="{00000000-0005-0000-0000-00000CC90000}"/>
    <cellStyle name="20% - Accent1 8 2 3 2 3 2" xfId="51653" xr:uid="{00000000-0005-0000-0000-00000DC90000}"/>
    <cellStyle name="20% - Accent1 8 2 3 2 3 2 2" xfId="51654" xr:uid="{00000000-0005-0000-0000-00000EC90000}"/>
    <cellStyle name="20% - Accent1 8 2 3 2 3 2 2 2" xfId="51655" xr:uid="{00000000-0005-0000-0000-00000FC90000}"/>
    <cellStyle name="20% - Accent1 8 2 3 2 3 2 3" xfId="51656" xr:uid="{00000000-0005-0000-0000-000010C90000}"/>
    <cellStyle name="20% - Accent1 8 2 3 2 3 3" xfId="51657" xr:uid="{00000000-0005-0000-0000-000011C90000}"/>
    <cellStyle name="20% - Accent1 8 2 3 2 3 3 2" xfId="51658" xr:uid="{00000000-0005-0000-0000-000012C90000}"/>
    <cellStyle name="20% - Accent1 8 2 3 2 3 4" xfId="51659" xr:uid="{00000000-0005-0000-0000-000013C90000}"/>
    <cellStyle name="20% - Accent1 8 2 3 2 4" xfId="51660" xr:uid="{00000000-0005-0000-0000-000014C90000}"/>
    <cellStyle name="20% - Accent1 8 2 3 2 4 2" xfId="51661" xr:uid="{00000000-0005-0000-0000-000015C90000}"/>
    <cellStyle name="20% - Accent1 8 2 3 2 4 2 2" xfId="51662" xr:uid="{00000000-0005-0000-0000-000016C90000}"/>
    <cellStyle name="20% - Accent1 8 2 3 2 4 2 2 2" xfId="51663" xr:uid="{00000000-0005-0000-0000-000017C90000}"/>
    <cellStyle name="20% - Accent1 8 2 3 2 4 2 3" xfId="51664" xr:uid="{00000000-0005-0000-0000-000018C90000}"/>
    <cellStyle name="20% - Accent1 8 2 3 2 4 3" xfId="51665" xr:uid="{00000000-0005-0000-0000-000019C90000}"/>
    <cellStyle name="20% - Accent1 8 2 3 2 4 3 2" xfId="51666" xr:uid="{00000000-0005-0000-0000-00001AC90000}"/>
    <cellStyle name="20% - Accent1 8 2 3 2 4 4" xfId="51667" xr:uid="{00000000-0005-0000-0000-00001BC90000}"/>
    <cellStyle name="20% - Accent1 8 2 3 2 5" xfId="51668" xr:uid="{00000000-0005-0000-0000-00001CC90000}"/>
    <cellStyle name="20% - Accent1 8 2 3 2 5 2" xfId="51669" xr:uid="{00000000-0005-0000-0000-00001DC90000}"/>
    <cellStyle name="20% - Accent1 8 2 3 2 5 2 2" xfId="51670" xr:uid="{00000000-0005-0000-0000-00001EC90000}"/>
    <cellStyle name="20% - Accent1 8 2 3 2 5 3" xfId="51671" xr:uid="{00000000-0005-0000-0000-00001FC90000}"/>
    <cellStyle name="20% - Accent1 8 2 3 2 6" xfId="51672" xr:uid="{00000000-0005-0000-0000-000020C90000}"/>
    <cellStyle name="20% - Accent1 8 2 3 2 6 2" xfId="51673" xr:uid="{00000000-0005-0000-0000-000021C90000}"/>
    <cellStyle name="20% - Accent1 8 2 3 2 6 2 2" xfId="51674" xr:uid="{00000000-0005-0000-0000-000022C90000}"/>
    <cellStyle name="20% - Accent1 8 2 3 2 6 3" xfId="51675" xr:uid="{00000000-0005-0000-0000-000023C90000}"/>
    <cellStyle name="20% - Accent1 8 2 3 2 7" xfId="51676" xr:uid="{00000000-0005-0000-0000-000024C90000}"/>
    <cellStyle name="20% - Accent1 8 2 3 2 7 2" xfId="51677" xr:uid="{00000000-0005-0000-0000-000025C90000}"/>
    <cellStyle name="20% - Accent1 8 2 3 2 8" xfId="51678" xr:uid="{00000000-0005-0000-0000-000026C90000}"/>
    <cellStyle name="20% - Accent1 8 2 3 2 8 2" xfId="51679" xr:uid="{00000000-0005-0000-0000-000027C90000}"/>
    <cellStyle name="20% - Accent1 8 2 3 2 9" xfId="51680" xr:uid="{00000000-0005-0000-0000-000028C90000}"/>
    <cellStyle name="20% - Accent1 8 2 3 3" xfId="51681" xr:uid="{00000000-0005-0000-0000-000029C90000}"/>
    <cellStyle name="20% - Accent1 8 2 3 3 2" xfId="51682" xr:uid="{00000000-0005-0000-0000-00002AC90000}"/>
    <cellStyle name="20% - Accent1 8 2 3 3 2 2" xfId="51683" xr:uid="{00000000-0005-0000-0000-00002BC90000}"/>
    <cellStyle name="20% - Accent1 8 2 3 3 2 2 2" xfId="51684" xr:uid="{00000000-0005-0000-0000-00002CC90000}"/>
    <cellStyle name="20% - Accent1 8 2 3 3 2 2 2 2" xfId="51685" xr:uid="{00000000-0005-0000-0000-00002DC90000}"/>
    <cellStyle name="20% - Accent1 8 2 3 3 2 2 3" xfId="51686" xr:uid="{00000000-0005-0000-0000-00002EC90000}"/>
    <cellStyle name="20% - Accent1 8 2 3 3 2 3" xfId="51687" xr:uid="{00000000-0005-0000-0000-00002FC90000}"/>
    <cellStyle name="20% - Accent1 8 2 3 3 2 3 2" xfId="51688" xr:uid="{00000000-0005-0000-0000-000030C90000}"/>
    <cellStyle name="20% - Accent1 8 2 3 3 2 4" xfId="51689" xr:uid="{00000000-0005-0000-0000-000031C90000}"/>
    <cellStyle name="20% - Accent1 8 2 3 3 3" xfId="51690" xr:uid="{00000000-0005-0000-0000-000032C90000}"/>
    <cellStyle name="20% - Accent1 8 2 3 3 3 2" xfId="51691" xr:uid="{00000000-0005-0000-0000-000033C90000}"/>
    <cellStyle name="20% - Accent1 8 2 3 3 3 2 2" xfId="51692" xr:uid="{00000000-0005-0000-0000-000034C90000}"/>
    <cellStyle name="20% - Accent1 8 2 3 3 3 2 2 2" xfId="51693" xr:uid="{00000000-0005-0000-0000-000035C90000}"/>
    <cellStyle name="20% - Accent1 8 2 3 3 3 2 3" xfId="51694" xr:uid="{00000000-0005-0000-0000-000036C90000}"/>
    <cellStyle name="20% - Accent1 8 2 3 3 3 3" xfId="51695" xr:uid="{00000000-0005-0000-0000-000037C90000}"/>
    <cellStyle name="20% - Accent1 8 2 3 3 3 3 2" xfId="51696" xr:uid="{00000000-0005-0000-0000-000038C90000}"/>
    <cellStyle name="20% - Accent1 8 2 3 3 3 4" xfId="51697" xr:uid="{00000000-0005-0000-0000-000039C90000}"/>
    <cellStyle name="20% - Accent1 8 2 3 3 4" xfId="51698" xr:uid="{00000000-0005-0000-0000-00003AC90000}"/>
    <cellStyle name="20% - Accent1 8 2 3 3 4 2" xfId="51699" xr:uid="{00000000-0005-0000-0000-00003BC90000}"/>
    <cellStyle name="20% - Accent1 8 2 3 3 4 2 2" xfId="51700" xr:uid="{00000000-0005-0000-0000-00003CC90000}"/>
    <cellStyle name="20% - Accent1 8 2 3 3 4 2 2 2" xfId="51701" xr:uid="{00000000-0005-0000-0000-00003DC90000}"/>
    <cellStyle name="20% - Accent1 8 2 3 3 4 2 3" xfId="51702" xr:uid="{00000000-0005-0000-0000-00003EC90000}"/>
    <cellStyle name="20% - Accent1 8 2 3 3 4 3" xfId="51703" xr:uid="{00000000-0005-0000-0000-00003FC90000}"/>
    <cellStyle name="20% - Accent1 8 2 3 3 4 3 2" xfId="51704" xr:uid="{00000000-0005-0000-0000-000040C90000}"/>
    <cellStyle name="20% - Accent1 8 2 3 3 4 4" xfId="51705" xr:uid="{00000000-0005-0000-0000-000041C90000}"/>
    <cellStyle name="20% - Accent1 8 2 3 3 5" xfId="51706" xr:uid="{00000000-0005-0000-0000-000042C90000}"/>
    <cellStyle name="20% - Accent1 8 2 3 3 5 2" xfId="51707" xr:uid="{00000000-0005-0000-0000-000043C90000}"/>
    <cellStyle name="20% - Accent1 8 2 3 3 5 2 2" xfId="51708" xr:uid="{00000000-0005-0000-0000-000044C90000}"/>
    <cellStyle name="20% - Accent1 8 2 3 3 5 3" xfId="51709" xr:uid="{00000000-0005-0000-0000-000045C90000}"/>
    <cellStyle name="20% - Accent1 8 2 3 3 6" xfId="51710" xr:uid="{00000000-0005-0000-0000-000046C90000}"/>
    <cellStyle name="20% - Accent1 8 2 3 3 6 2" xfId="51711" xr:uid="{00000000-0005-0000-0000-000047C90000}"/>
    <cellStyle name="20% - Accent1 8 2 3 3 6 2 2" xfId="51712" xr:uid="{00000000-0005-0000-0000-000048C90000}"/>
    <cellStyle name="20% - Accent1 8 2 3 3 6 3" xfId="51713" xr:uid="{00000000-0005-0000-0000-000049C90000}"/>
    <cellStyle name="20% - Accent1 8 2 3 3 7" xfId="51714" xr:uid="{00000000-0005-0000-0000-00004AC90000}"/>
    <cellStyle name="20% - Accent1 8 2 3 3 7 2" xfId="51715" xr:uid="{00000000-0005-0000-0000-00004BC90000}"/>
    <cellStyle name="20% - Accent1 8 2 3 3 8" xfId="51716" xr:uid="{00000000-0005-0000-0000-00004CC90000}"/>
    <cellStyle name="20% - Accent1 8 2 3 3 8 2" xfId="51717" xr:uid="{00000000-0005-0000-0000-00004DC90000}"/>
    <cellStyle name="20% - Accent1 8 2 3 3 9" xfId="51718" xr:uid="{00000000-0005-0000-0000-00004EC90000}"/>
    <cellStyle name="20% - Accent1 8 2 3 4" xfId="51719" xr:uid="{00000000-0005-0000-0000-00004FC90000}"/>
    <cellStyle name="20% - Accent1 8 2 3 4 2" xfId="51720" xr:uid="{00000000-0005-0000-0000-000050C90000}"/>
    <cellStyle name="20% - Accent1 8 2 3 4 2 2" xfId="51721" xr:uid="{00000000-0005-0000-0000-000051C90000}"/>
    <cellStyle name="20% - Accent1 8 2 3 4 2 2 2" xfId="51722" xr:uid="{00000000-0005-0000-0000-000052C90000}"/>
    <cellStyle name="20% - Accent1 8 2 3 4 2 3" xfId="51723" xr:uid="{00000000-0005-0000-0000-000053C90000}"/>
    <cellStyle name="20% - Accent1 8 2 3 4 3" xfId="51724" xr:uid="{00000000-0005-0000-0000-000054C90000}"/>
    <cellStyle name="20% - Accent1 8 2 3 4 3 2" xfId="51725" xr:uid="{00000000-0005-0000-0000-000055C90000}"/>
    <cellStyle name="20% - Accent1 8 2 3 4 4" xfId="51726" xr:uid="{00000000-0005-0000-0000-000056C90000}"/>
    <cellStyle name="20% - Accent1 8 2 3 5" xfId="51727" xr:uid="{00000000-0005-0000-0000-000057C90000}"/>
    <cellStyle name="20% - Accent1 8 2 3 5 2" xfId="51728" xr:uid="{00000000-0005-0000-0000-000058C90000}"/>
    <cellStyle name="20% - Accent1 8 2 3 5 2 2" xfId="51729" xr:uid="{00000000-0005-0000-0000-000059C90000}"/>
    <cellStyle name="20% - Accent1 8 2 3 5 2 2 2" xfId="51730" xr:uid="{00000000-0005-0000-0000-00005AC90000}"/>
    <cellStyle name="20% - Accent1 8 2 3 5 2 3" xfId="51731" xr:uid="{00000000-0005-0000-0000-00005BC90000}"/>
    <cellStyle name="20% - Accent1 8 2 3 5 3" xfId="51732" xr:uid="{00000000-0005-0000-0000-00005CC90000}"/>
    <cellStyle name="20% - Accent1 8 2 3 5 3 2" xfId="51733" xr:uid="{00000000-0005-0000-0000-00005DC90000}"/>
    <cellStyle name="20% - Accent1 8 2 3 5 4" xfId="51734" xr:uid="{00000000-0005-0000-0000-00005EC90000}"/>
    <cellStyle name="20% - Accent1 8 2 3 6" xfId="51735" xr:uid="{00000000-0005-0000-0000-00005FC90000}"/>
    <cellStyle name="20% - Accent1 8 2 3 6 2" xfId="51736" xr:uid="{00000000-0005-0000-0000-000060C90000}"/>
    <cellStyle name="20% - Accent1 8 2 3 6 2 2" xfId="51737" xr:uid="{00000000-0005-0000-0000-000061C90000}"/>
    <cellStyle name="20% - Accent1 8 2 3 6 2 2 2" xfId="51738" xr:uid="{00000000-0005-0000-0000-000062C90000}"/>
    <cellStyle name="20% - Accent1 8 2 3 6 2 3" xfId="51739" xr:uid="{00000000-0005-0000-0000-000063C90000}"/>
    <cellStyle name="20% - Accent1 8 2 3 6 3" xfId="51740" xr:uid="{00000000-0005-0000-0000-000064C90000}"/>
    <cellStyle name="20% - Accent1 8 2 3 6 3 2" xfId="51741" xr:uid="{00000000-0005-0000-0000-000065C90000}"/>
    <cellStyle name="20% - Accent1 8 2 3 6 4" xfId="51742" xr:uid="{00000000-0005-0000-0000-000066C90000}"/>
    <cellStyle name="20% - Accent1 8 2 3 7" xfId="51743" xr:uid="{00000000-0005-0000-0000-000067C90000}"/>
    <cellStyle name="20% - Accent1 8 2 3 7 2" xfId="51744" xr:uid="{00000000-0005-0000-0000-000068C90000}"/>
    <cellStyle name="20% - Accent1 8 2 3 7 2 2" xfId="51745" xr:uid="{00000000-0005-0000-0000-000069C90000}"/>
    <cellStyle name="20% - Accent1 8 2 3 7 3" xfId="51746" xr:uid="{00000000-0005-0000-0000-00006AC90000}"/>
    <cellStyle name="20% - Accent1 8 2 3 8" xfId="51747" xr:uid="{00000000-0005-0000-0000-00006BC90000}"/>
    <cellStyle name="20% - Accent1 8 2 3 8 2" xfId="51748" xr:uid="{00000000-0005-0000-0000-00006CC90000}"/>
    <cellStyle name="20% - Accent1 8 2 3 8 2 2" xfId="51749" xr:uid="{00000000-0005-0000-0000-00006DC90000}"/>
    <cellStyle name="20% - Accent1 8 2 3 8 3" xfId="51750" xr:uid="{00000000-0005-0000-0000-00006EC90000}"/>
    <cellStyle name="20% - Accent1 8 2 3 9" xfId="51751" xr:uid="{00000000-0005-0000-0000-00006FC90000}"/>
    <cellStyle name="20% - Accent1 8 2 3 9 2" xfId="51752" xr:uid="{00000000-0005-0000-0000-000070C90000}"/>
    <cellStyle name="20% - Accent1 8 2 4" xfId="51753" xr:uid="{00000000-0005-0000-0000-000071C90000}"/>
    <cellStyle name="20% - Accent1 8 2 4 10" xfId="51754" xr:uid="{00000000-0005-0000-0000-000072C90000}"/>
    <cellStyle name="20% - Accent1 8 2 4 10 2" xfId="51755" xr:uid="{00000000-0005-0000-0000-000073C90000}"/>
    <cellStyle name="20% - Accent1 8 2 4 11" xfId="51756" xr:uid="{00000000-0005-0000-0000-000074C90000}"/>
    <cellStyle name="20% - Accent1 8 2 4 2" xfId="51757" xr:uid="{00000000-0005-0000-0000-000075C90000}"/>
    <cellStyle name="20% - Accent1 8 2 4 2 2" xfId="51758" xr:uid="{00000000-0005-0000-0000-000076C90000}"/>
    <cellStyle name="20% - Accent1 8 2 4 2 2 2" xfId="51759" xr:uid="{00000000-0005-0000-0000-000077C90000}"/>
    <cellStyle name="20% - Accent1 8 2 4 2 2 2 2" xfId="51760" xr:uid="{00000000-0005-0000-0000-000078C90000}"/>
    <cellStyle name="20% - Accent1 8 2 4 2 2 2 2 2" xfId="51761" xr:uid="{00000000-0005-0000-0000-000079C90000}"/>
    <cellStyle name="20% - Accent1 8 2 4 2 2 2 3" xfId="51762" xr:uid="{00000000-0005-0000-0000-00007AC90000}"/>
    <cellStyle name="20% - Accent1 8 2 4 2 2 3" xfId="51763" xr:uid="{00000000-0005-0000-0000-00007BC90000}"/>
    <cellStyle name="20% - Accent1 8 2 4 2 2 3 2" xfId="51764" xr:uid="{00000000-0005-0000-0000-00007CC90000}"/>
    <cellStyle name="20% - Accent1 8 2 4 2 2 4" xfId="51765" xr:uid="{00000000-0005-0000-0000-00007DC90000}"/>
    <cellStyle name="20% - Accent1 8 2 4 2 3" xfId="51766" xr:uid="{00000000-0005-0000-0000-00007EC90000}"/>
    <cellStyle name="20% - Accent1 8 2 4 2 3 2" xfId="51767" xr:uid="{00000000-0005-0000-0000-00007FC90000}"/>
    <cellStyle name="20% - Accent1 8 2 4 2 3 2 2" xfId="51768" xr:uid="{00000000-0005-0000-0000-000080C90000}"/>
    <cellStyle name="20% - Accent1 8 2 4 2 3 2 2 2" xfId="51769" xr:uid="{00000000-0005-0000-0000-000081C90000}"/>
    <cellStyle name="20% - Accent1 8 2 4 2 3 2 3" xfId="51770" xr:uid="{00000000-0005-0000-0000-000082C90000}"/>
    <cellStyle name="20% - Accent1 8 2 4 2 3 3" xfId="51771" xr:uid="{00000000-0005-0000-0000-000083C90000}"/>
    <cellStyle name="20% - Accent1 8 2 4 2 3 3 2" xfId="51772" xr:uid="{00000000-0005-0000-0000-000084C90000}"/>
    <cellStyle name="20% - Accent1 8 2 4 2 3 4" xfId="51773" xr:uid="{00000000-0005-0000-0000-000085C90000}"/>
    <cellStyle name="20% - Accent1 8 2 4 2 4" xfId="51774" xr:uid="{00000000-0005-0000-0000-000086C90000}"/>
    <cellStyle name="20% - Accent1 8 2 4 2 4 2" xfId="51775" xr:uid="{00000000-0005-0000-0000-000087C90000}"/>
    <cellStyle name="20% - Accent1 8 2 4 2 4 2 2" xfId="51776" xr:uid="{00000000-0005-0000-0000-000088C90000}"/>
    <cellStyle name="20% - Accent1 8 2 4 2 4 2 2 2" xfId="51777" xr:uid="{00000000-0005-0000-0000-000089C90000}"/>
    <cellStyle name="20% - Accent1 8 2 4 2 4 2 3" xfId="51778" xr:uid="{00000000-0005-0000-0000-00008AC90000}"/>
    <cellStyle name="20% - Accent1 8 2 4 2 4 3" xfId="51779" xr:uid="{00000000-0005-0000-0000-00008BC90000}"/>
    <cellStyle name="20% - Accent1 8 2 4 2 4 3 2" xfId="51780" xr:uid="{00000000-0005-0000-0000-00008CC90000}"/>
    <cellStyle name="20% - Accent1 8 2 4 2 4 4" xfId="51781" xr:uid="{00000000-0005-0000-0000-00008DC90000}"/>
    <cellStyle name="20% - Accent1 8 2 4 2 5" xfId="51782" xr:uid="{00000000-0005-0000-0000-00008EC90000}"/>
    <cellStyle name="20% - Accent1 8 2 4 2 5 2" xfId="51783" xr:uid="{00000000-0005-0000-0000-00008FC90000}"/>
    <cellStyle name="20% - Accent1 8 2 4 2 5 2 2" xfId="51784" xr:uid="{00000000-0005-0000-0000-000090C90000}"/>
    <cellStyle name="20% - Accent1 8 2 4 2 5 3" xfId="51785" xr:uid="{00000000-0005-0000-0000-000091C90000}"/>
    <cellStyle name="20% - Accent1 8 2 4 2 6" xfId="51786" xr:uid="{00000000-0005-0000-0000-000092C90000}"/>
    <cellStyle name="20% - Accent1 8 2 4 2 6 2" xfId="51787" xr:uid="{00000000-0005-0000-0000-000093C90000}"/>
    <cellStyle name="20% - Accent1 8 2 4 2 6 2 2" xfId="51788" xr:uid="{00000000-0005-0000-0000-000094C90000}"/>
    <cellStyle name="20% - Accent1 8 2 4 2 6 3" xfId="51789" xr:uid="{00000000-0005-0000-0000-000095C90000}"/>
    <cellStyle name="20% - Accent1 8 2 4 2 7" xfId="51790" xr:uid="{00000000-0005-0000-0000-000096C90000}"/>
    <cellStyle name="20% - Accent1 8 2 4 2 7 2" xfId="51791" xr:uid="{00000000-0005-0000-0000-000097C90000}"/>
    <cellStyle name="20% - Accent1 8 2 4 2 8" xfId="51792" xr:uid="{00000000-0005-0000-0000-000098C90000}"/>
    <cellStyle name="20% - Accent1 8 2 4 2 8 2" xfId="51793" xr:uid="{00000000-0005-0000-0000-000099C90000}"/>
    <cellStyle name="20% - Accent1 8 2 4 2 9" xfId="51794" xr:uid="{00000000-0005-0000-0000-00009AC90000}"/>
    <cellStyle name="20% - Accent1 8 2 4 3" xfId="51795" xr:uid="{00000000-0005-0000-0000-00009BC90000}"/>
    <cellStyle name="20% - Accent1 8 2 4 3 2" xfId="51796" xr:uid="{00000000-0005-0000-0000-00009CC90000}"/>
    <cellStyle name="20% - Accent1 8 2 4 3 2 2" xfId="51797" xr:uid="{00000000-0005-0000-0000-00009DC90000}"/>
    <cellStyle name="20% - Accent1 8 2 4 3 2 2 2" xfId="51798" xr:uid="{00000000-0005-0000-0000-00009EC90000}"/>
    <cellStyle name="20% - Accent1 8 2 4 3 2 2 2 2" xfId="51799" xr:uid="{00000000-0005-0000-0000-00009FC90000}"/>
    <cellStyle name="20% - Accent1 8 2 4 3 2 2 3" xfId="51800" xr:uid="{00000000-0005-0000-0000-0000A0C90000}"/>
    <cellStyle name="20% - Accent1 8 2 4 3 2 3" xfId="51801" xr:uid="{00000000-0005-0000-0000-0000A1C90000}"/>
    <cellStyle name="20% - Accent1 8 2 4 3 2 3 2" xfId="51802" xr:uid="{00000000-0005-0000-0000-0000A2C90000}"/>
    <cellStyle name="20% - Accent1 8 2 4 3 2 4" xfId="51803" xr:uid="{00000000-0005-0000-0000-0000A3C90000}"/>
    <cellStyle name="20% - Accent1 8 2 4 3 3" xfId="51804" xr:uid="{00000000-0005-0000-0000-0000A4C90000}"/>
    <cellStyle name="20% - Accent1 8 2 4 3 3 2" xfId="51805" xr:uid="{00000000-0005-0000-0000-0000A5C90000}"/>
    <cellStyle name="20% - Accent1 8 2 4 3 3 2 2" xfId="51806" xr:uid="{00000000-0005-0000-0000-0000A6C90000}"/>
    <cellStyle name="20% - Accent1 8 2 4 3 3 2 2 2" xfId="51807" xr:uid="{00000000-0005-0000-0000-0000A7C90000}"/>
    <cellStyle name="20% - Accent1 8 2 4 3 3 2 3" xfId="51808" xr:uid="{00000000-0005-0000-0000-0000A8C90000}"/>
    <cellStyle name="20% - Accent1 8 2 4 3 3 3" xfId="51809" xr:uid="{00000000-0005-0000-0000-0000A9C90000}"/>
    <cellStyle name="20% - Accent1 8 2 4 3 3 3 2" xfId="51810" xr:uid="{00000000-0005-0000-0000-0000AAC90000}"/>
    <cellStyle name="20% - Accent1 8 2 4 3 3 4" xfId="51811" xr:uid="{00000000-0005-0000-0000-0000ABC90000}"/>
    <cellStyle name="20% - Accent1 8 2 4 3 4" xfId="51812" xr:uid="{00000000-0005-0000-0000-0000ACC90000}"/>
    <cellStyle name="20% - Accent1 8 2 4 3 4 2" xfId="51813" xr:uid="{00000000-0005-0000-0000-0000ADC90000}"/>
    <cellStyle name="20% - Accent1 8 2 4 3 4 2 2" xfId="51814" xr:uid="{00000000-0005-0000-0000-0000AEC90000}"/>
    <cellStyle name="20% - Accent1 8 2 4 3 4 2 2 2" xfId="51815" xr:uid="{00000000-0005-0000-0000-0000AFC90000}"/>
    <cellStyle name="20% - Accent1 8 2 4 3 4 2 3" xfId="51816" xr:uid="{00000000-0005-0000-0000-0000B0C90000}"/>
    <cellStyle name="20% - Accent1 8 2 4 3 4 3" xfId="51817" xr:uid="{00000000-0005-0000-0000-0000B1C90000}"/>
    <cellStyle name="20% - Accent1 8 2 4 3 4 3 2" xfId="51818" xr:uid="{00000000-0005-0000-0000-0000B2C90000}"/>
    <cellStyle name="20% - Accent1 8 2 4 3 4 4" xfId="51819" xr:uid="{00000000-0005-0000-0000-0000B3C90000}"/>
    <cellStyle name="20% - Accent1 8 2 4 3 5" xfId="51820" xr:uid="{00000000-0005-0000-0000-0000B4C90000}"/>
    <cellStyle name="20% - Accent1 8 2 4 3 5 2" xfId="51821" xr:uid="{00000000-0005-0000-0000-0000B5C90000}"/>
    <cellStyle name="20% - Accent1 8 2 4 3 5 2 2" xfId="51822" xr:uid="{00000000-0005-0000-0000-0000B6C90000}"/>
    <cellStyle name="20% - Accent1 8 2 4 3 5 3" xfId="51823" xr:uid="{00000000-0005-0000-0000-0000B7C90000}"/>
    <cellStyle name="20% - Accent1 8 2 4 3 6" xfId="51824" xr:uid="{00000000-0005-0000-0000-0000B8C90000}"/>
    <cellStyle name="20% - Accent1 8 2 4 3 6 2" xfId="51825" xr:uid="{00000000-0005-0000-0000-0000B9C90000}"/>
    <cellStyle name="20% - Accent1 8 2 4 3 6 2 2" xfId="51826" xr:uid="{00000000-0005-0000-0000-0000BAC90000}"/>
    <cellStyle name="20% - Accent1 8 2 4 3 6 3" xfId="51827" xr:uid="{00000000-0005-0000-0000-0000BBC90000}"/>
    <cellStyle name="20% - Accent1 8 2 4 3 7" xfId="51828" xr:uid="{00000000-0005-0000-0000-0000BCC90000}"/>
    <cellStyle name="20% - Accent1 8 2 4 3 7 2" xfId="51829" xr:uid="{00000000-0005-0000-0000-0000BDC90000}"/>
    <cellStyle name="20% - Accent1 8 2 4 3 8" xfId="51830" xr:uid="{00000000-0005-0000-0000-0000BEC90000}"/>
    <cellStyle name="20% - Accent1 8 2 4 3 8 2" xfId="51831" xr:uid="{00000000-0005-0000-0000-0000BFC90000}"/>
    <cellStyle name="20% - Accent1 8 2 4 3 9" xfId="51832" xr:uid="{00000000-0005-0000-0000-0000C0C90000}"/>
    <cellStyle name="20% - Accent1 8 2 4 4" xfId="51833" xr:uid="{00000000-0005-0000-0000-0000C1C90000}"/>
    <cellStyle name="20% - Accent1 8 2 4 4 2" xfId="51834" xr:uid="{00000000-0005-0000-0000-0000C2C90000}"/>
    <cellStyle name="20% - Accent1 8 2 4 4 2 2" xfId="51835" xr:uid="{00000000-0005-0000-0000-0000C3C90000}"/>
    <cellStyle name="20% - Accent1 8 2 4 4 2 2 2" xfId="51836" xr:uid="{00000000-0005-0000-0000-0000C4C90000}"/>
    <cellStyle name="20% - Accent1 8 2 4 4 2 3" xfId="51837" xr:uid="{00000000-0005-0000-0000-0000C5C90000}"/>
    <cellStyle name="20% - Accent1 8 2 4 4 3" xfId="51838" xr:uid="{00000000-0005-0000-0000-0000C6C90000}"/>
    <cellStyle name="20% - Accent1 8 2 4 4 3 2" xfId="51839" xr:uid="{00000000-0005-0000-0000-0000C7C90000}"/>
    <cellStyle name="20% - Accent1 8 2 4 4 4" xfId="51840" xr:uid="{00000000-0005-0000-0000-0000C8C90000}"/>
    <cellStyle name="20% - Accent1 8 2 4 5" xfId="51841" xr:uid="{00000000-0005-0000-0000-0000C9C90000}"/>
    <cellStyle name="20% - Accent1 8 2 4 5 2" xfId="51842" xr:uid="{00000000-0005-0000-0000-0000CAC90000}"/>
    <cellStyle name="20% - Accent1 8 2 4 5 2 2" xfId="51843" xr:uid="{00000000-0005-0000-0000-0000CBC90000}"/>
    <cellStyle name="20% - Accent1 8 2 4 5 2 2 2" xfId="51844" xr:uid="{00000000-0005-0000-0000-0000CCC90000}"/>
    <cellStyle name="20% - Accent1 8 2 4 5 2 3" xfId="51845" xr:uid="{00000000-0005-0000-0000-0000CDC90000}"/>
    <cellStyle name="20% - Accent1 8 2 4 5 3" xfId="51846" xr:uid="{00000000-0005-0000-0000-0000CEC90000}"/>
    <cellStyle name="20% - Accent1 8 2 4 5 3 2" xfId="51847" xr:uid="{00000000-0005-0000-0000-0000CFC90000}"/>
    <cellStyle name="20% - Accent1 8 2 4 5 4" xfId="51848" xr:uid="{00000000-0005-0000-0000-0000D0C90000}"/>
    <cellStyle name="20% - Accent1 8 2 4 6" xfId="51849" xr:uid="{00000000-0005-0000-0000-0000D1C90000}"/>
    <cellStyle name="20% - Accent1 8 2 4 6 2" xfId="51850" xr:uid="{00000000-0005-0000-0000-0000D2C90000}"/>
    <cellStyle name="20% - Accent1 8 2 4 6 2 2" xfId="51851" xr:uid="{00000000-0005-0000-0000-0000D3C90000}"/>
    <cellStyle name="20% - Accent1 8 2 4 6 2 2 2" xfId="51852" xr:uid="{00000000-0005-0000-0000-0000D4C90000}"/>
    <cellStyle name="20% - Accent1 8 2 4 6 2 3" xfId="51853" xr:uid="{00000000-0005-0000-0000-0000D5C90000}"/>
    <cellStyle name="20% - Accent1 8 2 4 6 3" xfId="51854" xr:uid="{00000000-0005-0000-0000-0000D6C90000}"/>
    <cellStyle name="20% - Accent1 8 2 4 6 3 2" xfId="51855" xr:uid="{00000000-0005-0000-0000-0000D7C90000}"/>
    <cellStyle name="20% - Accent1 8 2 4 6 4" xfId="51856" xr:uid="{00000000-0005-0000-0000-0000D8C90000}"/>
    <cellStyle name="20% - Accent1 8 2 4 7" xfId="51857" xr:uid="{00000000-0005-0000-0000-0000D9C90000}"/>
    <cellStyle name="20% - Accent1 8 2 4 7 2" xfId="51858" xr:uid="{00000000-0005-0000-0000-0000DAC90000}"/>
    <cellStyle name="20% - Accent1 8 2 4 7 2 2" xfId="51859" xr:uid="{00000000-0005-0000-0000-0000DBC90000}"/>
    <cellStyle name="20% - Accent1 8 2 4 7 3" xfId="51860" xr:uid="{00000000-0005-0000-0000-0000DCC90000}"/>
    <cellStyle name="20% - Accent1 8 2 4 8" xfId="51861" xr:uid="{00000000-0005-0000-0000-0000DDC90000}"/>
    <cellStyle name="20% - Accent1 8 2 4 8 2" xfId="51862" xr:uid="{00000000-0005-0000-0000-0000DEC90000}"/>
    <cellStyle name="20% - Accent1 8 2 4 8 2 2" xfId="51863" xr:uid="{00000000-0005-0000-0000-0000DFC90000}"/>
    <cellStyle name="20% - Accent1 8 2 4 8 3" xfId="51864" xr:uid="{00000000-0005-0000-0000-0000E0C90000}"/>
    <cellStyle name="20% - Accent1 8 2 4 9" xfId="51865" xr:uid="{00000000-0005-0000-0000-0000E1C90000}"/>
    <cellStyle name="20% - Accent1 8 2 4 9 2" xfId="51866" xr:uid="{00000000-0005-0000-0000-0000E2C90000}"/>
    <cellStyle name="20% - Accent1 8 2 5" xfId="51867" xr:uid="{00000000-0005-0000-0000-0000E3C90000}"/>
    <cellStyle name="20% - Accent1 8 2 5 2" xfId="51868" xr:uid="{00000000-0005-0000-0000-0000E4C90000}"/>
    <cellStyle name="20% - Accent1 8 2 5 2 2" xfId="51869" xr:uid="{00000000-0005-0000-0000-0000E5C90000}"/>
    <cellStyle name="20% - Accent1 8 2 5 2 2 2" xfId="51870" xr:uid="{00000000-0005-0000-0000-0000E6C90000}"/>
    <cellStyle name="20% - Accent1 8 2 5 2 2 2 2" xfId="51871" xr:uid="{00000000-0005-0000-0000-0000E7C90000}"/>
    <cellStyle name="20% - Accent1 8 2 5 2 2 3" xfId="51872" xr:uid="{00000000-0005-0000-0000-0000E8C90000}"/>
    <cellStyle name="20% - Accent1 8 2 5 2 3" xfId="51873" xr:uid="{00000000-0005-0000-0000-0000E9C90000}"/>
    <cellStyle name="20% - Accent1 8 2 5 2 3 2" xfId="51874" xr:uid="{00000000-0005-0000-0000-0000EAC90000}"/>
    <cellStyle name="20% - Accent1 8 2 5 2 4" xfId="51875" xr:uid="{00000000-0005-0000-0000-0000EBC90000}"/>
    <cellStyle name="20% - Accent1 8 2 5 3" xfId="51876" xr:uid="{00000000-0005-0000-0000-0000ECC90000}"/>
    <cellStyle name="20% - Accent1 8 2 5 3 2" xfId="51877" xr:uid="{00000000-0005-0000-0000-0000EDC90000}"/>
    <cellStyle name="20% - Accent1 8 2 5 3 2 2" xfId="51878" xr:uid="{00000000-0005-0000-0000-0000EEC90000}"/>
    <cellStyle name="20% - Accent1 8 2 5 3 2 2 2" xfId="51879" xr:uid="{00000000-0005-0000-0000-0000EFC90000}"/>
    <cellStyle name="20% - Accent1 8 2 5 3 2 3" xfId="51880" xr:uid="{00000000-0005-0000-0000-0000F0C90000}"/>
    <cellStyle name="20% - Accent1 8 2 5 3 3" xfId="51881" xr:uid="{00000000-0005-0000-0000-0000F1C90000}"/>
    <cellStyle name="20% - Accent1 8 2 5 3 3 2" xfId="51882" xr:uid="{00000000-0005-0000-0000-0000F2C90000}"/>
    <cellStyle name="20% - Accent1 8 2 5 3 4" xfId="51883" xr:uid="{00000000-0005-0000-0000-0000F3C90000}"/>
    <cellStyle name="20% - Accent1 8 2 5 4" xfId="51884" xr:uid="{00000000-0005-0000-0000-0000F4C90000}"/>
    <cellStyle name="20% - Accent1 8 2 5 4 2" xfId="51885" xr:uid="{00000000-0005-0000-0000-0000F5C90000}"/>
    <cellStyle name="20% - Accent1 8 2 5 4 2 2" xfId="51886" xr:uid="{00000000-0005-0000-0000-0000F6C90000}"/>
    <cellStyle name="20% - Accent1 8 2 5 4 2 2 2" xfId="51887" xr:uid="{00000000-0005-0000-0000-0000F7C90000}"/>
    <cellStyle name="20% - Accent1 8 2 5 4 2 3" xfId="51888" xr:uid="{00000000-0005-0000-0000-0000F8C90000}"/>
    <cellStyle name="20% - Accent1 8 2 5 4 3" xfId="51889" xr:uid="{00000000-0005-0000-0000-0000F9C90000}"/>
    <cellStyle name="20% - Accent1 8 2 5 4 3 2" xfId="51890" xr:uid="{00000000-0005-0000-0000-0000FAC90000}"/>
    <cellStyle name="20% - Accent1 8 2 5 4 4" xfId="51891" xr:uid="{00000000-0005-0000-0000-0000FBC90000}"/>
    <cellStyle name="20% - Accent1 8 2 5 5" xfId="51892" xr:uid="{00000000-0005-0000-0000-0000FCC90000}"/>
    <cellStyle name="20% - Accent1 8 2 5 5 2" xfId="51893" xr:uid="{00000000-0005-0000-0000-0000FDC90000}"/>
    <cellStyle name="20% - Accent1 8 2 5 5 2 2" xfId="51894" xr:uid="{00000000-0005-0000-0000-0000FEC90000}"/>
    <cellStyle name="20% - Accent1 8 2 5 5 3" xfId="51895" xr:uid="{00000000-0005-0000-0000-0000FFC90000}"/>
    <cellStyle name="20% - Accent1 8 2 5 6" xfId="51896" xr:uid="{00000000-0005-0000-0000-000000CA0000}"/>
    <cellStyle name="20% - Accent1 8 2 5 6 2" xfId="51897" xr:uid="{00000000-0005-0000-0000-000001CA0000}"/>
    <cellStyle name="20% - Accent1 8 2 5 6 2 2" xfId="51898" xr:uid="{00000000-0005-0000-0000-000002CA0000}"/>
    <cellStyle name="20% - Accent1 8 2 5 6 3" xfId="51899" xr:uid="{00000000-0005-0000-0000-000003CA0000}"/>
    <cellStyle name="20% - Accent1 8 2 5 7" xfId="51900" xr:uid="{00000000-0005-0000-0000-000004CA0000}"/>
    <cellStyle name="20% - Accent1 8 2 5 7 2" xfId="51901" xr:uid="{00000000-0005-0000-0000-000005CA0000}"/>
    <cellStyle name="20% - Accent1 8 2 5 8" xfId="51902" xr:uid="{00000000-0005-0000-0000-000006CA0000}"/>
    <cellStyle name="20% - Accent1 8 2 5 8 2" xfId="51903" xr:uid="{00000000-0005-0000-0000-000007CA0000}"/>
    <cellStyle name="20% - Accent1 8 2 5 9" xfId="51904" xr:uid="{00000000-0005-0000-0000-000008CA0000}"/>
    <cellStyle name="20% - Accent1 8 2 6" xfId="51905" xr:uid="{00000000-0005-0000-0000-000009CA0000}"/>
    <cellStyle name="20% - Accent1 8 2 6 2" xfId="51906" xr:uid="{00000000-0005-0000-0000-00000ACA0000}"/>
    <cellStyle name="20% - Accent1 8 2 6 2 2" xfId="51907" xr:uid="{00000000-0005-0000-0000-00000BCA0000}"/>
    <cellStyle name="20% - Accent1 8 2 6 2 2 2" xfId="51908" xr:uid="{00000000-0005-0000-0000-00000CCA0000}"/>
    <cellStyle name="20% - Accent1 8 2 6 2 2 2 2" xfId="51909" xr:uid="{00000000-0005-0000-0000-00000DCA0000}"/>
    <cellStyle name="20% - Accent1 8 2 6 2 2 3" xfId="51910" xr:uid="{00000000-0005-0000-0000-00000ECA0000}"/>
    <cellStyle name="20% - Accent1 8 2 6 2 3" xfId="51911" xr:uid="{00000000-0005-0000-0000-00000FCA0000}"/>
    <cellStyle name="20% - Accent1 8 2 6 2 3 2" xfId="51912" xr:uid="{00000000-0005-0000-0000-000010CA0000}"/>
    <cellStyle name="20% - Accent1 8 2 6 2 4" xfId="51913" xr:uid="{00000000-0005-0000-0000-000011CA0000}"/>
    <cellStyle name="20% - Accent1 8 2 6 3" xfId="51914" xr:uid="{00000000-0005-0000-0000-000012CA0000}"/>
    <cellStyle name="20% - Accent1 8 2 6 3 2" xfId="51915" xr:uid="{00000000-0005-0000-0000-000013CA0000}"/>
    <cellStyle name="20% - Accent1 8 2 6 3 2 2" xfId="51916" xr:uid="{00000000-0005-0000-0000-000014CA0000}"/>
    <cellStyle name="20% - Accent1 8 2 6 3 2 2 2" xfId="51917" xr:uid="{00000000-0005-0000-0000-000015CA0000}"/>
    <cellStyle name="20% - Accent1 8 2 6 3 2 3" xfId="51918" xr:uid="{00000000-0005-0000-0000-000016CA0000}"/>
    <cellStyle name="20% - Accent1 8 2 6 3 3" xfId="51919" xr:uid="{00000000-0005-0000-0000-000017CA0000}"/>
    <cellStyle name="20% - Accent1 8 2 6 3 3 2" xfId="51920" xr:uid="{00000000-0005-0000-0000-000018CA0000}"/>
    <cellStyle name="20% - Accent1 8 2 6 3 4" xfId="51921" xr:uid="{00000000-0005-0000-0000-000019CA0000}"/>
    <cellStyle name="20% - Accent1 8 2 6 4" xfId="51922" xr:uid="{00000000-0005-0000-0000-00001ACA0000}"/>
    <cellStyle name="20% - Accent1 8 2 6 4 2" xfId="51923" xr:uid="{00000000-0005-0000-0000-00001BCA0000}"/>
    <cellStyle name="20% - Accent1 8 2 6 4 2 2" xfId="51924" xr:uid="{00000000-0005-0000-0000-00001CCA0000}"/>
    <cellStyle name="20% - Accent1 8 2 6 4 2 2 2" xfId="51925" xr:uid="{00000000-0005-0000-0000-00001DCA0000}"/>
    <cellStyle name="20% - Accent1 8 2 6 4 2 3" xfId="51926" xr:uid="{00000000-0005-0000-0000-00001ECA0000}"/>
    <cellStyle name="20% - Accent1 8 2 6 4 3" xfId="51927" xr:uid="{00000000-0005-0000-0000-00001FCA0000}"/>
    <cellStyle name="20% - Accent1 8 2 6 4 3 2" xfId="51928" xr:uid="{00000000-0005-0000-0000-000020CA0000}"/>
    <cellStyle name="20% - Accent1 8 2 6 4 4" xfId="51929" xr:uid="{00000000-0005-0000-0000-000021CA0000}"/>
    <cellStyle name="20% - Accent1 8 2 6 5" xfId="51930" xr:uid="{00000000-0005-0000-0000-000022CA0000}"/>
    <cellStyle name="20% - Accent1 8 2 6 5 2" xfId="51931" xr:uid="{00000000-0005-0000-0000-000023CA0000}"/>
    <cellStyle name="20% - Accent1 8 2 6 5 2 2" xfId="51932" xr:uid="{00000000-0005-0000-0000-000024CA0000}"/>
    <cellStyle name="20% - Accent1 8 2 6 5 3" xfId="51933" xr:uid="{00000000-0005-0000-0000-000025CA0000}"/>
    <cellStyle name="20% - Accent1 8 2 6 6" xfId="51934" xr:uid="{00000000-0005-0000-0000-000026CA0000}"/>
    <cellStyle name="20% - Accent1 8 2 6 6 2" xfId="51935" xr:uid="{00000000-0005-0000-0000-000027CA0000}"/>
    <cellStyle name="20% - Accent1 8 2 6 6 2 2" xfId="51936" xr:uid="{00000000-0005-0000-0000-000028CA0000}"/>
    <cellStyle name="20% - Accent1 8 2 6 6 3" xfId="51937" xr:uid="{00000000-0005-0000-0000-000029CA0000}"/>
    <cellStyle name="20% - Accent1 8 2 6 7" xfId="51938" xr:uid="{00000000-0005-0000-0000-00002ACA0000}"/>
    <cellStyle name="20% - Accent1 8 2 6 7 2" xfId="51939" xr:uid="{00000000-0005-0000-0000-00002BCA0000}"/>
    <cellStyle name="20% - Accent1 8 2 6 8" xfId="51940" xr:uid="{00000000-0005-0000-0000-00002CCA0000}"/>
    <cellStyle name="20% - Accent1 8 2 6 8 2" xfId="51941" xr:uid="{00000000-0005-0000-0000-00002DCA0000}"/>
    <cellStyle name="20% - Accent1 8 2 6 9" xfId="51942" xr:uid="{00000000-0005-0000-0000-00002ECA0000}"/>
    <cellStyle name="20% - Accent1 8 2 7" xfId="51943" xr:uid="{00000000-0005-0000-0000-00002FCA0000}"/>
    <cellStyle name="20% - Accent1 8 2 7 2" xfId="51944" xr:uid="{00000000-0005-0000-0000-000030CA0000}"/>
    <cellStyle name="20% - Accent1 8 2 7 2 2" xfId="51945" xr:uid="{00000000-0005-0000-0000-000031CA0000}"/>
    <cellStyle name="20% - Accent1 8 2 7 2 2 2" xfId="51946" xr:uid="{00000000-0005-0000-0000-000032CA0000}"/>
    <cellStyle name="20% - Accent1 8 2 7 2 3" xfId="51947" xr:uid="{00000000-0005-0000-0000-000033CA0000}"/>
    <cellStyle name="20% - Accent1 8 2 7 3" xfId="51948" xr:uid="{00000000-0005-0000-0000-000034CA0000}"/>
    <cellStyle name="20% - Accent1 8 2 7 3 2" xfId="51949" xr:uid="{00000000-0005-0000-0000-000035CA0000}"/>
    <cellStyle name="20% - Accent1 8 2 7 4" xfId="51950" xr:uid="{00000000-0005-0000-0000-000036CA0000}"/>
    <cellStyle name="20% - Accent1 8 2 8" xfId="51951" xr:uid="{00000000-0005-0000-0000-000037CA0000}"/>
    <cellStyle name="20% - Accent1 8 2 8 2" xfId="51952" xr:uid="{00000000-0005-0000-0000-000038CA0000}"/>
    <cellStyle name="20% - Accent1 8 2 8 2 2" xfId="51953" xr:uid="{00000000-0005-0000-0000-000039CA0000}"/>
    <cellStyle name="20% - Accent1 8 2 8 2 2 2" xfId="51954" xr:uid="{00000000-0005-0000-0000-00003ACA0000}"/>
    <cellStyle name="20% - Accent1 8 2 8 2 3" xfId="51955" xr:uid="{00000000-0005-0000-0000-00003BCA0000}"/>
    <cellStyle name="20% - Accent1 8 2 8 3" xfId="51956" xr:uid="{00000000-0005-0000-0000-00003CCA0000}"/>
    <cellStyle name="20% - Accent1 8 2 8 3 2" xfId="51957" xr:uid="{00000000-0005-0000-0000-00003DCA0000}"/>
    <cellStyle name="20% - Accent1 8 2 8 4" xfId="51958" xr:uid="{00000000-0005-0000-0000-00003ECA0000}"/>
    <cellStyle name="20% - Accent1 8 2 9" xfId="51959" xr:uid="{00000000-0005-0000-0000-00003FCA0000}"/>
    <cellStyle name="20% - Accent1 8 2 9 2" xfId="51960" xr:uid="{00000000-0005-0000-0000-000040CA0000}"/>
    <cellStyle name="20% - Accent1 8 2 9 2 2" xfId="51961" xr:uid="{00000000-0005-0000-0000-000041CA0000}"/>
    <cellStyle name="20% - Accent1 8 2 9 2 2 2" xfId="51962" xr:uid="{00000000-0005-0000-0000-000042CA0000}"/>
    <cellStyle name="20% - Accent1 8 2 9 2 3" xfId="51963" xr:uid="{00000000-0005-0000-0000-000043CA0000}"/>
    <cellStyle name="20% - Accent1 8 2 9 3" xfId="51964" xr:uid="{00000000-0005-0000-0000-000044CA0000}"/>
    <cellStyle name="20% - Accent1 8 2 9 3 2" xfId="51965" xr:uid="{00000000-0005-0000-0000-000045CA0000}"/>
    <cellStyle name="20% - Accent1 8 2 9 4" xfId="51966" xr:uid="{00000000-0005-0000-0000-000046CA0000}"/>
    <cellStyle name="20% - Accent1 8 3" xfId="51967" xr:uid="{00000000-0005-0000-0000-000047CA0000}"/>
    <cellStyle name="20% - Accent1 8 3 10" xfId="51968" xr:uid="{00000000-0005-0000-0000-000048CA0000}"/>
    <cellStyle name="20% - Accent1 8 3 10 2" xfId="51969" xr:uid="{00000000-0005-0000-0000-000049CA0000}"/>
    <cellStyle name="20% - Accent1 8 3 11" xfId="51970" xr:uid="{00000000-0005-0000-0000-00004ACA0000}"/>
    <cellStyle name="20% - Accent1 8 3 2" xfId="51971" xr:uid="{00000000-0005-0000-0000-00004BCA0000}"/>
    <cellStyle name="20% - Accent1 8 3 2 2" xfId="51972" xr:uid="{00000000-0005-0000-0000-00004CCA0000}"/>
    <cellStyle name="20% - Accent1 8 3 2 2 2" xfId="51973" xr:uid="{00000000-0005-0000-0000-00004DCA0000}"/>
    <cellStyle name="20% - Accent1 8 3 2 2 2 2" xfId="51974" xr:uid="{00000000-0005-0000-0000-00004ECA0000}"/>
    <cellStyle name="20% - Accent1 8 3 2 2 2 2 2" xfId="51975" xr:uid="{00000000-0005-0000-0000-00004FCA0000}"/>
    <cellStyle name="20% - Accent1 8 3 2 2 2 3" xfId="51976" xr:uid="{00000000-0005-0000-0000-000050CA0000}"/>
    <cellStyle name="20% - Accent1 8 3 2 2 3" xfId="51977" xr:uid="{00000000-0005-0000-0000-000051CA0000}"/>
    <cellStyle name="20% - Accent1 8 3 2 2 3 2" xfId="51978" xr:uid="{00000000-0005-0000-0000-000052CA0000}"/>
    <cellStyle name="20% - Accent1 8 3 2 2 4" xfId="51979" xr:uid="{00000000-0005-0000-0000-000053CA0000}"/>
    <cellStyle name="20% - Accent1 8 3 2 3" xfId="51980" xr:uid="{00000000-0005-0000-0000-000054CA0000}"/>
    <cellStyle name="20% - Accent1 8 3 2 3 2" xfId="51981" xr:uid="{00000000-0005-0000-0000-000055CA0000}"/>
    <cellStyle name="20% - Accent1 8 3 2 3 2 2" xfId="51982" xr:uid="{00000000-0005-0000-0000-000056CA0000}"/>
    <cellStyle name="20% - Accent1 8 3 2 3 2 2 2" xfId="51983" xr:uid="{00000000-0005-0000-0000-000057CA0000}"/>
    <cellStyle name="20% - Accent1 8 3 2 3 2 3" xfId="51984" xr:uid="{00000000-0005-0000-0000-000058CA0000}"/>
    <cellStyle name="20% - Accent1 8 3 2 3 3" xfId="51985" xr:uid="{00000000-0005-0000-0000-000059CA0000}"/>
    <cellStyle name="20% - Accent1 8 3 2 3 3 2" xfId="51986" xr:uid="{00000000-0005-0000-0000-00005ACA0000}"/>
    <cellStyle name="20% - Accent1 8 3 2 3 4" xfId="51987" xr:uid="{00000000-0005-0000-0000-00005BCA0000}"/>
    <cellStyle name="20% - Accent1 8 3 2 4" xfId="51988" xr:uid="{00000000-0005-0000-0000-00005CCA0000}"/>
    <cellStyle name="20% - Accent1 8 3 2 4 2" xfId="51989" xr:uid="{00000000-0005-0000-0000-00005DCA0000}"/>
    <cellStyle name="20% - Accent1 8 3 2 4 2 2" xfId="51990" xr:uid="{00000000-0005-0000-0000-00005ECA0000}"/>
    <cellStyle name="20% - Accent1 8 3 2 4 2 2 2" xfId="51991" xr:uid="{00000000-0005-0000-0000-00005FCA0000}"/>
    <cellStyle name="20% - Accent1 8 3 2 4 2 3" xfId="51992" xr:uid="{00000000-0005-0000-0000-000060CA0000}"/>
    <cellStyle name="20% - Accent1 8 3 2 4 3" xfId="51993" xr:uid="{00000000-0005-0000-0000-000061CA0000}"/>
    <cellStyle name="20% - Accent1 8 3 2 4 3 2" xfId="51994" xr:uid="{00000000-0005-0000-0000-000062CA0000}"/>
    <cellStyle name="20% - Accent1 8 3 2 4 4" xfId="51995" xr:uid="{00000000-0005-0000-0000-000063CA0000}"/>
    <cellStyle name="20% - Accent1 8 3 2 5" xfId="51996" xr:uid="{00000000-0005-0000-0000-000064CA0000}"/>
    <cellStyle name="20% - Accent1 8 3 2 5 2" xfId="51997" xr:uid="{00000000-0005-0000-0000-000065CA0000}"/>
    <cellStyle name="20% - Accent1 8 3 2 5 2 2" xfId="51998" xr:uid="{00000000-0005-0000-0000-000066CA0000}"/>
    <cellStyle name="20% - Accent1 8 3 2 5 3" xfId="51999" xr:uid="{00000000-0005-0000-0000-000067CA0000}"/>
    <cellStyle name="20% - Accent1 8 3 2 6" xfId="52000" xr:uid="{00000000-0005-0000-0000-000068CA0000}"/>
    <cellStyle name="20% - Accent1 8 3 2 6 2" xfId="52001" xr:uid="{00000000-0005-0000-0000-000069CA0000}"/>
    <cellStyle name="20% - Accent1 8 3 2 6 2 2" xfId="52002" xr:uid="{00000000-0005-0000-0000-00006ACA0000}"/>
    <cellStyle name="20% - Accent1 8 3 2 6 3" xfId="52003" xr:uid="{00000000-0005-0000-0000-00006BCA0000}"/>
    <cellStyle name="20% - Accent1 8 3 2 7" xfId="52004" xr:uid="{00000000-0005-0000-0000-00006CCA0000}"/>
    <cellStyle name="20% - Accent1 8 3 2 7 2" xfId="52005" xr:uid="{00000000-0005-0000-0000-00006DCA0000}"/>
    <cellStyle name="20% - Accent1 8 3 2 8" xfId="52006" xr:uid="{00000000-0005-0000-0000-00006ECA0000}"/>
    <cellStyle name="20% - Accent1 8 3 2 8 2" xfId="52007" xr:uid="{00000000-0005-0000-0000-00006FCA0000}"/>
    <cellStyle name="20% - Accent1 8 3 2 9" xfId="52008" xr:uid="{00000000-0005-0000-0000-000070CA0000}"/>
    <cellStyle name="20% - Accent1 8 3 3" xfId="52009" xr:uid="{00000000-0005-0000-0000-000071CA0000}"/>
    <cellStyle name="20% - Accent1 8 3 3 2" xfId="52010" xr:uid="{00000000-0005-0000-0000-000072CA0000}"/>
    <cellStyle name="20% - Accent1 8 3 3 2 2" xfId="52011" xr:uid="{00000000-0005-0000-0000-000073CA0000}"/>
    <cellStyle name="20% - Accent1 8 3 3 2 2 2" xfId="52012" xr:uid="{00000000-0005-0000-0000-000074CA0000}"/>
    <cellStyle name="20% - Accent1 8 3 3 2 2 2 2" xfId="52013" xr:uid="{00000000-0005-0000-0000-000075CA0000}"/>
    <cellStyle name="20% - Accent1 8 3 3 2 2 3" xfId="52014" xr:uid="{00000000-0005-0000-0000-000076CA0000}"/>
    <cellStyle name="20% - Accent1 8 3 3 2 3" xfId="52015" xr:uid="{00000000-0005-0000-0000-000077CA0000}"/>
    <cellStyle name="20% - Accent1 8 3 3 2 3 2" xfId="52016" xr:uid="{00000000-0005-0000-0000-000078CA0000}"/>
    <cellStyle name="20% - Accent1 8 3 3 2 4" xfId="52017" xr:uid="{00000000-0005-0000-0000-000079CA0000}"/>
    <cellStyle name="20% - Accent1 8 3 3 3" xfId="52018" xr:uid="{00000000-0005-0000-0000-00007ACA0000}"/>
    <cellStyle name="20% - Accent1 8 3 3 3 2" xfId="52019" xr:uid="{00000000-0005-0000-0000-00007BCA0000}"/>
    <cellStyle name="20% - Accent1 8 3 3 3 2 2" xfId="52020" xr:uid="{00000000-0005-0000-0000-00007CCA0000}"/>
    <cellStyle name="20% - Accent1 8 3 3 3 2 2 2" xfId="52021" xr:uid="{00000000-0005-0000-0000-00007DCA0000}"/>
    <cellStyle name="20% - Accent1 8 3 3 3 2 3" xfId="52022" xr:uid="{00000000-0005-0000-0000-00007ECA0000}"/>
    <cellStyle name="20% - Accent1 8 3 3 3 3" xfId="52023" xr:uid="{00000000-0005-0000-0000-00007FCA0000}"/>
    <cellStyle name="20% - Accent1 8 3 3 3 3 2" xfId="52024" xr:uid="{00000000-0005-0000-0000-000080CA0000}"/>
    <cellStyle name="20% - Accent1 8 3 3 3 4" xfId="52025" xr:uid="{00000000-0005-0000-0000-000081CA0000}"/>
    <cellStyle name="20% - Accent1 8 3 3 4" xfId="52026" xr:uid="{00000000-0005-0000-0000-000082CA0000}"/>
    <cellStyle name="20% - Accent1 8 3 3 4 2" xfId="52027" xr:uid="{00000000-0005-0000-0000-000083CA0000}"/>
    <cellStyle name="20% - Accent1 8 3 3 4 2 2" xfId="52028" xr:uid="{00000000-0005-0000-0000-000084CA0000}"/>
    <cellStyle name="20% - Accent1 8 3 3 4 2 2 2" xfId="52029" xr:uid="{00000000-0005-0000-0000-000085CA0000}"/>
    <cellStyle name="20% - Accent1 8 3 3 4 2 3" xfId="52030" xr:uid="{00000000-0005-0000-0000-000086CA0000}"/>
    <cellStyle name="20% - Accent1 8 3 3 4 3" xfId="52031" xr:uid="{00000000-0005-0000-0000-000087CA0000}"/>
    <cellStyle name="20% - Accent1 8 3 3 4 3 2" xfId="52032" xr:uid="{00000000-0005-0000-0000-000088CA0000}"/>
    <cellStyle name="20% - Accent1 8 3 3 4 4" xfId="52033" xr:uid="{00000000-0005-0000-0000-000089CA0000}"/>
    <cellStyle name="20% - Accent1 8 3 3 5" xfId="52034" xr:uid="{00000000-0005-0000-0000-00008ACA0000}"/>
    <cellStyle name="20% - Accent1 8 3 3 5 2" xfId="52035" xr:uid="{00000000-0005-0000-0000-00008BCA0000}"/>
    <cellStyle name="20% - Accent1 8 3 3 5 2 2" xfId="52036" xr:uid="{00000000-0005-0000-0000-00008CCA0000}"/>
    <cellStyle name="20% - Accent1 8 3 3 5 3" xfId="52037" xr:uid="{00000000-0005-0000-0000-00008DCA0000}"/>
    <cellStyle name="20% - Accent1 8 3 3 6" xfId="52038" xr:uid="{00000000-0005-0000-0000-00008ECA0000}"/>
    <cellStyle name="20% - Accent1 8 3 3 6 2" xfId="52039" xr:uid="{00000000-0005-0000-0000-00008FCA0000}"/>
    <cellStyle name="20% - Accent1 8 3 3 6 2 2" xfId="52040" xr:uid="{00000000-0005-0000-0000-000090CA0000}"/>
    <cellStyle name="20% - Accent1 8 3 3 6 3" xfId="52041" xr:uid="{00000000-0005-0000-0000-000091CA0000}"/>
    <cellStyle name="20% - Accent1 8 3 3 7" xfId="52042" xr:uid="{00000000-0005-0000-0000-000092CA0000}"/>
    <cellStyle name="20% - Accent1 8 3 3 7 2" xfId="52043" xr:uid="{00000000-0005-0000-0000-000093CA0000}"/>
    <cellStyle name="20% - Accent1 8 3 3 8" xfId="52044" xr:uid="{00000000-0005-0000-0000-000094CA0000}"/>
    <cellStyle name="20% - Accent1 8 3 3 8 2" xfId="52045" xr:uid="{00000000-0005-0000-0000-000095CA0000}"/>
    <cellStyle name="20% - Accent1 8 3 3 9" xfId="52046" xr:uid="{00000000-0005-0000-0000-000096CA0000}"/>
    <cellStyle name="20% - Accent1 8 3 4" xfId="52047" xr:uid="{00000000-0005-0000-0000-000097CA0000}"/>
    <cellStyle name="20% - Accent1 8 3 4 2" xfId="52048" xr:uid="{00000000-0005-0000-0000-000098CA0000}"/>
    <cellStyle name="20% - Accent1 8 3 4 2 2" xfId="52049" xr:uid="{00000000-0005-0000-0000-000099CA0000}"/>
    <cellStyle name="20% - Accent1 8 3 4 2 2 2" xfId="52050" xr:uid="{00000000-0005-0000-0000-00009ACA0000}"/>
    <cellStyle name="20% - Accent1 8 3 4 2 3" xfId="52051" xr:uid="{00000000-0005-0000-0000-00009BCA0000}"/>
    <cellStyle name="20% - Accent1 8 3 4 3" xfId="52052" xr:uid="{00000000-0005-0000-0000-00009CCA0000}"/>
    <cellStyle name="20% - Accent1 8 3 4 3 2" xfId="52053" xr:uid="{00000000-0005-0000-0000-00009DCA0000}"/>
    <cellStyle name="20% - Accent1 8 3 4 4" xfId="52054" xr:uid="{00000000-0005-0000-0000-00009ECA0000}"/>
    <cellStyle name="20% - Accent1 8 3 5" xfId="52055" xr:uid="{00000000-0005-0000-0000-00009FCA0000}"/>
    <cellStyle name="20% - Accent1 8 3 5 2" xfId="52056" xr:uid="{00000000-0005-0000-0000-0000A0CA0000}"/>
    <cellStyle name="20% - Accent1 8 3 5 2 2" xfId="52057" xr:uid="{00000000-0005-0000-0000-0000A1CA0000}"/>
    <cellStyle name="20% - Accent1 8 3 5 2 2 2" xfId="52058" xr:uid="{00000000-0005-0000-0000-0000A2CA0000}"/>
    <cellStyle name="20% - Accent1 8 3 5 2 3" xfId="52059" xr:uid="{00000000-0005-0000-0000-0000A3CA0000}"/>
    <cellStyle name="20% - Accent1 8 3 5 3" xfId="52060" xr:uid="{00000000-0005-0000-0000-0000A4CA0000}"/>
    <cellStyle name="20% - Accent1 8 3 5 3 2" xfId="52061" xr:uid="{00000000-0005-0000-0000-0000A5CA0000}"/>
    <cellStyle name="20% - Accent1 8 3 5 4" xfId="52062" xr:uid="{00000000-0005-0000-0000-0000A6CA0000}"/>
    <cellStyle name="20% - Accent1 8 3 6" xfId="52063" xr:uid="{00000000-0005-0000-0000-0000A7CA0000}"/>
    <cellStyle name="20% - Accent1 8 3 6 2" xfId="52064" xr:uid="{00000000-0005-0000-0000-0000A8CA0000}"/>
    <cellStyle name="20% - Accent1 8 3 6 2 2" xfId="52065" xr:uid="{00000000-0005-0000-0000-0000A9CA0000}"/>
    <cellStyle name="20% - Accent1 8 3 6 2 2 2" xfId="52066" xr:uid="{00000000-0005-0000-0000-0000AACA0000}"/>
    <cellStyle name="20% - Accent1 8 3 6 2 3" xfId="52067" xr:uid="{00000000-0005-0000-0000-0000ABCA0000}"/>
    <cellStyle name="20% - Accent1 8 3 6 3" xfId="52068" xr:uid="{00000000-0005-0000-0000-0000ACCA0000}"/>
    <cellStyle name="20% - Accent1 8 3 6 3 2" xfId="52069" xr:uid="{00000000-0005-0000-0000-0000ADCA0000}"/>
    <cellStyle name="20% - Accent1 8 3 6 4" xfId="52070" xr:uid="{00000000-0005-0000-0000-0000AECA0000}"/>
    <cellStyle name="20% - Accent1 8 3 7" xfId="52071" xr:uid="{00000000-0005-0000-0000-0000AFCA0000}"/>
    <cellStyle name="20% - Accent1 8 3 7 2" xfId="52072" xr:uid="{00000000-0005-0000-0000-0000B0CA0000}"/>
    <cellStyle name="20% - Accent1 8 3 7 2 2" xfId="52073" xr:uid="{00000000-0005-0000-0000-0000B1CA0000}"/>
    <cellStyle name="20% - Accent1 8 3 7 3" xfId="52074" xr:uid="{00000000-0005-0000-0000-0000B2CA0000}"/>
    <cellStyle name="20% - Accent1 8 3 8" xfId="52075" xr:uid="{00000000-0005-0000-0000-0000B3CA0000}"/>
    <cellStyle name="20% - Accent1 8 3 8 2" xfId="52076" xr:uid="{00000000-0005-0000-0000-0000B4CA0000}"/>
    <cellStyle name="20% - Accent1 8 3 8 2 2" xfId="52077" xr:uid="{00000000-0005-0000-0000-0000B5CA0000}"/>
    <cellStyle name="20% - Accent1 8 3 8 3" xfId="52078" xr:uid="{00000000-0005-0000-0000-0000B6CA0000}"/>
    <cellStyle name="20% - Accent1 8 3 9" xfId="52079" xr:uid="{00000000-0005-0000-0000-0000B7CA0000}"/>
    <cellStyle name="20% - Accent1 8 3 9 2" xfId="52080" xr:uid="{00000000-0005-0000-0000-0000B8CA0000}"/>
    <cellStyle name="20% - Accent1 8 4" xfId="52081" xr:uid="{00000000-0005-0000-0000-0000B9CA0000}"/>
    <cellStyle name="20% - Accent1 8 4 10" xfId="52082" xr:uid="{00000000-0005-0000-0000-0000BACA0000}"/>
    <cellStyle name="20% - Accent1 8 4 10 2" xfId="52083" xr:uid="{00000000-0005-0000-0000-0000BBCA0000}"/>
    <cellStyle name="20% - Accent1 8 4 11" xfId="52084" xr:uid="{00000000-0005-0000-0000-0000BCCA0000}"/>
    <cellStyle name="20% - Accent1 8 4 2" xfId="52085" xr:uid="{00000000-0005-0000-0000-0000BDCA0000}"/>
    <cellStyle name="20% - Accent1 8 4 2 2" xfId="52086" xr:uid="{00000000-0005-0000-0000-0000BECA0000}"/>
    <cellStyle name="20% - Accent1 8 4 2 2 2" xfId="52087" xr:uid="{00000000-0005-0000-0000-0000BFCA0000}"/>
    <cellStyle name="20% - Accent1 8 4 2 2 2 2" xfId="52088" xr:uid="{00000000-0005-0000-0000-0000C0CA0000}"/>
    <cellStyle name="20% - Accent1 8 4 2 2 2 2 2" xfId="52089" xr:uid="{00000000-0005-0000-0000-0000C1CA0000}"/>
    <cellStyle name="20% - Accent1 8 4 2 2 2 3" xfId="52090" xr:uid="{00000000-0005-0000-0000-0000C2CA0000}"/>
    <cellStyle name="20% - Accent1 8 4 2 2 3" xfId="52091" xr:uid="{00000000-0005-0000-0000-0000C3CA0000}"/>
    <cellStyle name="20% - Accent1 8 4 2 2 3 2" xfId="52092" xr:uid="{00000000-0005-0000-0000-0000C4CA0000}"/>
    <cellStyle name="20% - Accent1 8 4 2 2 4" xfId="52093" xr:uid="{00000000-0005-0000-0000-0000C5CA0000}"/>
    <cellStyle name="20% - Accent1 8 4 2 3" xfId="52094" xr:uid="{00000000-0005-0000-0000-0000C6CA0000}"/>
    <cellStyle name="20% - Accent1 8 4 2 3 2" xfId="52095" xr:uid="{00000000-0005-0000-0000-0000C7CA0000}"/>
    <cellStyle name="20% - Accent1 8 4 2 3 2 2" xfId="52096" xr:uid="{00000000-0005-0000-0000-0000C8CA0000}"/>
    <cellStyle name="20% - Accent1 8 4 2 3 2 2 2" xfId="52097" xr:uid="{00000000-0005-0000-0000-0000C9CA0000}"/>
    <cellStyle name="20% - Accent1 8 4 2 3 2 3" xfId="52098" xr:uid="{00000000-0005-0000-0000-0000CACA0000}"/>
    <cellStyle name="20% - Accent1 8 4 2 3 3" xfId="52099" xr:uid="{00000000-0005-0000-0000-0000CBCA0000}"/>
    <cellStyle name="20% - Accent1 8 4 2 3 3 2" xfId="52100" xr:uid="{00000000-0005-0000-0000-0000CCCA0000}"/>
    <cellStyle name="20% - Accent1 8 4 2 3 4" xfId="52101" xr:uid="{00000000-0005-0000-0000-0000CDCA0000}"/>
    <cellStyle name="20% - Accent1 8 4 2 4" xfId="52102" xr:uid="{00000000-0005-0000-0000-0000CECA0000}"/>
    <cellStyle name="20% - Accent1 8 4 2 4 2" xfId="52103" xr:uid="{00000000-0005-0000-0000-0000CFCA0000}"/>
    <cellStyle name="20% - Accent1 8 4 2 4 2 2" xfId="52104" xr:uid="{00000000-0005-0000-0000-0000D0CA0000}"/>
    <cellStyle name="20% - Accent1 8 4 2 4 2 2 2" xfId="52105" xr:uid="{00000000-0005-0000-0000-0000D1CA0000}"/>
    <cellStyle name="20% - Accent1 8 4 2 4 2 3" xfId="52106" xr:uid="{00000000-0005-0000-0000-0000D2CA0000}"/>
    <cellStyle name="20% - Accent1 8 4 2 4 3" xfId="52107" xr:uid="{00000000-0005-0000-0000-0000D3CA0000}"/>
    <cellStyle name="20% - Accent1 8 4 2 4 3 2" xfId="52108" xr:uid="{00000000-0005-0000-0000-0000D4CA0000}"/>
    <cellStyle name="20% - Accent1 8 4 2 4 4" xfId="52109" xr:uid="{00000000-0005-0000-0000-0000D5CA0000}"/>
    <cellStyle name="20% - Accent1 8 4 2 5" xfId="52110" xr:uid="{00000000-0005-0000-0000-0000D6CA0000}"/>
    <cellStyle name="20% - Accent1 8 4 2 5 2" xfId="52111" xr:uid="{00000000-0005-0000-0000-0000D7CA0000}"/>
    <cellStyle name="20% - Accent1 8 4 2 5 2 2" xfId="52112" xr:uid="{00000000-0005-0000-0000-0000D8CA0000}"/>
    <cellStyle name="20% - Accent1 8 4 2 5 3" xfId="52113" xr:uid="{00000000-0005-0000-0000-0000D9CA0000}"/>
    <cellStyle name="20% - Accent1 8 4 2 6" xfId="52114" xr:uid="{00000000-0005-0000-0000-0000DACA0000}"/>
    <cellStyle name="20% - Accent1 8 4 2 6 2" xfId="52115" xr:uid="{00000000-0005-0000-0000-0000DBCA0000}"/>
    <cellStyle name="20% - Accent1 8 4 2 6 2 2" xfId="52116" xr:uid="{00000000-0005-0000-0000-0000DCCA0000}"/>
    <cellStyle name="20% - Accent1 8 4 2 6 3" xfId="52117" xr:uid="{00000000-0005-0000-0000-0000DDCA0000}"/>
    <cellStyle name="20% - Accent1 8 4 2 7" xfId="52118" xr:uid="{00000000-0005-0000-0000-0000DECA0000}"/>
    <cellStyle name="20% - Accent1 8 4 2 7 2" xfId="52119" xr:uid="{00000000-0005-0000-0000-0000DFCA0000}"/>
    <cellStyle name="20% - Accent1 8 4 2 8" xfId="52120" xr:uid="{00000000-0005-0000-0000-0000E0CA0000}"/>
    <cellStyle name="20% - Accent1 8 4 2 8 2" xfId="52121" xr:uid="{00000000-0005-0000-0000-0000E1CA0000}"/>
    <cellStyle name="20% - Accent1 8 4 2 9" xfId="52122" xr:uid="{00000000-0005-0000-0000-0000E2CA0000}"/>
    <cellStyle name="20% - Accent1 8 4 3" xfId="52123" xr:uid="{00000000-0005-0000-0000-0000E3CA0000}"/>
    <cellStyle name="20% - Accent1 8 4 3 2" xfId="52124" xr:uid="{00000000-0005-0000-0000-0000E4CA0000}"/>
    <cellStyle name="20% - Accent1 8 4 3 2 2" xfId="52125" xr:uid="{00000000-0005-0000-0000-0000E5CA0000}"/>
    <cellStyle name="20% - Accent1 8 4 3 2 2 2" xfId="52126" xr:uid="{00000000-0005-0000-0000-0000E6CA0000}"/>
    <cellStyle name="20% - Accent1 8 4 3 2 2 2 2" xfId="52127" xr:uid="{00000000-0005-0000-0000-0000E7CA0000}"/>
    <cellStyle name="20% - Accent1 8 4 3 2 2 3" xfId="52128" xr:uid="{00000000-0005-0000-0000-0000E8CA0000}"/>
    <cellStyle name="20% - Accent1 8 4 3 2 3" xfId="52129" xr:uid="{00000000-0005-0000-0000-0000E9CA0000}"/>
    <cellStyle name="20% - Accent1 8 4 3 2 3 2" xfId="52130" xr:uid="{00000000-0005-0000-0000-0000EACA0000}"/>
    <cellStyle name="20% - Accent1 8 4 3 2 4" xfId="52131" xr:uid="{00000000-0005-0000-0000-0000EBCA0000}"/>
    <cellStyle name="20% - Accent1 8 4 3 3" xfId="52132" xr:uid="{00000000-0005-0000-0000-0000ECCA0000}"/>
    <cellStyle name="20% - Accent1 8 4 3 3 2" xfId="52133" xr:uid="{00000000-0005-0000-0000-0000EDCA0000}"/>
    <cellStyle name="20% - Accent1 8 4 3 3 2 2" xfId="52134" xr:uid="{00000000-0005-0000-0000-0000EECA0000}"/>
    <cellStyle name="20% - Accent1 8 4 3 3 2 2 2" xfId="52135" xr:uid="{00000000-0005-0000-0000-0000EFCA0000}"/>
    <cellStyle name="20% - Accent1 8 4 3 3 2 3" xfId="52136" xr:uid="{00000000-0005-0000-0000-0000F0CA0000}"/>
    <cellStyle name="20% - Accent1 8 4 3 3 3" xfId="52137" xr:uid="{00000000-0005-0000-0000-0000F1CA0000}"/>
    <cellStyle name="20% - Accent1 8 4 3 3 3 2" xfId="52138" xr:uid="{00000000-0005-0000-0000-0000F2CA0000}"/>
    <cellStyle name="20% - Accent1 8 4 3 3 4" xfId="52139" xr:uid="{00000000-0005-0000-0000-0000F3CA0000}"/>
    <cellStyle name="20% - Accent1 8 4 3 4" xfId="52140" xr:uid="{00000000-0005-0000-0000-0000F4CA0000}"/>
    <cellStyle name="20% - Accent1 8 4 3 4 2" xfId="52141" xr:uid="{00000000-0005-0000-0000-0000F5CA0000}"/>
    <cellStyle name="20% - Accent1 8 4 3 4 2 2" xfId="52142" xr:uid="{00000000-0005-0000-0000-0000F6CA0000}"/>
    <cellStyle name="20% - Accent1 8 4 3 4 2 2 2" xfId="52143" xr:uid="{00000000-0005-0000-0000-0000F7CA0000}"/>
    <cellStyle name="20% - Accent1 8 4 3 4 2 3" xfId="52144" xr:uid="{00000000-0005-0000-0000-0000F8CA0000}"/>
    <cellStyle name="20% - Accent1 8 4 3 4 3" xfId="52145" xr:uid="{00000000-0005-0000-0000-0000F9CA0000}"/>
    <cellStyle name="20% - Accent1 8 4 3 4 3 2" xfId="52146" xr:uid="{00000000-0005-0000-0000-0000FACA0000}"/>
    <cellStyle name="20% - Accent1 8 4 3 4 4" xfId="52147" xr:uid="{00000000-0005-0000-0000-0000FBCA0000}"/>
    <cellStyle name="20% - Accent1 8 4 3 5" xfId="52148" xr:uid="{00000000-0005-0000-0000-0000FCCA0000}"/>
    <cellStyle name="20% - Accent1 8 4 3 5 2" xfId="52149" xr:uid="{00000000-0005-0000-0000-0000FDCA0000}"/>
    <cellStyle name="20% - Accent1 8 4 3 5 2 2" xfId="52150" xr:uid="{00000000-0005-0000-0000-0000FECA0000}"/>
    <cellStyle name="20% - Accent1 8 4 3 5 3" xfId="52151" xr:uid="{00000000-0005-0000-0000-0000FFCA0000}"/>
    <cellStyle name="20% - Accent1 8 4 3 6" xfId="52152" xr:uid="{00000000-0005-0000-0000-000000CB0000}"/>
    <cellStyle name="20% - Accent1 8 4 3 6 2" xfId="52153" xr:uid="{00000000-0005-0000-0000-000001CB0000}"/>
    <cellStyle name="20% - Accent1 8 4 3 6 2 2" xfId="52154" xr:uid="{00000000-0005-0000-0000-000002CB0000}"/>
    <cellStyle name="20% - Accent1 8 4 3 6 3" xfId="52155" xr:uid="{00000000-0005-0000-0000-000003CB0000}"/>
    <cellStyle name="20% - Accent1 8 4 3 7" xfId="52156" xr:uid="{00000000-0005-0000-0000-000004CB0000}"/>
    <cellStyle name="20% - Accent1 8 4 3 7 2" xfId="52157" xr:uid="{00000000-0005-0000-0000-000005CB0000}"/>
    <cellStyle name="20% - Accent1 8 4 3 8" xfId="52158" xr:uid="{00000000-0005-0000-0000-000006CB0000}"/>
    <cellStyle name="20% - Accent1 8 4 3 8 2" xfId="52159" xr:uid="{00000000-0005-0000-0000-000007CB0000}"/>
    <cellStyle name="20% - Accent1 8 4 3 9" xfId="52160" xr:uid="{00000000-0005-0000-0000-000008CB0000}"/>
    <cellStyle name="20% - Accent1 8 4 4" xfId="52161" xr:uid="{00000000-0005-0000-0000-000009CB0000}"/>
    <cellStyle name="20% - Accent1 8 4 4 2" xfId="52162" xr:uid="{00000000-0005-0000-0000-00000ACB0000}"/>
    <cellStyle name="20% - Accent1 8 4 4 2 2" xfId="52163" xr:uid="{00000000-0005-0000-0000-00000BCB0000}"/>
    <cellStyle name="20% - Accent1 8 4 4 2 2 2" xfId="52164" xr:uid="{00000000-0005-0000-0000-00000CCB0000}"/>
    <cellStyle name="20% - Accent1 8 4 4 2 3" xfId="52165" xr:uid="{00000000-0005-0000-0000-00000DCB0000}"/>
    <cellStyle name="20% - Accent1 8 4 4 3" xfId="52166" xr:uid="{00000000-0005-0000-0000-00000ECB0000}"/>
    <cellStyle name="20% - Accent1 8 4 4 3 2" xfId="52167" xr:uid="{00000000-0005-0000-0000-00000FCB0000}"/>
    <cellStyle name="20% - Accent1 8 4 4 4" xfId="52168" xr:uid="{00000000-0005-0000-0000-000010CB0000}"/>
    <cellStyle name="20% - Accent1 8 4 5" xfId="52169" xr:uid="{00000000-0005-0000-0000-000011CB0000}"/>
    <cellStyle name="20% - Accent1 8 4 5 2" xfId="52170" xr:uid="{00000000-0005-0000-0000-000012CB0000}"/>
    <cellStyle name="20% - Accent1 8 4 5 2 2" xfId="52171" xr:uid="{00000000-0005-0000-0000-000013CB0000}"/>
    <cellStyle name="20% - Accent1 8 4 5 2 2 2" xfId="52172" xr:uid="{00000000-0005-0000-0000-000014CB0000}"/>
    <cellStyle name="20% - Accent1 8 4 5 2 3" xfId="52173" xr:uid="{00000000-0005-0000-0000-000015CB0000}"/>
    <cellStyle name="20% - Accent1 8 4 5 3" xfId="52174" xr:uid="{00000000-0005-0000-0000-000016CB0000}"/>
    <cellStyle name="20% - Accent1 8 4 5 3 2" xfId="52175" xr:uid="{00000000-0005-0000-0000-000017CB0000}"/>
    <cellStyle name="20% - Accent1 8 4 5 4" xfId="52176" xr:uid="{00000000-0005-0000-0000-000018CB0000}"/>
    <cellStyle name="20% - Accent1 8 4 6" xfId="52177" xr:uid="{00000000-0005-0000-0000-000019CB0000}"/>
    <cellStyle name="20% - Accent1 8 4 6 2" xfId="52178" xr:uid="{00000000-0005-0000-0000-00001ACB0000}"/>
    <cellStyle name="20% - Accent1 8 4 6 2 2" xfId="52179" xr:uid="{00000000-0005-0000-0000-00001BCB0000}"/>
    <cellStyle name="20% - Accent1 8 4 6 2 2 2" xfId="52180" xr:uid="{00000000-0005-0000-0000-00001CCB0000}"/>
    <cellStyle name="20% - Accent1 8 4 6 2 3" xfId="52181" xr:uid="{00000000-0005-0000-0000-00001DCB0000}"/>
    <cellStyle name="20% - Accent1 8 4 6 3" xfId="52182" xr:uid="{00000000-0005-0000-0000-00001ECB0000}"/>
    <cellStyle name="20% - Accent1 8 4 6 3 2" xfId="52183" xr:uid="{00000000-0005-0000-0000-00001FCB0000}"/>
    <cellStyle name="20% - Accent1 8 4 6 4" xfId="52184" xr:uid="{00000000-0005-0000-0000-000020CB0000}"/>
    <cellStyle name="20% - Accent1 8 4 7" xfId="52185" xr:uid="{00000000-0005-0000-0000-000021CB0000}"/>
    <cellStyle name="20% - Accent1 8 4 7 2" xfId="52186" xr:uid="{00000000-0005-0000-0000-000022CB0000}"/>
    <cellStyle name="20% - Accent1 8 4 7 2 2" xfId="52187" xr:uid="{00000000-0005-0000-0000-000023CB0000}"/>
    <cellStyle name="20% - Accent1 8 4 7 3" xfId="52188" xr:uid="{00000000-0005-0000-0000-000024CB0000}"/>
    <cellStyle name="20% - Accent1 8 4 8" xfId="52189" xr:uid="{00000000-0005-0000-0000-000025CB0000}"/>
    <cellStyle name="20% - Accent1 8 4 8 2" xfId="52190" xr:uid="{00000000-0005-0000-0000-000026CB0000}"/>
    <cellStyle name="20% - Accent1 8 4 8 2 2" xfId="52191" xr:uid="{00000000-0005-0000-0000-000027CB0000}"/>
    <cellStyle name="20% - Accent1 8 4 8 3" xfId="52192" xr:uid="{00000000-0005-0000-0000-000028CB0000}"/>
    <cellStyle name="20% - Accent1 8 4 9" xfId="52193" xr:uid="{00000000-0005-0000-0000-000029CB0000}"/>
    <cellStyle name="20% - Accent1 8 4 9 2" xfId="52194" xr:uid="{00000000-0005-0000-0000-00002ACB0000}"/>
    <cellStyle name="20% - Accent1 8 5" xfId="52195" xr:uid="{00000000-0005-0000-0000-00002BCB0000}"/>
    <cellStyle name="20% - Accent1 8 5 10" xfId="52196" xr:uid="{00000000-0005-0000-0000-00002CCB0000}"/>
    <cellStyle name="20% - Accent1 8 5 10 2" xfId="52197" xr:uid="{00000000-0005-0000-0000-00002DCB0000}"/>
    <cellStyle name="20% - Accent1 8 5 11" xfId="52198" xr:uid="{00000000-0005-0000-0000-00002ECB0000}"/>
    <cellStyle name="20% - Accent1 8 5 2" xfId="52199" xr:uid="{00000000-0005-0000-0000-00002FCB0000}"/>
    <cellStyle name="20% - Accent1 8 5 2 2" xfId="52200" xr:uid="{00000000-0005-0000-0000-000030CB0000}"/>
    <cellStyle name="20% - Accent1 8 5 2 2 2" xfId="52201" xr:uid="{00000000-0005-0000-0000-000031CB0000}"/>
    <cellStyle name="20% - Accent1 8 5 2 2 2 2" xfId="52202" xr:uid="{00000000-0005-0000-0000-000032CB0000}"/>
    <cellStyle name="20% - Accent1 8 5 2 2 2 2 2" xfId="52203" xr:uid="{00000000-0005-0000-0000-000033CB0000}"/>
    <cellStyle name="20% - Accent1 8 5 2 2 2 3" xfId="52204" xr:uid="{00000000-0005-0000-0000-000034CB0000}"/>
    <cellStyle name="20% - Accent1 8 5 2 2 3" xfId="52205" xr:uid="{00000000-0005-0000-0000-000035CB0000}"/>
    <cellStyle name="20% - Accent1 8 5 2 2 3 2" xfId="52206" xr:uid="{00000000-0005-0000-0000-000036CB0000}"/>
    <cellStyle name="20% - Accent1 8 5 2 2 4" xfId="52207" xr:uid="{00000000-0005-0000-0000-000037CB0000}"/>
    <cellStyle name="20% - Accent1 8 5 2 3" xfId="52208" xr:uid="{00000000-0005-0000-0000-000038CB0000}"/>
    <cellStyle name="20% - Accent1 8 5 2 3 2" xfId="52209" xr:uid="{00000000-0005-0000-0000-000039CB0000}"/>
    <cellStyle name="20% - Accent1 8 5 2 3 2 2" xfId="52210" xr:uid="{00000000-0005-0000-0000-00003ACB0000}"/>
    <cellStyle name="20% - Accent1 8 5 2 3 2 2 2" xfId="52211" xr:uid="{00000000-0005-0000-0000-00003BCB0000}"/>
    <cellStyle name="20% - Accent1 8 5 2 3 2 3" xfId="52212" xr:uid="{00000000-0005-0000-0000-00003CCB0000}"/>
    <cellStyle name="20% - Accent1 8 5 2 3 3" xfId="52213" xr:uid="{00000000-0005-0000-0000-00003DCB0000}"/>
    <cellStyle name="20% - Accent1 8 5 2 3 3 2" xfId="52214" xr:uid="{00000000-0005-0000-0000-00003ECB0000}"/>
    <cellStyle name="20% - Accent1 8 5 2 3 4" xfId="52215" xr:uid="{00000000-0005-0000-0000-00003FCB0000}"/>
    <cellStyle name="20% - Accent1 8 5 2 4" xfId="52216" xr:uid="{00000000-0005-0000-0000-000040CB0000}"/>
    <cellStyle name="20% - Accent1 8 5 2 4 2" xfId="52217" xr:uid="{00000000-0005-0000-0000-000041CB0000}"/>
    <cellStyle name="20% - Accent1 8 5 2 4 2 2" xfId="52218" xr:uid="{00000000-0005-0000-0000-000042CB0000}"/>
    <cellStyle name="20% - Accent1 8 5 2 4 2 2 2" xfId="52219" xr:uid="{00000000-0005-0000-0000-000043CB0000}"/>
    <cellStyle name="20% - Accent1 8 5 2 4 2 3" xfId="52220" xr:uid="{00000000-0005-0000-0000-000044CB0000}"/>
    <cellStyle name="20% - Accent1 8 5 2 4 3" xfId="52221" xr:uid="{00000000-0005-0000-0000-000045CB0000}"/>
    <cellStyle name="20% - Accent1 8 5 2 4 3 2" xfId="52222" xr:uid="{00000000-0005-0000-0000-000046CB0000}"/>
    <cellStyle name="20% - Accent1 8 5 2 4 4" xfId="52223" xr:uid="{00000000-0005-0000-0000-000047CB0000}"/>
    <cellStyle name="20% - Accent1 8 5 2 5" xfId="52224" xr:uid="{00000000-0005-0000-0000-000048CB0000}"/>
    <cellStyle name="20% - Accent1 8 5 2 5 2" xfId="52225" xr:uid="{00000000-0005-0000-0000-000049CB0000}"/>
    <cellStyle name="20% - Accent1 8 5 2 5 2 2" xfId="52226" xr:uid="{00000000-0005-0000-0000-00004ACB0000}"/>
    <cellStyle name="20% - Accent1 8 5 2 5 3" xfId="52227" xr:uid="{00000000-0005-0000-0000-00004BCB0000}"/>
    <cellStyle name="20% - Accent1 8 5 2 6" xfId="52228" xr:uid="{00000000-0005-0000-0000-00004CCB0000}"/>
    <cellStyle name="20% - Accent1 8 5 2 6 2" xfId="52229" xr:uid="{00000000-0005-0000-0000-00004DCB0000}"/>
    <cellStyle name="20% - Accent1 8 5 2 6 2 2" xfId="52230" xr:uid="{00000000-0005-0000-0000-00004ECB0000}"/>
    <cellStyle name="20% - Accent1 8 5 2 6 3" xfId="52231" xr:uid="{00000000-0005-0000-0000-00004FCB0000}"/>
    <cellStyle name="20% - Accent1 8 5 2 7" xfId="52232" xr:uid="{00000000-0005-0000-0000-000050CB0000}"/>
    <cellStyle name="20% - Accent1 8 5 2 7 2" xfId="52233" xr:uid="{00000000-0005-0000-0000-000051CB0000}"/>
    <cellStyle name="20% - Accent1 8 5 2 8" xfId="52234" xr:uid="{00000000-0005-0000-0000-000052CB0000}"/>
    <cellStyle name="20% - Accent1 8 5 2 8 2" xfId="52235" xr:uid="{00000000-0005-0000-0000-000053CB0000}"/>
    <cellStyle name="20% - Accent1 8 5 2 9" xfId="52236" xr:uid="{00000000-0005-0000-0000-000054CB0000}"/>
    <cellStyle name="20% - Accent1 8 5 3" xfId="52237" xr:uid="{00000000-0005-0000-0000-000055CB0000}"/>
    <cellStyle name="20% - Accent1 8 5 3 2" xfId="52238" xr:uid="{00000000-0005-0000-0000-000056CB0000}"/>
    <cellStyle name="20% - Accent1 8 5 3 2 2" xfId="52239" xr:uid="{00000000-0005-0000-0000-000057CB0000}"/>
    <cellStyle name="20% - Accent1 8 5 3 2 2 2" xfId="52240" xr:uid="{00000000-0005-0000-0000-000058CB0000}"/>
    <cellStyle name="20% - Accent1 8 5 3 2 2 2 2" xfId="52241" xr:uid="{00000000-0005-0000-0000-000059CB0000}"/>
    <cellStyle name="20% - Accent1 8 5 3 2 2 3" xfId="52242" xr:uid="{00000000-0005-0000-0000-00005ACB0000}"/>
    <cellStyle name="20% - Accent1 8 5 3 2 3" xfId="52243" xr:uid="{00000000-0005-0000-0000-00005BCB0000}"/>
    <cellStyle name="20% - Accent1 8 5 3 2 3 2" xfId="52244" xr:uid="{00000000-0005-0000-0000-00005CCB0000}"/>
    <cellStyle name="20% - Accent1 8 5 3 2 4" xfId="52245" xr:uid="{00000000-0005-0000-0000-00005DCB0000}"/>
    <cellStyle name="20% - Accent1 8 5 3 3" xfId="52246" xr:uid="{00000000-0005-0000-0000-00005ECB0000}"/>
    <cellStyle name="20% - Accent1 8 5 3 3 2" xfId="52247" xr:uid="{00000000-0005-0000-0000-00005FCB0000}"/>
    <cellStyle name="20% - Accent1 8 5 3 3 2 2" xfId="52248" xr:uid="{00000000-0005-0000-0000-000060CB0000}"/>
    <cellStyle name="20% - Accent1 8 5 3 3 2 2 2" xfId="52249" xr:uid="{00000000-0005-0000-0000-000061CB0000}"/>
    <cellStyle name="20% - Accent1 8 5 3 3 2 3" xfId="52250" xr:uid="{00000000-0005-0000-0000-000062CB0000}"/>
    <cellStyle name="20% - Accent1 8 5 3 3 3" xfId="52251" xr:uid="{00000000-0005-0000-0000-000063CB0000}"/>
    <cellStyle name="20% - Accent1 8 5 3 3 3 2" xfId="52252" xr:uid="{00000000-0005-0000-0000-000064CB0000}"/>
    <cellStyle name="20% - Accent1 8 5 3 3 4" xfId="52253" xr:uid="{00000000-0005-0000-0000-000065CB0000}"/>
    <cellStyle name="20% - Accent1 8 5 3 4" xfId="52254" xr:uid="{00000000-0005-0000-0000-000066CB0000}"/>
    <cellStyle name="20% - Accent1 8 5 3 4 2" xfId="52255" xr:uid="{00000000-0005-0000-0000-000067CB0000}"/>
    <cellStyle name="20% - Accent1 8 5 3 4 2 2" xfId="52256" xr:uid="{00000000-0005-0000-0000-000068CB0000}"/>
    <cellStyle name="20% - Accent1 8 5 3 4 2 2 2" xfId="52257" xr:uid="{00000000-0005-0000-0000-000069CB0000}"/>
    <cellStyle name="20% - Accent1 8 5 3 4 2 3" xfId="52258" xr:uid="{00000000-0005-0000-0000-00006ACB0000}"/>
    <cellStyle name="20% - Accent1 8 5 3 4 3" xfId="52259" xr:uid="{00000000-0005-0000-0000-00006BCB0000}"/>
    <cellStyle name="20% - Accent1 8 5 3 4 3 2" xfId="52260" xr:uid="{00000000-0005-0000-0000-00006CCB0000}"/>
    <cellStyle name="20% - Accent1 8 5 3 4 4" xfId="52261" xr:uid="{00000000-0005-0000-0000-00006DCB0000}"/>
    <cellStyle name="20% - Accent1 8 5 3 5" xfId="52262" xr:uid="{00000000-0005-0000-0000-00006ECB0000}"/>
    <cellStyle name="20% - Accent1 8 5 3 5 2" xfId="52263" xr:uid="{00000000-0005-0000-0000-00006FCB0000}"/>
    <cellStyle name="20% - Accent1 8 5 3 5 2 2" xfId="52264" xr:uid="{00000000-0005-0000-0000-000070CB0000}"/>
    <cellStyle name="20% - Accent1 8 5 3 5 3" xfId="52265" xr:uid="{00000000-0005-0000-0000-000071CB0000}"/>
    <cellStyle name="20% - Accent1 8 5 3 6" xfId="52266" xr:uid="{00000000-0005-0000-0000-000072CB0000}"/>
    <cellStyle name="20% - Accent1 8 5 3 6 2" xfId="52267" xr:uid="{00000000-0005-0000-0000-000073CB0000}"/>
    <cellStyle name="20% - Accent1 8 5 3 6 2 2" xfId="52268" xr:uid="{00000000-0005-0000-0000-000074CB0000}"/>
    <cellStyle name="20% - Accent1 8 5 3 6 3" xfId="52269" xr:uid="{00000000-0005-0000-0000-000075CB0000}"/>
    <cellStyle name="20% - Accent1 8 5 3 7" xfId="52270" xr:uid="{00000000-0005-0000-0000-000076CB0000}"/>
    <cellStyle name="20% - Accent1 8 5 3 7 2" xfId="52271" xr:uid="{00000000-0005-0000-0000-000077CB0000}"/>
    <cellStyle name="20% - Accent1 8 5 3 8" xfId="52272" xr:uid="{00000000-0005-0000-0000-000078CB0000}"/>
    <cellStyle name="20% - Accent1 8 5 3 8 2" xfId="52273" xr:uid="{00000000-0005-0000-0000-000079CB0000}"/>
    <cellStyle name="20% - Accent1 8 5 3 9" xfId="52274" xr:uid="{00000000-0005-0000-0000-00007ACB0000}"/>
    <cellStyle name="20% - Accent1 8 5 4" xfId="52275" xr:uid="{00000000-0005-0000-0000-00007BCB0000}"/>
    <cellStyle name="20% - Accent1 8 5 4 2" xfId="52276" xr:uid="{00000000-0005-0000-0000-00007CCB0000}"/>
    <cellStyle name="20% - Accent1 8 5 4 2 2" xfId="52277" xr:uid="{00000000-0005-0000-0000-00007DCB0000}"/>
    <cellStyle name="20% - Accent1 8 5 4 2 2 2" xfId="52278" xr:uid="{00000000-0005-0000-0000-00007ECB0000}"/>
    <cellStyle name="20% - Accent1 8 5 4 2 3" xfId="52279" xr:uid="{00000000-0005-0000-0000-00007FCB0000}"/>
    <cellStyle name="20% - Accent1 8 5 4 3" xfId="52280" xr:uid="{00000000-0005-0000-0000-000080CB0000}"/>
    <cellStyle name="20% - Accent1 8 5 4 3 2" xfId="52281" xr:uid="{00000000-0005-0000-0000-000081CB0000}"/>
    <cellStyle name="20% - Accent1 8 5 4 4" xfId="52282" xr:uid="{00000000-0005-0000-0000-000082CB0000}"/>
    <cellStyle name="20% - Accent1 8 5 5" xfId="52283" xr:uid="{00000000-0005-0000-0000-000083CB0000}"/>
    <cellStyle name="20% - Accent1 8 5 5 2" xfId="52284" xr:uid="{00000000-0005-0000-0000-000084CB0000}"/>
    <cellStyle name="20% - Accent1 8 5 5 2 2" xfId="52285" xr:uid="{00000000-0005-0000-0000-000085CB0000}"/>
    <cellStyle name="20% - Accent1 8 5 5 2 2 2" xfId="52286" xr:uid="{00000000-0005-0000-0000-000086CB0000}"/>
    <cellStyle name="20% - Accent1 8 5 5 2 3" xfId="52287" xr:uid="{00000000-0005-0000-0000-000087CB0000}"/>
    <cellStyle name="20% - Accent1 8 5 5 3" xfId="52288" xr:uid="{00000000-0005-0000-0000-000088CB0000}"/>
    <cellStyle name="20% - Accent1 8 5 5 3 2" xfId="52289" xr:uid="{00000000-0005-0000-0000-000089CB0000}"/>
    <cellStyle name="20% - Accent1 8 5 5 4" xfId="52290" xr:uid="{00000000-0005-0000-0000-00008ACB0000}"/>
    <cellStyle name="20% - Accent1 8 5 6" xfId="52291" xr:uid="{00000000-0005-0000-0000-00008BCB0000}"/>
    <cellStyle name="20% - Accent1 8 5 6 2" xfId="52292" xr:uid="{00000000-0005-0000-0000-00008CCB0000}"/>
    <cellStyle name="20% - Accent1 8 5 6 2 2" xfId="52293" xr:uid="{00000000-0005-0000-0000-00008DCB0000}"/>
    <cellStyle name="20% - Accent1 8 5 6 2 2 2" xfId="52294" xr:uid="{00000000-0005-0000-0000-00008ECB0000}"/>
    <cellStyle name="20% - Accent1 8 5 6 2 3" xfId="52295" xr:uid="{00000000-0005-0000-0000-00008FCB0000}"/>
    <cellStyle name="20% - Accent1 8 5 6 3" xfId="52296" xr:uid="{00000000-0005-0000-0000-000090CB0000}"/>
    <cellStyle name="20% - Accent1 8 5 6 3 2" xfId="52297" xr:uid="{00000000-0005-0000-0000-000091CB0000}"/>
    <cellStyle name="20% - Accent1 8 5 6 4" xfId="52298" xr:uid="{00000000-0005-0000-0000-000092CB0000}"/>
    <cellStyle name="20% - Accent1 8 5 7" xfId="52299" xr:uid="{00000000-0005-0000-0000-000093CB0000}"/>
    <cellStyle name="20% - Accent1 8 5 7 2" xfId="52300" xr:uid="{00000000-0005-0000-0000-000094CB0000}"/>
    <cellStyle name="20% - Accent1 8 5 7 2 2" xfId="52301" xr:uid="{00000000-0005-0000-0000-000095CB0000}"/>
    <cellStyle name="20% - Accent1 8 5 7 3" xfId="52302" xr:uid="{00000000-0005-0000-0000-000096CB0000}"/>
    <cellStyle name="20% - Accent1 8 5 8" xfId="52303" xr:uid="{00000000-0005-0000-0000-000097CB0000}"/>
    <cellStyle name="20% - Accent1 8 5 8 2" xfId="52304" xr:uid="{00000000-0005-0000-0000-000098CB0000}"/>
    <cellStyle name="20% - Accent1 8 5 8 2 2" xfId="52305" xr:uid="{00000000-0005-0000-0000-000099CB0000}"/>
    <cellStyle name="20% - Accent1 8 5 8 3" xfId="52306" xr:uid="{00000000-0005-0000-0000-00009ACB0000}"/>
    <cellStyle name="20% - Accent1 8 5 9" xfId="52307" xr:uid="{00000000-0005-0000-0000-00009BCB0000}"/>
    <cellStyle name="20% - Accent1 8 5 9 2" xfId="52308" xr:uid="{00000000-0005-0000-0000-00009CCB0000}"/>
    <cellStyle name="20% - Accent1 8 6" xfId="52309" xr:uid="{00000000-0005-0000-0000-00009DCB0000}"/>
    <cellStyle name="20% - Accent1 8 6 2" xfId="52310" xr:uid="{00000000-0005-0000-0000-00009ECB0000}"/>
    <cellStyle name="20% - Accent1 8 6 2 2" xfId="52311" xr:uid="{00000000-0005-0000-0000-00009FCB0000}"/>
    <cellStyle name="20% - Accent1 8 6 2 2 2" xfId="52312" xr:uid="{00000000-0005-0000-0000-0000A0CB0000}"/>
    <cellStyle name="20% - Accent1 8 6 2 2 2 2" xfId="52313" xr:uid="{00000000-0005-0000-0000-0000A1CB0000}"/>
    <cellStyle name="20% - Accent1 8 6 2 2 3" xfId="52314" xr:uid="{00000000-0005-0000-0000-0000A2CB0000}"/>
    <cellStyle name="20% - Accent1 8 6 2 3" xfId="52315" xr:uid="{00000000-0005-0000-0000-0000A3CB0000}"/>
    <cellStyle name="20% - Accent1 8 6 2 3 2" xfId="52316" xr:uid="{00000000-0005-0000-0000-0000A4CB0000}"/>
    <cellStyle name="20% - Accent1 8 6 2 4" xfId="52317" xr:uid="{00000000-0005-0000-0000-0000A5CB0000}"/>
    <cellStyle name="20% - Accent1 8 6 3" xfId="52318" xr:uid="{00000000-0005-0000-0000-0000A6CB0000}"/>
    <cellStyle name="20% - Accent1 8 6 3 2" xfId="52319" xr:uid="{00000000-0005-0000-0000-0000A7CB0000}"/>
    <cellStyle name="20% - Accent1 8 6 3 2 2" xfId="52320" xr:uid="{00000000-0005-0000-0000-0000A8CB0000}"/>
    <cellStyle name="20% - Accent1 8 6 3 2 2 2" xfId="52321" xr:uid="{00000000-0005-0000-0000-0000A9CB0000}"/>
    <cellStyle name="20% - Accent1 8 6 3 2 3" xfId="52322" xr:uid="{00000000-0005-0000-0000-0000AACB0000}"/>
    <cellStyle name="20% - Accent1 8 6 3 3" xfId="52323" xr:uid="{00000000-0005-0000-0000-0000ABCB0000}"/>
    <cellStyle name="20% - Accent1 8 6 3 3 2" xfId="52324" xr:uid="{00000000-0005-0000-0000-0000ACCB0000}"/>
    <cellStyle name="20% - Accent1 8 6 3 4" xfId="52325" xr:uid="{00000000-0005-0000-0000-0000ADCB0000}"/>
    <cellStyle name="20% - Accent1 8 6 4" xfId="52326" xr:uid="{00000000-0005-0000-0000-0000AECB0000}"/>
    <cellStyle name="20% - Accent1 8 6 4 2" xfId="52327" xr:uid="{00000000-0005-0000-0000-0000AFCB0000}"/>
    <cellStyle name="20% - Accent1 8 6 4 2 2" xfId="52328" xr:uid="{00000000-0005-0000-0000-0000B0CB0000}"/>
    <cellStyle name="20% - Accent1 8 6 4 2 2 2" xfId="52329" xr:uid="{00000000-0005-0000-0000-0000B1CB0000}"/>
    <cellStyle name="20% - Accent1 8 6 4 2 3" xfId="52330" xr:uid="{00000000-0005-0000-0000-0000B2CB0000}"/>
    <cellStyle name="20% - Accent1 8 6 4 3" xfId="52331" xr:uid="{00000000-0005-0000-0000-0000B3CB0000}"/>
    <cellStyle name="20% - Accent1 8 6 4 3 2" xfId="52332" xr:uid="{00000000-0005-0000-0000-0000B4CB0000}"/>
    <cellStyle name="20% - Accent1 8 6 4 4" xfId="52333" xr:uid="{00000000-0005-0000-0000-0000B5CB0000}"/>
    <cellStyle name="20% - Accent1 8 6 5" xfId="52334" xr:uid="{00000000-0005-0000-0000-0000B6CB0000}"/>
    <cellStyle name="20% - Accent1 8 6 5 2" xfId="52335" xr:uid="{00000000-0005-0000-0000-0000B7CB0000}"/>
    <cellStyle name="20% - Accent1 8 6 5 2 2" xfId="52336" xr:uid="{00000000-0005-0000-0000-0000B8CB0000}"/>
    <cellStyle name="20% - Accent1 8 6 5 3" xfId="52337" xr:uid="{00000000-0005-0000-0000-0000B9CB0000}"/>
    <cellStyle name="20% - Accent1 8 6 6" xfId="52338" xr:uid="{00000000-0005-0000-0000-0000BACB0000}"/>
    <cellStyle name="20% - Accent1 8 6 6 2" xfId="52339" xr:uid="{00000000-0005-0000-0000-0000BBCB0000}"/>
    <cellStyle name="20% - Accent1 8 6 6 2 2" xfId="52340" xr:uid="{00000000-0005-0000-0000-0000BCCB0000}"/>
    <cellStyle name="20% - Accent1 8 6 6 3" xfId="52341" xr:uid="{00000000-0005-0000-0000-0000BDCB0000}"/>
    <cellStyle name="20% - Accent1 8 6 7" xfId="52342" xr:uid="{00000000-0005-0000-0000-0000BECB0000}"/>
    <cellStyle name="20% - Accent1 8 6 7 2" xfId="52343" xr:uid="{00000000-0005-0000-0000-0000BFCB0000}"/>
    <cellStyle name="20% - Accent1 8 6 8" xfId="52344" xr:uid="{00000000-0005-0000-0000-0000C0CB0000}"/>
    <cellStyle name="20% - Accent1 8 6 8 2" xfId="52345" xr:uid="{00000000-0005-0000-0000-0000C1CB0000}"/>
    <cellStyle name="20% - Accent1 8 6 9" xfId="52346" xr:uid="{00000000-0005-0000-0000-0000C2CB0000}"/>
    <cellStyle name="20% - Accent1 8 7" xfId="52347" xr:uid="{00000000-0005-0000-0000-0000C3CB0000}"/>
    <cellStyle name="20% - Accent1 8 7 2" xfId="52348" xr:uid="{00000000-0005-0000-0000-0000C4CB0000}"/>
    <cellStyle name="20% - Accent1 8 7 2 2" xfId="52349" xr:uid="{00000000-0005-0000-0000-0000C5CB0000}"/>
    <cellStyle name="20% - Accent1 8 7 2 2 2" xfId="52350" xr:uid="{00000000-0005-0000-0000-0000C6CB0000}"/>
    <cellStyle name="20% - Accent1 8 7 2 2 2 2" xfId="52351" xr:uid="{00000000-0005-0000-0000-0000C7CB0000}"/>
    <cellStyle name="20% - Accent1 8 7 2 2 3" xfId="52352" xr:uid="{00000000-0005-0000-0000-0000C8CB0000}"/>
    <cellStyle name="20% - Accent1 8 7 2 3" xfId="52353" xr:uid="{00000000-0005-0000-0000-0000C9CB0000}"/>
    <cellStyle name="20% - Accent1 8 7 2 3 2" xfId="52354" xr:uid="{00000000-0005-0000-0000-0000CACB0000}"/>
    <cellStyle name="20% - Accent1 8 7 2 4" xfId="52355" xr:uid="{00000000-0005-0000-0000-0000CBCB0000}"/>
    <cellStyle name="20% - Accent1 8 7 3" xfId="52356" xr:uid="{00000000-0005-0000-0000-0000CCCB0000}"/>
    <cellStyle name="20% - Accent1 8 7 3 2" xfId="52357" xr:uid="{00000000-0005-0000-0000-0000CDCB0000}"/>
    <cellStyle name="20% - Accent1 8 7 3 2 2" xfId="52358" xr:uid="{00000000-0005-0000-0000-0000CECB0000}"/>
    <cellStyle name="20% - Accent1 8 7 3 2 2 2" xfId="52359" xr:uid="{00000000-0005-0000-0000-0000CFCB0000}"/>
    <cellStyle name="20% - Accent1 8 7 3 2 3" xfId="52360" xr:uid="{00000000-0005-0000-0000-0000D0CB0000}"/>
    <cellStyle name="20% - Accent1 8 7 3 3" xfId="52361" xr:uid="{00000000-0005-0000-0000-0000D1CB0000}"/>
    <cellStyle name="20% - Accent1 8 7 3 3 2" xfId="52362" xr:uid="{00000000-0005-0000-0000-0000D2CB0000}"/>
    <cellStyle name="20% - Accent1 8 7 3 4" xfId="52363" xr:uid="{00000000-0005-0000-0000-0000D3CB0000}"/>
    <cellStyle name="20% - Accent1 8 7 4" xfId="52364" xr:uid="{00000000-0005-0000-0000-0000D4CB0000}"/>
    <cellStyle name="20% - Accent1 8 7 4 2" xfId="52365" xr:uid="{00000000-0005-0000-0000-0000D5CB0000}"/>
    <cellStyle name="20% - Accent1 8 7 4 2 2" xfId="52366" xr:uid="{00000000-0005-0000-0000-0000D6CB0000}"/>
    <cellStyle name="20% - Accent1 8 7 4 2 2 2" xfId="52367" xr:uid="{00000000-0005-0000-0000-0000D7CB0000}"/>
    <cellStyle name="20% - Accent1 8 7 4 2 3" xfId="52368" xr:uid="{00000000-0005-0000-0000-0000D8CB0000}"/>
    <cellStyle name="20% - Accent1 8 7 4 3" xfId="52369" xr:uid="{00000000-0005-0000-0000-0000D9CB0000}"/>
    <cellStyle name="20% - Accent1 8 7 4 3 2" xfId="52370" xr:uid="{00000000-0005-0000-0000-0000DACB0000}"/>
    <cellStyle name="20% - Accent1 8 7 4 4" xfId="52371" xr:uid="{00000000-0005-0000-0000-0000DBCB0000}"/>
    <cellStyle name="20% - Accent1 8 7 5" xfId="52372" xr:uid="{00000000-0005-0000-0000-0000DCCB0000}"/>
    <cellStyle name="20% - Accent1 8 7 5 2" xfId="52373" xr:uid="{00000000-0005-0000-0000-0000DDCB0000}"/>
    <cellStyle name="20% - Accent1 8 7 5 2 2" xfId="52374" xr:uid="{00000000-0005-0000-0000-0000DECB0000}"/>
    <cellStyle name="20% - Accent1 8 7 5 3" xfId="52375" xr:uid="{00000000-0005-0000-0000-0000DFCB0000}"/>
    <cellStyle name="20% - Accent1 8 7 6" xfId="52376" xr:uid="{00000000-0005-0000-0000-0000E0CB0000}"/>
    <cellStyle name="20% - Accent1 8 7 6 2" xfId="52377" xr:uid="{00000000-0005-0000-0000-0000E1CB0000}"/>
    <cellStyle name="20% - Accent1 8 7 6 2 2" xfId="52378" xr:uid="{00000000-0005-0000-0000-0000E2CB0000}"/>
    <cellStyle name="20% - Accent1 8 7 6 3" xfId="52379" xr:uid="{00000000-0005-0000-0000-0000E3CB0000}"/>
    <cellStyle name="20% - Accent1 8 7 7" xfId="52380" xr:uid="{00000000-0005-0000-0000-0000E4CB0000}"/>
    <cellStyle name="20% - Accent1 8 7 7 2" xfId="52381" xr:uid="{00000000-0005-0000-0000-0000E5CB0000}"/>
    <cellStyle name="20% - Accent1 8 7 8" xfId="52382" xr:uid="{00000000-0005-0000-0000-0000E6CB0000}"/>
    <cellStyle name="20% - Accent1 8 7 8 2" xfId="52383" xr:uid="{00000000-0005-0000-0000-0000E7CB0000}"/>
    <cellStyle name="20% - Accent1 8 7 9" xfId="52384" xr:uid="{00000000-0005-0000-0000-0000E8CB0000}"/>
    <cellStyle name="20% - Accent1 8 8" xfId="52385" xr:uid="{00000000-0005-0000-0000-0000E9CB0000}"/>
    <cellStyle name="20% - Accent1 8 8 2" xfId="52386" xr:uid="{00000000-0005-0000-0000-0000EACB0000}"/>
    <cellStyle name="20% - Accent1 8 8 2 2" xfId="52387" xr:uid="{00000000-0005-0000-0000-0000EBCB0000}"/>
    <cellStyle name="20% - Accent1 8 8 2 2 2" xfId="52388" xr:uid="{00000000-0005-0000-0000-0000ECCB0000}"/>
    <cellStyle name="20% - Accent1 8 8 2 3" xfId="52389" xr:uid="{00000000-0005-0000-0000-0000EDCB0000}"/>
    <cellStyle name="20% - Accent1 8 8 3" xfId="52390" xr:uid="{00000000-0005-0000-0000-0000EECB0000}"/>
    <cellStyle name="20% - Accent1 8 8 3 2" xfId="52391" xr:uid="{00000000-0005-0000-0000-0000EFCB0000}"/>
    <cellStyle name="20% - Accent1 8 8 4" xfId="52392" xr:uid="{00000000-0005-0000-0000-0000F0CB0000}"/>
    <cellStyle name="20% - Accent1 8 9" xfId="52393" xr:uid="{00000000-0005-0000-0000-0000F1CB0000}"/>
    <cellStyle name="20% - Accent1 8 9 2" xfId="52394" xr:uid="{00000000-0005-0000-0000-0000F2CB0000}"/>
    <cellStyle name="20% - Accent1 8 9 2 2" xfId="52395" xr:uid="{00000000-0005-0000-0000-0000F3CB0000}"/>
    <cellStyle name="20% - Accent1 8 9 2 2 2" xfId="52396" xr:uid="{00000000-0005-0000-0000-0000F4CB0000}"/>
    <cellStyle name="20% - Accent1 8 9 2 3" xfId="52397" xr:uid="{00000000-0005-0000-0000-0000F5CB0000}"/>
    <cellStyle name="20% - Accent1 8 9 3" xfId="52398" xr:uid="{00000000-0005-0000-0000-0000F6CB0000}"/>
    <cellStyle name="20% - Accent1 8 9 3 2" xfId="52399" xr:uid="{00000000-0005-0000-0000-0000F7CB0000}"/>
    <cellStyle name="20% - Accent1 8 9 4" xfId="52400" xr:uid="{00000000-0005-0000-0000-0000F8CB0000}"/>
    <cellStyle name="20% - Accent1 9" xfId="52401" xr:uid="{00000000-0005-0000-0000-0000F9CB0000}"/>
    <cellStyle name="20% - Accent1 9 10" xfId="52402" xr:uid="{00000000-0005-0000-0000-0000FACB0000}"/>
    <cellStyle name="20% - Accent1 9 10 2" xfId="52403" xr:uid="{00000000-0005-0000-0000-0000FBCB0000}"/>
    <cellStyle name="20% - Accent1 9 10 2 2" xfId="52404" xr:uid="{00000000-0005-0000-0000-0000FCCB0000}"/>
    <cellStyle name="20% - Accent1 9 10 3" xfId="52405" xr:uid="{00000000-0005-0000-0000-0000FDCB0000}"/>
    <cellStyle name="20% - Accent1 9 11" xfId="52406" xr:uid="{00000000-0005-0000-0000-0000FECB0000}"/>
    <cellStyle name="20% - Accent1 9 11 2" xfId="52407" xr:uid="{00000000-0005-0000-0000-0000FFCB0000}"/>
    <cellStyle name="20% - Accent1 9 11 2 2" xfId="52408" xr:uid="{00000000-0005-0000-0000-000000CC0000}"/>
    <cellStyle name="20% - Accent1 9 11 3" xfId="52409" xr:uid="{00000000-0005-0000-0000-000001CC0000}"/>
    <cellStyle name="20% - Accent1 9 12" xfId="52410" xr:uid="{00000000-0005-0000-0000-000002CC0000}"/>
    <cellStyle name="20% - Accent1 9 12 2" xfId="52411" xr:uid="{00000000-0005-0000-0000-000003CC0000}"/>
    <cellStyle name="20% - Accent1 9 13" xfId="52412" xr:uid="{00000000-0005-0000-0000-000004CC0000}"/>
    <cellStyle name="20% - Accent1 9 13 2" xfId="52413" xr:uid="{00000000-0005-0000-0000-000005CC0000}"/>
    <cellStyle name="20% - Accent1 9 14" xfId="52414" xr:uid="{00000000-0005-0000-0000-000006CC0000}"/>
    <cellStyle name="20% - Accent1 9 2" xfId="52415" xr:uid="{00000000-0005-0000-0000-000007CC0000}"/>
    <cellStyle name="20% - Accent1 9 2 10" xfId="52416" xr:uid="{00000000-0005-0000-0000-000008CC0000}"/>
    <cellStyle name="20% - Accent1 9 2 10 2" xfId="52417" xr:uid="{00000000-0005-0000-0000-000009CC0000}"/>
    <cellStyle name="20% - Accent1 9 2 11" xfId="52418" xr:uid="{00000000-0005-0000-0000-00000ACC0000}"/>
    <cellStyle name="20% - Accent1 9 2 2" xfId="52419" xr:uid="{00000000-0005-0000-0000-00000BCC0000}"/>
    <cellStyle name="20% - Accent1 9 2 2 2" xfId="52420" xr:uid="{00000000-0005-0000-0000-00000CCC0000}"/>
    <cellStyle name="20% - Accent1 9 2 2 2 2" xfId="52421" xr:uid="{00000000-0005-0000-0000-00000DCC0000}"/>
    <cellStyle name="20% - Accent1 9 2 2 2 2 2" xfId="52422" xr:uid="{00000000-0005-0000-0000-00000ECC0000}"/>
    <cellStyle name="20% - Accent1 9 2 2 2 2 2 2" xfId="52423" xr:uid="{00000000-0005-0000-0000-00000FCC0000}"/>
    <cellStyle name="20% - Accent1 9 2 2 2 2 3" xfId="52424" xr:uid="{00000000-0005-0000-0000-000010CC0000}"/>
    <cellStyle name="20% - Accent1 9 2 2 2 3" xfId="52425" xr:uid="{00000000-0005-0000-0000-000011CC0000}"/>
    <cellStyle name="20% - Accent1 9 2 2 2 3 2" xfId="52426" xr:uid="{00000000-0005-0000-0000-000012CC0000}"/>
    <cellStyle name="20% - Accent1 9 2 2 2 4" xfId="52427" xr:uid="{00000000-0005-0000-0000-000013CC0000}"/>
    <cellStyle name="20% - Accent1 9 2 2 3" xfId="52428" xr:uid="{00000000-0005-0000-0000-000014CC0000}"/>
    <cellStyle name="20% - Accent1 9 2 2 3 2" xfId="52429" xr:uid="{00000000-0005-0000-0000-000015CC0000}"/>
    <cellStyle name="20% - Accent1 9 2 2 3 2 2" xfId="52430" xr:uid="{00000000-0005-0000-0000-000016CC0000}"/>
    <cellStyle name="20% - Accent1 9 2 2 3 2 2 2" xfId="52431" xr:uid="{00000000-0005-0000-0000-000017CC0000}"/>
    <cellStyle name="20% - Accent1 9 2 2 3 2 3" xfId="52432" xr:uid="{00000000-0005-0000-0000-000018CC0000}"/>
    <cellStyle name="20% - Accent1 9 2 2 3 3" xfId="52433" xr:uid="{00000000-0005-0000-0000-000019CC0000}"/>
    <cellStyle name="20% - Accent1 9 2 2 3 3 2" xfId="52434" xr:uid="{00000000-0005-0000-0000-00001ACC0000}"/>
    <cellStyle name="20% - Accent1 9 2 2 3 4" xfId="52435" xr:uid="{00000000-0005-0000-0000-00001BCC0000}"/>
    <cellStyle name="20% - Accent1 9 2 2 4" xfId="52436" xr:uid="{00000000-0005-0000-0000-00001CCC0000}"/>
    <cellStyle name="20% - Accent1 9 2 2 4 2" xfId="52437" xr:uid="{00000000-0005-0000-0000-00001DCC0000}"/>
    <cellStyle name="20% - Accent1 9 2 2 4 2 2" xfId="52438" xr:uid="{00000000-0005-0000-0000-00001ECC0000}"/>
    <cellStyle name="20% - Accent1 9 2 2 4 2 2 2" xfId="52439" xr:uid="{00000000-0005-0000-0000-00001FCC0000}"/>
    <cellStyle name="20% - Accent1 9 2 2 4 2 3" xfId="52440" xr:uid="{00000000-0005-0000-0000-000020CC0000}"/>
    <cellStyle name="20% - Accent1 9 2 2 4 3" xfId="52441" xr:uid="{00000000-0005-0000-0000-000021CC0000}"/>
    <cellStyle name="20% - Accent1 9 2 2 4 3 2" xfId="52442" xr:uid="{00000000-0005-0000-0000-000022CC0000}"/>
    <cellStyle name="20% - Accent1 9 2 2 4 4" xfId="52443" xr:uid="{00000000-0005-0000-0000-000023CC0000}"/>
    <cellStyle name="20% - Accent1 9 2 2 5" xfId="52444" xr:uid="{00000000-0005-0000-0000-000024CC0000}"/>
    <cellStyle name="20% - Accent1 9 2 2 5 2" xfId="52445" xr:uid="{00000000-0005-0000-0000-000025CC0000}"/>
    <cellStyle name="20% - Accent1 9 2 2 5 2 2" xfId="52446" xr:uid="{00000000-0005-0000-0000-000026CC0000}"/>
    <cellStyle name="20% - Accent1 9 2 2 5 3" xfId="52447" xr:uid="{00000000-0005-0000-0000-000027CC0000}"/>
    <cellStyle name="20% - Accent1 9 2 2 6" xfId="52448" xr:uid="{00000000-0005-0000-0000-000028CC0000}"/>
    <cellStyle name="20% - Accent1 9 2 2 6 2" xfId="52449" xr:uid="{00000000-0005-0000-0000-000029CC0000}"/>
    <cellStyle name="20% - Accent1 9 2 2 6 2 2" xfId="52450" xr:uid="{00000000-0005-0000-0000-00002ACC0000}"/>
    <cellStyle name="20% - Accent1 9 2 2 6 3" xfId="52451" xr:uid="{00000000-0005-0000-0000-00002BCC0000}"/>
    <cellStyle name="20% - Accent1 9 2 2 7" xfId="52452" xr:uid="{00000000-0005-0000-0000-00002CCC0000}"/>
    <cellStyle name="20% - Accent1 9 2 2 7 2" xfId="52453" xr:uid="{00000000-0005-0000-0000-00002DCC0000}"/>
    <cellStyle name="20% - Accent1 9 2 2 8" xfId="52454" xr:uid="{00000000-0005-0000-0000-00002ECC0000}"/>
    <cellStyle name="20% - Accent1 9 2 2 8 2" xfId="52455" xr:uid="{00000000-0005-0000-0000-00002FCC0000}"/>
    <cellStyle name="20% - Accent1 9 2 2 9" xfId="52456" xr:uid="{00000000-0005-0000-0000-000030CC0000}"/>
    <cellStyle name="20% - Accent1 9 2 3" xfId="52457" xr:uid="{00000000-0005-0000-0000-000031CC0000}"/>
    <cellStyle name="20% - Accent1 9 2 3 2" xfId="52458" xr:uid="{00000000-0005-0000-0000-000032CC0000}"/>
    <cellStyle name="20% - Accent1 9 2 3 2 2" xfId="52459" xr:uid="{00000000-0005-0000-0000-000033CC0000}"/>
    <cellStyle name="20% - Accent1 9 2 3 2 2 2" xfId="52460" xr:uid="{00000000-0005-0000-0000-000034CC0000}"/>
    <cellStyle name="20% - Accent1 9 2 3 2 2 2 2" xfId="52461" xr:uid="{00000000-0005-0000-0000-000035CC0000}"/>
    <cellStyle name="20% - Accent1 9 2 3 2 2 3" xfId="52462" xr:uid="{00000000-0005-0000-0000-000036CC0000}"/>
    <cellStyle name="20% - Accent1 9 2 3 2 3" xfId="52463" xr:uid="{00000000-0005-0000-0000-000037CC0000}"/>
    <cellStyle name="20% - Accent1 9 2 3 2 3 2" xfId="52464" xr:uid="{00000000-0005-0000-0000-000038CC0000}"/>
    <cellStyle name="20% - Accent1 9 2 3 2 4" xfId="52465" xr:uid="{00000000-0005-0000-0000-000039CC0000}"/>
    <cellStyle name="20% - Accent1 9 2 3 3" xfId="52466" xr:uid="{00000000-0005-0000-0000-00003ACC0000}"/>
    <cellStyle name="20% - Accent1 9 2 3 3 2" xfId="52467" xr:uid="{00000000-0005-0000-0000-00003BCC0000}"/>
    <cellStyle name="20% - Accent1 9 2 3 3 2 2" xfId="52468" xr:uid="{00000000-0005-0000-0000-00003CCC0000}"/>
    <cellStyle name="20% - Accent1 9 2 3 3 2 2 2" xfId="52469" xr:uid="{00000000-0005-0000-0000-00003DCC0000}"/>
    <cellStyle name="20% - Accent1 9 2 3 3 2 3" xfId="52470" xr:uid="{00000000-0005-0000-0000-00003ECC0000}"/>
    <cellStyle name="20% - Accent1 9 2 3 3 3" xfId="52471" xr:uid="{00000000-0005-0000-0000-00003FCC0000}"/>
    <cellStyle name="20% - Accent1 9 2 3 3 3 2" xfId="52472" xr:uid="{00000000-0005-0000-0000-000040CC0000}"/>
    <cellStyle name="20% - Accent1 9 2 3 3 4" xfId="52473" xr:uid="{00000000-0005-0000-0000-000041CC0000}"/>
    <cellStyle name="20% - Accent1 9 2 3 4" xfId="52474" xr:uid="{00000000-0005-0000-0000-000042CC0000}"/>
    <cellStyle name="20% - Accent1 9 2 3 4 2" xfId="52475" xr:uid="{00000000-0005-0000-0000-000043CC0000}"/>
    <cellStyle name="20% - Accent1 9 2 3 4 2 2" xfId="52476" xr:uid="{00000000-0005-0000-0000-000044CC0000}"/>
    <cellStyle name="20% - Accent1 9 2 3 4 2 2 2" xfId="52477" xr:uid="{00000000-0005-0000-0000-000045CC0000}"/>
    <cellStyle name="20% - Accent1 9 2 3 4 2 3" xfId="52478" xr:uid="{00000000-0005-0000-0000-000046CC0000}"/>
    <cellStyle name="20% - Accent1 9 2 3 4 3" xfId="52479" xr:uid="{00000000-0005-0000-0000-000047CC0000}"/>
    <cellStyle name="20% - Accent1 9 2 3 4 3 2" xfId="52480" xr:uid="{00000000-0005-0000-0000-000048CC0000}"/>
    <cellStyle name="20% - Accent1 9 2 3 4 4" xfId="52481" xr:uid="{00000000-0005-0000-0000-000049CC0000}"/>
    <cellStyle name="20% - Accent1 9 2 3 5" xfId="52482" xr:uid="{00000000-0005-0000-0000-00004ACC0000}"/>
    <cellStyle name="20% - Accent1 9 2 3 5 2" xfId="52483" xr:uid="{00000000-0005-0000-0000-00004BCC0000}"/>
    <cellStyle name="20% - Accent1 9 2 3 5 2 2" xfId="52484" xr:uid="{00000000-0005-0000-0000-00004CCC0000}"/>
    <cellStyle name="20% - Accent1 9 2 3 5 3" xfId="52485" xr:uid="{00000000-0005-0000-0000-00004DCC0000}"/>
    <cellStyle name="20% - Accent1 9 2 3 6" xfId="52486" xr:uid="{00000000-0005-0000-0000-00004ECC0000}"/>
    <cellStyle name="20% - Accent1 9 2 3 6 2" xfId="52487" xr:uid="{00000000-0005-0000-0000-00004FCC0000}"/>
    <cellStyle name="20% - Accent1 9 2 3 6 2 2" xfId="52488" xr:uid="{00000000-0005-0000-0000-000050CC0000}"/>
    <cellStyle name="20% - Accent1 9 2 3 6 3" xfId="52489" xr:uid="{00000000-0005-0000-0000-000051CC0000}"/>
    <cellStyle name="20% - Accent1 9 2 3 7" xfId="52490" xr:uid="{00000000-0005-0000-0000-000052CC0000}"/>
    <cellStyle name="20% - Accent1 9 2 3 7 2" xfId="52491" xr:uid="{00000000-0005-0000-0000-000053CC0000}"/>
    <cellStyle name="20% - Accent1 9 2 3 8" xfId="52492" xr:uid="{00000000-0005-0000-0000-000054CC0000}"/>
    <cellStyle name="20% - Accent1 9 2 3 8 2" xfId="52493" xr:uid="{00000000-0005-0000-0000-000055CC0000}"/>
    <cellStyle name="20% - Accent1 9 2 3 9" xfId="52494" xr:uid="{00000000-0005-0000-0000-000056CC0000}"/>
    <cellStyle name="20% - Accent1 9 2 4" xfId="52495" xr:uid="{00000000-0005-0000-0000-000057CC0000}"/>
    <cellStyle name="20% - Accent1 9 2 4 2" xfId="52496" xr:uid="{00000000-0005-0000-0000-000058CC0000}"/>
    <cellStyle name="20% - Accent1 9 2 4 2 2" xfId="52497" xr:uid="{00000000-0005-0000-0000-000059CC0000}"/>
    <cellStyle name="20% - Accent1 9 2 4 2 2 2" xfId="52498" xr:uid="{00000000-0005-0000-0000-00005ACC0000}"/>
    <cellStyle name="20% - Accent1 9 2 4 2 3" xfId="52499" xr:uid="{00000000-0005-0000-0000-00005BCC0000}"/>
    <cellStyle name="20% - Accent1 9 2 4 3" xfId="52500" xr:uid="{00000000-0005-0000-0000-00005CCC0000}"/>
    <cellStyle name="20% - Accent1 9 2 4 3 2" xfId="52501" xr:uid="{00000000-0005-0000-0000-00005DCC0000}"/>
    <cellStyle name="20% - Accent1 9 2 4 4" xfId="52502" xr:uid="{00000000-0005-0000-0000-00005ECC0000}"/>
    <cellStyle name="20% - Accent1 9 2 5" xfId="52503" xr:uid="{00000000-0005-0000-0000-00005FCC0000}"/>
    <cellStyle name="20% - Accent1 9 2 5 2" xfId="52504" xr:uid="{00000000-0005-0000-0000-000060CC0000}"/>
    <cellStyle name="20% - Accent1 9 2 5 2 2" xfId="52505" xr:uid="{00000000-0005-0000-0000-000061CC0000}"/>
    <cellStyle name="20% - Accent1 9 2 5 2 2 2" xfId="52506" xr:uid="{00000000-0005-0000-0000-000062CC0000}"/>
    <cellStyle name="20% - Accent1 9 2 5 2 3" xfId="52507" xr:uid="{00000000-0005-0000-0000-000063CC0000}"/>
    <cellStyle name="20% - Accent1 9 2 5 3" xfId="52508" xr:uid="{00000000-0005-0000-0000-000064CC0000}"/>
    <cellStyle name="20% - Accent1 9 2 5 3 2" xfId="52509" xr:uid="{00000000-0005-0000-0000-000065CC0000}"/>
    <cellStyle name="20% - Accent1 9 2 5 4" xfId="52510" xr:uid="{00000000-0005-0000-0000-000066CC0000}"/>
    <cellStyle name="20% - Accent1 9 2 6" xfId="52511" xr:uid="{00000000-0005-0000-0000-000067CC0000}"/>
    <cellStyle name="20% - Accent1 9 2 6 2" xfId="52512" xr:uid="{00000000-0005-0000-0000-000068CC0000}"/>
    <cellStyle name="20% - Accent1 9 2 6 2 2" xfId="52513" xr:uid="{00000000-0005-0000-0000-000069CC0000}"/>
    <cellStyle name="20% - Accent1 9 2 6 2 2 2" xfId="52514" xr:uid="{00000000-0005-0000-0000-00006ACC0000}"/>
    <cellStyle name="20% - Accent1 9 2 6 2 3" xfId="52515" xr:uid="{00000000-0005-0000-0000-00006BCC0000}"/>
    <cellStyle name="20% - Accent1 9 2 6 3" xfId="52516" xr:uid="{00000000-0005-0000-0000-00006CCC0000}"/>
    <cellStyle name="20% - Accent1 9 2 6 3 2" xfId="52517" xr:uid="{00000000-0005-0000-0000-00006DCC0000}"/>
    <cellStyle name="20% - Accent1 9 2 6 4" xfId="52518" xr:uid="{00000000-0005-0000-0000-00006ECC0000}"/>
    <cellStyle name="20% - Accent1 9 2 7" xfId="52519" xr:uid="{00000000-0005-0000-0000-00006FCC0000}"/>
    <cellStyle name="20% - Accent1 9 2 7 2" xfId="52520" xr:uid="{00000000-0005-0000-0000-000070CC0000}"/>
    <cellStyle name="20% - Accent1 9 2 7 2 2" xfId="52521" xr:uid="{00000000-0005-0000-0000-000071CC0000}"/>
    <cellStyle name="20% - Accent1 9 2 7 3" xfId="52522" xr:uid="{00000000-0005-0000-0000-000072CC0000}"/>
    <cellStyle name="20% - Accent1 9 2 8" xfId="52523" xr:uid="{00000000-0005-0000-0000-000073CC0000}"/>
    <cellStyle name="20% - Accent1 9 2 8 2" xfId="52524" xr:uid="{00000000-0005-0000-0000-000074CC0000}"/>
    <cellStyle name="20% - Accent1 9 2 8 2 2" xfId="52525" xr:uid="{00000000-0005-0000-0000-000075CC0000}"/>
    <cellStyle name="20% - Accent1 9 2 8 3" xfId="52526" xr:uid="{00000000-0005-0000-0000-000076CC0000}"/>
    <cellStyle name="20% - Accent1 9 2 9" xfId="52527" xr:uid="{00000000-0005-0000-0000-000077CC0000}"/>
    <cellStyle name="20% - Accent1 9 2 9 2" xfId="52528" xr:uid="{00000000-0005-0000-0000-000078CC0000}"/>
    <cellStyle name="20% - Accent1 9 3" xfId="52529" xr:uid="{00000000-0005-0000-0000-000079CC0000}"/>
    <cellStyle name="20% - Accent1 9 3 10" xfId="52530" xr:uid="{00000000-0005-0000-0000-00007ACC0000}"/>
    <cellStyle name="20% - Accent1 9 3 10 2" xfId="52531" xr:uid="{00000000-0005-0000-0000-00007BCC0000}"/>
    <cellStyle name="20% - Accent1 9 3 11" xfId="52532" xr:uid="{00000000-0005-0000-0000-00007CCC0000}"/>
    <cellStyle name="20% - Accent1 9 3 2" xfId="52533" xr:uid="{00000000-0005-0000-0000-00007DCC0000}"/>
    <cellStyle name="20% - Accent1 9 3 2 2" xfId="52534" xr:uid="{00000000-0005-0000-0000-00007ECC0000}"/>
    <cellStyle name="20% - Accent1 9 3 2 2 2" xfId="52535" xr:uid="{00000000-0005-0000-0000-00007FCC0000}"/>
    <cellStyle name="20% - Accent1 9 3 2 2 2 2" xfId="52536" xr:uid="{00000000-0005-0000-0000-000080CC0000}"/>
    <cellStyle name="20% - Accent1 9 3 2 2 2 2 2" xfId="52537" xr:uid="{00000000-0005-0000-0000-000081CC0000}"/>
    <cellStyle name="20% - Accent1 9 3 2 2 2 3" xfId="52538" xr:uid="{00000000-0005-0000-0000-000082CC0000}"/>
    <cellStyle name="20% - Accent1 9 3 2 2 3" xfId="52539" xr:uid="{00000000-0005-0000-0000-000083CC0000}"/>
    <cellStyle name="20% - Accent1 9 3 2 2 3 2" xfId="52540" xr:uid="{00000000-0005-0000-0000-000084CC0000}"/>
    <cellStyle name="20% - Accent1 9 3 2 2 4" xfId="52541" xr:uid="{00000000-0005-0000-0000-000085CC0000}"/>
    <cellStyle name="20% - Accent1 9 3 2 3" xfId="52542" xr:uid="{00000000-0005-0000-0000-000086CC0000}"/>
    <cellStyle name="20% - Accent1 9 3 2 3 2" xfId="52543" xr:uid="{00000000-0005-0000-0000-000087CC0000}"/>
    <cellStyle name="20% - Accent1 9 3 2 3 2 2" xfId="52544" xr:uid="{00000000-0005-0000-0000-000088CC0000}"/>
    <cellStyle name="20% - Accent1 9 3 2 3 2 2 2" xfId="52545" xr:uid="{00000000-0005-0000-0000-000089CC0000}"/>
    <cellStyle name="20% - Accent1 9 3 2 3 2 3" xfId="52546" xr:uid="{00000000-0005-0000-0000-00008ACC0000}"/>
    <cellStyle name="20% - Accent1 9 3 2 3 3" xfId="52547" xr:uid="{00000000-0005-0000-0000-00008BCC0000}"/>
    <cellStyle name="20% - Accent1 9 3 2 3 3 2" xfId="52548" xr:uid="{00000000-0005-0000-0000-00008CCC0000}"/>
    <cellStyle name="20% - Accent1 9 3 2 3 4" xfId="52549" xr:uid="{00000000-0005-0000-0000-00008DCC0000}"/>
    <cellStyle name="20% - Accent1 9 3 2 4" xfId="52550" xr:uid="{00000000-0005-0000-0000-00008ECC0000}"/>
    <cellStyle name="20% - Accent1 9 3 2 4 2" xfId="52551" xr:uid="{00000000-0005-0000-0000-00008FCC0000}"/>
    <cellStyle name="20% - Accent1 9 3 2 4 2 2" xfId="52552" xr:uid="{00000000-0005-0000-0000-000090CC0000}"/>
    <cellStyle name="20% - Accent1 9 3 2 4 2 2 2" xfId="52553" xr:uid="{00000000-0005-0000-0000-000091CC0000}"/>
    <cellStyle name="20% - Accent1 9 3 2 4 2 3" xfId="52554" xr:uid="{00000000-0005-0000-0000-000092CC0000}"/>
    <cellStyle name="20% - Accent1 9 3 2 4 3" xfId="52555" xr:uid="{00000000-0005-0000-0000-000093CC0000}"/>
    <cellStyle name="20% - Accent1 9 3 2 4 3 2" xfId="52556" xr:uid="{00000000-0005-0000-0000-000094CC0000}"/>
    <cellStyle name="20% - Accent1 9 3 2 4 4" xfId="52557" xr:uid="{00000000-0005-0000-0000-000095CC0000}"/>
    <cellStyle name="20% - Accent1 9 3 2 5" xfId="52558" xr:uid="{00000000-0005-0000-0000-000096CC0000}"/>
    <cellStyle name="20% - Accent1 9 3 2 5 2" xfId="52559" xr:uid="{00000000-0005-0000-0000-000097CC0000}"/>
    <cellStyle name="20% - Accent1 9 3 2 5 2 2" xfId="52560" xr:uid="{00000000-0005-0000-0000-000098CC0000}"/>
    <cellStyle name="20% - Accent1 9 3 2 5 3" xfId="52561" xr:uid="{00000000-0005-0000-0000-000099CC0000}"/>
    <cellStyle name="20% - Accent1 9 3 2 6" xfId="52562" xr:uid="{00000000-0005-0000-0000-00009ACC0000}"/>
    <cellStyle name="20% - Accent1 9 3 2 6 2" xfId="52563" xr:uid="{00000000-0005-0000-0000-00009BCC0000}"/>
    <cellStyle name="20% - Accent1 9 3 2 6 2 2" xfId="52564" xr:uid="{00000000-0005-0000-0000-00009CCC0000}"/>
    <cellStyle name="20% - Accent1 9 3 2 6 3" xfId="52565" xr:uid="{00000000-0005-0000-0000-00009DCC0000}"/>
    <cellStyle name="20% - Accent1 9 3 2 7" xfId="52566" xr:uid="{00000000-0005-0000-0000-00009ECC0000}"/>
    <cellStyle name="20% - Accent1 9 3 2 7 2" xfId="52567" xr:uid="{00000000-0005-0000-0000-00009FCC0000}"/>
    <cellStyle name="20% - Accent1 9 3 2 8" xfId="52568" xr:uid="{00000000-0005-0000-0000-0000A0CC0000}"/>
    <cellStyle name="20% - Accent1 9 3 2 8 2" xfId="52569" xr:uid="{00000000-0005-0000-0000-0000A1CC0000}"/>
    <cellStyle name="20% - Accent1 9 3 2 9" xfId="52570" xr:uid="{00000000-0005-0000-0000-0000A2CC0000}"/>
    <cellStyle name="20% - Accent1 9 3 3" xfId="52571" xr:uid="{00000000-0005-0000-0000-0000A3CC0000}"/>
    <cellStyle name="20% - Accent1 9 3 3 2" xfId="52572" xr:uid="{00000000-0005-0000-0000-0000A4CC0000}"/>
    <cellStyle name="20% - Accent1 9 3 3 2 2" xfId="52573" xr:uid="{00000000-0005-0000-0000-0000A5CC0000}"/>
    <cellStyle name="20% - Accent1 9 3 3 2 2 2" xfId="52574" xr:uid="{00000000-0005-0000-0000-0000A6CC0000}"/>
    <cellStyle name="20% - Accent1 9 3 3 2 2 2 2" xfId="52575" xr:uid="{00000000-0005-0000-0000-0000A7CC0000}"/>
    <cellStyle name="20% - Accent1 9 3 3 2 2 3" xfId="52576" xr:uid="{00000000-0005-0000-0000-0000A8CC0000}"/>
    <cellStyle name="20% - Accent1 9 3 3 2 3" xfId="52577" xr:uid="{00000000-0005-0000-0000-0000A9CC0000}"/>
    <cellStyle name="20% - Accent1 9 3 3 2 3 2" xfId="52578" xr:uid="{00000000-0005-0000-0000-0000AACC0000}"/>
    <cellStyle name="20% - Accent1 9 3 3 2 4" xfId="52579" xr:uid="{00000000-0005-0000-0000-0000ABCC0000}"/>
    <cellStyle name="20% - Accent1 9 3 3 3" xfId="52580" xr:uid="{00000000-0005-0000-0000-0000ACCC0000}"/>
    <cellStyle name="20% - Accent1 9 3 3 3 2" xfId="52581" xr:uid="{00000000-0005-0000-0000-0000ADCC0000}"/>
    <cellStyle name="20% - Accent1 9 3 3 3 2 2" xfId="52582" xr:uid="{00000000-0005-0000-0000-0000AECC0000}"/>
    <cellStyle name="20% - Accent1 9 3 3 3 2 2 2" xfId="52583" xr:uid="{00000000-0005-0000-0000-0000AFCC0000}"/>
    <cellStyle name="20% - Accent1 9 3 3 3 2 3" xfId="52584" xr:uid="{00000000-0005-0000-0000-0000B0CC0000}"/>
    <cellStyle name="20% - Accent1 9 3 3 3 3" xfId="52585" xr:uid="{00000000-0005-0000-0000-0000B1CC0000}"/>
    <cellStyle name="20% - Accent1 9 3 3 3 3 2" xfId="52586" xr:uid="{00000000-0005-0000-0000-0000B2CC0000}"/>
    <cellStyle name="20% - Accent1 9 3 3 3 4" xfId="52587" xr:uid="{00000000-0005-0000-0000-0000B3CC0000}"/>
    <cellStyle name="20% - Accent1 9 3 3 4" xfId="52588" xr:uid="{00000000-0005-0000-0000-0000B4CC0000}"/>
    <cellStyle name="20% - Accent1 9 3 3 4 2" xfId="52589" xr:uid="{00000000-0005-0000-0000-0000B5CC0000}"/>
    <cellStyle name="20% - Accent1 9 3 3 4 2 2" xfId="52590" xr:uid="{00000000-0005-0000-0000-0000B6CC0000}"/>
    <cellStyle name="20% - Accent1 9 3 3 4 2 2 2" xfId="52591" xr:uid="{00000000-0005-0000-0000-0000B7CC0000}"/>
    <cellStyle name="20% - Accent1 9 3 3 4 2 3" xfId="52592" xr:uid="{00000000-0005-0000-0000-0000B8CC0000}"/>
    <cellStyle name="20% - Accent1 9 3 3 4 3" xfId="52593" xr:uid="{00000000-0005-0000-0000-0000B9CC0000}"/>
    <cellStyle name="20% - Accent1 9 3 3 4 3 2" xfId="52594" xr:uid="{00000000-0005-0000-0000-0000BACC0000}"/>
    <cellStyle name="20% - Accent1 9 3 3 4 4" xfId="52595" xr:uid="{00000000-0005-0000-0000-0000BBCC0000}"/>
    <cellStyle name="20% - Accent1 9 3 3 5" xfId="52596" xr:uid="{00000000-0005-0000-0000-0000BCCC0000}"/>
    <cellStyle name="20% - Accent1 9 3 3 5 2" xfId="52597" xr:uid="{00000000-0005-0000-0000-0000BDCC0000}"/>
    <cellStyle name="20% - Accent1 9 3 3 5 2 2" xfId="52598" xr:uid="{00000000-0005-0000-0000-0000BECC0000}"/>
    <cellStyle name="20% - Accent1 9 3 3 5 3" xfId="52599" xr:uid="{00000000-0005-0000-0000-0000BFCC0000}"/>
    <cellStyle name="20% - Accent1 9 3 3 6" xfId="52600" xr:uid="{00000000-0005-0000-0000-0000C0CC0000}"/>
    <cellStyle name="20% - Accent1 9 3 3 6 2" xfId="52601" xr:uid="{00000000-0005-0000-0000-0000C1CC0000}"/>
    <cellStyle name="20% - Accent1 9 3 3 6 2 2" xfId="52602" xr:uid="{00000000-0005-0000-0000-0000C2CC0000}"/>
    <cellStyle name="20% - Accent1 9 3 3 6 3" xfId="52603" xr:uid="{00000000-0005-0000-0000-0000C3CC0000}"/>
    <cellStyle name="20% - Accent1 9 3 3 7" xfId="52604" xr:uid="{00000000-0005-0000-0000-0000C4CC0000}"/>
    <cellStyle name="20% - Accent1 9 3 3 7 2" xfId="52605" xr:uid="{00000000-0005-0000-0000-0000C5CC0000}"/>
    <cellStyle name="20% - Accent1 9 3 3 8" xfId="52606" xr:uid="{00000000-0005-0000-0000-0000C6CC0000}"/>
    <cellStyle name="20% - Accent1 9 3 3 8 2" xfId="52607" xr:uid="{00000000-0005-0000-0000-0000C7CC0000}"/>
    <cellStyle name="20% - Accent1 9 3 3 9" xfId="52608" xr:uid="{00000000-0005-0000-0000-0000C8CC0000}"/>
    <cellStyle name="20% - Accent1 9 3 4" xfId="52609" xr:uid="{00000000-0005-0000-0000-0000C9CC0000}"/>
    <cellStyle name="20% - Accent1 9 3 4 2" xfId="52610" xr:uid="{00000000-0005-0000-0000-0000CACC0000}"/>
    <cellStyle name="20% - Accent1 9 3 4 2 2" xfId="52611" xr:uid="{00000000-0005-0000-0000-0000CBCC0000}"/>
    <cellStyle name="20% - Accent1 9 3 4 2 2 2" xfId="52612" xr:uid="{00000000-0005-0000-0000-0000CCCC0000}"/>
    <cellStyle name="20% - Accent1 9 3 4 2 3" xfId="52613" xr:uid="{00000000-0005-0000-0000-0000CDCC0000}"/>
    <cellStyle name="20% - Accent1 9 3 4 3" xfId="52614" xr:uid="{00000000-0005-0000-0000-0000CECC0000}"/>
    <cellStyle name="20% - Accent1 9 3 4 3 2" xfId="52615" xr:uid="{00000000-0005-0000-0000-0000CFCC0000}"/>
    <cellStyle name="20% - Accent1 9 3 4 4" xfId="52616" xr:uid="{00000000-0005-0000-0000-0000D0CC0000}"/>
    <cellStyle name="20% - Accent1 9 3 5" xfId="52617" xr:uid="{00000000-0005-0000-0000-0000D1CC0000}"/>
    <cellStyle name="20% - Accent1 9 3 5 2" xfId="52618" xr:uid="{00000000-0005-0000-0000-0000D2CC0000}"/>
    <cellStyle name="20% - Accent1 9 3 5 2 2" xfId="52619" xr:uid="{00000000-0005-0000-0000-0000D3CC0000}"/>
    <cellStyle name="20% - Accent1 9 3 5 2 2 2" xfId="52620" xr:uid="{00000000-0005-0000-0000-0000D4CC0000}"/>
    <cellStyle name="20% - Accent1 9 3 5 2 3" xfId="52621" xr:uid="{00000000-0005-0000-0000-0000D5CC0000}"/>
    <cellStyle name="20% - Accent1 9 3 5 3" xfId="52622" xr:uid="{00000000-0005-0000-0000-0000D6CC0000}"/>
    <cellStyle name="20% - Accent1 9 3 5 3 2" xfId="52623" xr:uid="{00000000-0005-0000-0000-0000D7CC0000}"/>
    <cellStyle name="20% - Accent1 9 3 5 4" xfId="52624" xr:uid="{00000000-0005-0000-0000-0000D8CC0000}"/>
    <cellStyle name="20% - Accent1 9 3 6" xfId="52625" xr:uid="{00000000-0005-0000-0000-0000D9CC0000}"/>
    <cellStyle name="20% - Accent1 9 3 6 2" xfId="52626" xr:uid="{00000000-0005-0000-0000-0000DACC0000}"/>
    <cellStyle name="20% - Accent1 9 3 6 2 2" xfId="52627" xr:uid="{00000000-0005-0000-0000-0000DBCC0000}"/>
    <cellStyle name="20% - Accent1 9 3 6 2 2 2" xfId="52628" xr:uid="{00000000-0005-0000-0000-0000DCCC0000}"/>
    <cellStyle name="20% - Accent1 9 3 6 2 3" xfId="52629" xr:uid="{00000000-0005-0000-0000-0000DDCC0000}"/>
    <cellStyle name="20% - Accent1 9 3 6 3" xfId="52630" xr:uid="{00000000-0005-0000-0000-0000DECC0000}"/>
    <cellStyle name="20% - Accent1 9 3 6 3 2" xfId="52631" xr:uid="{00000000-0005-0000-0000-0000DFCC0000}"/>
    <cellStyle name="20% - Accent1 9 3 6 4" xfId="52632" xr:uid="{00000000-0005-0000-0000-0000E0CC0000}"/>
    <cellStyle name="20% - Accent1 9 3 7" xfId="52633" xr:uid="{00000000-0005-0000-0000-0000E1CC0000}"/>
    <cellStyle name="20% - Accent1 9 3 7 2" xfId="52634" xr:uid="{00000000-0005-0000-0000-0000E2CC0000}"/>
    <cellStyle name="20% - Accent1 9 3 7 2 2" xfId="52635" xr:uid="{00000000-0005-0000-0000-0000E3CC0000}"/>
    <cellStyle name="20% - Accent1 9 3 7 3" xfId="52636" xr:uid="{00000000-0005-0000-0000-0000E4CC0000}"/>
    <cellStyle name="20% - Accent1 9 3 8" xfId="52637" xr:uid="{00000000-0005-0000-0000-0000E5CC0000}"/>
    <cellStyle name="20% - Accent1 9 3 8 2" xfId="52638" xr:uid="{00000000-0005-0000-0000-0000E6CC0000}"/>
    <cellStyle name="20% - Accent1 9 3 8 2 2" xfId="52639" xr:uid="{00000000-0005-0000-0000-0000E7CC0000}"/>
    <cellStyle name="20% - Accent1 9 3 8 3" xfId="52640" xr:uid="{00000000-0005-0000-0000-0000E8CC0000}"/>
    <cellStyle name="20% - Accent1 9 3 9" xfId="52641" xr:uid="{00000000-0005-0000-0000-0000E9CC0000}"/>
    <cellStyle name="20% - Accent1 9 3 9 2" xfId="52642" xr:uid="{00000000-0005-0000-0000-0000EACC0000}"/>
    <cellStyle name="20% - Accent1 9 4" xfId="52643" xr:uid="{00000000-0005-0000-0000-0000EBCC0000}"/>
    <cellStyle name="20% - Accent1 9 4 10" xfId="52644" xr:uid="{00000000-0005-0000-0000-0000ECCC0000}"/>
    <cellStyle name="20% - Accent1 9 4 10 2" xfId="52645" xr:uid="{00000000-0005-0000-0000-0000EDCC0000}"/>
    <cellStyle name="20% - Accent1 9 4 11" xfId="52646" xr:uid="{00000000-0005-0000-0000-0000EECC0000}"/>
    <cellStyle name="20% - Accent1 9 4 2" xfId="52647" xr:uid="{00000000-0005-0000-0000-0000EFCC0000}"/>
    <cellStyle name="20% - Accent1 9 4 2 2" xfId="52648" xr:uid="{00000000-0005-0000-0000-0000F0CC0000}"/>
    <cellStyle name="20% - Accent1 9 4 2 2 2" xfId="52649" xr:uid="{00000000-0005-0000-0000-0000F1CC0000}"/>
    <cellStyle name="20% - Accent1 9 4 2 2 2 2" xfId="52650" xr:uid="{00000000-0005-0000-0000-0000F2CC0000}"/>
    <cellStyle name="20% - Accent1 9 4 2 2 2 2 2" xfId="52651" xr:uid="{00000000-0005-0000-0000-0000F3CC0000}"/>
    <cellStyle name="20% - Accent1 9 4 2 2 2 3" xfId="52652" xr:uid="{00000000-0005-0000-0000-0000F4CC0000}"/>
    <cellStyle name="20% - Accent1 9 4 2 2 3" xfId="52653" xr:uid="{00000000-0005-0000-0000-0000F5CC0000}"/>
    <cellStyle name="20% - Accent1 9 4 2 2 3 2" xfId="52654" xr:uid="{00000000-0005-0000-0000-0000F6CC0000}"/>
    <cellStyle name="20% - Accent1 9 4 2 2 4" xfId="52655" xr:uid="{00000000-0005-0000-0000-0000F7CC0000}"/>
    <cellStyle name="20% - Accent1 9 4 2 3" xfId="52656" xr:uid="{00000000-0005-0000-0000-0000F8CC0000}"/>
    <cellStyle name="20% - Accent1 9 4 2 3 2" xfId="52657" xr:uid="{00000000-0005-0000-0000-0000F9CC0000}"/>
    <cellStyle name="20% - Accent1 9 4 2 3 2 2" xfId="52658" xr:uid="{00000000-0005-0000-0000-0000FACC0000}"/>
    <cellStyle name="20% - Accent1 9 4 2 3 2 2 2" xfId="52659" xr:uid="{00000000-0005-0000-0000-0000FBCC0000}"/>
    <cellStyle name="20% - Accent1 9 4 2 3 2 3" xfId="52660" xr:uid="{00000000-0005-0000-0000-0000FCCC0000}"/>
    <cellStyle name="20% - Accent1 9 4 2 3 3" xfId="52661" xr:uid="{00000000-0005-0000-0000-0000FDCC0000}"/>
    <cellStyle name="20% - Accent1 9 4 2 3 3 2" xfId="52662" xr:uid="{00000000-0005-0000-0000-0000FECC0000}"/>
    <cellStyle name="20% - Accent1 9 4 2 3 4" xfId="52663" xr:uid="{00000000-0005-0000-0000-0000FFCC0000}"/>
    <cellStyle name="20% - Accent1 9 4 2 4" xfId="52664" xr:uid="{00000000-0005-0000-0000-000000CD0000}"/>
    <cellStyle name="20% - Accent1 9 4 2 4 2" xfId="52665" xr:uid="{00000000-0005-0000-0000-000001CD0000}"/>
    <cellStyle name="20% - Accent1 9 4 2 4 2 2" xfId="52666" xr:uid="{00000000-0005-0000-0000-000002CD0000}"/>
    <cellStyle name="20% - Accent1 9 4 2 4 2 2 2" xfId="52667" xr:uid="{00000000-0005-0000-0000-000003CD0000}"/>
    <cellStyle name="20% - Accent1 9 4 2 4 2 3" xfId="52668" xr:uid="{00000000-0005-0000-0000-000004CD0000}"/>
    <cellStyle name="20% - Accent1 9 4 2 4 3" xfId="52669" xr:uid="{00000000-0005-0000-0000-000005CD0000}"/>
    <cellStyle name="20% - Accent1 9 4 2 4 3 2" xfId="52670" xr:uid="{00000000-0005-0000-0000-000006CD0000}"/>
    <cellStyle name="20% - Accent1 9 4 2 4 4" xfId="52671" xr:uid="{00000000-0005-0000-0000-000007CD0000}"/>
    <cellStyle name="20% - Accent1 9 4 2 5" xfId="52672" xr:uid="{00000000-0005-0000-0000-000008CD0000}"/>
    <cellStyle name="20% - Accent1 9 4 2 5 2" xfId="52673" xr:uid="{00000000-0005-0000-0000-000009CD0000}"/>
    <cellStyle name="20% - Accent1 9 4 2 5 2 2" xfId="52674" xr:uid="{00000000-0005-0000-0000-00000ACD0000}"/>
    <cellStyle name="20% - Accent1 9 4 2 5 3" xfId="52675" xr:uid="{00000000-0005-0000-0000-00000BCD0000}"/>
    <cellStyle name="20% - Accent1 9 4 2 6" xfId="52676" xr:uid="{00000000-0005-0000-0000-00000CCD0000}"/>
    <cellStyle name="20% - Accent1 9 4 2 6 2" xfId="52677" xr:uid="{00000000-0005-0000-0000-00000DCD0000}"/>
    <cellStyle name="20% - Accent1 9 4 2 6 2 2" xfId="52678" xr:uid="{00000000-0005-0000-0000-00000ECD0000}"/>
    <cellStyle name="20% - Accent1 9 4 2 6 3" xfId="52679" xr:uid="{00000000-0005-0000-0000-00000FCD0000}"/>
    <cellStyle name="20% - Accent1 9 4 2 7" xfId="52680" xr:uid="{00000000-0005-0000-0000-000010CD0000}"/>
    <cellStyle name="20% - Accent1 9 4 2 7 2" xfId="52681" xr:uid="{00000000-0005-0000-0000-000011CD0000}"/>
    <cellStyle name="20% - Accent1 9 4 2 8" xfId="52682" xr:uid="{00000000-0005-0000-0000-000012CD0000}"/>
    <cellStyle name="20% - Accent1 9 4 2 8 2" xfId="52683" xr:uid="{00000000-0005-0000-0000-000013CD0000}"/>
    <cellStyle name="20% - Accent1 9 4 2 9" xfId="52684" xr:uid="{00000000-0005-0000-0000-000014CD0000}"/>
    <cellStyle name="20% - Accent1 9 4 3" xfId="52685" xr:uid="{00000000-0005-0000-0000-000015CD0000}"/>
    <cellStyle name="20% - Accent1 9 4 3 2" xfId="52686" xr:uid="{00000000-0005-0000-0000-000016CD0000}"/>
    <cellStyle name="20% - Accent1 9 4 3 2 2" xfId="52687" xr:uid="{00000000-0005-0000-0000-000017CD0000}"/>
    <cellStyle name="20% - Accent1 9 4 3 2 2 2" xfId="52688" xr:uid="{00000000-0005-0000-0000-000018CD0000}"/>
    <cellStyle name="20% - Accent1 9 4 3 2 2 2 2" xfId="52689" xr:uid="{00000000-0005-0000-0000-000019CD0000}"/>
    <cellStyle name="20% - Accent1 9 4 3 2 2 3" xfId="52690" xr:uid="{00000000-0005-0000-0000-00001ACD0000}"/>
    <cellStyle name="20% - Accent1 9 4 3 2 3" xfId="52691" xr:uid="{00000000-0005-0000-0000-00001BCD0000}"/>
    <cellStyle name="20% - Accent1 9 4 3 2 3 2" xfId="52692" xr:uid="{00000000-0005-0000-0000-00001CCD0000}"/>
    <cellStyle name="20% - Accent1 9 4 3 2 4" xfId="52693" xr:uid="{00000000-0005-0000-0000-00001DCD0000}"/>
    <cellStyle name="20% - Accent1 9 4 3 3" xfId="52694" xr:uid="{00000000-0005-0000-0000-00001ECD0000}"/>
    <cellStyle name="20% - Accent1 9 4 3 3 2" xfId="52695" xr:uid="{00000000-0005-0000-0000-00001FCD0000}"/>
    <cellStyle name="20% - Accent1 9 4 3 3 2 2" xfId="52696" xr:uid="{00000000-0005-0000-0000-000020CD0000}"/>
    <cellStyle name="20% - Accent1 9 4 3 3 2 2 2" xfId="52697" xr:uid="{00000000-0005-0000-0000-000021CD0000}"/>
    <cellStyle name="20% - Accent1 9 4 3 3 2 3" xfId="52698" xr:uid="{00000000-0005-0000-0000-000022CD0000}"/>
    <cellStyle name="20% - Accent1 9 4 3 3 3" xfId="52699" xr:uid="{00000000-0005-0000-0000-000023CD0000}"/>
    <cellStyle name="20% - Accent1 9 4 3 3 3 2" xfId="52700" xr:uid="{00000000-0005-0000-0000-000024CD0000}"/>
    <cellStyle name="20% - Accent1 9 4 3 3 4" xfId="52701" xr:uid="{00000000-0005-0000-0000-000025CD0000}"/>
    <cellStyle name="20% - Accent1 9 4 3 4" xfId="52702" xr:uid="{00000000-0005-0000-0000-000026CD0000}"/>
    <cellStyle name="20% - Accent1 9 4 3 4 2" xfId="52703" xr:uid="{00000000-0005-0000-0000-000027CD0000}"/>
    <cellStyle name="20% - Accent1 9 4 3 4 2 2" xfId="52704" xr:uid="{00000000-0005-0000-0000-000028CD0000}"/>
    <cellStyle name="20% - Accent1 9 4 3 4 2 2 2" xfId="52705" xr:uid="{00000000-0005-0000-0000-000029CD0000}"/>
    <cellStyle name="20% - Accent1 9 4 3 4 2 3" xfId="52706" xr:uid="{00000000-0005-0000-0000-00002ACD0000}"/>
    <cellStyle name="20% - Accent1 9 4 3 4 3" xfId="52707" xr:uid="{00000000-0005-0000-0000-00002BCD0000}"/>
    <cellStyle name="20% - Accent1 9 4 3 4 3 2" xfId="52708" xr:uid="{00000000-0005-0000-0000-00002CCD0000}"/>
    <cellStyle name="20% - Accent1 9 4 3 4 4" xfId="52709" xr:uid="{00000000-0005-0000-0000-00002DCD0000}"/>
    <cellStyle name="20% - Accent1 9 4 3 5" xfId="52710" xr:uid="{00000000-0005-0000-0000-00002ECD0000}"/>
    <cellStyle name="20% - Accent1 9 4 3 5 2" xfId="52711" xr:uid="{00000000-0005-0000-0000-00002FCD0000}"/>
    <cellStyle name="20% - Accent1 9 4 3 5 2 2" xfId="52712" xr:uid="{00000000-0005-0000-0000-000030CD0000}"/>
    <cellStyle name="20% - Accent1 9 4 3 5 3" xfId="52713" xr:uid="{00000000-0005-0000-0000-000031CD0000}"/>
    <cellStyle name="20% - Accent1 9 4 3 6" xfId="52714" xr:uid="{00000000-0005-0000-0000-000032CD0000}"/>
    <cellStyle name="20% - Accent1 9 4 3 6 2" xfId="52715" xr:uid="{00000000-0005-0000-0000-000033CD0000}"/>
    <cellStyle name="20% - Accent1 9 4 3 6 2 2" xfId="52716" xr:uid="{00000000-0005-0000-0000-000034CD0000}"/>
    <cellStyle name="20% - Accent1 9 4 3 6 3" xfId="52717" xr:uid="{00000000-0005-0000-0000-000035CD0000}"/>
    <cellStyle name="20% - Accent1 9 4 3 7" xfId="52718" xr:uid="{00000000-0005-0000-0000-000036CD0000}"/>
    <cellStyle name="20% - Accent1 9 4 3 7 2" xfId="52719" xr:uid="{00000000-0005-0000-0000-000037CD0000}"/>
    <cellStyle name="20% - Accent1 9 4 3 8" xfId="52720" xr:uid="{00000000-0005-0000-0000-000038CD0000}"/>
    <cellStyle name="20% - Accent1 9 4 3 8 2" xfId="52721" xr:uid="{00000000-0005-0000-0000-000039CD0000}"/>
    <cellStyle name="20% - Accent1 9 4 3 9" xfId="52722" xr:uid="{00000000-0005-0000-0000-00003ACD0000}"/>
    <cellStyle name="20% - Accent1 9 4 4" xfId="52723" xr:uid="{00000000-0005-0000-0000-00003BCD0000}"/>
    <cellStyle name="20% - Accent1 9 4 4 2" xfId="52724" xr:uid="{00000000-0005-0000-0000-00003CCD0000}"/>
    <cellStyle name="20% - Accent1 9 4 4 2 2" xfId="52725" xr:uid="{00000000-0005-0000-0000-00003DCD0000}"/>
    <cellStyle name="20% - Accent1 9 4 4 2 2 2" xfId="52726" xr:uid="{00000000-0005-0000-0000-00003ECD0000}"/>
    <cellStyle name="20% - Accent1 9 4 4 2 3" xfId="52727" xr:uid="{00000000-0005-0000-0000-00003FCD0000}"/>
    <cellStyle name="20% - Accent1 9 4 4 3" xfId="52728" xr:uid="{00000000-0005-0000-0000-000040CD0000}"/>
    <cellStyle name="20% - Accent1 9 4 4 3 2" xfId="52729" xr:uid="{00000000-0005-0000-0000-000041CD0000}"/>
    <cellStyle name="20% - Accent1 9 4 4 4" xfId="52730" xr:uid="{00000000-0005-0000-0000-000042CD0000}"/>
    <cellStyle name="20% - Accent1 9 4 5" xfId="52731" xr:uid="{00000000-0005-0000-0000-000043CD0000}"/>
    <cellStyle name="20% - Accent1 9 4 5 2" xfId="52732" xr:uid="{00000000-0005-0000-0000-000044CD0000}"/>
    <cellStyle name="20% - Accent1 9 4 5 2 2" xfId="52733" xr:uid="{00000000-0005-0000-0000-000045CD0000}"/>
    <cellStyle name="20% - Accent1 9 4 5 2 2 2" xfId="52734" xr:uid="{00000000-0005-0000-0000-000046CD0000}"/>
    <cellStyle name="20% - Accent1 9 4 5 2 3" xfId="52735" xr:uid="{00000000-0005-0000-0000-000047CD0000}"/>
    <cellStyle name="20% - Accent1 9 4 5 3" xfId="52736" xr:uid="{00000000-0005-0000-0000-000048CD0000}"/>
    <cellStyle name="20% - Accent1 9 4 5 3 2" xfId="52737" xr:uid="{00000000-0005-0000-0000-000049CD0000}"/>
    <cellStyle name="20% - Accent1 9 4 5 4" xfId="52738" xr:uid="{00000000-0005-0000-0000-00004ACD0000}"/>
    <cellStyle name="20% - Accent1 9 4 6" xfId="52739" xr:uid="{00000000-0005-0000-0000-00004BCD0000}"/>
    <cellStyle name="20% - Accent1 9 4 6 2" xfId="52740" xr:uid="{00000000-0005-0000-0000-00004CCD0000}"/>
    <cellStyle name="20% - Accent1 9 4 6 2 2" xfId="52741" xr:uid="{00000000-0005-0000-0000-00004DCD0000}"/>
    <cellStyle name="20% - Accent1 9 4 6 2 2 2" xfId="52742" xr:uid="{00000000-0005-0000-0000-00004ECD0000}"/>
    <cellStyle name="20% - Accent1 9 4 6 2 3" xfId="52743" xr:uid="{00000000-0005-0000-0000-00004FCD0000}"/>
    <cellStyle name="20% - Accent1 9 4 6 3" xfId="52744" xr:uid="{00000000-0005-0000-0000-000050CD0000}"/>
    <cellStyle name="20% - Accent1 9 4 6 3 2" xfId="52745" xr:uid="{00000000-0005-0000-0000-000051CD0000}"/>
    <cellStyle name="20% - Accent1 9 4 6 4" xfId="52746" xr:uid="{00000000-0005-0000-0000-000052CD0000}"/>
    <cellStyle name="20% - Accent1 9 4 7" xfId="52747" xr:uid="{00000000-0005-0000-0000-000053CD0000}"/>
    <cellStyle name="20% - Accent1 9 4 7 2" xfId="52748" xr:uid="{00000000-0005-0000-0000-000054CD0000}"/>
    <cellStyle name="20% - Accent1 9 4 7 2 2" xfId="52749" xr:uid="{00000000-0005-0000-0000-000055CD0000}"/>
    <cellStyle name="20% - Accent1 9 4 7 3" xfId="52750" xr:uid="{00000000-0005-0000-0000-000056CD0000}"/>
    <cellStyle name="20% - Accent1 9 4 8" xfId="52751" xr:uid="{00000000-0005-0000-0000-000057CD0000}"/>
    <cellStyle name="20% - Accent1 9 4 8 2" xfId="52752" xr:uid="{00000000-0005-0000-0000-000058CD0000}"/>
    <cellStyle name="20% - Accent1 9 4 8 2 2" xfId="52753" xr:uid="{00000000-0005-0000-0000-000059CD0000}"/>
    <cellStyle name="20% - Accent1 9 4 8 3" xfId="52754" xr:uid="{00000000-0005-0000-0000-00005ACD0000}"/>
    <cellStyle name="20% - Accent1 9 4 9" xfId="52755" xr:uid="{00000000-0005-0000-0000-00005BCD0000}"/>
    <cellStyle name="20% - Accent1 9 4 9 2" xfId="52756" xr:uid="{00000000-0005-0000-0000-00005CCD0000}"/>
    <cellStyle name="20% - Accent1 9 5" xfId="52757" xr:uid="{00000000-0005-0000-0000-00005DCD0000}"/>
    <cellStyle name="20% - Accent1 9 5 2" xfId="52758" xr:uid="{00000000-0005-0000-0000-00005ECD0000}"/>
    <cellStyle name="20% - Accent1 9 5 2 2" xfId="52759" xr:uid="{00000000-0005-0000-0000-00005FCD0000}"/>
    <cellStyle name="20% - Accent1 9 5 2 2 2" xfId="52760" xr:uid="{00000000-0005-0000-0000-000060CD0000}"/>
    <cellStyle name="20% - Accent1 9 5 2 2 2 2" xfId="52761" xr:uid="{00000000-0005-0000-0000-000061CD0000}"/>
    <cellStyle name="20% - Accent1 9 5 2 2 3" xfId="52762" xr:uid="{00000000-0005-0000-0000-000062CD0000}"/>
    <cellStyle name="20% - Accent1 9 5 2 3" xfId="52763" xr:uid="{00000000-0005-0000-0000-000063CD0000}"/>
    <cellStyle name="20% - Accent1 9 5 2 3 2" xfId="52764" xr:uid="{00000000-0005-0000-0000-000064CD0000}"/>
    <cellStyle name="20% - Accent1 9 5 2 4" xfId="52765" xr:uid="{00000000-0005-0000-0000-000065CD0000}"/>
    <cellStyle name="20% - Accent1 9 5 3" xfId="52766" xr:uid="{00000000-0005-0000-0000-000066CD0000}"/>
    <cellStyle name="20% - Accent1 9 5 3 2" xfId="52767" xr:uid="{00000000-0005-0000-0000-000067CD0000}"/>
    <cellStyle name="20% - Accent1 9 5 3 2 2" xfId="52768" xr:uid="{00000000-0005-0000-0000-000068CD0000}"/>
    <cellStyle name="20% - Accent1 9 5 3 2 2 2" xfId="52769" xr:uid="{00000000-0005-0000-0000-000069CD0000}"/>
    <cellStyle name="20% - Accent1 9 5 3 2 3" xfId="52770" xr:uid="{00000000-0005-0000-0000-00006ACD0000}"/>
    <cellStyle name="20% - Accent1 9 5 3 3" xfId="52771" xr:uid="{00000000-0005-0000-0000-00006BCD0000}"/>
    <cellStyle name="20% - Accent1 9 5 3 3 2" xfId="52772" xr:uid="{00000000-0005-0000-0000-00006CCD0000}"/>
    <cellStyle name="20% - Accent1 9 5 3 4" xfId="52773" xr:uid="{00000000-0005-0000-0000-00006DCD0000}"/>
    <cellStyle name="20% - Accent1 9 5 4" xfId="52774" xr:uid="{00000000-0005-0000-0000-00006ECD0000}"/>
    <cellStyle name="20% - Accent1 9 5 4 2" xfId="52775" xr:uid="{00000000-0005-0000-0000-00006FCD0000}"/>
    <cellStyle name="20% - Accent1 9 5 4 2 2" xfId="52776" xr:uid="{00000000-0005-0000-0000-000070CD0000}"/>
    <cellStyle name="20% - Accent1 9 5 4 2 2 2" xfId="52777" xr:uid="{00000000-0005-0000-0000-000071CD0000}"/>
    <cellStyle name="20% - Accent1 9 5 4 2 3" xfId="52778" xr:uid="{00000000-0005-0000-0000-000072CD0000}"/>
    <cellStyle name="20% - Accent1 9 5 4 3" xfId="52779" xr:uid="{00000000-0005-0000-0000-000073CD0000}"/>
    <cellStyle name="20% - Accent1 9 5 4 3 2" xfId="52780" xr:uid="{00000000-0005-0000-0000-000074CD0000}"/>
    <cellStyle name="20% - Accent1 9 5 4 4" xfId="52781" xr:uid="{00000000-0005-0000-0000-000075CD0000}"/>
    <cellStyle name="20% - Accent1 9 5 5" xfId="52782" xr:uid="{00000000-0005-0000-0000-000076CD0000}"/>
    <cellStyle name="20% - Accent1 9 5 5 2" xfId="52783" xr:uid="{00000000-0005-0000-0000-000077CD0000}"/>
    <cellStyle name="20% - Accent1 9 5 5 2 2" xfId="52784" xr:uid="{00000000-0005-0000-0000-000078CD0000}"/>
    <cellStyle name="20% - Accent1 9 5 5 3" xfId="52785" xr:uid="{00000000-0005-0000-0000-000079CD0000}"/>
    <cellStyle name="20% - Accent1 9 5 6" xfId="52786" xr:uid="{00000000-0005-0000-0000-00007ACD0000}"/>
    <cellStyle name="20% - Accent1 9 5 6 2" xfId="52787" xr:uid="{00000000-0005-0000-0000-00007BCD0000}"/>
    <cellStyle name="20% - Accent1 9 5 6 2 2" xfId="52788" xr:uid="{00000000-0005-0000-0000-00007CCD0000}"/>
    <cellStyle name="20% - Accent1 9 5 6 3" xfId="52789" xr:uid="{00000000-0005-0000-0000-00007DCD0000}"/>
    <cellStyle name="20% - Accent1 9 5 7" xfId="52790" xr:uid="{00000000-0005-0000-0000-00007ECD0000}"/>
    <cellStyle name="20% - Accent1 9 5 7 2" xfId="52791" xr:uid="{00000000-0005-0000-0000-00007FCD0000}"/>
    <cellStyle name="20% - Accent1 9 5 8" xfId="52792" xr:uid="{00000000-0005-0000-0000-000080CD0000}"/>
    <cellStyle name="20% - Accent1 9 5 8 2" xfId="52793" xr:uid="{00000000-0005-0000-0000-000081CD0000}"/>
    <cellStyle name="20% - Accent1 9 5 9" xfId="52794" xr:uid="{00000000-0005-0000-0000-000082CD0000}"/>
    <cellStyle name="20% - Accent1 9 6" xfId="52795" xr:uid="{00000000-0005-0000-0000-000083CD0000}"/>
    <cellStyle name="20% - Accent1 9 6 2" xfId="52796" xr:uid="{00000000-0005-0000-0000-000084CD0000}"/>
    <cellStyle name="20% - Accent1 9 6 2 2" xfId="52797" xr:uid="{00000000-0005-0000-0000-000085CD0000}"/>
    <cellStyle name="20% - Accent1 9 6 2 2 2" xfId="52798" xr:uid="{00000000-0005-0000-0000-000086CD0000}"/>
    <cellStyle name="20% - Accent1 9 6 2 2 2 2" xfId="52799" xr:uid="{00000000-0005-0000-0000-000087CD0000}"/>
    <cellStyle name="20% - Accent1 9 6 2 2 3" xfId="52800" xr:uid="{00000000-0005-0000-0000-000088CD0000}"/>
    <cellStyle name="20% - Accent1 9 6 2 3" xfId="52801" xr:uid="{00000000-0005-0000-0000-000089CD0000}"/>
    <cellStyle name="20% - Accent1 9 6 2 3 2" xfId="52802" xr:uid="{00000000-0005-0000-0000-00008ACD0000}"/>
    <cellStyle name="20% - Accent1 9 6 2 4" xfId="52803" xr:uid="{00000000-0005-0000-0000-00008BCD0000}"/>
    <cellStyle name="20% - Accent1 9 6 3" xfId="52804" xr:uid="{00000000-0005-0000-0000-00008CCD0000}"/>
    <cellStyle name="20% - Accent1 9 6 3 2" xfId="52805" xr:uid="{00000000-0005-0000-0000-00008DCD0000}"/>
    <cellStyle name="20% - Accent1 9 6 3 2 2" xfId="52806" xr:uid="{00000000-0005-0000-0000-00008ECD0000}"/>
    <cellStyle name="20% - Accent1 9 6 3 2 2 2" xfId="52807" xr:uid="{00000000-0005-0000-0000-00008FCD0000}"/>
    <cellStyle name="20% - Accent1 9 6 3 2 3" xfId="52808" xr:uid="{00000000-0005-0000-0000-000090CD0000}"/>
    <cellStyle name="20% - Accent1 9 6 3 3" xfId="52809" xr:uid="{00000000-0005-0000-0000-000091CD0000}"/>
    <cellStyle name="20% - Accent1 9 6 3 3 2" xfId="52810" xr:uid="{00000000-0005-0000-0000-000092CD0000}"/>
    <cellStyle name="20% - Accent1 9 6 3 4" xfId="52811" xr:uid="{00000000-0005-0000-0000-000093CD0000}"/>
    <cellStyle name="20% - Accent1 9 6 4" xfId="52812" xr:uid="{00000000-0005-0000-0000-000094CD0000}"/>
    <cellStyle name="20% - Accent1 9 6 4 2" xfId="52813" xr:uid="{00000000-0005-0000-0000-000095CD0000}"/>
    <cellStyle name="20% - Accent1 9 6 4 2 2" xfId="52814" xr:uid="{00000000-0005-0000-0000-000096CD0000}"/>
    <cellStyle name="20% - Accent1 9 6 4 2 2 2" xfId="52815" xr:uid="{00000000-0005-0000-0000-000097CD0000}"/>
    <cellStyle name="20% - Accent1 9 6 4 2 3" xfId="52816" xr:uid="{00000000-0005-0000-0000-000098CD0000}"/>
    <cellStyle name="20% - Accent1 9 6 4 3" xfId="52817" xr:uid="{00000000-0005-0000-0000-000099CD0000}"/>
    <cellStyle name="20% - Accent1 9 6 4 3 2" xfId="52818" xr:uid="{00000000-0005-0000-0000-00009ACD0000}"/>
    <cellStyle name="20% - Accent1 9 6 4 4" xfId="52819" xr:uid="{00000000-0005-0000-0000-00009BCD0000}"/>
    <cellStyle name="20% - Accent1 9 6 5" xfId="52820" xr:uid="{00000000-0005-0000-0000-00009CCD0000}"/>
    <cellStyle name="20% - Accent1 9 6 5 2" xfId="52821" xr:uid="{00000000-0005-0000-0000-00009DCD0000}"/>
    <cellStyle name="20% - Accent1 9 6 5 2 2" xfId="52822" xr:uid="{00000000-0005-0000-0000-00009ECD0000}"/>
    <cellStyle name="20% - Accent1 9 6 5 3" xfId="52823" xr:uid="{00000000-0005-0000-0000-00009FCD0000}"/>
    <cellStyle name="20% - Accent1 9 6 6" xfId="52824" xr:uid="{00000000-0005-0000-0000-0000A0CD0000}"/>
    <cellStyle name="20% - Accent1 9 6 6 2" xfId="52825" xr:uid="{00000000-0005-0000-0000-0000A1CD0000}"/>
    <cellStyle name="20% - Accent1 9 6 6 2 2" xfId="52826" xr:uid="{00000000-0005-0000-0000-0000A2CD0000}"/>
    <cellStyle name="20% - Accent1 9 6 6 3" xfId="52827" xr:uid="{00000000-0005-0000-0000-0000A3CD0000}"/>
    <cellStyle name="20% - Accent1 9 6 7" xfId="52828" xr:uid="{00000000-0005-0000-0000-0000A4CD0000}"/>
    <cellStyle name="20% - Accent1 9 6 7 2" xfId="52829" xr:uid="{00000000-0005-0000-0000-0000A5CD0000}"/>
    <cellStyle name="20% - Accent1 9 6 8" xfId="52830" xr:uid="{00000000-0005-0000-0000-0000A6CD0000}"/>
    <cellStyle name="20% - Accent1 9 6 8 2" xfId="52831" xr:uid="{00000000-0005-0000-0000-0000A7CD0000}"/>
    <cellStyle name="20% - Accent1 9 6 9" xfId="52832" xr:uid="{00000000-0005-0000-0000-0000A8CD0000}"/>
    <cellStyle name="20% - Accent1 9 7" xfId="52833" xr:uid="{00000000-0005-0000-0000-0000A9CD0000}"/>
    <cellStyle name="20% - Accent1 9 7 2" xfId="52834" xr:uid="{00000000-0005-0000-0000-0000AACD0000}"/>
    <cellStyle name="20% - Accent1 9 7 2 2" xfId="52835" xr:uid="{00000000-0005-0000-0000-0000ABCD0000}"/>
    <cellStyle name="20% - Accent1 9 7 2 2 2" xfId="52836" xr:uid="{00000000-0005-0000-0000-0000ACCD0000}"/>
    <cellStyle name="20% - Accent1 9 7 2 3" xfId="52837" xr:uid="{00000000-0005-0000-0000-0000ADCD0000}"/>
    <cellStyle name="20% - Accent1 9 7 3" xfId="52838" xr:uid="{00000000-0005-0000-0000-0000AECD0000}"/>
    <cellStyle name="20% - Accent1 9 7 3 2" xfId="52839" xr:uid="{00000000-0005-0000-0000-0000AFCD0000}"/>
    <cellStyle name="20% - Accent1 9 7 4" xfId="52840" xr:uid="{00000000-0005-0000-0000-0000B0CD0000}"/>
    <cellStyle name="20% - Accent1 9 8" xfId="52841" xr:uid="{00000000-0005-0000-0000-0000B1CD0000}"/>
    <cellStyle name="20% - Accent1 9 8 2" xfId="52842" xr:uid="{00000000-0005-0000-0000-0000B2CD0000}"/>
    <cellStyle name="20% - Accent1 9 8 2 2" xfId="52843" xr:uid="{00000000-0005-0000-0000-0000B3CD0000}"/>
    <cellStyle name="20% - Accent1 9 8 2 2 2" xfId="52844" xr:uid="{00000000-0005-0000-0000-0000B4CD0000}"/>
    <cellStyle name="20% - Accent1 9 8 2 3" xfId="52845" xr:uid="{00000000-0005-0000-0000-0000B5CD0000}"/>
    <cellStyle name="20% - Accent1 9 8 3" xfId="52846" xr:uid="{00000000-0005-0000-0000-0000B6CD0000}"/>
    <cellStyle name="20% - Accent1 9 8 3 2" xfId="52847" xr:uid="{00000000-0005-0000-0000-0000B7CD0000}"/>
    <cellStyle name="20% - Accent1 9 8 4" xfId="52848" xr:uid="{00000000-0005-0000-0000-0000B8CD0000}"/>
    <cellStyle name="20% - Accent1 9 9" xfId="52849" xr:uid="{00000000-0005-0000-0000-0000B9CD0000}"/>
    <cellStyle name="20% - Accent1 9 9 2" xfId="52850" xr:uid="{00000000-0005-0000-0000-0000BACD0000}"/>
    <cellStyle name="20% - Accent1 9 9 2 2" xfId="52851" xr:uid="{00000000-0005-0000-0000-0000BBCD0000}"/>
    <cellStyle name="20% - Accent1 9 9 2 2 2" xfId="52852" xr:uid="{00000000-0005-0000-0000-0000BCCD0000}"/>
    <cellStyle name="20% - Accent1 9 9 2 3" xfId="52853" xr:uid="{00000000-0005-0000-0000-0000BDCD0000}"/>
    <cellStyle name="20% - Accent1 9 9 3" xfId="52854" xr:uid="{00000000-0005-0000-0000-0000BECD0000}"/>
    <cellStyle name="20% - Accent1 9 9 3 2" xfId="52855" xr:uid="{00000000-0005-0000-0000-0000BFCD0000}"/>
    <cellStyle name="20% - Accent1 9 9 4" xfId="52856" xr:uid="{00000000-0005-0000-0000-0000C0CD0000}"/>
    <cellStyle name="20% - Accent2" xfId="40" builtinId="34" customBuiltin="1"/>
    <cellStyle name="20% - Accent2 2" xfId="120" xr:uid="{00000000-0005-0000-0000-0000C2CD0000}"/>
    <cellStyle name="20% - Accent2 3" xfId="121" xr:uid="{00000000-0005-0000-0000-0000C3CD0000}"/>
    <cellStyle name="20% - Accent3" xfId="44" builtinId="38" customBuiltin="1"/>
    <cellStyle name="20% - Accent3 2" xfId="122" xr:uid="{00000000-0005-0000-0000-0000C5CD0000}"/>
    <cellStyle name="20% - Accent3 3" xfId="123" xr:uid="{00000000-0005-0000-0000-0000C6CD0000}"/>
    <cellStyle name="20% - Accent4" xfId="48" builtinId="42" customBuiltin="1"/>
    <cellStyle name="20% - Accent4 2" xfId="124" xr:uid="{00000000-0005-0000-0000-0000C8CD0000}"/>
    <cellStyle name="20% - Accent4 3" xfId="125" xr:uid="{00000000-0005-0000-0000-0000C9CD0000}"/>
    <cellStyle name="20% - Accent5" xfId="52" builtinId="46" customBuiltin="1"/>
    <cellStyle name="20% - Accent5 2" xfId="126" xr:uid="{00000000-0005-0000-0000-0000CBCD0000}"/>
    <cellStyle name="20% - Accent5 3" xfId="127" xr:uid="{00000000-0005-0000-0000-0000CCCD0000}"/>
    <cellStyle name="20% - Accent6" xfId="56" builtinId="50" customBuiltin="1"/>
    <cellStyle name="20% - Accent6 2" xfId="128" xr:uid="{00000000-0005-0000-0000-0000CECD0000}"/>
    <cellStyle name="20% - Accent6 3" xfId="129" xr:uid="{00000000-0005-0000-0000-0000CFCD0000}"/>
    <cellStyle name="40% - Accent1" xfId="37" builtinId="31" customBuiltin="1"/>
    <cellStyle name="40% - Accent1 2" xfId="130" xr:uid="{00000000-0005-0000-0000-0000D1CD0000}"/>
    <cellStyle name="40% - Accent1 3" xfId="131" xr:uid="{00000000-0005-0000-0000-0000D2CD0000}"/>
    <cellStyle name="40% - Accent2" xfId="41" builtinId="35" customBuiltin="1"/>
    <cellStyle name="40% - Accent2 2" xfId="132" xr:uid="{00000000-0005-0000-0000-0000D4CD0000}"/>
    <cellStyle name="40% - Accent2 3" xfId="133" xr:uid="{00000000-0005-0000-0000-0000D5CD0000}"/>
    <cellStyle name="40% - Accent3" xfId="45" builtinId="39" customBuiltin="1"/>
    <cellStyle name="40% - Accent3 2" xfId="134" xr:uid="{00000000-0005-0000-0000-0000D7CD0000}"/>
    <cellStyle name="40% - Accent3 3" xfId="135" xr:uid="{00000000-0005-0000-0000-0000D8CD0000}"/>
    <cellStyle name="40% - Accent4" xfId="49" builtinId="43" customBuiltin="1"/>
    <cellStyle name="40% - Accent4 2" xfId="136" xr:uid="{00000000-0005-0000-0000-0000DACD0000}"/>
    <cellStyle name="40% - Accent4 3" xfId="137" xr:uid="{00000000-0005-0000-0000-0000DBCD0000}"/>
    <cellStyle name="40% - Accent5" xfId="53" builtinId="47" customBuiltin="1"/>
    <cellStyle name="40% - Accent5 2" xfId="138" xr:uid="{00000000-0005-0000-0000-0000DDCD0000}"/>
    <cellStyle name="40% - Accent5 3" xfId="139" xr:uid="{00000000-0005-0000-0000-0000DECD0000}"/>
    <cellStyle name="40% - Accent6" xfId="57" builtinId="51" customBuiltin="1"/>
    <cellStyle name="40% - Accent6 2" xfId="140" xr:uid="{00000000-0005-0000-0000-0000E0CD0000}"/>
    <cellStyle name="40% - Accent6 3" xfId="141" xr:uid="{00000000-0005-0000-0000-0000E1CD0000}"/>
    <cellStyle name="60% - Accent1" xfId="38" builtinId="32" customBuiltin="1"/>
    <cellStyle name="60% - Accent1 2" xfId="142" xr:uid="{00000000-0005-0000-0000-0000E3CD0000}"/>
    <cellStyle name="60% - Accent2" xfId="42" builtinId="36" customBuiltin="1"/>
    <cellStyle name="60% - Accent2 2" xfId="143" xr:uid="{00000000-0005-0000-0000-0000E5CD0000}"/>
    <cellStyle name="60% - Accent3" xfId="46" builtinId="40" customBuiltin="1"/>
    <cellStyle name="60% - Accent3 2" xfId="144" xr:uid="{00000000-0005-0000-0000-0000E7CD0000}"/>
    <cellStyle name="60% - Accent4" xfId="50" builtinId="44" customBuiltin="1"/>
    <cellStyle name="60% - Accent4 2" xfId="145" xr:uid="{00000000-0005-0000-0000-0000E9CD0000}"/>
    <cellStyle name="60% - Accent5" xfId="54" builtinId="48" customBuiltin="1"/>
    <cellStyle name="60% - Accent5 2" xfId="146" xr:uid="{00000000-0005-0000-0000-0000EBCD0000}"/>
    <cellStyle name="60% - Accent6" xfId="58" builtinId="52" customBuiltin="1"/>
    <cellStyle name="60% - Accent6 2" xfId="147" xr:uid="{00000000-0005-0000-0000-0000EDCD0000}"/>
    <cellStyle name="Accent1" xfId="35" builtinId="29" customBuiltin="1"/>
    <cellStyle name="Accent1 2" xfId="148" xr:uid="{00000000-0005-0000-0000-0000EFCD0000}"/>
    <cellStyle name="Accent2" xfId="39" builtinId="33" customBuiltin="1"/>
    <cellStyle name="Accent2 2" xfId="149" xr:uid="{00000000-0005-0000-0000-0000F1CD0000}"/>
    <cellStyle name="Accent3" xfId="43" builtinId="37" customBuiltin="1"/>
    <cellStyle name="Accent3 2" xfId="150" xr:uid="{00000000-0005-0000-0000-0000F3CD0000}"/>
    <cellStyle name="Accent4" xfId="47" builtinId="41" customBuiltin="1"/>
    <cellStyle name="Accent4 2" xfId="151" xr:uid="{00000000-0005-0000-0000-0000F5CD0000}"/>
    <cellStyle name="Accent5" xfId="51" builtinId="45" customBuiltin="1"/>
    <cellStyle name="Accent5 2" xfId="152" xr:uid="{00000000-0005-0000-0000-0000F7CD0000}"/>
    <cellStyle name="Accent6" xfId="55" builtinId="49" customBuiltin="1"/>
    <cellStyle name="Accent6 2" xfId="153" xr:uid="{00000000-0005-0000-0000-0000F9CD0000}"/>
    <cellStyle name="Bad" xfId="154" xr:uid="{00000000-0005-0000-0000-0000FACD0000}"/>
    <cellStyle name="Bad 2" xfId="155" xr:uid="{00000000-0005-0000-0000-0000FBCD0000}"/>
    <cellStyle name="Berekening" xfId="29" builtinId="22" customBuiltin="1"/>
    <cellStyle name="Berekening 2" xfId="156" xr:uid="{00000000-0005-0000-0000-0000FDCD0000}"/>
    <cellStyle name="Bold text" xfId="157" xr:uid="{00000000-0005-0000-0000-0000FECD0000}"/>
    <cellStyle name="Calculation" xfId="158" xr:uid="{00000000-0005-0000-0000-0000FFCD0000}"/>
    <cellStyle name="Check Cell" xfId="159" xr:uid="{00000000-0005-0000-0000-000000CE0000}"/>
    <cellStyle name="Comma [0]" xfId="67" xr:uid="{00000000-0005-0000-0000-000001CE0000}"/>
    <cellStyle name="Comma [0] 2" xfId="52857"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31" builtinId="23" customBuiltin="1"/>
    <cellStyle name="Controlecel 2" xfId="160" xr:uid="{00000000-0005-0000-0000-000008CE0000}"/>
    <cellStyle name="Currency [0]" xfId="52858"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8" xr:uid="{00000000-0005-0000-0000-00000DCE0000}"/>
    <cellStyle name="Euro 2" xfId="69" xr:uid="{00000000-0005-0000-0000-00000ECE0000}"/>
    <cellStyle name="Euro 2 2" xfId="52859" xr:uid="{00000000-0005-0000-0000-00000FCE0000}"/>
    <cellStyle name="Euro 3" xfId="70" xr:uid="{00000000-0005-0000-0000-000010CE0000}"/>
    <cellStyle name="Euro 3 2" xfId="52860" xr:uid="{00000000-0005-0000-0000-000011CE0000}"/>
    <cellStyle name="Euro 4" xfId="71" xr:uid="{00000000-0005-0000-0000-000012CE0000}"/>
    <cellStyle name="euro 5" xfId="52861" xr:uid="{00000000-0005-0000-0000-000013CE0000}"/>
    <cellStyle name="euro 6" xfId="52862" xr:uid="{00000000-0005-0000-0000-000014CE0000}"/>
    <cellStyle name="Euro_Roto Smeets Hilversum v-1" xfId="72" xr:uid="{00000000-0005-0000-0000-000015CE0000}"/>
    <cellStyle name="Explanatory Text" xfId="161" xr:uid="{00000000-0005-0000-0000-000016CE0000}"/>
    <cellStyle name="Followed Hyperlink_Aantal groepen per school.xls" xfId="7" xr:uid="{00000000-0005-0000-0000-000017CE0000}"/>
    <cellStyle name="Gekoppelde cel" xfId="30" builtinId="24" customBuiltin="1"/>
    <cellStyle name="Gekoppelde cel 2" xfId="162" xr:uid="{00000000-0005-0000-0000-000019CE0000}"/>
    <cellStyle name="Goed" xfId="24" builtinId="26" customBuiltin="1"/>
    <cellStyle name="Goed 2" xfId="163" xr:uid="{00000000-0005-0000-0000-00001BCE0000}"/>
    <cellStyle name="Goed 3" xfId="164" xr:uid="{00000000-0005-0000-0000-00001CCE0000}"/>
    <cellStyle name="Good" xfId="165" xr:uid="{00000000-0005-0000-0000-00001DCE0000}"/>
    <cellStyle name="Heading 1" xfId="166" xr:uid="{00000000-0005-0000-0000-00001ECE0000}"/>
    <cellStyle name="Heading 2" xfId="167" xr:uid="{00000000-0005-0000-0000-00001FCE0000}"/>
    <cellStyle name="Heading 3" xfId="168" xr:uid="{00000000-0005-0000-0000-000020CE0000}"/>
    <cellStyle name="Heading 4" xfId="169" xr:uid="{00000000-0005-0000-0000-000021CE0000}"/>
    <cellStyle name="Hyperlink 2" xfId="52863" xr:uid="{00000000-0005-0000-0000-000022CE0000}"/>
    <cellStyle name="Input" xfId="170" xr:uid="{00000000-0005-0000-0000-000023CE0000}"/>
    <cellStyle name="Invoer" xfId="27" builtinId="20" customBuiltin="1"/>
    <cellStyle name="invoer 2" xfId="171" xr:uid="{00000000-0005-0000-0000-000025CE0000}"/>
    <cellStyle name="Komma" xfId="8" builtinId="3"/>
    <cellStyle name="Komma [0] 2" xfId="73" xr:uid="{00000000-0005-0000-0000-000027CE0000}"/>
    <cellStyle name="Komma 2" xfId="74" xr:uid="{00000000-0005-0000-0000-000028CE0000}"/>
    <cellStyle name="Komma 2 2" xfId="52864" xr:uid="{00000000-0005-0000-0000-000029CE0000}"/>
    <cellStyle name="Komma 3" xfId="75" xr:uid="{00000000-0005-0000-0000-00002ACE0000}"/>
    <cellStyle name="Komma 3 2" xfId="76" xr:uid="{00000000-0005-0000-0000-00002BCE0000}"/>
    <cellStyle name="Komma 3 3" xfId="105" xr:uid="{00000000-0005-0000-0000-00002CCE0000}"/>
    <cellStyle name="Komma 4" xfId="77" xr:uid="{00000000-0005-0000-0000-00002DCE0000}"/>
    <cellStyle name="Komma 4 2" xfId="52865" xr:uid="{00000000-0005-0000-0000-00002ECE0000}"/>
    <cellStyle name="Komma 5" xfId="52866" xr:uid="{00000000-0005-0000-0000-00002FCE0000}"/>
    <cellStyle name="Komma 6" xfId="52867" xr:uid="{00000000-0005-0000-0000-000030CE0000}"/>
    <cellStyle name="kop" xfId="78" xr:uid="{00000000-0005-0000-0000-000031CE0000}"/>
    <cellStyle name="Kop 1" xfId="20" builtinId="16" customBuiltin="1"/>
    <cellStyle name="Kop 1 2" xfId="172" xr:uid="{00000000-0005-0000-0000-000033CE0000}"/>
    <cellStyle name="Kop 2" xfId="21" builtinId="17" customBuiltin="1"/>
    <cellStyle name="Kop 2 2" xfId="173" xr:uid="{00000000-0005-0000-0000-000035CE0000}"/>
    <cellStyle name="Kop 3" xfId="22" builtinId="18" customBuiltin="1"/>
    <cellStyle name="Kop 3 2" xfId="174" xr:uid="{00000000-0005-0000-0000-000037CE0000}"/>
    <cellStyle name="Kop 4" xfId="23" builtinId="19" customBuiltin="1"/>
    <cellStyle name="Kop 4 2" xfId="175" xr:uid="{00000000-0005-0000-0000-000039CE0000}"/>
    <cellStyle name="Koppen_rekenblad" xfId="176" xr:uid="{00000000-0005-0000-0000-00003ACE0000}"/>
    <cellStyle name="koppenrekenblad2" xfId="177" xr:uid="{00000000-0005-0000-0000-00003BCE0000}"/>
    <cellStyle name="koppenrekenblad2 2" xfId="52868" xr:uid="{00000000-0005-0000-0000-00003CCE0000}"/>
    <cellStyle name="Linked Cell" xfId="178" xr:uid="{00000000-0005-0000-0000-00003DCE0000}"/>
    <cellStyle name="m2" xfId="179" xr:uid="{00000000-0005-0000-0000-00003ECE0000}"/>
    <cellStyle name="m2 2" xfId="52869" xr:uid="{00000000-0005-0000-0000-00003FCE0000}"/>
    <cellStyle name="Neutraal" xfId="26" builtinId="28" customBuiltin="1"/>
    <cellStyle name="Neutraal 2" xfId="180" xr:uid="{00000000-0005-0000-0000-000041CE0000}"/>
    <cellStyle name="Neutral" xfId="181" xr:uid="{00000000-0005-0000-0000-000042CE0000}"/>
    <cellStyle name="Normaal 2" xfId="79" xr:uid="{00000000-0005-0000-0000-000043CE0000}"/>
    <cellStyle name="Normaal_Basis Inventarisatielijst. xls.xls" xfId="80" xr:uid="{00000000-0005-0000-0000-000044CE0000}"/>
    <cellStyle name="Normal 2" xfId="182" xr:uid="{00000000-0005-0000-0000-000045CE0000}"/>
    <cellStyle name="Normal_ KLM-CTR(STA)-Recap.xls" xfId="9" xr:uid="{00000000-0005-0000-0000-000046CE0000}"/>
    <cellStyle name="Normal_ KLM-CTR(STA)-Recap.xls 2" xfId="62" xr:uid="{00000000-0005-0000-0000-000047CE0000}"/>
    <cellStyle name="Normal_AFRPPRIJS.xls" xfId="10" xr:uid="{00000000-0005-0000-0000-000048CE0000}"/>
    <cellStyle name="Normal_ATIR-Calc-Uurtarief 2001" xfId="11" xr:uid="{00000000-0005-0000-0000-000049CE0000}"/>
    <cellStyle name="Normal_CALCULATIEBLAD.XLS" xfId="12" xr:uid="{00000000-0005-0000-0000-00004ACE0000}"/>
    <cellStyle name="Normal_CALCULATIEBLAD.XLS 2" xfId="63" xr:uid="{00000000-0005-0000-0000-00004BCE0000}"/>
    <cellStyle name="Normal_Uurtarieven 2000 LEVERANCIER" xfId="13" xr:uid="{00000000-0005-0000-0000-00004CCE0000}"/>
    <cellStyle name="Normal_Workbook1_AFRPPRIJS.xls" xfId="14" xr:uid="{00000000-0005-0000-0000-00004DCE0000}"/>
    <cellStyle name="Note" xfId="183" xr:uid="{00000000-0005-0000-0000-00004ECE0000}"/>
    <cellStyle name="Notitie 2" xfId="60" xr:uid="{00000000-0005-0000-0000-00004FCE0000}"/>
    <cellStyle name="Notitie 3" xfId="184" xr:uid="{00000000-0005-0000-0000-000050CE0000}"/>
    <cellStyle name="Ongedefinieerd" xfId="15" xr:uid="{00000000-0005-0000-0000-000051CE0000}"/>
    <cellStyle name="Ongedefinieerd 2" xfId="81" xr:uid="{00000000-0005-0000-0000-000052CE0000}"/>
    <cellStyle name="Ongeldig" xfId="25" builtinId="27" customBuiltin="1"/>
    <cellStyle name="Ongeldig 2" xfId="185" xr:uid="{00000000-0005-0000-0000-000054CE0000}"/>
    <cellStyle name="Output" xfId="186" xr:uid="{00000000-0005-0000-0000-000055CE0000}"/>
    <cellStyle name="Procent" xfId="16" builtinId="5"/>
    <cellStyle name="Procent 2" xfId="65" xr:uid="{00000000-0005-0000-0000-000057CE0000}"/>
    <cellStyle name="Procent 2 2" xfId="82" xr:uid="{00000000-0005-0000-0000-000058CE0000}"/>
    <cellStyle name="Procent 2 3" xfId="52870" xr:uid="{00000000-0005-0000-0000-000059CE0000}"/>
    <cellStyle name="Procent 3" xfId="83" xr:uid="{00000000-0005-0000-0000-00005ACE0000}"/>
    <cellStyle name="Ruimtestaat_Koppen" xfId="187" xr:uid="{00000000-0005-0000-0000-00005BCE0000}"/>
    <cellStyle name="Standaard" xfId="0" builtinId="0"/>
    <cellStyle name="Standaard 10" xfId="84" xr:uid="{00000000-0005-0000-0000-00005DCE0000}"/>
    <cellStyle name="Standaard 10 2" xfId="85" xr:uid="{00000000-0005-0000-0000-00005ECE0000}"/>
    <cellStyle name="Standaard 11" xfId="86" xr:uid="{00000000-0005-0000-0000-00005FCE0000}"/>
    <cellStyle name="Standaard 12" xfId="87" xr:uid="{00000000-0005-0000-0000-000060CE0000}"/>
    <cellStyle name="Standaard 13" xfId="88" xr:uid="{00000000-0005-0000-0000-000061CE0000}"/>
    <cellStyle name="Standaard 13 2" xfId="52871" xr:uid="{00000000-0005-0000-0000-000062CE0000}"/>
    <cellStyle name="Standaard 14" xfId="52872" xr:uid="{00000000-0005-0000-0000-000063CE0000}"/>
    <cellStyle name="Standaard 2" xfId="59" xr:uid="{00000000-0005-0000-0000-000064CE0000}"/>
    <cellStyle name="Standaard 2 2" xfId="89" xr:uid="{00000000-0005-0000-0000-000065CE0000}"/>
    <cellStyle name="Standaard 2 2 2" xfId="90" xr:uid="{00000000-0005-0000-0000-000066CE0000}"/>
    <cellStyle name="Standaard 2 2 2 2" xfId="91" xr:uid="{00000000-0005-0000-0000-000067CE0000}"/>
    <cellStyle name="Standaard 2 3" xfId="92" xr:uid="{00000000-0005-0000-0000-000068CE0000}"/>
    <cellStyle name="Standaard 2 3 2" xfId="52873" xr:uid="{00000000-0005-0000-0000-000069CE0000}"/>
    <cellStyle name="Standaard 2 4" xfId="52874" xr:uid="{00000000-0005-0000-0000-00006ACE0000}"/>
    <cellStyle name="Standaard 3" xfId="64" xr:uid="{00000000-0005-0000-0000-00006BCE0000}"/>
    <cellStyle name="Standaard 3 2" xfId="52875" xr:uid="{00000000-0005-0000-0000-00006CCE0000}"/>
    <cellStyle name="Standaard 3 2 2" xfId="52876" xr:uid="{00000000-0005-0000-0000-00006DCE0000}"/>
    <cellStyle name="Standaard 3 3" xfId="52877" xr:uid="{00000000-0005-0000-0000-00006ECE0000}"/>
    <cellStyle name="Standaard 3 4" xfId="52878" xr:uid="{00000000-0005-0000-0000-00006FCE0000}"/>
    <cellStyle name="Standaard 3 5" xfId="52879" xr:uid="{00000000-0005-0000-0000-000070CE0000}"/>
    <cellStyle name="Standaard 4" xfId="93" xr:uid="{00000000-0005-0000-0000-000071CE0000}"/>
    <cellStyle name="Standaard 4 2" xfId="103" xr:uid="{00000000-0005-0000-0000-000072CE0000}"/>
    <cellStyle name="Standaard 4 3" xfId="52880" xr:uid="{00000000-0005-0000-0000-000073CE0000}"/>
    <cellStyle name="Standaard 5" xfId="94" xr:uid="{00000000-0005-0000-0000-000074CE0000}"/>
    <cellStyle name="Standaard 5 2" xfId="95" xr:uid="{00000000-0005-0000-0000-000075CE0000}"/>
    <cellStyle name="Standaard 6" xfId="96" xr:uid="{00000000-0005-0000-0000-000076CE0000}"/>
    <cellStyle name="Standaard 7" xfId="97" xr:uid="{00000000-0005-0000-0000-000077CE0000}"/>
    <cellStyle name="Standaard 7 2" xfId="52881" xr:uid="{00000000-0005-0000-0000-000078CE0000}"/>
    <cellStyle name="Standaard 8" xfId="98" xr:uid="{00000000-0005-0000-0000-000079CE0000}"/>
    <cellStyle name="Standaard 9" xfId="99" xr:uid="{00000000-0005-0000-0000-00007ACE0000}"/>
    <cellStyle name="Standaard_Bijlage 1+3" xfId="61" xr:uid="{00000000-0005-0000-0000-00007BCE0000}"/>
    <cellStyle name="Standaard_Blad1" xfId="17" xr:uid="{00000000-0005-0000-0000-00007CCE0000}"/>
    <cellStyle name="Titel" xfId="19" builtinId="15" customBuiltin="1"/>
    <cellStyle name="Titel 2" xfId="188" xr:uid="{00000000-0005-0000-0000-00007ECE0000}"/>
    <cellStyle name="Title" xfId="189" xr:uid="{00000000-0005-0000-0000-00007FCE0000}"/>
    <cellStyle name="Totaal" xfId="34" builtinId="25" customBuiltin="1"/>
    <cellStyle name="Totaal 2" xfId="190" xr:uid="{00000000-0005-0000-0000-000081CE0000}"/>
    <cellStyle name="Total" xfId="191" xr:uid="{00000000-0005-0000-0000-000082CE0000}"/>
    <cellStyle name="Uitvoer" xfId="28" builtinId="21" customBuiltin="1"/>
    <cellStyle name="Uitvoer 2" xfId="192" xr:uid="{00000000-0005-0000-0000-000084CE0000}"/>
    <cellStyle name="Valuta" xfId="18" builtinId="4"/>
    <cellStyle name="Valuta 2" xfId="66" xr:uid="{00000000-0005-0000-0000-000086CE0000}"/>
    <cellStyle name="Valuta 2 2" xfId="102" xr:uid="{00000000-0005-0000-0000-000087CE0000}"/>
    <cellStyle name="Valuta 2 3" xfId="52882" xr:uid="{00000000-0005-0000-0000-000088CE0000}"/>
    <cellStyle name="Valuta 3" xfId="100" xr:uid="{00000000-0005-0000-0000-000089CE0000}"/>
    <cellStyle name="Valuta 3 2" xfId="104" xr:uid="{00000000-0005-0000-0000-00008ACE0000}"/>
    <cellStyle name="Valuta 3 3" xfId="52883" xr:uid="{00000000-0005-0000-0000-00008BCE0000}"/>
    <cellStyle name="Valuta 4" xfId="101" xr:uid="{00000000-0005-0000-0000-00008CCE0000}"/>
    <cellStyle name="Valuta 4 2" xfId="52884" xr:uid="{00000000-0005-0000-0000-00008DCE0000}"/>
    <cellStyle name="Valuta 5" xfId="52885" xr:uid="{00000000-0005-0000-0000-00008ECE0000}"/>
    <cellStyle name="Valuta euro rb" xfId="193" xr:uid="{00000000-0005-0000-0000-00008FCE0000}"/>
    <cellStyle name="Valuta F rb" xfId="194" xr:uid="{00000000-0005-0000-0000-000090CE0000}"/>
    <cellStyle name="Valuta gulden rb" xfId="195" xr:uid="{00000000-0005-0000-0000-000091CE0000}"/>
    <cellStyle name="Verklarende tekst" xfId="33" builtinId="53" customBuiltin="1"/>
    <cellStyle name="Verklarende tekst 2" xfId="196" xr:uid="{00000000-0005-0000-0000-000093CE0000}"/>
    <cellStyle name="Waarschuwingstekst" xfId="32" builtinId="11" customBuiltin="1"/>
    <cellStyle name="Waarschuwingstekst 2" xfId="197" xr:uid="{00000000-0005-0000-0000-000095CE0000}"/>
    <cellStyle name="Warning Text" xfId="198" xr:uid="{00000000-0005-0000-0000-000096CE0000}"/>
  </cellStyles>
  <dxfs count="9">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2D3"/>
      <color rgb="FF9FD2DF"/>
      <color rgb="FF324091"/>
      <color rgb="FF0A4983"/>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26669</xdr:rowOff>
    </xdr:from>
    <xdr:to>
      <xdr:col>16</xdr:col>
      <xdr:colOff>135255</xdr:colOff>
      <xdr:row>49</xdr:row>
      <xdr:rowOff>76200</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88694"/>
          <a:ext cx="11172825" cy="71742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100" b="1">
              <a:solidFill>
                <a:schemeClr val="dk1"/>
              </a:solidFill>
              <a:effectLst/>
              <a:latin typeface="Georgia" panose="02040502050405020303" pitchFamily="18" charset="0"/>
              <a:ea typeface="+mn-ea"/>
              <a:cs typeface="+mn-cs"/>
            </a:rPr>
            <a:t>Algemeen</a:t>
          </a:r>
        </a:p>
        <a:p>
          <a:pPr marL="0" lvl="0" indent="0"/>
          <a:r>
            <a:rPr lang="nl-NL" sz="1100" b="0">
              <a:solidFill>
                <a:schemeClr val="dk1"/>
              </a:solidFill>
              <a:effectLst/>
              <a:latin typeface="Georgia" panose="02040502050405020303" pitchFamily="18" charset="0"/>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100" b="0">
            <a:solidFill>
              <a:schemeClr val="dk1"/>
            </a:solidFill>
            <a:effectLst/>
            <a:latin typeface="Georgia" panose="02040502050405020303" pitchFamily="18" charset="0"/>
            <a:ea typeface="+mn-ea"/>
            <a:cs typeface="+mn-cs"/>
          </a:endParaRPr>
        </a:p>
        <a:p>
          <a:pPr lvl="0"/>
          <a:r>
            <a:rPr lang="nl-NL" sz="1100" b="0">
              <a:solidFill>
                <a:schemeClr val="dk1"/>
              </a:solidFill>
              <a:effectLst/>
              <a:latin typeface="Georgia" panose="02040502050405020303" pitchFamily="18" charset="0"/>
              <a:ea typeface="+mn-ea"/>
              <a:cs typeface="+mn-cs"/>
            </a:rPr>
            <a:t>Het door de inschrijver ingediende inschrijfbedrag is de maximale vergoeding voor het gevraagde in de aanbestedingsdocumenten.</a:t>
          </a:r>
        </a:p>
        <a:p>
          <a:pPr lvl="0"/>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Prijsniveau</a:t>
          </a:r>
        </a:p>
        <a:p>
          <a:r>
            <a:rPr lang="nl-NL" sz="1100" b="0">
              <a:solidFill>
                <a:schemeClr val="dk1"/>
              </a:solidFill>
              <a:effectLst/>
              <a:latin typeface="Georgia" panose="02040502050405020303" pitchFamily="18" charset="0"/>
              <a:ea typeface="+mn-ea"/>
              <a:cs typeface="+mn-cs"/>
            </a:rPr>
            <a:t>Het loon- en </a:t>
          </a:r>
          <a:r>
            <a:rPr lang="nl-NL" sz="1100" b="0">
              <a:solidFill>
                <a:sysClr val="windowText" lastClr="000000"/>
              </a:solidFill>
              <a:effectLst/>
              <a:latin typeface="Georgia" panose="02040502050405020303" pitchFamily="18" charset="0"/>
              <a:ea typeface="+mn-ea"/>
              <a:cs typeface="+mn-cs"/>
            </a:rPr>
            <a:t>prijspeil van 1 januari 2027 is het uitgangspunt </a:t>
          </a:r>
          <a:r>
            <a:rPr lang="nl-NL" sz="1100" b="0">
              <a:solidFill>
                <a:schemeClr val="dk1"/>
              </a:solidFill>
              <a:effectLst/>
              <a:latin typeface="Georgia" panose="02040502050405020303" pitchFamily="18" charset="0"/>
              <a:ea typeface="+mn-ea"/>
              <a:cs typeface="+mn-cs"/>
            </a:rPr>
            <a:t>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Ruimtestaat</a:t>
          </a:r>
        </a:p>
        <a:p>
          <a:r>
            <a:rPr lang="nl-NL" sz="1100" b="0">
              <a:solidFill>
                <a:schemeClr val="dk1"/>
              </a:solidFill>
              <a:effectLst/>
              <a:latin typeface="Georgia" panose="02040502050405020303" pitchFamily="18" charset="0"/>
              <a:ea typeface="+mn-ea"/>
              <a:cs typeface="+mn-cs"/>
            </a:rPr>
            <a:t>De ruimtestaat is met een zo groot mogelijke zorgvuldigheid samengesteld. Desondanks kunnen zich verschillen met de werkelijkheid voordoen door verbouwingen en verhuizingen in de gebouwen.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 </a:t>
          </a:r>
          <a:endParaRPr lang="nl-NL" sz="1100" b="1">
            <a:solidFill>
              <a:schemeClr val="dk1"/>
            </a:solidFill>
            <a:effectLst/>
            <a:latin typeface="Georgia" panose="02040502050405020303" pitchFamily="18" charset="0"/>
            <a:ea typeface="+mn-ea"/>
            <a:cs typeface="+mn-cs"/>
          </a:endParaRPr>
        </a:p>
        <a:p>
          <a:r>
            <a:rPr lang="nl-NL" sz="1100" b="0">
              <a:solidFill>
                <a:schemeClr val="dk1"/>
              </a:solidFill>
              <a:effectLst/>
              <a:latin typeface="Georgia" panose="02040502050405020303" pitchFamily="18" charset="0"/>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Contractjaarprijs</a:t>
          </a:r>
        </a:p>
        <a:p>
          <a:r>
            <a:rPr lang="nl-NL" sz="1100" b="0">
              <a:solidFill>
                <a:schemeClr val="dk1"/>
              </a:solidFill>
              <a:effectLst/>
              <a:latin typeface="Georgia" panose="02040502050405020303" pitchFamily="18" charset="0"/>
              <a:ea typeface="+mn-ea"/>
              <a:cs typeface="+mn-cs"/>
            </a:rPr>
            <a:t>De contractjaarprijs is opgebouwd uit alle componenten die zijn opgenomen in het calculatiemodel met uitzondering </a:t>
          </a:r>
          <a:r>
            <a:rPr lang="nl-NL" sz="1100" b="0">
              <a:solidFill>
                <a:sysClr val="windowText" lastClr="000000"/>
              </a:solidFill>
              <a:effectLst/>
              <a:latin typeface="Georgia" panose="02040502050405020303" pitchFamily="18" charset="0"/>
              <a:ea typeface="+mn-ea"/>
              <a:cs typeface="+mn-cs"/>
            </a:rPr>
            <a:t>van de afroepprijzen.</a:t>
          </a:r>
          <a:endParaRPr lang="nl-NL" sz="1100" b="1">
            <a:solidFill>
              <a:sysClr val="windowText" lastClr="000000"/>
            </a:solidFill>
            <a:effectLst/>
            <a:latin typeface="Georgia" panose="02040502050405020303" pitchFamily="18" charset="0"/>
            <a:ea typeface="+mn-ea"/>
            <a:cs typeface="+mn-cs"/>
          </a:endParaRPr>
        </a:p>
        <a:p>
          <a:endParaRPr lang="nl-NL" sz="1100" b="1">
            <a:solidFill>
              <a:schemeClr val="dk1"/>
            </a:solidFill>
            <a:effectLst/>
            <a:latin typeface="Georgia" panose="02040502050405020303" pitchFamily="18" charset="0"/>
            <a:ea typeface="+mn-ea"/>
            <a:cs typeface="+mn-cs"/>
          </a:endParaRPr>
        </a:p>
        <a:p>
          <a:pPr lvl="0"/>
          <a:r>
            <a:rPr lang="nl-NL" sz="1100" b="1">
              <a:solidFill>
                <a:schemeClr val="dk1"/>
              </a:solidFill>
              <a:effectLst/>
              <a:latin typeface="Georgia" panose="02040502050405020303" pitchFamily="18" charset="0"/>
              <a:ea typeface="+mn-ea"/>
              <a:cs typeface="+mn-cs"/>
            </a:rPr>
            <a:t>Uurtarieven</a:t>
          </a:r>
        </a:p>
        <a:p>
          <a:pPr marL="0" indent="0"/>
          <a:r>
            <a:rPr lang="nl-NL" sz="1100" b="0">
              <a:solidFill>
                <a:schemeClr val="dk1"/>
              </a:solidFill>
              <a:effectLst/>
              <a:latin typeface="Georgia" panose="02040502050405020303" pitchFamily="18" charset="0"/>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p>
        <a:p>
          <a:pPr marL="0" indent="0"/>
          <a:r>
            <a:rPr lang="nl-NL" sz="1100" b="0">
              <a:solidFill>
                <a:schemeClr val="dk1"/>
              </a:solidFill>
              <a:effectLst/>
              <a:latin typeface="Georgia" panose="02040502050405020303" pitchFamily="18" charset="0"/>
              <a:ea typeface="+mn-ea"/>
              <a:cs typeface="+mn-cs"/>
            </a:rPr>
            <a:t> </a:t>
          </a:r>
        </a:p>
        <a:p>
          <a:pPr marL="0" indent="0"/>
          <a:r>
            <a:rPr lang="nl-NL" sz="1100" b="0">
              <a:solidFill>
                <a:schemeClr val="dk1"/>
              </a:solidFill>
              <a:effectLst/>
              <a:latin typeface="Georgia" panose="02040502050405020303" pitchFamily="18" charset="0"/>
              <a:ea typeface="+mn-ea"/>
              <a:cs typeface="+mn-cs"/>
            </a:rPr>
            <a:t>De opgegeven uurtarieven zijn, ten aanzien van de verdeling in loongroepen, gebaseerd op de gemiddelde eigenbedrijfssituatie.  </a:t>
          </a:r>
        </a:p>
        <a:p>
          <a:pPr marL="0" indent="0"/>
          <a:endParaRPr lang="nl-NL" sz="1100" b="1">
            <a:solidFill>
              <a:schemeClr val="dk1"/>
            </a:solidFill>
            <a:effectLst/>
            <a:latin typeface="Georgia" panose="02040502050405020303" pitchFamily="18" charset="0"/>
            <a:ea typeface="+mn-ea"/>
            <a:cs typeface="+mn-cs"/>
          </a:endParaRPr>
        </a:p>
        <a:p>
          <a:pPr lvl="0"/>
          <a:r>
            <a:rPr lang="nl-NL" sz="1100" b="1">
              <a:solidFill>
                <a:sysClr val="windowText" lastClr="000000"/>
              </a:solidFill>
              <a:effectLst/>
              <a:latin typeface="Georgia" panose="02040502050405020303" pitchFamily="18" charset="0"/>
              <a:ea typeface="+mn-ea"/>
              <a:cs typeface="+mn-cs"/>
            </a:rPr>
            <a:t>Machinekosten </a:t>
          </a:r>
        </a:p>
        <a:p>
          <a:pPr lvl="0"/>
          <a:r>
            <a:rPr lang="nl-NL" sz="1100" b="0">
              <a:solidFill>
                <a:sysClr val="windowText" lastClr="000000"/>
              </a:solidFill>
              <a:effectLst/>
              <a:latin typeface="Georgia" panose="02040502050405020303" pitchFamily="18" charset="0"/>
              <a:ea typeface="+mn-ea"/>
              <a:cs typeface="+mn-cs"/>
            </a:rPr>
            <a:t>Bij een investering in machines van meer dan € 500,- per machine (netto aanschafprijs, excl. btw) worden deze machines niet verdisconteerd in het uurtarief maar als separaat investeringsvoorstel ingediend conform het calculatiemodel. Hieronder vallen bijvoorbeeld veegmachines en schrob-/zuigautomaten.</a:t>
          </a:r>
          <a:endParaRPr lang="nl-NL" sz="1100">
            <a:solidFill>
              <a:sysClr val="windowText" lastClr="000000"/>
            </a:solidFill>
            <a:effectLst/>
            <a:latin typeface="Georgia" panose="02040502050405020303" pitchFamily="18" charset="0"/>
          </a:endParaRPr>
        </a:p>
        <a:p>
          <a:r>
            <a:rPr lang="nl-NL" sz="1100" b="0">
              <a:solidFill>
                <a:sysClr val="windowText" lastClr="000000"/>
              </a:solidFill>
              <a:effectLst/>
              <a:latin typeface="Georgia" panose="02040502050405020303" pitchFamily="18" charset="0"/>
              <a:ea typeface="+mn-ea"/>
              <a:cs typeface="+mn-cs"/>
            </a:rPr>
            <a:t> </a:t>
          </a:r>
          <a:r>
            <a:rPr lang="nl-NL" sz="110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Voor investering in machines gelden de navolgende voorschriften:</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Investeringskosten kunnen uitsluitend in rekening worden gebracht indien de opdrachtgever vooraf goedkeuring heeft gegeven aan een gespecificeerd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investeringsvoorstel van de dienstverlener.</a:t>
          </a:r>
          <a:r>
            <a:rPr lang="nl-NL" sz="1100" baseline="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I</a:t>
          </a:r>
          <a:r>
            <a:rPr lang="nl-NL" sz="1100">
              <a:solidFill>
                <a:sysClr val="windowText" lastClr="000000"/>
              </a:solidFill>
              <a:effectLst/>
              <a:latin typeface="Georgia" panose="02040502050405020303" pitchFamily="18" charset="0"/>
              <a:ea typeface="+mn-ea"/>
              <a:cs typeface="+mn-cs"/>
            </a:rPr>
            <a:t>nvesteringsvoorstellen zijn gespecificeerd naar aanschafkosten, onderhoudskosten, afschrijvingstermijn, renteverlies en verzekeringskosten.</a:t>
          </a:r>
          <a:r>
            <a:rPr lang="nl-NL" sz="1100" baseline="0">
              <a:solidFill>
                <a:sysClr val="windowText" lastClr="000000"/>
              </a:solidFill>
              <a:effectLst/>
              <a:latin typeface="Georgia" panose="02040502050405020303" pitchFamily="18" charset="0"/>
              <a:ea typeface="+mn-ea"/>
              <a:cs typeface="+mn-cs"/>
            </a:rPr>
            <a:t> </a:t>
          </a:r>
          <a:endParaRPr lang="nl-NL" sz="1100">
            <a:solidFill>
              <a:sysClr val="windowText" lastClr="000000"/>
            </a:solidFill>
            <a:effectLst/>
            <a:latin typeface="Georgia" panose="02040502050405020303" pitchFamily="18" charset="0"/>
          </a:endParaRPr>
        </a:p>
        <a:p>
          <a:r>
            <a:rPr lang="nl-NL" sz="1100" baseline="0">
              <a:solidFill>
                <a:sysClr val="windowText" lastClr="000000"/>
              </a:solidFill>
              <a:effectLst/>
              <a:latin typeface="Georgia" panose="02040502050405020303" pitchFamily="18" charset="0"/>
              <a:ea typeface="+mn-ea"/>
              <a:cs typeface="+mn-cs"/>
            </a:rPr>
            <a:t>- A</a:t>
          </a:r>
          <a:r>
            <a:rPr lang="nl-NL" sz="1100">
              <a:solidFill>
                <a:sysClr val="windowText" lastClr="000000"/>
              </a:solidFill>
              <a:effectLst/>
              <a:latin typeface="Georgia" panose="02040502050405020303" pitchFamily="18" charset="0"/>
              <a:ea typeface="+mn-ea"/>
              <a:cs typeface="+mn-cs"/>
            </a:rPr>
            <a:t>lle slijtvaste en niet slijtvaste onderdelen van machines zijn opgenomen in het onderhouds- en investeringsplan. </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Kosten voor het gebruik van borstels, filters, etc. zijn voor rekening van de dienstverlener.</a:t>
          </a:r>
          <a:endParaRPr lang="nl-NL" sz="1100">
            <a:solidFill>
              <a:sysClr val="windowText" lastClr="000000"/>
            </a:solidFill>
            <a:effectLst/>
            <a:latin typeface="Georgia" panose="02040502050405020303" pitchFamily="18" charset="0"/>
          </a:endParaRPr>
        </a:p>
        <a:p>
          <a:r>
            <a:rPr lang="nl-NL" sz="1100">
              <a:solidFill>
                <a:sysClr val="windowText" lastClr="000000"/>
              </a:solidFill>
              <a:effectLst/>
              <a:latin typeface="Georgia" panose="02040502050405020303" pitchFamily="18" charset="0"/>
              <a:ea typeface="+mn-ea"/>
              <a:cs typeface="+mn-cs"/>
            </a:rPr>
            <a:t> </a:t>
          </a:r>
        </a:p>
        <a:p>
          <a:r>
            <a:rPr lang="nl-NL" sz="1100" b="0">
              <a:solidFill>
                <a:sysClr val="windowText" lastClr="000000"/>
              </a:solidFill>
              <a:effectLst/>
              <a:latin typeface="Georgia" panose="02040502050405020303" pitchFamily="18" charset="0"/>
              <a:ea typeface="+mn-ea"/>
              <a:cs typeface="+mn-cs"/>
            </a:rPr>
            <a:t>Gezien de hoogte van de investeringen in combinatie met de technische en economische levensduur van machines geldt een gemiddelde afschrijvingstermijn van 4 jaar. </a:t>
          </a:r>
          <a:endParaRPr lang="nl-NL" sz="1100" b="1">
            <a:solidFill>
              <a:sysClr val="windowText" lastClr="000000"/>
            </a:solidFill>
            <a:effectLst/>
            <a:latin typeface="Georgia" panose="02040502050405020303" pitchFamily="18" charset="0"/>
            <a:ea typeface="+mn-ea"/>
            <a:cs typeface="+mn-cs"/>
          </a:endParaRPr>
        </a:p>
        <a:p>
          <a:endParaRPr lang="nl-NL" sz="1100">
            <a:solidFill>
              <a:sysClr val="windowText" lastClr="000000"/>
            </a:solidFill>
            <a:effectLst/>
            <a:latin typeface="Georgia" panose="02040502050405020303" pitchFamily="18" charset="0"/>
          </a:endParaRPr>
        </a:p>
        <a:p>
          <a:pPr eaLnBrk="1" fontAlgn="auto" latinLnBrk="0" hangingPunct="1"/>
          <a:r>
            <a:rPr lang="nl-NL" sz="1100" b="0">
              <a:solidFill>
                <a:sysClr val="windowText" lastClr="000000"/>
              </a:solidFill>
              <a:effectLst/>
              <a:latin typeface="Georgia" panose="02040502050405020303" pitchFamily="18" charset="0"/>
              <a:ea typeface="+mn-ea"/>
              <a:cs typeface="+mn-cs"/>
            </a:rPr>
            <a:t>Indien de machine(s) op het tijdstip van start contractdatum nog niet beschikbaar zijn, maakt de dienstverlener dit kenbaar in haar inschrijving en draagt zij op eigen kosten zorg voor tijdelijke inzet van kwalitatief gelijkwaardige machines. </a:t>
          </a:r>
          <a:endParaRPr lang="nl-NL" sz="1100">
            <a:solidFill>
              <a:sysClr val="windowText" lastClr="000000"/>
            </a:solidFill>
            <a:effectLst/>
            <a:latin typeface="Georgia" panose="02040502050405020303" pitchFamily="18" charset="0"/>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183553</xdr:colOff>
      <xdr:row>36</xdr:row>
      <xdr:rowOff>224</xdr:rowOff>
    </xdr:from>
    <xdr:to>
      <xdr:col>12</xdr:col>
      <xdr:colOff>78778</xdr:colOff>
      <xdr:row>41</xdr:row>
      <xdr:rowOff>44823</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3478082" y="7015106"/>
          <a:ext cx="5722284" cy="88504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Georgia" panose="02040502050405020303" pitchFamily="18"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17356</xdr:colOff>
      <xdr:row>0</xdr:row>
      <xdr:rowOff>59691</xdr:rowOff>
    </xdr:from>
    <xdr:to>
      <xdr:col>14</xdr:col>
      <xdr:colOff>53763</xdr:colOff>
      <xdr:row>4</xdr:row>
      <xdr:rowOff>21167</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669106" y="59691"/>
          <a:ext cx="6619240" cy="659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Georgia" panose="02040502050405020303"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0</xdr:row>
      <xdr:rowOff>1</xdr:rowOff>
    </xdr:from>
    <xdr:to>
      <xdr:col>14</xdr:col>
      <xdr:colOff>15954</xdr:colOff>
      <xdr:row>4</xdr:row>
      <xdr:rowOff>1</xdr:rowOff>
    </xdr:to>
    <xdr:sp macro="" textlink="">
      <xdr:nvSpPr>
        <xdr:cNvPr id="3" name="Tekstvak 2">
          <a:extLst>
            <a:ext uri="{FF2B5EF4-FFF2-40B4-BE49-F238E27FC236}">
              <a16:creationId xmlns:a16="http://schemas.microsoft.com/office/drawing/2014/main" id="{2191C526-8844-459C-BA13-AA99709CBC92}"/>
            </a:ext>
          </a:extLst>
        </xdr:cNvPr>
        <xdr:cNvSpPr txBox="1"/>
      </xdr:nvSpPr>
      <xdr:spPr>
        <a:xfrm>
          <a:off x="7577191" y="1"/>
          <a:ext cx="6619241" cy="7063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egevens/Excel/Calc/AZR/AZR%20psychiatrie.xls" TargetMode="External"/><Relationship Id="rId1" Type="http://schemas.openxmlformats.org/officeDocument/2006/relationships/externalLinkPath" Target="/Gegevens/Excel/Calc/AZR/AZR%20psychiatri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SG%20Klanten%20actief/CSG%20West/97032%20NKI-AVL/Schoonmaak/Programma's%20Huidig/Nieuw%20en%20Oudbouw%20Samen/CSG/01025%20Telfort%20A'dam/01025%20Programma/Progr.Telfort-Entree1-kan254.xls" TargetMode="External"/><Relationship Id="rId1" Type="http://schemas.openxmlformats.org/officeDocument/2006/relationships/externalLinkPath" Target="/CSG%20Klanten%20actief/CSG%20West/97032%20NKI-AVL/Schoonmaak/Programma's%20Huidig/Nieuw%20en%20Oudbouw%20Samen/CSG/01025%20Telfort%20A'dam/01025%20Programma/Progr.Telfort-Entree1-kan254.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cuments%20and%20Settings/Naomi/Local%20Settings/Temporary%20Internet%20Files/Content.Outlook/ILGDZFKW/HD%20MBP%20Erik%20ATIR%20Werkdocumenten/%20%20ATIR%20in%20%20behandeling/Tarieven%202004/atir.xls" TargetMode="External"/><Relationship Id="rId1" Type="http://schemas.openxmlformats.org/officeDocument/2006/relationships/externalLinkPath" Target="/Documents%20and%20Settings/Naomi/Local%20Settings/Temporary%20Internet%20Files/Content.Outlook/ILGDZFKW/HD%20MBP%20Erik%20ATIR%20Werkdocumenten/%20%20ATIR%20in%20%20behandeling/Tarieven%202004/atir.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tir"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20ATIR%20Werkdocumenten/%20%20ATIR%20in%20%20behandeling/Tarieven%202004/atir.xls" TargetMode="External"/><Relationship Id="rId1" Type="http://schemas.openxmlformats.org/officeDocument/2006/relationships/externalLinkPath" Target="/%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CSG%20West/97032%20NKI-AVL%202004/Schoonmaak/Nieuwbouw/Contractbeheer/Calculaties/20040104%20Calculatie%20NKI%20nieuwbouw%20revisie%2003.xls" TargetMode="External"/><Relationship Id="rId1" Type="http://schemas.openxmlformats.org/officeDocument/2006/relationships/externalLinkPath" Target="/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CSG%20Klanten%20actief/CSG%20West/07015%20Altrecht/Schoonmaak/Programma/07%201018%20Calculatie%20Altrecht.XLS" TargetMode="External"/><Relationship Id="rId1" Type="http://schemas.openxmlformats.org/officeDocument/2006/relationships/externalLinkPath" Target="/CSG%20Klanten%20actief/CSG%20West/07015%20Altrecht/Schoonmaak/Programma/07%201018%20Calculatie%20Altrecht.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CSG%20Klanten%20actief/CSG%20West/97032%20NKI-AVL/Schoonmaak/Programma%20tbv%20Aanbesteding/06%200328%20Programma%20NKIAvL.XLS" TargetMode="External"/><Relationship Id="rId1" Type="http://schemas.openxmlformats.org/officeDocument/2006/relationships/externalLinkPath" Target="/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Gom%20Schoonhouden/Calculatiemodellen/kladmarco2.xls" TargetMode="External"/><Relationship Id="rId1" Type="http://schemas.openxmlformats.org/officeDocument/2006/relationships/externalLinkPath" Target="/Gom%20Schoonhouden/Calculatiemodellen/kladmarco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Tabellen"/>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 val="Vaste_gegeve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tir.xls"/>
      <sheetName val="#REF"/>
      <sheetName val="atir_xls"/>
      <sheetName val="3-Basis_ruimtestaat"/>
      <sheetName val="Omreken"/>
      <sheetName val="atir_xls1"/>
      <sheetName val="atir_xls2"/>
      <sheetName val="atir_xls3"/>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 val="atir_xls2"/>
      <sheetName val="Info_blad"/>
      <sheetName val="1-Contract_tot__en_prijzenblad"/>
      <sheetName val="2-Basis_ruimtestaat"/>
      <sheetName val="3-Premies_en_opslagen"/>
      <sheetName val="4-Opbouw_uurtarief_productie"/>
      <sheetName val="5-Opbouw_uurtarief_toezicht"/>
      <sheetName val="9-Sanitaire_voorzieningen"/>
      <sheetName val="10-Menukaart_Meeting_&amp;_Events"/>
      <sheetName val="Dieptereiniging_Keuken"/>
      <sheetName val="Berekening_Resume"/>
      <sheetName val="Data"/>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F"/>
      <sheetName val="atir.xls"/>
      <sheetName val="atir_xls"/>
      <sheetName val="3-Basis_ruimtestaat"/>
      <sheetName val="atir_xls1"/>
      <sheetName val="Omreken"/>
      <sheetName val="atir_xls2"/>
      <sheetName val="atir_xls3"/>
    </sheetNames>
    <sheetDataSet>
      <sheetData sheetId="0" refreshError="1"/>
      <sheetData sheetId="1" refreshError="1"/>
      <sheetData sheetId="2" refreshError="1"/>
      <sheetData sheetId="3" refreshError="1"/>
      <sheetData sheetId="4"/>
      <sheetData sheetId="5" refreshError="1"/>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 val="sorteer_op_code_oud"/>
      <sheetName val="sorteer_op_nr_oud"/>
      <sheetName val="Mor_Li_"/>
      <sheetName val="sorteer_op_code_oud1"/>
      <sheetName val="sorteer_op_nr_oud1"/>
      <sheetName val="Mor_Li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 val="#REF"/>
      <sheetName val="Vaste_gegevens1"/>
      <sheetName val="Norm_&amp;_Fre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 val="Vaste_gegevens"/>
      <sheetName val="Vaste_gegeven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itgangspunten"/>
      <sheetName val="Normblad"/>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dimension ref="A1:M4"/>
  <sheetViews>
    <sheetView showGridLines="0" tabSelected="1" workbookViewId="0">
      <pane ySplit="4" topLeftCell="A5" activePane="bottomLeft" state="frozen"/>
      <selection pane="bottomLeft"/>
    </sheetView>
  </sheetViews>
  <sheetFormatPr defaultRowHeight="12.6"/>
  <cols>
    <col min="1" max="1" width="27.5546875" customWidth="1"/>
  </cols>
  <sheetData>
    <row r="1" spans="1:13" ht="15.6">
      <c r="A1" s="40" t="s">
        <v>0</v>
      </c>
      <c r="B1" s="41" t="str">
        <f>'2-Kosten per locatie'!B3</f>
        <v>Rijn IJssel</v>
      </c>
    </row>
    <row r="2" spans="1:13" ht="15.6">
      <c r="A2" s="40" t="s">
        <v>1</v>
      </c>
      <c r="B2" s="41" t="str">
        <f ca="1">MID(CELL("bestandsnaam",$B$11),SEARCH("]",CELL("bestandsnaam",$B$11),1)+1,256)</f>
        <v>1-Uitgangspunten</v>
      </c>
    </row>
    <row r="3" spans="1:13" ht="15.6">
      <c r="A3" s="40" t="s">
        <v>2</v>
      </c>
      <c r="B3" s="41" t="str">
        <f>'2-Kosten per locatie'!B5</f>
        <v>Divers</v>
      </c>
    </row>
    <row r="4" spans="1:13" ht="15.6">
      <c r="A4" s="40" t="s">
        <v>3</v>
      </c>
      <c r="B4" s="41" t="str">
        <f>'2-Kosten per locatie'!B6</f>
        <v>RIJSDVGB2026</v>
      </c>
      <c r="G4" s="39"/>
      <c r="H4" s="39"/>
      <c r="I4" s="39"/>
      <c r="J4" s="39"/>
      <c r="K4" s="39"/>
      <c r="L4" s="39"/>
      <c r="M4" s="3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90"/>
  <sheetViews>
    <sheetView showGridLines="0" showZeros="0" zoomScale="70" zoomScaleNormal="70" workbookViewId="0">
      <pane xSplit="1" topLeftCell="B1" activePane="topRight" state="frozen"/>
      <selection pane="topRight"/>
    </sheetView>
  </sheetViews>
  <sheetFormatPr defaultColWidth="8.5546875" defaultRowHeight="14.1" customHeight="1"/>
  <cols>
    <col min="1" max="1" width="34.5546875" style="42" customWidth="1"/>
    <col min="2" max="2" width="19.44140625" style="42" customWidth="1"/>
    <col min="3" max="3" width="16" style="42" customWidth="1"/>
    <col min="4" max="4" width="16.88671875" style="43" bestFit="1" customWidth="1"/>
    <col min="5" max="5" width="15.5546875" style="43" customWidth="1"/>
    <col min="6" max="6" width="16" style="43" bestFit="1" customWidth="1"/>
    <col min="7" max="7" width="14.88671875" style="43" bestFit="1" customWidth="1"/>
    <col min="8" max="8" width="25.5546875" style="43" customWidth="1"/>
    <col min="9" max="9" width="16.109375" style="43" customWidth="1"/>
    <col min="10" max="10" width="16.44140625" style="43" customWidth="1"/>
    <col min="11" max="11" width="15.44140625" style="43" customWidth="1"/>
    <col min="12" max="12" width="16.5546875" style="43" bestFit="1" customWidth="1"/>
    <col min="13" max="13" width="16.44140625" style="43" customWidth="1"/>
    <col min="14" max="14" width="16.5546875" style="43" bestFit="1" customWidth="1"/>
    <col min="15" max="15" width="19.109375" style="43" customWidth="1"/>
    <col min="16" max="16" width="17.44140625" style="43" customWidth="1"/>
    <col min="17" max="17" width="15.5546875" style="43" bestFit="1" customWidth="1"/>
    <col min="18" max="18" width="16.5546875" style="43" customWidth="1"/>
    <col min="19" max="23" width="13.5546875" style="43" customWidth="1"/>
    <col min="24" max="28" width="13.44140625" style="43" customWidth="1"/>
    <col min="29" max="29" width="14.5546875" style="43" customWidth="1"/>
    <col min="30" max="33" width="13.44140625" style="43" customWidth="1"/>
    <col min="34" max="16384" width="8.5546875" style="42"/>
  </cols>
  <sheetData>
    <row r="1" spans="1:34" ht="14.1" customHeight="1">
      <c r="A1" s="298" t="s">
        <v>4</v>
      </c>
      <c r="E1" s="228" t="s">
        <v>5</v>
      </c>
      <c r="F1" s="229"/>
      <c r="G1" s="44"/>
      <c r="J1" s="230" t="s">
        <v>6</v>
      </c>
      <c r="K1" s="231"/>
      <c r="L1" s="231"/>
      <c r="M1" s="231"/>
      <c r="N1" s="231"/>
      <c r="O1" s="232"/>
      <c r="P1" s="216" t="e">
        <f>K54</f>
        <v>#DIV/0!</v>
      </c>
    </row>
    <row r="2" spans="1:34" ht="14.1" customHeight="1">
      <c r="E2" s="217"/>
      <c r="F2" s="45" t="s">
        <v>7</v>
      </c>
      <c r="G2" s="44"/>
      <c r="J2" s="46" t="s">
        <v>8</v>
      </c>
      <c r="K2" s="47"/>
      <c r="L2" s="47"/>
      <c r="M2" s="47"/>
      <c r="N2" s="47"/>
      <c r="O2" s="48">
        <v>0.21</v>
      </c>
      <c r="P2" s="219" t="e">
        <f>O2*P1</f>
        <v>#DIV/0!</v>
      </c>
    </row>
    <row r="3" spans="1:34" ht="14.1" customHeight="1">
      <c r="A3" s="40" t="s">
        <v>0</v>
      </c>
      <c r="B3" s="49" t="s">
        <v>9</v>
      </c>
      <c r="C3" s="40"/>
      <c r="D3" s="44"/>
      <c r="E3" s="44"/>
      <c r="G3" s="44"/>
      <c r="H3" s="44"/>
      <c r="I3" s="44"/>
      <c r="J3" s="46" t="s">
        <v>10</v>
      </c>
      <c r="K3" s="47"/>
      <c r="L3" s="47"/>
      <c r="M3" s="47"/>
      <c r="N3" s="47"/>
      <c r="O3" s="47"/>
      <c r="P3" s="220" t="e">
        <f>P1+P2</f>
        <v>#DIV/0!</v>
      </c>
      <c r="AF3" s="44"/>
      <c r="AG3" s="44"/>
    </row>
    <row r="4" spans="1:34" ht="14.1" customHeight="1">
      <c r="A4" s="40" t="s">
        <v>1</v>
      </c>
      <c r="B4" s="49" t="str">
        <f ca="1">MID(CELL("bestandsnaam",$B$13),SEARCH("]",CELL("bestandsnaam",$B$13),1)+1,256)</f>
        <v>2-Kosten per locatie</v>
      </c>
      <c r="C4" s="49"/>
      <c r="D4" s="44"/>
      <c r="E4" s="228" t="s">
        <v>11</v>
      </c>
      <c r="F4" s="229"/>
      <c r="G4" s="44"/>
      <c r="H4" s="44"/>
      <c r="I4" s="44"/>
      <c r="J4" s="47"/>
      <c r="K4" s="47"/>
      <c r="L4" s="47"/>
      <c r="M4" s="47"/>
      <c r="N4" s="47"/>
      <c r="O4" s="47"/>
      <c r="P4" s="218"/>
      <c r="AF4" s="44"/>
      <c r="AG4" s="44"/>
    </row>
    <row r="5" spans="1:34" ht="14.1" customHeight="1">
      <c r="A5" s="40" t="s">
        <v>2</v>
      </c>
      <c r="B5" s="49" t="s">
        <v>12</v>
      </c>
      <c r="C5" s="40"/>
      <c r="D5" s="44"/>
      <c r="E5" s="221"/>
      <c r="F5" s="45" t="s">
        <v>13</v>
      </c>
      <c r="G5" s="44"/>
      <c r="H5" s="44"/>
      <c r="I5" s="44"/>
      <c r="J5" s="233" t="s">
        <v>14</v>
      </c>
      <c r="K5" s="234"/>
      <c r="L5" s="234"/>
      <c r="M5" s="234"/>
      <c r="N5" s="234"/>
      <c r="O5" s="234"/>
      <c r="P5" s="222">
        <v>1950000</v>
      </c>
      <c r="Q5" s="505"/>
      <c r="AF5" s="44"/>
      <c r="AG5" s="44"/>
    </row>
    <row r="6" spans="1:34" ht="14.1" customHeight="1">
      <c r="A6" s="40" t="s">
        <v>3</v>
      </c>
      <c r="B6" s="49" t="s">
        <v>15</v>
      </c>
      <c r="C6" s="40"/>
      <c r="D6" s="44"/>
      <c r="E6" s="44"/>
      <c r="F6" s="44"/>
      <c r="G6" s="44"/>
      <c r="H6" s="44"/>
      <c r="I6" s="44"/>
      <c r="J6" s="233" t="s">
        <v>16</v>
      </c>
      <c r="K6" s="234"/>
      <c r="L6" s="234"/>
      <c r="M6" s="234"/>
      <c r="N6" s="234"/>
      <c r="O6" s="234"/>
      <c r="P6" s="222">
        <v>1660000</v>
      </c>
      <c r="Q6" s="505"/>
      <c r="AF6" s="44"/>
      <c r="AG6" s="44"/>
    </row>
    <row r="7" spans="1:34" ht="14.1" customHeight="1">
      <c r="A7" s="40" t="s">
        <v>17</v>
      </c>
      <c r="B7" s="185"/>
      <c r="C7" s="186"/>
      <c r="D7" s="44"/>
      <c r="E7" s="44"/>
      <c r="F7" s="44"/>
      <c r="G7" s="44"/>
      <c r="H7" s="44"/>
      <c r="I7" s="44"/>
      <c r="J7" s="44"/>
      <c r="K7" s="44"/>
      <c r="V7" s="44"/>
      <c r="W7" s="42"/>
      <c r="X7" s="42"/>
      <c r="Y7" s="42"/>
      <c r="AF7" s="44"/>
      <c r="AG7" s="44"/>
    </row>
    <row r="8" spans="1:34" ht="14.1" customHeight="1">
      <c r="A8" s="40" t="s">
        <v>18</v>
      </c>
      <c r="B8" s="50">
        <v>46388</v>
      </c>
      <c r="C8" s="40"/>
      <c r="D8" s="44"/>
      <c r="E8" s="44"/>
      <c r="F8" s="44"/>
      <c r="G8" s="44"/>
      <c r="H8" s="44"/>
      <c r="I8" s="44"/>
      <c r="J8" s="233" t="s">
        <v>19</v>
      </c>
      <c r="K8" s="234"/>
      <c r="L8" s="234"/>
      <c r="M8" s="234"/>
      <c r="N8" s="234"/>
      <c r="O8" s="234"/>
      <c r="P8" s="475"/>
      <c r="Q8" s="44"/>
      <c r="R8" s="44"/>
      <c r="S8" s="44"/>
      <c r="T8" s="44"/>
      <c r="U8" s="44"/>
      <c r="V8" s="44"/>
      <c r="W8" s="44"/>
      <c r="X8" s="44"/>
      <c r="Y8" s="44"/>
      <c r="Z8" s="44"/>
      <c r="AA8" s="51"/>
      <c r="AB8" s="51"/>
      <c r="AC8" s="51"/>
      <c r="AD8" s="51"/>
      <c r="AE8" s="51"/>
      <c r="AF8" s="44"/>
      <c r="AG8" s="44"/>
    </row>
    <row r="9" spans="1:34" ht="14.1" customHeight="1">
      <c r="A9" s="40" t="s">
        <v>20</v>
      </c>
      <c r="B9" s="52" t="s">
        <v>3204</v>
      </c>
      <c r="C9" s="40"/>
      <c r="D9" s="44"/>
      <c r="E9" s="44"/>
      <c r="F9" s="44"/>
      <c r="G9" s="44"/>
      <c r="H9" s="44"/>
      <c r="I9" s="44"/>
      <c r="J9" s="473" t="s">
        <v>21</v>
      </c>
      <c r="K9" s="53"/>
      <c r="M9" s="44"/>
      <c r="N9" s="44"/>
      <c r="Q9" s="44"/>
      <c r="V9" s="44"/>
      <c r="W9" s="42"/>
      <c r="X9" s="42"/>
      <c r="Y9" s="42"/>
      <c r="Z9" s="42"/>
      <c r="AA9" s="42"/>
      <c r="AB9" s="42"/>
      <c r="AC9" s="42"/>
      <c r="AD9" s="42"/>
      <c r="AE9" s="42"/>
      <c r="AF9" s="44"/>
      <c r="AG9" s="44"/>
    </row>
    <row r="10" spans="1:34" ht="14.1" customHeight="1">
      <c r="A10" s="40"/>
      <c r="B10" s="40"/>
      <c r="C10" s="40"/>
      <c r="D10" s="44"/>
      <c r="E10" s="44"/>
      <c r="F10" s="44"/>
      <c r="G10" s="44"/>
      <c r="H10" s="44"/>
      <c r="I10" s="44"/>
      <c r="J10" s="474" t="s">
        <v>22</v>
      </c>
      <c r="K10" s="54"/>
      <c r="Q10" s="44"/>
      <c r="R10" s="44"/>
      <c r="S10" s="44"/>
      <c r="T10" s="44"/>
      <c r="U10" s="44"/>
      <c r="V10" s="44"/>
      <c r="W10" s="44"/>
      <c r="X10" s="44"/>
      <c r="Y10" s="44"/>
      <c r="Z10" s="44"/>
      <c r="AA10" s="44"/>
      <c r="AB10" s="44"/>
      <c r="AC10" s="44"/>
      <c r="AD10" s="44"/>
      <c r="AE10" s="44"/>
      <c r="AF10" s="44"/>
      <c r="AG10" s="44"/>
    </row>
    <row r="11" spans="1:34" ht="14.1" customHeight="1">
      <c r="A11" s="40"/>
      <c r="B11" s="40"/>
      <c r="C11" s="548"/>
      <c r="D11" s="44"/>
      <c r="E11" s="44"/>
      <c r="F11" s="44"/>
      <c r="G11" s="44"/>
      <c r="H11" s="44"/>
      <c r="I11" s="44"/>
      <c r="J11" s="53"/>
      <c r="K11" s="44"/>
      <c r="L11" s="44"/>
      <c r="M11" s="44"/>
      <c r="N11" s="44"/>
      <c r="O11" s="44"/>
      <c r="P11" s="44"/>
      <c r="Q11" s="44"/>
      <c r="R11" s="44"/>
      <c r="S11" s="44"/>
      <c r="T11" s="44"/>
      <c r="U11" s="44"/>
      <c r="V11" s="44"/>
      <c r="W11" s="44"/>
      <c r="X11" s="44"/>
      <c r="Y11" s="44"/>
      <c r="Z11" s="44"/>
      <c r="AA11" s="44"/>
      <c r="AB11" s="44"/>
      <c r="AC11" s="44"/>
      <c r="AD11" s="44"/>
      <c r="AE11" s="44"/>
      <c r="AF11" s="44"/>
      <c r="AG11" s="44"/>
    </row>
    <row r="12" spans="1:34" ht="15.6">
      <c r="C12" s="50"/>
      <c r="J12" s="54"/>
      <c r="AA12" s="44"/>
      <c r="AB12" s="44"/>
      <c r="AC12" s="44"/>
      <c r="AD12" s="44"/>
      <c r="AE12" s="44"/>
      <c r="AF12" s="44"/>
      <c r="AG12" s="44"/>
    </row>
    <row r="13" spans="1:34" ht="44.4" customHeight="1">
      <c r="A13" s="55"/>
      <c r="B13" s="55"/>
      <c r="C13" s="55"/>
      <c r="D13" s="55"/>
      <c r="E13" s="55"/>
      <c r="F13" s="552" t="s">
        <v>23</v>
      </c>
      <c r="G13" s="553"/>
      <c r="H13" s="552" t="s">
        <v>24</v>
      </c>
      <c r="I13" s="553"/>
      <c r="J13" s="554" t="s">
        <v>25</v>
      </c>
      <c r="K13" s="555"/>
      <c r="AA13" s="44"/>
      <c r="AB13" s="44"/>
      <c r="AC13" s="44"/>
      <c r="AD13" s="44"/>
      <c r="AE13" s="44"/>
      <c r="AF13" s="44"/>
      <c r="AG13" s="44"/>
      <c r="AH13" s="44"/>
    </row>
    <row r="14" spans="1:34" ht="66">
      <c r="A14" s="299" t="s">
        <v>26</v>
      </c>
      <c r="B14" s="236" t="s">
        <v>27</v>
      </c>
      <c r="C14" s="235" t="s">
        <v>28</v>
      </c>
      <c r="D14" s="236" t="s">
        <v>29</v>
      </c>
      <c r="E14" s="236" t="s">
        <v>30</v>
      </c>
      <c r="F14" s="237" t="s">
        <v>31</v>
      </c>
      <c r="G14" s="237" t="s">
        <v>32</v>
      </c>
      <c r="H14" s="237" t="s">
        <v>33</v>
      </c>
      <c r="I14" s="237" t="s">
        <v>34</v>
      </c>
      <c r="J14" s="237" t="s">
        <v>35</v>
      </c>
      <c r="K14" s="237" t="s">
        <v>36</v>
      </c>
      <c r="L14" s="44"/>
      <c r="Q14" s="42"/>
      <c r="R14" s="42"/>
      <c r="S14" s="42"/>
      <c r="T14" s="42"/>
      <c r="U14" s="42"/>
      <c r="V14" s="42"/>
      <c r="W14" s="42"/>
      <c r="X14" s="42"/>
      <c r="Y14" s="42"/>
      <c r="Z14" s="42"/>
      <c r="AA14" s="42"/>
      <c r="AB14" s="42"/>
      <c r="AC14" s="42"/>
      <c r="AD14" s="42"/>
      <c r="AE14" s="42"/>
      <c r="AF14" s="42"/>
      <c r="AG14" s="42"/>
    </row>
    <row r="15" spans="1:34" s="56" customFormat="1" ht="15" customHeight="1">
      <c r="A15" s="300" t="s">
        <v>37</v>
      </c>
      <c r="B15" s="458">
        <f>SUMIF('4-Basis ruimtestaat'!B:B,'2-Kosten per locatie'!A15,'4-Basis ruimtestaat'!I:I)-SUMIFS('4-Basis ruimtestaat'!I:I,'4-Basis ruimtestaat'!B:B,'2-Kosten per locatie'!A15,'4-Basis ruimtestaat'!L:L,"nio")</f>
        <v>1551</v>
      </c>
      <c r="C15" s="533"/>
      <c r="D15" s="223">
        <f>_xlfn.MAXIFS('4-Basis ruimtestaat'!L:L,'4-Basis ruimtestaat'!B:B,'2-Kosten per locatie'!A15)</f>
        <v>205</v>
      </c>
      <c r="E15" s="223">
        <f>_xlfn.MAXIFS('4-Basis ruimtestaat'!M:M,'4-Basis ruimtestaat'!B:B,'2-Kosten per locatie'!A15)</f>
        <v>0</v>
      </c>
      <c r="F15" s="460" t="e">
        <f>SUMIF('4-Basis ruimtestaat'!B:B,'2-Kosten per locatie'!A15,'4-Basis ruimtestaat'!N:N)</f>
        <v>#DIV/0!</v>
      </c>
      <c r="G15" s="460">
        <f>SUMIF('4-Basis ruimtestaat'!B:B,'2-Kosten per locatie'!A15,'4-Basis ruimtestaat'!O:O)</f>
        <v>0</v>
      </c>
      <c r="H15" s="460" t="e">
        <f t="shared" ref="H15:I15" si="0">IF(F15&lt;(D15*$E$2),D15*$E$2-F15,0)</f>
        <v>#DIV/0!</v>
      </c>
      <c r="I15" s="460">
        <f t="shared" si="0"/>
        <v>0</v>
      </c>
      <c r="J15" s="460" t="e">
        <f>F15*$E$5</f>
        <v>#DIV/0!</v>
      </c>
      <c r="K15" s="460">
        <f t="shared" ref="K15" si="1">G15*$E$5</f>
        <v>0</v>
      </c>
      <c r="L15" s="521"/>
      <c r="M15" s="43"/>
      <c r="N15" s="43"/>
      <c r="O15" s="43"/>
      <c r="P15" s="43"/>
    </row>
    <row r="16" spans="1:34" ht="15" customHeight="1">
      <c r="A16" s="300" t="s">
        <v>38</v>
      </c>
      <c r="B16" s="458">
        <f>SUMIF('4-Basis ruimtestaat'!B:B,'2-Kosten per locatie'!A16,'4-Basis ruimtestaat'!I:I)-SUMIFS('4-Basis ruimtestaat'!I:I,'4-Basis ruimtestaat'!B:B,'2-Kosten per locatie'!A16,'4-Basis ruimtestaat'!L:L,"nio")</f>
        <v>3118.2</v>
      </c>
      <c r="C16" s="533"/>
      <c r="D16" s="223">
        <f>_xlfn.MAXIFS('4-Basis ruimtestaat'!L:L,'4-Basis ruimtestaat'!B:B,'2-Kosten per locatie'!A16)</f>
        <v>200</v>
      </c>
      <c r="E16" s="223">
        <f>_xlfn.MAXIFS('4-Basis ruimtestaat'!M:M,'4-Basis ruimtestaat'!B:B,'2-Kosten per locatie'!A16)</f>
        <v>200</v>
      </c>
      <c r="F16" s="460" t="e">
        <f>SUMIF('4-Basis ruimtestaat'!B:B,'2-Kosten per locatie'!A16,'4-Basis ruimtestaat'!N:N)</f>
        <v>#DIV/0!</v>
      </c>
      <c r="G16" s="460" t="e">
        <f>SUMIF('4-Basis ruimtestaat'!B:B,'2-Kosten per locatie'!A16,'4-Basis ruimtestaat'!O:O)</f>
        <v>#DIV/0!</v>
      </c>
      <c r="H16" s="460" t="e">
        <f t="shared" ref="H16:H30" si="2">IF(F16&lt;(D16*$E$2),D16*$E$2-F16,0)</f>
        <v>#DIV/0!</v>
      </c>
      <c r="I16" s="460" t="e">
        <f t="shared" ref="I16:I30" si="3">IF(G16&lt;(E16*$E$2),E16*$E$2-G16,0)</f>
        <v>#DIV/0!</v>
      </c>
      <c r="J16" s="460" t="e">
        <f t="shared" ref="J16:J30" si="4">F16*$E$5</f>
        <v>#DIV/0!</v>
      </c>
      <c r="K16" s="460" t="e">
        <f t="shared" ref="K16:K30" si="5">G16*$E$5</f>
        <v>#DIV/0!</v>
      </c>
      <c r="L16" s="521"/>
      <c r="Q16" s="42"/>
      <c r="R16" s="42"/>
      <c r="S16" s="42"/>
      <c r="T16" s="42"/>
      <c r="U16" s="42"/>
      <c r="V16" s="42"/>
      <c r="W16" s="42"/>
      <c r="X16" s="42"/>
      <c r="Y16" s="42"/>
      <c r="Z16" s="42"/>
      <c r="AA16" s="42"/>
      <c r="AB16" s="42"/>
      <c r="AC16" s="42"/>
      <c r="AD16" s="42"/>
      <c r="AE16" s="42"/>
      <c r="AF16" s="42"/>
      <c r="AG16" s="42"/>
    </row>
    <row r="17" spans="1:33" ht="15" customHeight="1">
      <c r="A17" s="300" t="s">
        <v>39</v>
      </c>
      <c r="B17" s="458">
        <f>SUMIF('4-Basis ruimtestaat'!B:B,'2-Kosten per locatie'!A17,'4-Basis ruimtestaat'!I:I)-SUMIFS('4-Basis ruimtestaat'!I:I,'4-Basis ruimtestaat'!B:B,'2-Kosten per locatie'!A17,'4-Basis ruimtestaat'!L:L,"nio")</f>
        <v>6996.5999999999985</v>
      </c>
      <c r="C17" s="533"/>
      <c r="D17" s="223">
        <f>_xlfn.MAXIFS('4-Basis ruimtestaat'!L:L,'4-Basis ruimtestaat'!B:B,'2-Kosten per locatie'!A17)</f>
        <v>200</v>
      </c>
      <c r="E17" s="223">
        <f>_xlfn.MAXIFS('4-Basis ruimtestaat'!M:M,'4-Basis ruimtestaat'!B:B,'2-Kosten per locatie'!A17)</f>
        <v>200</v>
      </c>
      <c r="F17" s="460" t="e">
        <f>SUMIF('4-Basis ruimtestaat'!B:B,'2-Kosten per locatie'!A17,'4-Basis ruimtestaat'!N:N)</f>
        <v>#DIV/0!</v>
      </c>
      <c r="G17" s="460" t="e">
        <f>SUMIF('4-Basis ruimtestaat'!B:B,'2-Kosten per locatie'!A17,'4-Basis ruimtestaat'!O:O)</f>
        <v>#DIV/0!</v>
      </c>
      <c r="H17" s="460" t="e">
        <f t="shared" si="2"/>
        <v>#DIV/0!</v>
      </c>
      <c r="I17" s="460" t="e">
        <f t="shared" si="3"/>
        <v>#DIV/0!</v>
      </c>
      <c r="J17" s="460" t="e">
        <f t="shared" si="4"/>
        <v>#DIV/0!</v>
      </c>
      <c r="K17" s="460" t="e">
        <f t="shared" si="5"/>
        <v>#DIV/0!</v>
      </c>
      <c r="L17" s="521"/>
      <c r="Q17" s="42"/>
      <c r="R17" s="42"/>
      <c r="S17" s="42"/>
      <c r="T17" s="42"/>
      <c r="U17" s="42"/>
      <c r="V17" s="42"/>
      <c r="W17" s="42"/>
      <c r="X17" s="42"/>
      <c r="Y17" s="42"/>
      <c r="Z17" s="42"/>
      <c r="AA17" s="42"/>
      <c r="AB17" s="42"/>
      <c r="AC17" s="42"/>
      <c r="AD17" s="42"/>
      <c r="AE17" s="42"/>
      <c r="AF17" s="42"/>
      <c r="AG17" s="42"/>
    </row>
    <row r="18" spans="1:33" ht="15" customHeight="1">
      <c r="A18" s="301" t="s">
        <v>40</v>
      </c>
      <c r="B18" s="458">
        <f>SUMIF('4-Basis ruimtestaat'!B:B,'2-Kosten per locatie'!A18,'4-Basis ruimtestaat'!I:I)-SUMIFS('4-Basis ruimtestaat'!I:I,'4-Basis ruimtestaat'!B:B,'2-Kosten per locatie'!A18,'4-Basis ruimtestaat'!L:L,"nio")</f>
        <v>267.50299999999999</v>
      </c>
      <c r="C18" s="533"/>
      <c r="D18" s="223">
        <f>_xlfn.MAXIFS('4-Basis ruimtestaat'!L:L,'4-Basis ruimtestaat'!B:B,'2-Kosten per locatie'!A18)</f>
        <v>200</v>
      </c>
      <c r="E18" s="223">
        <f>_xlfn.MAXIFS('4-Basis ruimtestaat'!M:M,'4-Basis ruimtestaat'!B:B,'2-Kosten per locatie'!A18)</f>
        <v>0</v>
      </c>
      <c r="F18" s="460" t="e">
        <f>SUMIF('4-Basis ruimtestaat'!B:B,'2-Kosten per locatie'!A18,'4-Basis ruimtestaat'!N:N)</f>
        <v>#DIV/0!</v>
      </c>
      <c r="G18" s="460">
        <f>SUMIF('4-Basis ruimtestaat'!B:B,'2-Kosten per locatie'!A18,'4-Basis ruimtestaat'!O:O)</f>
        <v>0</v>
      </c>
      <c r="H18" s="460" t="e">
        <f t="shared" si="2"/>
        <v>#DIV/0!</v>
      </c>
      <c r="I18" s="460">
        <f t="shared" si="3"/>
        <v>0</v>
      </c>
      <c r="J18" s="460" t="e">
        <f t="shared" si="4"/>
        <v>#DIV/0!</v>
      </c>
      <c r="K18" s="460">
        <f t="shared" si="5"/>
        <v>0</v>
      </c>
      <c r="L18" s="521"/>
      <c r="Q18" s="42"/>
      <c r="R18" s="42"/>
      <c r="S18" s="42"/>
      <c r="T18" s="42"/>
      <c r="U18" s="42"/>
      <c r="V18" s="42"/>
      <c r="W18" s="42"/>
      <c r="X18" s="42"/>
      <c r="Y18" s="42"/>
      <c r="Z18" s="42"/>
      <c r="AA18" s="42"/>
      <c r="AB18" s="42"/>
      <c r="AC18" s="42"/>
      <c r="AD18" s="42"/>
      <c r="AE18" s="42"/>
      <c r="AF18" s="42"/>
      <c r="AG18" s="42"/>
    </row>
    <row r="19" spans="1:33" ht="15" customHeight="1">
      <c r="A19" s="301" t="s">
        <v>41</v>
      </c>
      <c r="B19" s="458">
        <f>SUMIF('4-Basis ruimtestaat'!B:B,'2-Kosten per locatie'!A19,'4-Basis ruimtestaat'!I:I)-SUMIFS('4-Basis ruimtestaat'!I:I,'4-Basis ruimtestaat'!B:B,'2-Kosten per locatie'!A19,'4-Basis ruimtestaat'!L:L,"nio")</f>
        <v>6615.3776236799995</v>
      </c>
      <c r="C19" s="533"/>
      <c r="D19" s="223">
        <f>_xlfn.MAXIFS('4-Basis ruimtestaat'!L:L,'4-Basis ruimtestaat'!B:B,'2-Kosten per locatie'!A19)</f>
        <v>200</v>
      </c>
      <c r="E19" s="223">
        <f>_xlfn.MAXIFS('4-Basis ruimtestaat'!M:M,'4-Basis ruimtestaat'!B:B,'2-Kosten per locatie'!A19)</f>
        <v>200</v>
      </c>
      <c r="F19" s="460" t="e">
        <f>SUMIF('4-Basis ruimtestaat'!B:B,'2-Kosten per locatie'!A19,'4-Basis ruimtestaat'!N:N)</f>
        <v>#DIV/0!</v>
      </c>
      <c r="G19" s="460" t="e">
        <f>SUMIF('4-Basis ruimtestaat'!B:B,'2-Kosten per locatie'!A19,'4-Basis ruimtestaat'!O:O)</f>
        <v>#DIV/0!</v>
      </c>
      <c r="H19" s="460" t="e">
        <f t="shared" si="2"/>
        <v>#DIV/0!</v>
      </c>
      <c r="I19" s="460" t="e">
        <f t="shared" si="3"/>
        <v>#DIV/0!</v>
      </c>
      <c r="J19" s="460" t="e">
        <f t="shared" si="4"/>
        <v>#DIV/0!</v>
      </c>
      <c r="K19" s="460" t="e">
        <f t="shared" si="5"/>
        <v>#DIV/0!</v>
      </c>
      <c r="L19" s="521"/>
      <c r="Q19" s="42"/>
      <c r="R19" s="42"/>
      <c r="S19" s="42"/>
      <c r="T19" s="42"/>
      <c r="U19" s="42"/>
      <c r="V19" s="42"/>
      <c r="W19" s="42"/>
      <c r="X19" s="42"/>
      <c r="Y19" s="42"/>
      <c r="Z19" s="42"/>
      <c r="AA19" s="42"/>
      <c r="AB19" s="42"/>
      <c r="AC19" s="42"/>
      <c r="AD19" s="42"/>
      <c r="AE19" s="42"/>
      <c r="AF19" s="42"/>
      <c r="AG19" s="42"/>
    </row>
    <row r="20" spans="1:33" ht="15" customHeight="1">
      <c r="A20" s="301" t="s">
        <v>42</v>
      </c>
      <c r="B20" s="458">
        <f>SUMIF('4-Basis ruimtestaat'!B:B,'2-Kosten per locatie'!A20,'4-Basis ruimtestaat'!I:I)-SUMIFS('4-Basis ruimtestaat'!I:I,'4-Basis ruimtestaat'!B:B,'2-Kosten per locatie'!A20,'4-Basis ruimtestaat'!L:L,"nio")</f>
        <v>709.59999999999991</v>
      </c>
      <c r="C20" s="533"/>
      <c r="D20" s="223">
        <f>_xlfn.MAXIFS('4-Basis ruimtestaat'!L:L,'4-Basis ruimtestaat'!B:B,'2-Kosten per locatie'!A20)</f>
        <v>200</v>
      </c>
      <c r="E20" s="223">
        <f>_xlfn.MAXIFS('4-Basis ruimtestaat'!M:M,'4-Basis ruimtestaat'!B:B,'2-Kosten per locatie'!A20)</f>
        <v>0</v>
      </c>
      <c r="F20" s="460" t="e">
        <f>SUMIF('4-Basis ruimtestaat'!B:B,'2-Kosten per locatie'!A20,'4-Basis ruimtestaat'!N:N)</f>
        <v>#DIV/0!</v>
      </c>
      <c r="G20" s="460">
        <f>SUMIF('4-Basis ruimtestaat'!B:B,'2-Kosten per locatie'!A20,'4-Basis ruimtestaat'!O:O)</f>
        <v>0</v>
      </c>
      <c r="H20" s="460" t="e">
        <f t="shared" si="2"/>
        <v>#DIV/0!</v>
      </c>
      <c r="I20" s="460">
        <f t="shared" si="3"/>
        <v>0</v>
      </c>
      <c r="J20" s="460" t="e">
        <f t="shared" si="4"/>
        <v>#DIV/0!</v>
      </c>
      <c r="K20" s="460">
        <f t="shared" si="5"/>
        <v>0</v>
      </c>
      <c r="L20" s="521"/>
      <c r="Q20" s="42"/>
      <c r="R20" s="42"/>
      <c r="S20" s="42"/>
      <c r="T20" s="42"/>
      <c r="U20" s="42"/>
      <c r="V20" s="42"/>
      <c r="W20" s="42"/>
      <c r="X20" s="42"/>
      <c r="Y20" s="42"/>
      <c r="Z20" s="42"/>
      <c r="AA20" s="42"/>
      <c r="AB20" s="42"/>
      <c r="AC20" s="42"/>
      <c r="AD20" s="42"/>
      <c r="AE20" s="42"/>
      <c r="AF20" s="42"/>
      <c r="AG20" s="42"/>
    </row>
    <row r="21" spans="1:33" ht="15" customHeight="1">
      <c r="A21" s="301" t="s">
        <v>43</v>
      </c>
      <c r="B21" s="458">
        <f>SUMIF('4-Basis ruimtestaat'!B:B,'2-Kosten per locatie'!A21,'4-Basis ruimtestaat'!I:I)-SUMIFS('4-Basis ruimtestaat'!I:I,'4-Basis ruimtestaat'!B:B,'2-Kosten per locatie'!A21,'4-Basis ruimtestaat'!L:L,"nio")</f>
        <v>5961.5000000000045</v>
      </c>
      <c r="C21" s="533"/>
      <c r="D21" s="223">
        <f>_xlfn.MAXIFS('4-Basis ruimtestaat'!L:L,'4-Basis ruimtestaat'!B:B,'2-Kosten per locatie'!A21)</f>
        <v>200</v>
      </c>
      <c r="E21" s="223">
        <f>_xlfn.MAXIFS('4-Basis ruimtestaat'!M:M,'4-Basis ruimtestaat'!B:B,'2-Kosten per locatie'!A21)</f>
        <v>160</v>
      </c>
      <c r="F21" s="460" t="e">
        <f>SUMIF('4-Basis ruimtestaat'!B:B,'2-Kosten per locatie'!A21,'4-Basis ruimtestaat'!N:N)</f>
        <v>#DIV/0!</v>
      </c>
      <c r="G21" s="460" t="e">
        <f>SUMIF('4-Basis ruimtestaat'!B:B,'2-Kosten per locatie'!A21,'4-Basis ruimtestaat'!O:O)</f>
        <v>#DIV/0!</v>
      </c>
      <c r="H21" s="460" t="e">
        <f t="shared" si="2"/>
        <v>#DIV/0!</v>
      </c>
      <c r="I21" s="460" t="e">
        <f t="shared" si="3"/>
        <v>#DIV/0!</v>
      </c>
      <c r="J21" s="460" t="e">
        <f t="shared" si="4"/>
        <v>#DIV/0!</v>
      </c>
      <c r="K21" s="460" t="e">
        <f t="shared" si="5"/>
        <v>#DIV/0!</v>
      </c>
      <c r="L21" s="521"/>
      <c r="Q21" s="42"/>
      <c r="R21" s="42"/>
      <c r="S21" s="42"/>
      <c r="T21" s="42"/>
      <c r="U21" s="42"/>
      <c r="V21" s="42"/>
      <c r="W21" s="42"/>
      <c r="X21" s="42"/>
      <c r="Y21" s="42"/>
      <c r="Z21" s="42"/>
      <c r="AA21" s="42"/>
      <c r="AB21" s="42"/>
      <c r="AC21" s="42"/>
      <c r="AD21" s="42"/>
      <c r="AE21" s="42"/>
      <c r="AF21" s="42"/>
      <c r="AG21" s="42"/>
    </row>
    <row r="22" spans="1:33" ht="15" customHeight="1">
      <c r="A22" s="301" t="s">
        <v>44</v>
      </c>
      <c r="B22" s="458">
        <f>SUMIF('4-Basis ruimtestaat'!B:B,'2-Kosten per locatie'!A22,'4-Basis ruimtestaat'!I:I)-SUMIFS('4-Basis ruimtestaat'!I:I,'4-Basis ruimtestaat'!B:B,'2-Kosten per locatie'!A22,'4-Basis ruimtestaat'!L:L,"nio")</f>
        <v>8797.6400000000031</v>
      </c>
      <c r="C22" s="533"/>
      <c r="D22" s="223">
        <f>_xlfn.MAXIFS('4-Basis ruimtestaat'!L:L,'4-Basis ruimtestaat'!B:B,'2-Kosten per locatie'!A22)</f>
        <v>200</v>
      </c>
      <c r="E22" s="223">
        <f>_xlfn.MAXIFS('4-Basis ruimtestaat'!M:M,'4-Basis ruimtestaat'!B:B,'2-Kosten per locatie'!A22)</f>
        <v>200</v>
      </c>
      <c r="F22" s="460" t="e">
        <f>SUMIF('4-Basis ruimtestaat'!B:B,'2-Kosten per locatie'!A22,'4-Basis ruimtestaat'!N:N)</f>
        <v>#DIV/0!</v>
      </c>
      <c r="G22" s="460" t="e">
        <f>SUMIF('4-Basis ruimtestaat'!B:B,'2-Kosten per locatie'!A22,'4-Basis ruimtestaat'!O:O)</f>
        <v>#DIV/0!</v>
      </c>
      <c r="H22" s="460" t="e">
        <f t="shared" si="2"/>
        <v>#DIV/0!</v>
      </c>
      <c r="I22" s="460" t="e">
        <f t="shared" si="3"/>
        <v>#DIV/0!</v>
      </c>
      <c r="J22" s="460" t="e">
        <f t="shared" si="4"/>
        <v>#DIV/0!</v>
      </c>
      <c r="K22" s="460" t="e">
        <f t="shared" si="5"/>
        <v>#DIV/0!</v>
      </c>
      <c r="L22" s="521"/>
      <c r="Q22" s="42"/>
      <c r="R22" s="42"/>
      <c r="S22" s="42"/>
      <c r="T22" s="42"/>
      <c r="U22" s="42"/>
      <c r="V22" s="42"/>
      <c r="W22" s="42"/>
      <c r="X22" s="42"/>
      <c r="Y22" s="42"/>
      <c r="Z22" s="42"/>
      <c r="AA22" s="42"/>
      <c r="AB22" s="42"/>
      <c r="AC22" s="42"/>
      <c r="AD22" s="42"/>
      <c r="AE22" s="42"/>
      <c r="AF22" s="42"/>
      <c r="AG22" s="42"/>
    </row>
    <row r="23" spans="1:33" ht="15" customHeight="1">
      <c r="A23" s="301" t="s">
        <v>45</v>
      </c>
      <c r="B23" s="458">
        <f>SUMIF('4-Basis ruimtestaat'!B:B,'2-Kosten per locatie'!A23,'4-Basis ruimtestaat'!I:I)-SUMIFS('4-Basis ruimtestaat'!I:I,'4-Basis ruimtestaat'!B:B,'2-Kosten per locatie'!A23,'4-Basis ruimtestaat'!L:L,"nio")</f>
        <v>1012</v>
      </c>
      <c r="C23" s="533"/>
      <c r="D23" s="223">
        <f>_xlfn.MAXIFS('4-Basis ruimtestaat'!L:L,'4-Basis ruimtestaat'!B:B,'2-Kosten per locatie'!A23)</f>
        <v>200</v>
      </c>
      <c r="E23" s="223">
        <f>_xlfn.MAXIFS('4-Basis ruimtestaat'!M:M,'4-Basis ruimtestaat'!B:B,'2-Kosten per locatie'!A23)</f>
        <v>200</v>
      </c>
      <c r="F23" s="460" t="e">
        <f>SUMIF('4-Basis ruimtestaat'!B:B,'2-Kosten per locatie'!A23,'4-Basis ruimtestaat'!N:N)</f>
        <v>#DIV/0!</v>
      </c>
      <c r="G23" s="460" t="e">
        <f>SUMIF('4-Basis ruimtestaat'!B:B,'2-Kosten per locatie'!A23,'4-Basis ruimtestaat'!O:O)</f>
        <v>#DIV/0!</v>
      </c>
      <c r="H23" s="460" t="e">
        <f t="shared" si="2"/>
        <v>#DIV/0!</v>
      </c>
      <c r="I23" s="460" t="e">
        <f t="shared" si="3"/>
        <v>#DIV/0!</v>
      </c>
      <c r="J23" s="460" t="e">
        <f t="shared" si="4"/>
        <v>#DIV/0!</v>
      </c>
      <c r="K23" s="460" t="e">
        <f t="shared" si="5"/>
        <v>#DIV/0!</v>
      </c>
      <c r="L23" s="521"/>
      <c r="Q23" s="42"/>
      <c r="R23" s="42"/>
      <c r="S23" s="42"/>
      <c r="T23" s="42"/>
      <c r="U23" s="42"/>
      <c r="V23" s="42"/>
      <c r="W23" s="42"/>
      <c r="X23" s="42"/>
      <c r="Y23" s="42"/>
      <c r="Z23" s="42"/>
      <c r="AA23" s="42"/>
      <c r="AB23" s="42"/>
      <c r="AC23" s="42"/>
      <c r="AD23" s="42"/>
      <c r="AE23" s="42"/>
      <c r="AF23" s="42"/>
      <c r="AG23" s="42"/>
    </row>
    <row r="24" spans="1:33" ht="15" customHeight="1">
      <c r="A24" s="301" t="s">
        <v>46</v>
      </c>
      <c r="B24" s="458">
        <f>SUMIF('4-Basis ruimtestaat'!B:B,'2-Kosten per locatie'!A24,'4-Basis ruimtestaat'!I:I)-SUMIFS('4-Basis ruimtestaat'!I:I,'4-Basis ruimtestaat'!B:B,'2-Kosten per locatie'!A24,'4-Basis ruimtestaat'!L:L,"nio")</f>
        <v>572.69999999999993</v>
      </c>
      <c r="C24" s="533"/>
      <c r="D24" s="223">
        <f>_xlfn.MAXIFS('4-Basis ruimtestaat'!L:L,'4-Basis ruimtestaat'!B:B,'2-Kosten per locatie'!A24)</f>
        <v>200</v>
      </c>
      <c r="E24" s="223">
        <f>_xlfn.MAXIFS('4-Basis ruimtestaat'!M:M,'4-Basis ruimtestaat'!B:B,'2-Kosten per locatie'!A24)</f>
        <v>0</v>
      </c>
      <c r="F24" s="460" t="e">
        <f>SUMIF('4-Basis ruimtestaat'!B:B,'2-Kosten per locatie'!A24,'4-Basis ruimtestaat'!N:N)</f>
        <v>#DIV/0!</v>
      </c>
      <c r="G24" s="460">
        <f>SUMIF('4-Basis ruimtestaat'!B:B,'2-Kosten per locatie'!A24,'4-Basis ruimtestaat'!O:O)</f>
        <v>0</v>
      </c>
      <c r="H24" s="460" t="e">
        <f t="shared" si="2"/>
        <v>#DIV/0!</v>
      </c>
      <c r="I24" s="460">
        <f t="shared" si="3"/>
        <v>0</v>
      </c>
      <c r="J24" s="460" t="e">
        <f t="shared" si="4"/>
        <v>#DIV/0!</v>
      </c>
      <c r="K24" s="460">
        <f t="shared" si="5"/>
        <v>0</v>
      </c>
      <c r="L24" s="521"/>
      <c r="Q24" s="42"/>
      <c r="R24" s="42"/>
      <c r="S24" s="42"/>
      <c r="T24" s="42"/>
      <c r="U24" s="42"/>
      <c r="V24" s="42"/>
      <c r="W24" s="42"/>
      <c r="X24" s="42"/>
      <c r="Y24" s="42"/>
      <c r="Z24" s="42"/>
      <c r="AA24" s="42"/>
      <c r="AB24" s="42"/>
      <c r="AC24" s="42"/>
      <c r="AD24" s="42"/>
      <c r="AE24" s="42"/>
      <c r="AF24" s="42"/>
      <c r="AG24" s="42"/>
    </row>
    <row r="25" spans="1:33" ht="15" customHeight="1">
      <c r="A25" s="301" t="s">
        <v>47</v>
      </c>
      <c r="B25" s="458">
        <f>SUMIF('4-Basis ruimtestaat'!B:B,'2-Kosten per locatie'!A25,'4-Basis ruimtestaat'!I:I)-SUMIFS('4-Basis ruimtestaat'!I:I,'4-Basis ruimtestaat'!B:B,'2-Kosten per locatie'!A25,'4-Basis ruimtestaat'!L:L,"nio")</f>
        <v>8373.130000000001</v>
      </c>
      <c r="C25" s="533"/>
      <c r="D25" s="223">
        <f>_xlfn.MAXIFS('4-Basis ruimtestaat'!L:L,'4-Basis ruimtestaat'!B:B,'2-Kosten per locatie'!A25)</f>
        <v>200</v>
      </c>
      <c r="E25" s="223">
        <f>_xlfn.MAXIFS('4-Basis ruimtestaat'!M:M,'4-Basis ruimtestaat'!B:B,'2-Kosten per locatie'!A25)</f>
        <v>0</v>
      </c>
      <c r="F25" s="460" t="e">
        <f>SUMIF('4-Basis ruimtestaat'!B:B,'2-Kosten per locatie'!A25,'4-Basis ruimtestaat'!N:N)</f>
        <v>#DIV/0!</v>
      </c>
      <c r="G25" s="460">
        <f>SUMIF('4-Basis ruimtestaat'!B:B,'2-Kosten per locatie'!A25,'4-Basis ruimtestaat'!O:O)</f>
        <v>0</v>
      </c>
      <c r="H25" s="460" t="e">
        <f t="shared" si="2"/>
        <v>#DIV/0!</v>
      </c>
      <c r="I25" s="460">
        <f t="shared" si="3"/>
        <v>0</v>
      </c>
      <c r="J25" s="460" t="e">
        <f t="shared" si="4"/>
        <v>#DIV/0!</v>
      </c>
      <c r="K25" s="460">
        <f t="shared" si="5"/>
        <v>0</v>
      </c>
      <c r="L25" s="521"/>
      <c r="Q25" s="42"/>
      <c r="R25" s="42"/>
      <c r="S25" s="42"/>
      <c r="T25" s="42"/>
      <c r="U25" s="42"/>
      <c r="V25" s="42"/>
      <c r="W25" s="42"/>
      <c r="X25" s="42"/>
      <c r="Y25" s="42"/>
      <c r="Z25" s="42"/>
      <c r="AA25" s="42"/>
      <c r="AB25" s="42"/>
      <c r="AC25" s="42"/>
      <c r="AD25" s="42"/>
      <c r="AE25" s="42"/>
      <c r="AF25" s="42"/>
      <c r="AG25" s="42"/>
    </row>
    <row r="26" spans="1:33" ht="15" customHeight="1">
      <c r="A26" s="301" t="s">
        <v>48</v>
      </c>
      <c r="B26" s="458">
        <f>SUMIF('4-Basis ruimtestaat'!B:B,'2-Kosten per locatie'!A26,'4-Basis ruimtestaat'!I:I)-SUMIFS('4-Basis ruimtestaat'!I:I,'4-Basis ruimtestaat'!B:B,'2-Kosten per locatie'!A26,'4-Basis ruimtestaat'!L:L,"nio")</f>
        <v>4870.4399999999932</v>
      </c>
      <c r="C26" s="533"/>
      <c r="D26" s="223">
        <f>_xlfn.MAXIFS('4-Basis ruimtestaat'!L:L,'4-Basis ruimtestaat'!B:B,'2-Kosten per locatie'!A26)</f>
        <v>200</v>
      </c>
      <c r="E26" s="223">
        <f>_xlfn.MAXIFS('4-Basis ruimtestaat'!M:M,'4-Basis ruimtestaat'!B:B,'2-Kosten per locatie'!A26)</f>
        <v>200</v>
      </c>
      <c r="F26" s="460" t="e">
        <f>SUMIF('4-Basis ruimtestaat'!B:B,'2-Kosten per locatie'!A26,'4-Basis ruimtestaat'!N:N)</f>
        <v>#DIV/0!</v>
      </c>
      <c r="G26" s="460" t="e">
        <f>SUMIF('4-Basis ruimtestaat'!B:B,'2-Kosten per locatie'!A26,'4-Basis ruimtestaat'!O:O)</f>
        <v>#DIV/0!</v>
      </c>
      <c r="H26" s="460" t="e">
        <f t="shared" si="2"/>
        <v>#DIV/0!</v>
      </c>
      <c r="I26" s="460" t="e">
        <f t="shared" si="3"/>
        <v>#DIV/0!</v>
      </c>
      <c r="J26" s="460" t="e">
        <f t="shared" si="4"/>
        <v>#DIV/0!</v>
      </c>
      <c r="K26" s="460" t="e">
        <f t="shared" si="5"/>
        <v>#DIV/0!</v>
      </c>
      <c r="L26" s="521"/>
      <c r="Q26" s="42"/>
      <c r="R26" s="42"/>
      <c r="S26" s="42"/>
      <c r="T26" s="42"/>
      <c r="U26" s="42"/>
      <c r="V26" s="42"/>
      <c r="W26" s="42"/>
      <c r="X26" s="42"/>
      <c r="Y26" s="42"/>
      <c r="Z26" s="42"/>
      <c r="AA26" s="42"/>
      <c r="AB26" s="42"/>
      <c r="AC26" s="42"/>
      <c r="AD26" s="42"/>
      <c r="AE26" s="42"/>
      <c r="AF26" s="42"/>
      <c r="AG26" s="42"/>
    </row>
    <row r="27" spans="1:33" ht="15" customHeight="1">
      <c r="A27" s="301" t="s">
        <v>49</v>
      </c>
      <c r="B27" s="458">
        <f>SUMIF('4-Basis ruimtestaat'!B:B,'2-Kosten per locatie'!A27,'4-Basis ruimtestaat'!I:I)-SUMIFS('4-Basis ruimtestaat'!I:I,'4-Basis ruimtestaat'!B:B,'2-Kosten per locatie'!A27,'4-Basis ruimtestaat'!L:L,"nio")</f>
        <v>5924.1999999999971</v>
      </c>
      <c r="C27" s="533"/>
      <c r="D27" s="223">
        <f>_xlfn.MAXIFS('4-Basis ruimtestaat'!L:L,'4-Basis ruimtestaat'!B:B,'2-Kosten per locatie'!A27)</f>
        <v>200</v>
      </c>
      <c r="E27" s="223">
        <f>_xlfn.MAXIFS('4-Basis ruimtestaat'!M:M,'4-Basis ruimtestaat'!B:B,'2-Kosten per locatie'!A27)</f>
        <v>160</v>
      </c>
      <c r="F27" s="460" t="e">
        <f>SUMIF('4-Basis ruimtestaat'!B:B,'2-Kosten per locatie'!A27,'4-Basis ruimtestaat'!N:N)</f>
        <v>#DIV/0!</v>
      </c>
      <c r="G27" s="460" t="e">
        <f>SUMIF('4-Basis ruimtestaat'!B:B,'2-Kosten per locatie'!A27,'4-Basis ruimtestaat'!O:O)</f>
        <v>#DIV/0!</v>
      </c>
      <c r="H27" s="460" t="e">
        <f t="shared" si="2"/>
        <v>#DIV/0!</v>
      </c>
      <c r="I27" s="460" t="e">
        <f t="shared" si="3"/>
        <v>#DIV/0!</v>
      </c>
      <c r="J27" s="460" t="e">
        <f t="shared" si="4"/>
        <v>#DIV/0!</v>
      </c>
      <c r="K27" s="460" t="e">
        <f t="shared" si="5"/>
        <v>#DIV/0!</v>
      </c>
      <c r="L27" s="521"/>
      <c r="Q27" s="42"/>
      <c r="R27" s="42"/>
      <c r="S27" s="42"/>
      <c r="T27" s="42"/>
      <c r="U27" s="42"/>
      <c r="V27" s="42"/>
      <c r="W27" s="42"/>
      <c r="X27" s="42"/>
      <c r="Y27" s="42"/>
      <c r="Z27" s="42"/>
      <c r="AA27" s="42"/>
      <c r="AB27" s="42"/>
      <c r="AC27" s="42"/>
      <c r="AD27" s="42"/>
      <c r="AE27" s="42"/>
      <c r="AF27" s="42"/>
      <c r="AG27" s="42"/>
    </row>
    <row r="28" spans="1:33" ht="15" customHeight="1">
      <c r="A28" s="301" t="s">
        <v>50</v>
      </c>
      <c r="B28" s="458">
        <f>SUMIF('4-Basis ruimtestaat'!B:B,'2-Kosten per locatie'!A28,'4-Basis ruimtestaat'!I:I)-SUMIFS('4-Basis ruimtestaat'!I:I,'4-Basis ruimtestaat'!B:B,'2-Kosten per locatie'!A28,'4-Basis ruimtestaat'!L:L,"nio")</f>
        <v>4875.5750000000007</v>
      </c>
      <c r="C28" s="533"/>
      <c r="D28" s="223">
        <f>_xlfn.MAXIFS('4-Basis ruimtestaat'!L:L,'4-Basis ruimtestaat'!B:B,'2-Kosten per locatie'!A28)</f>
        <v>200</v>
      </c>
      <c r="E28" s="223">
        <f>_xlfn.MAXIFS('4-Basis ruimtestaat'!M:M,'4-Basis ruimtestaat'!B:B,'2-Kosten per locatie'!A28)</f>
        <v>200</v>
      </c>
      <c r="F28" s="460" t="e">
        <f>SUMIF('4-Basis ruimtestaat'!B:B,'2-Kosten per locatie'!A28,'4-Basis ruimtestaat'!N:N)</f>
        <v>#DIV/0!</v>
      </c>
      <c r="G28" s="460" t="e">
        <f>SUMIF('4-Basis ruimtestaat'!B:B,'2-Kosten per locatie'!A28,'4-Basis ruimtestaat'!O:O)</f>
        <v>#DIV/0!</v>
      </c>
      <c r="H28" s="460" t="e">
        <f t="shared" si="2"/>
        <v>#DIV/0!</v>
      </c>
      <c r="I28" s="460" t="e">
        <f t="shared" si="3"/>
        <v>#DIV/0!</v>
      </c>
      <c r="J28" s="460" t="e">
        <f t="shared" si="4"/>
        <v>#DIV/0!</v>
      </c>
      <c r="K28" s="460" t="e">
        <f t="shared" si="5"/>
        <v>#DIV/0!</v>
      </c>
      <c r="L28" s="521"/>
      <c r="Q28" s="42"/>
      <c r="R28" s="42"/>
      <c r="S28" s="42"/>
      <c r="T28" s="42"/>
      <c r="U28" s="42"/>
      <c r="V28" s="42"/>
      <c r="W28" s="42"/>
      <c r="X28" s="42"/>
      <c r="Y28" s="42"/>
      <c r="Z28" s="42"/>
      <c r="AA28" s="42"/>
      <c r="AB28" s="42"/>
      <c r="AC28" s="42"/>
      <c r="AD28" s="42"/>
      <c r="AE28" s="42"/>
      <c r="AF28" s="42"/>
      <c r="AG28" s="42"/>
    </row>
    <row r="29" spans="1:33" ht="15" customHeight="1">
      <c r="A29" s="301" t="s">
        <v>51</v>
      </c>
      <c r="B29" s="458">
        <f>SUMIF('4-Basis ruimtestaat'!B:B,'2-Kosten per locatie'!A29,'4-Basis ruimtestaat'!I:I)-SUMIFS('4-Basis ruimtestaat'!I:I,'4-Basis ruimtestaat'!B:B,'2-Kosten per locatie'!A29,'4-Basis ruimtestaat'!L:L,"nio")</f>
        <v>8717.1599999999962</v>
      </c>
      <c r="C29" s="533"/>
      <c r="D29" s="223">
        <f>_xlfn.MAXIFS('4-Basis ruimtestaat'!L:L,'4-Basis ruimtestaat'!B:B,'2-Kosten per locatie'!A29)</f>
        <v>200</v>
      </c>
      <c r="E29" s="223">
        <f>_xlfn.MAXIFS('4-Basis ruimtestaat'!M:M,'4-Basis ruimtestaat'!B:B,'2-Kosten per locatie'!A29)</f>
        <v>400</v>
      </c>
      <c r="F29" s="460" t="e">
        <f>SUMIF('4-Basis ruimtestaat'!B:B,'2-Kosten per locatie'!A29,'4-Basis ruimtestaat'!N:N)</f>
        <v>#DIV/0!</v>
      </c>
      <c r="G29" s="460" t="e">
        <f>SUMIF('4-Basis ruimtestaat'!B:B,'2-Kosten per locatie'!A29,'4-Basis ruimtestaat'!O:O)</f>
        <v>#DIV/0!</v>
      </c>
      <c r="H29" s="460" t="e">
        <f t="shared" si="2"/>
        <v>#DIV/0!</v>
      </c>
      <c r="I29" s="460" t="e">
        <f t="shared" si="3"/>
        <v>#DIV/0!</v>
      </c>
      <c r="J29" s="460" t="e">
        <f t="shared" si="4"/>
        <v>#DIV/0!</v>
      </c>
      <c r="K29" s="460" t="e">
        <f t="shared" si="5"/>
        <v>#DIV/0!</v>
      </c>
      <c r="L29" s="521"/>
      <c r="Q29" s="42"/>
      <c r="R29" s="42"/>
      <c r="S29" s="42"/>
      <c r="T29" s="42"/>
      <c r="U29" s="42"/>
      <c r="V29" s="42"/>
      <c r="W29" s="42"/>
      <c r="X29" s="42"/>
      <c r="Y29" s="42"/>
      <c r="Z29" s="42"/>
      <c r="AA29" s="42"/>
      <c r="AB29" s="42"/>
      <c r="AC29" s="42"/>
      <c r="AD29" s="42"/>
      <c r="AE29" s="42"/>
      <c r="AF29" s="42"/>
      <c r="AG29" s="42"/>
    </row>
    <row r="30" spans="1:33" ht="15" customHeight="1">
      <c r="A30" s="301" t="s">
        <v>52</v>
      </c>
      <c r="B30" s="458">
        <f>SUMIF('4-Basis ruimtestaat'!B:B,'2-Kosten per locatie'!A30,'4-Basis ruimtestaat'!I:I)-SUMIFS('4-Basis ruimtestaat'!I:I,'4-Basis ruimtestaat'!B:B,'2-Kosten per locatie'!A30,'4-Basis ruimtestaat'!L:L,"nio")</f>
        <v>1789.2999999999997</v>
      </c>
      <c r="C30" s="533"/>
      <c r="D30" s="223">
        <f>_xlfn.MAXIFS('4-Basis ruimtestaat'!L:L,'4-Basis ruimtestaat'!B:B,'2-Kosten per locatie'!A30)</f>
        <v>200</v>
      </c>
      <c r="E30" s="223">
        <f>_xlfn.MAXIFS('4-Basis ruimtestaat'!M:M,'4-Basis ruimtestaat'!B:B,'2-Kosten per locatie'!A30)</f>
        <v>0</v>
      </c>
      <c r="F30" s="460" t="e">
        <f>SUMIF('4-Basis ruimtestaat'!B:B,'2-Kosten per locatie'!A30,'4-Basis ruimtestaat'!N:N)</f>
        <v>#DIV/0!</v>
      </c>
      <c r="G30" s="460">
        <f>SUMIF('4-Basis ruimtestaat'!B:B,'2-Kosten per locatie'!A30,'4-Basis ruimtestaat'!O:O)</f>
        <v>0</v>
      </c>
      <c r="H30" s="460" t="e">
        <f t="shared" si="2"/>
        <v>#DIV/0!</v>
      </c>
      <c r="I30" s="460">
        <f t="shared" si="3"/>
        <v>0</v>
      </c>
      <c r="J30" s="460" t="e">
        <f t="shared" si="4"/>
        <v>#DIV/0!</v>
      </c>
      <c r="K30" s="460">
        <f t="shared" si="5"/>
        <v>0</v>
      </c>
      <c r="L30" s="521"/>
      <c r="Q30" s="42"/>
      <c r="R30" s="42"/>
      <c r="S30" s="42"/>
      <c r="T30" s="42"/>
      <c r="U30" s="42"/>
      <c r="V30" s="42"/>
      <c r="W30" s="42"/>
      <c r="X30" s="42"/>
      <c r="Y30" s="42"/>
      <c r="Z30" s="42"/>
      <c r="AA30" s="42"/>
      <c r="AB30" s="42"/>
      <c r="AC30" s="42"/>
      <c r="AD30" s="42"/>
      <c r="AE30" s="42"/>
      <c r="AF30" s="42"/>
      <c r="AG30" s="42"/>
    </row>
    <row r="31" spans="1:33" ht="15" customHeight="1">
      <c r="A31" s="302" t="s">
        <v>53</v>
      </c>
      <c r="B31" s="458">
        <f>SUMIF('4-Basis ruimtestaat'!B:B,'2-Kosten per locatie'!A31,'4-Basis ruimtestaat'!K:K)</f>
        <v>0</v>
      </c>
      <c r="C31" s="458">
        <f ca="1">SUMIF('4-Basis ruimtestaat'!C:C,'2-Kosten per locatie'!B31,'4-Basis ruimtestaat'!L:L)</f>
        <v>0</v>
      </c>
      <c r="D31" s="223"/>
      <c r="E31" s="223"/>
      <c r="F31" s="460"/>
      <c r="G31" s="460"/>
      <c r="H31" s="460">
        <f t="shared" ref="H31" si="6">IF(F31&lt;(D31*$E$2),D31*$E$2-F31,0)</f>
        <v>0</v>
      </c>
      <c r="I31" s="460">
        <f t="shared" ref="I31" si="7">IF(G31&lt;(E31*$E$2),E31*$E$2-G31,0)</f>
        <v>0</v>
      </c>
      <c r="J31" s="460">
        <f t="shared" ref="J31" si="8">F31*$E$5</f>
        <v>0</v>
      </c>
      <c r="K31" s="460">
        <f t="shared" ref="K31" si="9">G31*$E$5</f>
        <v>0</v>
      </c>
      <c r="L31" s="521"/>
      <c r="Q31" s="42"/>
      <c r="R31" s="42"/>
      <c r="S31" s="42"/>
      <c r="T31" s="42"/>
      <c r="U31" s="42"/>
      <c r="V31" s="42"/>
      <c r="W31" s="42"/>
      <c r="X31" s="42"/>
      <c r="Y31" s="42"/>
      <c r="Z31" s="42"/>
      <c r="AA31" s="42"/>
      <c r="AB31" s="42"/>
      <c r="AC31" s="42"/>
      <c r="AD31" s="42"/>
      <c r="AE31" s="42"/>
      <c r="AF31" s="42"/>
      <c r="AG31" s="42"/>
    </row>
    <row r="32" spans="1:33" s="57" customFormat="1" ht="15" customHeight="1">
      <c r="A32" s="303" t="s">
        <v>54</v>
      </c>
      <c r="B32" s="459">
        <f>SUM(B15:B31)</f>
        <v>70151.925623680014</v>
      </c>
      <c r="C32" s="224"/>
      <c r="D32" s="225"/>
      <c r="E32" s="225"/>
      <c r="F32" s="461" t="e">
        <f t="shared" ref="F32:K32" si="10">SUM(F15:F31)</f>
        <v>#DIV/0!</v>
      </c>
      <c r="G32" s="461" t="e">
        <f t="shared" si="10"/>
        <v>#DIV/0!</v>
      </c>
      <c r="H32" s="461" t="e">
        <f t="shared" si="10"/>
        <v>#DIV/0!</v>
      </c>
      <c r="I32" s="461" t="e">
        <f t="shared" si="10"/>
        <v>#DIV/0!</v>
      </c>
      <c r="J32" s="461" t="e">
        <f t="shared" si="10"/>
        <v>#DIV/0!</v>
      </c>
      <c r="K32" s="461" t="e">
        <f t="shared" si="10"/>
        <v>#DIV/0!</v>
      </c>
      <c r="L32" s="521"/>
      <c r="M32" s="43"/>
      <c r="N32" s="43"/>
      <c r="O32" s="43"/>
      <c r="P32" s="43"/>
    </row>
    <row r="33" spans="1:33" s="56" customFormat="1" ht="14.1" customHeight="1">
      <c r="L33" s="521"/>
      <c r="P33" s="519"/>
      <c r="AD33" s="42"/>
    </row>
    <row r="34" spans="1:33" ht="83.4" customHeight="1">
      <c r="A34" s="238" t="s">
        <v>26</v>
      </c>
      <c r="B34" s="239" t="s">
        <v>55</v>
      </c>
      <c r="C34" s="239" t="s">
        <v>56</v>
      </c>
      <c r="D34" s="239" t="s">
        <v>57</v>
      </c>
      <c r="E34" s="239" t="s">
        <v>58</v>
      </c>
      <c r="F34" s="239" t="s">
        <v>59</v>
      </c>
      <c r="G34" s="237" t="s">
        <v>60</v>
      </c>
      <c r="H34" s="239" t="s">
        <v>61</v>
      </c>
      <c r="I34" s="239" t="s">
        <v>62</v>
      </c>
      <c r="J34" s="239" t="s">
        <v>63</v>
      </c>
      <c r="K34" s="239" t="s">
        <v>64</v>
      </c>
      <c r="L34" s="239" t="s">
        <v>65</v>
      </c>
      <c r="X34" s="56"/>
      <c r="Y34" s="42"/>
      <c r="Z34" s="42"/>
      <c r="AA34" s="42"/>
      <c r="AB34" s="42"/>
      <c r="AC34" s="42"/>
      <c r="AD34" s="42"/>
      <c r="AE34" s="42"/>
      <c r="AF34" s="42"/>
      <c r="AG34" s="42"/>
    </row>
    <row r="35" spans="1:33" s="56" customFormat="1" ht="15" customHeight="1">
      <c r="A35" s="301" t="str">
        <f t="shared" ref="A35:A50" si="11">A15</f>
        <v>Alexanderstraat 35, Arnhem</v>
      </c>
      <c r="B35" s="522" t="e">
        <f>(F15+H15)*'6-Opbouw uurtarief productie'!$E$47</f>
        <v>#DIV/0!</v>
      </c>
      <c r="C35" s="522" t="e">
        <f>(G15+I15)*'6-Opbouw uurtarief productie'!$E$47</f>
        <v>#DIV/0!</v>
      </c>
      <c r="D35" s="304" t="e">
        <f>SUM(B35:C35)</f>
        <v>#DIV/0!</v>
      </c>
      <c r="E35" s="304" t="e">
        <f>(J15+P15)*'7-Opbouw uurtarief toezicht'!$E$46</f>
        <v>#DIV/0!</v>
      </c>
      <c r="F35" s="304" t="e">
        <f>K15*'7-Opbouw uurtarief toezicht'!$E$46</f>
        <v>#DIV/0!</v>
      </c>
      <c r="G35" s="227" t="e">
        <f>SUM(E35:F35)</f>
        <v>#DIV/0!</v>
      </c>
      <c r="H35" s="304">
        <f>SUMIF('8-Additionele kosten'!A:A,'2-Kosten per locatie'!A35,'8-Additionele kosten'!G:G)</f>
        <v>0</v>
      </c>
      <c r="I35" s="304">
        <f>SUMIF('10-Glasbewassing'!A:A,'2-Kosten per locatie'!A35,'10-Glasbewassing'!H:H)</f>
        <v>0</v>
      </c>
      <c r="J35" s="304"/>
      <c r="K35" s="549" t="e">
        <f>D35+G35+H35+I35+J35</f>
        <v>#DIV/0!</v>
      </c>
      <c r="L35" s="304" t="e">
        <f>K35/12</f>
        <v>#DIV/0!</v>
      </c>
      <c r="N35" s="43"/>
      <c r="O35" s="43"/>
      <c r="P35" s="43"/>
    </row>
    <row r="36" spans="1:33" ht="15" customHeight="1">
      <c r="A36" s="301" t="str">
        <f t="shared" si="11"/>
        <v>Apeldoornseweg 210, Arnhem</v>
      </c>
      <c r="B36" s="522" t="e">
        <f>(F16+H16)*'6-Opbouw uurtarief productie'!$E$47</f>
        <v>#DIV/0!</v>
      </c>
      <c r="C36" s="522" t="e">
        <f>(G16+I16)*'6-Opbouw uurtarief productie'!$E$47</f>
        <v>#DIV/0!</v>
      </c>
      <c r="D36" s="304" t="e">
        <f t="shared" ref="D36:D48" si="12">SUM(B36:C36)</f>
        <v>#DIV/0!</v>
      </c>
      <c r="E36" s="304" t="e">
        <f>(J16+P16)*'7-Opbouw uurtarief toezicht'!$E$46</f>
        <v>#DIV/0!</v>
      </c>
      <c r="F36" s="304" t="e">
        <f>K16*'7-Opbouw uurtarief toezicht'!$E$46</f>
        <v>#DIV/0!</v>
      </c>
      <c r="G36" s="227" t="e">
        <f t="shared" ref="G36:G48" si="13">SUM(E36:F36)</f>
        <v>#DIV/0!</v>
      </c>
      <c r="H36" s="304">
        <f>SUMIF('8-Additionele kosten'!A:A,'2-Kosten per locatie'!A36,'8-Additionele kosten'!G:G)</f>
        <v>0</v>
      </c>
      <c r="I36" s="304">
        <f>SUMIF('10-Glasbewassing'!A:A,'2-Kosten per locatie'!A36,'10-Glasbewassing'!H:H)</f>
        <v>0</v>
      </c>
      <c r="J36" s="304"/>
      <c r="K36" s="549" t="e">
        <f t="shared" ref="K36:K53" si="14">D36+G36+H36+I36+J36</f>
        <v>#DIV/0!</v>
      </c>
      <c r="L36" s="304" t="e">
        <f t="shared" ref="L36:L37" si="15">K36/12</f>
        <v>#DIV/0!</v>
      </c>
      <c r="X36" s="56"/>
      <c r="Y36" s="42"/>
      <c r="Z36" s="42"/>
      <c r="AA36" s="42"/>
      <c r="AB36" s="42"/>
      <c r="AC36" s="42"/>
      <c r="AD36" s="42"/>
      <c r="AE36" s="42"/>
      <c r="AF36" s="42"/>
      <c r="AG36" s="42"/>
    </row>
    <row r="37" spans="1:33" ht="15" customHeight="1">
      <c r="A37" s="301" t="str">
        <f t="shared" si="11"/>
        <v>Beukenlaan 3, Arnhem</v>
      </c>
      <c r="B37" s="522" t="e">
        <f>(F17+H17)*'6-Opbouw uurtarief productie'!$E$47</f>
        <v>#DIV/0!</v>
      </c>
      <c r="C37" s="522" t="e">
        <f>(G17+I17)*'6-Opbouw uurtarief productie'!$E$47</f>
        <v>#DIV/0!</v>
      </c>
      <c r="D37" s="304" t="e">
        <f t="shared" si="12"/>
        <v>#DIV/0!</v>
      </c>
      <c r="E37" s="304" t="e">
        <f>(J17+P17)*'7-Opbouw uurtarief toezicht'!$E$46</f>
        <v>#DIV/0!</v>
      </c>
      <c r="F37" s="304" t="e">
        <f>K17*'7-Opbouw uurtarief toezicht'!$E$46</f>
        <v>#DIV/0!</v>
      </c>
      <c r="G37" s="227" t="e">
        <f t="shared" si="13"/>
        <v>#DIV/0!</v>
      </c>
      <c r="H37" s="304">
        <f>SUMIF('8-Additionele kosten'!A:A,'2-Kosten per locatie'!A37,'8-Additionele kosten'!G:G)</f>
        <v>0</v>
      </c>
      <c r="I37" s="304">
        <f>SUMIF('10-Glasbewassing'!A:A,'2-Kosten per locatie'!A37,'10-Glasbewassing'!H:H)</f>
        <v>0</v>
      </c>
      <c r="J37" s="304"/>
      <c r="K37" s="549" t="e">
        <f t="shared" si="14"/>
        <v>#DIV/0!</v>
      </c>
      <c r="L37" s="304" t="e">
        <f t="shared" si="15"/>
        <v>#DIV/0!</v>
      </c>
      <c r="X37" s="56"/>
      <c r="Y37" s="42"/>
      <c r="Z37" s="42"/>
      <c r="AA37" s="42"/>
      <c r="AB37" s="42"/>
      <c r="AC37" s="42"/>
      <c r="AD37" s="42"/>
      <c r="AE37" s="42"/>
      <c r="AF37" s="42"/>
      <c r="AG37" s="42"/>
    </row>
    <row r="38" spans="1:33" ht="15" customHeight="1">
      <c r="A38" s="301" t="str">
        <f t="shared" si="11"/>
        <v>Industrieweg 26, Renkum</v>
      </c>
      <c r="B38" s="522" t="e">
        <f>(F18+H18)*'6-Opbouw uurtarief productie'!$E$47</f>
        <v>#DIV/0!</v>
      </c>
      <c r="C38" s="522" t="e">
        <f>(G18+I18)*'6-Opbouw uurtarief productie'!$E$47</f>
        <v>#DIV/0!</v>
      </c>
      <c r="D38" s="304" t="e">
        <f t="shared" si="12"/>
        <v>#DIV/0!</v>
      </c>
      <c r="E38" s="304" t="e">
        <f>(J18+P18)*'7-Opbouw uurtarief toezicht'!$E$46</f>
        <v>#DIV/0!</v>
      </c>
      <c r="F38" s="304" t="e">
        <f>K18*'7-Opbouw uurtarief toezicht'!$E$46</f>
        <v>#DIV/0!</v>
      </c>
      <c r="G38" s="227" t="e">
        <f t="shared" si="13"/>
        <v>#DIV/0!</v>
      </c>
      <c r="H38" s="304">
        <f>SUMIF('8-Additionele kosten'!A:A,'2-Kosten per locatie'!A38,'8-Additionele kosten'!G:G)</f>
        <v>0</v>
      </c>
      <c r="I38" s="304">
        <f>SUMIF('10-Glasbewassing'!A:A,'2-Kosten per locatie'!A38,'10-Glasbewassing'!H:H)</f>
        <v>0</v>
      </c>
      <c r="J38" s="304"/>
      <c r="K38" s="549" t="e">
        <f t="shared" si="14"/>
        <v>#DIV/0!</v>
      </c>
      <c r="L38" s="304" t="e">
        <f t="shared" ref="L38:L53" si="16">K38/12</f>
        <v>#DIV/0!</v>
      </c>
      <c r="X38" s="56"/>
      <c r="Y38" s="42"/>
      <c r="Z38" s="42"/>
      <c r="AA38" s="42"/>
      <c r="AB38" s="42"/>
      <c r="AC38" s="42"/>
      <c r="AD38" s="42"/>
      <c r="AE38" s="42"/>
      <c r="AF38" s="42"/>
      <c r="AG38" s="42"/>
    </row>
    <row r="39" spans="1:33" ht="15" customHeight="1">
      <c r="A39" s="301" t="str">
        <f t="shared" si="11"/>
        <v>Kronenburgsingel 16, Arnhem</v>
      </c>
      <c r="B39" s="522" t="e">
        <f>(F19+H19)*'6-Opbouw uurtarief productie'!$E$47</f>
        <v>#DIV/0!</v>
      </c>
      <c r="C39" s="522" t="e">
        <f>(G19+I19)*'6-Opbouw uurtarief productie'!$E$47</f>
        <v>#DIV/0!</v>
      </c>
      <c r="D39" s="304" t="e">
        <f t="shared" si="12"/>
        <v>#DIV/0!</v>
      </c>
      <c r="E39" s="304" t="e">
        <f>(J19+P19)*'7-Opbouw uurtarief toezicht'!$E$46</f>
        <v>#DIV/0!</v>
      </c>
      <c r="F39" s="304" t="e">
        <f>K19*'7-Opbouw uurtarief toezicht'!$E$46</f>
        <v>#DIV/0!</v>
      </c>
      <c r="G39" s="227" t="e">
        <f t="shared" si="13"/>
        <v>#DIV/0!</v>
      </c>
      <c r="H39" s="304">
        <f>SUMIF('8-Additionele kosten'!A:A,'2-Kosten per locatie'!A39,'8-Additionele kosten'!G:G)</f>
        <v>0</v>
      </c>
      <c r="I39" s="304">
        <f>SUMIF('10-Glasbewassing'!A:A,'2-Kosten per locatie'!A39,'10-Glasbewassing'!H:H)</f>
        <v>0</v>
      </c>
      <c r="J39" s="304"/>
      <c r="K39" s="549" t="e">
        <f t="shared" si="14"/>
        <v>#DIV/0!</v>
      </c>
      <c r="L39" s="304" t="e">
        <f t="shared" si="16"/>
        <v>#DIV/0!</v>
      </c>
      <c r="X39" s="56"/>
      <c r="Y39" s="42"/>
      <c r="Z39" s="42"/>
      <c r="AA39" s="42"/>
      <c r="AB39" s="42"/>
      <c r="AC39" s="42"/>
      <c r="AD39" s="42"/>
      <c r="AE39" s="42"/>
      <c r="AF39" s="42"/>
      <c r="AG39" s="42"/>
    </row>
    <row r="40" spans="1:33" ht="15" customHeight="1">
      <c r="A40" s="301" t="str">
        <f t="shared" si="11"/>
        <v>Loods, Tivolilaan 70, Arnhem</v>
      </c>
      <c r="B40" s="522" t="e">
        <f>(F20+H20)*'6-Opbouw uurtarief productie'!$E$47</f>
        <v>#DIV/0!</v>
      </c>
      <c r="C40" s="522" t="e">
        <f>(G20+I20)*'6-Opbouw uurtarief productie'!$E$47</f>
        <v>#DIV/0!</v>
      </c>
      <c r="D40" s="304" t="e">
        <f t="shared" si="12"/>
        <v>#DIV/0!</v>
      </c>
      <c r="E40" s="304" t="e">
        <f>(J20+P20)*'7-Opbouw uurtarief toezicht'!$E$46</f>
        <v>#DIV/0!</v>
      </c>
      <c r="F40" s="304" t="e">
        <f>K20*'7-Opbouw uurtarief toezicht'!$E$46</f>
        <v>#DIV/0!</v>
      </c>
      <c r="G40" s="227" t="e">
        <f t="shared" si="13"/>
        <v>#DIV/0!</v>
      </c>
      <c r="H40" s="304">
        <f>SUMIF('8-Additionele kosten'!A:A,'2-Kosten per locatie'!A40,'8-Additionele kosten'!G:G)</f>
        <v>0</v>
      </c>
      <c r="I40" s="304">
        <f>SUMIF('10-Glasbewassing'!A:A,'2-Kosten per locatie'!A40,'10-Glasbewassing'!H:H)</f>
        <v>0</v>
      </c>
      <c r="J40" s="304"/>
      <c r="K40" s="549" t="e">
        <f t="shared" si="14"/>
        <v>#DIV/0!</v>
      </c>
      <c r="L40" s="304" t="e">
        <f t="shared" ref="L40" si="17">K40/12</f>
        <v>#DIV/0!</v>
      </c>
      <c r="X40" s="56"/>
      <c r="Y40" s="42"/>
      <c r="Z40" s="42"/>
      <c r="AA40" s="42"/>
      <c r="AB40" s="42"/>
      <c r="AC40" s="42"/>
      <c r="AD40" s="42"/>
      <c r="AE40" s="42"/>
      <c r="AF40" s="42"/>
      <c r="AG40" s="42"/>
    </row>
    <row r="41" spans="1:33" ht="15" customHeight="1">
      <c r="A41" s="301" t="str">
        <f t="shared" si="11"/>
        <v>Marijkeweg 5, Wageningen</v>
      </c>
      <c r="B41" s="522" t="e">
        <f>(F21+H21)*'6-Opbouw uurtarief productie'!$E$47</f>
        <v>#DIV/0!</v>
      </c>
      <c r="C41" s="522" t="e">
        <f>(G21+I21)*'6-Opbouw uurtarief productie'!$E$47</f>
        <v>#DIV/0!</v>
      </c>
      <c r="D41" s="304" t="e">
        <f t="shared" si="12"/>
        <v>#DIV/0!</v>
      </c>
      <c r="E41" s="304" t="e">
        <f>(J21+P21)*'7-Opbouw uurtarief toezicht'!$E$46</f>
        <v>#DIV/0!</v>
      </c>
      <c r="F41" s="304" t="e">
        <f>K21*'7-Opbouw uurtarief toezicht'!$E$46</f>
        <v>#DIV/0!</v>
      </c>
      <c r="G41" s="227" t="e">
        <f t="shared" si="13"/>
        <v>#DIV/0!</v>
      </c>
      <c r="H41" s="304">
        <f>SUMIF('8-Additionele kosten'!A:A,'2-Kosten per locatie'!A41,'8-Additionele kosten'!G:G)</f>
        <v>0</v>
      </c>
      <c r="I41" s="304">
        <f>SUMIF('10-Glasbewassing'!A:A,'2-Kosten per locatie'!A41,'10-Glasbewassing'!H:H)</f>
        <v>0</v>
      </c>
      <c r="J41" s="304"/>
      <c r="K41" s="549" t="e">
        <f t="shared" si="14"/>
        <v>#DIV/0!</v>
      </c>
      <c r="L41" s="304" t="e">
        <f t="shared" si="16"/>
        <v>#DIV/0!</v>
      </c>
      <c r="X41" s="56"/>
      <c r="Y41" s="42"/>
      <c r="Z41" s="42"/>
      <c r="AA41" s="42"/>
      <c r="AB41" s="42"/>
      <c r="AC41" s="42"/>
      <c r="AD41" s="42"/>
      <c r="AE41" s="42"/>
      <c r="AF41" s="42"/>
      <c r="AG41" s="42"/>
    </row>
    <row r="42" spans="1:33" ht="15" customHeight="1">
      <c r="A42" s="301" t="str">
        <f t="shared" si="11"/>
        <v>Middachtensingel 2, Arnhem</v>
      </c>
      <c r="B42" s="522" t="e">
        <f>(F22+H22)*'6-Opbouw uurtarief productie'!$E$47</f>
        <v>#DIV/0!</v>
      </c>
      <c r="C42" s="522" t="e">
        <f>(G22+I22)*'6-Opbouw uurtarief productie'!$E$47</f>
        <v>#DIV/0!</v>
      </c>
      <c r="D42" s="304" t="e">
        <f t="shared" si="12"/>
        <v>#DIV/0!</v>
      </c>
      <c r="E42" s="304" t="e">
        <f>(J22+P22)*'7-Opbouw uurtarief toezicht'!$E$46</f>
        <v>#DIV/0!</v>
      </c>
      <c r="F42" s="304" t="e">
        <f>K22*'7-Opbouw uurtarief toezicht'!$E$46</f>
        <v>#DIV/0!</v>
      </c>
      <c r="G42" s="227" t="e">
        <f t="shared" si="13"/>
        <v>#DIV/0!</v>
      </c>
      <c r="H42" s="304">
        <f>SUMIF('8-Additionele kosten'!A:A,'2-Kosten per locatie'!A42,'8-Additionele kosten'!G:G)</f>
        <v>0</v>
      </c>
      <c r="I42" s="304">
        <f>SUMIF('10-Glasbewassing'!A:A,'2-Kosten per locatie'!A42,'10-Glasbewassing'!H:H)</f>
        <v>0</v>
      </c>
      <c r="J42" s="304"/>
      <c r="K42" s="549" t="e">
        <f t="shared" si="14"/>
        <v>#DIV/0!</v>
      </c>
      <c r="L42" s="304" t="e">
        <f t="shared" si="16"/>
        <v>#DIV/0!</v>
      </c>
      <c r="X42" s="56"/>
      <c r="Y42" s="42"/>
      <c r="Z42" s="42"/>
      <c r="AA42" s="42"/>
      <c r="AB42" s="42"/>
      <c r="AC42" s="42"/>
      <c r="AD42" s="42"/>
      <c r="AE42" s="42"/>
      <c r="AF42" s="42"/>
      <c r="AG42" s="42"/>
    </row>
    <row r="43" spans="1:33" ht="15" customHeight="1">
      <c r="A43" s="301" t="str">
        <f t="shared" si="11"/>
        <v>Paviljoen, Tivolilaan 30, Arnhem</v>
      </c>
      <c r="B43" s="522" t="e">
        <f>(F23+H23)*'6-Opbouw uurtarief productie'!$E$47</f>
        <v>#DIV/0!</v>
      </c>
      <c r="C43" s="522" t="e">
        <f>(G23+I23)*'6-Opbouw uurtarief productie'!$E$47</f>
        <v>#DIV/0!</v>
      </c>
      <c r="D43" s="304" t="e">
        <f t="shared" si="12"/>
        <v>#DIV/0!</v>
      </c>
      <c r="E43" s="304" t="e">
        <f>(J23+P23)*'7-Opbouw uurtarief toezicht'!$E$46</f>
        <v>#DIV/0!</v>
      </c>
      <c r="F43" s="304" t="e">
        <f>K23*'7-Opbouw uurtarief toezicht'!$E$46</f>
        <v>#DIV/0!</v>
      </c>
      <c r="G43" s="227" t="e">
        <f t="shared" si="13"/>
        <v>#DIV/0!</v>
      </c>
      <c r="H43" s="304">
        <f>SUMIF('8-Additionele kosten'!A:A,'2-Kosten per locatie'!A43,'8-Additionele kosten'!G:G)</f>
        <v>0</v>
      </c>
      <c r="I43" s="304">
        <f>SUMIF('10-Glasbewassing'!A:A,'2-Kosten per locatie'!A43,'10-Glasbewassing'!H:H)</f>
        <v>0</v>
      </c>
      <c r="J43" s="304"/>
      <c r="K43" s="549" t="e">
        <f t="shared" si="14"/>
        <v>#DIV/0!</v>
      </c>
      <c r="L43" s="304" t="e">
        <f t="shared" si="16"/>
        <v>#DIV/0!</v>
      </c>
      <c r="X43" s="56"/>
      <c r="Y43" s="42"/>
      <c r="Z43" s="42"/>
      <c r="AA43" s="42"/>
      <c r="AB43" s="42"/>
      <c r="AC43" s="42"/>
      <c r="AD43" s="42"/>
      <c r="AE43" s="42"/>
      <c r="AF43" s="42"/>
      <c r="AG43" s="42"/>
    </row>
    <row r="44" spans="1:33" ht="15" customHeight="1">
      <c r="A44" s="301" t="str">
        <f t="shared" si="11"/>
        <v>Stationsplein 8, Zevenaar</v>
      </c>
      <c r="B44" s="522" t="e">
        <f>(F24+H24)*'6-Opbouw uurtarief productie'!$E$47</f>
        <v>#DIV/0!</v>
      </c>
      <c r="C44" s="522" t="e">
        <f>(G24+I24)*'6-Opbouw uurtarief productie'!$E$47</f>
        <v>#DIV/0!</v>
      </c>
      <c r="D44" s="304" t="e">
        <f t="shared" si="12"/>
        <v>#DIV/0!</v>
      </c>
      <c r="E44" s="304" t="e">
        <f>(J24+P24)*'7-Opbouw uurtarief toezicht'!$E$46</f>
        <v>#DIV/0!</v>
      </c>
      <c r="F44" s="304" t="e">
        <f>K24*'7-Opbouw uurtarief toezicht'!$E$46</f>
        <v>#DIV/0!</v>
      </c>
      <c r="G44" s="227" t="e">
        <f t="shared" si="13"/>
        <v>#DIV/0!</v>
      </c>
      <c r="H44" s="304">
        <f>SUMIF('8-Additionele kosten'!A:A,'2-Kosten per locatie'!A44,'8-Additionele kosten'!G:G)</f>
        <v>0</v>
      </c>
      <c r="I44" s="304">
        <f>SUMIF('10-Glasbewassing'!A:A,'2-Kosten per locatie'!A44,'10-Glasbewassing'!H:H)</f>
        <v>0</v>
      </c>
      <c r="J44" s="304"/>
      <c r="K44" s="549" t="e">
        <f t="shared" si="14"/>
        <v>#DIV/0!</v>
      </c>
      <c r="L44" s="304" t="e">
        <f t="shared" si="16"/>
        <v>#DIV/0!</v>
      </c>
      <c r="T44" s="56"/>
      <c r="U44" s="56"/>
      <c r="V44" s="56"/>
      <c r="W44" s="56"/>
      <c r="X44" s="56"/>
      <c r="Y44" s="42"/>
      <c r="Z44" s="42"/>
      <c r="AA44" s="42"/>
      <c r="AB44" s="42"/>
      <c r="AC44" s="42"/>
      <c r="AD44" s="42"/>
      <c r="AE44" s="42"/>
      <c r="AF44" s="42"/>
      <c r="AG44" s="42"/>
    </row>
    <row r="45" spans="1:33" ht="15" customHeight="1">
      <c r="A45" s="301" t="str">
        <f t="shared" si="11"/>
        <v>Tech Plaza, Tivolilaan 40, Arnhem</v>
      </c>
      <c r="B45" s="522" t="e">
        <f>(F25+H25)*'6-Opbouw uurtarief productie'!$E$47</f>
        <v>#DIV/0!</v>
      </c>
      <c r="C45" s="522" t="e">
        <f>(G25+I25)*'6-Opbouw uurtarief productie'!$E$47</f>
        <v>#DIV/0!</v>
      </c>
      <c r="D45" s="304" t="e">
        <f t="shared" si="12"/>
        <v>#DIV/0!</v>
      </c>
      <c r="E45" s="304" t="e">
        <f>(J25+P25)*'7-Opbouw uurtarief toezicht'!$E$46</f>
        <v>#DIV/0!</v>
      </c>
      <c r="F45" s="304" t="e">
        <f>K25*'7-Opbouw uurtarief toezicht'!$E$46</f>
        <v>#DIV/0!</v>
      </c>
      <c r="G45" s="227" t="e">
        <f t="shared" si="13"/>
        <v>#DIV/0!</v>
      </c>
      <c r="H45" s="304">
        <f>SUMIF('8-Additionele kosten'!A:A,'2-Kosten per locatie'!A45,'8-Additionele kosten'!G:G)</f>
        <v>0</v>
      </c>
      <c r="I45" s="304">
        <f>SUMIF('10-Glasbewassing'!A:A,'2-Kosten per locatie'!A45,'10-Glasbewassing'!H:H)</f>
        <v>0</v>
      </c>
      <c r="J45" s="304"/>
      <c r="K45" s="549" t="e">
        <f t="shared" si="14"/>
        <v>#DIV/0!</v>
      </c>
      <c r="L45" s="304" t="e">
        <f t="shared" si="16"/>
        <v>#DIV/0!</v>
      </c>
      <c r="T45" s="56"/>
      <c r="U45" s="56"/>
      <c r="V45" s="56"/>
      <c r="W45" s="56"/>
      <c r="X45" s="56"/>
      <c r="Y45" s="42"/>
      <c r="Z45" s="42"/>
      <c r="AA45" s="42"/>
      <c r="AB45" s="42"/>
      <c r="AC45" s="42"/>
      <c r="AD45" s="42"/>
      <c r="AE45" s="42"/>
      <c r="AF45" s="42"/>
      <c r="AG45" s="42"/>
    </row>
    <row r="46" spans="1:33" ht="15" customHeight="1">
      <c r="A46" s="301" t="str">
        <f t="shared" si="11"/>
        <v>Toren, Tivolilaan 10, Arnhem</v>
      </c>
      <c r="B46" s="522" t="e">
        <f>(F26+H26)*'6-Opbouw uurtarief productie'!$E$47</f>
        <v>#DIV/0!</v>
      </c>
      <c r="C46" s="522" t="e">
        <f>(G26+I26)*'6-Opbouw uurtarief productie'!$E$47</f>
        <v>#DIV/0!</v>
      </c>
      <c r="D46" s="304" t="e">
        <f t="shared" si="12"/>
        <v>#DIV/0!</v>
      </c>
      <c r="E46" s="304" t="e">
        <f>(J26+P26)*'7-Opbouw uurtarief toezicht'!$E$46</f>
        <v>#DIV/0!</v>
      </c>
      <c r="F46" s="304" t="e">
        <f>K26*'7-Opbouw uurtarief toezicht'!$E$46</f>
        <v>#DIV/0!</v>
      </c>
      <c r="G46" s="227" t="e">
        <f>SUM(E46:F46)</f>
        <v>#DIV/0!</v>
      </c>
      <c r="H46" s="304">
        <f>SUMIF('8-Additionele kosten'!A:A,'2-Kosten per locatie'!A46,'8-Additionele kosten'!G:G)</f>
        <v>0</v>
      </c>
      <c r="I46" s="304">
        <f>SUMIF('10-Glasbewassing'!A:A,'2-Kosten per locatie'!A46,'10-Glasbewassing'!H:H)</f>
        <v>0</v>
      </c>
      <c r="J46" s="304"/>
      <c r="K46" s="549" t="e">
        <f t="shared" si="14"/>
        <v>#DIV/0!</v>
      </c>
      <c r="L46" s="304" t="e">
        <f t="shared" si="16"/>
        <v>#DIV/0!</v>
      </c>
      <c r="T46" s="56"/>
      <c r="U46" s="56"/>
      <c r="V46" s="56"/>
      <c r="W46" s="56"/>
      <c r="X46" s="56"/>
      <c r="Y46" s="42"/>
      <c r="Z46" s="42"/>
      <c r="AA46" s="42"/>
      <c r="AB46" s="42"/>
      <c r="AC46" s="42"/>
      <c r="AD46" s="42"/>
      <c r="AE46" s="42"/>
      <c r="AF46" s="42"/>
      <c r="AG46" s="42"/>
    </row>
    <row r="47" spans="1:33" ht="15" customHeight="1">
      <c r="A47" s="301" t="str">
        <f t="shared" si="11"/>
        <v>Velperweg 39/43, Arnhem</v>
      </c>
      <c r="B47" s="522" t="e">
        <f>(F27+H27)*'6-Opbouw uurtarief productie'!$E$47</f>
        <v>#DIV/0!</v>
      </c>
      <c r="C47" s="522" t="e">
        <f>(G27+I27)*'6-Opbouw uurtarief productie'!$E$47</f>
        <v>#DIV/0!</v>
      </c>
      <c r="D47" s="304" t="e">
        <f t="shared" si="12"/>
        <v>#DIV/0!</v>
      </c>
      <c r="E47" s="304" t="e">
        <f>(J27+P27)*'7-Opbouw uurtarief toezicht'!$E$46</f>
        <v>#DIV/0!</v>
      </c>
      <c r="F47" s="304" t="e">
        <f>K27*'7-Opbouw uurtarief toezicht'!$E$46</f>
        <v>#DIV/0!</v>
      </c>
      <c r="G47" s="227" t="e">
        <f t="shared" si="13"/>
        <v>#DIV/0!</v>
      </c>
      <c r="H47" s="304">
        <f>SUMIF('8-Additionele kosten'!A:A,'2-Kosten per locatie'!A47,'8-Additionele kosten'!G:G)</f>
        <v>0</v>
      </c>
      <c r="I47" s="304">
        <f>SUMIF('10-Glasbewassing'!A:A,'2-Kosten per locatie'!A47,'10-Glasbewassing'!H:H)</f>
        <v>0</v>
      </c>
      <c r="J47" s="304"/>
      <c r="K47" s="549" t="e">
        <f t="shared" si="14"/>
        <v>#DIV/0!</v>
      </c>
      <c r="L47" s="304" t="e">
        <f t="shared" si="16"/>
        <v>#DIV/0!</v>
      </c>
      <c r="T47" s="56"/>
      <c r="U47" s="56"/>
      <c r="V47" s="56"/>
      <c r="W47" s="56"/>
      <c r="X47" s="56"/>
      <c r="Y47" s="42"/>
      <c r="Z47" s="42"/>
      <c r="AA47" s="42"/>
      <c r="AB47" s="42"/>
      <c r="AC47" s="42"/>
      <c r="AD47" s="42"/>
      <c r="AE47" s="42"/>
      <c r="AF47" s="42"/>
      <c r="AG47" s="42"/>
    </row>
    <row r="48" spans="1:33" ht="15" customHeight="1">
      <c r="A48" s="301" t="str">
        <f t="shared" si="11"/>
        <v>Veluwestraat 120, Arnhem</v>
      </c>
      <c r="B48" s="522" t="e">
        <f>(F28+H28)*'6-Opbouw uurtarief productie'!$E$47</f>
        <v>#DIV/0!</v>
      </c>
      <c r="C48" s="522" t="e">
        <f>(G28+I28)*'6-Opbouw uurtarief productie'!$E$47</f>
        <v>#DIV/0!</v>
      </c>
      <c r="D48" s="304" t="e">
        <f t="shared" si="12"/>
        <v>#DIV/0!</v>
      </c>
      <c r="E48" s="304" t="e">
        <f>(J28+P28)*'7-Opbouw uurtarief toezicht'!$E$46</f>
        <v>#DIV/0!</v>
      </c>
      <c r="F48" s="304" t="e">
        <f>K28*'7-Opbouw uurtarief toezicht'!$E$46</f>
        <v>#DIV/0!</v>
      </c>
      <c r="G48" s="227" t="e">
        <f t="shared" si="13"/>
        <v>#DIV/0!</v>
      </c>
      <c r="H48" s="304">
        <f>SUMIF('8-Additionele kosten'!A:A,'2-Kosten per locatie'!A48,'8-Additionele kosten'!G:G)</f>
        <v>0</v>
      </c>
      <c r="I48" s="304">
        <f>SUMIF('10-Glasbewassing'!A:A,'2-Kosten per locatie'!A48,'10-Glasbewassing'!H:H)</f>
        <v>0</v>
      </c>
      <c r="J48" s="304"/>
      <c r="K48" s="549" t="e">
        <f t="shared" si="14"/>
        <v>#DIV/0!</v>
      </c>
      <c r="L48" s="304" t="e">
        <f t="shared" si="16"/>
        <v>#DIV/0!</v>
      </c>
      <c r="T48" s="56"/>
      <c r="U48" s="56"/>
      <c r="V48" s="56"/>
      <c r="W48" s="56"/>
      <c r="X48" s="56"/>
      <c r="Y48" s="42"/>
      <c r="Z48" s="42"/>
      <c r="AA48" s="42"/>
      <c r="AB48" s="42"/>
      <c r="AC48" s="42"/>
      <c r="AD48" s="42"/>
      <c r="AE48" s="42"/>
      <c r="AF48" s="42"/>
      <c r="AG48" s="42"/>
    </row>
    <row r="49" spans="1:33" ht="15" customHeight="1">
      <c r="A49" s="301" t="str">
        <f t="shared" si="11"/>
        <v>Witte Villa, Tivolilaan 10, Arnhem</v>
      </c>
      <c r="B49" s="522" t="e">
        <f>(F29+H29)*'6-Opbouw uurtarief productie'!$E$47</f>
        <v>#DIV/0!</v>
      </c>
      <c r="C49" s="522" t="e">
        <f>(G29+I29)*'6-Opbouw uurtarief productie'!$E$47</f>
        <v>#DIV/0!</v>
      </c>
      <c r="D49" s="304" t="e">
        <f>SUM(B49:C49)</f>
        <v>#DIV/0!</v>
      </c>
      <c r="E49" s="304" t="e">
        <f>(J29+P29)*'7-Opbouw uurtarief toezicht'!$E$46</f>
        <v>#DIV/0!</v>
      </c>
      <c r="F49" s="304" t="e">
        <f>K29*'7-Opbouw uurtarief toezicht'!$E$46</f>
        <v>#DIV/0!</v>
      </c>
      <c r="G49" s="227" t="e">
        <f>SUM(E49:F49)</f>
        <v>#DIV/0!</v>
      </c>
      <c r="H49" s="304">
        <f>SUMIF('8-Additionele kosten'!A:A,'2-Kosten per locatie'!A49,'8-Additionele kosten'!G:G)</f>
        <v>0</v>
      </c>
      <c r="I49" s="304">
        <f>SUMIF('10-Glasbewassing'!A:A,'2-Kosten per locatie'!A49,'10-Glasbewassing'!H:H)</f>
        <v>0</v>
      </c>
      <c r="J49" s="304"/>
      <c r="K49" s="549" t="e">
        <f t="shared" si="14"/>
        <v>#DIV/0!</v>
      </c>
      <c r="L49" s="304" t="e">
        <f t="shared" si="16"/>
        <v>#DIV/0!</v>
      </c>
      <c r="T49" s="56"/>
      <c r="U49" s="56"/>
      <c r="V49" s="56"/>
      <c r="W49" s="56"/>
      <c r="X49" s="56"/>
      <c r="Y49" s="42"/>
      <c r="Z49" s="42"/>
      <c r="AA49" s="42"/>
      <c r="AB49" s="42"/>
      <c r="AC49" s="42"/>
      <c r="AD49" s="42"/>
      <c r="AE49" s="42"/>
      <c r="AF49" s="42"/>
      <c r="AG49" s="42"/>
    </row>
    <row r="50" spans="1:33" ht="15" customHeight="1">
      <c r="A50" s="301" t="str">
        <f t="shared" si="11"/>
        <v>Kazerneplein 6, Arnhem</v>
      </c>
      <c r="B50" s="522" t="e">
        <f>(F30+H30)*'6-Opbouw uurtarief productie'!$E$47</f>
        <v>#DIV/0!</v>
      </c>
      <c r="C50" s="522" t="e">
        <f>(G30+I30)*'6-Opbouw uurtarief productie'!$E$47</f>
        <v>#DIV/0!</v>
      </c>
      <c r="D50" s="304" t="e">
        <f>SUM(B50:C50)</f>
        <v>#DIV/0!</v>
      </c>
      <c r="E50" s="304" t="e">
        <f>(J30+P30)*'7-Opbouw uurtarief toezicht'!$E$46</f>
        <v>#DIV/0!</v>
      </c>
      <c r="F50" s="304" t="e">
        <f>K30*'7-Opbouw uurtarief toezicht'!$E$46</f>
        <v>#DIV/0!</v>
      </c>
      <c r="G50" s="227" t="e">
        <f>SUM(E50:F50)</f>
        <v>#DIV/0!</v>
      </c>
      <c r="H50" s="304">
        <f>SUMIF('8-Additionele kosten'!A:A,'2-Kosten per locatie'!A50,'8-Additionele kosten'!G:G)</f>
        <v>0</v>
      </c>
      <c r="I50" s="304">
        <f>SUMIF('10-Glasbewassing'!A:A,'2-Kosten per locatie'!A50,'10-Glasbewassing'!H:H)</f>
        <v>0</v>
      </c>
      <c r="J50" s="304"/>
      <c r="K50" s="549" t="e">
        <f t="shared" si="14"/>
        <v>#DIV/0!</v>
      </c>
      <c r="L50" s="304" t="e">
        <f t="shared" ref="L50" si="18">K50/12</f>
        <v>#DIV/0!</v>
      </c>
      <c r="T50" s="56"/>
      <c r="U50" s="56"/>
      <c r="V50" s="56"/>
      <c r="W50" s="56"/>
      <c r="X50" s="56"/>
      <c r="Y50" s="42"/>
      <c r="Z50" s="42"/>
      <c r="AA50" s="42"/>
      <c r="AB50" s="42"/>
      <c r="AC50" s="42"/>
      <c r="AD50" s="42"/>
      <c r="AE50" s="42"/>
      <c r="AF50" s="42"/>
      <c r="AG50" s="42"/>
    </row>
    <row r="51" spans="1:33" ht="15" customHeight="1">
      <c r="A51" s="301" t="s">
        <v>66</v>
      </c>
      <c r="B51" s="522"/>
      <c r="C51" s="522"/>
      <c r="D51" s="304"/>
      <c r="E51" s="304"/>
      <c r="F51" s="304"/>
      <c r="G51" s="227"/>
      <c r="H51" s="304">
        <f>SUMIF('8-Additionele kosten'!A:A,'2-Kosten per locatie'!A51,'8-Additionele kosten'!G:G)</f>
        <v>0</v>
      </c>
      <c r="I51" s="304"/>
      <c r="J51" s="304"/>
      <c r="K51" s="549">
        <f t="shared" si="14"/>
        <v>0</v>
      </c>
      <c r="L51" s="304">
        <f t="shared" ref="L51:L52" si="19">K51/12</f>
        <v>0</v>
      </c>
      <c r="T51" s="56"/>
      <c r="U51" s="56"/>
      <c r="V51" s="56"/>
      <c r="W51" s="56"/>
      <c r="X51" s="56"/>
      <c r="Y51" s="42"/>
      <c r="Z51" s="42"/>
      <c r="AA51" s="42"/>
      <c r="AB51" s="42"/>
      <c r="AC51" s="42"/>
      <c r="AD51" s="42"/>
      <c r="AE51" s="42"/>
      <c r="AF51" s="42"/>
      <c r="AG51" s="42"/>
    </row>
    <row r="52" spans="1:33" ht="15" customHeight="1">
      <c r="A52" s="301" t="s">
        <v>67</v>
      </c>
      <c r="B52" s="522"/>
      <c r="C52" s="522"/>
      <c r="D52" s="304"/>
      <c r="E52" s="304"/>
      <c r="F52" s="304"/>
      <c r="G52" s="227"/>
      <c r="H52" s="304">
        <f>SUMIF('8-Additionele kosten'!A:A,'2-Kosten per locatie'!A52,'8-Additionele kosten'!G:G)</f>
        <v>0</v>
      </c>
      <c r="I52" s="304"/>
      <c r="J52" s="304"/>
      <c r="K52" s="549">
        <f t="shared" si="14"/>
        <v>0</v>
      </c>
      <c r="L52" s="304">
        <f t="shared" si="19"/>
        <v>0</v>
      </c>
      <c r="T52" s="56"/>
      <c r="U52" s="56"/>
      <c r="V52" s="56"/>
      <c r="W52" s="56"/>
      <c r="X52" s="56"/>
      <c r="Y52" s="42"/>
      <c r="Z52" s="42"/>
      <c r="AA52" s="42"/>
      <c r="AB52" s="42"/>
      <c r="AC52" s="42"/>
      <c r="AD52" s="42"/>
      <c r="AE52" s="42"/>
      <c r="AF52" s="42"/>
      <c r="AG52" s="42"/>
    </row>
    <row r="53" spans="1:33" ht="15" customHeight="1">
      <c r="A53" s="301" t="str">
        <f>A31</f>
        <v>Algemeen</v>
      </c>
      <c r="B53" s="522"/>
      <c r="C53" s="522"/>
      <c r="D53" s="304"/>
      <c r="E53" s="304"/>
      <c r="F53" s="304"/>
      <c r="G53" s="227"/>
      <c r="H53" s="304">
        <f>SUMIF('8-Additionele kosten'!A:A,'2-Kosten per locatie'!A53,'8-Additionele kosten'!G:G)</f>
        <v>0</v>
      </c>
      <c r="I53" s="304"/>
      <c r="J53" s="304">
        <f>SUMIF('11-Sanitaire voorzieningen'!A:A,'2-Kosten per locatie'!A53,'11-Sanitaire voorzieningen'!F:F)</f>
        <v>0</v>
      </c>
      <c r="K53" s="549">
        <f t="shared" si="14"/>
        <v>0</v>
      </c>
      <c r="L53" s="304">
        <f t="shared" si="16"/>
        <v>0</v>
      </c>
      <c r="T53" s="56"/>
      <c r="U53" s="56"/>
      <c r="V53" s="56"/>
      <c r="W53" s="56"/>
      <c r="X53" s="56"/>
      <c r="Y53" s="42"/>
      <c r="Z53" s="42"/>
      <c r="AA53" s="42"/>
      <c r="AB53" s="42"/>
      <c r="AC53" s="42"/>
      <c r="AD53" s="42"/>
      <c r="AE53" s="42"/>
      <c r="AF53" s="42"/>
      <c r="AG53" s="42"/>
    </row>
    <row r="54" spans="1:33" s="57" customFormat="1" ht="15" customHeight="1">
      <c r="A54" s="303" t="s">
        <v>54</v>
      </c>
      <c r="B54" s="305" t="e">
        <f t="shared" ref="B54:G54" si="20">SUM(B35:B53)</f>
        <v>#DIV/0!</v>
      </c>
      <c r="C54" s="305" t="e">
        <f t="shared" si="20"/>
        <v>#DIV/0!</v>
      </c>
      <c r="D54" s="520" t="e">
        <f t="shared" si="20"/>
        <v>#DIV/0!</v>
      </c>
      <c r="E54" s="520" t="e">
        <f t="shared" si="20"/>
        <v>#DIV/0!</v>
      </c>
      <c r="F54" s="520" t="e">
        <f t="shared" si="20"/>
        <v>#DIV/0!</v>
      </c>
      <c r="G54" s="520" t="e">
        <f t="shared" si="20"/>
        <v>#DIV/0!</v>
      </c>
      <c r="H54" s="520">
        <f t="shared" ref="H54:I54" si="21">SUM(H35:H53)</f>
        <v>0</v>
      </c>
      <c r="I54" s="520">
        <f t="shared" si="21"/>
        <v>0</v>
      </c>
      <c r="J54" s="305">
        <f t="shared" ref="J54" si="22">SUM(J35:J53)</f>
        <v>0</v>
      </c>
      <c r="K54" s="305" t="e">
        <f>SUM(K35:K53)</f>
        <v>#DIV/0!</v>
      </c>
      <c r="L54" s="305" t="e">
        <f>SUM(L35:L53)</f>
        <v>#DIV/0!</v>
      </c>
      <c r="T54" s="56"/>
      <c r="U54" s="56"/>
      <c r="V54" s="56"/>
      <c r="W54" s="56"/>
      <c r="X54" s="56"/>
    </row>
    <row r="55" spans="1:33" ht="14.1" customHeight="1">
      <c r="AC55" s="56"/>
      <c r="AD55" s="56"/>
      <c r="AE55" s="56"/>
      <c r="AF55" s="56"/>
      <c r="AG55" s="56"/>
    </row>
    <row r="56" spans="1:33" ht="14.1" customHeight="1">
      <c r="B56" s="480"/>
    </row>
    <row r="57" spans="1:33" ht="13.2">
      <c r="B57" s="480"/>
      <c r="AG57" s="42"/>
    </row>
    <row r="58" spans="1:33" ht="14.1" customHeight="1">
      <c r="B58" s="480"/>
      <c r="AG58" s="42"/>
    </row>
    <row r="59" spans="1:33" ht="14.1" customHeight="1">
      <c r="B59" s="480"/>
      <c r="AG59" s="42"/>
    </row>
    <row r="60" spans="1:33" ht="14.1" customHeight="1">
      <c r="B60" s="480"/>
      <c r="AG60" s="42"/>
    </row>
    <row r="61" spans="1:33" ht="14.1" customHeight="1">
      <c r="B61" s="480"/>
      <c r="AG61" s="42"/>
    </row>
    <row r="62" spans="1:33" ht="14.1" customHeight="1">
      <c r="B62" s="480"/>
      <c r="AG62" s="42"/>
    </row>
    <row r="63" spans="1:33" ht="14.1" customHeight="1">
      <c r="B63" s="480"/>
      <c r="AG63" s="42"/>
    </row>
    <row r="64" spans="1:33" ht="14.1" customHeight="1">
      <c r="B64" s="480"/>
      <c r="AG64" s="42"/>
    </row>
    <row r="65" spans="2:33" ht="14.1" customHeight="1">
      <c r="B65" s="480"/>
      <c r="AG65" s="42"/>
    </row>
    <row r="66" spans="2:33" ht="14.1" customHeight="1">
      <c r="B66" s="480"/>
      <c r="AG66" s="42"/>
    </row>
    <row r="67" spans="2:33" ht="14.1" customHeight="1">
      <c r="B67" s="480"/>
      <c r="AG67" s="42"/>
    </row>
    <row r="68" spans="2:33" ht="14.1" customHeight="1">
      <c r="B68" s="480"/>
    </row>
    <row r="69" spans="2:33" ht="14.1" customHeight="1">
      <c r="B69" s="480"/>
    </row>
    <row r="70" spans="2:33" ht="14.1" customHeight="1">
      <c r="B70" s="480"/>
    </row>
    <row r="71" spans="2:33" ht="14.1" customHeight="1">
      <c r="B71" s="480"/>
    </row>
    <row r="72" spans="2:33" ht="14.1" customHeight="1">
      <c r="B72" s="480"/>
    </row>
    <row r="73" spans="2:33" ht="14.1" customHeight="1">
      <c r="B73" s="480"/>
    </row>
    <row r="74" spans="2:33" ht="14.1" customHeight="1">
      <c r="B74" s="480"/>
    </row>
    <row r="75" spans="2:33" ht="14.1" customHeight="1">
      <c r="B75" s="480"/>
    </row>
    <row r="76" spans="2:33" ht="14.1" customHeight="1">
      <c r="B76" s="480"/>
    </row>
    <row r="77" spans="2:33" ht="14.1" customHeight="1">
      <c r="B77" s="480"/>
    </row>
    <row r="78" spans="2:33" ht="14.1" customHeight="1">
      <c r="B78" s="480"/>
    </row>
    <row r="79" spans="2:33" ht="14.1" customHeight="1">
      <c r="B79" s="480"/>
    </row>
    <row r="80" spans="2:33" ht="14.1" customHeight="1">
      <c r="B80" s="480"/>
    </row>
    <row r="81" spans="2:6" ht="14.1" customHeight="1">
      <c r="B81" s="480"/>
    </row>
    <row r="82" spans="2:6" ht="14.1" customHeight="1">
      <c r="B82" s="480"/>
    </row>
    <row r="83" spans="2:6" ht="14.1" customHeight="1">
      <c r="B83" s="480"/>
    </row>
    <row r="84" spans="2:6" ht="14.1" customHeight="1">
      <c r="D84" s="532"/>
      <c r="E84" s="532"/>
      <c r="F84" s="532"/>
    </row>
    <row r="85" spans="2:6" ht="14.1" customHeight="1">
      <c r="D85" s="532"/>
      <c r="E85" s="532"/>
      <c r="F85" s="532"/>
    </row>
    <row r="86" spans="2:6" ht="14.1" customHeight="1">
      <c r="D86" s="532"/>
      <c r="E86" s="532"/>
      <c r="F86" s="532"/>
    </row>
    <row r="87" spans="2:6" ht="14.1" customHeight="1">
      <c r="D87" s="532"/>
      <c r="E87" s="532"/>
      <c r="F87" s="532"/>
    </row>
    <row r="88" spans="2:6" ht="14.1" customHeight="1">
      <c r="D88" s="532"/>
      <c r="E88" s="532"/>
      <c r="F88" s="532"/>
    </row>
    <row r="89" spans="2:6" ht="14.1" customHeight="1">
      <c r="D89" s="532"/>
      <c r="E89" s="532"/>
      <c r="F89" s="532"/>
    </row>
    <row r="90" spans="2:6" ht="14.1" customHeight="1">
      <c r="D90" s="532"/>
      <c r="E90" s="532"/>
      <c r="F90" s="532"/>
    </row>
  </sheetData>
  <mergeCells count="3">
    <mergeCell ref="F13:G13"/>
    <mergeCell ref="H13:I13"/>
    <mergeCell ref="J13:K13"/>
  </mergeCells>
  <printOptions horizontalCentered="1" gridLinesSet="0"/>
  <pageMargins left="0.19685039370078741" right="0.19685039370078741" top="0.59055118110236227" bottom="0.78740157480314965" header="0.39370078740157483" footer="0.19685039370078741"/>
  <pageSetup paperSize="9" scale="68" fitToHeight="0" orientation="landscape" r:id="rId1"/>
  <headerFooter alignWithMargins="0">
    <oddFooter>&amp;L&amp;"Verdana,Standaard"&amp;F-&amp;A
Atir b.v. ©&amp;R&amp;"Verdana,Standaard"printversie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8"/>
  <sheetViews>
    <sheetView showGridLines="0" zoomScale="85" zoomScaleNormal="85" workbookViewId="0">
      <pane ySplit="9" topLeftCell="A10" activePane="bottomLeft" state="frozen"/>
      <selection activeCell="B1" sqref="B1"/>
      <selection pane="bottomLeft"/>
    </sheetView>
  </sheetViews>
  <sheetFormatPr defaultColWidth="9.109375" defaultRowHeight="13.2"/>
  <cols>
    <col min="1" max="1" width="29.5546875" style="58" customWidth="1"/>
    <col min="2" max="2" width="9.109375" style="58" customWidth="1"/>
    <col min="3" max="4" width="9.109375" style="58"/>
    <col min="5" max="6" width="9.44140625" style="58" customWidth="1"/>
    <col min="7" max="7" width="10.5546875" style="58" customWidth="1"/>
    <col min="8" max="12" width="9.44140625" style="58" customWidth="1"/>
    <col min="13" max="13" width="7.88671875" style="58" bestFit="1" customWidth="1"/>
    <col min="14" max="14" width="11" style="59" customWidth="1"/>
    <col min="15" max="15" width="10.109375" style="58" customWidth="1"/>
    <col min="16" max="16" width="11.109375" style="58" customWidth="1"/>
    <col min="17" max="17" width="9.109375" style="59"/>
    <col min="18" max="18" width="9.109375" style="2"/>
    <col min="19" max="19" width="8.88671875" style="2" customWidth="1"/>
    <col min="20" max="16384" width="9.109375" style="2"/>
  </cols>
  <sheetData>
    <row r="1" spans="1:18">
      <c r="A1" s="467" t="s">
        <v>4</v>
      </c>
    </row>
    <row r="3" spans="1:18" ht="15.6">
      <c r="A3" s="40" t="str">
        <f>'2-Kosten per locatie'!A3</f>
        <v>Naam opdrachtgever</v>
      </c>
      <c r="B3" s="49" t="str">
        <f>'2-Kosten per locatie'!B3</f>
        <v>Rijn IJssel</v>
      </c>
      <c r="C3" s="60"/>
    </row>
    <row r="4" spans="1:18" ht="15.6">
      <c r="A4" s="40" t="str">
        <f>'2-Kosten per locatie'!A4</f>
        <v>Calculatie onderdeel</v>
      </c>
      <c r="B4" s="49" t="str">
        <f ca="1">MID(CELL("bestandsnaam",$B$7),SEARCH("]",CELL("bestandsnaam",$B$7),1)+1,256)</f>
        <v>3-Productie normen</v>
      </c>
      <c r="C4" s="49"/>
    </row>
    <row r="5" spans="1:18" ht="15.6">
      <c r="A5" s="40" t="str">
        <f>'2-Kosten per locatie'!A5</f>
        <v>Gebouw/plaats</v>
      </c>
      <c r="B5" s="49" t="str">
        <f>'2-Kosten per locatie'!B5</f>
        <v>Divers</v>
      </c>
      <c r="C5" s="49"/>
    </row>
    <row r="6" spans="1:18" ht="15.6">
      <c r="A6" s="40" t="str">
        <f>'2-Kosten per locatie'!A6</f>
        <v>Referentie nummer</v>
      </c>
      <c r="B6" s="49" t="str">
        <f>'2-Kosten per locatie'!B6</f>
        <v>RIJSDVGB2026</v>
      </c>
      <c r="C6" s="49"/>
      <c r="E6" s="306" t="s">
        <v>68</v>
      </c>
      <c r="F6" s="307"/>
      <c r="G6" s="307"/>
      <c r="H6" s="308" t="e">
        <f>SUM('4-Basis ruimtestaat'!U:U)/SUM('4-Basis ruimtestaat'!N:O)</f>
        <v>#DIV/0!</v>
      </c>
      <c r="I6" s="308"/>
      <c r="J6" s="309" t="s">
        <v>69</v>
      </c>
    </row>
    <row r="7" spans="1:18">
      <c r="A7" s="61"/>
      <c r="B7" s="62"/>
      <c r="C7" s="62"/>
      <c r="D7" s="63"/>
      <c r="E7" s="64"/>
      <c r="F7" s="64"/>
      <c r="G7" s="64"/>
      <c r="H7" s="65"/>
      <c r="I7" s="65"/>
      <c r="J7" s="65"/>
      <c r="K7" s="66"/>
      <c r="M7" s="67"/>
      <c r="O7" s="68"/>
      <c r="P7" s="67"/>
      <c r="Q7" s="69"/>
    </row>
    <row r="8" spans="1:18" ht="27.75" customHeight="1">
      <c r="A8" s="310" t="s">
        <v>70</v>
      </c>
      <c r="B8" s="311">
        <v>4</v>
      </c>
      <c r="C8" s="311">
        <v>12</v>
      </c>
      <c r="D8" s="311">
        <v>20</v>
      </c>
      <c r="E8" s="311">
        <v>40</v>
      </c>
      <c r="F8" s="311">
        <v>41</v>
      </c>
      <c r="G8" s="311">
        <v>80</v>
      </c>
      <c r="H8" s="311">
        <v>120</v>
      </c>
      <c r="I8" s="311">
        <v>123</v>
      </c>
      <c r="J8" s="311">
        <v>200</v>
      </c>
      <c r="K8" s="311">
        <v>205</v>
      </c>
      <c r="M8" s="67"/>
      <c r="N8" s="312"/>
      <c r="P8" s="192"/>
      <c r="Q8" s="69"/>
    </row>
    <row r="9" spans="1:18" ht="60.6" customHeight="1">
      <c r="A9" s="313" t="s">
        <v>71</v>
      </c>
      <c r="B9" s="556" t="s">
        <v>72</v>
      </c>
      <c r="C9" s="557"/>
      <c r="D9" s="557"/>
      <c r="E9" s="557"/>
      <c r="F9" s="557"/>
      <c r="G9" s="557"/>
      <c r="H9" s="557"/>
      <c r="I9" s="557"/>
      <c r="J9" s="557"/>
      <c r="K9" s="558"/>
      <c r="L9" s="67"/>
      <c r="M9" s="314" t="s">
        <v>73</v>
      </c>
      <c r="N9" s="315" t="s">
        <v>74</v>
      </c>
      <c r="O9" s="192"/>
      <c r="P9" s="314" t="s">
        <v>75</v>
      </c>
      <c r="Q9" s="2"/>
    </row>
    <row r="10" spans="1:18">
      <c r="A10" s="316" t="s">
        <v>76</v>
      </c>
      <c r="B10" s="527"/>
      <c r="C10" s="527"/>
      <c r="D10" s="527"/>
      <c r="E10" s="528"/>
      <c r="F10" s="528"/>
      <c r="G10" s="527"/>
      <c r="H10" s="528"/>
      <c r="I10" s="528"/>
      <c r="J10" s="528"/>
      <c r="K10" s="528"/>
      <c r="L10" s="240"/>
      <c r="M10" s="317">
        <f>SUMIF('4-Basis ruimtestaat'!F:F,'3-Productie normen'!A10,'4-Basis ruimtestaat'!I:I)</f>
        <v>6566.7212260999968</v>
      </c>
      <c r="N10" s="71"/>
      <c r="O10" s="67"/>
      <c r="P10" s="318" t="s">
        <v>77</v>
      </c>
      <c r="Q10" s="2"/>
      <c r="R10" s="504"/>
    </row>
    <row r="11" spans="1:18">
      <c r="A11" s="316" t="s">
        <v>78</v>
      </c>
      <c r="B11" s="527"/>
      <c r="C11" s="527"/>
      <c r="D11" s="527"/>
      <c r="E11" s="527"/>
      <c r="F11" s="527"/>
      <c r="G11" s="527"/>
      <c r="H11" s="527"/>
      <c r="I11" s="527"/>
      <c r="J11" s="528"/>
      <c r="K11" s="528"/>
      <c r="L11" s="240"/>
      <c r="M11" s="317">
        <f>SUMIF('4-Basis ruimtestaat'!F:F,'3-Productie normen'!A11,'4-Basis ruimtestaat'!I:I)</f>
        <v>2569.3425836400002</v>
      </c>
      <c r="N11" s="58"/>
      <c r="O11" s="67"/>
      <c r="P11" s="318" t="s">
        <v>79</v>
      </c>
      <c r="Q11" s="2"/>
      <c r="R11" s="504"/>
    </row>
    <row r="12" spans="1:18">
      <c r="A12" s="316" t="s">
        <v>80</v>
      </c>
      <c r="B12" s="527"/>
      <c r="C12" s="527"/>
      <c r="D12" s="527"/>
      <c r="E12" s="527"/>
      <c r="F12" s="527"/>
      <c r="G12" s="527"/>
      <c r="H12" s="527"/>
      <c r="I12" s="527"/>
      <c r="J12" s="528"/>
      <c r="K12" s="528"/>
      <c r="L12" s="240"/>
      <c r="M12" s="317">
        <f>SUMIF('4-Basis ruimtestaat'!F:F,'3-Productie normen'!A12,'4-Basis ruimtestaat'!I:I)</f>
        <v>1206.1800000000003</v>
      </c>
      <c r="N12" s="58"/>
      <c r="O12" s="67"/>
      <c r="P12" s="318" t="s">
        <v>79</v>
      </c>
      <c r="Q12" s="2"/>
      <c r="R12" s="504"/>
    </row>
    <row r="13" spans="1:18">
      <c r="A13" s="316" t="s">
        <v>81</v>
      </c>
      <c r="B13" s="527"/>
      <c r="C13" s="527"/>
      <c r="D13" s="527"/>
      <c r="E13" s="527"/>
      <c r="F13" s="527"/>
      <c r="G13" s="527"/>
      <c r="H13" s="527"/>
      <c r="I13" s="527"/>
      <c r="J13" s="528"/>
      <c r="K13" s="528"/>
      <c r="L13" s="240"/>
      <c r="M13" s="317">
        <f>SUMIF('4-Basis ruimtestaat'!F:F,'3-Productie normen'!A13,'4-Basis ruimtestaat'!I:I)</f>
        <v>91.1</v>
      </c>
      <c r="N13" s="58"/>
      <c r="P13" s="318" t="s">
        <v>79</v>
      </c>
      <c r="Q13" s="2"/>
      <c r="R13" s="504"/>
    </row>
    <row r="14" spans="1:18">
      <c r="A14" s="316" t="s">
        <v>82</v>
      </c>
      <c r="B14" s="527"/>
      <c r="C14" s="527"/>
      <c r="D14" s="527"/>
      <c r="E14" s="527"/>
      <c r="F14" s="527"/>
      <c r="G14" s="527"/>
      <c r="H14" s="527"/>
      <c r="I14" s="527"/>
      <c r="J14" s="528"/>
      <c r="K14" s="528"/>
      <c r="L14" s="240"/>
      <c r="M14" s="317">
        <f>SUMIF('4-Basis ruimtestaat'!F:F,'3-Productie normen'!A14,'4-Basis ruimtestaat'!I:I)</f>
        <v>171.84849999999994</v>
      </c>
      <c r="N14" s="58"/>
      <c r="P14" s="318" t="s">
        <v>83</v>
      </c>
      <c r="Q14" s="2"/>
      <c r="R14" s="504"/>
    </row>
    <row r="15" spans="1:18">
      <c r="A15" s="319" t="s">
        <v>84</v>
      </c>
      <c r="B15" s="527"/>
      <c r="C15" s="527"/>
      <c r="D15" s="527"/>
      <c r="E15" s="527"/>
      <c r="F15" s="527"/>
      <c r="G15" s="527"/>
      <c r="H15" s="527"/>
      <c r="I15" s="527"/>
      <c r="J15" s="528"/>
      <c r="K15" s="528"/>
      <c r="L15" s="240"/>
      <c r="M15" s="317">
        <f>SUMIF('4-Basis ruimtestaat'!F:F,'3-Productie normen'!A15,'4-Basis ruimtestaat'!I:I)</f>
        <v>358.29935306000004</v>
      </c>
      <c r="N15" s="58"/>
      <c r="P15" s="318" t="s">
        <v>79</v>
      </c>
      <c r="Q15" s="2"/>
      <c r="R15" s="504"/>
    </row>
    <row r="16" spans="1:18">
      <c r="A16" s="316" t="s">
        <v>85</v>
      </c>
      <c r="B16" s="527"/>
      <c r="C16" s="527"/>
      <c r="D16" s="527"/>
      <c r="E16" s="527"/>
      <c r="F16" s="527"/>
      <c r="G16" s="527"/>
      <c r="H16" s="527"/>
      <c r="I16" s="527"/>
      <c r="J16" s="528"/>
      <c r="K16" s="528"/>
      <c r="L16" s="240"/>
      <c r="M16" s="317">
        <f>SUMIF('4-Basis ruimtestaat'!F:F,'3-Productie normen'!A16,'4-Basis ruimtestaat'!I:I)</f>
        <v>422.4</v>
      </c>
      <c r="N16" s="58"/>
      <c r="P16" s="318" t="s">
        <v>79</v>
      </c>
      <c r="Q16" s="2"/>
      <c r="R16" s="504"/>
    </row>
    <row r="17" spans="1:18">
      <c r="A17" s="316" t="s">
        <v>86</v>
      </c>
      <c r="B17" s="527"/>
      <c r="C17" s="527"/>
      <c r="D17" s="527"/>
      <c r="E17" s="528"/>
      <c r="F17" s="528"/>
      <c r="G17" s="528"/>
      <c r="H17" s="528"/>
      <c r="I17" s="528"/>
      <c r="J17" s="528"/>
      <c r="K17" s="528"/>
      <c r="L17" s="240"/>
      <c r="M17" s="317">
        <f>SUMIF('4-Basis ruimtestaat'!F:F,'3-Productie normen'!A17,'4-Basis ruimtestaat'!I:I)</f>
        <v>13735.631673250005</v>
      </c>
      <c r="N17" s="58"/>
      <c r="P17" s="318" t="s">
        <v>79</v>
      </c>
      <c r="Q17" s="2"/>
      <c r="R17" s="504"/>
    </row>
    <row r="18" spans="1:18">
      <c r="A18" s="316" t="s">
        <v>87</v>
      </c>
      <c r="B18" s="528"/>
      <c r="C18" s="527"/>
      <c r="D18" s="527"/>
      <c r="E18" s="527"/>
      <c r="F18" s="527"/>
      <c r="G18" s="527"/>
      <c r="H18" s="527"/>
      <c r="I18" s="527"/>
      <c r="J18" s="528"/>
      <c r="K18" s="528"/>
      <c r="L18" s="240"/>
      <c r="M18" s="317">
        <f>SUMIF('4-Basis ruimtestaat'!F:F,'3-Productie normen'!A18,'4-Basis ruimtestaat'!I:I)</f>
        <v>2104.9519500000001</v>
      </c>
      <c r="N18" s="58"/>
      <c r="P18" s="318" t="s">
        <v>79</v>
      </c>
      <c r="Q18" s="2"/>
      <c r="R18" s="504"/>
    </row>
    <row r="19" spans="1:18">
      <c r="A19" s="316" t="s">
        <v>88</v>
      </c>
      <c r="B19" s="527"/>
      <c r="C19" s="527"/>
      <c r="D19" s="527"/>
      <c r="E19" s="527"/>
      <c r="F19" s="527"/>
      <c r="G19" s="527"/>
      <c r="H19" s="527"/>
      <c r="I19" s="527"/>
      <c r="J19" s="528"/>
      <c r="K19" s="528"/>
      <c r="L19" s="240"/>
      <c r="M19" s="317">
        <f>SUMIF('4-Basis ruimtestaat'!F:F,'3-Productie normen'!A19,'4-Basis ruimtestaat'!I:I)</f>
        <v>784.89199999999994</v>
      </c>
      <c r="N19" s="58"/>
      <c r="P19" s="318" t="s">
        <v>83</v>
      </c>
      <c r="Q19" s="2"/>
      <c r="R19" s="504"/>
    </row>
    <row r="20" spans="1:18">
      <c r="A20" s="316" t="s">
        <v>89</v>
      </c>
      <c r="B20" s="527"/>
      <c r="C20" s="528"/>
      <c r="D20" s="527"/>
      <c r="E20" s="528"/>
      <c r="F20" s="528"/>
      <c r="G20" s="527"/>
      <c r="H20" s="528"/>
      <c r="I20" s="528"/>
      <c r="J20" s="528"/>
      <c r="K20" s="528"/>
      <c r="L20" s="240"/>
      <c r="M20" s="317">
        <f>SUMIF('4-Basis ruimtestaat'!F:F,'3-Productie normen'!A20,'4-Basis ruimtestaat'!I:I)</f>
        <v>17071.209620979997</v>
      </c>
      <c r="N20" s="58"/>
      <c r="P20" s="318" t="s">
        <v>90</v>
      </c>
      <c r="Q20" s="2"/>
      <c r="R20" s="504"/>
    </row>
    <row r="21" spans="1:18">
      <c r="A21" s="319" t="s">
        <v>91</v>
      </c>
      <c r="B21" s="527"/>
      <c r="C21" s="527"/>
      <c r="D21" s="527"/>
      <c r="E21" s="527"/>
      <c r="F21" s="527"/>
      <c r="G21" s="528"/>
      <c r="H21" s="527"/>
      <c r="I21" s="527"/>
      <c r="J21" s="528"/>
      <c r="K21" s="528"/>
      <c r="L21" s="240"/>
      <c r="M21" s="317">
        <f>SUMIF('4-Basis ruimtestaat'!F:F,'3-Productie normen'!A21,'4-Basis ruimtestaat'!I:I)</f>
        <v>55.43739999999999</v>
      </c>
      <c r="N21" s="58"/>
      <c r="P21" s="318" t="s">
        <v>79</v>
      </c>
      <c r="Q21" s="2"/>
      <c r="R21" s="504"/>
    </row>
    <row r="22" spans="1:18">
      <c r="A22" s="319" t="s">
        <v>92</v>
      </c>
      <c r="B22" s="528"/>
      <c r="C22" s="528"/>
      <c r="D22" s="528"/>
      <c r="E22" s="528"/>
      <c r="F22" s="528"/>
      <c r="G22" s="527"/>
      <c r="H22" s="527"/>
      <c r="I22" s="527"/>
      <c r="J22" s="528"/>
      <c r="K22" s="528"/>
      <c r="L22" s="240"/>
      <c r="M22" s="317">
        <f>SUMIF('4-Basis ruimtestaat'!F:F,'3-Productie normen'!A22,'4-Basis ruimtestaat'!I:I)</f>
        <v>1015.2199999999999</v>
      </c>
      <c r="N22" s="58"/>
      <c r="P22" s="318" t="s">
        <v>79</v>
      </c>
      <c r="Q22" s="2"/>
      <c r="R22" s="504"/>
    </row>
    <row r="23" spans="1:18">
      <c r="A23" s="319" t="s">
        <v>93</v>
      </c>
      <c r="B23" s="527"/>
      <c r="C23" s="527"/>
      <c r="D23" s="527"/>
      <c r="E23" s="528"/>
      <c r="F23" s="528"/>
      <c r="G23" s="528"/>
      <c r="H23" s="528"/>
      <c r="I23" s="528"/>
      <c r="J23" s="528"/>
      <c r="K23" s="528"/>
      <c r="L23" s="240"/>
      <c r="M23" s="317">
        <f>SUMIF('4-Basis ruimtestaat'!F:F,'3-Productie normen'!A23,'4-Basis ruimtestaat'!I:I)</f>
        <v>12739.33241329</v>
      </c>
      <c r="N23" s="58"/>
      <c r="P23" s="318" t="s">
        <v>90</v>
      </c>
      <c r="Q23" s="2"/>
      <c r="R23" s="504"/>
    </row>
    <row r="24" spans="1:18">
      <c r="A24" s="319" t="s">
        <v>94</v>
      </c>
      <c r="B24" s="527"/>
      <c r="C24" s="528"/>
      <c r="D24" s="527"/>
      <c r="E24" s="527"/>
      <c r="F24" s="527"/>
      <c r="G24" s="527"/>
      <c r="H24" s="528"/>
      <c r="I24" s="528"/>
      <c r="J24" s="528"/>
      <c r="K24" s="528"/>
      <c r="L24" s="240"/>
      <c r="M24" s="317">
        <f>SUMIF('4-Basis ruimtestaat'!F:F,'3-Productie normen'!A24,'4-Basis ruimtestaat'!I:I)</f>
        <v>2820.9572086500002</v>
      </c>
      <c r="N24" s="58"/>
      <c r="P24" s="318" t="s">
        <v>79</v>
      </c>
      <c r="Q24" s="2"/>
      <c r="R24" s="504"/>
    </row>
    <row r="25" spans="1:18">
      <c r="A25" s="319" t="s">
        <v>95</v>
      </c>
      <c r="B25" s="527"/>
      <c r="C25" s="527"/>
      <c r="D25" s="527"/>
      <c r="E25" s="527"/>
      <c r="F25" s="527"/>
      <c r="G25" s="527"/>
      <c r="H25" s="528"/>
      <c r="I25" s="528"/>
      <c r="J25" s="528"/>
      <c r="K25" s="528"/>
      <c r="L25" s="240"/>
      <c r="M25" s="317">
        <f>SUMIF('4-Basis ruimtestaat'!F:F,'3-Productie normen'!A25,'4-Basis ruimtestaat'!I:I)</f>
        <v>1680.4224413700006</v>
      </c>
      <c r="N25" s="58"/>
      <c r="P25" s="318" t="s">
        <v>83</v>
      </c>
      <c r="Q25" s="2"/>
      <c r="R25" s="504"/>
    </row>
    <row r="26" spans="1:18">
      <c r="A26" s="319" t="s">
        <v>96</v>
      </c>
      <c r="B26" s="527"/>
      <c r="C26" s="527"/>
      <c r="D26" s="527"/>
      <c r="E26" s="527"/>
      <c r="F26" s="527"/>
      <c r="G26" s="527"/>
      <c r="H26" s="527"/>
      <c r="I26" s="527"/>
      <c r="J26" s="528"/>
      <c r="K26" s="528"/>
      <c r="L26" s="240"/>
      <c r="M26" s="317">
        <f>SUMIF('4-Basis ruimtestaat'!F:F,'3-Productie normen'!A26,'4-Basis ruimtestaat'!I:I)</f>
        <v>2424.75</v>
      </c>
      <c r="N26" s="58"/>
      <c r="P26" s="318" t="s">
        <v>79</v>
      </c>
      <c r="Q26" s="2"/>
      <c r="R26" s="504"/>
    </row>
    <row r="27" spans="1:18">
      <c r="A27" s="319" t="s">
        <v>97</v>
      </c>
      <c r="B27" s="527"/>
      <c r="C27" s="527"/>
      <c r="D27" s="527"/>
      <c r="E27" s="528"/>
      <c r="F27" s="528"/>
      <c r="G27" s="528"/>
      <c r="H27" s="527"/>
      <c r="I27" s="527"/>
      <c r="J27" s="528"/>
      <c r="K27" s="528"/>
      <c r="L27" s="240"/>
      <c r="M27" s="317">
        <f>SUMIF('4-Basis ruimtestaat'!F:F,'3-Productie normen'!A27,'4-Basis ruimtestaat'!I:I)</f>
        <v>1818.9474410499993</v>
      </c>
      <c r="N27" s="58"/>
      <c r="P27" s="318" t="s">
        <v>79</v>
      </c>
      <c r="Q27" s="2"/>
      <c r="R27" s="504"/>
    </row>
    <row r="28" spans="1:18">
      <c r="A28" s="319" t="s">
        <v>98</v>
      </c>
      <c r="B28" s="527"/>
      <c r="C28" s="527"/>
      <c r="D28" s="527"/>
      <c r="E28" s="527"/>
      <c r="F28" s="527"/>
      <c r="G28" s="527"/>
      <c r="H28" s="527"/>
      <c r="I28" s="527"/>
      <c r="J28" s="528"/>
      <c r="K28" s="528"/>
      <c r="L28" s="240"/>
      <c r="M28" s="317">
        <f>SUMIF('4-Basis ruimtestaat'!F:F,'3-Productie normen'!A28,'4-Basis ruimtestaat'!I:I)</f>
        <v>119.30000000000001</v>
      </c>
      <c r="N28" s="58"/>
      <c r="P28" s="318" t="s">
        <v>79</v>
      </c>
      <c r="Q28" s="2"/>
      <c r="R28" s="504"/>
    </row>
    <row r="29" spans="1:18">
      <c r="A29" s="319" t="s">
        <v>99</v>
      </c>
      <c r="B29" s="527"/>
      <c r="C29" s="528"/>
      <c r="D29" s="527"/>
      <c r="E29" s="527"/>
      <c r="F29" s="527"/>
      <c r="G29" s="527"/>
      <c r="H29" s="528"/>
      <c r="I29" s="528"/>
      <c r="J29" s="528"/>
      <c r="K29" s="528"/>
      <c r="L29" s="240"/>
      <c r="M29" s="317">
        <f>SUMIF('4-Basis ruimtestaat'!F:F,'3-Productie normen'!A29,'4-Basis ruimtestaat'!I:I)</f>
        <v>2555.9818122899997</v>
      </c>
      <c r="N29" s="58"/>
      <c r="P29" s="318" t="s">
        <v>77</v>
      </c>
      <c r="Q29" s="2"/>
      <c r="R29" s="504"/>
    </row>
    <row r="30" spans="1:18">
      <c r="A30" s="319"/>
      <c r="B30" s="527"/>
      <c r="C30" s="527"/>
      <c r="D30" s="527"/>
      <c r="E30" s="527"/>
      <c r="F30" s="527"/>
      <c r="G30" s="527"/>
      <c r="H30" s="527"/>
      <c r="I30" s="527"/>
      <c r="J30" s="527"/>
      <c r="K30" s="527"/>
      <c r="L30" s="240"/>
      <c r="M30" s="317">
        <f>SUMIF('4-Basis ruimtestaat'!F:F,'3-Productie normen'!A30,'4-Basis ruimtestaat'!I:I)</f>
        <v>0</v>
      </c>
      <c r="N30" s="58"/>
      <c r="P30" s="318"/>
      <c r="Q30" s="2"/>
      <c r="R30" s="504"/>
    </row>
    <row r="31" spans="1:18">
      <c r="A31" s="319"/>
      <c r="B31" s="320"/>
      <c r="C31" s="320"/>
      <c r="D31" s="320"/>
      <c r="E31" s="320"/>
      <c r="F31" s="320"/>
      <c r="G31" s="320"/>
      <c r="H31" s="320"/>
      <c r="I31" s="320"/>
      <c r="J31" s="321"/>
      <c r="K31" s="321"/>
      <c r="L31" s="240"/>
      <c r="M31" s="317"/>
      <c r="N31" s="58"/>
      <c r="O31" s="70"/>
      <c r="P31" s="318"/>
      <c r="Q31" s="2"/>
    </row>
    <row r="32" spans="1:18">
      <c r="A32" s="319" t="s">
        <v>100</v>
      </c>
      <c r="B32" s="320"/>
      <c r="C32" s="320"/>
      <c r="D32" s="320"/>
      <c r="E32" s="320"/>
      <c r="F32" s="320"/>
      <c r="G32" s="320"/>
      <c r="H32" s="320"/>
      <c r="I32" s="320"/>
      <c r="J32" s="321"/>
      <c r="K32" s="321"/>
      <c r="L32" s="240"/>
      <c r="M32" s="317">
        <f>SUMIF('4-Basis ruimtestaat'!F:F,'3-Productie normen'!A32,'4-Basis ruimtestaat'!I:I)</f>
        <v>7903.4714632300002</v>
      </c>
      <c r="N32" s="58"/>
      <c r="O32" s="70"/>
      <c r="P32" s="318" t="s">
        <v>101</v>
      </c>
      <c r="Q32" s="2"/>
    </row>
    <row r="33" spans="1:17">
      <c r="A33" s="322" t="s">
        <v>54</v>
      </c>
      <c r="B33" s="323"/>
      <c r="C33" s="323"/>
      <c r="D33" s="323"/>
      <c r="E33" s="323"/>
      <c r="F33" s="323"/>
      <c r="G33" s="323"/>
      <c r="H33" s="323"/>
      <c r="I33" s="323"/>
      <c r="J33" s="324"/>
      <c r="K33" s="324"/>
      <c r="L33" s="241"/>
      <c r="M33" s="325">
        <f>SUM(M10:M32)</f>
        <v>78216.397086910016</v>
      </c>
      <c r="N33" s="58"/>
      <c r="O33" s="67"/>
      <c r="P33" s="326"/>
      <c r="Q33" s="2"/>
    </row>
    <row r="34" spans="1:17">
      <c r="N34" s="58"/>
      <c r="O34" s="67"/>
      <c r="Q34" s="2"/>
    </row>
    <row r="35" spans="1:17" ht="16.2">
      <c r="A35" s="327" t="s">
        <v>102</v>
      </c>
      <c r="B35" s="328">
        <v>2</v>
      </c>
      <c r="C35" s="328">
        <v>3</v>
      </c>
      <c r="D35" s="328">
        <v>4</v>
      </c>
      <c r="E35" s="328">
        <v>5</v>
      </c>
      <c r="F35" s="328">
        <v>6</v>
      </c>
      <c r="G35" s="328">
        <v>7</v>
      </c>
      <c r="H35" s="328">
        <v>8</v>
      </c>
      <c r="I35" s="328">
        <v>9</v>
      </c>
      <c r="J35" s="328">
        <v>10</v>
      </c>
      <c r="K35" s="531">
        <v>11</v>
      </c>
      <c r="L35" s="67"/>
      <c r="M35" s="518"/>
      <c r="N35" s="58"/>
      <c r="P35" s="59"/>
      <c r="Q35" s="2"/>
    </row>
    <row r="37" spans="1:17">
      <c r="A37" s="183" t="s">
        <v>103</v>
      </c>
      <c r="B37" s="183" t="s">
        <v>104</v>
      </c>
      <c r="C37" s="184" t="s">
        <v>105</v>
      </c>
    </row>
    <row r="38" spans="1:17">
      <c r="A38" s="72" t="s">
        <v>106</v>
      </c>
      <c r="B38" s="73">
        <v>4</v>
      </c>
      <c r="C38" s="193">
        <v>2</v>
      </c>
    </row>
    <row r="39" spans="1:17">
      <c r="A39" s="72" t="s">
        <v>107</v>
      </c>
      <c r="B39" s="73">
        <v>12</v>
      </c>
      <c r="C39" s="193">
        <v>3</v>
      </c>
    </row>
    <row r="40" spans="1:17">
      <c r="A40" s="72" t="s">
        <v>108</v>
      </c>
      <c r="B40" s="73">
        <v>20</v>
      </c>
      <c r="C40" s="193">
        <v>4</v>
      </c>
    </row>
    <row r="41" spans="1:17">
      <c r="A41" s="72" t="s">
        <v>109</v>
      </c>
      <c r="B41" s="73">
        <v>40</v>
      </c>
      <c r="C41" s="193">
        <v>5</v>
      </c>
    </row>
    <row r="42" spans="1:17">
      <c r="A42" s="72" t="s">
        <v>110</v>
      </c>
      <c r="B42" s="73">
        <v>41</v>
      </c>
      <c r="C42" s="193">
        <v>6</v>
      </c>
    </row>
    <row r="43" spans="1:17">
      <c r="A43" s="72" t="s">
        <v>111</v>
      </c>
      <c r="B43" s="73">
        <v>80</v>
      </c>
      <c r="C43" s="193">
        <v>7</v>
      </c>
    </row>
    <row r="44" spans="1:17">
      <c r="A44" s="72" t="s">
        <v>112</v>
      </c>
      <c r="B44" s="73">
        <v>120</v>
      </c>
      <c r="C44" s="193">
        <v>8</v>
      </c>
    </row>
    <row r="45" spans="1:17">
      <c r="A45" s="72" t="s">
        <v>113</v>
      </c>
      <c r="B45" s="73">
        <v>123</v>
      </c>
      <c r="C45" s="193">
        <v>9</v>
      </c>
    </row>
    <row r="46" spans="1:17">
      <c r="A46" s="72" t="s">
        <v>114</v>
      </c>
      <c r="B46" s="73">
        <v>200</v>
      </c>
      <c r="C46" s="193">
        <v>10</v>
      </c>
    </row>
    <row r="47" spans="1:17">
      <c r="A47" s="72" t="s">
        <v>115</v>
      </c>
      <c r="B47" s="74">
        <v>205</v>
      </c>
      <c r="C47" s="193">
        <v>11</v>
      </c>
    </row>
    <row r="48" spans="1:17">
      <c r="A48" s="545"/>
      <c r="B48" s="546"/>
      <c r="C48" s="547"/>
    </row>
  </sheetData>
  <mergeCells count="1">
    <mergeCell ref="B9:K9"/>
  </mergeCells>
  <conditionalFormatting sqref="N8">
    <cfRule type="cellIs" dxfId="8" priority="1" operator="lessThan">
      <formula>1</formula>
    </cfRule>
  </conditionalFormatting>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2367"/>
  <sheetViews>
    <sheetView showGridLines="0" showZeros="0" zoomScale="76" zoomScaleNormal="76" zoomScalePageLayoutView="75" workbookViewId="0">
      <pane xSplit="1" ySplit="9" topLeftCell="B10" activePane="bottomRight" state="frozen"/>
      <selection pane="topRight" activeCell="B1" sqref="B1"/>
      <selection pane="bottomLeft" activeCell="B1" sqref="B1"/>
      <selection pane="bottomRight" activeCell="B1" sqref="B1"/>
    </sheetView>
  </sheetViews>
  <sheetFormatPr defaultColWidth="8.5546875" defaultRowHeight="14.1" customHeight="1"/>
  <cols>
    <col min="1" max="1" width="6.5546875" style="58" bestFit="1" customWidth="1"/>
    <col min="2" max="2" width="33" style="477" bestFit="1" customWidth="1"/>
    <col min="3" max="3" width="24.44140625" style="58" customWidth="1"/>
    <col min="4" max="4" width="12.44140625" style="58" bestFit="1" customWidth="1"/>
    <col min="5" max="5" width="43.44140625" style="243" customWidth="1"/>
    <col min="6" max="6" width="22.5546875" style="58" bestFit="1" customWidth="1"/>
    <col min="7" max="7" width="26.109375" style="58" bestFit="1" customWidth="1"/>
    <col min="8" max="8" width="42.44140625" style="58" bestFit="1" customWidth="1"/>
    <col min="9" max="9" width="13.44140625" style="477" bestFit="1" customWidth="1"/>
    <col min="10" max="10" width="13.44140625" style="477" customWidth="1"/>
    <col min="11" max="11" width="12.109375" style="58" customWidth="1"/>
    <col min="12" max="12" width="11.5546875" style="510" customWidth="1"/>
    <col min="13" max="13" width="11.44140625" style="513" customWidth="1"/>
    <col min="14" max="14" width="11.88671875" style="84" customWidth="1"/>
    <col min="15" max="15" width="13.5546875" style="58" customWidth="1"/>
    <col min="16" max="16" width="10.5546875" style="58" customWidth="1"/>
    <col min="17" max="17" width="15.5546875" style="58" customWidth="1"/>
    <col min="18" max="18" width="11" style="58" customWidth="1"/>
    <col min="19" max="19" width="36.109375" style="58" customWidth="1"/>
    <col min="20" max="20" width="2.44140625" style="58" customWidth="1"/>
    <col min="21" max="21" width="17.44140625" style="58" customWidth="1"/>
    <col min="22" max="22" width="12.109375" style="58" bestFit="1" customWidth="1"/>
    <col min="23" max="23" width="15.5546875" style="2" bestFit="1" customWidth="1"/>
    <col min="24" max="16384" width="8.5546875" style="2"/>
  </cols>
  <sheetData>
    <row r="1" spans="1:22" ht="13.2">
      <c r="B1" s="468" t="s">
        <v>4</v>
      </c>
      <c r="I1" s="58"/>
      <c r="J1" s="58"/>
      <c r="M1" s="83"/>
      <c r="N1" s="58"/>
    </row>
    <row r="2" spans="1:22" ht="14.1" customHeight="1">
      <c r="A2" s="75">
        <v>2</v>
      </c>
      <c r="B2" s="194"/>
      <c r="C2" s="76"/>
      <c r="D2" s="77"/>
      <c r="E2" s="244"/>
      <c r="F2" s="78"/>
      <c r="G2" s="78"/>
      <c r="H2" s="79"/>
      <c r="I2" s="79"/>
      <c r="J2" s="79"/>
      <c r="K2" s="80"/>
      <c r="L2" s="511"/>
      <c r="M2" s="512"/>
      <c r="N2" s="81"/>
      <c r="O2" s="79"/>
      <c r="P2" s="82"/>
      <c r="Q2" s="82"/>
      <c r="R2" s="82"/>
      <c r="S2" s="78"/>
      <c r="T2" s="78"/>
    </row>
    <row r="3" spans="1:22" ht="14.1" customHeight="1">
      <c r="A3" s="75">
        <v>3</v>
      </c>
      <c r="B3" s="40" t="str">
        <f>'2-Kosten per locatie'!A3</f>
        <v>Naam opdrachtgever</v>
      </c>
      <c r="C3" s="49" t="str">
        <f>'2-Kosten per locatie'!B3</f>
        <v>Rijn IJssel</v>
      </c>
      <c r="E3" s="245"/>
      <c r="H3" s="79"/>
      <c r="I3" s="79"/>
      <c r="J3" s="79"/>
      <c r="K3" s="80"/>
      <c r="L3" s="511"/>
      <c r="M3" s="512"/>
      <c r="N3" s="81"/>
      <c r="O3" s="79"/>
      <c r="P3" s="82"/>
      <c r="Q3" s="82"/>
      <c r="R3" s="82"/>
      <c r="S3" s="78"/>
      <c r="T3" s="78"/>
    </row>
    <row r="4" spans="1:22" ht="14.1" customHeight="1">
      <c r="A4" s="75">
        <v>4</v>
      </c>
      <c r="B4" s="40" t="str">
        <f>'2-Kosten per locatie'!A4</f>
        <v>Calculatie onderdeel</v>
      </c>
      <c r="C4" s="49" t="str">
        <f ca="1">MID(CELL("bestandsnaam",$C$9),SEARCH("]",CELL("bestandsnaam",$C$9),1)+1,256)</f>
        <v>4-Basis ruimtestaat</v>
      </c>
      <c r="E4" s="246"/>
      <c r="H4" s="79"/>
      <c r="I4" s="79"/>
      <c r="J4" s="79"/>
      <c r="K4" s="80"/>
      <c r="L4" s="511"/>
      <c r="M4" s="512"/>
      <c r="N4" s="81"/>
      <c r="O4" s="79"/>
      <c r="P4" s="82"/>
      <c r="Q4" s="82"/>
      <c r="R4" s="82"/>
      <c r="S4" s="78"/>
      <c r="T4" s="78"/>
    </row>
    <row r="5" spans="1:22" ht="14.1" customHeight="1">
      <c r="A5" s="75">
        <v>5</v>
      </c>
      <c r="B5" s="40" t="str">
        <f>'2-Kosten per locatie'!A5</f>
        <v>Gebouw/plaats</v>
      </c>
      <c r="C5" s="49" t="str">
        <f>'2-Kosten per locatie'!B5</f>
        <v>Divers</v>
      </c>
      <c r="E5" s="245"/>
      <c r="H5" s="79"/>
      <c r="I5" s="79"/>
      <c r="J5" s="79"/>
      <c r="K5" s="80"/>
      <c r="L5" s="511"/>
      <c r="M5" s="512"/>
      <c r="N5" s="81"/>
      <c r="O5" s="79"/>
      <c r="P5" s="82"/>
      <c r="Q5" s="550" t="s">
        <v>116</v>
      </c>
      <c r="R5" s="82"/>
      <c r="S5" s="78"/>
      <c r="T5" s="78"/>
    </row>
    <row r="6" spans="1:22" ht="14.1" customHeight="1">
      <c r="A6" s="75">
        <v>6</v>
      </c>
      <c r="B6" s="40" t="str">
        <f>'2-Kosten per locatie'!A6</f>
        <v>Referentie nummer</v>
      </c>
      <c r="C6" s="49" t="str">
        <f>'2-Kosten per locatie'!B6</f>
        <v>RIJSDVGB2026</v>
      </c>
      <c r="E6" s="245"/>
      <c r="H6" s="79"/>
      <c r="I6" s="79"/>
      <c r="J6" s="79"/>
      <c r="K6" s="80"/>
      <c r="L6" s="511"/>
      <c r="M6" s="512"/>
      <c r="N6" s="81"/>
      <c r="O6" s="79"/>
      <c r="P6" s="82"/>
      <c r="Q6" s="550"/>
      <c r="R6" s="82"/>
      <c r="S6" s="78"/>
      <c r="T6" s="78"/>
    </row>
    <row r="7" spans="1:22" ht="12.75" customHeight="1">
      <c r="A7" s="75">
        <v>7</v>
      </c>
      <c r="B7" s="40" t="str">
        <f>'2-Kosten per locatie'!A7</f>
        <v>Naam dienstverlener</v>
      </c>
      <c r="C7" s="49">
        <f>'2-Kosten per locatie'!B7</f>
        <v>0</v>
      </c>
      <c r="E7" s="245"/>
      <c r="H7" s="79"/>
      <c r="I7" s="79"/>
      <c r="J7" s="79"/>
      <c r="K7" s="80"/>
      <c r="L7" s="511"/>
      <c r="M7" s="512"/>
      <c r="N7" s="81"/>
      <c r="O7" s="79"/>
      <c r="P7" s="82"/>
      <c r="Q7" s="551"/>
      <c r="R7" s="82"/>
      <c r="S7" s="78"/>
      <c r="T7" s="78"/>
    </row>
    <row r="8" spans="1:22" ht="14.1" customHeight="1">
      <c r="A8" s="75">
        <v>8</v>
      </c>
      <c r="B8" s="78"/>
      <c r="C8" s="78"/>
      <c r="D8" s="77"/>
      <c r="E8" s="244"/>
      <c r="F8" s="78"/>
      <c r="G8" s="78"/>
      <c r="H8" s="79"/>
      <c r="I8" s="79"/>
      <c r="J8" s="79"/>
      <c r="K8" s="80"/>
      <c r="L8" s="511"/>
      <c r="M8" s="512"/>
      <c r="N8" s="81"/>
      <c r="O8" s="79"/>
      <c r="P8" s="79"/>
      <c r="Q8" s="329">
        <f>'3-Productie normen'!N8</f>
        <v>0</v>
      </c>
      <c r="R8" s="82"/>
      <c r="S8" s="78"/>
      <c r="T8" s="78"/>
    </row>
    <row r="9" spans="1:22" ht="50.4" customHeight="1">
      <c r="A9" s="75">
        <v>9</v>
      </c>
      <c r="B9" s="214" t="s">
        <v>117</v>
      </c>
      <c r="C9" s="214" t="s">
        <v>118</v>
      </c>
      <c r="D9" s="214" t="s">
        <v>119</v>
      </c>
      <c r="E9" s="214" t="s">
        <v>120</v>
      </c>
      <c r="F9" s="214" t="s">
        <v>121</v>
      </c>
      <c r="G9" s="330" t="s">
        <v>122</v>
      </c>
      <c r="H9" s="330" t="s">
        <v>123</v>
      </c>
      <c r="I9" s="331" t="s">
        <v>124</v>
      </c>
      <c r="J9" s="525" t="s">
        <v>125</v>
      </c>
      <c r="K9" s="332" t="s">
        <v>126</v>
      </c>
      <c r="L9" s="191" t="s">
        <v>127</v>
      </c>
      <c r="M9" s="191" t="s">
        <v>128</v>
      </c>
      <c r="N9" s="332" t="s">
        <v>129</v>
      </c>
      <c r="O9" s="332" t="s">
        <v>130</v>
      </c>
      <c r="P9" s="332" t="s">
        <v>131</v>
      </c>
      <c r="Q9" s="332" t="s">
        <v>74</v>
      </c>
      <c r="R9" s="195" t="s">
        <v>132</v>
      </c>
      <c r="S9" s="195" t="s">
        <v>133</v>
      </c>
      <c r="T9" s="196"/>
      <c r="U9" s="195" t="s">
        <v>134</v>
      </c>
      <c r="V9" s="2"/>
    </row>
    <row r="10" spans="1:22" s="14" customFormat="1" ht="14.1" customHeight="1">
      <c r="A10" s="75">
        <v>10</v>
      </c>
      <c r="B10" s="300" t="s">
        <v>37</v>
      </c>
      <c r="C10" s="481" t="s">
        <v>135</v>
      </c>
      <c r="D10" s="495" t="s">
        <v>136</v>
      </c>
      <c r="E10" s="300" t="s">
        <v>137</v>
      </c>
      <c r="F10" s="300" t="s">
        <v>89</v>
      </c>
      <c r="G10" s="72" t="s">
        <v>138</v>
      </c>
      <c r="H10" s="482" t="s">
        <v>138</v>
      </c>
      <c r="I10" s="496">
        <v>54</v>
      </c>
      <c r="J10" s="526"/>
      <c r="K10" s="333">
        <f t="shared" ref="K10:K73" si="0">SUM(L10:M10)</f>
        <v>205</v>
      </c>
      <c r="L10" s="534">
        <v>205</v>
      </c>
      <c r="M10" s="534"/>
      <c r="N10" s="247" t="e">
        <f>IF(L10="nio",0,IF(L10&gt;0,L10*I10/P10,0))*J10*VLOOKUP(B10,'2-Kosten per locatie'!$A$14:$C$31,3,FALSE)</f>
        <v>#DIV/0!</v>
      </c>
      <c r="O10" s="247">
        <f>IF(M10&gt;0,M10*I10/Q10,0)*VLOOKUP(B10,'2-Kosten per locatie'!$A$14:$C$31,3,FALSE)</f>
        <v>0</v>
      </c>
      <c r="P10" s="334">
        <f>IF(L10="nio",0,IF(L10&gt;0,VLOOKUP(F10,'3-Productie normen'!A:O,VLOOKUP(L10,'3-Productie normen'!$B$38:$C$48,2,FALSE),FALSE)))*J10</f>
        <v>0</v>
      </c>
      <c r="Q10" s="334">
        <f t="shared" ref="Q10:Q73" si="1">IF(M10&gt;0,P10*$Q$8,0)</f>
        <v>0</v>
      </c>
      <c r="R10" s="335" t="str">
        <f>VLOOKUP(F10,'3-Productie normen'!A:P,16,FALSE)</f>
        <v>L</v>
      </c>
      <c r="S10" s="335"/>
      <c r="T10" s="58"/>
      <c r="U10" s="336">
        <f t="shared" ref="U10:U73" si="2">K10*I10</f>
        <v>11070</v>
      </c>
    </row>
    <row r="11" spans="1:22" ht="14.1" customHeight="1">
      <c r="A11" s="75">
        <v>11</v>
      </c>
      <c r="B11" s="300" t="s">
        <v>37</v>
      </c>
      <c r="C11" s="481" t="s">
        <v>135</v>
      </c>
      <c r="D11" s="483" t="s">
        <v>139</v>
      </c>
      <c r="E11" s="72" t="s">
        <v>137</v>
      </c>
      <c r="F11" s="300" t="s">
        <v>89</v>
      </c>
      <c r="G11" s="72" t="s">
        <v>138</v>
      </c>
      <c r="H11" s="482" t="s">
        <v>138</v>
      </c>
      <c r="I11" s="496">
        <v>57</v>
      </c>
      <c r="J11" s="526"/>
      <c r="K11" s="333">
        <f t="shared" si="0"/>
        <v>205</v>
      </c>
      <c r="L11" s="534">
        <v>205</v>
      </c>
      <c r="M11" s="534"/>
      <c r="N11" s="247" t="e">
        <f>IF(L11="nio",0,IF(L11&gt;0,L11*I11/P11,0))*VLOOKUP(B11,'2-Kosten per locatie'!$A$14:$C$31,3,FALSE)</f>
        <v>#DIV/0!</v>
      </c>
      <c r="O11" s="247">
        <f>IF(M11&gt;0,M11*I11/Q11,0)*VLOOKUP(B11,'2-Kosten per locatie'!$A$14:$C$31,3,FALSE)</f>
        <v>0</v>
      </c>
      <c r="P11" s="334">
        <f>IF(L11="nio",0,IF(L11&gt;0,VLOOKUP(F11,'3-Productie normen'!A:O,VLOOKUP(L11,'3-Productie normen'!$B$38:$C$48,2,FALSE),FALSE)))*J11</f>
        <v>0</v>
      </c>
      <c r="Q11" s="334">
        <f t="shared" si="1"/>
        <v>0</v>
      </c>
      <c r="R11" s="335" t="str">
        <f>VLOOKUP(F11,'3-Productie normen'!A:P,16,FALSE)</f>
        <v>L</v>
      </c>
      <c r="S11" s="335"/>
      <c r="U11" s="336">
        <f t="shared" si="2"/>
        <v>11685</v>
      </c>
      <c r="V11" s="2"/>
    </row>
    <row r="12" spans="1:22" ht="14.1" customHeight="1">
      <c r="A12" s="75">
        <v>12</v>
      </c>
      <c r="B12" s="300" t="s">
        <v>37</v>
      </c>
      <c r="C12" s="481" t="s">
        <v>135</v>
      </c>
      <c r="D12" s="484" t="s">
        <v>140</v>
      </c>
      <c r="E12" s="485" t="s">
        <v>141</v>
      </c>
      <c r="F12" s="485" t="s">
        <v>99</v>
      </c>
      <c r="G12" s="72" t="s">
        <v>138</v>
      </c>
      <c r="H12" s="482" t="s">
        <v>138</v>
      </c>
      <c r="I12" s="496">
        <v>20</v>
      </c>
      <c r="J12" s="526"/>
      <c r="K12" s="333">
        <f t="shared" si="0"/>
        <v>205</v>
      </c>
      <c r="L12" s="534">
        <v>205</v>
      </c>
      <c r="M12" s="534"/>
      <c r="N12" s="247" t="e">
        <f>IF(L12="nio",0,IF(L12&gt;0,L12*I12/P12,0))*VLOOKUP(B12,'2-Kosten per locatie'!$A$14:$C$31,3,FALSE)</f>
        <v>#DIV/0!</v>
      </c>
      <c r="O12" s="247">
        <f>IF(M12&gt;0,M12*I12/Q12,0)*VLOOKUP(B12,'2-Kosten per locatie'!$A$14:$C$31,3,FALSE)</f>
        <v>0</v>
      </c>
      <c r="P12" s="334">
        <f>IF(L12="nio",0,IF(L12&gt;0,VLOOKUP(F12,'3-Productie normen'!A:O,VLOOKUP(L12,'3-Productie normen'!$B$38:$C$48,2,FALSE),FALSE)))*J12</f>
        <v>0</v>
      </c>
      <c r="Q12" s="334">
        <f t="shared" si="1"/>
        <v>0</v>
      </c>
      <c r="R12" s="335" t="str">
        <f>VLOOKUP(F12,'3-Productie normen'!A:P,16,FALSE)</f>
        <v>B</v>
      </c>
      <c r="S12" s="335"/>
      <c r="U12" s="336">
        <f t="shared" si="2"/>
        <v>4100</v>
      </c>
      <c r="V12" s="2"/>
    </row>
    <row r="13" spans="1:22" ht="14.1" customHeight="1">
      <c r="A13" s="75">
        <v>13</v>
      </c>
      <c r="B13" s="300" t="s">
        <v>37</v>
      </c>
      <c r="C13" s="481" t="s">
        <v>135</v>
      </c>
      <c r="D13" s="483" t="s">
        <v>142</v>
      </c>
      <c r="E13" s="72" t="s">
        <v>137</v>
      </c>
      <c r="F13" s="300" t="s">
        <v>89</v>
      </c>
      <c r="G13" s="337" t="s">
        <v>138</v>
      </c>
      <c r="H13" s="482" t="s">
        <v>138</v>
      </c>
      <c r="I13" s="496">
        <v>56</v>
      </c>
      <c r="J13" s="526"/>
      <c r="K13" s="333">
        <f t="shared" si="0"/>
        <v>205</v>
      </c>
      <c r="L13" s="534">
        <v>205</v>
      </c>
      <c r="M13" s="534"/>
      <c r="N13" s="247" t="e">
        <f>IF(L13="nio",0,IF(L13&gt;0,L13*I13/P13,0))*VLOOKUP(B13,'2-Kosten per locatie'!$A$14:$C$31,3,FALSE)</f>
        <v>#DIV/0!</v>
      </c>
      <c r="O13" s="247">
        <f>IF(M13&gt;0,M13*I13/Q13,0)*VLOOKUP(B13,'2-Kosten per locatie'!$A$14:$C$31,3,FALSE)</f>
        <v>0</v>
      </c>
      <c r="P13" s="334">
        <f>IF(L13="nio",0,IF(L13&gt;0,VLOOKUP(F13,'3-Productie normen'!A:O,VLOOKUP(L13,'3-Productie normen'!$B$38:$C$48,2,FALSE),FALSE)))*J13</f>
        <v>0</v>
      </c>
      <c r="Q13" s="334">
        <f t="shared" si="1"/>
        <v>0</v>
      </c>
      <c r="R13" s="335" t="str">
        <f>VLOOKUP(F13,'3-Productie normen'!A:P,16,FALSE)</f>
        <v>L</v>
      </c>
      <c r="S13" s="335"/>
      <c r="U13" s="336">
        <f t="shared" si="2"/>
        <v>11480</v>
      </c>
      <c r="V13" s="2"/>
    </row>
    <row r="14" spans="1:22" ht="14.1" customHeight="1">
      <c r="A14" s="75">
        <v>14</v>
      </c>
      <c r="B14" s="300" t="s">
        <v>37</v>
      </c>
      <c r="C14" s="481" t="s">
        <v>135</v>
      </c>
      <c r="D14" s="484" t="s">
        <v>143</v>
      </c>
      <c r="E14" s="485" t="s">
        <v>137</v>
      </c>
      <c r="F14" s="300" t="s">
        <v>89</v>
      </c>
      <c r="G14" s="72" t="s">
        <v>138</v>
      </c>
      <c r="H14" s="482" t="s">
        <v>138</v>
      </c>
      <c r="I14" s="496">
        <v>58</v>
      </c>
      <c r="J14" s="526"/>
      <c r="K14" s="333">
        <f t="shared" si="0"/>
        <v>205</v>
      </c>
      <c r="L14" s="534">
        <v>205</v>
      </c>
      <c r="M14" s="534"/>
      <c r="N14" s="247" t="e">
        <f>IF(L14="nio",0,IF(L14&gt;0,L14*I14/P14,0))*VLOOKUP(B14,'2-Kosten per locatie'!$A$14:$C$31,3,FALSE)</f>
        <v>#DIV/0!</v>
      </c>
      <c r="O14" s="247">
        <f>IF(M14&gt;0,M14*I14/Q14,0)*VLOOKUP(B14,'2-Kosten per locatie'!$A$14:$C$31,3,FALSE)</f>
        <v>0</v>
      </c>
      <c r="P14" s="334">
        <f>IF(L14="nio",0,IF(L14&gt;0,VLOOKUP(F14,'3-Productie normen'!A:O,VLOOKUP(L14,'3-Productie normen'!$B$38:$C$48,2,FALSE),FALSE)))*J14</f>
        <v>0</v>
      </c>
      <c r="Q14" s="334">
        <f t="shared" si="1"/>
        <v>0</v>
      </c>
      <c r="R14" s="335" t="str">
        <f>VLOOKUP(F14,'3-Productie normen'!A:P,16,FALSE)</f>
        <v>L</v>
      </c>
      <c r="S14" s="335"/>
      <c r="U14" s="336">
        <f t="shared" si="2"/>
        <v>11890</v>
      </c>
      <c r="V14" s="2"/>
    </row>
    <row r="15" spans="1:22" ht="14.1" customHeight="1">
      <c r="A15" s="75">
        <v>15</v>
      </c>
      <c r="B15" s="300" t="s">
        <v>37</v>
      </c>
      <c r="C15" s="481" t="s">
        <v>135</v>
      </c>
      <c r="D15" s="483" t="s">
        <v>144</v>
      </c>
      <c r="E15" s="72" t="s">
        <v>137</v>
      </c>
      <c r="F15" s="300" t="s">
        <v>89</v>
      </c>
      <c r="G15" s="72" t="s">
        <v>138</v>
      </c>
      <c r="H15" s="482" t="s">
        <v>138</v>
      </c>
      <c r="I15" s="496">
        <v>70</v>
      </c>
      <c r="J15" s="526"/>
      <c r="K15" s="333">
        <f t="shared" si="0"/>
        <v>205</v>
      </c>
      <c r="L15" s="534">
        <v>205</v>
      </c>
      <c r="M15" s="534"/>
      <c r="N15" s="247" t="e">
        <f>IF(L15="nio",0,IF(L15&gt;0,L15*I15/P15,0))*VLOOKUP(B15,'2-Kosten per locatie'!$A$14:$C$31,3,FALSE)</f>
        <v>#DIV/0!</v>
      </c>
      <c r="O15" s="247">
        <f>IF(M15&gt;0,M15*I15/Q15,0)*VLOOKUP(B15,'2-Kosten per locatie'!$A$14:$C$31,3,FALSE)</f>
        <v>0</v>
      </c>
      <c r="P15" s="334">
        <f>IF(L15="nio",0,IF(L15&gt;0,VLOOKUP(F15,'3-Productie normen'!A:O,VLOOKUP(L15,'3-Productie normen'!$B$38:$C$48,2,FALSE),FALSE)))*J15</f>
        <v>0</v>
      </c>
      <c r="Q15" s="334">
        <f t="shared" si="1"/>
        <v>0</v>
      </c>
      <c r="R15" s="335" t="str">
        <f>VLOOKUP(F15,'3-Productie normen'!A:P,16,FALSE)</f>
        <v>L</v>
      </c>
      <c r="S15" s="335"/>
      <c r="U15" s="336">
        <f t="shared" si="2"/>
        <v>14350</v>
      </c>
      <c r="V15" s="2"/>
    </row>
    <row r="16" spans="1:22" ht="14.1" customHeight="1">
      <c r="A16" s="75">
        <v>16</v>
      </c>
      <c r="B16" s="300" t="s">
        <v>37</v>
      </c>
      <c r="C16" s="481" t="s">
        <v>135</v>
      </c>
      <c r="D16" s="483" t="s">
        <v>145</v>
      </c>
      <c r="E16" s="72" t="s">
        <v>146</v>
      </c>
      <c r="F16" s="300" t="s">
        <v>100</v>
      </c>
      <c r="G16" s="72" t="s">
        <v>138</v>
      </c>
      <c r="H16" s="482" t="s">
        <v>138</v>
      </c>
      <c r="I16" s="496">
        <v>20</v>
      </c>
      <c r="J16" s="526"/>
      <c r="K16" s="333">
        <f t="shared" si="0"/>
        <v>0</v>
      </c>
      <c r="L16" s="534" t="s">
        <v>147</v>
      </c>
      <c r="M16" s="534"/>
      <c r="N16" s="247">
        <f>IF(L16="nio",0,IF(L16&gt;0,L16*I16/P16,0))*VLOOKUP(B16,'2-Kosten per locatie'!$A$14:$C$31,3,FALSE)</f>
        <v>0</v>
      </c>
      <c r="O16" s="247">
        <f>IF(M16&gt;0,M16*I16/Q16,0)*VLOOKUP(B16,'2-Kosten per locatie'!$A$14:$C$31,3,FALSE)</f>
        <v>0</v>
      </c>
      <c r="P16" s="334">
        <f>IF(L16="nio",0,IF(L16&gt;0,VLOOKUP(F16,'3-Productie normen'!A:O,VLOOKUP(L16,'3-Productie normen'!$B$38:$C$48,2,FALSE),FALSE)))*J16</f>
        <v>0</v>
      </c>
      <c r="Q16" s="334">
        <f t="shared" si="1"/>
        <v>0</v>
      </c>
      <c r="R16" s="335" t="str">
        <f>VLOOKUP(F16,'3-Productie normen'!A:P,16,FALSE)</f>
        <v>nvt</v>
      </c>
      <c r="S16" s="335"/>
      <c r="U16" s="336">
        <f t="shared" si="2"/>
        <v>0</v>
      </c>
      <c r="V16" s="2"/>
    </row>
    <row r="17" spans="1:22" ht="14.1" customHeight="1">
      <c r="A17" s="75">
        <v>17</v>
      </c>
      <c r="B17" s="300" t="s">
        <v>37</v>
      </c>
      <c r="C17" s="481" t="s">
        <v>135</v>
      </c>
      <c r="D17" s="483" t="s">
        <v>148</v>
      </c>
      <c r="E17" s="72" t="s">
        <v>137</v>
      </c>
      <c r="F17" s="72" t="s">
        <v>89</v>
      </c>
      <c r="G17" s="72" t="s">
        <v>138</v>
      </c>
      <c r="H17" s="482" t="s">
        <v>138</v>
      </c>
      <c r="I17" s="496">
        <v>70</v>
      </c>
      <c r="J17" s="526"/>
      <c r="K17" s="333">
        <f t="shared" si="0"/>
        <v>205</v>
      </c>
      <c r="L17" s="534">
        <v>205</v>
      </c>
      <c r="M17" s="534"/>
      <c r="N17" s="247" t="e">
        <f>IF(L17="nio",0,IF(L17&gt;0,L17*I17/P17,0))*VLOOKUP(B17,'2-Kosten per locatie'!$A$14:$C$31,3,FALSE)</f>
        <v>#DIV/0!</v>
      </c>
      <c r="O17" s="247">
        <f>IF(M17&gt;0,M17*I17/Q17,0)*VLOOKUP(B17,'2-Kosten per locatie'!$A$14:$C$31,3,FALSE)</f>
        <v>0</v>
      </c>
      <c r="P17" s="334">
        <f>IF(L17="nio",0,IF(L17&gt;0,VLOOKUP(F17,'3-Productie normen'!A:O,VLOOKUP(L17,'3-Productie normen'!$B$38:$C$48,2,FALSE),FALSE)))*J17</f>
        <v>0</v>
      </c>
      <c r="Q17" s="334">
        <f t="shared" si="1"/>
        <v>0</v>
      </c>
      <c r="R17" s="335" t="str">
        <f>VLOOKUP(F17,'3-Productie normen'!A:P,16,FALSE)</f>
        <v>L</v>
      </c>
      <c r="S17" s="335"/>
      <c r="U17" s="336">
        <f t="shared" si="2"/>
        <v>14350</v>
      </c>
      <c r="V17" s="2"/>
    </row>
    <row r="18" spans="1:22" ht="14.1" customHeight="1">
      <c r="A18" s="75">
        <v>18</v>
      </c>
      <c r="B18" s="300" t="s">
        <v>37</v>
      </c>
      <c r="C18" s="481" t="s">
        <v>135</v>
      </c>
      <c r="D18" s="483" t="s">
        <v>149</v>
      </c>
      <c r="E18" s="72" t="s">
        <v>150</v>
      </c>
      <c r="F18" s="300" t="s">
        <v>92</v>
      </c>
      <c r="G18" s="72" t="s">
        <v>138</v>
      </c>
      <c r="H18" s="482" t="s">
        <v>138</v>
      </c>
      <c r="I18" s="496">
        <v>30</v>
      </c>
      <c r="J18" s="526"/>
      <c r="K18" s="333">
        <f t="shared" si="0"/>
        <v>41</v>
      </c>
      <c r="L18" s="534">
        <v>41</v>
      </c>
      <c r="M18" s="534"/>
      <c r="N18" s="247" t="e">
        <f>IF(L18="nio",0,IF(L18&gt;0,L18*I18/P18,0))*VLOOKUP(B18,'2-Kosten per locatie'!$A$14:$C$31,3,FALSE)</f>
        <v>#DIV/0!</v>
      </c>
      <c r="O18" s="247">
        <f>IF(M18&gt;0,M18*I18/Q18,0)*VLOOKUP(B18,'2-Kosten per locatie'!$A$14:$C$31,3,FALSE)</f>
        <v>0</v>
      </c>
      <c r="P18" s="334">
        <f>IF(L18="nio",0,IF(L18&gt;0,VLOOKUP(F18,'3-Productie normen'!A:O,VLOOKUP(L18,'3-Productie normen'!$B$38:$C$48,2,FALSE),FALSE)))*J18</f>
        <v>0</v>
      </c>
      <c r="Q18" s="334">
        <f t="shared" si="1"/>
        <v>0</v>
      </c>
      <c r="R18" s="335" t="str">
        <f>VLOOKUP(F18,'3-Productie normen'!A:P,16,FALSE)</f>
        <v>V</v>
      </c>
      <c r="S18" s="335"/>
      <c r="U18" s="336">
        <f t="shared" si="2"/>
        <v>1230</v>
      </c>
      <c r="V18" s="2"/>
    </row>
    <row r="19" spans="1:22" ht="14.1" customHeight="1">
      <c r="A19" s="75">
        <v>19</v>
      </c>
      <c r="B19" s="300" t="s">
        <v>37</v>
      </c>
      <c r="C19" s="481" t="s">
        <v>135</v>
      </c>
      <c r="D19" s="483" t="s">
        <v>151</v>
      </c>
      <c r="E19" s="72" t="s">
        <v>152</v>
      </c>
      <c r="F19" s="72" t="s">
        <v>89</v>
      </c>
      <c r="G19" s="72" t="s">
        <v>138</v>
      </c>
      <c r="H19" s="482" t="s">
        <v>138</v>
      </c>
      <c r="I19" s="496">
        <v>81</v>
      </c>
      <c r="J19" s="526"/>
      <c r="K19" s="333">
        <f t="shared" si="0"/>
        <v>205</v>
      </c>
      <c r="L19" s="534">
        <v>205</v>
      </c>
      <c r="M19" s="534"/>
      <c r="N19" s="247" t="e">
        <f>IF(L19="nio",0,IF(L19&gt;0,L19*I19/P19,0))*VLOOKUP(B19,'2-Kosten per locatie'!$A$14:$C$31,3,FALSE)</f>
        <v>#DIV/0!</v>
      </c>
      <c r="O19" s="247">
        <f>IF(M19&gt;0,M19*I19/Q19,0)*VLOOKUP(B19,'2-Kosten per locatie'!$A$14:$C$31,3,FALSE)</f>
        <v>0</v>
      </c>
      <c r="P19" s="334">
        <f>IF(L19="nio",0,IF(L19&gt;0,VLOOKUP(F19,'3-Productie normen'!A:O,VLOOKUP(L19,'3-Productie normen'!$B$38:$C$48,2,FALSE),FALSE)))*J19</f>
        <v>0</v>
      </c>
      <c r="Q19" s="334">
        <f t="shared" si="1"/>
        <v>0</v>
      </c>
      <c r="R19" s="335" t="str">
        <f>VLOOKUP(F19,'3-Productie normen'!A:P,16,FALSE)</f>
        <v>L</v>
      </c>
      <c r="S19" s="335"/>
      <c r="U19" s="336">
        <f t="shared" si="2"/>
        <v>16605</v>
      </c>
      <c r="V19" s="2"/>
    </row>
    <row r="20" spans="1:22" ht="14.1" customHeight="1">
      <c r="A20" s="75">
        <v>20</v>
      </c>
      <c r="B20" s="300" t="s">
        <v>37</v>
      </c>
      <c r="C20" s="481" t="s">
        <v>135</v>
      </c>
      <c r="D20" s="483" t="s">
        <v>153</v>
      </c>
      <c r="E20" s="72" t="s">
        <v>154</v>
      </c>
      <c r="F20" s="300" t="s">
        <v>100</v>
      </c>
      <c r="G20" s="72" t="s">
        <v>138</v>
      </c>
      <c r="H20" s="482" t="s">
        <v>138</v>
      </c>
      <c r="I20" s="496">
        <v>28</v>
      </c>
      <c r="J20" s="526"/>
      <c r="K20" s="333">
        <f t="shared" si="0"/>
        <v>0</v>
      </c>
      <c r="L20" s="534" t="s">
        <v>147</v>
      </c>
      <c r="M20" s="534"/>
      <c r="N20" s="247">
        <f>IF(L20="nio",0,IF(L20&gt;0,L20*I20/P20,0))*VLOOKUP(B20,'2-Kosten per locatie'!$A$14:$C$31,3,FALSE)</f>
        <v>0</v>
      </c>
      <c r="O20" s="247">
        <f>IF(M20&gt;0,M20*I20/Q20,0)*VLOOKUP(B20,'2-Kosten per locatie'!$A$14:$C$31,3,FALSE)</f>
        <v>0</v>
      </c>
      <c r="P20" s="334">
        <f>IF(L20="nio",0,IF(L20&gt;0,VLOOKUP(F20,'3-Productie normen'!A:O,VLOOKUP(L20,'3-Productie normen'!$B$38:$C$48,2,FALSE),FALSE)))*J20</f>
        <v>0</v>
      </c>
      <c r="Q20" s="334">
        <f t="shared" si="1"/>
        <v>0</v>
      </c>
      <c r="R20" s="335" t="str">
        <f>VLOOKUP(F20,'3-Productie normen'!A:P,16,FALSE)</f>
        <v>nvt</v>
      </c>
      <c r="S20" s="335"/>
      <c r="U20" s="336">
        <f t="shared" si="2"/>
        <v>0</v>
      </c>
      <c r="V20" s="2"/>
    </row>
    <row r="21" spans="1:22" ht="14.1" customHeight="1">
      <c r="A21" s="75">
        <v>21</v>
      </c>
      <c r="B21" s="300" t="s">
        <v>37</v>
      </c>
      <c r="C21" s="481" t="s">
        <v>135</v>
      </c>
      <c r="D21" s="483" t="s">
        <v>155</v>
      </c>
      <c r="E21" s="72" t="s">
        <v>141</v>
      </c>
      <c r="F21" s="485" t="s">
        <v>99</v>
      </c>
      <c r="G21" s="72" t="s">
        <v>138</v>
      </c>
      <c r="H21" s="482" t="s">
        <v>138</v>
      </c>
      <c r="I21" s="496">
        <v>8</v>
      </c>
      <c r="J21" s="526"/>
      <c r="K21" s="333">
        <f t="shared" si="0"/>
        <v>205</v>
      </c>
      <c r="L21" s="534">
        <v>205</v>
      </c>
      <c r="M21" s="534"/>
      <c r="N21" s="247" t="e">
        <f>IF(L21="nio",0,IF(L21&gt;0,L21*I21/P21,0))*VLOOKUP(B21,'2-Kosten per locatie'!$A$14:$C$31,3,FALSE)</f>
        <v>#DIV/0!</v>
      </c>
      <c r="O21" s="247">
        <f>IF(M21&gt;0,M21*I21/Q21,0)*VLOOKUP(B21,'2-Kosten per locatie'!$A$14:$C$31,3,FALSE)</f>
        <v>0</v>
      </c>
      <c r="P21" s="334">
        <f>IF(L21="nio",0,IF(L21&gt;0,VLOOKUP(F21,'3-Productie normen'!A:O,VLOOKUP(L21,'3-Productie normen'!$B$38:$C$48,2,FALSE),FALSE)))*J21</f>
        <v>0</v>
      </c>
      <c r="Q21" s="334">
        <f t="shared" si="1"/>
        <v>0</v>
      </c>
      <c r="R21" s="335" t="str">
        <f>VLOOKUP(F21,'3-Productie normen'!A:P,16,FALSE)</f>
        <v>B</v>
      </c>
      <c r="S21" s="335"/>
      <c r="U21" s="336">
        <f t="shared" si="2"/>
        <v>1640</v>
      </c>
      <c r="V21" s="2"/>
    </row>
    <row r="22" spans="1:22" ht="14.1" customHeight="1">
      <c r="A22" s="75">
        <v>22</v>
      </c>
      <c r="B22" s="300" t="s">
        <v>37</v>
      </c>
      <c r="C22" s="481" t="s">
        <v>135</v>
      </c>
      <c r="D22" s="483" t="s">
        <v>156</v>
      </c>
      <c r="E22" s="72" t="s">
        <v>157</v>
      </c>
      <c r="F22" s="72" t="s">
        <v>89</v>
      </c>
      <c r="G22" s="72" t="s">
        <v>138</v>
      </c>
      <c r="H22" s="482" t="s">
        <v>138</v>
      </c>
      <c r="I22" s="496">
        <v>13</v>
      </c>
      <c r="J22" s="526"/>
      <c r="K22" s="333">
        <f t="shared" si="0"/>
        <v>205</v>
      </c>
      <c r="L22" s="534">
        <v>205</v>
      </c>
      <c r="M22" s="534"/>
      <c r="N22" s="247" t="e">
        <f>IF(L22="nio",0,IF(L22&gt;0,L22*I22/P22,0))*VLOOKUP(B22,'2-Kosten per locatie'!$A$14:$C$31,3,FALSE)</f>
        <v>#DIV/0!</v>
      </c>
      <c r="O22" s="247">
        <f>IF(M22&gt;0,M22*I22/Q22,0)*VLOOKUP(B22,'2-Kosten per locatie'!$A$14:$C$31,3,FALSE)</f>
        <v>0</v>
      </c>
      <c r="P22" s="334">
        <f>IF(L22="nio",0,IF(L22&gt;0,VLOOKUP(F22,'3-Productie normen'!A:O,VLOOKUP(L22,'3-Productie normen'!$B$38:$C$48,2,FALSE),FALSE)))*J22</f>
        <v>0</v>
      </c>
      <c r="Q22" s="334">
        <f t="shared" si="1"/>
        <v>0</v>
      </c>
      <c r="R22" s="335" t="str">
        <f>VLOOKUP(F22,'3-Productie normen'!A:P,16,FALSE)</f>
        <v>L</v>
      </c>
      <c r="S22" s="335"/>
      <c r="U22" s="336">
        <f t="shared" si="2"/>
        <v>2665</v>
      </c>
      <c r="V22" s="2"/>
    </row>
    <row r="23" spans="1:22" ht="14.1" customHeight="1">
      <c r="A23" s="75">
        <v>23</v>
      </c>
      <c r="B23" s="300" t="s">
        <v>37</v>
      </c>
      <c r="C23" s="481" t="s">
        <v>135</v>
      </c>
      <c r="D23" s="483" t="s">
        <v>158</v>
      </c>
      <c r="E23" s="300" t="s">
        <v>141</v>
      </c>
      <c r="F23" s="485" t="s">
        <v>99</v>
      </c>
      <c r="G23" s="72" t="s">
        <v>138</v>
      </c>
      <c r="H23" s="482" t="s">
        <v>138</v>
      </c>
      <c r="I23" s="496">
        <v>11</v>
      </c>
      <c r="J23" s="526"/>
      <c r="K23" s="333">
        <f t="shared" si="0"/>
        <v>205</v>
      </c>
      <c r="L23" s="534">
        <v>205</v>
      </c>
      <c r="M23" s="534"/>
      <c r="N23" s="247" t="e">
        <f>IF(L23="nio",0,IF(L23&gt;0,L23*I23/P23,0))*VLOOKUP(B23,'2-Kosten per locatie'!$A$14:$C$31,3,FALSE)</f>
        <v>#DIV/0!</v>
      </c>
      <c r="O23" s="247">
        <f>IF(M23&gt;0,M23*I23/Q23,0)*VLOOKUP(B23,'2-Kosten per locatie'!$A$14:$C$31,3,FALSE)</f>
        <v>0</v>
      </c>
      <c r="P23" s="334">
        <f>IF(L23="nio",0,IF(L23&gt;0,VLOOKUP(F23,'3-Productie normen'!A:O,VLOOKUP(L23,'3-Productie normen'!$B$38:$C$48,2,FALSE),FALSE)))*J23</f>
        <v>0</v>
      </c>
      <c r="Q23" s="334">
        <f t="shared" si="1"/>
        <v>0</v>
      </c>
      <c r="R23" s="335" t="str">
        <f>VLOOKUP(F23,'3-Productie normen'!A:P,16,FALSE)</f>
        <v>B</v>
      </c>
      <c r="S23" s="335"/>
      <c r="U23" s="336">
        <f t="shared" si="2"/>
        <v>2255</v>
      </c>
      <c r="V23" s="2"/>
    </row>
    <row r="24" spans="1:22" ht="14.1" customHeight="1">
      <c r="A24" s="75">
        <v>24</v>
      </c>
      <c r="B24" s="300" t="s">
        <v>37</v>
      </c>
      <c r="C24" s="481" t="s">
        <v>135</v>
      </c>
      <c r="D24" s="483" t="s">
        <v>159</v>
      </c>
      <c r="E24" s="300" t="s">
        <v>160</v>
      </c>
      <c r="F24" s="72" t="s">
        <v>89</v>
      </c>
      <c r="G24" s="72" t="s">
        <v>138</v>
      </c>
      <c r="H24" s="482" t="s">
        <v>138</v>
      </c>
      <c r="I24" s="496">
        <v>84</v>
      </c>
      <c r="J24" s="526"/>
      <c r="K24" s="333">
        <f t="shared" si="0"/>
        <v>205</v>
      </c>
      <c r="L24" s="534">
        <v>205</v>
      </c>
      <c r="M24" s="534"/>
      <c r="N24" s="247" t="e">
        <f>IF(L24="nio",0,IF(L24&gt;0,L24*I24/P24,0))*VLOOKUP(B24,'2-Kosten per locatie'!$A$14:$C$31,3,FALSE)</f>
        <v>#DIV/0!</v>
      </c>
      <c r="O24" s="247">
        <f>IF(M24&gt;0,M24*I24/Q24,0)*VLOOKUP(B24,'2-Kosten per locatie'!$A$14:$C$31,3,FALSE)</f>
        <v>0</v>
      </c>
      <c r="P24" s="334">
        <f>IF(L24="nio",0,IF(L24&gt;0,VLOOKUP(F24,'3-Productie normen'!A:O,VLOOKUP(L24,'3-Productie normen'!$B$38:$C$48,2,FALSE),FALSE)))*J24</f>
        <v>0</v>
      </c>
      <c r="Q24" s="334">
        <f t="shared" si="1"/>
        <v>0</v>
      </c>
      <c r="R24" s="335" t="str">
        <f>VLOOKUP(F24,'3-Productie normen'!A:P,16,FALSE)</f>
        <v>L</v>
      </c>
      <c r="S24" s="335"/>
      <c r="U24" s="336">
        <f t="shared" si="2"/>
        <v>17220</v>
      </c>
      <c r="V24" s="2"/>
    </row>
    <row r="25" spans="1:22" ht="14.1" customHeight="1">
      <c r="A25" s="75">
        <v>25</v>
      </c>
      <c r="B25" s="300" t="s">
        <v>37</v>
      </c>
      <c r="C25" s="481" t="s">
        <v>135</v>
      </c>
      <c r="D25" s="483" t="s">
        <v>161</v>
      </c>
      <c r="E25" s="300" t="s">
        <v>146</v>
      </c>
      <c r="F25" s="300" t="s">
        <v>100</v>
      </c>
      <c r="G25" s="72" t="s">
        <v>138</v>
      </c>
      <c r="H25" s="482" t="s">
        <v>138</v>
      </c>
      <c r="I25" s="496">
        <v>15</v>
      </c>
      <c r="J25" s="526"/>
      <c r="K25" s="333">
        <f t="shared" si="0"/>
        <v>0</v>
      </c>
      <c r="L25" s="534" t="s">
        <v>147</v>
      </c>
      <c r="M25" s="534"/>
      <c r="N25" s="247">
        <f>IF(L25="nio",0,IF(L25&gt;0,L25*I25/P25,0))*VLOOKUP(B25,'2-Kosten per locatie'!$A$14:$C$31,3,FALSE)</f>
        <v>0</v>
      </c>
      <c r="O25" s="247">
        <f>IF(M25&gt;0,M25*I25/Q25,0)*VLOOKUP(B25,'2-Kosten per locatie'!$A$14:$C$31,3,FALSE)</f>
        <v>0</v>
      </c>
      <c r="P25" s="334">
        <f>IF(L25="nio",0,IF(L25&gt;0,VLOOKUP(F25,'3-Productie normen'!A:O,VLOOKUP(L25,'3-Productie normen'!$B$38:$C$48,2,FALSE),FALSE)))*J25</f>
        <v>0</v>
      </c>
      <c r="Q25" s="334">
        <f t="shared" si="1"/>
        <v>0</v>
      </c>
      <c r="R25" s="335" t="str">
        <f>VLOOKUP(F25,'3-Productie normen'!A:P,16,FALSE)</f>
        <v>nvt</v>
      </c>
      <c r="S25" s="335"/>
      <c r="U25" s="336">
        <f t="shared" si="2"/>
        <v>0</v>
      </c>
      <c r="V25" s="2"/>
    </row>
    <row r="26" spans="1:22" ht="14.1" customHeight="1">
      <c r="A26" s="75">
        <v>26</v>
      </c>
      <c r="B26" s="300" t="s">
        <v>37</v>
      </c>
      <c r="C26" s="481" t="s">
        <v>135</v>
      </c>
      <c r="D26" s="483" t="s">
        <v>162</v>
      </c>
      <c r="E26" s="72" t="s">
        <v>163</v>
      </c>
      <c r="F26" s="300" t="s">
        <v>100</v>
      </c>
      <c r="G26" s="72" t="s">
        <v>138</v>
      </c>
      <c r="H26" s="482" t="s">
        <v>138</v>
      </c>
      <c r="I26" s="496">
        <v>13</v>
      </c>
      <c r="J26" s="526"/>
      <c r="K26" s="333">
        <f t="shared" si="0"/>
        <v>0</v>
      </c>
      <c r="L26" s="534" t="s">
        <v>147</v>
      </c>
      <c r="M26" s="534"/>
      <c r="N26" s="247">
        <f>IF(L26="nio",0,IF(L26&gt;0,L26*I26/P26,0))*VLOOKUP(B26,'2-Kosten per locatie'!$A$14:$C$31,3,FALSE)</f>
        <v>0</v>
      </c>
      <c r="O26" s="247">
        <f>IF(M26&gt;0,M26*I26/Q26,0)*VLOOKUP(B26,'2-Kosten per locatie'!$A$14:$C$31,3,FALSE)</f>
        <v>0</v>
      </c>
      <c r="P26" s="334">
        <f>IF(L26="nio",0,IF(L26&gt;0,VLOOKUP(F26,'3-Productie normen'!A:O,VLOOKUP(L26,'3-Productie normen'!$B$38:$C$48,2,FALSE),FALSE)))*J26</f>
        <v>0</v>
      </c>
      <c r="Q26" s="334">
        <f t="shared" si="1"/>
        <v>0</v>
      </c>
      <c r="R26" s="335" t="str">
        <f>VLOOKUP(F26,'3-Productie normen'!A:P,16,FALSE)</f>
        <v>nvt</v>
      </c>
      <c r="S26" s="335"/>
      <c r="U26" s="336">
        <f t="shared" si="2"/>
        <v>0</v>
      </c>
      <c r="V26" s="2"/>
    </row>
    <row r="27" spans="1:22" ht="14.1" customHeight="1">
      <c r="A27" s="75">
        <v>27</v>
      </c>
      <c r="B27" s="300" t="s">
        <v>37</v>
      </c>
      <c r="C27" s="481" t="s">
        <v>135</v>
      </c>
      <c r="D27" s="483" t="s">
        <v>164</v>
      </c>
      <c r="E27" s="72" t="s">
        <v>146</v>
      </c>
      <c r="F27" s="300" t="s">
        <v>100</v>
      </c>
      <c r="G27" s="72" t="s">
        <v>138</v>
      </c>
      <c r="H27" s="482" t="s">
        <v>138</v>
      </c>
      <c r="I27" s="496">
        <v>15</v>
      </c>
      <c r="J27" s="526"/>
      <c r="K27" s="333">
        <f t="shared" si="0"/>
        <v>0</v>
      </c>
      <c r="L27" s="534" t="s">
        <v>147</v>
      </c>
      <c r="M27" s="534"/>
      <c r="N27" s="247">
        <f>IF(L27="nio",0,IF(L27&gt;0,L27*I27/P27,0))*VLOOKUP(B27,'2-Kosten per locatie'!$A$14:$C$31,3,FALSE)</f>
        <v>0</v>
      </c>
      <c r="O27" s="247">
        <f>IF(M27&gt;0,M27*I27/Q27,0)*VLOOKUP(B27,'2-Kosten per locatie'!$A$14:$C$31,3,FALSE)</f>
        <v>0</v>
      </c>
      <c r="P27" s="334">
        <f>IF(L27="nio",0,IF(L27&gt;0,VLOOKUP(F27,'3-Productie normen'!A:O,VLOOKUP(L27,'3-Productie normen'!$B$38:$C$48,2,FALSE),FALSE)))*J27</f>
        <v>0</v>
      </c>
      <c r="Q27" s="334">
        <f t="shared" si="1"/>
        <v>0</v>
      </c>
      <c r="R27" s="335" t="str">
        <f>VLOOKUP(F27,'3-Productie normen'!A:P,16,FALSE)</f>
        <v>nvt</v>
      </c>
      <c r="S27" s="335"/>
      <c r="U27" s="336">
        <f t="shared" si="2"/>
        <v>0</v>
      </c>
      <c r="V27" s="2"/>
    </row>
    <row r="28" spans="1:22" ht="14.1" customHeight="1">
      <c r="A28" s="75">
        <v>28</v>
      </c>
      <c r="B28" s="300" t="s">
        <v>37</v>
      </c>
      <c r="C28" s="481" t="s">
        <v>135</v>
      </c>
      <c r="D28" s="483" t="s">
        <v>165</v>
      </c>
      <c r="E28" s="72" t="s">
        <v>137</v>
      </c>
      <c r="F28" s="72" t="s">
        <v>89</v>
      </c>
      <c r="G28" s="72" t="s">
        <v>138</v>
      </c>
      <c r="H28" s="482" t="s">
        <v>138</v>
      </c>
      <c r="I28" s="496">
        <v>70</v>
      </c>
      <c r="J28" s="526"/>
      <c r="K28" s="333">
        <f t="shared" si="0"/>
        <v>205</v>
      </c>
      <c r="L28" s="534">
        <v>205</v>
      </c>
      <c r="M28" s="534"/>
      <c r="N28" s="247" t="e">
        <f>IF(L28="nio",0,IF(L28&gt;0,L28*I28/P28,0))*VLOOKUP(B28,'2-Kosten per locatie'!$A$14:$C$31,3,FALSE)</f>
        <v>#DIV/0!</v>
      </c>
      <c r="O28" s="247">
        <f>IF(M28&gt;0,M28*I28/Q28,0)*VLOOKUP(B28,'2-Kosten per locatie'!$A$14:$C$31,3,FALSE)</f>
        <v>0</v>
      </c>
      <c r="P28" s="334">
        <f>IF(L28="nio",0,IF(L28&gt;0,VLOOKUP(F28,'3-Productie normen'!A:O,VLOOKUP(L28,'3-Productie normen'!$B$38:$C$48,2,FALSE),FALSE)))*J28</f>
        <v>0</v>
      </c>
      <c r="Q28" s="334">
        <f t="shared" si="1"/>
        <v>0</v>
      </c>
      <c r="R28" s="335" t="str">
        <f>VLOOKUP(F28,'3-Productie normen'!A:P,16,FALSE)</f>
        <v>L</v>
      </c>
      <c r="S28" s="335"/>
      <c r="U28" s="336">
        <f t="shared" si="2"/>
        <v>14350</v>
      </c>
      <c r="V28" s="2"/>
    </row>
    <row r="29" spans="1:22" ht="14.1" customHeight="1">
      <c r="A29" s="75">
        <v>29</v>
      </c>
      <c r="B29" s="300" t="s">
        <v>37</v>
      </c>
      <c r="C29" s="481" t="s">
        <v>135</v>
      </c>
      <c r="D29" s="483" t="s">
        <v>166</v>
      </c>
      <c r="E29" s="72" t="s">
        <v>137</v>
      </c>
      <c r="F29" s="72" t="s">
        <v>89</v>
      </c>
      <c r="G29" s="72" t="s">
        <v>138</v>
      </c>
      <c r="H29" s="482" t="s">
        <v>138</v>
      </c>
      <c r="I29" s="496">
        <v>70</v>
      </c>
      <c r="J29" s="526"/>
      <c r="K29" s="333">
        <f t="shared" si="0"/>
        <v>205</v>
      </c>
      <c r="L29" s="534">
        <v>205</v>
      </c>
      <c r="M29" s="534"/>
      <c r="N29" s="247" t="e">
        <f>IF(L29="nio",0,IF(L29&gt;0,L29*I29/P29,0))*VLOOKUP(B29,'2-Kosten per locatie'!$A$14:$C$31,3,FALSE)</f>
        <v>#DIV/0!</v>
      </c>
      <c r="O29" s="247">
        <f>IF(M29&gt;0,M29*I29/Q29,0)*VLOOKUP(B29,'2-Kosten per locatie'!$A$14:$C$31,3,FALSE)</f>
        <v>0</v>
      </c>
      <c r="P29" s="334">
        <f>IF(L29="nio",0,IF(L29&gt;0,VLOOKUP(F29,'3-Productie normen'!A:O,VLOOKUP(L29,'3-Productie normen'!$B$38:$C$48,2,FALSE),FALSE)))*J29</f>
        <v>0</v>
      </c>
      <c r="Q29" s="334">
        <f t="shared" si="1"/>
        <v>0</v>
      </c>
      <c r="R29" s="335" t="str">
        <f>VLOOKUP(F29,'3-Productie normen'!A:P,16,FALSE)</f>
        <v>L</v>
      </c>
      <c r="S29" s="335"/>
      <c r="U29" s="336">
        <f t="shared" si="2"/>
        <v>14350</v>
      </c>
      <c r="V29" s="2"/>
    </row>
    <row r="30" spans="1:22" ht="14.1" customHeight="1">
      <c r="A30" s="75">
        <v>30</v>
      </c>
      <c r="B30" s="300" t="s">
        <v>37</v>
      </c>
      <c r="C30" s="481" t="s">
        <v>135</v>
      </c>
      <c r="D30" s="483" t="s">
        <v>167</v>
      </c>
      <c r="E30" s="486" t="s">
        <v>168</v>
      </c>
      <c r="F30" s="486" t="s">
        <v>76</v>
      </c>
      <c r="G30" s="72" t="s">
        <v>138</v>
      </c>
      <c r="H30" s="482" t="s">
        <v>138</v>
      </c>
      <c r="I30" s="496">
        <v>15</v>
      </c>
      <c r="J30" s="526"/>
      <c r="K30" s="333">
        <f t="shared" si="0"/>
        <v>123</v>
      </c>
      <c r="L30" s="534">
        <v>123</v>
      </c>
      <c r="M30" s="534"/>
      <c r="N30" s="247" t="e">
        <f>IF(L30="nio",0,IF(L30&gt;0,L30*I30/P30,0))*VLOOKUP(B30,'2-Kosten per locatie'!$A$14:$C$31,3,FALSE)</f>
        <v>#DIV/0!</v>
      </c>
      <c r="O30" s="247">
        <f>IF(M30&gt;0,M30*I30/Q30,0)*VLOOKUP(B30,'2-Kosten per locatie'!$A$14:$C$31,3,FALSE)</f>
        <v>0</v>
      </c>
      <c r="P30" s="334">
        <f>IF(L30="nio",0,IF(L30&gt;0,VLOOKUP(F30,'3-Productie normen'!A:O,VLOOKUP(L30,'3-Productie normen'!$B$38:$C$48,2,FALSE),FALSE)))*J30</f>
        <v>0</v>
      </c>
      <c r="Q30" s="334">
        <f t="shared" si="1"/>
        <v>0</v>
      </c>
      <c r="R30" s="335" t="str">
        <f>VLOOKUP(F30,'3-Productie normen'!A:P,16,FALSE)</f>
        <v>B</v>
      </c>
      <c r="S30" s="335"/>
      <c r="U30" s="336">
        <f t="shared" si="2"/>
        <v>1845</v>
      </c>
      <c r="V30" s="2"/>
    </row>
    <row r="31" spans="1:22" ht="14.1" customHeight="1">
      <c r="A31" s="75">
        <v>31</v>
      </c>
      <c r="B31" s="300" t="s">
        <v>37</v>
      </c>
      <c r="C31" s="481" t="s">
        <v>135</v>
      </c>
      <c r="D31" s="483" t="s">
        <v>169</v>
      </c>
      <c r="E31" s="72" t="s">
        <v>170</v>
      </c>
      <c r="F31" s="72" t="s">
        <v>76</v>
      </c>
      <c r="G31" s="72" t="s">
        <v>138</v>
      </c>
      <c r="H31" s="482" t="s">
        <v>138</v>
      </c>
      <c r="I31" s="496">
        <v>57</v>
      </c>
      <c r="J31" s="526"/>
      <c r="K31" s="333">
        <f t="shared" si="0"/>
        <v>123</v>
      </c>
      <c r="L31" s="534">
        <v>123</v>
      </c>
      <c r="M31" s="534"/>
      <c r="N31" s="247" t="e">
        <f>IF(L31="nio",0,IF(L31&gt;0,L31*I31/P31,0))*VLOOKUP(B31,'2-Kosten per locatie'!$A$14:$C$31,3,FALSE)</f>
        <v>#DIV/0!</v>
      </c>
      <c r="O31" s="247">
        <f>IF(M31&gt;0,M31*I31/Q31,0)*VLOOKUP(B31,'2-Kosten per locatie'!$A$14:$C$31,3,FALSE)</f>
        <v>0</v>
      </c>
      <c r="P31" s="334">
        <f>IF(L31="nio",0,IF(L31&gt;0,VLOOKUP(F31,'3-Productie normen'!A:O,VLOOKUP(L31,'3-Productie normen'!$B$38:$C$48,2,FALSE),FALSE)))*J31</f>
        <v>0</v>
      </c>
      <c r="Q31" s="334">
        <f t="shared" si="1"/>
        <v>0</v>
      </c>
      <c r="R31" s="335" t="str">
        <f>VLOOKUP(F31,'3-Productie normen'!A:P,16,FALSE)</f>
        <v>B</v>
      </c>
      <c r="S31" s="335"/>
      <c r="U31" s="336">
        <f t="shared" si="2"/>
        <v>7011</v>
      </c>
      <c r="V31" s="2"/>
    </row>
    <row r="32" spans="1:22" ht="14.1" customHeight="1">
      <c r="A32" s="75">
        <v>32</v>
      </c>
      <c r="B32" s="300" t="s">
        <v>37</v>
      </c>
      <c r="C32" s="481" t="s">
        <v>135</v>
      </c>
      <c r="D32" s="484" t="s">
        <v>171</v>
      </c>
      <c r="E32" s="485" t="s">
        <v>141</v>
      </c>
      <c r="F32" s="485" t="s">
        <v>99</v>
      </c>
      <c r="G32" s="72" t="s">
        <v>138</v>
      </c>
      <c r="H32" s="482" t="s">
        <v>138</v>
      </c>
      <c r="I32" s="496">
        <v>21</v>
      </c>
      <c r="J32" s="526"/>
      <c r="K32" s="333">
        <f t="shared" si="0"/>
        <v>205</v>
      </c>
      <c r="L32" s="534">
        <v>205</v>
      </c>
      <c r="M32" s="534"/>
      <c r="N32" s="247" t="e">
        <f>IF(L32="nio",0,IF(L32&gt;0,L32*I32/P32,0))*VLOOKUP(B32,'2-Kosten per locatie'!$A$14:$C$31,3,FALSE)</f>
        <v>#DIV/0!</v>
      </c>
      <c r="O32" s="247">
        <f>IF(M32&gt;0,M32*I32/Q32,0)*VLOOKUP(B32,'2-Kosten per locatie'!$A$14:$C$31,3,FALSE)</f>
        <v>0</v>
      </c>
      <c r="P32" s="334">
        <f>IF(L32="nio",0,IF(L32&gt;0,VLOOKUP(F32,'3-Productie normen'!A:O,VLOOKUP(L32,'3-Productie normen'!$B$38:$C$48,2,FALSE),FALSE)))*J32</f>
        <v>0</v>
      </c>
      <c r="Q32" s="334">
        <f t="shared" si="1"/>
        <v>0</v>
      </c>
      <c r="R32" s="335" t="str">
        <f>VLOOKUP(F32,'3-Productie normen'!A:P,16,FALSE)</f>
        <v>B</v>
      </c>
      <c r="S32" s="335"/>
      <c r="U32" s="336">
        <f t="shared" si="2"/>
        <v>4305</v>
      </c>
      <c r="V32" s="2"/>
    </row>
    <row r="33" spans="1:22" ht="14.1" customHeight="1">
      <c r="A33" s="75">
        <v>33</v>
      </c>
      <c r="B33" s="300" t="s">
        <v>37</v>
      </c>
      <c r="C33" s="481" t="s">
        <v>135</v>
      </c>
      <c r="D33" s="483" t="s">
        <v>172</v>
      </c>
      <c r="E33" s="72" t="s">
        <v>170</v>
      </c>
      <c r="F33" s="72" t="s">
        <v>76</v>
      </c>
      <c r="G33" s="72" t="s">
        <v>138</v>
      </c>
      <c r="H33" s="482" t="s">
        <v>138</v>
      </c>
      <c r="I33" s="496">
        <v>56</v>
      </c>
      <c r="J33" s="526"/>
      <c r="K33" s="333">
        <f t="shared" si="0"/>
        <v>123</v>
      </c>
      <c r="L33" s="534">
        <v>123</v>
      </c>
      <c r="M33" s="534"/>
      <c r="N33" s="247" t="e">
        <f>IF(L33="nio",0,IF(L33&gt;0,L33*I33/P33,0))*VLOOKUP(B33,'2-Kosten per locatie'!$A$14:$C$31,3,FALSE)</f>
        <v>#DIV/0!</v>
      </c>
      <c r="O33" s="247">
        <f>IF(M33&gt;0,M33*I33/Q33,0)*VLOOKUP(B33,'2-Kosten per locatie'!$A$14:$C$31,3,FALSE)</f>
        <v>0</v>
      </c>
      <c r="P33" s="334">
        <f>IF(L33="nio",0,IF(L33&gt;0,VLOOKUP(F33,'3-Productie normen'!A:O,VLOOKUP(L33,'3-Productie normen'!$B$38:$C$48,2,FALSE),FALSE)))*J33</f>
        <v>0</v>
      </c>
      <c r="Q33" s="334">
        <f t="shared" si="1"/>
        <v>0</v>
      </c>
      <c r="R33" s="335" t="str">
        <f>VLOOKUP(F33,'3-Productie normen'!A:P,16,FALSE)</f>
        <v>B</v>
      </c>
      <c r="S33" s="335"/>
      <c r="U33" s="336">
        <f t="shared" si="2"/>
        <v>6888</v>
      </c>
      <c r="V33" s="2"/>
    </row>
    <row r="34" spans="1:22" ht="14.1" customHeight="1">
      <c r="A34" s="75">
        <v>34</v>
      </c>
      <c r="B34" s="300" t="s">
        <v>37</v>
      </c>
      <c r="C34" s="481" t="s">
        <v>135</v>
      </c>
      <c r="D34" s="483" t="s">
        <v>173</v>
      </c>
      <c r="E34" s="72" t="s">
        <v>174</v>
      </c>
      <c r="F34" s="72" t="s">
        <v>87</v>
      </c>
      <c r="G34" s="72" t="s">
        <v>138</v>
      </c>
      <c r="H34" s="482" t="s">
        <v>138</v>
      </c>
      <c r="I34" s="496">
        <v>12</v>
      </c>
      <c r="J34" s="526"/>
      <c r="K34" s="333">
        <f t="shared" si="0"/>
        <v>205</v>
      </c>
      <c r="L34" s="534">
        <v>205</v>
      </c>
      <c r="M34" s="534"/>
      <c r="N34" s="247" t="e">
        <f>IF(L34="nio",0,IF(L34&gt;0,L34*I34/P34,0))*VLOOKUP(B34,'2-Kosten per locatie'!$A$14:$C$31,3,FALSE)</f>
        <v>#DIV/0!</v>
      </c>
      <c r="O34" s="247">
        <f>IF(M34&gt;0,M34*I34/Q34,0)*VLOOKUP(B34,'2-Kosten per locatie'!$A$14:$C$31,3,FALSE)</f>
        <v>0</v>
      </c>
      <c r="P34" s="334">
        <f>IF(L34="nio",0,IF(L34&gt;0,VLOOKUP(F34,'3-Productie normen'!A:O,VLOOKUP(L34,'3-Productie normen'!$B$38:$C$48,2,FALSE),FALSE)))*J34</f>
        <v>0</v>
      </c>
      <c r="Q34" s="334">
        <f t="shared" si="1"/>
        <v>0</v>
      </c>
      <c r="R34" s="335" t="str">
        <f>VLOOKUP(F34,'3-Productie normen'!A:P,16,FALSE)</f>
        <v>V</v>
      </c>
      <c r="S34" s="335"/>
      <c r="U34" s="336">
        <f t="shared" si="2"/>
        <v>2460</v>
      </c>
      <c r="V34" s="2"/>
    </row>
    <row r="35" spans="1:22" ht="14.1" customHeight="1">
      <c r="A35" s="75">
        <v>35</v>
      </c>
      <c r="B35" s="300" t="s">
        <v>37</v>
      </c>
      <c r="C35" s="481" t="s">
        <v>135</v>
      </c>
      <c r="D35" s="483" t="s">
        <v>175</v>
      </c>
      <c r="E35" s="72" t="s">
        <v>141</v>
      </c>
      <c r="F35" s="485" t="s">
        <v>99</v>
      </c>
      <c r="G35" s="72" t="s">
        <v>138</v>
      </c>
      <c r="H35" s="482" t="s">
        <v>138</v>
      </c>
      <c r="I35" s="496">
        <v>14</v>
      </c>
      <c r="J35" s="526"/>
      <c r="K35" s="333">
        <f t="shared" si="0"/>
        <v>205</v>
      </c>
      <c r="L35" s="534">
        <v>205</v>
      </c>
      <c r="M35" s="534"/>
      <c r="N35" s="247" t="e">
        <f>IF(L35="nio",0,IF(L35&gt;0,L35*I35/P35,0))*VLOOKUP(B35,'2-Kosten per locatie'!$A$14:$C$31,3,FALSE)</f>
        <v>#DIV/0!</v>
      </c>
      <c r="O35" s="247">
        <f>IF(M35&gt;0,M35*I35/Q35,0)*VLOOKUP(B35,'2-Kosten per locatie'!$A$14:$C$31,3,FALSE)</f>
        <v>0</v>
      </c>
      <c r="P35" s="334">
        <f>IF(L35="nio",0,IF(L35&gt;0,VLOOKUP(F35,'3-Productie normen'!A:O,VLOOKUP(L35,'3-Productie normen'!$B$38:$C$48,2,FALSE),FALSE)))*J35</f>
        <v>0</v>
      </c>
      <c r="Q35" s="334">
        <f t="shared" si="1"/>
        <v>0</v>
      </c>
      <c r="R35" s="335" t="str">
        <f>VLOOKUP(F35,'3-Productie normen'!A:P,16,FALSE)</f>
        <v>B</v>
      </c>
      <c r="S35" s="335"/>
      <c r="U35" s="336">
        <f t="shared" si="2"/>
        <v>2870</v>
      </c>
      <c r="V35" s="2"/>
    </row>
    <row r="36" spans="1:22" ht="14.1" customHeight="1">
      <c r="A36" s="75">
        <v>36</v>
      </c>
      <c r="B36" s="300" t="s">
        <v>37</v>
      </c>
      <c r="C36" s="481" t="s">
        <v>135</v>
      </c>
      <c r="D36" s="483" t="s">
        <v>176</v>
      </c>
      <c r="E36" s="72" t="s">
        <v>177</v>
      </c>
      <c r="F36" s="72" t="s">
        <v>76</v>
      </c>
      <c r="G36" s="72" t="s">
        <v>138</v>
      </c>
      <c r="H36" s="482" t="s">
        <v>138</v>
      </c>
      <c r="I36" s="496">
        <v>17</v>
      </c>
      <c r="J36" s="526"/>
      <c r="K36" s="333">
        <f t="shared" si="0"/>
        <v>123</v>
      </c>
      <c r="L36" s="534">
        <v>123</v>
      </c>
      <c r="M36" s="534"/>
      <c r="N36" s="247" t="e">
        <f>IF(L36="nio",0,IF(L36&gt;0,L36*I36/P36,0))*VLOOKUP(B36,'2-Kosten per locatie'!$A$14:$C$31,3,FALSE)</f>
        <v>#DIV/0!</v>
      </c>
      <c r="O36" s="247">
        <f>IF(M36&gt;0,M36*I36/Q36,0)*VLOOKUP(B36,'2-Kosten per locatie'!$A$14:$C$31,3,FALSE)</f>
        <v>0</v>
      </c>
      <c r="P36" s="334">
        <f>IF(L36="nio",0,IF(L36&gt;0,VLOOKUP(F36,'3-Productie normen'!A:O,VLOOKUP(L36,'3-Productie normen'!$B$38:$C$48,2,FALSE),FALSE)))*J36</f>
        <v>0</v>
      </c>
      <c r="Q36" s="334">
        <f t="shared" si="1"/>
        <v>0</v>
      </c>
      <c r="R36" s="335" t="str">
        <f>VLOOKUP(F36,'3-Productie normen'!A:P,16,FALSE)</f>
        <v>B</v>
      </c>
      <c r="S36" s="335"/>
      <c r="U36" s="336">
        <f t="shared" si="2"/>
        <v>2091</v>
      </c>
      <c r="V36" s="2"/>
    </row>
    <row r="37" spans="1:22" ht="14.1" customHeight="1">
      <c r="A37" s="75">
        <v>37</v>
      </c>
      <c r="B37" s="300" t="s">
        <v>37</v>
      </c>
      <c r="C37" s="481" t="s">
        <v>135</v>
      </c>
      <c r="D37" s="483" t="s">
        <v>178</v>
      </c>
      <c r="E37" s="72" t="s">
        <v>179</v>
      </c>
      <c r="F37" s="72" t="s">
        <v>76</v>
      </c>
      <c r="G37" s="72" t="s">
        <v>138</v>
      </c>
      <c r="H37" s="482" t="s">
        <v>138</v>
      </c>
      <c r="I37" s="496">
        <v>9</v>
      </c>
      <c r="J37" s="526"/>
      <c r="K37" s="333">
        <f t="shared" si="0"/>
        <v>123</v>
      </c>
      <c r="L37" s="534">
        <v>123</v>
      </c>
      <c r="M37" s="534"/>
      <c r="N37" s="247" t="e">
        <f>IF(L37="nio",0,IF(L37&gt;0,L37*I37/P37,0))*VLOOKUP(B37,'2-Kosten per locatie'!$A$14:$C$31,3,FALSE)</f>
        <v>#DIV/0!</v>
      </c>
      <c r="O37" s="247">
        <f>IF(M37&gt;0,M37*I37/Q37,0)*VLOOKUP(B37,'2-Kosten per locatie'!$A$14:$C$31,3,FALSE)</f>
        <v>0</v>
      </c>
      <c r="P37" s="334">
        <f>IF(L37="nio",0,IF(L37&gt;0,VLOOKUP(F37,'3-Productie normen'!A:O,VLOOKUP(L37,'3-Productie normen'!$B$38:$C$48,2,FALSE),FALSE)))*J37</f>
        <v>0</v>
      </c>
      <c r="Q37" s="334">
        <f t="shared" si="1"/>
        <v>0</v>
      </c>
      <c r="R37" s="335" t="str">
        <f>VLOOKUP(F37,'3-Productie normen'!A:P,16,FALSE)</f>
        <v>B</v>
      </c>
      <c r="S37" s="335"/>
      <c r="U37" s="336">
        <f t="shared" si="2"/>
        <v>1107</v>
      </c>
      <c r="V37" s="2"/>
    </row>
    <row r="38" spans="1:22" ht="14.1" customHeight="1">
      <c r="A38" s="75">
        <v>38</v>
      </c>
      <c r="B38" s="300" t="s">
        <v>37</v>
      </c>
      <c r="C38" s="481" t="s">
        <v>135</v>
      </c>
      <c r="D38" s="483" t="s">
        <v>180</v>
      </c>
      <c r="E38" s="72" t="s">
        <v>181</v>
      </c>
      <c r="F38" s="72" t="s">
        <v>89</v>
      </c>
      <c r="G38" s="72" t="s">
        <v>138</v>
      </c>
      <c r="H38" s="482" t="s">
        <v>138</v>
      </c>
      <c r="I38" s="496">
        <v>39</v>
      </c>
      <c r="J38" s="526"/>
      <c r="K38" s="333">
        <f t="shared" si="0"/>
        <v>205</v>
      </c>
      <c r="L38" s="534">
        <v>205</v>
      </c>
      <c r="M38" s="534"/>
      <c r="N38" s="247" t="e">
        <f>IF(L38="nio",0,IF(L38&gt;0,L38*I38/P38,0))*VLOOKUP(B38,'2-Kosten per locatie'!$A$14:$C$31,3,FALSE)</f>
        <v>#DIV/0!</v>
      </c>
      <c r="O38" s="247">
        <f>IF(M38&gt;0,M38*I38/Q38,0)*VLOOKUP(B38,'2-Kosten per locatie'!$A$14:$C$31,3,FALSE)</f>
        <v>0</v>
      </c>
      <c r="P38" s="334">
        <f>IF(L38="nio",0,IF(L38&gt;0,VLOOKUP(F38,'3-Productie normen'!A:O,VLOOKUP(L38,'3-Productie normen'!$B$38:$C$48,2,FALSE),FALSE)))*J38</f>
        <v>0</v>
      </c>
      <c r="Q38" s="334">
        <f t="shared" si="1"/>
        <v>0</v>
      </c>
      <c r="R38" s="335" t="str">
        <f>VLOOKUP(F38,'3-Productie normen'!A:P,16,FALSE)</f>
        <v>L</v>
      </c>
      <c r="S38" s="335"/>
      <c r="U38" s="336">
        <f t="shared" si="2"/>
        <v>7995</v>
      </c>
      <c r="V38" s="2"/>
    </row>
    <row r="39" spans="1:22" ht="14.1" customHeight="1">
      <c r="A39" s="75">
        <v>39</v>
      </c>
      <c r="B39" s="300" t="s">
        <v>37</v>
      </c>
      <c r="C39" s="481" t="s">
        <v>135</v>
      </c>
      <c r="D39" s="483" t="s">
        <v>182</v>
      </c>
      <c r="E39" s="72" t="s">
        <v>183</v>
      </c>
      <c r="F39" s="72" t="s">
        <v>94</v>
      </c>
      <c r="G39" s="72" t="s">
        <v>138</v>
      </c>
      <c r="H39" s="482" t="s">
        <v>138</v>
      </c>
      <c r="I39" s="496">
        <v>174</v>
      </c>
      <c r="J39" s="526"/>
      <c r="K39" s="333">
        <f t="shared" si="0"/>
        <v>123</v>
      </c>
      <c r="L39" s="534">
        <v>123</v>
      </c>
      <c r="M39" s="534"/>
      <c r="N39" s="247" t="e">
        <f>IF(L39="nio",0,IF(L39&gt;0,L39*I39/P39,0))*VLOOKUP(B39,'2-Kosten per locatie'!$A$14:$C$31,3,FALSE)</f>
        <v>#DIV/0!</v>
      </c>
      <c r="O39" s="247">
        <f>IF(M39&gt;0,M39*I39/Q39,0)*VLOOKUP(B39,'2-Kosten per locatie'!$A$14:$C$31,3,FALSE)</f>
        <v>0</v>
      </c>
      <c r="P39" s="334">
        <f>IF(L39="nio",0,IF(L39&gt;0,VLOOKUP(F39,'3-Productie normen'!A:O,VLOOKUP(L39,'3-Productie normen'!$B$38:$C$48,2,FALSE),FALSE)))*J39</f>
        <v>0</v>
      </c>
      <c r="Q39" s="334">
        <f t="shared" si="1"/>
        <v>0</v>
      </c>
      <c r="R39" s="335" t="str">
        <f>VLOOKUP(F39,'3-Productie normen'!A:P,16,FALSE)</f>
        <v>V</v>
      </c>
      <c r="S39" s="335"/>
      <c r="U39" s="336">
        <f t="shared" si="2"/>
        <v>21402</v>
      </c>
      <c r="V39" s="2"/>
    </row>
    <row r="40" spans="1:22" ht="14.1" customHeight="1">
      <c r="A40" s="75">
        <v>40</v>
      </c>
      <c r="B40" s="300" t="s">
        <v>37</v>
      </c>
      <c r="C40" s="481" t="s">
        <v>135</v>
      </c>
      <c r="D40" s="483" t="s">
        <v>184</v>
      </c>
      <c r="E40" s="72" t="s">
        <v>185</v>
      </c>
      <c r="F40" s="72" t="s">
        <v>95</v>
      </c>
      <c r="G40" s="72" t="s">
        <v>186</v>
      </c>
      <c r="H40" s="482" t="s">
        <v>187</v>
      </c>
      <c r="I40" s="496">
        <v>6</v>
      </c>
      <c r="J40" s="526"/>
      <c r="K40" s="333">
        <f t="shared" si="0"/>
        <v>205</v>
      </c>
      <c r="L40" s="534">
        <v>205</v>
      </c>
      <c r="M40" s="534"/>
      <c r="N40" s="247" t="e">
        <f>IF(L40="nio",0,IF(L40&gt;0,L40*I40/P40,0))*VLOOKUP(B40,'2-Kosten per locatie'!$A$14:$C$31,3,FALSE)</f>
        <v>#DIV/0!</v>
      </c>
      <c r="O40" s="247">
        <f>IF(M40&gt;0,M40*I40/Q40,0)*VLOOKUP(B40,'2-Kosten per locatie'!$A$14:$C$31,3,FALSE)</f>
        <v>0</v>
      </c>
      <c r="P40" s="334">
        <f>IF(L40="nio",0,IF(L40&gt;0,VLOOKUP(F40,'3-Productie normen'!A:O,VLOOKUP(L40,'3-Productie normen'!$B$38:$C$48,2,FALSE),FALSE)))*J40</f>
        <v>0</v>
      </c>
      <c r="Q40" s="334">
        <f t="shared" si="1"/>
        <v>0</v>
      </c>
      <c r="R40" s="335" t="str">
        <f>VLOOKUP(F40,'3-Productie normen'!A:P,16,FALSE)</f>
        <v>S</v>
      </c>
      <c r="S40" s="335"/>
      <c r="U40" s="336">
        <f t="shared" si="2"/>
        <v>1230</v>
      </c>
      <c r="V40" s="2"/>
    </row>
    <row r="41" spans="1:22" ht="14.1" customHeight="1">
      <c r="A41" s="75">
        <v>41</v>
      </c>
      <c r="B41" s="300" t="s">
        <v>37</v>
      </c>
      <c r="C41" s="481" t="s">
        <v>135</v>
      </c>
      <c r="D41" s="483" t="s">
        <v>188</v>
      </c>
      <c r="E41" s="72" t="s">
        <v>185</v>
      </c>
      <c r="F41" s="72" t="s">
        <v>95</v>
      </c>
      <c r="G41" s="72" t="s">
        <v>186</v>
      </c>
      <c r="H41" s="482" t="s">
        <v>187</v>
      </c>
      <c r="I41" s="496">
        <v>14</v>
      </c>
      <c r="J41" s="526"/>
      <c r="K41" s="333">
        <f t="shared" si="0"/>
        <v>205</v>
      </c>
      <c r="L41" s="534">
        <v>205</v>
      </c>
      <c r="M41" s="534"/>
      <c r="N41" s="247" t="e">
        <f>IF(L41="nio",0,IF(L41&gt;0,L41*I41/P41,0))*VLOOKUP(B41,'2-Kosten per locatie'!$A$14:$C$31,3,FALSE)</f>
        <v>#DIV/0!</v>
      </c>
      <c r="O41" s="247">
        <f>IF(M41&gt;0,M41*I41/Q41,0)*VLOOKUP(B41,'2-Kosten per locatie'!$A$14:$C$31,3,FALSE)</f>
        <v>0</v>
      </c>
      <c r="P41" s="334">
        <f>IF(L41="nio",0,IF(L41&gt;0,VLOOKUP(F41,'3-Productie normen'!A:O,VLOOKUP(L41,'3-Productie normen'!$B$38:$C$48,2,FALSE),FALSE)))*J41</f>
        <v>0</v>
      </c>
      <c r="Q41" s="334">
        <f t="shared" si="1"/>
        <v>0</v>
      </c>
      <c r="R41" s="335" t="str">
        <f>VLOOKUP(F41,'3-Productie normen'!A:P,16,FALSE)</f>
        <v>S</v>
      </c>
      <c r="S41" s="335"/>
      <c r="U41" s="336">
        <f t="shared" si="2"/>
        <v>2870</v>
      </c>
      <c r="V41" s="2"/>
    </row>
    <row r="42" spans="1:22" ht="14.1" customHeight="1">
      <c r="A42" s="75">
        <v>42</v>
      </c>
      <c r="B42" s="300" t="s">
        <v>37</v>
      </c>
      <c r="C42" s="481" t="s">
        <v>135</v>
      </c>
      <c r="D42" s="483" t="s">
        <v>189</v>
      </c>
      <c r="E42" s="72" t="s">
        <v>190</v>
      </c>
      <c r="F42" s="300" t="s">
        <v>100</v>
      </c>
      <c r="G42" s="72" t="s">
        <v>138</v>
      </c>
      <c r="H42" s="482" t="s">
        <v>138</v>
      </c>
      <c r="I42" s="496">
        <v>5</v>
      </c>
      <c r="J42" s="526"/>
      <c r="K42" s="333">
        <f t="shared" si="0"/>
        <v>0</v>
      </c>
      <c r="L42" s="534" t="s">
        <v>147</v>
      </c>
      <c r="M42" s="534"/>
      <c r="N42" s="247">
        <f>IF(L42="nio",0,IF(L42&gt;0,L42*I42/P42,0))*VLOOKUP(B42,'2-Kosten per locatie'!$A$14:$C$31,3,FALSE)</f>
        <v>0</v>
      </c>
      <c r="O42" s="247">
        <f>IF(M42&gt;0,M42*I42/Q42,0)*VLOOKUP(B42,'2-Kosten per locatie'!$A$14:$C$31,3,FALSE)</f>
        <v>0</v>
      </c>
      <c r="P42" s="334">
        <f>IF(L42="nio",0,IF(L42&gt;0,VLOOKUP(F42,'3-Productie normen'!A:O,VLOOKUP(L42,'3-Productie normen'!$B$38:$C$48,2,FALSE),FALSE)))*J42</f>
        <v>0</v>
      </c>
      <c r="Q42" s="334">
        <f t="shared" si="1"/>
        <v>0</v>
      </c>
      <c r="R42" s="335" t="str">
        <f>VLOOKUP(F42,'3-Productie normen'!A:P,16,FALSE)</f>
        <v>nvt</v>
      </c>
      <c r="S42" s="335"/>
      <c r="U42" s="336">
        <f t="shared" si="2"/>
        <v>0</v>
      </c>
      <c r="V42" s="2"/>
    </row>
    <row r="43" spans="1:22" ht="14.1" customHeight="1">
      <c r="A43" s="75">
        <v>43</v>
      </c>
      <c r="B43" s="300" t="s">
        <v>37</v>
      </c>
      <c r="C43" s="481" t="s">
        <v>135</v>
      </c>
      <c r="D43" s="483" t="s">
        <v>191</v>
      </c>
      <c r="E43" s="72" t="s">
        <v>192</v>
      </c>
      <c r="F43" s="72" t="s">
        <v>95</v>
      </c>
      <c r="G43" s="72" t="s">
        <v>186</v>
      </c>
      <c r="H43" s="482" t="s">
        <v>187</v>
      </c>
      <c r="I43" s="496">
        <v>5</v>
      </c>
      <c r="J43" s="526"/>
      <c r="K43" s="333">
        <f t="shared" si="0"/>
        <v>205</v>
      </c>
      <c r="L43" s="534">
        <v>205</v>
      </c>
      <c r="M43" s="534"/>
      <c r="N43" s="247" t="e">
        <f>IF(L43="nio",0,IF(L43&gt;0,L43*I43/P43,0))*VLOOKUP(B43,'2-Kosten per locatie'!$A$14:$C$31,3,FALSE)</f>
        <v>#DIV/0!</v>
      </c>
      <c r="O43" s="247">
        <f>IF(M43&gt;0,M43*I43/Q43,0)*VLOOKUP(B43,'2-Kosten per locatie'!$A$14:$C$31,3,FALSE)</f>
        <v>0</v>
      </c>
      <c r="P43" s="334">
        <f>IF(L43="nio",0,IF(L43&gt;0,VLOOKUP(F43,'3-Productie normen'!A:O,VLOOKUP(L43,'3-Productie normen'!$B$38:$C$48,2,FALSE),FALSE)))*J43</f>
        <v>0</v>
      </c>
      <c r="Q43" s="334">
        <f t="shared" si="1"/>
        <v>0</v>
      </c>
      <c r="R43" s="335" t="str">
        <f>VLOOKUP(F43,'3-Productie normen'!A:P,16,FALSE)</f>
        <v>S</v>
      </c>
      <c r="S43" s="335"/>
      <c r="U43" s="336">
        <f t="shared" si="2"/>
        <v>1025</v>
      </c>
      <c r="V43" s="2"/>
    </row>
    <row r="44" spans="1:22" ht="14.1" customHeight="1">
      <c r="A44" s="75">
        <v>44</v>
      </c>
      <c r="B44" s="300" t="s">
        <v>37</v>
      </c>
      <c r="C44" s="481" t="s">
        <v>135</v>
      </c>
      <c r="D44" s="483" t="s">
        <v>193</v>
      </c>
      <c r="E44" s="72" t="s">
        <v>185</v>
      </c>
      <c r="F44" s="72" t="s">
        <v>95</v>
      </c>
      <c r="G44" s="72" t="s">
        <v>186</v>
      </c>
      <c r="H44" s="482" t="s">
        <v>187</v>
      </c>
      <c r="I44" s="496">
        <v>14</v>
      </c>
      <c r="J44" s="526"/>
      <c r="K44" s="333">
        <f t="shared" si="0"/>
        <v>205</v>
      </c>
      <c r="L44" s="534">
        <v>205</v>
      </c>
      <c r="M44" s="534"/>
      <c r="N44" s="247" t="e">
        <f>IF(L44="nio",0,IF(L44&gt;0,L44*I44/P44,0))*VLOOKUP(B44,'2-Kosten per locatie'!$A$14:$C$31,3,FALSE)</f>
        <v>#DIV/0!</v>
      </c>
      <c r="O44" s="247">
        <f>IF(M44&gt;0,M44*I44/Q44,0)*VLOOKUP(B44,'2-Kosten per locatie'!$A$14:$C$31,3,FALSE)</f>
        <v>0</v>
      </c>
      <c r="P44" s="334">
        <f>IF(L44="nio",0,IF(L44&gt;0,VLOOKUP(F44,'3-Productie normen'!A:O,VLOOKUP(L44,'3-Productie normen'!$B$38:$C$48,2,FALSE),FALSE)))*J44</f>
        <v>0</v>
      </c>
      <c r="Q44" s="334">
        <f t="shared" si="1"/>
        <v>0</v>
      </c>
      <c r="R44" s="335" t="str">
        <f>VLOOKUP(F44,'3-Productie normen'!A:P,16,FALSE)</f>
        <v>S</v>
      </c>
      <c r="S44" s="335"/>
      <c r="U44" s="336">
        <f t="shared" si="2"/>
        <v>2870</v>
      </c>
      <c r="V44" s="2"/>
    </row>
    <row r="45" spans="1:22" ht="14.1" customHeight="1">
      <c r="A45" s="75">
        <v>45</v>
      </c>
      <c r="B45" s="300" t="s">
        <v>37</v>
      </c>
      <c r="C45" s="481" t="s">
        <v>135</v>
      </c>
      <c r="D45" s="483" t="s">
        <v>194</v>
      </c>
      <c r="E45" s="72" t="s">
        <v>195</v>
      </c>
      <c r="F45" s="316" t="s">
        <v>82</v>
      </c>
      <c r="G45" s="72" t="s">
        <v>186</v>
      </c>
      <c r="H45" s="482" t="s">
        <v>196</v>
      </c>
      <c r="I45" s="496">
        <v>6</v>
      </c>
      <c r="J45" s="526"/>
      <c r="K45" s="333">
        <f t="shared" si="0"/>
        <v>205</v>
      </c>
      <c r="L45" s="534">
        <v>205</v>
      </c>
      <c r="M45" s="534"/>
      <c r="N45" s="247" t="e">
        <f>IF(L45="nio",0,IF(L45&gt;0,L45*I45/P45,0))*VLOOKUP(B45,'2-Kosten per locatie'!$A$14:$C$31,3,FALSE)</f>
        <v>#DIV/0!</v>
      </c>
      <c r="O45" s="247">
        <f>IF(M45&gt;0,M45*I45/Q45,0)*VLOOKUP(B45,'2-Kosten per locatie'!$A$14:$C$31,3,FALSE)</f>
        <v>0</v>
      </c>
      <c r="P45" s="334">
        <f>IF(L45="nio",0,IF(L45&gt;0,VLOOKUP(F45,'3-Productie normen'!A:O,VLOOKUP(L45,'3-Productie normen'!$B$38:$C$48,2,FALSE),FALSE)))*J45</f>
        <v>0</v>
      </c>
      <c r="Q45" s="334">
        <f t="shared" si="1"/>
        <v>0</v>
      </c>
      <c r="R45" s="335" t="str">
        <f>VLOOKUP(F45,'3-Productie normen'!A:P,16,FALSE)</f>
        <v>S</v>
      </c>
      <c r="S45" s="335"/>
      <c r="U45" s="336">
        <f t="shared" si="2"/>
        <v>1230</v>
      </c>
      <c r="V45" s="2"/>
    </row>
    <row r="46" spans="1:22" ht="14.1" customHeight="1">
      <c r="A46" s="75">
        <v>46</v>
      </c>
      <c r="B46" s="300" t="s">
        <v>37</v>
      </c>
      <c r="C46" s="481" t="s">
        <v>135</v>
      </c>
      <c r="D46" s="483" t="s">
        <v>197</v>
      </c>
      <c r="E46" s="72" t="s">
        <v>198</v>
      </c>
      <c r="F46" s="72" t="s">
        <v>86</v>
      </c>
      <c r="G46" s="72" t="s">
        <v>138</v>
      </c>
      <c r="H46" s="482" t="s">
        <v>138</v>
      </c>
      <c r="I46" s="496">
        <v>340</v>
      </c>
      <c r="J46" s="526"/>
      <c r="K46" s="333">
        <f t="shared" si="0"/>
        <v>205</v>
      </c>
      <c r="L46" s="534">
        <v>205</v>
      </c>
      <c r="M46" s="534"/>
      <c r="N46" s="247" t="e">
        <f>IF(L46="nio",0,IF(L46&gt;0,L46*I46/P46,0))*VLOOKUP(B46,'2-Kosten per locatie'!$A$14:$C$31,3,FALSE)</f>
        <v>#DIV/0!</v>
      </c>
      <c r="O46" s="247">
        <f>IF(M46&gt;0,M46*I46/Q46,0)*VLOOKUP(B46,'2-Kosten per locatie'!$A$14:$C$31,3,FALSE)</f>
        <v>0</v>
      </c>
      <c r="P46" s="334">
        <f>IF(L46="nio",0,IF(L46&gt;0,VLOOKUP(F46,'3-Productie normen'!A:O,VLOOKUP(L46,'3-Productie normen'!$B$38:$C$48,2,FALSE),FALSE)))*J46</f>
        <v>0</v>
      </c>
      <c r="Q46" s="334">
        <f t="shared" si="1"/>
        <v>0</v>
      </c>
      <c r="R46" s="335" t="str">
        <f>VLOOKUP(F46,'3-Productie normen'!A:P,16,FALSE)</f>
        <v>V</v>
      </c>
      <c r="S46" s="335"/>
      <c r="U46" s="336">
        <f t="shared" si="2"/>
        <v>69700</v>
      </c>
      <c r="V46" s="2"/>
    </row>
    <row r="47" spans="1:22" ht="14.1" customHeight="1">
      <c r="A47" s="75">
        <v>47</v>
      </c>
      <c r="B47" s="300" t="s">
        <v>38</v>
      </c>
      <c r="C47" s="481" t="s">
        <v>199</v>
      </c>
      <c r="D47" s="483" t="s">
        <v>200</v>
      </c>
      <c r="E47" s="72" t="s">
        <v>201</v>
      </c>
      <c r="F47" s="300" t="s">
        <v>100</v>
      </c>
      <c r="G47" s="72" t="s">
        <v>138</v>
      </c>
      <c r="H47" s="482" t="s">
        <v>138</v>
      </c>
      <c r="I47" s="496">
        <v>11.2</v>
      </c>
      <c r="J47" s="526"/>
      <c r="K47" s="333">
        <f t="shared" si="0"/>
        <v>0</v>
      </c>
      <c r="L47" s="534" t="s">
        <v>147</v>
      </c>
      <c r="M47" s="534"/>
      <c r="N47" s="247">
        <f>IF(L47="nio",0,IF(L47&gt;0,L47*I47/P47,0))*VLOOKUP(B47,'2-Kosten per locatie'!$A$14:$C$31,3,FALSE)</f>
        <v>0</v>
      </c>
      <c r="O47" s="247">
        <f>IF(M47&gt;0,M47*I47/Q47,0)*VLOOKUP(B47,'2-Kosten per locatie'!$A$14:$C$31,3,FALSE)</f>
        <v>0</v>
      </c>
      <c r="P47" s="334">
        <f>IF(L47="nio",0,IF(L47&gt;0,VLOOKUP(F47,'3-Productie normen'!A:O,VLOOKUP(L47,'3-Productie normen'!$B$38:$C$48,2,FALSE),FALSE)))*J47</f>
        <v>0</v>
      </c>
      <c r="Q47" s="334">
        <f t="shared" si="1"/>
        <v>0</v>
      </c>
      <c r="R47" s="335" t="str">
        <f>VLOOKUP(F47,'3-Productie normen'!A:P,16,FALSE)</f>
        <v>nvt</v>
      </c>
      <c r="S47" s="335"/>
      <c r="U47" s="336">
        <f t="shared" si="2"/>
        <v>0</v>
      </c>
      <c r="V47" s="2"/>
    </row>
    <row r="48" spans="1:22" ht="14.1" customHeight="1">
      <c r="A48" s="75">
        <v>48</v>
      </c>
      <c r="B48" s="300" t="s">
        <v>38</v>
      </c>
      <c r="C48" s="481" t="s">
        <v>199</v>
      </c>
      <c r="D48" s="483" t="s">
        <v>202</v>
      </c>
      <c r="E48" s="72" t="s">
        <v>203</v>
      </c>
      <c r="F48" s="300" t="s">
        <v>100</v>
      </c>
      <c r="G48" s="72" t="s">
        <v>204</v>
      </c>
      <c r="H48" s="482" t="s">
        <v>196</v>
      </c>
      <c r="I48" s="496">
        <v>11.3</v>
      </c>
      <c r="J48" s="526"/>
      <c r="K48" s="333">
        <f t="shared" si="0"/>
        <v>0</v>
      </c>
      <c r="L48" s="534" t="s">
        <v>147</v>
      </c>
      <c r="M48" s="534"/>
      <c r="N48" s="247">
        <f>IF(L48="nio",0,IF(L48&gt;0,L48*I48/P48,0))*VLOOKUP(B48,'2-Kosten per locatie'!$A$14:$C$31,3,FALSE)</f>
        <v>0</v>
      </c>
      <c r="O48" s="247">
        <f>IF(M48&gt;0,M48*I48/Q48,0)*VLOOKUP(B48,'2-Kosten per locatie'!$A$14:$C$31,3,FALSE)</f>
        <v>0</v>
      </c>
      <c r="P48" s="334">
        <f>IF(L48="nio",0,IF(L48&gt;0,VLOOKUP(F48,'3-Productie normen'!A:O,VLOOKUP(L48,'3-Productie normen'!$B$38:$C$48,2,FALSE),FALSE)))*J48</f>
        <v>0</v>
      </c>
      <c r="Q48" s="334">
        <f t="shared" si="1"/>
        <v>0</v>
      </c>
      <c r="R48" s="335" t="str">
        <f>VLOOKUP(F48,'3-Productie normen'!A:P,16,FALSE)</f>
        <v>nvt</v>
      </c>
      <c r="S48" s="335"/>
      <c r="U48" s="336">
        <f t="shared" si="2"/>
        <v>0</v>
      </c>
      <c r="V48" s="2"/>
    </row>
    <row r="49" spans="1:22" ht="14.1" customHeight="1">
      <c r="A49" s="75">
        <v>49</v>
      </c>
      <c r="B49" s="300" t="s">
        <v>38</v>
      </c>
      <c r="C49" s="481" t="s">
        <v>199</v>
      </c>
      <c r="D49" s="483" t="s">
        <v>205</v>
      </c>
      <c r="E49" s="72" t="s">
        <v>206</v>
      </c>
      <c r="F49" s="72" t="s">
        <v>97</v>
      </c>
      <c r="G49" s="72" t="s">
        <v>207</v>
      </c>
      <c r="H49" s="482" t="s">
        <v>196</v>
      </c>
      <c r="I49" s="496">
        <v>17.5</v>
      </c>
      <c r="J49" s="526"/>
      <c r="K49" s="333">
        <f t="shared" si="0"/>
        <v>200</v>
      </c>
      <c r="L49" s="534">
        <v>200</v>
      </c>
      <c r="M49" s="534"/>
      <c r="N49" s="247" t="e">
        <f>IF(L49="nio",0,IF(L49&gt;0,L49*I49/P49,0))*VLOOKUP(B49,'2-Kosten per locatie'!$A$14:$C$31,3,FALSE)</f>
        <v>#DIV/0!</v>
      </c>
      <c r="O49" s="247">
        <f>IF(M49&gt;0,M49*I49/Q49,0)*VLOOKUP(B49,'2-Kosten per locatie'!$A$14:$C$31,3,FALSE)</f>
        <v>0</v>
      </c>
      <c r="P49" s="334">
        <f>IF(L49="nio",0,IF(L49&gt;0,VLOOKUP(F49,'3-Productie normen'!A:O,VLOOKUP(L49,'3-Productie normen'!$B$38:$C$48,2,FALSE),FALSE)))*J49</f>
        <v>0</v>
      </c>
      <c r="Q49" s="334">
        <f t="shared" si="1"/>
        <v>0</v>
      </c>
      <c r="R49" s="335" t="str">
        <f>VLOOKUP(F49,'3-Productie normen'!A:P,16,FALSE)</f>
        <v>V</v>
      </c>
      <c r="S49" s="335"/>
      <c r="U49" s="336">
        <f t="shared" si="2"/>
        <v>3500</v>
      </c>
      <c r="V49" s="2"/>
    </row>
    <row r="50" spans="1:22" ht="14.1" customHeight="1">
      <c r="A50" s="75">
        <v>50</v>
      </c>
      <c r="B50" s="300" t="s">
        <v>38</v>
      </c>
      <c r="C50" s="481" t="s">
        <v>199</v>
      </c>
      <c r="D50" s="483" t="s">
        <v>208</v>
      </c>
      <c r="E50" s="72" t="s">
        <v>209</v>
      </c>
      <c r="F50" s="300" t="s">
        <v>100</v>
      </c>
      <c r="G50" s="72" t="s">
        <v>204</v>
      </c>
      <c r="H50" s="482" t="s">
        <v>196</v>
      </c>
      <c r="I50" s="496">
        <v>8.8000000000000007</v>
      </c>
      <c r="J50" s="526"/>
      <c r="K50" s="333">
        <f t="shared" si="0"/>
        <v>0</v>
      </c>
      <c r="L50" s="534" t="s">
        <v>147</v>
      </c>
      <c r="M50" s="534"/>
      <c r="N50" s="247">
        <f>IF(L50="nio",0,IF(L50&gt;0,L50*I50/P50,0))*VLOOKUP(B50,'2-Kosten per locatie'!$A$14:$C$31,3,FALSE)</f>
        <v>0</v>
      </c>
      <c r="O50" s="247">
        <f>IF(M50&gt;0,M50*I50/Q50,0)*VLOOKUP(B50,'2-Kosten per locatie'!$A$14:$C$31,3,FALSE)</f>
        <v>0</v>
      </c>
      <c r="P50" s="334">
        <f>IF(L50="nio",0,IF(L50&gt;0,VLOOKUP(F50,'3-Productie normen'!A:O,VLOOKUP(L50,'3-Productie normen'!$B$38:$C$48,2,FALSE),FALSE)))*J50</f>
        <v>0</v>
      </c>
      <c r="Q50" s="334">
        <f t="shared" si="1"/>
        <v>0</v>
      </c>
      <c r="R50" s="335" t="str">
        <f>VLOOKUP(F50,'3-Productie normen'!A:P,16,FALSE)</f>
        <v>nvt</v>
      </c>
      <c r="S50" s="335"/>
      <c r="U50" s="336">
        <f t="shared" si="2"/>
        <v>0</v>
      </c>
      <c r="V50" s="2"/>
    </row>
    <row r="51" spans="1:22" ht="14.1" customHeight="1">
      <c r="A51" s="75">
        <v>51</v>
      </c>
      <c r="B51" s="300" t="s">
        <v>38</v>
      </c>
      <c r="C51" s="481" t="s">
        <v>199</v>
      </c>
      <c r="D51" s="483" t="s">
        <v>210</v>
      </c>
      <c r="E51" s="72" t="s">
        <v>211</v>
      </c>
      <c r="F51" s="300" t="s">
        <v>100</v>
      </c>
      <c r="G51" s="72" t="s">
        <v>204</v>
      </c>
      <c r="H51" s="482" t="s">
        <v>196</v>
      </c>
      <c r="I51" s="496">
        <v>7.6</v>
      </c>
      <c r="J51" s="526"/>
      <c r="K51" s="333">
        <f t="shared" si="0"/>
        <v>0</v>
      </c>
      <c r="L51" s="534" t="s">
        <v>147</v>
      </c>
      <c r="M51" s="534"/>
      <c r="N51" s="247">
        <f>IF(L51="nio",0,IF(L51&gt;0,L51*I51/P51,0))*VLOOKUP(B51,'2-Kosten per locatie'!$A$14:$C$31,3,FALSE)</f>
        <v>0</v>
      </c>
      <c r="O51" s="247">
        <f>IF(M51&gt;0,M51*I51/Q51,0)*VLOOKUP(B51,'2-Kosten per locatie'!$A$14:$C$31,3,FALSE)</f>
        <v>0</v>
      </c>
      <c r="P51" s="334">
        <f>IF(L51="nio",0,IF(L51&gt;0,VLOOKUP(F51,'3-Productie normen'!A:O,VLOOKUP(L51,'3-Productie normen'!$B$38:$C$48,2,FALSE),FALSE)))*J51</f>
        <v>0</v>
      </c>
      <c r="Q51" s="334">
        <f t="shared" si="1"/>
        <v>0</v>
      </c>
      <c r="R51" s="335" t="str">
        <f>VLOOKUP(F51,'3-Productie normen'!A:P,16,FALSE)</f>
        <v>nvt</v>
      </c>
      <c r="S51" s="335"/>
      <c r="U51" s="336">
        <f t="shared" si="2"/>
        <v>0</v>
      </c>
      <c r="V51" s="2"/>
    </row>
    <row r="52" spans="1:22" ht="14.1" customHeight="1">
      <c r="A52" s="75">
        <v>52</v>
      </c>
      <c r="B52" s="300" t="s">
        <v>38</v>
      </c>
      <c r="C52" s="481" t="s">
        <v>199</v>
      </c>
      <c r="D52" s="483" t="s">
        <v>212</v>
      </c>
      <c r="E52" s="72" t="s">
        <v>213</v>
      </c>
      <c r="F52" s="300" t="s">
        <v>100</v>
      </c>
      <c r="G52" s="72" t="s">
        <v>138</v>
      </c>
      <c r="H52" s="482" t="s">
        <v>138</v>
      </c>
      <c r="I52" s="496">
        <v>18.2</v>
      </c>
      <c r="J52" s="526"/>
      <c r="K52" s="333">
        <f t="shared" si="0"/>
        <v>0</v>
      </c>
      <c r="L52" s="534" t="s">
        <v>147</v>
      </c>
      <c r="M52" s="534"/>
      <c r="N52" s="247">
        <f>IF(L52="nio",0,IF(L52&gt;0,L52*I52/P52,0))*VLOOKUP(B52,'2-Kosten per locatie'!$A$14:$C$31,3,FALSE)</f>
        <v>0</v>
      </c>
      <c r="O52" s="247">
        <f>IF(M52&gt;0,M52*I52/Q52,0)*VLOOKUP(B52,'2-Kosten per locatie'!$A$14:$C$31,3,FALSE)</f>
        <v>0</v>
      </c>
      <c r="P52" s="334">
        <f>IF(L52="nio",0,IF(L52&gt;0,VLOOKUP(F52,'3-Productie normen'!A:O,VLOOKUP(L52,'3-Productie normen'!$B$38:$C$48,2,FALSE),FALSE)))*J52</f>
        <v>0</v>
      </c>
      <c r="Q52" s="334">
        <f t="shared" si="1"/>
        <v>0</v>
      </c>
      <c r="R52" s="335" t="str">
        <f>VLOOKUP(F52,'3-Productie normen'!A:P,16,FALSE)</f>
        <v>nvt</v>
      </c>
      <c r="S52" s="335"/>
      <c r="U52" s="336">
        <f t="shared" si="2"/>
        <v>0</v>
      </c>
      <c r="V52" s="2"/>
    </row>
    <row r="53" spans="1:22" ht="14.1" customHeight="1">
      <c r="A53" s="75">
        <v>53</v>
      </c>
      <c r="B53" s="300" t="s">
        <v>38</v>
      </c>
      <c r="C53" s="481" t="s">
        <v>199</v>
      </c>
      <c r="D53" s="483" t="s">
        <v>214</v>
      </c>
      <c r="E53" s="72" t="s">
        <v>215</v>
      </c>
      <c r="F53" s="300" t="s">
        <v>100</v>
      </c>
      <c r="G53" s="72" t="s">
        <v>138</v>
      </c>
      <c r="H53" s="482" t="s">
        <v>138</v>
      </c>
      <c r="I53" s="496">
        <v>21.7</v>
      </c>
      <c r="J53" s="526"/>
      <c r="K53" s="333">
        <f t="shared" si="0"/>
        <v>0</v>
      </c>
      <c r="L53" s="534" t="s">
        <v>147</v>
      </c>
      <c r="M53" s="534"/>
      <c r="N53" s="247">
        <f>IF(L53="nio",0,IF(L53&gt;0,L53*I53/P53,0))*VLOOKUP(B53,'2-Kosten per locatie'!$A$14:$C$31,3,FALSE)</f>
        <v>0</v>
      </c>
      <c r="O53" s="247">
        <f>IF(M53&gt;0,M53*I53/Q53,0)*VLOOKUP(B53,'2-Kosten per locatie'!$A$14:$C$31,3,FALSE)</f>
        <v>0</v>
      </c>
      <c r="P53" s="334">
        <f>IF(L53="nio",0,IF(L53&gt;0,VLOOKUP(F53,'3-Productie normen'!A:O,VLOOKUP(L53,'3-Productie normen'!$B$38:$C$48,2,FALSE),FALSE)))*J53</f>
        <v>0</v>
      </c>
      <c r="Q53" s="334">
        <f t="shared" si="1"/>
        <v>0</v>
      </c>
      <c r="R53" s="335" t="str">
        <f>VLOOKUP(F53,'3-Productie normen'!A:P,16,FALSE)</f>
        <v>nvt</v>
      </c>
      <c r="S53" s="335"/>
      <c r="U53" s="336">
        <f t="shared" si="2"/>
        <v>0</v>
      </c>
      <c r="V53" s="2"/>
    </row>
    <row r="54" spans="1:22" ht="14.1" customHeight="1">
      <c r="A54" s="75">
        <v>54</v>
      </c>
      <c r="B54" s="300" t="s">
        <v>38</v>
      </c>
      <c r="C54" s="481" t="s">
        <v>199</v>
      </c>
      <c r="D54" s="483" t="s">
        <v>216</v>
      </c>
      <c r="E54" s="72" t="s">
        <v>217</v>
      </c>
      <c r="F54" s="300" t="s">
        <v>100</v>
      </c>
      <c r="G54" s="72" t="s">
        <v>204</v>
      </c>
      <c r="H54" s="482" t="s">
        <v>196</v>
      </c>
      <c r="I54" s="496">
        <v>4.8</v>
      </c>
      <c r="J54" s="526"/>
      <c r="K54" s="333">
        <f t="shared" si="0"/>
        <v>0</v>
      </c>
      <c r="L54" s="534" t="s">
        <v>147</v>
      </c>
      <c r="M54" s="534"/>
      <c r="N54" s="247">
        <f>IF(L54="nio",0,IF(L54&gt;0,L54*I54/P54,0))*VLOOKUP(B54,'2-Kosten per locatie'!$A$14:$C$31,3,FALSE)</f>
        <v>0</v>
      </c>
      <c r="O54" s="247">
        <f>IF(M54&gt;0,M54*I54/Q54,0)*VLOOKUP(B54,'2-Kosten per locatie'!$A$14:$C$31,3,FALSE)</f>
        <v>0</v>
      </c>
      <c r="P54" s="334">
        <f>IF(L54="nio",0,IF(L54&gt;0,VLOOKUP(F54,'3-Productie normen'!A:O,VLOOKUP(L54,'3-Productie normen'!$B$38:$C$48,2,FALSE),FALSE)))*J54</f>
        <v>0</v>
      </c>
      <c r="Q54" s="334">
        <f t="shared" si="1"/>
        <v>0</v>
      </c>
      <c r="R54" s="335" t="str">
        <f>VLOOKUP(F54,'3-Productie normen'!A:P,16,FALSE)</f>
        <v>nvt</v>
      </c>
      <c r="S54" s="335"/>
      <c r="U54" s="336">
        <f t="shared" si="2"/>
        <v>0</v>
      </c>
      <c r="V54" s="2"/>
    </row>
    <row r="55" spans="1:22" ht="14.1" customHeight="1">
      <c r="A55" s="75">
        <v>55</v>
      </c>
      <c r="B55" s="300" t="s">
        <v>38</v>
      </c>
      <c r="C55" s="481" t="s">
        <v>199</v>
      </c>
      <c r="D55" s="483" t="s">
        <v>218</v>
      </c>
      <c r="E55" s="72" t="s">
        <v>217</v>
      </c>
      <c r="F55" s="300" t="s">
        <v>100</v>
      </c>
      <c r="G55" s="72" t="s">
        <v>204</v>
      </c>
      <c r="H55" s="482" t="s">
        <v>196</v>
      </c>
      <c r="I55" s="496">
        <v>4.7</v>
      </c>
      <c r="J55" s="526"/>
      <c r="K55" s="333">
        <f t="shared" si="0"/>
        <v>0</v>
      </c>
      <c r="L55" s="534" t="s">
        <v>147</v>
      </c>
      <c r="M55" s="534"/>
      <c r="N55" s="247">
        <f>IF(L55="nio",0,IF(L55&gt;0,L55*I55/P55,0))*VLOOKUP(B55,'2-Kosten per locatie'!$A$14:$C$31,3,FALSE)</f>
        <v>0</v>
      </c>
      <c r="O55" s="247">
        <f>IF(M55&gt;0,M55*I55/Q55,0)*VLOOKUP(B55,'2-Kosten per locatie'!$A$14:$C$31,3,FALSE)</f>
        <v>0</v>
      </c>
      <c r="P55" s="334">
        <f>IF(L55="nio",0,IF(L55&gt;0,VLOOKUP(F55,'3-Productie normen'!A:O,VLOOKUP(L55,'3-Productie normen'!$B$38:$C$48,2,FALSE),FALSE)))*J55</f>
        <v>0</v>
      </c>
      <c r="Q55" s="334">
        <f t="shared" si="1"/>
        <v>0</v>
      </c>
      <c r="R55" s="335" t="str">
        <f>VLOOKUP(F55,'3-Productie normen'!A:P,16,FALSE)</f>
        <v>nvt</v>
      </c>
      <c r="S55" s="335"/>
      <c r="U55" s="336">
        <f t="shared" si="2"/>
        <v>0</v>
      </c>
      <c r="V55" s="2"/>
    </row>
    <row r="56" spans="1:22" ht="14.1" customHeight="1">
      <c r="A56" s="75">
        <v>56</v>
      </c>
      <c r="B56" s="300" t="s">
        <v>38</v>
      </c>
      <c r="C56" s="481" t="s">
        <v>199</v>
      </c>
      <c r="D56" s="483" t="s">
        <v>219</v>
      </c>
      <c r="E56" s="72" t="s">
        <v>217</v>
      </c>
      <c r="F56" s="300" t="s">
        <v>100</v>
      </c>
      <c r="G56" s="72" t="s">
        <v>204</v>
      </c>
      <c r="H56" s="482" t="s">
        <v>196</v>
      </c>
      <c r="I56" s="496">
        <v>4.8</v>
      </c>
      <c r="J56" s="526"/>
      <c r="K56" s="333">
        <f t="shared" si="0"/>
        <v>0</v>
      </c>
      <c r="L56" s="534" t="s">
        <v>147</v>
      </c>
      <c r="M56" s="534"/>
      <c r="N56" s="247">
        <f>IF(L56="nio",0,IF(L56&gt;0,L56*I56/P56,0))*VLOOKUP(B56,'2-Kosten per locatie'!$A$14:$C$31,3,FALSE)</f>
        <v>0</v>
      </c>
      <c r="O56" s="247">
        <f>IF(M56&gt;0,M56*I56/Q56,0)*VLOOKUP(B56,'2-Kosten per locatie'!$A$14:$C$31,3,FALSE)</f>
        <v>0</v>
      </c>
      <c r="P56" s="334">
        <f>IF(L56="nio",0,IF(L56&gt;0,VLOOKUP(F56,'3-Productie normen'!A:O,VLOOKUP(L56,'3-Productie normen'!$B$38:$C$48,2,FALSE),FALSE)))*J56</f>
        <v>0</v>
      </c>
      <c r="Q56" s="334">
        <f t="shared" si="1"/>
        <v>0</v>
      </c>
      <c r="R56" s="335" t="str">
        <f>VLOOKUP(F56,'3-Productie normen'!A:P,16,FALSE)</f>
        <v>nvt</v>
      </c>
      <c r="S56" s="335"/>
      <c r="U56" s="336">
        <f t="shared" si="2"/>
        <v>0</v>
      </c>
      <c r="V56" s="2"/>
    </row>
    <row r="57" spans="1:22" ht="14.1" customHeight="1">
      <c r="A57" s="75">
        <v>57</v>
      </c>
      <c r="B57" s="300" t="s">
        <v>38</v>
      </c>
      <c r="C57" s="481" t="s">
        <v>199</v>
      </c>
      <c r="D57" s="483" t="s">
        <v>220</v>
      </c>
      <c r="E57" s="72" t="s">
        <v>217</v>
      </c>
      <c r="F57" s="300" t="s">
        <v>100</v>
      </c>
      <c r="G57" s="72" t="s">
        <v>204</v>
      </c>
      <c r="H57" s="482" t="s">
        <v>196</v>
      </c>
      <c r="I57" s="496">
        <v>4.8</v>
      </c>
      <c r="J57" s="526"/>
      <c r="K57" s="333">
        <f t="shared" si="0"/>
        <v>0</v>
      </c>
      <c r="L57" s="534" t="s">
        <v>147</v>
      </c>
      <c r="M57" s="534"/>
      <c r="N57" s="247">
        <f>IF(L57="nio",0,IF(L57&gt;0,L57*I57/P57,0))*VLOOKUP(B57,'2-Kosten per locatie'!$A$14:$C$31,3,FALSE)</f>
        <v>0</v>
      </c>
      <c r="O57" s="247">
        <f>IF(M57&gt;0,M57*I57/Q57,0)*VLOOKUP(B57,'2-Kosten per locatie'!$A$14:$C$31,3,FALSE)</f>
        <v>0</v>
      </c>
      <c r="P57" s="334">
        <f>IF(L57="nio",0,IF(L57&gt;0,VLOOKUP(F57,'3-Productie normen'!A:O,VLOOKUP(L57,'3-Productie normen'!$B$38:$C$48,2,FALSE),FALSE)))*J57</f>
        <v>0</v>
      </c>
      <c r="Q57" s="334">
        <f t="shared" si="1"/>
        <v>0</v>
      </c>
      <c r="R57" s="335" t="str">
        <f>VLOOKUP(F57,'3-Productie normen'!A:P,16,FALSE)</f>
        <v>nvt</v>
      </c>
      <c r="S57" s="335"/>
      <c r="U57" s="336">
        <f t="shared" si="2"/>
        <v>0</v>
      </c>
      <c r="V57" s="2"/>
    </row>
    <row r="58" spans="1:22" ht="14.1" customHeight="1">
      <c r="A58" s="75">
        <v>58</v>
      </c>
      <c r="B58" s="300" t="s">
        <v>38</v>
      </c>
      <c r="C58" s="481" t="s">
        <v>199</v>
      </c>
      <c r="D58" s="483" t="s">
        <v>221</v>
      </c>
      <c r="E58" s="72" t="s">
        <v>217</v>
      </c>
      <c r="F58" s="300" t="s">
        <v>100</v>
      </c>
      <c r="G58" s="72" t="s">
        <v>204</v>
      </c>
      <c r="H58" s="482" t="s">
        <v>196</v>
      </c>
      <c r="I58" s="496">
        <v>8.6999999999999993</v>
      </c>
      <c r="J58" s="526"/>
      <c r="K58" s="333">
        <f t="shared" si="0"/>
        <v>0</v>
      </c>
      <c r="L58" s="534" t="s">
        <v>147</v>
      </c>
      <c r="M58" s="534"/>
      <c r="N58" s="247">
        <f>IF(L58="nio",0,IF(L58&gt;0,L58*I58/P58,0))*VLOOKUP(B58,'2-Kosten per locatie'!$A$14:$C$31,3,FALSE)</f>
        <v>0</v>
      </c>
      <c r="O58" s="247">
        <f>IF(M58&gt;0,M58*I58/Q58,0)*VLOOKUP(B58,'2-Kosten per locatie'!$A$14:$C$31,3,FALSE)</f>
        <v>0</v>
      </c>
      <c r="P58" s="334">
        <f>IF(L58="nio",0,IF(L58&gt;0,VLOOKUP(F58,'3-Productie normen'!A:O,VLOOKUP(L58,'3-Productie normen'!$B$38:$C$48,2,FALSE),FALSE)))*J58</f>
        <v>0</v>
      </c>
      <c r="Q58" s="334">
        <f t="shared" si="1"/>
        <v>0</v>
      </c>
      <c r="R58" s="335" t="str">
        <f>VLOOKUP(F58,'3-Productie normen'!A:P,16,FALSE)</f>
        <v>nvt</v>
      </c>
      <c r="S58" s="335"/>
      <c r="U58" s="336">
        <f t="shared" si="2"/>
        <v>0</v>
      </c>
      <c r="V58" s="2"/>
    </row>
    <row r="59" spans="1:22" ht="14.1" customHeight="1">
      <c r="A59" s="75">
        <v>59</v>
      </c>
      <c r="B59" s="300" t="s">
        <v>38</v>
      </c>
      <c r="C59" s="481" t="s">
        <v>199</v>
      </c>
      <c r="D59" s="483" t="s">
        <v>222</v>
      </c>
      <c r="E59" s="72" t="s">
        <v>223</v>
      </c>
      <c r="F59" s="300" t="s">
        <v>100</v>
      </c>
      <c r="G59" s="72" t="s">
        <v>204</v>
      </c>
      <c r="H59" s="482" t="s">
        <v>196</v>
      </c>
      <c r="I59" s="496">
        <v>35.299999999999997</v>
      </c>
      <c r="J59" s="526"/>
      <c r="K59" s="333">
        <f t="shared" si="0"/>
        <v>0</v>
      </c>
      <c r="L59" s="534" t="s">
        <v>147</v>
      </c>
      <c r="M59" s="534"/>
      <c r="N59" s="247">
        <f>IF(L59="nio",0,IF(L59&gt;0,L59*I59/P59,0))*VLOOKUP(B59,'2-Kosten per locatie'!$A$14:$C$31,3,FALSE)</f>
        <v>0</v>
      </c>
      <c r="O59" s="247">
        <f>IF(M59&gt;0,M59*I59/Q59,0)*VLOOKUP(B59,'2-Kosten per locatie'!$A$14:$C$31,3,FALSE)</f>
        <v>0</v>
      </c>
      <c r="P59" s="334">
        <f>IF(L59="nio",0,IF(L59&gt;0,VLOOKUP(F59,'3-Productie normen'!A:O,VLOOKUP(L59,'3-Productie normen'!$B$38:$C$48,2,FALSE),FALSE)))*J59</f>
        <v>0</v>
      </c>
      <c r="Q59" s="334">
        <f t="shared" si="1"/>
        <v>0</v>
      </c>
      <c r="R59" s="335" t="str">
        <f>VLOOKUP(F59,'3-Productie normen'!A:P,16,FALSE)</f>
        <v>nvt</v>
      </c>
      <c r="S59" s="335"/>
      <c r="U59" s="336">
        <f t="shared" si="2"/>
        <v>0</v>
      </c>
      <c r="V59" s="2"/>
    </row>
    <row r="60" spans="1:22" ht="14.1" customHeight="1">
      <c r="A60" s="75">
        <v>60</v>
      </c>
      <c r="B60" s="300" t="s">
        <v>38</v>
      </c>
      <c r="C60" s="481" t="s">
        <v>199</v>
      </c>
      <c r="D60" s="483" t="s">
        <v>224</v>
      </c>
      <c r="E60" s="72" t="s">
        <v>197</v>
      </c>
      <c r="F60" s="72" t="s">
        <v>86</v>
      </c>
      <c r="G60" s="72" t="s">
        <v>207</v>
      </c>
      <c r="H60" s="482" t="s">
        <v>196</v>
      </c>
      <c r="I60" s="496">
        <v>8.6</v>
      </c>
      <c r="J60" s="526"/>
      <c r="K60" s="333">
        <f t="shared" si="0"/>
        <v>200</v>
      </c>
      <c r="L60" s="534">
        <v>200</v>
      </c>
      <c r="M60" s="534"/>
      <c r="N60" s="247" t="e">
        <f>IF(L60="nio",0,IF(L60&gt;0,L60*I60/P60,0))*VLOOKUP(B60,'2-Kosten per locatie'!$A$14:$C$31,3,FALSE)</f>
        <v>#DIV/0!</v>
      </c>
      <c r="O60" s="247">
        <f>IF(M60&gt;0,M60*I60/Q60,0)*VLOOKUP(B60,'2-Kosten per locatie'!$A$14:$C$31,3,FALSE)</f>
        <v>0</v>
      </c>
      <c r="P60" s="334">
        <f>IF(L60="nio",0,IF(L60&gt;0,VLOOKUP(F60,'3-Productie normen'!A:O,VLOOKUP(L60,'3-Productie normen'!$B$38:$C$48,2,FALSE),FALSE)))*J60</f>
        <v>0</v>
      </c>
      <c r="Q60" s="334">
        <f t="shared" si="1"/>
        <v>0</v>
      </c>
      <c r="R60" s="335" t="str">
        <f>VLOOKUP(F60,'3-Productie normen'!A:P,16,FALSE)</f>
        <v>V</v>
      </c>
      <c r="S60" s="335"/>
      <c r="U60" s="336">
        <f t="shared" si="2"/>
        <v>1720</v>
      </c>
      <c r="V60" s="2"/>
    </row>
    <row r="61" spans="1:22" ht="14.1" customHeight="1">
      <c r="A61" s="75">
        <v>61</v>
      </c>
      <c r="B61" s="300" t="s">
        <v>38</v>
      </c>
      <c r="C61" s="481" t="s">
        <v>199</v>
      </c>
      <c r="D61" s="483" t="s">
        <v>225</v>
      </c>
      <c r="E61" s="72" t="s">
        <v>226</v>
      </c>
      <c r="F61" s="72" t="s">
        <v>88</v>
      </c>
      <c r="G61" s="72" t="s">
        <v>186</v>
      </c>
      <c r="H61" s="482" t="s">
        <v>196</v>
      </c>
      <c r="I61" s="496">
        <v>11.2</v>
      </c>
      <c r="J61" s="526"/>
      <c r="K61" s="333">
        <f t="shared" si="0"/>
        <v>400</v>
      </c>
      <c r="L61" s="534">
        <v>200</v>
      </c>
      <c r="M61" s="534">
        <v>200</v>
      </c>
      <c r="N61" s="247" t="e">
        <f>IF(L61="nio",0,IF(L61&gt;0,L61*I61/P61,0))*VLOOKUP(B61,'2-Kosten per locatie'!$A$14:$C$31,3,FALSE)</f>
        <v>#DIV/0!</v>
      </c>
      <c r="O61" s="247" t="e">
        <f>IF(M61&gt;0,M61*I61/Q61,0)*VLOOKUP(B61,'2-Kosten per locatie'!$A$14:$C$31,3,FALSE)</f>
        <v>#DIV/0!</v>
      </c>
      <c r="P61" s="334">
        <f>IF(L61="nio",0,IF(L61&gt;0,VLOOKUP(F61,'3-Productie normen'!A:O,VLOOKUP(L61,'3-Productie normen'!$B$38:$C$48,2,FALSE),FALSE)))*J61</f>
        <v>0</v>
      </c>
      <c r="Q61" s="334">
        <f t="shared" si="1"/>
        <v>0</v>
      </c>
      <c r="R61" s="335" t="str">
        <f>VLOOKUP(F61,'3-Productie normen'!A:P,16,FALSE)</f>
        <v>S</v>
      </c>
      <c r="S61" s="335"/>
      <c r="U61" s="336">
        <f t="shared" si="2"/>
        <v>4480</v>
      </c>
      <c r="V61" s="2"/>
    </row>
    <row r="62" spans="1:22" ht="14.1" customHeight="1">
      <c r="A62" s="75">
        <v>62</v>
      </c>
      <c r="B62" s="300" t="s">
        <v>38</v>
      </c>
      <c r="C62" s="481" t="s">
        <v>199</v>
      </c>
      <c r="D62" s="483" t="s">
        <v>227</v>
      </c>
      <c r="E62" s="72" t="s">
        <v>213</v>
      </c>
      <c r="F62" s="300" t="s">
        <v>100</v>
      </c>
      <c r="G62" s="72" t="s">
        <v>138</v>
      </c>
      <c r="H62" s="482" t="s">
        <v>138</v>
      </c>
      <c r="I62" s="496">
        <v>9.1999999999999993</v>
      </c>
      <c r="J62" s="526"/>
      <c r="K62" s="333">
        <f t="shared" si="0"/>
        <v>0</v>
      </c>
      <c r="L62" s="534" t="s">
        <v>147</v>
      </c>
      <c r="M62" s="534"/>
      <c r="N62" s="247">
        <f>IF(L62="nio",0,IF(L62&gt;0,L62*I62/P62,0))*VLOOKUP(B62,'2-Kosten per locatie'!$A$14:$C$31,3,FALSE)</f>
        <v>0</v>
      </c>
      <c r="O62" s="247">
        <f>IF(M62&gt;0,M62*I62/Q62,0)*VLOOKUP(B62,'2-Kosten per locatie'!$A$14:$C$31,3,FALSE)</f>
        <v>0</v>
      </c>
      <c r="P62" s="334">
        <f>IF(L62="nio",0,IF(L62&gt;0,VLOOKUP(F62,'3-Productie normen'!A:O,VLOOKUP(L62,'3-Productie normen'!$B$38:$C$48,2,FALSE),FALSE)))*J62</f>
        <v>0</v>
      </c>
      <c r="Q62" s="334">
        <f t="shared" si="1"/>
        <v>0</v>
      </c>
      <c r="R62" s="335" t="str">
        <f>VLOOKUP(F62,'3-Productie normen'!A:P,16,FALSE)</f>
        <v>nvt</v>
      </c>
      <c r="S62" s="335"/>
      <c r="U62" s="336">
        <f t="shared" si="2"/>
        <v>0</v>
      </c>
      <c r="V62" s="2"/>
    </row>
    <row r="63" spans="1:22" ht="14.1" customHeight="1">
      <c r="A63" s="75">
        <v>63</v>
      </c>
      <c r="B63" s="300" t="s">
        <v>38</v>
      </c>
      <c r="C63" s="481" t="s">
        <v>199</v>
      </c>
      <c r="D63" s="483" t="s">
        <v>228</v>
      </c>
      <c r="E63" s="72" t="s">
        <v>229</v>
      </c>
      <c r="F63" s="72" t="s">
        <v>92</v>
      </c>
      <c r="G63" s="72" t="s">
        <v>138</v>
      </c>
      <c r="H63" s="482" t="s">
        <v>138</v>
      </c>
      <c r="I63" s="496">
        <v>31.5</v>
      </c>
      <c r="J63" s="526"/>
      <c r="K63" s="333">
        <f t="shared" si="0"/>
        <v>40</v>
      </c>
      <c r="L63" s="534">
        <v>40</v>
      </c>
      <c r="M63" s="534"/>
      <c r="N63" s="247" t="e">
        <f>IF(L63="nio",0,IF(L63&gt;0,L63*I63/P63,0))*VLOOKUP(B63,'2-Kosten per locatie'!$A$14:$C$31,3,FALSE)</f>
        <v>#DIV/0!</v>
      </c>
      <c r="O63" s="247">
        <f>IF(M63&gt;0,M63*I63/Q63,0)*VLOOKUP(B63,'2-Kosten per locatie'!$A$14:$C$31,3,FALSE)</f>
        <v>0</v>
      </c>
      <c r="P63" s="334">
        <f>IF(L63="nio",0,IF(L63&gt;0,VLOOKUP(F63,'3-Productie normen'!A:O,VLOOKUP(L63,'3-Productie normen'!$B$38:$C$48,2,FALSE),FALSE)))*J63</f>
        <v>0</v>
      </c>
      <c r="Q63" s="334">
        <f t="shared" si="1"/>
        <v>0</v>
      </c>
      <c r="R63" s="335" t="str">
        <f>VLOOKUP(F63,'3-Productie normen'!A:P,16,FALSE)</f>
        <v>V</v>
      </c>
      <c r="S63" s="335"/>
      <c r="U63" s="336">
        <f t="shared" si="2"/>
        <v>1260</v>
      </c>
      <c r="V63" s="2"/>
    </row>
    <row r="64" spans="1:22" ht="14.1" customHeight="1">
      <c r="A64" s="75">
        <v>64</v>
      </c>
      <c r="B64" s="300" t="s">
        <v>38</v>
      </c>
      <c r="C64" s="481" t="s">
        <v>199</v>
      </c>
      <c r="D64" s="483" t="s">
        <v>230</v>
      </c>
      <c r="E64" s="72" t="s">
        <v>231</v>
      </c>
      <c r="F64" s="72" t="s">
        <v>76</v>
      </c>
      <c r="G64" s="72" t="s">
        <v>138</v>
      </c>
      <c r="H64" s="482" t="s">
        <v>138</v>
      </c>
      <c r="I64" s="496">
        <v>18.600000000000001</v>
      </c>
      <c r="J64" s="526"/>
      <c r="K64" s="333">
        <f t="shared" si="0"/>
        <v>120</v>
      </c>
      <c r="L64" s="534">
        <v>120</v>
      </c>
      <c r="M64" s="534"/>
      <c r="N64" s="247" t="e">
        <f>IF(L64="nio",0,IF(L64&gt;0,L64*I64/P64,0))*VLOOKUP(B64,'2-Kosten per locatie'!$A$14:$C$31,3,FALSE)</f>
        <v>#DIV/0!</v>
      </c>
      <c r="O64" s="247">
        <f>IF(M64&gt;0,M64*I64/Q64,0)*VLOOKUP(B64,'2-Kosten per locatie'!$A$14:$C$31,3,FALSE)</f>
        <v>0</v>
      </c>
      <c r="P64" s="334">
        <f>IF(L64="nio",0,IF(L64&gt;0,VLOOKUP(F64,'3-Productie normen'!A:O,VLOOKUP(L64,'3-Productie normen'!$B$38:$C$48,2,FALSE),FALSE)))*J64</f>
        <v>0</v>
      </c>
      <c r="Q64" s="334">
        <f t="shared" si="1"/>
        <v>0</v>
      </c>
      <c r="R64" s="335" t="str">
        <f>VLOOKUP(F64,'3-Productie normen'!A:P,16,FALSE)</f>
        <v>B</v>
      </c>
      <c r="S64" s="335"/>
      <c r="U64" s="336">
        <f t="shared" si="2"/>
        <v>2232</v>
      </c>
      <c r="V64" s="2"/>
    </row>
    <row r="65" spans="1:22" ht="14.1" customHeight="1">
      <c r="A65" s="75">
        <v>65</v>
      </c>
      <c r="B65" s="300" t="s">
        <v>38</v>
      </c>
      <c r="C65" s="481" t="s">
        <v>199</v>
      </c>
      <c r="D65" s="483" t="s">
        <v>232</v>
      </c>
      <c r="E65" s="72" t="s">
        <v>209</v>
      </c>
      <c r="F65" s="300" t="s">
        <v>100</v>
      </c>
      <c r="G65" s="72" t="s">
        <v>138</v>
      </c>
      <c r="H65" s="482" t="s">
        <v>138</v>
      </c>
      <c r="I65" s="496">
        <v>9.4</v>
      </c>
      <c r="J65" s="526"/>
      <c r="K65" s="333">
        <f t="shared" si="0"/>
        <v>0</v>
      </c>
      <c r="L65" s="534" t="s">
        <v>147</v>
      </c>
      <c r="M65" s="534"/>
      <c r="N65" s="247">
        <f>IF(L65="nio",0,IF(L65&gt;0,L65*I65/P65,0))*VLOOKUP(B65,'2-Kosten per locatie'!$A$14:$C$31,3,FALSE)</f>
        <v>0</v>
      </c>
      <c r="O65" s="247">
        <f>IF(M65&gt;0,M65*I65/Q65,0)*VLOOKUP(B65,'2-Kosten per locatie'!$A$14:$C$31,3,FALSE)</f>
        <v>0</v>
      </c>
      <c r="P65" s="334">
        <f>IF(L65="nio",0,IF(L65&gt;0,VLOOKUP(F65,'3-Productie normen'!A:O,VLOOKUP(L65,'3-Productie normen'!$B$38:$C$48,2,FALSE),FALSE)))*J65</f>
        <v>0</v>
      </c>
      <c r="Q65" s="334">
        <f t="shared" si="1"/>
        <v>0</v>
      </c>
      <c r="R65" s="335" t="str">
        <f>VLOOKUP(F65,'3-Productie normen'!A:P,16,FALSE)</f>
        <v>nvt</v>
      </c>
      <c r="S65" s="335"/>
      <c r="U65" s="336">
        <f t="shared" si="2"/>
        <v>0</v>
      </c>
      <c r="V65" s="2"/>
    </row>
    <row r="66" spans="1:22" ht="14.1" customHeight="1">
      <c r="A66" s="75">
        <v>66</v>
      </c>
      <c r="B66" s="300" t="s">
        <v>38</v>
      </c>
      <c r="C66" s="481" t="s">
        <v>199</v>
      </c>
      <c r="D66" s="483" t="s">
        <v>233</v>
      </c>
      <c r="E66" s="72" t="s">
        <v>209</v>
      </c>
      <c r="F66" s="300" t="s">
        <v>100</v>
      </c>
      <c r="G66" s="72" t="s">
        <v>138</v>
      </c>
      <c r="H66" s="482" t="s">
        <v>138</v>
      </c>
      <c r="I66" s="496">
        <v>32.200000000000003</v>
      </c>
      <c r="J66" s="526"/>
      <c r="K66" s="333">
        <f t="shared" si="0"/>
        <v>0</v>
      </c>
      <c r="L66" s="534" t="s">
        <v>147</v>
      </c>
      <c r="M66" s="534"/>
      <c r="N66" s="247">
        <f>IF(L66="nio",0,IF(L66&gt;0,L66*I66/P66,0))*VLOOKUP(B66,'2-Kosten per locatie'!$A$14:$C$31,3,FALSE)</f>
        <v>0</v>
      </c>
      <c r="O66" s="247">
        <f>IF(M66&gt;0,M66*I66/Q66,0)*VLOOKUP(B66,'2-Kosten per locatie'!$A$14:$C$31,3,FALSE)</f>
        <v>0</v>
      </c>
      <c r="P66" s="334">
        <f>IF(L66="nio",0,IF(L66&gt;0,VLOOKUP(F66,'3-Productie normen'!A:O,VLOOKUP(L66,'3-Productie normen'!$B$38:$C$48,2,FALSE),FALSE)))*J66</f>
        <v>0</v>
      </c>
      <c r="Q66" s="334">
        <f t="shared" si="1"/>
        <v>0</v>
      </c>
      <c r="R66" s="335" t="str">
        <f>VLOOKUP(F66,'3-Productie normen'!A:P,16,FALSE)</f>
        <v>nvt</v>
      </c>
      <c r="S66" s="335"/>
      <c r="U66" s="336">
        <f t="shared" si="2"/>
        <v>0</v>
      </c>
      <c r="V66" s="2"/>
    </row>
    <row r="67" spans="1:22" ht="14.1" customHeight="1">
      <c r="A67" s="75">
        <v>67</v>
      </c>
      <c r="B67" s="300" t="s">
        <v>38</v>
      </c>
      <c r="C67" s="481" t="s">
        <v>199</v>
      </c>
      <c r="D67" s="483" t="s">
        <v>234</v>
      </c>
      <c r="E67" s="72" t="s">
        <v>209</v>
      </c>
      <c r="F67" s="300" t="s">
        <v>100</v>
      </c>
      <c r="G67" s="72" t="s">
        <v>138</v>
      </c>
      <c r="H67" s="482" t="s">
        <v>138</v>
      </c>
      <c r="I67" s="496">
        <v>36.5</v>
      </c>
      <c r="J67" s="526"/>
      <c r="K67" s="333">
        <f t="shared" si="0"/>
        <v>0</v>
      </c>
      <c r="L67" s="534" t="s">
        <v>147</v>
      </c>
      <c r="M67" s="534"/>
      <c r="N67" s="247">
        <f>IF(L67="nio",0,IF(L67&gt;0,L67*I67/P67,0))*VLOOKUP(B67,'2-Kosten per locatie'!$A$14:$C$31,3,FALSE)</f>
        <v>0</v>
      </c>
      <c r="O67" s="247">
        <f>IF(M67&gt;0,M67*I67/Q67,0)*VLOOKUP(B67,'2-Kosten per locatie'!$A$14:$C$31,3,FALSE)</f>
        <v>0</v>
      </c>
      <c r="P67" s="334">
        <f>IF(L67="nio",0,IF(L67&gt;0,VLOOKUP(F67,'3-Productie normen'!A:O,VLOOKUP(L67,'3-Productie normen'!$B$38:$C$48,2,FALSE),FALSE)))*J67</f>
        <v>0</v>
      </c>
      <c r="Q67" s="334">
        <f t="shared" si="1"/>
        <v>0</v>
      </c>
      <c r="R67" s="335" t="str">
        <f>VLOOKUP(F67,'3-Productie normen'!A:P,16,FALSE)</f>
        <v>nvt</v>
      </c>
      <c r="S67" s="335"/>
      <c r="U67" s="336">
        <f t="shared" si="2"/>
        <v>0</v>
      </c>
      <c r="V67" s="2"/>
    </row>
    <row r="68" spans="1:22" ht="14.1" customHeight="1">
      <c r="A68" s="75">
        <v>68</v>
      </c>
      <c r="B68" s="300" t="s">
        <v>38</v>
      </c>
      <c r="C68" s="481" t="s">
        <v>135</v>
      </c>
      <c r="D68" s="483" t="s">
        <v>136</v>
      </c>
      <c r="E68" s="72" t="s">
        <v>235</v>
      </c>
      <c r="F68" s="72" t="s">
        <v>84</v>
      </c>
      <c r="G68" s="72" t="s">
        <v>236</v>
      </c>
      <c r="H68" s="482" t="s">
        <v>237</v>
      </c>
      <c r="I68" s="496">
        <v>11.2</v>
      </c>
      <c r="J68" s="526"/>
      <c r="K68" s="333">
        <f t="shared" si="0"/>
        <v>200</v>
      </c>
      <c r="L68" s="534">
        <v>200</v>
      </c>
      <c r="M68" s="534"/>
      <c r="N68" s="247" t="e">
        <f>IF(L68="nio",0,IF(L68&gt;0,L68*I68/P68,0))*VLOOKUP(B68,'2-Kosten per locatie'!$A$14:$C$31,3,FALSE)</f>
        <v>#DIV/0!</v>
      </c>
      <c r="O68" s="247">
        <f>IF(M68&gt;0,M68*I68/Q68,0)*VLOOKUP(B68,'2-Kosten per locatie'!$A$14:$C$31,3,FALSE)</f>
        <v>0</v>
      </c>
      <c r="P68" s="334">
        <f>IF(L68="nio",0,IF(L68&gt;0,VLOOKUP(F68,'3-Productie normen'!A:O,VLOOKUP(L68,'3-Productie normen'!$B$38:$C$48,2,FALSE),FALSE)))*J68</f>
        <v>0</v>
      </c>
      <c r="Q68" s="334">
        <f t="shared" si="1"/>
        <v>0</v>
      </c>
      <c r="R68" s="335" t="str">
        <f>VLOOKUP(F68,'3-Productie normen'!A:P,16,FALSE)</f>
        <v>V</v>
      </c>
      <c r="S68" s="335"/>
      <c r="U68" s="336">
        <f t="shared" si="2"/>
        <v>2240</v>
      </c>
      <c r="V68" s="2"/>
    </row>
    <row r="69" spans="1:22" ht="14.1" customHeight="1">
      <c r="A69" s="75">
        <v>69</v>
      </c>
      <c r="B69" s="300" t="s">
        <v>38</v>
      </c>
      <c r="C69" s="481" t="s">
        <v>135</v>
      </c>
      <c r="D69" s="483" t="s">
        <v>139</v>
      </c>
      <c r="E69" s="72" t="s">
        <v>238</v>
      </c>
      <c r="F69" s="72" t="s">
        <v>86</v>
      </c>
      <c r="G69" s="72" t="s">
        <v>207</v>
      </c>
      <c r="H69" s="482" t="s">
        <v>196</v>
      </c>
      <c r="I69" s="496">
        <v>143.80000000000001</v>
      </c>
      <c r="J69" s="526"/>
      <c r="K69" s="333">
        <f t="shared" si="0"/>
        <v>200</v>
      </c>
      <c r="L69" s="534">
        <v>200</v>
      </c>
      <c r="M69" s="534"/>
      <c r="N69" s="247" t="e">
        <f>IF(L69="nio",0,IF(L69&gt;0,L69*I69/P69,0))*VLOOKUP(B69,'2-Kosten per locatie'!$A$14:$C$31,3,FALSE)</f>
        <v>#DIV/0!</v>
      </c>
      <c r="O69" s="247">
        <f>IF(M69&gt;0,M69*I69/Q69,0)*VLOOKUP(B69,'2-Kosten per locatie'!$A$14:$C$31,3,FALSE)</f>
        <v>0</v>
      </c>
      <c r="P69" s="334">
        <f>IF(L69="nio",0,IF(L69&gt;0,VLOOKUP(F69,'3-Productie normen'!A:O,VLOOKUP(L69,'3-Productie normen'!$B$38:$C$48,2,FALSE),FALSE)))*J69</f>
        <v>0</v>
      </c>
      <c r="Q69" s="334">
        <f t="shared" si="1"/>
        <v>0</v>
      </c>
      <c r="R69" s="335" t="str">
        <f>VLOOKUP(F69,'3-Productie normen'!A:P,16,FALSE)</f>
        <v>V</v>
      </c>
      <c r="S69" s="335"/>
      <c r="U69" s="336">
        <f t="shared" si="2"/>
        <v>28760.000000000004</v>
      </c>
      <c r="V69" s="2"/>
    </row>
    <row r="70" spans="1:22" ht="14.1" customHeight="1">
      <c r="A70" s="75">
        <v>70</v>
      </c>
      <c r="B70" s="300" t="s">
        <v>38</v>
      </c>
      <c r="C70" s="481" t="s">
        <v>135</v>
      </c>
      <c r="D70" s="483" t="s">
        <v>142</v>
      </c>
      <c r="E70" s="72" t="s">
        <v>137</v>
      </c>
      <c r="F70" s="72" t="s">
        <v>89</v>
      </c>
      <c r="G70" s="72" t="s">
        <v>138</v>
      </c>
      <c r="H70" s="482" t="s">
        <v>138</v>
      </c>
      <c r="I70" s="496">
        <v>44.6</v>
      </c>
      <c r="J70" s="526"/>
      <c r="K70" s="333">
        <f t="shared" si="0"/>
        <v>200</v>
      </c>
      <c r="L70" s="534">
        <v>200</v>
      </c>
      <c r="M70" s="534"/>
      <c r="N70" s="247" t="e">
        <f>IF(L70="nio",0,IF(L70&gt;0,L70*I70/P70,0))*VLOOKUP(B70,'2-Kosten per locatie'!$A$14:$C$31,3,FALSE)</f>
        <v>#DIV/0!</v>
      </c>
      <c r="O70" s="247">
        <f>IF(M70&gt;0,M70*I70/Q70,0)*VLOOKUP(B70,'2-Kosten per locatie'!$A$14:$C$31,3,FALSE)</f>
        <v>0</v>
      </c>
      <c r="P70" s="334">
        <f>IF(L70="nio",0,IF(L70&gt;0,VLOOKUP(F70,'3-Productie normen'!A:O,VLOOKUP(L70,'3-Productie normen'!$B$38:$C$48,2,FALSE),FALSE)))*J70</f>
        <v>0</v>
      </c>
      <c r="Q70" s="334">
        <f t="shared" si="1"/>
        <v>0</v>
      </c>
      <c r="R70" s="335" t="str">
        <f>VLOOKUP(F70,'3-Productie normen'!A:P,16,FALSE)</f>
        <v>L</v>
      </c>
      <c r="S70" s="335"/>
      <c r="U70" s="336">
        <f t="shared" si="2"/>
        <v>8920</v>
      </c>
      <c r="V70" s="2"/>
    </row>
    <row r="71" spans="1:22" ht="14.1" customHeight="1">
      <c r="A71" s="75">
        <v>71</v>
      </c>
      <c r="B71" s="300" t="s">
        <v>38</v>
      </c>
      <c r="C71" s="481" t="s">
        <v>135</v>
      </c>
      <c r="D71" s="483" t="s">
        <v>143</v>
      </c>
      <c r="E71" s="72" t="s">
        <v>239</v>
      </c>
      <c r="F71" s="300" t="s">
        <v>76</v>
      </c>
      <c r="G71" s="72" t="s">
        <v>240</v>
      </c>
      <c r="H71" s="482" t="s">
        <v>196</v>
      </c>
      <c r="I71" s="496">
        <v>20.5</v>
      </c>
      <c r="J71" s="526"/>
      <c r="K71" s="333">
        <f t="shared" si="0"/>
        <v>120</v>
      </c>
      <c r="L71" s="534">
        <v>120</v>
      </c>
      <c r="M71" s="534"/>
      <c r="N71" s="247" t="e">
        <f>IF(L71="nio",0,IF(L71&gt;0,L71*I71/P71,0))*VLOOKUP(B71,'2-Kosten per locatie'!$A$14:$C$31,3,FALSE)</f>
        <v>#DIV/0!</v>
      </c>
      <c r="O71" s="247">
        <f>IF(M71&gt;0,M71*I71/Q71,0)*VLOOKUP(B71,'2-Kosten per locatie'!$A$14:$C$31,3,FALSE)</f>
        <v>0</v>
      </c>
      <c r="P71" s="334">
        <f>IF(L71="nio",0,IF(L71&gt;0,VLOOKUP(F71,'3-Productie normen'!A:O,VLOOKUP(L71,'3-Productie normen'!$B$38:$C$48,2,FALSE),FALSE)))*J71</f>
        <v>0</v>
      </c>
      <c r="Q71" s="334">
        <f t="shared" si="1"/>
        <v>0</v>
      </c>
      <c r="R71" s="335" t="str">
        <f>VLOOKUP(F71,'3-Productie normen'!A:P,16,FALSE)</f>
        <v>B</v>
      </c>
      <c r="S71" s="335"/>
      <c r="U71" s="336">
        <f t="shared" si="2"/>
        <v>2460</v>
      </c>
      <c r="V71" s="2"/>
    </row>
    <row r="72" spans="1:22" ht="14.1" customHeight="1">
      <c r="A72" s="75">
        <v>72</v>
      </c>
      <c r="B72" s="300" t="s">
        <v>38</v>
      </c>
      <c r="C72" s="481" t="s">
        <v>135</v>
      </c>
      <c r="D72" s="483" t="s">
        <v>144</v>
      </c>
      <c r="E72" s="72" t="s">
        <v>241</v>
      </c>
      <c r="F72" s="72" t="s">
        <v>76</v>
      </c>
      <c r="G72" s="72" t="s">
        <v>240</v>
      </c>
      <c r="H72" s="482" t="s">
        <v>196</v>
      </c>
      <c r="I72" s="496">
        <v>17.100000000000001</v>
      </c>
      <c r="J72" s="526"/>
      <c r="K72" s="333">
        <f t="shared" si="0"/>
        <v>120</v>
      </c>
      <c r="L72" s="534">
        <v>120</v>
      </c>
      <c r="M72" s="534"/>
      <c r="N72" s="247" t="e">
        <f>IF(L72="nio",0,IF(L72&gt;0,L72*I72/P72,0))*VLOOKUP(B72,'2-Kosten per locatie'!$A$14:$C$31,3,FALSE)</f>
        <v>#DIV/0!</v>
      </c>
      <c r="O72" s="247">
        <f>IF(M72&gt;0,M72*I72/Q72,0)*VLOOKUP(B72,'2-Kosten per locatie'!$A$14:$C$31,3,FALSE)</f>
        <v>0</v>
      </c>
      <c r="P72" s="334">
        <f>IF(L72="nio",0,IF(L72&gt;0,VLOOKUP(F72,'3-Productie normen'!A:O,VLOOKUP(L72,'3-Productie normen'!$B$38:$C$48,2,FALSE),FALSE)))*J72</f>
        <v>0</v>
      </c>
      <c r="Q72" s="334">
        <f t="shared" si="1"/>
        <v>0</v>
      </c>
      <c r="R72" s="335" t="str">
        <f>VLOOKUP(F72,'3-Productie normen'!A:P,16,FALSE)</f>
        <v>B</v>
      </c>
      <c r="S72" s="335"/>
      <c r="U72" s="336">
        <f t="shared" si="2"/>
        <v>2052</v>
      </c>
      <c r="V72" s="2"/>
    </row>
    <row r="73" spans="1:22" ht="14.1" customHeight="1">
      <c r="A73" s="75">
        <v>73</v>
      </c>
      <c r="B73" s="300" t="s">
        <v>38</v>
      </c>
      <c r="C73" s="481" t="s">
        <v>135</v>
      </c>
      <c r="D73" s="483" t="s">
        <v>148</v>
      </c>
      <c r="E73" s="72" t="s">
        <v>242</v>
      </c>
      <c r="F73" s="300" t="s">
        <v>76</v>
      </c>
      <c r="G73" s="72" t="s">
        <v>240</v>
      </c>
      <c r="H73" s="482" t="s">
        <v>196</v>
      </c>
      <c r="I73" s="496">
        <v>34.5</v>
      </c>
      <c r="J73" s="526"/>
      <c r="K73" s="333">
        <f t="shared" si="0"/>
        <v>120</v>
      </c>
      <c r="L73" s="534">
        <v>120</v>
      </c>
      <c r="M73" s="534"/>
      <c r="N73" s="247" t="e">
        <f>IF(L73="nio",0,IF(L73&gt;0,L73*I73/P73,0))*VLOOKUP(B73,'2-Kosten per locatie'!$A$14:$C$31,3,FALSE)</f>
        <v>#DIV/0!</v>
      </c>
      <c r="O73" s="247">
        <f>IF(M73&gt;0,M73*I73/Q73,0)*VLOOKUP(B73,'2-Kosten per locatie'!$A$14:$C$31,3,FALSE)</f>
        <v>0</v>
      </c>
      <c r="P73" s="334">
        <f>IF(L73="nio",0,IF(L73&gt;0,VLOOKUP(F73,'3-Productie normen'!A:O,VLOOKUP(L73,'3-Productie normen'!$B$38:$C$48,2,FALSE),FALSE)))*J73</f>
        <v>0</v>
      </c>
      <c r="Q73" s="334">
        <f t="shared" si="1"/>
        <v>0</v>
      </c>
      <c r="R73" s="335" t="str">
        <f>VLOOKUP(F73,'3-Productie normen'!A:P,16,FALSE)</f>
        <v>B</v>
      </c>
      <c r="S73" s="335"/>
      <c r="U73" s="336">
        <f t="shared" si="2"/>
        <v>4140</v>
      </c>
      <c r="V73" s="2"/>
    </row>
    <row r="74" spans="1:22" ht="14.1" customHeight="1">
      <c r="A74" s="75">
        <v>74</v>
      </c>
      <c r="B74" s="300" t="s">
        <v>38</v>
      </c>
      <c r="C74" s="481" t="s">
        <v>135</v>
      </c>
      <c r="D74" s="483" t="s">
        <v>149</v>
      </c>
      <c r="E74" s="72" t="s">
        <v>197</v>
      </c>
      <c r="F74" s="72" t="s">
        <v>86</v>
      </c>
      <c r="G74" s="72" t="s">
        <v>207</v>
      </c>
      <c r="H74" s="482" t="s">
        <v>196</v>
      </c>
      <c r="I74" s="496">
        <v>8.1999999999999993</v>
      </c>
      <c r="J74" s="526"/>
      <c r="K74" s="333">
        <f t="shared" ref="K74:K137" si="3">SUM(L74:M74)</f>
        <v>200</v>
      </c>
      <c r="L74" s="534">
        <v>200</v>
      </c>
      <c r="M74" s="534"/>
      <c r="N74" s="247" t="e">
        <f>IF(L74="nio",0,IF(L74&gt;0,L74*I74/P74,0))*VLOOKUP(B74,'2-Kosten per locatie'!$A$14:$C$31,3,FALSE)</f>
        <v>#DIV/0!</v>
      </c>
      <c r="O74" s="247">
        <f>IF(M74&gt;0,M74*I74/Q74,0)*VLOOKUP(B74,'2-Kosten per locatie'!$A$14:$C$31,3,FALSE)</f>
        <v>0</v>
      </c>
      <c r="P74" s="334">
        <f>IF(L74="nio",0,IF(L74&gt;0,VLOOKUP(F74,'3-Productie normen'!A:O,VLOOKUP(L74,'3-Productie normen'!$B$38:$C$48,2,FALSE),FALSE)))*J74</f>
        <v>0</v>
      </c>
      <c r="Q74" s="334">
        <f t="shared" ref="Q74:Q137" si="4">IF(M74&gt;0,P74*$Q$8,0)</f>
        <v>0</v>
      </c>
      <c r="R74" s="335" t="str">
        <f>VLOOKUP(F74,'3-Productie normen'!A:P,16,FALSE)</f>
        <v>V</v>
      </c>
      <c r="S74" s="335"/>
      <c r="U74" s="336">
        <f t="shared" ref="U74:U137" si="5">K74*I74</f>
        <v>1639.9999999999998</v>
      </c>
      <c r="V74" s="2"/>
    </row>
    <row r="75" spans="1:22" ht="14.1" customHeight="1">
      <c r="A75" s="75">
        <v>75</v>
      </c>
      <c r="B75" s="300" t="s">
        <v>38</v>
      </c>
      <c r="C75" s="481" t="s">
        <v>135</v>
      </c>
      <c r="D75" s="483" t="s">
        <v>243</v>
      </c>
      <c r="E75" s="72" t="s">
        <v>244</v>
      </c>
      <c r="F75" s="300" t="s">
        <v>76</v>
      </c>
      <c r="G75" s="72" t="s">
        <v>240</v>
      </c>
      <c r="H75" s="482" t="s">
        <v>196</v>
      </c>
      <c r="I75" s="497">
        <v>4.5</v>
      </c>
      <c r="J75" s="526"/>
      <c r="K75" s="333">
        <f t="shared" si="3"/>
        <v>120</v>
      </c>
      <c r="L75" s="534">
        <v>120</v>
      </c>
      <c r="M75" s="534"/>
      <c r="N75" s="247" t="e">
        <f>IF(L75="nio",0,IF(L75&gt;0,L75*I75/P75,0))*VLOOKUP(B75,'2-Kosten per locatie'!$A$14:$C$31,3,FALSE)</f>
        <v>#DIV/0!</v>
      </c>
      <c r="O75" s="247">
        <f>IF(M75&gt;0,M75*I75/Q75,0)*VLOOKUP(B75,'2-Kosten per locatie'!$A$14:$C$31,3,FALSE)</f>
        <v>0</v>
      </c>
      <c r="P75" s="334">
        <f>IF(L75="nio",0,IF(L75&gt;0,VLOOKUP(F75,'3-Productie normen'!A:O,VLOOKUP(L75,'3-Productie normen'!$B$38:$C$48,2,FALSE),FALSE)))*J75</f>
        <v>0</v>
      </c>
      <c r="Q75" s="334">
        <f t="shared" si="4"/>
        <v>0</v>
      </c>
      <c r="R75" s="335" t="str">
        <f>VLOOKUP(F75,'3-Productie normen'!A:P,16,FALSE)</f>
        <v>B</v>
      </c>
      <c r="S75" s="335"/>
      <c r="U75" s="336">
        <f t="shared" si="5"/>
        <v>540</v>
      </c>
      <c r="V75" s="2"/>
    </row>
    <row r="76" spans="1:22" ht="14.1" customHeight="1">
      <c r="A76" s="75">
        <v>76</v>
      </c>
      <c r="B76" s="300" t="s">
        <v>38</v>
      </c>
      <c r="C76" s="481" t="s">
        <v>135</v>
      </c>
      <c r="D76" s="484" t="s">
        <v>245</v>
      </c>
      <c r="E76" s="485" t="s">
        <v>244</v>
      </c>
      <c r="F76" s="300" t="s">
        <v>76</v>
      </c>
      <c r="G76" s="485" t="s">
        <v>240</v>
      </c>
      <c r="H76" s="482" t="s">
        <v>196</v>
      </c>
      <c r="I76" s="496">
        <v>5.4</v>
      </c>
      <c r="J76" s="526"/>
      <c r="K76" s="333">
        <f t="shared" si="3"/>
        <v>120</v>
      </c>
      <c r="L76" s="534">
        <v>120</v>
      </c>
      <c r="M76" s="534"/>
      <c r="N76" s="247" t="e">
        <f>IF(L76="nio",0,IF(L76&gt;0,L76*I76/P76,0))*VLOOKUP(B76,'2-Kosten per locatie'!$A$14:$C$31,3,FALSE)</f>
        <v>#DIV/0!</v>
      </c>
      <c r="O76" s="247">
        <f>IF(M76&gt;0,M76*I76/Q76,0)*VLOOKUP(B76,'2-Kosten per locatie'!$A$14:$C$31,3,FALSE)</f>
        <v>0</v>
      </c>
      <c r="P76" s="334">
        <f>IF(L76="nio",0,IF(L76&gt;0,VLOOKUP(F76,'3-Productie normen'!A:O,VLOOKUP(L76,'3-Productie normen'!$B$38:$C$48,2,FALSE),FALSE)))*J76</f>
        <v>0</v>
      </c>
      <c r="Q76" s="334">
        <f t="shared" si="4"/>
        <v>0</v>
      </c>
      <c r="R76" s="335" t="str">
        <f>VLOOKUP(F76,'3-Productie normen'!A:P,16,FALSE)</f>
        <v>B</v>
      </c>
      <c r="S76" s="335"/>
      <c r="U76" s="336">
        <f t="shared" si="5"/>
        <v>648</v>
      </c>
      <c r="V76" s="2"/>
    </row>
    <row r="77" spans="1:22" ht="14.1" customHeight="1">
      <c r="A77" s="75">
        <v>77</v>
      </c>
      <c r="B77" s="300" t="s">
        <v>38</v>
      </c>
      <c r="C77" s="481" t="s">
        <v>135</v>
      </c>
      <c r="D77" s="483" t="s">
        <v>151</v>
      </c>
      <c r="E77" s="72" t="s">
        <v>246</v>
      </c>
      <c r="F77" s="300" t="s">
        <v>99</v>
      </c>
      <c r="G77" s="72" t="s">
        <v>240</v>
      </c>
      <c r="H77" s="482" t="s">
        <v>196</v>
      </c>
      <c r="I77" s="496">
        <v>12.9</v>
      </c>
      <c r="J77" s="526"/>
      <c r="K77" s="333">
        <f t="shared" si="3"/>
        <v>200</v>
      </c>
      <c r="L77" s="534">
        <v>200</v>
      </c>
      <c r="M77" s="534"/>
      <c r="N77" s="247" t="e">
        <f>IF(L77="nio",0,IF(L77&gt;0,L77*I77/P77,0))*VLOOKUP(B77,'2-Kosten per locatie'!$A$14:$C$31,3,FALSE)</f>
        <v>#DIV/0!</v>
      </c>
      <c r="O77" s="247">
        <f>IF(M77&gt;0,M77*I77/Q77,0)*VLOOKUP(B77,'2-Kosten per locatie'!$A$14:$C$31,3,FALSE)</f>
        <v>0</v>
      </c>
      <c r="P77" s="334">
        <f>IF(L77="nio",0,IF(L77&gt;0,VLOOKUP(F77,'3-Productie normen'!A:O,VLOOKUP(L77,'3-Productie normen'!$B$38:$C$48,2,FALSE),FALSE)))*J77</f>
        <v>0</v>
      </c>
      <c r="Q77" s="334">
        <f t="shared" si="4"/>
        <v>0</v>
      </c>
      <c r="R77" s="335" t="str">
        <f>VLOOKUP(F77,'3-Productie normen'!A:P,16,FALSE)</f>
        <v>B</v>
      </c>
      <c r="S77" s="335"/>
      <c r="U77" s="336">
        <f t="shared" si="5"/>
        <v>2580</v>
      </c>
      <c r="V77" s="2"/>
    </row>
    <row r="78" spans="1:22" ht="14.1" customHeight="1">
      <c r="A78" s="75">
        <v>78</v>
      </c>
      <c r="B78" s="300" t="s">
        <v>38</v>
      </c>
      <c r="C78" s="481" t="s">
        <v>135</v>
      </c>
      <c r="D78" s="483" t="s">
        <v>155</v>
      </c>
      <c r="E78" s="72" t="s">
        <v>246</v>
      </c>
      <c r="F78" s="300" t="s">
        <v>99</v>
      </c>
      <c r="G78" s="72" t="s">
        <v>240</v>
      </c>
      <c r="H78" s="482" t="s">
        <v>196</v>
      </c>
      <c r="I78" s="496">
        <v>12.7</v>
      </c>
      <c r="J78" s="526"/>
      <c r="K78" s="333">
        <f t="shared" si="3"/>
        <v>200</v>
      </c>
      <c r="L78" s="534">
        <v>200</v>
      </c>
      <c r="M78" s="534"/>
      <c r="N78" s="247" t="e">
        <f>IF(L78="nio",0,IF(L78&gt;0,L78*I78/P78,0))*VLOOKUP(B78,'2-Kosten per locatie'!$A$14:$C$31,3,FALSE)</f>
        <v>#DIV/0!</v>
      </c>
      <c r="O78" s="247">
        <f>IF(M78&gt;0,M78*I78/Q78,0)*VLOOKUP(B78,'2-Kosten per locatie'!$A$14:$C$31,3,FALSE)</f>
        <v>0</v>
      </c>
      <c r="P78" s="334">
        <f>IF(L78="nio",0,IF(L78&gt;0,VLOOKUP(F78,'3-Productie normen'!A:O,VLOOKUP(L78,'3-Productie normen'!$B$38:$C$48,2,FALSE),FALSE)))*J78</f>
        <v>0</v>
      </c>
      <c r="Q78" s="334">
        <f t="shared" si="4"/>
        <v>0</v>
      </c>
      <c r="R78" s="335" t="str">
        <f>VLOOKUP(F78,'3-Productie normen'!A:P,16,FALSE)</f>
        <v>B</v>
      </c>
      <c r="S78" s="335"/>
      <c r="U78" s="336">
        <f t="shared" si="5"/>
        <v>2540</v>
      </c>
      <c r="V78" s="2"/>
    </row>
    <row r="79" spans="1:22" ht="14.1" customHeight="1">
      <c r="A79" s="75">
        <v>79</v>
      </c>
      <c r="B79" s="300" t="s">
        <v>38</v>
      </c>
      <c r="C79" s="481" t="s">
        <v>135</v>
      </c>
      <c r="D79" s="483" t="s">
        <v>156</v>
      </c>
      <c r="E79" s="72" t="s">
        <v>247</v>
      </c>
      <c r="F79" s="72" t="s">
        <v>76</v>
      </c>
      <c r="G79" s="72" t="s">
        <v>240</v>
      </c>
      <c r="H79" s="482" t="s">
        <v>196</v>
      </c>
      <c r="I79" s="496">
        <v>45.8</v>
      </c>
      <c r="J79" s="526"/>
      <c r="K79" s="333">
        <f t="shared" si="3"/>
        <v>120</v>
      </c>
      <c r="L79" s="534">
        <v>120</v>
      </c>
      <c r="M79" s="534"/>
      <c r="N79" s="247" t="e">
        <f>IF(L79="nio",0,IF(L79&gt;0,L79*I79/P79,0))*VLOOKUP(B79,'2-Kosten per locatie'!$A$14:$C$31,3,FALSE)</f>
        <v>#DIV/0!</v>
      </c>
      <c r="O79" s="247">
        <f>IF(M79&gt;0,M79*I79/Q79,0)*VLOOKUP(B79,'2-Kosten per locatie'!$A$14:$C$31,3,FALSE)</f>
        <v>0</v>
      </c>
      <c r="P79" s="334">
        <f>IF(L79="nio",0,IF(L79&gt;0,VLOOKUP(F79,'3-Productie normen'!A:O,VLOOKUP(L79,'3-Productie normen'!$B$38:$C$48,2,FALSE),FALSE)))*J79</f>
        <v>0</v>
      </c>
      <c r="Q79" s="334">
        <f t="shared" si="4"/>
        <v>0</v>
      </c>
      <c r="R79" s="335" t="str">
        <f>VLOOKUP(F79,'3-Productie normen'!A:P,16,FALSE)</f>
        <v>B</v>
      </c>
      <c r="S79" s="335"/>
      <c r="U79" s="336">
        <f t="shared" si="5"/>
        <v>5496</v>
      </c>
      <c r="V79" s="2"/>
    </row>
    <row r="80" spans="1:22" ht="14.1" customHeight="1">
      <c r="A80" s="75">
        <v>80</v>
      </c>
      <c r="B80" s="300" t="s">
        <v>38</v>
      </c>
      <c r="C80" s="481" t="s">
        <v>135</v>
      </c>
      <c r="D80" s="483" t="s">
        <v>158</v>
      </c>
      <c r="E80" s="72" t="s">
        <v>197</v>
      </c>
      <c r="F80" s="72" t="s">
        <v>86</v>
      </c>
      <c r="G80" s="72" t="s">
        <v>207</v>
      </c>
      <c r="H80" s="482" t="s">
        <v>196</v>
      </c>
      <c r="I80" s="496">
        <v>42.9</v>
      </c>
      <c r="J80" s="526"/>
      <c r="K80" s="333">
        <f t="shared" si="3"/>
        <v>200</v>
      </c>
      <c r="L80" s="534">
        <v>200</v>
      </c>
      <c r="M80" s="534"/>
      <c r="N80" s="247" t="e">
        <f>IF(L80="nio",0,IF(L80&gt;0,L80*I80/P80,0))*VLOOKUP(B80,'2-Kosten per locatie'!$A$14:$C$31,3,FALSE)</f>
        <v>#DIV/0!</v>
      </c>
      <c r="O80" s="247">
        <f>IF(M80&gt;0,M80*I80/Q80,0)*VLOOKUP(B80,'2-Kosten per locatie'!$A$14:$C$31,3,FALSE)</f>
        <v>0</v>
      </c>
      <c r="P80" s="334">
        <f>IF(L80="nio",0,IF(L80&gt;0,VLOOKUP(F80,'3-Productie normen'!A:O,VLOOKUP(L80,'3-Productie normen'!$B$38:$C$48,2,FALSE),FALSE)))*J80</f>
        <v>0</v>
      </c>
      <c r="Q80" s="334">
        <f t="shared" si="4"/>
        <v>0</v>
      </c>
      <c r="R80" s="335" t="str">
        <f>VLOOKUP(F80,'3-Productie normen'!A:P,16,FALSE)</f>
        <v>V</v>
      </c>
      <c r="S80" s="335"/>
      <c r="U80" s="336">
        <f t="shared" si="5"/>
        <v>8580</v>
      </c>
      <c r="V80" s="2"/>
    </row>
    <row r="81" spans="1:22" ht="14.1" customHeight="1">
      <c r="A81" s="75">
        <v>81</v>
      </c>
      <c r="B81" s="300" t="s">
        <v>38</v>
      </c>
      <c r="C81" s="481" t="s">
        <v>135</v>
      </c>
      <c r="D81" s="483" t="s">
        <v>159</v>
      </c>
      <c r="E81" s="72" t="s">
        <v>247</v>
      </c>
      <c r="F81" s="72" t="s">
        <v>76</v>
      </c>
      <c r="G81" s="72" t="s">
        <v>240</v>
      </c>
      <c r="H81" s="482" t="s">
        <v>196</v>
      </c>
      <c r="I81" s="496">
        <v>98.9</v>
      </c>
      <c r="J81" s="526"/>
      <c r="K81" s="333">
        <f t="shared" si="3"/>
        <v>120</v>
      </c>
      <c r="L81" s="534">
        <v>120</v>
      </c>
      <c r="M81" s="534"/>
      <c r="N81" s="247" t="e">
        <f>IF(L81="nio",0,IF(L81&gt;0,L81*I81/P81,0))*VLOOKUP(B81,'2-Kosten per locatie'!$A$14:$C$31,3,FALSE)</f>
        <v>#DIV/0!</v>
      </c>
      <c r="O81" s="247">
        <f>IF(M81&gt;0,M81*I81/Q81,0)*VLOOKUP(B81,'2-Kosten per locatie'!$A$14:$C$31,3,FALSE)</f>
        <v>0</v>
      </c>
      <c r="P81" s="334">
        <f>IF(L81="nio",0,IF(L81&gt;0,VLOOKUP(F81,'3-Productie normen'!A:O,VLOOKUP(L81,'3-Productie normen'!$B$38:$C$48,2,FALSE),FALSE)))*J81</f>
        <v>0</v>
      </c>
      <c r="Q81" s="334">
        <f t="shared" si="4"/>
        <v>0</v>
      </c>
      <c r="R81" s="335" t="str">
        <f>VLOOKUP(F81,'3-Productie normen'!A:P,16,FALSE)</f>
        <v>B</v>
      </c>
      <c r="S81" s="335"/>
      <c r="U81" s="336">
        <f t="shared" si="5"/>
        <v>11868</v>
      </c>
      <c r="V81" s="2"/>
    </row>
    <row r="82" spans="1:22" ht="14.1" customHeight="1">
      <c r="A82" s="75">
        <v>82</v>
      </c>
      <c r="B82" s="300" t="s">
        <v>38</v>
      </c>
      <c r="C82" s="481" t="s">
        <v>135</v>
      </c>
      <c r="D82" s="483" t="s">
        <v>164</v>
      </c>
      <c r="E82" s="72" t="s">
        <v>197</v>
      </c>
      <c r="F82" s="72" t="s">
        <v>86</v>
      </c>
      <c r="G82" s="72" t="s">
        <v>207</v>
      </c>
      <c r="H82" s="482" t="s">
        <v>196</v>
      </c>
      <c r="I82" s="496">
        <v>40.9</v>
      </c>
      <c r="J82" s="526"/>
      <c r="K82" s="333">
        <f t="shared" si="3"/>
        <v>200</v>
      </c>
      <c r="L82" s="534">
        <v>200</v>
      </c>
      <c r="M82" s="534"/>
      <c r="N82" s="247" t="e">
        <f>IF(L82="nio",0,IF(L82&gt;0,L82*I82/P82,0))*VLOOKUP(B82,'2-Kosten per locatie'!$A$14:$C$31,3,FALSE)</f>
        <v>#DIV/0!</v>
      </c>
      <c r="O82" s="247">
        <f>IF(M82&gt;0,M82*I82/Q82,0)*VLOOKUP(B82,'2-Kosten per locatie'!$A$14:$C$31,3,FALSE)</f>
        <v>0</v>
      </c>
      <c r="P82" s="334">
        <f>IF(L82="nio",0,IF(L82&gt;0,VLOOKUP(F82,'3-Productie normen'!A:O,VLOOKUP(L82,'3-Productie normen'!$B$38:$C$48,2,FALSE),FALSE)))*J82</f>
        <v>0</v>
      </c>
      <c r="Q82" s="334">
        <f t="shared" si="4"/>
        <v>0</v>
      </c>
      <c r="R82" s="335" t="str">
        <f>VLOOKUP(F82,'3-Productie normen'!A:P,16,FALSE)</f>
        <v>V</v>
      </c>
      <c r="S82" s="335"/>
      <c r="U82" s="336">
        <f t="shared" si="5"/>
        <v>8180</v>
      </c>
      <c r="V82" s="2"/>
    </row>
    <row r="83" spans="1:22" ht="14.1" customHeight="1">
      <c r="A83" s="75">
        <v>83</v>
      </c>
      <c r="B83" s="300" t="s">
        <v>38</v>
      </c>
      <c r="C83" s="481" t="s">
        <v>135</v>
      </c>
      <c r="D83" s="483" t="s">
        <v>165</v>
      </c>
      <c r="E83" s="72" t="s">
        <v>235</v>
      </c>
      <c r="F83" s="72" t="s">
        <v>84</v>
      </c>
      <c r="G83" s="72" t="s">
        <v>236</v>
      </c>
      <c r="H83" s="482" t="s">
        <v>237</v>
      </c>
      <c r="I83" s="496">
        <v>38.299999999999997</v>
      </c>
      <c r="J83" s="526"/>
      <c r="K83" s="333">
        <f t="shared" si="3"/>
        <v>200</v>
      </c>
      <c r="L83" s="534">
        <v>200</v>
      </c>
      <c r="M83" s="534"/>
      <c r="N83" s="247" t="e">
        <f>IF(L83="nio",0,IF(L83&gt;0,L83*I83/P83,0))*VLOOKUP(B83,'2-Kosten per locatie'!$A$14:$C$31,3,FALSE)</f>
        <v>#DIV/0!</v>
      </c>
      <c r="O83" s="247">
        <f>IF(M83&gt;0,M83*I83/Q83,0)*VLOOKUP(B83,'2-Kosten per locatie'!$A$14:$C$31,3,FALSE)</f>
        <v>0</v>
      </c>
      <c r="P83" s="334">
        <f>IF(L83="nio",0,IF(L83&gt;0,VLOOKUP(F83,'3-Productie normen'!A:O,VLOOKUP(L83,'3-Productie normen'!$B$38:$C$48,2,FALSE),FALSE)))*J83</f>
        <v>0</v>
      </c>
      <c r="Q83" s="334">
        <f t="shared" si="4"/>
        <v>0</v>
      </c>
      <c r="R83" s="335" t="str">
        <f>VLOOKUP(F83,'3-Productie normen'!A:P,16,FALSE)</f>
        <v>V</v>
      </c>
      <c r="S83" s="335"/>
      <c r="U83" s="336">
        <f t="shared" si="5"/>
        <v>7659.9999999999991</v>
      </c>
      <c r="V83" s="2"/>
    </row>
    <row r="84" spans="1:22" ht="14.1" customHeight="1">
      <c r="A84" s="75">
        <v>84</v>
      </c>
      <c r="B84" s="300" t="s">
        <v>38</v>
      </c>
      <c r="C84" s="481" t="s">
        <v>135</v>
      </c>
      <c r="D84" s="483" t="s">
        <v>248</v>
      </c>
      <c r="E84" s="72" t="s">
        <v>190</v>
      </c>
      <c r="F84" s="300" t="s">
        <v>100</v>
      </c>
      <c r="G84" s="72" t="s">
        <v>207</v>
      </c>
      <c r="H84" s="482" t="s">
        <v>196</v>
      </c>
      <c r="I84" s="496">
        <v>5.8</v>
      </c>
      <c r="J84" s="526"/>
      <c r="K84" s="333">
        <f t="shared" si="3"/>
        <v>0</v>
      </c>
      <c r="L84" s="534" t="s">
        <v>147</v>
      </c>
      <c r="M84" s="534"/>
      <c r="N84" s="247">
        <f>IF(L84="nio",0,IF(L84&gt;0,L84*I84/P84,0))*VLOOKUP(B84,'2-Kosten per locatie'!$A$14:$C$31,3,FALSE)</f>
        <v>0</v>
      </c>
      <c r="O84" s="247">
        <f>IF(M84&gt;0,M84*I84/Q84,0)*VLOOKUP(B84,'2-Kosten per locatie'!$A$14:$C$31,3,FALSE)</f>
        <v>0</v>
      </c>
      <c r="P84" s="334">
        <f>IF(L84="nio",0,IF(L84&gt;0,VLOOKUP(F84,'3-Productie normen'!A:O,VLOOKUP(L84,'3-Productie normen'!$B$38:$C$48,2,FALSE),FALSE)))*J84</f>
        <v>0</v>
      </c>
      <c r="Q84" s="334">
        <f t="shared" si="4"/>
        <v>0</v>
      </c>
      <c r="R84" s="335" t="str">
        <f>VLOOKUP(F84,'3-Productie normen'!A:P,16,FALSE)</f>
        <v>nvt</v>
      </c>
      <c r="S84" s="335"/>
      <c r="U84" s="336">
        <f t="shared" si="5"/>
        <v>0</v>
      </c>
      <c r="V84" s="2"/>
    </row>
    <row r="85" spans="1:22" ht="14.1" customHeight="1">
      <c r="A85" s="75">
        <v>85</v>
      </c>
      <c r="B85" s="300" t="s">
        <v>38</v>
      </c>
      <c r="C85" s="481" t="s">
        <v>135</v>
      </c>
      <c r="D85" s="483" t="s">
        <v>166</v>
      </c>
      <c r="E85" s="72" t="s">
        <v>185</v>
      </c>
      <c r="F85" s="300" t="s">
        <v>95</v>
      </c>
      <c r="G85" s="72" t="s">
        <v>207</v>
      </c>
      <c r="H85" s="482" t="s">
        <v>187</v>
      </c>
      <c r="I85" s="496">
        <v>4.2</v>
      </c>
      <c r="J85" s="526"/>
      <c r="K85" s="333">
        <f t="shared" si="3"/>
        <v>200</v>
      </c>
      <c r="L85" s="534">
        <v>200</v>
      </c>
      <c r="M85" s="534"/>
      <c r="N85" s="247" t="e">
        <f>IF(L85="nio",0,IF(L85&gt;0,L85*I85/P85,0))*VLOOKUP(B85,'2-Kosten per locatie'!$A$14:$C$31,3,FALSE)</f>
        <v>#DIV/0!</v>
      </c>
      <c r="O85" s="247">
        <f>IF(M85&gt;0,M85*I85/Q85,0)*VLOOKUP(B85,'2-Kosten per locatie'!$A$14:$C$31,3,FALSE)</f>
        <v>0</v>
      </c>
      <c r="P85" s="334">
        <f>IF(L85="nio",0,IF(L85&gt;0,VLOOKUP(F85,'3-Productie normen'!A:O,VLOOKUP(L85,'3-Productie normen'!$B$38:$C$48,2,FALSE),FALSE)))*J85</f>
        <v>0</v>
      </c>
      <c r="Q85" s="334">
        <f t="shared" si="4"/>
        <v>0</v>
      </c>
      <c r="R85" s="335" t="str">
        <f>VLOOKUP(F85,'3-Productie normen'!A:P,16,FALSE)</f>
        <v>S</v>
      </c>
      <c r="S85" s="335"/>
      <c r="U85" s="336">
        <f t="shared" si="5"/>
        <v>840</v>
      </c>
      <c r="V85" s="2"/>
    </row>
    <row r="86" spans="1:22" ht="14.1" customHeight="1">
      <c r="A86" s="75">
        <v>86</v>
      </c>
      <c r="B86" s="300" t="s">
        <v>38</v>
      </c>
      <c r="C86" s="481" t="s">
        <v>135</v>
      </c>
      <c r="D86" s="483" t="s">
        <v>167</v>
      </c>
      <c r="E86" s="72" t="s">
        <v>197</v>
      </c>
      <c r="F86" s="72" t="s">
        <v>86</v>
      </c>
      <c r="G86" s="72" t="s">
        <v>207</v>
      </c>
      <c r="H86" s="482" t="s">
        <v>196</v>
      </c>
      <c r="I86" s="496">
        <v>49.6</v>
      </c>
      <c r="J86" s="526"/>
      <c r="K86" s="333">
        <f t="shared" si="3"/>
        <v>200</v>
      </c>
      <c r="L86" s="534">
        <v>200</v>
      </c>
      <c r="M86" s="534"/>
      <c r="N86" s="247" t="e">
        <f>IF(L86="nio",0,IF(L86&gt;0,L86*I86/P86,0))*VLOOKUP(B86,'2-Kosten per locatie'!$A$14:$C$31,3,FALSE)</f>
        <v>#DIV/0!</v>
      </c>
      <c r="O86" s="247">
        <f>IF(M86&gt;0,M86*I86/Q86,0)*VLOOKUP(B86,'2-Kosten per locatie'!$A$14:$C$31,3,FALSE)</f>
        <v>0</v>
      </c>
      <c r="P86" s="334">
        <f>IF(L86="nio",0,IF(L86&gt;0,VLOOKUP(F86,'3-Productie normen'!A:O,VLOOKUP(L86,'3-Productie normen'!$B$38:$C$48,2,FALSE),FALSE)))*J86</f>
        <v>0</v>
      </c>
      <c r="Q86" s="334">
        <f t="shared" si="4"/>
        <v>0</v>
      </c>
      <c r="R86" s="335" t="str">
        <f>VLOOKUP(F86,'3-Productie normen'!A:P,16,FALSE)</f>
        <v>V</v>
      </c>
      <c r="S86" s="335"/>
      <c r="U86" s="336">
        <f t="shared" si="5"/>
        <v>9920</v>
      </c>
      <c r="V86" s="2"/>
    </row>
    <row r="87" spans="1:22" ht="14.1" customHeight="1">
      <c r="A87" s="75">
        <v>87</v>
      </c>
      <c r="B87" s="300" t="s">
        <v>38</v>
      </c>
      <c r="C87" s="481" t="s">
        <v>135</v>
      </c>
      <c r="D87" s="483" t="s">
        <v>169</v>
      </c>
      <c r="E87" s="72" t="s">
        <v>249</v>
      </c>
      <c r="F87" s="72" t="s">
        <v>89</v>
      </c>
      <c r="G87" s="72" t="s">
        <v>138</v>
      </c>
      <c r="H87" s="482" t="s">
        <v>138</v>
      </c>
      <c r="I87" s="496">
        <v>80.7</v>
      </c>
      <c r="J87" s="526"/>
      <c r="K87" s="333">
        <f t="shared" si="3"/>
        <v>200</v>
      </c>
      <c r="L87" s="534">
        <v>200</v>
      </c>
      <c r="M87" s="534"/>
      <c r="N87" s="247" t="e">
        <f>IF(L87="nio",0,IF(L87&gt;0,L87*I87/P87,0))*VLOOKUP(B87,'2-Kosten per locatie'!$A$14:$C$31,3,FALSE)</f>
        <v>#DIV/0!</v>
      </c>
      <c r="O87" s="247">
        <f>IF(M87&gt;0,M87*I87/Q87,0)*VLOOKUP(B87,'2-Kosten per locatie'!$A$14:$C$31,3,FALSE)</f>
        <v>0</v>
      </c>
      <c r="P87" s="334">
        <f>IF(L87="nio",0,IF(L87&gt;0,VLOOKUP(F87,'3-Productie normen'!A:O,VLOOKUP(L87,'3-Productie normen'!$B$38:$C$48,2,FALSE),FALSE)))*J87</f>
        <v>0</v>
      </c>
      <c r="Q87" s="334">
        <f t="shared" si="4"/>
        <v>0</v>
      </c>
      <c r="R87" s="335" t="str">
        <f>VLOOKUP(F87,'3-Productie normen'!A:P,16,FALSE)</f>
        <v>L</v>
      </c>
      <c r="S87" s="335"/>
      <c r="U87" s="336">
        <f t="shared" si="5"/>
        <v>16140</v>
      </c>
      <c r="V87" s="2"/>
    </row>
    <row r="88" spans="1:22" ht="14.1" customHeight="1">
      <c r="A88" s="75">
        <v>88</v>
      </c>
      <c r="B88" s="300" t="s">
        <v>38</v>
      </c>
      <c r="C88" s="481" t="s">
        <v>135</v>
      </c>
      <c r="D88" s="483" t="s">
        <v>171</v>
      </c>
      <c r="E88" s="72" t="s">
        <v>250</v>
      </c>
      <c r="F88" s="72" t="s">
        <v>88</v>
      </c>
      <c r="G88" s="72" t="s">
        <v>138</v>
      </c>
      <c r="H88" s="482" t="s">
        <v>138</v>
      </c>
      <c r="I88" s="496">
        <v>51.5</v>
      </c>
      <c r="J88" s="526"/>
      <c r="K88" s="333">
        <f t="shared" si="3"/>
        <v>200</v>
      </c>
      <c r="L88" s="534">
        <v>200</v>
      </c>
      <c r="M88" s="534"/>
      <c r="N88" s="247" t="e">
        <f>IF(L88="nio",0,IF(L88&gt;0,L88*I88/P88,0))*VLOOKUP(B88,'2-Kosten per locatie'!$A$14:$C$31,3,FALSE)</f>
        <v>#DIV/0!</v>
      </c>
      <c r="O88" s="247">
        <f>IF(M88&gt;0,M88*I88/Q88,0)*VLOOKUP(B88,'2-Kosten per locatie'!$A$14:$C$31,3,FALSE)</f>
        <v>0</v>
      </c>
      <c r="P88" s="334">
        <f>IF(L88="nio",0,IF(L88&gt;0,VLOOKUP(F88,'3-Productie normen'!A:O,VLOOKUP(L88,'3-Productie normen'!$B$38:$C$48,2,FALSE),FALSE)))*J88</f>
        <v>0</v>
      </c>
      <c r="Q88" s="334">
        <f t="shared" si="4"/>
        <v>0</v>
      </c>
      <c r="R88" s="335" t="str">
        <f>VLOOKUP(F88,'3-Productie normen'!A:P,16,FALSE)</f>
        <v>S</v>
      </c>
      <c r="S88" s="335"/>
      <c r="U88" s="336">
        <f t="shared" si="5"/>
        <v>10300</v>
      </c>
      <c r="V88" s="2"/>
    </row>
    <row r="89" spans="1:22" ht="14.1" customHeight="1">
      <c r="A89" s="75">
        <v>89</v>
      </c>
      <c r="B89" s="300" t="s">
        <v>38</v>
      </c>
      <c r="C89" s="481" t="s">
        <v>135</v>
      </c>
      <c r="D89" s="483" t="s">
        <v>172</v>
      </c>
      <c r="E89" s="72" t="s">
        <v>251</v>
      </c>
      <c r="F89" s="72" t="s">
        <v>89</v>
      </c>
      <c r="G89" s="72" t="s">
        <v>240</v>
      </c>
      <c r="H89" s="482" t="s">
        <v>196</v>
      </c>
      <c r="I89" s="496">
        <v>122.8</v>
      </c>
      <c r="J89" s="526"/>
      <c r="K89" s="333">
        <f t="shared" si="3"/>
        <v>200</v>
      </c>
      <c r="L89" s="534">
        <v>200</v>
      </c>
      <c r="M89" s="534"/>
      <c r="N89" s="247" t="e">
        <f>IF(L89="nio",0,IF(L89&gt;0,L89*I89/P89,0))*VLOOKUP(B89,'2-Kosten per locatie'!$A$14:$C$31,3,FALSE)</f>
        <v>#DIV/0!</v>
      </c>
      <c r="O89" s="247">
        <f>IF(M89&gt;0,M89*I89/Q89,0)*VLOOKUP(B89,'2-Kosten per locatie'!$A$14:$C$31,3,FALSE)</f>
        <v>0</v>
      </c>
      <c r="P89" s="334">
        <f>IF(L89="nio",0,IF(L89&gt;0,VLOOKUP(F89,'3-Productie normen'!A:O,VLOOKUP(L89,'3-Productie normen'!$B$38:$C$48,2,FALSE),FALSE)))*J89</f>
        <v>0</v>
      </c>
      <c r="Q89" s="334">
        <f t="shared" si="4"/>
        <v>0</v>
      </c>
      <c r="R89" s="335" t="str">
        <f>VLOOKUP(F89,'3-Productie normen'!A:P,16,FALSE)</f>
        <v>L</v>
      </c>
      <c r="S89" s="335"/>
      <c r="U89" s="336">
        <f t="shared" si="5"/>
        <v>24560</v>
      </c>
      <c r="V89" s="2"/>
    </row>
    <row r="90" spans="1:22" ht="14.1" customHeight="1">
      <c r="A90" s="75">
        <v>90</v>
      </c>
      <c r="B90" s="300" t="s">
        <v>38</v>
      </c>
      <c r="C90" s="481" t="s">
        <v>135</v>
      </c>
      <c r="D90" s="483" t="s">
        <v>252</v>
      </c>
      <c r="E90" s="72" t="s">
        <v>253</v>
      </c>
      <c r="F90" s="72" t="s">
        <v>86</v>
      </c>
      <c r="G90" s="72" t="s">
        <v>138</v>
      </c>
      <c r="H90" s="482" t="s">
        <v>138</v>
      </c>
      <c r="I90" s="496">
        <v>25</v>
      </c>
      <c r="J90" s="526"/>
      <c r="K90" s="333">
        <f t="shared" si="3"/>
        <v>200</v>
      </c>
      <c r="L90" s="534">
        <v>200</v>
      </c>
      <c r="M90" s="534"/>
      <c r="N90" s="247" t="e">
        <f>IF(L90="nio",0,IF(L90&gt;0,L90*I90/P90,0))*VLOOKUP(B90,'2-Kosten per locatie'!$A$14:$C$31,3,FALSE)</f>
        <v>#DIV/0!</v>
      </c>
      <c r="O90" s="247">
        <f>IF(M90&gt;0,M90*I90/Q90,0)*VLOOKUP(B90,'2-Kosten per locatie'!$A$14:$C$31,3,FALSE)</f>
        <v>0</v>
      </c>
      <c r="P90" s="334">
        <f>IF(L90="nio",0,IF(L90&gt;0,VLOOKUP(F90,'3-Productie normen'!A:O,VLOOKUP(L90,'3-Productie normen'!$B$38:$C$48,2,FALSE),FALSE)))*J90</f>
        <v>0</v>
      </c>
      <c r="Q90" s="334">
        <f t="shared" si="4"/>
        <v>0</v>
      </c>
      <c r="R90" s="335" t="str">
        <f>VLOOKUP(F90,'3-Productie normen'!A:P,16,FALSE)</f>
        <v>V</v>
      </c>
      <c r="S90" s="335"/>
      <c r="U90" s="336">
        <f t="shared" si="5"/>
        <v>5000</v>
      </c>
      <c r="V90" s="2"/>
    </row>
    <row r="91" spans="1:22" ht="14.1" customHeight="1">
      <c r="A91" s="75">
        <v>91</v>
      </c>
      <c r="B91" s="300" t="s">
        <v>38</v>
      </c>
      <c r="C91" s="481" t="s">
        <v>135</v>
      </c>
      <c r="D91" s="483" t="s">
        <v>175</v>
      </c>
      <c r="E91" s="72" t="s">
        <v>254</v>
      </c>
      <c r="F91" s="72" t="s">
        <v>95</v>
      </c>
      <c r="G91" s="72" t="s">
        <v>207</v>
      </c>
      <c r="H91" s="482" t="s">
        <v>187</v>
      </c>
      <c r="I91" s="496">
        <v>15.8</v>
      </c>
      <c r="J91" s="526"/>
      <c r="K91" s="333">
        <f t="shared" si="3"/>
        <v>400</v>
      </c>
      <c r="L91" s="534">
        <v>200</v>
      </c>
      <c r="M91" s="534">
        <v>200</v>
      </c>
      <c r="N91" s="247" t="e">
        <f>IF(L91="nio",0,IF(L91&gt;0,L91*I91/P91,0))*VLOOKUP(B91,'2-Kosten per locatie'!$A$14:$C$31,3,FALSE)</f>
        <v>#DIV/0!</v>
      </c>
      <c r="O91" s="247" t="e">
        <f>IF(M91&gt;0,M91*I91/Q91,0)*VLOOKUP(B91,'2-Kosten per locatie'!$A$14:$C$31,3,FALSE)</f>
        <v>#DIV/0!</v>
      </c>
      <c r="P91" s="334">
        <f>IF(L91="nio",0,IF(L91&gt;0,VLOOKUP(F91,'3-Productie normen'!A:O,VLOOKUP(L91,'3-Productie normen'!$B$38:$C$48,2,FALSE),FALSE)))*J91</f>
        <v>0</v>
      </c>
      <c r="Q91" s="334">
        <f t="shared" si="4"/>
        <v>0</v>
      </c>
      <c r="R91" s="335" t="str">
        <f>VLOOKUP(F91,'3-Productie normen'!A:P,16,FALSE)</f>
        <v>S</v>
      </c>
      <c r="S91" s="335"/>
      <c r="U91" s="336">
        <f t="shared" si="5"/>
        <v>6320</v>
      </c>
      <c r="V91" s="2"/>
    </row>
    <row r="92" spans="1:22" ht="14.1" customHeight="1">
      <c r="A92" s="75">
        <v>92</v>
      </c>
      <c r="B92" s="300" t="s">
        <v>38</v>
      </c>
      <c r="C92" s="481" t="s">
        <v>135</v>
      </c>
      <c r="D92" s="483" t="s">
        <v>176</v>
      </c>
      <c r="E92" s="72" t="s">
        <v>254</v>
      </c>
      <c r="F92" s="72" t="s">
        <v>95</v>
      </c>
      <c r="G92" s="72" t="s">
        <v>207</v>
      </c>
      <c r="H92" s="482" t="s">
        <v>187</v>
      </c>
      <c r="I92" s="496">
        <v>14.4</v>
      </c>
      <c r="J92" s="526"/>
      <c r="K92" s="333">
        <f t="shared" si="3"/>
        <v>400</v>
      </c>
      <c r="L92" s="534">
        <v>200</v>
      </c>
      <c r="M92" s="534">
        <v>200</v>
      </c>
      <c r="N92" s="247" t="e">
        <f>IF(L92="nio",0,IF(L92&gt;0,L92*I92/P92,0))*VLOOKUP(B92,'2-Kosten per locatie'!$A$14:$C$31,3,FALSE)</f>
        <v>#DIV/0!</v>
      </c>
      <c r="O92" s="247" t="e">
        <f>IF(M92&gt;0,M92*I92/Q92,0)*VLOOKUP(B92,'2-Kosten per locatie'!$A$14:$C$31,3,FALSE)</f>
        <v>#DIV/0!</v>
      </c>
      <c r="P92" s="334">
        <f>IF(L92="nio",0,IF(L92&gt;0,VLOOKUP(F92,'3-Productie normen'!A:O,VLOOKUP(L92,'3-Productie normen'!$B$38:$C$48,2,FALSE),FALSE)))*J92</f>
        <v>0</v>
      </c>
      <c r="Q92" s="334">
        <f t="shared" si="4"/>
        <v>0</v>
      </c>
      <c r="R92" s="335" t="str">
        <f>VLOOKUP(F92,'3-Productie normen'!A:P,16,FALSE)</f>
        <v>S</v>
      </c>
      <c r="S92" s="335"/>
      <c r="U92" s="336">
        <f t="shared" si="5"/>
        <v>5760</v>
      </c>
      <c r="V92" s="2"/>
    </row>
    <row r="93" spans="1:22" ht="14.1" customHeight="1">
      <c r="A93" s="75">
        <v>93</v>
      </c>
      <c r="B93" s="300" t="s">
        <v>38</v>
      </c>
      <c r="C93" s="481" t="s">
        <v>135</v>
      </c>
      <c r="D93" s="483" t="s">
        <v>180</v>
      </c>
      <c r="E93" s="72" t="s">
        <v>197</v>
      </c>
      <c r="F93" s="72" t="s">
        <v>86</v>
      </c>
      <c r="G93" s="72" t="s">
        <v>207</v>
      </c>
      <c r="H93" s="482" t="s">
        <v>196</v>
      </c>
      <c r="I93" s="496">
        <v>45.3</v>
      </c>
      <c r="J93" s="526"/>
      <c r="K93" s="333">
        <f t="shared" si="3"/>
        <v>200</v>
      </c>
      <c r="L93" s="534">
        <v>200</v>
      </c>
      <c r="M93" s="534"/>
      <c r="N93" s="247" t="e">
        <f>IF(L93="nio",0,IF(L93&gt;0,L93*I93/P93,0))*VLOOKUP(B93,'2-Kosten per locatie'!$A$14:$C$31,3,FALSE)</f>
        <v>#DIV/0!</v>
      </c>
      <c r="O93" s="247">
        <f>IF(M93&gt;0,M93*I93/Q93,0)*VLOOKUP(B93,'2-Kosten per locatie'!$A$14:$C$31,3,FALSE)</f>
        <v>0</v>
      </c>
      <c r="P93" s="334">
        <f>IF(L93="nio",0,IF(L93&gt;0,VLOOKUP(F93,'3-Productie normen'!A:O,VLOOKUP(L93,'3-Productie normen'!$B$38:$C$48,2,FALSE),FALSE)))*J93</f>
        <v>0</v>
      </c>
      <c r="Q93" s="334">
        <f t="shared" si="4"/>
        <v>0</v>
      </c>
      <c r="R93" s="335" t="str">
        <f>VLOOKUP(F93,'3-Productie normen'!A:P,16,FALSE)</f>
        <v>V</v>
      </c>
      <c r="S93" s="335"/>
      <c r="U93" s="336">
        <f t="shared" si="5"/>
        <v>9060</v>
      </c>
      <c r="V93" s="2"/>
    </row>
    <row r="94" spans="1:22" ht="14.1" customHeight="1">
      <c r="A94" s="75">
        <v>94</v>
      </c>
      <c r="B94" s="300" t="s">
        <v>38</v>
      </c>
      <c r="C94" s="481" t="s">
        <v>135</v>
      </c>
      <c r="D94" s="483" t="s">
        <v>182</v>
      </c>
      <c r="E94" s="72" t="s">
        <v>137</v>
      </c>
      <c r="F94" s="300" t="s">
        <v>89</v>
      </c>
      <c r="G94" s="72" t="s">
        <v>138</v>
      </c>
      <c r="H94" s="482" t="s">
        <v>138</v>
      </c>
      <c r="I94" s="496">
        <v>67.900000000000006</v>
      </c>
      <c r="J94" s="526"/>
      <c r="K94" s="333">
        <f t="shared" si="3"/>
        <v>200</v>
      </c>
      <c r="L94" s="534">
        <v>200</v>
      </c>
      <c r="M94" s="534"/>
      <c r="N94" s="247" t="e">
        <f>IF(L94="nio",0,IF(L94&gt;0,L94*I94/P94,0))*VLOOKUP(B94,'2-Kosten per locatie'!$A$14:$C$31,3,FALSE)</f>
        <v>#DIV/0!</v>
      </c>
      <c r="O94" s="247">
        <f>IF(M94&gt;0,M94*I94/Q94,0)*VLOOKUP(B94,'2-Kosten per locatie'!$A$14:$C$31,3,FALSE)</f>
        <v>0</v>
      </c>
      <c r="P94" s="334">
        <f>IF(L94="nio",0,IF(L94&gt;0,VLOOKUP(F94,'3-Productie normen'!A:O,VLOOKUP(L94,'3-Productie normen'!$B$38:$C$48,2,FALSE),FALSE)))*J94</f>
        <v>0</v>
      </c>
      <c r="Q94" s="334">
        <f t="shared" si="4"/>
        <v>0</v>
      </c>
      <c r="R94" s="335" t="str">
        <f>VLOOKUP(F94,'3-Productie normen'!A:P,16,FALSE)</f>
        <v>L</v>
      </c>
      <c r="S94" s="335"/>
      <c r="U94" s="336">
        <f t="shared" si="5"/>
        <v>13580.000000000002</v>
      </c>
      <c r="V94" s="2"/>
    </row>
    <row r="95" spans="1:22" ht="14.1" customHeight="1">
      <c r="A95" s="75">
        <v>95</v>
      </c>
      <c r="B95" s="300" t="s">
        <v>38</v>
      </c>
      <c r="C95" s="481" t="s">
        <v>135</v>
      </c>
      <c r="D95" s="483" t="s">
        <v>255</v>
      </c>
      <c r="E95" s="72" t="s">
        <v>246</v>
      </c>
      <c r="F95" s="300" t="s">
        <v>99</v>
      </c>
      <c r="G95" s="72" t="s">
        <v>240</v>
      </c>
      <c r="H95" s="482" t="s">
        <v>196</v>
      </c>
      <c r="I95" s="496">
        <v>17.8</v>
      </c>
      <c r="J95" s="526"/>
      <c r="K95" s="333">
        <f t="shared" si="3"/>
        <v>200</v>
      </c>
      <c r="L95" s="534">
        <v>200</v>
      </c>
      <c r="M95" s="534"/>
      <c r="N95" s="247" t="e">
        <f>IF(L95="nio",0,IF(L95&gt;0,L95*I95/P95,0))*VLOOKUP(B95,'2-Kosten per locatie'!$A$14:$C$31,3,FALSE)</f>
        <v>#DIV/0!</v>
      </c>
      <c r="O95" s="247">
        <f>IF(M95&gt;0,M95*I95/Q95,0)*VLOOKUP(B95,'2-Kosten per locatie'!$A$14:$C$31,3,FALSE)</f>
        <v>0</v>
      </c>
      <c r="P95" s="334">
        <f>IF(L95="nio",0,IF(L95&gt;0,VLOOKUP(F95,'3-Productie normen'!A:O,VLOOKUP(L95,'3-Productie normen'!$B$38:$C$48,2,FALSE),FALSE)))*J95</f>
        <v>0</v>
      </c>
      <c r="Q95" s="334">
        <f t="shared" si="4"/>
        <v>0</v>
      </c>
      <c r="R95" s="335" t="str">
        <f>VLOOKUP(F95,'3-Productie normen'!A:P,16,FALSE)</f>
        <v>B</v>
      </c>
      <c r="S95" s="335"/>
      <c r="U95" s="336">
        <f t="shared" si="5"/>
        <v>3560</v>
      </c>
      <c r="V95" s="2"/>
    </row>
    <row r="96" spans="1:22" ht="14.1" customHeight="1">
      <c r="A96" s="75">
        <v>96</v>
      </c>
      <c r="B96" s="300" t="s">
        <v>38</v>
      </c>
      <c r="C96" s="481" t="s">
        <v>135</v>
      </c>
      <c r="D96" s="483" t="s">
        <v>256</v>
      </c>
      <c r="E96" s="72" t="s">
        <v>257</v>
      </c>
      <c r="F96" s="300" t="s">
        <v>89</v>
      </c>
      <c r="G96" s="72" t="s">
        <v>138</v>
      </c>
      <c r="H96" s="482" t="s">
        <v>138</v>
      </c>
      <c r="I96" s="496">
        <v>44.4</v>
      </c>
      <c r="J96" s="526"/>
      <c r="K96" s="333">
        <f t="shared" si="3"/>
        <v>200</v>
      </c>
      <c r="L96" s="534">
        <v>200</v>
      </c>
      <c r="M96" s="534"/>
      <c r="N96" s="247" t="e">
        <f>IF(L96="nio",0,IF(L96&gt;0,L96*I96/P96,0))*VLOOKUP(B96,'2-Kosten per locatie'!$A$14:$C$31,3,FALSE)</f>
        <v>#DIV/0!</v>
      </c>
      <c r="O96" s="247">
        <f>IF(M96&gt;0,M96*I96/Q96,0)*VLOOKUP(B96,'2-Kosten per locatie'!$A$14:$C$31,3,FALSE)</f>
        <v>0</v>
      </c>
      <c r="P96" s="334">
        <f>IF(L96="nio",0,IF(L96&gt;0,VLOOKUP(F96,'3-Productie normen'!A:O,VLOOKUP(L96,'3-Productie normen'!$B$38:$C$48,2,FALSE),FALSE)))*J96</f>
        <v>0</v>
      </c>
      <c r="Q96" s="334">
        <f t="shared" si="4"/>
        <v>0</v>
      </c>
      <c r="R96" s="335" t="str">
        <f>VLOOKUP(F96,'3-Productie normen'!A:P,16,FALSE)</f>
        <v>L</v>
      </c>
      <c r="S96" s="335"/>
      <c r="U96" s="336">
        <f t="shared" si="5"/>
        <v>8880</v>
      </c>
      <c r="V96" s="2"/>
    </row>
    <row r="97" spans="1:22" ht="14.1" customHeight="1">
      <c r="A97" s="75">
        <v>97</v>
      </c>
      <c r="B97" s="300" t="s">
        <v>38</v>
      </c>
      <c r="C97" s="481" t="s">
        <v>135</v>
      </c>
      <c r="D97" s="483" t="s">
        <v>258</v>
      </c>
      <c r="E97" s="72" t="s">
        <v>197</v>
      </c>
      <c r="F97" s="72" t="s">
        <v>86</v>
      </c>
      <c r="G97" s="72" t="s">
        <v>207</v>
      </c>
      <c r="H97" s="482" t="s">
        <v>196</v>
      </c>
      <c r="I97" s="496">
        <v>45</v>
      </c>
      <c r="J97" s="526"/>
      <c r="K97" s="333">
        <f t="shared" si="3"/>
        <v>200</v>
      </c>
      <c r="L97" s="534">
        <v>200</v>
      </c>
      <c r="M97" s="534"/>
      <c r="N97" s="247" t="e">
        <f>IF(L97="nio",0,IF(L97&gt;0,L97*I97/P97,0))*VLOOKUP(B97,'2-Kosten per locatie'!$A$14:$C$31,3,FALSE)</f>
        <v>#DIV/0!</v>
      </c>
      <c r="O97" s="247">
        <f>IF(M97&gt;0,M97*I97/Q97,0)*VLOOKUP(B97,'2-Kosten per locatie'!$A$14:$C$31,3,FALSE)</f>
        <v>0</v>
      </c>
      <c r="P97" s="334">
        <f>IF(L97="nio",0,IF(L97&gt;0,VLOOKUP(F97,'3-Productie normen'!A:O,VLOOKUP(L97,'3-Productie normen'!$B$38:$C$48,2,FALSE),FALSE)))*J97</f>
        <v>0</v>
      </c>
      <c r="Q97" s="334">
        <f t="shared" si="4"/>
        <v>0</v>
      </c>
      <c r="R97" s="335" t="str">
        <f>VLOOKUP(F97,'3-Productie normen'!A:P,16,FALSE)</f>
        <v>V</v>
      </c>
      <c r="S97" s="335"/>
      <c r="U97" s="336">
        <f t="shared" si="5"/>
        <v>9000</v>
      </c>
      <c r="V97" s="2"/>
    </row>
    <row r="98" spans="1:22" ht="14.1" customHeight="1">
      <c r="A98" s="75">
        <v>98</v>
      </c>
      <c r="B98" s="300" t="s">
        <v>38</v>
      </c>
      <c r="C98" s="481" t="s">
        <v>135</v>
      </c>
      <c r="D98" s="483" t="s">
        <v>259</v>
      </c>
      <c r="E98" s="72" t="s">
        <v>137</v>
      </c>
      <c r="F98" s="300" t="s">
        <v>89</v>
      </c>
      <c r="G98" s="72" t="s">
        <v>138</v>
      </c>
      <c r="H98" s="482" t="s">
        <v>138</v>
      </c>
      <c r="I98" s="496">
        <v>45.3</v>
      </c>
      <c r="J98" s="526"/>
      <c r="K98" s="333">
        <f t="shared" si="3"/>
        <v>200</v>
      </c>
      <c r="L98" s="534">
        <v>200</v>
      </c>
      <c r="M98" s="534"/>
      <c r="N98" s="247" t="e">
        <f>IF(L98="nio",0,IF(L98&gt;0,L98*I98/P98,0))*VLOOKUP(B98,'2-Kosten per locatie'!$A$14:$C$31,3,FALSE)</f>
        <v>#DIV/0!</v>
      </c>
      <c r="O98" s="247">
        <f>IF(M98&gt;0,M98*I98/Q98,0)*VLOOKUP(B98,'2-Kosten per locatie'!$A$14:$C$31,3,FALSE)</f>
        <v>0</v>
      </c>
      <c r="P98" s="334">
        <f>IF(L98="nio",0,IF(L98&gt;0,VLOOKUP(F98,'3-Productie normen'!A:O,VLOOKUP(L98,'3-Productie normen'!$B$38:$C$48,2,FALSE),FALSE)))*J98</f>
        <v>0</v>
      </c>
      <c r="Q98" s="334">
        <f t="shared" si="4"/>
        <v>0</v>
      </c>
      <c r="R98" s="335" t="str">
        <f>VLOOKUP(F98,'3-Productie normen'!A:P,16,FALSE)</f>
        <v>L</v>
      </c>
      <c r="S98" s="335"/>
      <c r="U98" s="336">
        <f t="shared" si="5"/>
        <v>9060</v>
      </c>
      <c r="V98" s="2"/>
    </row>
    <row r="99" spans="1:22" ht="14.1" customHeight="1">
      <c r="A99" s="75">
        <v>99</v>
      </c>
      <c r="B99" s="300" t="s">
        <v>38</v>
      </c>
      <c r="C99" s="481" t="s">
        <v>135</v>
      </c>
      <c r="D99" s="483" t="s">
        <v>260</v>
      </c>
      <c r="E99" s="300" t="s">
        <v>137</v>
      </c>
      <c r="F99" s="300" t="s">
        <v>89</v>
      </c>
      <c r="G99" s="72" t="s">
        <v>138</v>
      </c>
      <c r="H99" s="482" t="s">
        <v>138</v>
      </c>
      <c r="I99" s="496">
        <v>45</v>
      </c>
      <c r="J99" s="526"/>
      <c r="K99" s="333">
        <f t="shared" si="3"/>
        <v>200</v>
      </c>
      <c r="L99" s="534">
        <v>200</v>
      </c>
      <c r="M99" s="534"/>
      <c r="N99" s="247" t="e">
        <f>IF(L99="nio",0,IF(L99&gt;0,L99*I99/P99,0))*VLOOKUP(B99,'2-Kosten per locatie'!$A$14:$C$31,3,FALSE)</f>
        <v>#DIV/0!</v>
      </c>
      <c r="O99" s="247">
        <f>IF(M99&gt;0,M99*I99/Q99,0)*VLOOKUP(B99,'2-Kosten per locatie'!$A$14:$C$31,3,FALSE)</f>
        <v>0</v>
      </c>
      <c r="P99" s="334">
        <f>IF(L99="nio",0,IF(L99&gt;0,VLOOKUP(F99,'3-Productie normen'!A:O,VLOOKUP(L99,'3-Productie normen'!$B$38:$C$48,2,FALSE),FALSE)))*J99</f>
        <v>0</v>
      </c>
      <c r="Q99" s="334">
        <f t="shared" si="4"/>
        <v>0</v>
      </c>
      <c r="R99" s="335" t="str">
        <f>VLOOKUP(F99,'3-Productie normen'!A:P,16,FALSE)</f>
        <v>L</v>
      </c>
      <c r="S99" s="335"/>
      <c r="U99" s="336">
        <f t="shared" si="5"/>
        <v>9000</v>
      </c>
      <c r="V99" s="2"/>
    </row>
    <row r="100" spans="1:22" ht="14.1" customHeight="1">
      <c r="A100" s="75">
        <v>100</v>
      </c>
      <c r="B100" s="300" t="s">
        <v>38</v>
      </c>
      <c r="C100" s="481" t="s">
        <v>135</v>
      </c>
      <c r="D100" s="483" t="s">
        <v>261</v>
      </c>
      <c r="E100" s="300" t="s">
        <v>137</v>
      </c>
      <c r="F100" s="300" t="s">
        <v>89</v>
      </c>
      <c r="G100" s="72" t="s">
        <v>138</v>
      </c>
      <c r="H100" s="482" t="s">
        <v>138</v>
      </c>
      <c r="I100" s="496">
        <v>44.9</v>
      </c>
      <c r="J100" s="526"/>
      <c r="K100" s="333">
        <f t="shared" si="3"/>
        <v>200</v>
      </c>
      <c r="L100" s="534">
        <v>200</v>
      </c>
      <c r="M100" s="534"/>
      <c r="N100" s="247" t="e">
        <f>IF(L100="nio",0,IF(L100&gt;0,L100*I100/P100,0))*VLOOKUP(B100,'2-Kosten per locatie'!$A$14:$C$31,3,FALSE)</f>
        <v>#DIV/0!</v>
      </c>
      <c r="O100" s="247">
        <f>IF(M100&gt;0,M100*I100/Q100,0)*VLOOKUP(B100,'2-Kosten per locatie'!$A$14:$C$31,3,FALSE)</f>
        <v>0</v>
      </c>
      <c r="P100" s="334">
        <f>IF(L100="nio",0,IF(L100&gt;0,VLOOKUP(F100,'3-Productie normen'!A:O,VLOOKUP(L100,'3-Productie normen'!$B$38:$C$48,2,FALSE),FALSE)))*J100</f>
        <v>0</v>
      </c>
      <c r="Q100" s="334">
        <f t="shared" si="4"/>
        <v>0</v>
      </c>
      <c r="R100" s="335" t="str">
        <f>VLOOKUP(F100,'3-Productie normen'!A:P,16,FALSE)</f>
        <v>L</v>
      </c>
      <c r="S100" s="335"/>
      <c r="U100" s="336">
        <f t="shared" si="5"/>
        <v>8980</v>
      </c>
      <c r="V100" s="2"/>
    </row>
    <row r="101" spans="1:22" ht="14.1" customHeight="1">
      <c r="A101" s="75">
        <v>101</v>
      </c>
      <c r="B101" s="300" t="s">
        <v>38</v>
      </c>
      <c r="C101" s="481" t="s">
        <v>135</v>
      </c>
      <c r="D101" s="483" t="s">
        <v>262</v>
      </c>
      <c r="E101" s="300" t="s">
        <v>246</v>
      </c>
      <c r="F101" s="300" t="s">
        <v>99</v>
      </c>
      <c r="G101" s="72" t="s">
        <v>240</v>
      </c>
      <c r="H101" s="482" t="s">
        <v>196</v>
      </c>
      <c r="I101" s="496">
        <v>5.8</v>
      </c>
      <c r="J101" s="526"/>
      <c r="K101" s="333">
        <f t="shared" si="3"/>
        <v>200</v>
      </c>
      <c r="L101" s="534">
        <v>200</v>
      </c>
      <c r="M101" s="534"/>
      <c r="N101" s="247" t="e">
        <f>IF(L101="nio",0,IF(L101&gt;0,L101*I101/P101,0))*VLOOKUP(B101,'2-Kosten per locatie'!$A$14:$C$31,3,FALSE)</f>
        <v>#DIV/0!</v>
      </c>
      <c r="O101" s="247">
        <f>IF(M101&gt;0,M101*I101/Q101,0)*VLOOKUP(B101,'2-Kosten per locatie'!$A$14:$C$31,3,FALSE)</f>
        <v>0</v>
      </c>
      <c r="P101" s="334">
        <f>IF(L101="nio",0,IF(L101&gt;0,VLOOKUP(F101,'3-Productie normen'!A:O,VLOOKUP(L101,'3-Productie normen'!$B$38:$C$48,2,FALSE),FALSE)))*J101</f>
        <v>0</v>
      </c>
      <c r="Q101" s="334">
        <f t="shared" si="4"/>
        <v>0</v>
      </c>
      <c r="R101" s="335" t="str">
        <f>VLOOKUP(F101,'3-Productie normen'!A:P,16,FALSE)</f>
        <v>B</v>
      </c>
      <c r="S101" s="335"/>
      <c r="U101" s="336">
        <f t="shared" si="5"/>
        <v>1160</v>
      </c>
      <c r="V101" s="2"/>
    </row>
    <row r="102" spans="1:22" ht="14.1" customHeight="1">
      <c r="A102" s="75">
        <v>102</v>
      </c>
      <c r="B102" s="300" t="s">
        <v>38</v>
      </c>
      <c r="C102" s="481" t="s">
        <v>135</v>
      </c>
      <c r="D102" s="483" t="s">
        <v>263</v>
      </c>
      <c r="E102" s="72" t="s">
        <v>246</v>
      </c>
      <c r="F102" s="300" t="s">
        <v>99</v>
      </c>
      <c r="G102" s="72" t="s">
        <v>240</v>
      </c>
      <c r="H102" s="482" t="s">
        <v>196</v>
      </c>
      <c r="I102" s="496">
        <v>6.3</v>
      </c>
      <c r="J102" s="526"/>
      <c r="K102" s="333">
        <f t="shared" si="3"/>
        <v>200</v>
      </c>
      <c r="L102" s="534">
        <v>200</v>
      </c>
      <c r="M102" s="534"/>
      <c r="N102" s="247" t="e">
        <f>IF(L102="nio",0,IF(L102&gt;0,L102*I102/P102,0))*VLOOKUP(B102,'2-Kosten per locatie'!$A$14:$C$31,3,FALSE)</f>
        <v>#DIV/0!</v>
      </c>
      <c r="O102" s="247">
        <f>IF(M102&gt;0,M102*I102/Q102,0)*VLOOKUP(B102,'2-Kosten per locatie'!$A$14:$C$31,3,FALSE)</f>
        <v>0</v>
      </c>
      <c r="P102" s="334">
        <f>IF(L102="nio",0,IF(L102&gt;0,VLOOKUP(F102,'3-Productie normen'!A:O,VLOOKUP(L102,'3-Productie normen'!$B$38:$C$48,2,FALSE),FALSE)))*J102</f>
        <v>0</v>
      </c>
      <c r="Q102" s="334">
        <f t="shared" si="4"/>
        <v>0</v>
      </c>
      <c r="R102" s="335" t="str">
        <f>VLOOKUP(F102,'3-Productie normen'!A:P,16,FALSE)</f>
        <v>B</v>
      </c>
      <c r="S102" s="335"/>
      <c r="U102" s="336">
        <f t="shared" si="5"/>
        <v>1260</v>
      </c>
      <c r="V102" s="2"/>
    </row>
    <row r="103" spans="1:22" ht="14.1" customHeight="1">
      <c r="A103" s="75">
        <v>103</v>
      </c>
      <c r="B103" s="300" t="s">
        <v>38</v>
      </c>
      <c r="C103" s="481" t="s">
        <v>135</v>
      </c>
      <c r="D103" s="483" t="s">
        <v>184</v>
      </c>
      <c r="E103" s="72" t="s">
        <v>183</v>
      </c>
      <c r="F103" s="72" t="s">
        <v>94</v>
      </c>
      <c r="G103" s="72" t="s">
        <v>240</v>
      </c>
      <c r="H103" s="482" t="s">
        <v>196</v>
      </c>
      <c r="I103" s="496">
        <v>281</v>
      </c>
      <c r="J103" s="526"/>
      <c r="K103" s="333">
        <f t="shared" si="3"/>
        <v>200</v>
      </c>
      <c r="L103" s="534">
        <v>200</v>
      </c>
      <c r="M103" s="534"/>
      <c r="N103" s="247" t="e">
        <f>IF(L103="nio",0,IF(L103&gt;0,L103*I103/P103,0))*VLOOKUP(B103,'2-Kosten per locatie'!$A$14:$C$31,3,FALSE)</f>
        <v>#DIV/0!</v>
      </c>
      <c r="O103" s="247">
        <f>IF(M103&gt;0,M103*I103/Q103,0)*VLOOKUP(B103,'2-Kosten per locatie'!$A$14:$C$31,3,FALSE)</f>
        <v>0</v>
      </c>
      <c r="P103" s="334">
        <f>IF(L103="nio",0,IF(L103&gt;0,VLOOKUP(F103,'3-Productie normen'!A:O,VLOOKUP(L103,'3-Productie normen'!$B$38:$C$48,2,FALSE),FALSE)))*J103</f>
        <v>0</v>
      </c>
      <c r="Q103" s="334">
        <f t="shared" si="4"/>
        <v>0</v>
      </c>
      <c r="R103" s="335" t="str">
        <f>VLOOKUP(F103,'3-Productie normen'!A:P,16,FALSE)</f>
        <v>V</v>
      </c>
      <c r="S103" s="335"/>
      <c r="U103" s="336">
        <f t="shared" si="5"/>
        <v>56200</v>
      </c>
      <c r="V103" s="2"/>
    </row>
    <row r="104" spans="1:22" ht="14.1" customHeight="1">
      <c r="A104" s="75">
        <v>104</v>
      </c>
      <c r="B104" s="300" t="s">
        <v>38</v>
      </c>
      <c r="C104" s="481" t="s">
        <v>135</v>
      </c>
      <c r="D104" s="483" t="s">
        <v>188</v>
      </c>
      <c r="E104" s="72" t="s">
        <v>246</v>
      </c>
      <c r="F104" s="300" t="s">
        <v>99</v>
      </c>
      <c r="G104" s="72" t="s">
        <v>240</v>
      </c>
      <c r="H104" s="482" t="s">
        <v>196</v>
      </c>
      <c r="I104" s="496">
        <v>5.8</v>
      </c>
      <c r="J104" s="526"/>
      <c r="K104" s="333">
        <f t="shared" si="3"/>
        <v>200</v>
      </c>
      <c r="L104" s="534">
        <v>200</v>
      </c>
      <c r="M104" s="534"/>
      <c r="N104" s="247" t="e">
        <f>IF(L104="nio",0,IF(L104&gt;0,L104*I104/P104,0))*VLOOKUP(B104,'2-Kosten per locatie'!$A$14:$C$31,3,FALSE)</f>
        <v>#DIV/0!</v>
      </c>
      <c r="O104" s="247">
        <f>IF(M104&gt;0,M104*I104/Q104,0)*VLOOKUP(B104,'2-Kosten per locatie'!$A$14:$C$31,3,FALSE)</f>
        <v>0</v>
      </c>
      <c r="P104" s="334">
        <f>IF(L104="nio",0,IF(L104&gt;0,VLOOKUP(F104,'3-Productie normen'!A:O,VLOOKUP(L104,'3-Productie normen'!$B$38:$C$48,2,FALSE),FALSE)))*J104</f>
        <v>0</v>
      </c>
      <c r="Q104" s="334">
        <f t="shared" si="4"/>
        <v>0</v>
      </c>
      <c r="R104" s="335" t="str">
        <f>VLOOKUP(F104,'3-Productie normen'!A:P,16,FALSE)</f>
        <v>B</v>
      </c>
      <c r="S104" s="335"/>
      <c r="U104" s="336">
        <f t="shared" si="5"/>
        <v>1160</v>
      </c>
      <c r="V104" s="2"/>
    </row>
    <row r="105" spans="1:22" ht="14.1" customHeight="1">
      <c r="A105" s="75">
        <v>105</v>
      </c>
      <c r="B105" s="300" t="s">
        <v>38</v>
      </c>
      <c r="C105" s="481" t="s">
        <v>135</v>
      </c>
      <c r="D105" s="483" t="s">
        <v>264</v>
      </c>
      <c r="E105" s="72" t="s">
        <v>246</v>
      </c>
      <c r="F105" s="300" t="s">
        <v>99</v>
      </c>
      <c r="G105" s="72" t="s">
        <v>240</v>
      </c>
      <c r="H105" s="482" t="s">
        <v>196</v>
      </c>
      <c r="I105" s="496">
        <v>6.3</v>
      </c>
      <c r="J105" s="526"/>
      <c r="K105" s="333">
        <f t="shared" si="3"/>
        <v>200</v>
      </c>
      <c r="L105" s="534">
        <v>200</v>
      </c>
      <c r="M105" s="534"/>
      <c r="N105" s="247" t="e">
        <f>IF(L105="nio",0,IF(L105&gt;0,L105*I105/P105,0))*VLOOKUP(B105,'2-Kosten per locatie'!$A$14:$C$31,3,FALSE)</f>
        <v>#DIV/0!</v>
      </c>
      <c r="O105" s="247">
        <f>IF(M105&gt;0,M105*I105/Q105,0)*VLOOKUP(B105,'2-Kosten per locatie'!$A$14:$C$31,3,FALSE)</f>
        <v>0</v>
      </c>
      <c r="P105" s="334">
        <f>IF(L105="nio",0,IF(L105&gt;0,VLOOKUP(F105,'3-Productie normen'!A:O,VLOOKUP(L105,'3-Productie normen'!$B$38:$C$48,2,FALSE),FALSE)))*J105</f>
        <v>0</v>
      </c>
      <c r="Q105" s="334">
        <f t="shared" si="4"/>
        <v>0</v>
      </c>
      <c r="R105" s="335" t="str">
        <f>VLOOKUP(F105,'3-Productie normen'!A:P,16,FALSE)</f>
        <v>B</v>
      </c>
      <c r="S105" s="335"/>
      <c r="U105" s="336">
        <f t="shared" si="5"/>
        <v>1260</v>
      </c>
      <c r="V105" s="2"/>
    </row>
    <row r="106" spans="1:22" ht="14.1" customHeight="1">
      <c r="A106" s="75">
        <v>106</v>
      </c>
      <c r="B106" s="300" t="s">
        <v>38</v>
      </c>
      <c r="C106" s="481" t="s">
        <v>135</v>
      </c>
      <c r="D106" s="483" t="s">
        <v>193</v>
      </c>
      <c r="E106" s="486" t="s">
        <v>265</v>
      </c>
      <c r="F106" s="300" t="s">
        <v>100</v>
      </c>
      <c r="G106" s="72" t="s">
        <v>186</v>
      </c>
      <c r="H106" s="482" t="s">
        <v>196</v>
      </c>
      <c r="I106" s="496">
        <v>90.4</v>
      </c>
      <c r="J106" s="526"/>
      <c r="K106" s="333">
        <f t="shared" si="3"/>
        <v>0</v>
      </c>
      <c r="L106" s="534" t="s">
        <v>147</v>
      </c>
      <c r="M106" s="534"/>
      <c r="N106" s="247">
        <f>IF(L106="nio",0,IF(L106&gt;0,L106*I106/P106,0))*VLOOKUP(B106,'2-Kosten per locatie'!$A$14:$C$31,3,FALSE)</f>
        <v>0</v>
      </c>
      <c r="O106" s="247">
        <f>IF(M106&gt;0,M106*I106/Q106,0)*VLOOKUP(B106,'2-Kosten per locatie'!$A$14:$C$31,3,FALSE)</f>
        <v>0</v>
      </c>
      <c r="P106" s="334">
        <f>IF(L106="nio",0,IF(L106&gt;0,VLOOKUP(F106,'3-Productie normen'!A:O,VLOOKUP(L106,'3-Productie normen'!$B$38:$C$48,2,FALSE),FALSE)))*J106</f>
        <v>0</v>
      </c>
      <c r="Q106" s="334">
        <f t="shared" si="4"/>
        <v>0</v>
      </c>
      <c r="R106" s="335" t="str">
        <f>VLOOKUP(F106,'3-Productie normen'!A:P,16,FALSE)</f>
        <v>nvt</v>
      </c>
      <c r="S106" s="335"/>
      <c r="U106" s="336">
        <f t="shared" si="5"/>
        <v>0</v>
      </c>
      <c r="V106" s="2"/>
    </row>
    <row r="107" spans="1:22" ht="14.1" customHeight="1">
      <c r="A107" s="75">
        <v>107</v>
      </c>
      <c r="B107" s="300" t="s">
        <v>38</v>
      </c>
      <c r="C107" s="481" t="s">
        <v>266</v>
      </c>
      <c r="D107" s="483" t="s">
        <v>267</v>
      </c>
      <c r="E107" s="72" t="s">
        <v>257</v>
      </c>
      <c r="F107" s="72" t="s">
        <v>89</v>
      </c>
      <c r="G107" s="337" t="s">
        <v>138</v>
      </c>
      <c r="H107" s="482" t="s">
        <v>138</v>
      </c>
      <c r="I107" s="496">
        <v>43.1</v>
      </c>
      <c r="J107" s="526"/>
      <c r="K107" s="333">
        <f t="shared" si="3"/>
        <v>200</v>
      </c>
      <c r="L107" s="534">
        <v>200</v>
      </c>
      <c r="M107" s="534"/>
      <c r="N107" s="247" t="e">
        <f>IF(L107="nio",0,IF(L107&gt;0,L107*I107/P107,0))*VLOOKUP(B107,'2-Kosten per locatie'!$A$14:$C$31,3,FALSE)</f>
        <v>#DIV/0!</v>
      </c>
      <c r="O107" s="247">
        <f>IF(M107&gt;0,M107*I107/Q107,0)*VLOOKUP(B107,'2-Kosten per locatie'!$A$14:$C$31,3,FALSE)</f>
        <v>0</v>
      </c>
      <c r="P107" s="334">
        <f>IF(L107="nio",0,IF(L107&gt;0,VLOOKUP(F107,'3-Productie normen'!A:O,VLOOKUP(L107,'3-Productie normen'!$B$38:$C$48,2,FALSE),FALSE)))*J107</f>
        <v>0</v>
      </c>
      <c r="Q107" s="334">
        <f t="shared" si="4"/>
        <v>0</v>
      </c>
      <c r="R107" s="335" t="str">
        <f>VLOOKUP(F107,'3-Productie normen'!A:P,16,FALSE)</f>
        <v>L</v>
      </c>
      <c r="S107" s="335"/>
      <c r="U107" s="336">
        <f t="shared" si="5"/>
        <v>8620</v>
      </c>
      <c r="V107" s="2"/>
    </row>
    <row r="108" spans="1:22" ht="14.1" customHeight="1">
      <c r="A108" s="75">
        <v>108</v>
      </c>
      <c r="B108" s="300" t="s">
        <v>38</v>
      </c>
      <c r="C108" s="481" t="s">
        <v>266</v>
      </c>
      <c r="D108" s="484" t="s">
        <v>268</v>
      </c>
      <c r="E108" s="485" t="s">
        <v>257</v>
      </c>
      <c r="F108" s="72" t="s">
        <v>89</v>
      </c>
      <c r="G108" s="72" t="s">
        <v>138</v>
      </c>
      <c r="H108" s="482" t="s">
        <v>138</v>
      </c>
      <c r="I108" s="496">
        <v>110.5</v>
      </c>
      <c r="J108" s="526"/>
      <c r="K108" s="333">
        <f t="shared" si="3"/>
        <v>200</v>
      </c>
      <c r="L108" s="534">
        <v>200</v>
      </c>
      <c r="M108" s="534"/>
      <c r="N108" s="247" t="e">
        <f>IF(L108="nio",0,IF(L108&gt;0,L108*I108/P108,0))*VLOOKUP(B108,'2-Kosten per locatie'!$A$14:$C$31,3,FALSE)</f>
        <v>#DIV/0!</v>
      </c>
      <c r="O108" s="247">
        <f>IF(M108&gt;0,M108*I108/Q108,0)*VLOOKUP(B108,'2-Kosten per locatie'!$A$14:$C$31,3,FALSE)</f>
        <v>0</v>
      </c>
      <c r="P108" s="334">
        <f>IF(L108="nio",0,IF(L108&gt;0,VLOOKUP(F108,'3-Productie normen'!A:O,VLOOKUP(L108,'3-Productie normen'!$B$38:$C$48,2,FALSE),FALSE)))*J108</f>
        <v>0</v>
      </c>
      <c r="Q108" s="334">
        <f t="shared" si="4"/>
        <v>0</v>
      </c>
      <c r="R108" s="335" t="str">
        <f>VLOOKUP(F108,'3-Productie normen'!A:P,16,FALSE)</f>
        <v>L</v>
      </c>
      <c r="S108" s="335"/>
      <c r="U108" s="336">
        <f t="shared" si="5"/>
        <v>22100</v>
      </c>
      <c r="V108" s="2"/>
    </row>
    <row r="109" spans="1:22" ht="14.1" customHeight="1">
      <c r="A109" s="75">
        <v>109</v>
      </c>
      <c r="B109" s="300" t="s">
        <v>38</v>
      </c>
      <c r="C109" s="481" t="s">
        <v>266</v>
      </c>
      <c r="D109" s="483" t="s">
        <v>269</v>
      </c>
      <c r="E109" s="72" t="s">
        <v>257</v>
      </c>
      <c r="F109" s="72" t="s">
        <v>89</v>
      </c>
      <c r="G109" s="72" t="s">
        <v>138</v>
      </c>
      <c r="H109" s="482" t="s">
        <v>138</v>
      </c>
      <c r="I109" s="496">
        <v>43.9</v>
      </c>
      <c r="J109" s="526"/>
      <c r="K109" s="333">
        <f t="shared" si="3"/>
        <v>200</v>
      </c>
      <c r="L109" s="534">
        <v>200</v>
      </c>
      <c r="M109" s="534"/>
      <c r="N109" s="247" t="e">
        <f>IF(L109="nio",0,IF(L109&gt;0,L109*I109/P109,0))*VLOOKUP(B109,'2-Kosten per locatie'!$A$14:$C$31,3,FALSE)</f>
        <v>#DIV/0!</v>
      </c>
      <c r="O109" s="247">
        <f>IF(M109&gt;0,M109*I109/Q109,0)*VLOOKUP(B109,'2-Kosten per locatie'!$A$14:$C$31,3,FALSE)</f>
        <v>0</v>
      </c>
      <c r="P109" s="334">
        <f>IF(L109="nio",0,IF(L109&gt;0,VLOOKUP(F109,'3-Productie normen'!A:O,VLOOKUP(L109,'3-Productie normen'!$B$38:$C$48,2,FALSE),FALSE)))*J109</f>
        <v>0</v>
      </c>
      <c r="Q109" s="334">
        <f t="shared" si="4"/>
        <v>0</v>
      </c>
      <c r="R109" s="335" t="str">
        <f>VLOOKUP(F109,'3-Productie normen'!A:P,16,FALSE)</f>
        <v>L</v>
      </c>
      <c r="S109" s="335"/>
      <c r="U109" s="336">
        <f t="shared" si="5"/>
        <v>8780</v>
      </c>
      <c r="V109" s="2"/>
    </row>
    <row r="110" spans="1:22" ht="14.1" customHeight="1">
      <c r="A110" s="75">
        <v>110</v>
      </c>
      <c r="B110" s="300" t="s">
        <v>38</v>
      </c>
      <c r="C110" s="481" t="s">
        <v>266</v>
      </c>
      <c r="D110" s="483" t="s">
        <v>270</v>
      </c>
      <c r="E110" s="72" t="s">
        <v>271</v>
      </c>
      <c r="F110" s="72" t="s">
        <v>89</v>
      </c>
      <c r="G110" s="72" t="s">
        <v>138</v>
      </c>
      <c r="H110" s="482" t="s">
        <v>138</v>
      </c>
      <c r="I110" s="496">
        <v>20.2</v>
      </c>
      <c r="J110" s="526"/>
      <c r="K110" s="333">
        <f t="shared" si="3"/>
        <v>200</v>
      </c>
      <c r="L110" s="534">
        <v>200</v>
      </c>
      <c r="M110" s="534"/>
      <c r="N110" s="247" t="e">
        <f>IF(L110="nio",0,IF(L110&gt;0,L110*I110/P110,0))*VLOOKUP(B110,'2-Kosten per locatie'!$A$14:$C$31,3,FALSE)</f>
        <v>#DIV/0!</v>
      </c>
      <c r="O110" s="247">
        <f>IF(M110&gt;0,M110*I110/Q110,0)*VLOOKUP(B110,'2-Kosten per locatie'!$A$14:$C$31,3,FALSE)</f>
        <v>0</v>
      </c>
      <c r="P110" s="334">
        <f>IF(L110="nio",0,IF(L110&gt;0,VLOOKUP(F110,'3-Productie normen'!A:O,VLOOKUP(L110,'3-Productie normen'!$B$38:$C$48,2,FALSE),FALSE)))*J110</f>
        <v>0</v>
      </c>
      <c r="Q110" s="334">
        <f t="shared" si="4"/>
        <v>0</v>
      </c>
      <c r="R110" s="335" t="str">
        <f>VLOOKUP(F110,'3-Productie normen'!A:P,16,FALSE)</f>
        <v>L</v>
      </c>
      <c r="S110" s="335"/>
      <c r="U110" s="336">
        <f t="shared" si="5"/>
        <v>4040</v>
      </c>
      <c r="V110" s="2"/>
    </row>
    <row r="111" spans="1:22" ht="14.1" customHeight="1">
      <c r="A111" s="75">
        <v>111</v>
      </c>
      <c r="B111" s="300" t="s">
        <v>38</v>
      </c>
      <c r="C111" s="481" t="s">
        <v>266</v>
      </c>
      <c r="D111" s="483" t="s">
        <v>272</v>
      </c>
      <c r="E111" s="72" t="s">
        <v>247</v>
      </c>
      <c r="F111" s="72" t="s">
        <v>76</v>
      </c>
      <c r="G111" s="72" t="s">
        <v>240</v>
      </c>
      <c r="H111" s="482" t="s">
        <v>196</v>
      </c>
      <c r="I111" s="496">
        <v>63</v>
      </c>
      <c r="J111" s="526"/>
      <c r="K111" s="333">
        <f t="shared" si="3"/>
        <v>120</v>
      </c>
      <c r="L111" s="534">
        <v>120</v>
      </c>
      <c r="M111" s="534"/>
      <c r="N111" s="247" t="e">
        <f>IF(L111="nio",0,IF(L111&gt;0,L111*I111/P111,0))*VLOOKUP(B111,'2-Kosten per locatie'!$A$14:$C$31,3,FALSE)</f>
        <v>#DIV/0!</v>
      </c>
      <c r="O111" s="247">
        <f>IF(M111&gt;0,M111*I111/Q111,0)*VLOOKUP(B111,'2-Kosten per locatie'!$A$14:$C$31,3,FALSE)</f>
        <v>0</v>
      </c>
      <c r="P111" s="334">
        <f>IF(L111="nio",0,IF(L111&gt;0,VLOOKUP(F111,'3-Productie normen'!A:O,VLOOKUP(L111,'3-Productie normen'!$B$38:$C$48,2,FALSE),FALSE)))*J111</f>
        <v>0</v>
      </c>
      <c r="Q111" s="334">
        <f t="shared" si="4"/>
        <v>0</v>
      </c>
      <c r="R111" s="335" t="str">
        <f>VLOOKUP(F111,'3-Productie normen'!A:P,16,FALSE)</f>
        <v>B</v>
      </c>
      <c r="S111" s="335"/>
      <c r="U111" s="336">
        <f t="shared" si="5"/>
        <v>7560</v>
      </c>
      <c r="V111" s="2"/>
    </row>
    <row r="112" spans="1:22" ht="14.1" customHeight="1">
      <c r="A112" s="75">
        <v>112</v>
      </c>
      <c r="B112" s="300" t="s">
        <v>38</v>
      </c>
      <c r="C112" s="481" t="s">
        <v>266</v>
      </c>
      <c r="D112" s="483" t="s">
        <v>273</v>
      </c>
      <c r="E112" s="300" t="s">
        <v>274</v>
      </c>
      <c r="F112" s="300" t="s">
        <v>76</v>
      </c>
      <c r="G112" s="72" t="s">
        <v>240</v>
      </c>
      <c r="H112" s="482" t="s">
        <v>196</v>
      </c>
      <c r="I112" s="496">
        <v>3.8</v>
      </c>
      <c r="J112" s="526"/>
      <c r="K112" s="333">
        <f t="shared" si="3"/>
        <v>120</v>
      </c>
      <c r="L112" s="534">
        <v>120</v>
      </c>
      <c r="M112" s="534"/>
      <c r="N112" s="247" t="e">
        <f>IF(L112="nio",0,IF(L112&gt;0,L112*I112/P112,0))*VLOOKUP(B112,'2-Kosten per locatie'!$A$14:$C$31,3,FALSE)</f>
        <v>#DIV/0!</v>
      </c>
      <c r="O112" s="247">
        <f>IF(M112&gt;0,M112*I112/Q112,0)*VLOOKUP(B112,'2-Kosten per locatie'!$A$14:$C$31,3,FALSE)</f>
        <v>0</v>
      </c>
      <c r="P112" s="334">
        <f>IF(L112="nio",0,IF(L112&gt;0,VLOOKUP(F112,'3-Productie normen'!A:O,VLOOKUP(L112,'3-Productie normen'!$B$38:$C$48,2,FALSE),FALSE)))*J112</f>
        <v>0</v>
      </c>
      <c r="Q112" s="334">
        <f t="shared" si="4"/>
        <v>0</v>
      </c>
      <c r="R112" s="335" t="str">
        <f>VLOOKUP(F112,'3-Productie normen'!A:P,16,FALSE)</f>
        <v>B</v>
      </c>
      <c r="S112" s="335"/>
      <c r="U112" s="336">
        <f t="shared" si="5"/>
        <v>456</v>
      </c>
      <c r="V112" s="2"/>
    </row>
    <row r="113" spans="1:22" ht="14.1" customHeight="1">
      <c r="A113" s="75">
        <v>113</v>
      </c>
      <c r="B113" s="300" t="s">
        <v>38</v>
      </c>
      <c r="C113" s="481" t="s">
        <v>266</v>
      </c>
      <c r="D113" s="483" t="s">
        <v>275</v>
      </c>
      <c r="E113" s="300" t="s">
        <v>274</v>
      </c>
      <c r="F113" s="300" t="s">
        <v>76</v>
      </c>
      <c r="G113" s="72" t="s">
        <v>240</v>
      </c>
      <c r="H113" s="482" t="s">
        <v>196</v>
      </c>
      <c r="I113" s="496">
        <v>4.5</v>
      </c>
      <c r="J113" s="526"/>
      <c r="K113" s="333">
        <f t="shared" si="3"/>
        <v>120</v>
      </c>
      <c r="L113" s="534">
        <v>120</v>
      </c>
      <c r="M113" s="534"/>
      <c r="N113" s="247" t="e">
        <f>IF(L113="nio",0,IF(L113&gt;0,L113*I113/P113,0))*VLOOKUP(B113,'2-Kosten per locatie'!$A$14:$C$31,3,FALSE)</f>
        <v>#DIV/0!</v>
      </c>
      <c r="O113" s="247">
        <f>IF(M113&gt;0,M113*I113/Q113,0)*VLOOKUP(B113,'2-Kosten per locatie'!$A$14:$C$31,3,FALSE)</f>
        <v>0</v>
      </c>
      <c r="P113" s="334">
        <f>IF(L113="nio",0,IF(L113&gt;0,VLOOKUP(F113,'3-Productie normen'!A:O,VLOOKUP(L113,'3-Productie normen'!$B$38:$C$48,2,FALSE),FALSE)))*J113</f>
        <v>0</v>
      </c>
      <c r="Q113" s="334">
        <f t="shared" si="4"/>
        <v>0</v>
      </c>
      <c r="R113" s="335" t="str">
        <f>VLOOKUP(F113,'3-Productie normen'!A:P,16,FALSE)</f>
        <v>B</v>
      </c>
      <c r="S113" s="335"/>
      <c r="U113" s="336">
        <f t="shared" si="5"/>
        <v>540</v>
      </c>
      <c r="V113" s="2"/>
    </row>
    <row r="114" spans="1:22" ht="14.1" customHeight="1">
      <c r="A114" s="75">
        <v>114</v>
      </c>
      <c r="B114" s="300" t="s">
        <v>38</v>
      </c>
      <c r="C114" s="481" t="s">
        <v>266</v>
      </c>
      <c r="D114" s="483" t="s">
        <v>276</v>
      </c>
      <c r="E114" s="300" t="s">
        <v>274</v>
      </c>
      <c r="F114" s="300" t="s">
        <v>76</v>
      </c>
      <c r="G114" s="72" t="s">
        <v>240</v>
      </c>
      <c r="H114" s="482" t="s">
        <v>196</v>
      </c>
      <c r="I114" s="496">
        <v>4.5</v>
      </c>
      <c r="J114" s="526"/>
      <c r="K114" s="333">
        <f t="shared" si="3"/>
        <v>120</v>
      </c>
      <c r="L114" s="534">
        <v>120</v>
      </c>
      <c r="M114" s="534"/>
      <c r="N114" s="247" t="e">
        <f>IF(L114="nio",0,IF(L114&gt;0,L114*I114/P114,0))*VLOOKUP(B114,'2-Kosten per locatie'!$A$14:$C$31,3,FALSE)</f>
        <v>#DIV/0!</v>
      </c>
      <c r="O114" s="247">
        <f>IF(M114&gt;0,M114*I114/Q114,0)*VLOOKUP(B114,'2-Kosten per locatie'!$A$14:$C$31,3,FALSE)</f>
        <v>0</v>
      </c>
      <c r="P114" s="334">
        <f>IF(L114="nio",0,IF(L114&gt;0,VLOOKUP(F114,'3-Productie normen'!A:O,VLOOKUP(L114,'3-Productie normen'!$B$38:$C$48,2,FALSE),FALSE)))*J114</f>
        <v>0</v>
      </c>
      <c r="Q114" s="334">
        <f t="shared" si="4"/>
        <v>0</v>
      </c>
      <c r="R114" s="335" t="str">
        <f>VLOOKUP(F114,'3-Productie normen'!A:P,16,FALSE)</f>
        <v>B</v>
      </c>
      <c r="S114" s="335"/>
      <c r="U114" s="336">
        <f t="shared" si="5"/>
        <v>540</v>
      </c>
      <c r="V114" s="2"/>
    </row>
    <row r="115" spans="1:22" ht="14.1" customHeight="1">
      <c r="A115" s="75">
        <v>115</v>
      </c>
      <c r="B115" s="300" t="s">
        <v>38</v>
      </c>
      <c r="C115" s="481" t="s">
        <v>266</v>
      </c>
      <c r="D115" s="483" t="s">
        <v>277</v>
      </c>
      <c r="E115" s="72" t="s">
        <v>274</v>
      </c>
      <c r="F115" s="300" t="s">
        <v>76</v>
      </c>
      <c r="G115" s="72" t="s">
        <v>240</v>
      </c>
      <c r="H115" s="482" t="s">
        <v>196</v>
      </c>
      <c r="I115" s="496">
        <v>3.6</v>
      </c>
      <c r="J115" s="526"/>
      <c r="K115" s="333">
        <f t="shared" si="3"/>
        <v>120</v>
      </c>
      <c r="L115" s="534">
        <v>120</v>
      </c>
      <c r="M115" s="534"/>
      <c r="N115" s="247" t="e">
        <f>IF(L115="nio",0,IF(L115&gt;0,L115*I115/P115,0))*VLOOKUP(B115,'2-Kosten per locatie'!$A$14:$C$31,3,FALSE)</f>
        <v>#DIV/0!</v>
      </c>
      <c r="O115" s="247">
        <f>IF(M115&gt;0,M115*I115/Q115,0)*VLOOKUP(B115,'2-Kosten per locatie'!$A$14:$C$31,3,FALSE)</f>
        <v>0</v>
      </c>
      <c r="P115" s="334">
        <f>IF(L115="nio",0,IF(L115&gt;0,VLOOKUP(F115,'3-Productie normen'!A:O,VLOOKUP(L115,'3-Productie normen'!$B$38:$C$48,2,FALSE),FALSE)))*J115</f>
        <v>0</v>
      </c>
      <c r="Q115" s="334">
        <f t="shared" si="4"/>
        <v>0</v>
      </c>
      <c r="R115" s="335" t="str">
        <f>VLOOKUP(F115,'3-Productie normen'!A:P,16,FALSE)</f>
        <v>B</v>
      </c>
      <c r="S115" s="335"/>
      <c r="U115" s="336">
        <f t="shared" si="5"/>
        <v>432</v>
      </c>
      <c r="V115" s="2"/>
    </row>
    <row r="116" spans="1:22" ht="14.1" customHeight="1">
      <c r="A116" s="75">
        <v>116</v>
      </c>
      <c r="B116" s="300" t="s">
        <v>38</v>
      </c>
      <c r="C116" s="481" t="s">
        <v>266</v>
      </c>
      <c r="D116" s="483" t="s">
        <v>278</v>
      </c>
      <c r="E116" s="72" t="s">
        <v>279</v>
      </c>
      <c r="F116" s="72" t="s">
        <v>76</v>
      </c>
      <c r="G116" s="72" t="s">
        <v>138</v>
      </c>
      <c r="H116" s="482" t="s">
        <v>138</v>
      </c>
      <c r="I116" s="496">
        <v>25</v>
      </c>
      <c r="J116" s="526"/>
      <c r="K116" s="333">
        <f t="shared" si="3"/>
        <v>120</v>
      </c>
      <c r="L116" s="534">
        <v>120</v>
      </c>
      <c r="M116" s="534"/>
      <c r="N116" s="247" t="e">
        <f>IF(L116="nio",0,IF(L116&gt;0,L116*I116/P116,0))*VLOOKUP(B116,'2-Kosten per locatie'!$A$14:$C$31,3,FALSE)</f>
        <v>#DIV/0!</v>
      </c>
      <c r="O116" s="247">
        <f>IF(M116&gt;0,M116*I116/Q116,0)*VLOOKUP(B116,'2-Kosten per locatie'!$A$14:$C$31,3,FALSE)</f>
        <v>0</v>
      </c>
      <c r="P116" s="334">
        <f>IF(L116="nio",0,IF(L116&gt;0,VLOOKUP(F116,'3-Productie normen'!A:O,VLOOKUP(L116,'3-Productie normen'!$B$38:$C$48,2,FALSE),FALSE)))*J116</f>
        <v>0</v>
      </c>
      <c r="Q116" s="334">
        <f t="shared" si="4"/>
        <v>0</v>
      </c>
      <c r="R116" s="335" t="str">
        <f>VLOOKUP(F116,'3-Productie normen'!A:P,16,FALSE)</f>
        <v>B</v>
      </c>
      <c r="S116" s="335"/>
      <c r="U116" s="336">
        <f t="shared" si="5"/>
        <v>3000</v>
      </c>
      <c r="V116" s="2"/>
    </row>
    <row r="117" spans="1:22" ht="14.1" customHeight="1">
      <c r="A117" s="75">
        <v>117</v>
      </c>
      <c r="B117" s="300" t="s">
        <v>38</v>
      </c>
      <c r="C117" s="481" t="s">
        <v>266</v>
      </c>
      <c r="D117" s="483" t="s">
        <v>280</v>
      </c>
      <c r="E117" s="72" t="s">
        <v>257</v>
      </c>
      <c r="F117" s="300" t="s">
        <v>89</v>
      </c>
      <c r="G117" s="72" t="s">
        <v>138</v>
      </c>
      <c r="H117" s="482" t="s">
        <v>138</v>
      </c>
      <c r="I117" s="496">
        <v>83.5</v>
      </c>
      <c r="J117" s="526"/>
      <c r="K117" s="333">
        <f t="shared" si="3"/>
        <v>200</v>
      </c>
      <c r="L117" s="534">
        <v>200</v>
      </c>
      <c r="M117" s="534"/>
      <c r="N117" s="247" t="e">
        <f>IF(L117="nio",0,IF(L117&gt;0,L117*I117/P117,0))*VLOOKUP(B117,'2-Kosten per locatie'!$A$14:$C$31,3,FALSE)</f>
        <v>#DIV/0!</v>
      </c>
      <c r="O117" s="247">
        <f>IF(M117&gt;0,M117*I117/Q117,0)*VLOOKUP(B117,'2-Kosten per locatie'!$A$14:$C$31,3,FALSE)</f>
        <v>0</v>
      </c>
      <c r="P117" s="334">
        <f>IF(L117="nio",0,IF(L117&gt;0,VLOOKUP(F117,'3-Productie normen'!A:O,VLOOKUP(L117,'3-Productie normen'!$B$38:$C$48,2,FALSE),FALSE)))*J117</f>
        <v>0</v>
      </c>
      <c r="Q117" s="334">
        <f t="shared" si="4"/>
        <v>0</v>
      </c>
      <c r="R117" s="335" t="str">
        <f>VLOOKUP(F117,'3-Productie normen'!A:P,16,FALSE)</f>
        <v>L</v>
      </c>
      <c r="S117" s="335"/>
      <c r="U117" s="336">
        <f t="shared" si="5"/>
        <v>16700</v>
      </c>
      <c r="V117" s="2"/>
    </row>
    <row r="118" spans="1:22" ht="14.1" customHeight="1">
      <c r="A118" s="75">
        <v>118</v>
      </c>
      <c r="B118" s="300" t="s">
        <v>38</v>
      </c>
      <c r="C118" s="481" t="s">
        <v>266</v>
      </c>
      <c r="D118" s="483" t="s">
        <v>281</v>
      </c>
      <c r="E118" s="72" t="s">
        <v>257</v>
      </c>
      <c r="F118" s="72" t="s">
        <v>89</v>
      </c>
      <c r="G118" s="72" t="s">
        <v>138</v>
      </c>
      <c r="H118" s="482" t="s">
        <v>138</v>
      </c>
      <c r="I118" s="496">
        <v>84.7</v>
      </c>
      <c r="J118" s="526"/>
      <c r="K118" s="333">
        <f t="shared" si="3"/>
        <v>200</v>
      </c>
      <c r="L118" s="534">
        <v>200</v>
      </c>
      <c r="M118" s="534"/>
      <c r="N118" s="247" t="e">
        <f>IF(L118="nio",0,IF(L118&gt;0,L118*I118/P118,0))*VLOOKUP(B118,'2-Kosten per locatie'!$A$14:$C$31,3,FALSE)</f>
        <v>#DIV/0!</v>
      </c>
      <c r="O118" s="247">
        <f>IF(M118&gt;0,M118*I118/Q118,0)*VLOOKUP(B118,'2-Kosten per locatie'!$A$14:$C$31,3,FALSE)</f>
        <v>0</v>
      </c>
      <c r="P118" s="334">
        <f>IF(L118="nio",0,IF(L118&gt;0,VLOOKUP(F118,'3-Productie normen'!A:O,VLOOKUP(L118,'3-Productie normen'!$B$38:$C$48,2,FALSE),FALSE)))*J118</f>
        <v>0</v>
      </c>
      <c r="Q118" s="334">
        <f t="shared" si="4"/>
        <v>0</v>
      </c>
      <c r="R118" s="335" t="str">
        <f>VLOOKUP(F118,'3-Productie normen'!A:P,16,FALSE)</f>
        <v>L</v>
      </c>
      <c r="S118" s="335"/>
      <c r="U118" s="336">
        <f t="shared" si="5"/>
        <v>16940</v>
      </c>
      <c r="V118" s="2"/>
    </row>
    <row r="119" spans="1:22" ht="14.1" customHeight="1">
      <c r="A119" s="75">
        <v>119</v>
      </c>
      <c r="B119" s="300" t="s">
        <v>38</v>
      </c>
      <c r="C119" s="481" t="s">
        <v>266</v>
      </c>
      <c r="D119" s="483" t="s">
        <v>282</v>
      </c>
      <c r="E119" s="72" t="s">
        <v>257</v>
      </c>
      <c r="F119" s="72" t="s">
        <v>89</v>
      </c>
      <c r="G119" s="72" t="s">
        <v>138</v>
      </c>
      <c r="H119" s="482" t="s">
        <v>138</v>
      </c>
      <c r="I119" s="496">
        <v>79.8</v>
      </c>
      <c r="J119" s="526"/>
      <c r="K119" s="333">
        <f t="shared" si="3"/>
        <v>200</v>
      </c>
      <c r="L119" s="534">
        <v>200</v>
      </c>
      <c r="M119" s="534"/>
      <c r="N119" s="247" t="e">
        <f>IF(L119="nio",0,IF(L119&gt;0,L119*I119/P119,0))*VLOOKUP(B119,'2-Kosten per locatie'!$A$14:$C$31,3,FALSE)</f>
        <v>#DIV/0!</v>
      </c>
      <c r="O119" s="247">
        <f>IF(M119&gt;0,M119*I119/Q119,0)*VLOOKUP(B119,'2-Kosten per locatie'!$A$14:$C$31,3,FALSE)</f>
        <v>0</v>
      </c>
      <c r="P119" s="334">
        <f>IF(L119="nio",0,IF(L119&gt;0,VLOOKUP(F119,'3-Productie normen'!A:O,VLOOKUP(L119,'3-Productie normen'!$B$38:$C$48,2,FALSE),FALSE)))*J119</f>
        <v>0</v>
      </c>
      <c r="Q119" s="334">
        <f t="shared" si="4"/>
        <v>0</v>
      </c>
      <c r="R119" s="335" t="str">
        <f>VLOOKUP(F119,'3-Productie normen'!A:P,16,FALSE)</f>
        <v>L</v>
      </c>
      <c r="S119" s="335"/>
      <c r="U119" s="336">
        <f t="shared" si="5"/>
        <v>15960</v>
      </c>
      <c r="V119" s="2"/>
    </row>
    <row r="120" spans="1:22" ht="14.1" customHeight="1">
      <c r="A120" s="75">
        <v>120</v>
      </c>
      <c r="B120" s="300" t="s">
        <v>38</v>
      </c>
      <c r="C120" s="481" t="s">
        <v>266</v>
      </c>
      <c r="D120" s="483" t="s">
        <v>283</v>
      </c>
      <c r="E120" s="72" t="s">
        <v>257</v>
      </c>
      <c r="F120" s="72" t="s">
        <v>89</v>
      </c>
      <c r="G120" s="72" t="s">
        <v>138</v>
      </c>
      <c r="H120" s="482" t="s">
        <v>138</v>
      </c>
      <c r="I120" s="496">
        <v>61.9</v>
      </c>
      <c r="J120" s="526"/>
      <c r="K120" s="333">
        <f t="shared" si="3"/>
        <v>200</v>
      </c>
      <c r="L120" s="534">
        <v>200</v>
      </c>
      <c r="M120" s="534"/>
      <c r="N120" s="247" t="e">
        <f>IF(L120="nio",0,IF(L120&gt;0,L120*I120/P120,0))*VLOOKUP(B120,'2-Kosten per locatie'!$A$14:$C$31,3,FALSE)</f>
        <v>#DIV/0!</v>
      </c>
      <c r="O120" s="247">
        <f>IF(M120&gt;0,M120*I120/Q120,0)*VLOOKUP(B120,'2-Kosten per locatie'!$A$14:$C$31,3,FALSE)</f>
        <v>0</v>
      </c>
      <c r="P120" s="334">
        <f>IF(L120="nio",0,IF(L120&gt;0,VLOOKUP(F120,'3-Productie normen'!A:O,VLOOKUP(L120,'3-Productie normen'!$B$38:$C$48,2,FALSE),FALSE)))*J120</f>
        <v>0</v>
      </c>
      <c r="Q120" s="334">
        <f t="shared" si="4"/>
        <v>0</v>
      </c>
      <c r="R120" s="335" t="str">
        <f>VLOOKUP(F120,'3-Productie normen'!A:P,16,FALSE)</f>
        <v>L</v>
      </c>
      <c r="S120" s="335"/>
      <c r="U120" s="336">
        <f t="shared" si="5"/>
        <v>12380</v>
      </c>
      <c r="V120" s="2"/>
    </row>
    <row r="121" spans="1:22" ht="14.1" customHeight="1">
      <c r="A121" s="75">
        <v>121</v>
      </c>
      <c r="B121" s="300" t="s">
        <v>38</v>
      </c>
      <c r="C121" s="481" t="s">
        <v>266</v>
      </c>
      <c r="D121" s="483" t="s">
        <v>284</v>
      </c>
      <c r="E121" s="72" t="s">
        <v>257</v>
      </c>
      <c r="F121" s="72" t="s">
        <v>89</v>
      </c>
      <c r="G121" s="72" t="s">
        <v>138</v>
      </c>
      <c r="H121" s="482" t="s">
        <v>138</v>
      </c>
      <c r="I121" s="496">
        <v>67.900000000000006</v>
      </c>
      <c r="J121" s="526"/>
      <c r="K121" s="333">
        <f t="shared" si="3"/>
        <v>200</v>
      </c>
      <c r="L121" s="534">
        <v>200</v>
      </c>
      <c r="M121" s="534"/>
      <c r="N121" s="247" t="e">
        <f>IF(L121="nio",0,IF(L121&gt;0,L121*I121/P121,0))*VLOOKUP(B121,'2-Kosten per locatie'!$A$14:$C$31,3,FALSE)</f>
        <v>#DIV/0!</v>
      </c>
      <c r="O121" s="247">
        <f>IF(M121&gt;0,M121*I121/Q121,0)*VLOOKUP(B121,'2-Kosten per locatie'!$A$14:$C$31,3,FALSE)</f>
        <v>0</v>
      </c>
      <c r="P121" s="334">
        <f>IF(L121="nio",0,IF(L121&gt;0,VLOOKUP(F121,'3-Productie normen'!A:O,VLOOKUP(L121,'3-Productie normen'!$B$38:$C$48,2,FALSE),FALSE)))*J121</f>
        <v>0</v>
      </c>
      <c r="Q121" s="334">
        <f t="shared" si="4"/>
        <v>0</v>
      </c>
      <c r="R121" s="335" t="str">
        <f>VLOOKUP(F121,'3-Productie normen'!A:P,16,FALSE)</f>
        <v>L</v>
      </c>
      <c r="S121" s="335"/>
      <c r="U121" s="336">
        <f t="shared" si="5"/>
        <v>13580.000000000002</v>
      </c>
      <c r="V121" s="2"/>
    </row>
    <row r="122" spans="1:22" ht="14.1" customHeight="1">
      <c r="A122" s="75">
        <v>122</v>
      </c>
      <c r="B122" s="300" t="s">
        <v>38</v>
      </c>
      <c r="C122" s="481" t="s">
        <v>266</v>
      </c>
      <c r="D122" s="483" t="s">
        <v>285</v>
      </c>
      <c r="E122" s="72" t="s">
        <v>257</v>
      </c>
      <c r="F122" s="72" t="s">
        <v>89</v>
      </c>
      <c r="G122" s="72" t="s">
        <v>138</v>
      </c>
      <c r="H122" s="482" t="s">
        <v>138</v>
      </c>
      <c r="I122" s="496">
        <v>50.6</v>
      </c>
      <c r="J122" s="526"/>
      <c r="K122" s="333">
        <f t="shared" si="3"/>
        <v>200</v>
      </c>
      <c r="L122" s="534">
        <v>200</v>
      </c>
      <c r="M122" s="534"/>
      <c r="N122" s="247" t="e">
        <f>IF(L122="nio",0,IF(L122&gt;0,L122*I122/P122,0))*VLOOKUP(B122,'2-Kosten per locatie'!$A$14:$C$31,3,FALSE)</f>
        <v>#DIV/0!</v>
      </c>
      <c r="O122" s="247">
        <f>IF(M122&gt;0,M122*I122/Q122,0)*VLOOKUP(B122,'2-Kosten per locatie'!$A$14:$C$31,3,FALSE)</f>
        <v>0</v>
      </c>
      <c r="P122" s="334">
        <f>IF(L122="nio",0,IF(L122&gt;0,VLOOKUP(F122,'3-Productie normen'!A:O,VLOOKUP(L122,'3-Productie normen'!$B$38:$C$48,2,FALSE),FALSE)))*J122</f>
        <v>0</v>
      </c>
      <c r="Q122" s="334">
        <f t="shared" si="4"/>
        <v>0</v>
      </c>
      <c r="R122" s="335" t="str">
        <f>VLOOKUP(F122,'3-Productie normen'!A:P,16,FALSE)</f>
        <v>L</v>
      </c>
      <c r="S122" s="335"/>
      <c r="U122" s="336">
        <f t="shared" si="5"/>
        <v>10120</v>
      </c>
      <c r="V122" s="2"/>
    </row>
    <row r="123" spans="1:22" ht="14.1" customHeight="1">
      <c r="A123" s="75">
        <v>123</v>
      </c>
      <c r="B123" s="300" t="s">
        <v>38</v>
      </c>
      <c r="C123" s="481" t="s">
        <v>266</v>
      </c>
      <c r="D123" s="483" t="s">
        <v>286</v>
      </c>
      <c r="E123" s="300" t="s">
        <v>257</v>
      </c>
      <c r="F123" s="72" t="s">
        <v>89</v>
      </c>
      <c r="G123" s="72" t="s">
        <v>138</v>
      </c>
      <c r="H123" s="482" t="s">
        <v>138</v>
      </c>
      <c r="I123" s="496">
        <v>45.2</v>
      </c>
      <c r="J123" s="526"/>
      <c r="K123" s="333">
        <f t="shared" si="3"/>
        <v>200</v>
      </c>
      <c r="L123" s="534">
        <v>200</v>
      </c>
      <c r="M123" s="534"/>
      <c r="N123" s="247" t="e">
        <f>IF(L123="nio",0,IF(L123&gt;0,L123*I123/P123,0))*VLOOKUP(B123,'2-Kosten per locatie'!$A$14:$C$31,3,FALSE)</f>
        <v>#DIV/0!</v>
      </c>
      <c r="O123" s="247">
        <f>IF(M123&gt;0,M123*I123/Q123,0)*VLOOKUP(B123,'2-Kosten per locatie'!$A$14:$C$31,3,FALSE)</f>
        <v>0</v>
      </c>
      <c r="P123" s="334">
        <f>IF(L123="nio",0,IF(L123&gt;0,VLOOKUP(F123,'3-Productie normen'!A:O,VLOOKUP(L123,'3-Productie normen'!$B$38:$C$48,2,FALSE),FALSE)))*J123</f>
        <v>0</v>
      </c>
      <c r="Q123" s="334">
        <f t="shared" si="4"/>
        <v>0</v>
      </c>
      <c r="R123" s="335" t="str">
        <f>VLOOKUP(F123,'3-Productie normen'!A:P,16,FALSE)</f>
        <v>L</v>
      </c>
      <c r="S123" s="335"/>
      <c r="U123" s="336">
        <f t="shared" si="5"/>
        <v>9040</v>
      </c>
      <c r="V123" s="2"/>
    </row>
    <row r="124" spans="1:22" ht="14.1" customHeight="1">
      <c r="A124" s="75">
        <v>124</v>
      </c>
      <c r="B124" s="300" t="s">
        <v>38</v>
      </c>
      <c r="C124" s="481" t="s">
        <v>266</v>
      </c>
      <c r="D124" s="483" t="s">
        <v>287</v>
      </c>
      <c r="E124" s="72" t="s">
        <v>257</v>
      </c>
      <c r="F124" s="72" t="s">
        <v>89</v>
      </c>
      <c r="G124" s="72" t="s">
        <v>138</v>
      </c>
      <c r="H124" s="482" t="s">
        <v>138</v>
      </c>
      <c r="I124" s="496">
        <v>45.2</v>
      </c>
      <c r="J124" s="526"/>
      <c r="K124" s="333">
        <f t="shared" si="3"/>
        <v>200</v>
      </c>
      <c r="L124" s="534">
        <v>200</v>
      </c>
      <c r="M124" s="534"/>
      <c r="N124" s="247" t="e">
        <f>IF(L124="nio",0,IF(L124&gt;0,L124*I124/P124,0))*VLOOKUP(B124,'2-Kosten per locatie'!$A$14:$C$31,3,FALSE)</f>
        <v>#DIV/0!</v>
      </c>
      <c r="O124" s="247">
        <f>IF(M124&gt;0,M124*I124/Q124,0)*VLOOKUP(B124,'2-Kosten per locatie'!$A$14:$C$31,3,FALSE)</f>
        <v>0</v>
      </c>
      <c r="P124" s="334">
        <f>IF(L124="nio",0,IF(L124&gt;0,VLOOKUP(F124,'3-Productie normen'!A:O,VLOOKUP(L124,'3-Productie normen'!$B$38:$C$48,2,FALSE),FALSE)))*J124</f>
        <v>0</v>
      </c>
      <c r="Q124" s="334">
        <f t="shared" si="4"/>
        <v>0</v>
      </c>
      <c r="R124" s="335" t="str">
        <f>VLOOKUP(F124,'3-Productie normen'!A:P,16,FALSE)</f>
        <v>L</v>
      </c>
      <c r="S124" s="335"/>
      <c r="U124" s="336">
        <f t="shared" si="5"/>
        <v>9040</v>
      </c>
      <c r="V124" s="2"/>
    </row>
    <row r="125" spans="1:22" ht="14.1" customHeight="1">
      <c r="A125" s="75">
        <v>125</v>
      </c>
      <c r="B125" s="300" t="s">
        <v>38</v>
      </c>
      <c r="C125" s="481" t="s">
        <v>266</v>
      </c>
      <c r="D125" s="483" t="s">
        <v>288</v>
      </c>
      <c r="E125" s="72" t="s">
        <v>257</v>
      </c>
      <c r="F125" s="72" t="s">
        <v>89</v>
      </c>
      <c r="G125" s="72" t="s">
        <v>138</v>
      </c>
      <c r="H125" s="482" t="s">
        <v>138</v>
      </c>
      <c r="I125" s="496">
        <v>45.2</v>
      </c>
      <c r="J125" s="526"/>
      <c r="K125" s="333">
        <f t="shared" si="3"/>
        <v>200</v>
      </c>
      <c r="L125" s="534">
        <v>200</v>
      </c>
      <c r="M125" s="534"/>
      <c r="N125" s="247" t="e">
        <f>IF(L125="nio",0,IF(L125&gt;0,L125*I125/P125,0))*VLOOKUP(B125,'2-Kosten per locatie'!$A$14:$C$31,3,FALSE)</f>
        <v>#DIV/0!</v>
      </c>
      <c r="O125" s="247">
        <f>IF(M125&gt;0,M125*I125/Q125,0)*VLOOKUP(B125,'2-Kosten per locatie'!$A$14:$C$31,3,FALSE)</f>
        <v>0</v>
      </c>
      <c r="P125" s="334">
        <f>IF(L125="nio",0,IF(L125&gt;0,VLOOKUP(F125,'3-Productie normen'!A:O,VLOOKUP(L125,'3-Productie normen'!$B$38:$C$48,2,FALSE),FALSE)))*J125</f>
        <v>0</v>
      </c>
      <c r="Q125" s="334">
        <f t="shared" si="4"/>
        <v>0</v>
      </c>
      <c r="R125" s="335" t="str">
        <f>VLOOKUP(F125,'3-Productie normen'!A:P,16,FALSE)</f>
        <v>L</v>
      </c>
      <c r="S125" s="335"/>
      <c r="U125" s="336">
        <f t="shared" si="5"/>
        <v>9040</v>
      </c>
      <c r="V125" s="2"/>
    </row>
    <row r="126" spans="1:22" ht="14.1" customHeight="1">
      <c r="A126" s="75">
        <v>126</v>
      </c>
      <c r="B126" s="300" t="s">
        <v>38</v>
      </c>
      <c r="C126" s="481" t="s">
        <v>266</v>
      </c>
      <c r="D126" s="483" t="s">
        <v>289</v>
      </c>
      <c r="E126" s="72" t="s">
        <v>290</v>
      </c>
      <c r="F126" s="72" t="s">
        <v>89</v>
      </c>
      <c r="G126" s="72" t="s">
        <v>240</v>
      </c>
      <c r="H126" s="482" t="s">
        <v>196</v>
      </c>
      <c r="I126" s="496">
        <v>41.2</v>
      </c>
      <c r="J126" s="526"/>
      <c r="K126" s="333">
        <f t="shared" si="3"/>
        <v>200</v>
      </c>
      <c r="L126" s="534">
        <v>200</v>
      </c>
      <c r="M126" s="534"/>
      <c r="N126" s="247" t="e">
        <f>IF(L126="nio",0,IF(L126&gt;0,L126*I126/P126,0))*VLOOKUP(B126,'2-Kosten per locatie'!$A$14:$C$31,3,FALSE)</f>
        <v>#DIV/0!</v>
      </c>
      <c r="O126" s="247">
        <f>IF(M126&gt;0,M126*I126/Q126,0)*VLOOKUP(B126,'2-Kosten per locatie'!$A$14:$C$31,3,FALSE)</f>
        <v>0</v>
      </c>
      <c r="P126" s="334">
        <f>IF(L126="nio",0,IF(L126&gt;0,VLOOKUP(F126,'3-Productie normen'!A:O,VLOOKUP(L126,'3-Productie normen'!$B$38:$C$48,2,FALSE),FALSE)))*J126</f>
        <v>0</v>
      </c>
      <c r="Q126" s="334">
        <f t="shared" si="4"/>
        <v>0</v>
      </c>
      <c r="R126" s="335" t="str">
        <f>VLOOKUP(F126,'3-Productie normen'!A:P,16,FALSE)</f>
        <v>L</v>
      </c>
      <c r="S126" s="335"/>
      <c r="U126" s="336">
        <f t="shared" si="5"/>
        <v>8240</v>
      </c>
      <c r="V126" s="2"/>
    </row>
    <row r="127" spans="1:22" ht="14.1" customHeight="1">
      <c r="A127" s="75">
        <v>127</v>
      </c>
      <c r="B127" s="300" t="s">
        <v>38</v>
      </c>
      <c r="C127" s="481" t="s">
        <v>266</v>
      </c>
      <c r="D127" s="483" t="s">
        <v>291</v>
      </c>
      <c r="E127" s="72" t="s">
        <v>246</v>
      </c>
      <c r="F127" s="300" t="s">
        <v>99</v>
      </c>
      <c r="G127" s="72" t="s">
        <v>240</v>
      </c>
      <c r="H127" s="482" t="s">
        <v>196</v>
      </c>
      <c r="I127" s="496">
        <v>6.3</v>
      </c>
      <c r="J127" s="526"/>
      <c r="K127" s="333">
        <f t="shared" si="3"/>
        <v>200</v>
      </c>
      <c r="L127" s="534">
        <v>200</v>
      </c>
      <c r="M127" s="534"/>
      <c r="N127" s="247" t="e">
        <f>IF(L127="nio",0,IF(L127&gt;0,L127*I127/P127,0))*VLOOKUP(B127,'2-Kosten per locatie'!$A$14:$C$31,3,FALSE)</f>
        <v>#DIV/0!</v>
      </c>
      <c r="O127" s="247">
        <f>IF(M127&gt;0,M127*I127/Q127,0)*VLOOKUP(B127,'2-Kosten per locatie'!$A$14:$C$31,3,FALSE)</f>
        <v>0</v>
      </c>
      <c r="P127" s="334">
        <f>IF(L127="nio",0,IF(L127&gt;0,VLOOKUP(F127,'3-Productie normen'!A:O,VLOOKUP(L127,'3-Productie normen'!$B$38:$C$48,2,FALSE),FALSE)))*J127</f>
        <v>0</v>
      </c>
      <c r="Q127" s="334">
        <f t="shared" si="4"/>
        <v>0</v>
      </c>
      <c r="R127" s="335" t="str">
        <f>VLOOKUP(F127,'3-Productie normen'!A:P,16,FALSE)</f>
        <v>B</v>
      </c>
      <c r="S127" s="335"/>
      <c r="U127" s="336">
        <f t="shared" si="5"/>
        <v>1260</v>
      </c>
      <c r="V127" s="2"/>
    </row>
    <row r="128" spans="1:22" ht="14.1" customHeight="1">
      <c r="A128" s="75">
        <v>128</v>
      </c>
      <c r="B128" s="300" t="s">
        <v>38</v>
      </c>
      <c r="C128" s="481" t="s">
        <v>266</v>
      </c>
      <c r="D128" s="483" t="s">
        <v>292</v>
      </c>
      <c r="E128" s="486" t="s">
        <v>246</v>
      </c>
      <c r="F128" s="300" t="s">
        <v>99</v>
      </c>
      <c r="G128" s="72" t="s">
        <v>240</v>
      </c>
      <c r="H128" s="482" t="s">
        <v>196</v>
      </c>
      <c r="I128" s="496">
        <v>5.8</v>
      </c>
      <c r="J128" s="526"/>
      <c r="K128" s="333">
        <f t="shared" si="3"/>
        <v>200</v>
      </c>
      <c r="L128" s="534">
        <v>200</v>
      </c>
      <c r="M128" s="534"/>
      <c r="N128" s="247" t="e">
        <f>IF(L128="nio",0,IF(L128&gt;0,L128*I128/P128,0))*VLOOKUP(B128,'2-Kosten per locatie'!$A$14:$C$31,3,FALSE)</f>
        <v>#DIV/0!</v>
      </c>
      <c r="O128" s="247">
        <f>IF(M128&gt;0,M128*I128/Q128,0)*VLOOKUP(B128,'2-Kosten per locatie'!$A$14:$C$31,3,FALSE)</f>
        <v>0</v>
      </c>
      <c r="P128" s="334">
        <f>IF(L128="nio",0,IF(L128&gt;0,VLOOKUP(F128,'3-Productie normen'!A:O,VLOOKUP(L128,'3-Productie normen'!$B$38:$C$48,2,FALSE),FALSE)))*J128</f>
        <v>0</v>
      </c>
      <c r="Q128" s="334">
        <f t="shared" si="4"/>
        <v>0</v>
      </c>
      <c r="R128" s="335" t="str">
        <f>VLOOKUP(F128,'3-Productie normen'!A:P,16,FALSE)</f>
        <v>B</v>
      </c>
      <c r="S128" s="335"/>
      <c r="U128" s="336">
        <f t="shared" si="5"/>
        <v>1160</v>
      </c>
      <c r="V128" s="2"/>
    </row>
    <row r="129" spans="1:22" ht="14.1" customHeight="1">
      <c r="A129" s="75">
        <v>129</v>
      </c>
      <c r="B129" s="300" t="s">
        <v>38</v>
      </c>
      <c r="C129" s="481" t="s">
        <v>266</v>
      </c>
      <c r="D129" s="483" t="s">
        <v>293</v>
      </c>
      <c r="E129" s="72" t="s">
        <v>257</v>
      </c>
      <c r="F129" s="72" t="s">
        <v>89</v>
      </c>
      <c r="G129" s="337" t="s">
        <v>138</v>
      </c>
      <c r="H129" s="482" t="s">
        <v>138</v>
      </c>
      <c r="I129" s="496">
        <v>44.3</v>
      </c>
      <c r="J129" s="526"/>
      <c r="K129" s="333">
        <f t="shared" si="3"/>
        <v>200</v>
      </c>
      <c r="L129" s="534">
        <v>200</v>
      </c>
      <c r="M129" s="534"/>
      <c r="N129" s="247" t="e">
        <f>IF(L129="nio",0,IF(L129&gt;0,L129*I129/P129,0))*VLOOKUP(B129,'2-Kosten per locatie'!$A$14:$C$31,3,FALSE)</f>
        <v>#DIV/0!</v>
      </c>
      <c r="O129" s="247">
        <f>IF(M129&gt;0,M129*I129/Q129,0)*VLOOKUP(B129,'2-Kosten per locatie'!$A$14:$C$31,3,FALSE)</f>
        <v>0</v>
      </c>
      <c r="P129" s="334">
        <f>IF(L129="nio",0,IF(L129&gt;0,VLOOKUP(F129,'3-Productie normen'!A:O,VLOOKUP(L129,'3-Productie normen'!$B$38:$C$48,2,FALSE),FALSE)))*J129</f>
        <v>0</v>
      </c>
      <c r="Q129" s="334">
        <f t="shared" si="4"/>
        <v>0</v>
      </c>
      <c r="R129" s="335" t="str">
        <f>VLOOKUP(F129,'3-Productie normen'!A:P,16,FALSE)</f>
        <v>L</v>
      </c>
      <c r="S129" s="335"/>
      <c r="U129" s="336">
        <f t="shared" si="5"/>
        <v>8860</v>
      </c>
      <c r="V129" s="2"/>
    </row>
    <row r="130" spans="1:22" ht="14.1" customHeight="1">
      <c r="A130" s="75">
        <v>130</v>
      </c>
      <c r="B130" s="300" t="s">
        <v>38</v>
      </c>
      <c r="C130" s="481" t="s">
        <v>266</v>
      </c>
      <c r="D130" s="484" t="s">
        <v>294</v>
      </c>
      <c r="E130" s="485" t="s">
        <v>257</v>
      </c>
      <c r="F130" s="72" t="s">
        <v>89</v>
      </c>
      <c r="G130" s="72" t="s">
        <v>138</v>
      </c>
      <c r="H130" s="482" t="s">
        <v>138</v>
      </c>
      <c r="I130" s="496">
        <v>44.5</v>
      </c>
      <c r="J130" s="526"/>
      <c r="K130" s="333">
        <f t="shared" si="3"/>
        <v>200</v>
      </c>
      <c r="L130" s="534">
        <v>200</v>
      </c>
      <c r="M130" s="534"/>
      <c r="N130" s="247" t="e">
        <f>IF(L130="nio",0,IF(L130&gt;0,L130*I130/P130,0))*VLOOKUP(B130,'2-Kosten per locatie'!$A$14:$C$31,3,FALSE)</f>
        <v>#DIV/0!</v>
      </c>
      <c r="O130" s="247">
        <f>IF(M130&gt;0,M130*I130/Q130,0)*VLOOKUP(B130,'2-Kosten per locatie'!$A$14:$C$31,3,FALSE)</f>
        <v>0</v>
      </c>
      <c r="P130" s="334">
        <f>IF(L130="nio",0,IF(L130&gt;0,VLOOKUP(F130,'3-Productie normen'!A:O,VLOOKUP(L130,'3-Productie normen'!$B$38:$C$48,2,FALSE),FALSE)))*J130</f>
        <v>0</v>
      </c>
      <c r="Q130" s="334">
        <f t="shared" si="4"/>
        <v>0</v>
      </c>
      <c r="R130" s="335" t="str">
        <f>VLOOKUP(F130,'3-Productie normen'!A:P,16,FALSE)</f>
        <v>L</v>
      </c>
      <c r="S130" s="335"/>
      <c r="U130" s="336">
        <f t="shared" si="5"/>
        <v>8900</v>
      </c>
      <c r="V130" s="2"/>
    </row>
    <row r="131" spans="1:22" ht="14.1" customHeight="1">
      <c r="A131" s="75">
        <v>131</v>
      </c>
      <c r="B131" s="300" t="s">
        <v>38</v>
      </c>
      <c r="C131" s="481" t="s">
        <v>266</v>
      </c>
      <c r="D131" s="483" t="s">
        <v>295</v>
      </c>
      <c r="E131" s="72" t="s">
        <v>238</v>
      </c>
      <c r="F131" s="72" t="s">
        <v>86</v>
      </c>
      <c r="G131" s="72" t="s">
        <v>207</v>
      </c>
      <c r="H131" s="482" t="s">
        <v>196</v>
      </c>
      <c r="I131" s="496">
        <v>130.1</v>
      </c>
      <c r="J131" s="526"/>
      <c r="K131" s="333">
        <f t="shared" si="3"/>
        <v>200</v>
      </c>
      <c r="L131" s="534">
        <v>200</v>
      </c>
      <c r="M131" s="534"/>
      <c r="N131" s="247" t="e">
        <f>IF(L131="nio",0,IF(L131&gt;0,L131*I131/P131,0))*VLOOKUP(B131,'2-Kosten per locatie'!$A$14:$C$31,3,FALSE)</f>
        <v>#DIV/0!</v>
      </c>
      <c r="O131" s="247">
        <f>IF(M131&gt;0,M131*I131/Q131,0)*VLOOKUP(B131,'2-Kosten per locatie'!$A$14:$C$31,3,FALSE)</f>
        <v>0</v>
      </c>
      <c r="P131" s="334">
        <f>IF(L131="nio",0,IF(L131&gt;0,VLOOKUP(F131,'3-Productie normen'!A:O,VLOOKUP(L131,'3-Productie normen'!$B$38:$C$48,2,FALSE),FALSE)))*J131</f>
        <v>0</v>
      </c>
      <c r="Q131" s="334">
        <f t="shared" si="4"/>
        <v>0</v>
      </c>
      <c r="R131" s="335" t="str">
        <f>VLOOKUP(F131,'3-Productie normen'!A:P,16,FALSE)</f>
        <v>V</v>
      </c>
      <c r="S131" s="335"/>
      <c r="U131" s="336">
        <f t="shared" si="5"/>
        <v>26020</v>
      </c>
      <c r="V131" s="2"/>
    </row>
    <row r="132" spans="1:22" ht="14.1" customHeight="1">
      <c r="A132" s="75">
        <v>132</v>
      </c>
      <c r="B132" s="300" t="s">
        <v>38</v>
      </c>
      <c r="C132" s="481" t="s">
        <v>266</v>
      </c>
      <c r="D132" s="483" t="s">
        <v>296</v>
      </c>
      <c r="E132" s="300" t="s">
        <v>197</v>
      </c>
      <c r="F132" s="72" t="s">
        <v>86</v>
      </c>
      <c r="G132" s="72" t="s">
        <v>207</v>
      </c>
      <c r="H132" s="482" t="s">
        <v>196</v>
      </c>
      <c r="I132" s="496">
        <v>42.7</v>
      </c>
      <c r="J132" s="526"/>
      <c r="K132" s="333">
        <f t="shared" si="3"/>
        <v>200</v>
      </c>
      <c r="L132" s="534">
        <v>200</v>
      </c>
      <c r="M132" s="534"/>
      <c r="N132" s="247" t="e">
        <f>IF(L132="nio",0,IF(L132&gt;0,L132*I132/P132,0))*VLOOKUP(B132,'2-Kosten per locatie'!$A$14:$C$31,3,FALSE)</f>
        <v>#DIV/0!</v>
      </c>
      <c r="O132" s="247">
        <f>IF(M132&gt;0,M132*I132/Q132,0)*VLOOKUP(B132,'2-Kosten per locatie'!$A$14:$C$31,3,FALSE)</f>
        <v>0</v>
      </c>
      <c r="P132" s="334">
        <f>IF(L132="nio",0,IF(L132&gt;0,VLOOKUP(F132,'3-Productie normen'!A:O,VLOOKUP(L132,'3-Productie normen'!$B$38:$C$48,2,FALSE),FALSE)))*J132</f>
        <v>0</v>
      </c>
      <c r="Q132" s="334">
        <f t="shared" si="4"/>
        <v>0</v>
      </c>
      <c r="R132" s="335" t="str">
        <f>VLOOKUP(F132,'3-Productie normen'!A:P,16,FALSE)</f>
        <v>V</v>
      </c>
      <c r="S132" s="335"/>
      <c r="U132" s="336">
        <f t="shared" si="5"/>
        <v>8540</v>
      </c>
      <c r="V132" s="2"/>
    </row>
    <row r="133" spans="1:22" ht="14.1" customHeight="1">
      <c r="A133" s="75">
        <v>133</v>
      </c>
      <c r="B133" s="300" t="s">
        <v>38</v>
      </c>
      <c r="C133" s="481" t="s">
        <v>266</v>
      </c>
      <c r="D133" s="483" t="s">
        <v>297</v>
      </c>
      <c r="E133" s="300" t="s">
        <v>197</v>
      </c>
      <c r="F133" s="72" t="s">
        <v>86</v>
      </c>
      <c r="G133" s="72" t="s">
        <v>207</v>
      </c>
      <c r="H133" s="482" t="s">
        <v>196</v>
      </c>
      <c r="I133" s="496">
        <v>47.2</v>
      </c>
      <c r="J133" s="526"/>
      <c r="K133" s="333">
        <f t="shared" si="3"/>
        <v>200</v>
      </c>
      <c r="L133" s="534">
        <v>200</v>
      </c>
      <c r="M133" s="534"/>
      <c r="N133" s="247" t="e">
        <f>IF(L133="nio",0,IF(L133&gt;0,L133*I133/P133,0))*VLOOKUP(B133,'2-Kosten per locatie'!$A$14:$C$31,3,FALSE)</f>
        <v>#DIV/0!</v>
      </c>
      <c r="O133" s="247">
        <f>IF(M133&gt;0,M133*I133/Q133,0)*VLOOKUP(B133,'2-Kosten per locatie'!$A$14:$C$31,3,FALSE)</f>
        <v>0</v>
      </c>
      <c r="P133" s="334">
        <f>IF(L133="nio",0,IF(L133&gt;0,VLOOKUP(F133,'3-Productie normen'!A:O,VLOOKUP(L133,'3-Productie normen'!$B$38:$C$48,2,FALSE),FALSE)))*J133</f>
        <v>0</v>
      </c>
      <c r="Q133" s="334">
        <f t="shared" si="4"/>
        <v>0</v>
      </c>
      <c r="R133" s="335" t="str">
        <f>VLOOKUP(F133,'3-Productie normen'!A:P,16,FALSE)</f>
        <v>V</v>
      </c>
      <c r="S133" s="335"/>
      <c r="U133" s="336">
        <f t="shared" si="5"/>
        <v>9440</v>
      </c>
      <c r="V133" s="2"/>
    </row>
    <row r="134" spans="1:22" ht="14.1" customHeight="1">
      <c r="A134" s="75">
        <v>134</v>
      </c>
      <c r="B134" s="300" t="s">
        <v>38</v>
      </c>
      <c r="C134" s="481" t="s">
        <v>266</v>
      </c>
      <c r="D134" s="483" t="s">
        <v>298</v>
      </c>
      <c r="E134" s="300" t="s">
        <v>299</v>
      </c>
      <c r="F134" s="300" t="s">
        <v>91</v>
      </c>
      <c r="G134" s="72" t="s">
        <v>138</v>
      </c>
      <c r="H134" s="482" t="s">
        <v>138</v>
      </c>
      <c r="I134" s="496">
        <v>3.8</v>
      </c>
      <c r="J134" s="526"/>
      <c r="K134" s="333">
        <f t="shared" si="3"/>
        <v>200</v>
      </c>
      <c r="L134" s="534">
        <v>200</v>
      </c>
      <c r="M134" s="534"/>
      <c r="N134" s="247" t="e">
        <f>IF(L134="nio",0,IF(L134&gt;0,L134*I134/P134,0))*VLOOKUP(B134,'2-Kosten per locatie'!$A$14:$C$31,3,FALSE)</f>
        <v>#DIV/0!</v>
      </c>
      <c r="O134" s="247">
        <f>IF(M134&gt;0,M134*I134/Q134,0)*VLOOKUP(B134,'2-Kosten per locatie'!$A$14:$C$31,3,FALSE)</f>
        <v>0</v>
      </c>
      <c r="P134" s="334">
        <f>IF(L134="nio",0,IF(L134&gt;0,VLOOKUP(F134,'3-Productie normen'!A:O,VLOOKUP(L134,'3-Productie normen'!$B$38:$C$48,2,FALSE),FALSE)))*J134</f>
        <v>0</v>
      </c>
      <c r="Q134" s="334">
        <f t="shared" si="4"/>
        <v>0</v>
      </c>
      <c r="R134" s="335" t="str">
        <f>VLOOKUP(F134,'3-Productie normen'!A:P,16,FALSE)</f>
        <v>V</v>
      </c>
      <c r="S134" s="335"/>
      <c r="U134" s="336">
        <f t="shared" si="5"/>
        <v>760</v>
      </c>
      <c r="V134" s="2"/>
    </row>
    <row r="135" spans="1:22" ht="14.1" customHeight="1">
      <c r="A135" s="75">
        <v>135</v>
      </c>
      <c r="B135" s="300" t="s">
        <v>38</v>
      </c>
      <c r="C135" s="481" t="s">
        <v>266</v>
      </c>
      <c r="D135" s="483" t="s">
        <v>300</v>
      </c>
      <c r="E135" s="72" t="s">
        <v>209</v>
      </c>
      <c r="F135" s="300" t="s">
        <v>100</v>
      </c>
      <c r="G135" s="72" t="s">
        <v>138</v>
      </c>
      <c r="H135" s="482" t="s">
        <v>138</v>
      </c>
      <c r="I135" s="496">
        <v>27.5</v>
      </c>
      <c r="J135" s="526"/>
      <c r="K135" s="333">
        <f t="shared" si="3"/>
        <v>0</v>
      </c>
      <c r="L135" s="534" t="s">
        <v>147</v>
      </c>
      <c r="M135" s="534"/>
      <c r="N135" s="247">
        <f>IF(L135="nio",0,IF(L135&gt;0,L135*I135/P135,0))*VLOOKUP(B135,'2-Kosten per locatie'!$A$14:$C$31,3,FALSE)</f>
        <v>0</v>
      </c>
      <c r="O135" s="247">
        <f>IF(M135&gt;0,M135*I135/Q135,0)*VLOOKUP(B135,'2-Kosten per locatie'!$A$14:$C$31,3,FALSE)</f>
        <v>0</v>
      </c>
      <c r="P135" s="334">
        <f>IF(L135="nio",0,IF(L135&gt;0,VLOOKUP(F135,'3-Productie normen'!A:O,VLOOKUP(L135,'3-Productie normen'!$B$38:$C$48,2,FALSE),FALSE)))*J135</f>
        <v>0</v>
      </c>
      <c r="Q135" s="334">
        <f t="shared" si="4"/>
        <v>0</v>
      </c>
      <c r="R135" s="335" t="str">
        <f>VLOOKUP(F135,'3-Productie normen'!A:P,16,FALSE)</f>
        <v>nvt</v>
      </c>
      <c r="S135" s="335"/>
      <c r="U135" s="336">
        <f t="shared" si="5"/>
        <v>0</v>
      </c>
      <c r="V135" s="2"/>
    </row>
    <row r="136" spans="1:22" ht="14.1" customHeight="1">
      <c r="A136" s="75">
        <v>136</v>
      </c>
      <c r="B136" s="300" t="s">
        <v>38</v>
      </c>
      <c r="C136" s="481" t="s">
        <v>266</v>
      </c>
      <c r="D136" s="483" t="s">
        <v>301</v>
      </c>
      <c r="E136" s="72" t="s">
        <v>197</v>
      </c>
      <c r="F136" s="72" t="s">
        <v>86</v>
      </c>
      <c r="G136" s="72" t="s">
        <v>207</v>
      </c>
      <c r="H136" s="482" t="s">
        <v>196</v>
      </c>
      <c r="I136" s="496">
        <v>61.3</v>
      </c>
      <c r="J136" s="526"/>
      <c r="K136" s="333">
        <f t="shared" si="3"/>
        <v>200</v>
      </c>
      <c r="L136" s="534">
        <v>200</v>
      </c>
      <c r="M136" s="534"/>
      <c r="N136" s="247" t="e">
        <f>IF(L136="nio",0,IF(L136&gt;0,L136*I136/P136,0))*VLOOKUP(B136,'2-Kosten per locatie'!$A$14:$C$31,3,FALSE)</f>
        <v>#DIV/0!</v>
      </c>
      <c r="O136" s="247">
        <f>IF(M136&gt;0,M136*I136/Q136,0)*VLOOKUP(B136,'2-Kosten per locatie'!$A$14:$C$31,3,FALSE)</f>
        <v>0</v>
      </c>
      <c r="P136" s="334">
        <f>IF(L136="nio",0,IF(L136&gt;0,VLOOKUP(F136,'3-Productie normen'!A:O,VLOOKUP(L136,'3-Productie normen'!$B$38:$C$48,2,FALSE),FALSE)))*J136</f>
        <v>0</v>
      </c>
      <c r="Q136" s="334">
        <f t="shared" si="4"/>
        <v>0</v>
      </c>
      <c r="R136" s="335" t="str">
        <f>VLOOKUP(F136,'3-Productie normen'!A:P,16,FALSE)</f>
        <v>V</v>
      </c>
      <c r="S136" s="335"/>
      <c r="U136" s="336">
        <f t="shared" si="5"/>
        <v>12260</v>
      </c>
      <c r="V136" s="2"/>
    </row>
    <row r="137" spans="1:22" ht="14.1" customHeight="1">
      <c r="A137" s="75">
        <v>137</v>
      </c>
      <c r="B137" s="300" t="s">
        <v>38</v>
      </c>
      <c r="C137" s="481" t="s">
        <v>266</v>
      </c>
      <c r="D137" s="483" t="s">
        <v>302</v>
      </c>
      <c r="E137" s="72" t="s">
        <v>209</v>
      </c>
      <c r="F137" s="300" t="s">
        <v>100</v>
      </c>
      <c r="G137" s="72" t="s">
        <v>138</v>
      </c>
      <c r="H137" s="482" t="s">
        <v>138</v>
      </c>
      <c r="I137" s="496">
        <v>6.1</v>
      </c>
      <c r="J137" s="526"/>
      <c r="K137" s="333">
        <f t="shared" si="3"/>
        <v>0</v>
      </c>
      <c r="L137" s="534" t="s">
        <v>147</v>
      </c>
      <c r="M137" s="534"/>
      <c r="N137" s="247">
        <f>IF(L137="nio",0,IF(L137&gt;0,L137*I137/P137,0))*VLOOKUP(B137,'2-Kosten per locatie'!$A$14:$C$31,3,FALSE)</f>
        <v>0</v>
      </c>
      <c r="O137" s="247">
        <f>IF(M137&gt;0,M137*I137/Q137,0)*VLOOKUP(B137,'2-Kosten per locatie'!$A$14:$C$31,3,FALSE)</f>
        <v>0</v>
      </c>
      <c r="P137" s="334">
        <f>IF(L137="nio",0,IF(L137&gt;0,VLOOKUP(F137,'3-Productie normen'!A:O,VLOOKUP(L137,'3-Productie normen'!$B$38:$C$48,2,FALSE),FALSE)))*J137</f>
        <v>0</v>
      </c>
      <c r="Q137" s="334">
        <f t="shared" si="4"/>
        <v>0</v>
      </c>
      <c r="R137" s="335" t="str">
        <f>VLOOKUP(F137,'3-Productie normen'!A:P,16,FALSE)</f>
        <v>nvt</v>
      </c>
      <c r="S137" s="335"/>
      <c r="U137" s="336">
        <f t="shared" si="5"/>
        <v>0</v>
      </c>
      <c r="V137" s="2"/>
    </row>
    <row r="138" spans="1:22" ht="14.1" customHeight="1">
      <c r="A138" s="75">
        <v>138</v>
      </c>
      <c r="B138" s="300" t="s">
        <v>38</v>
      </c>
      <c r="C138" s="481" t="s">
        <v>266</v>
      </c>
      <c r="D138" s="483" t="s">
        <v>303</v>
      </c>
      <c r="E138" s="72" t="s">
        <v>254</v>
      </c>
      <c r="F138" s="300" t="s">
        <v>95</v>
      </c>
      <c r="G138" s="72" t="s">
        <v>207</v>
      </c>
      <c r="H138" s="482" t="s">
        <v>187</v>
      </c>
      <c r="I138" s="496">
        <v>10.8</v>
      </c>
      <c r="J138" s="526"/>
      <c r="K138" s="333">
        <f t="shared" ref="K138:K199" si="6">SUM(L138:M138)</f>
        <v>400</v>
      </c>
      <c r="L138" s="534">
        <v>200</v>
      </c>
      <c r="M138" s="534">
        <v>200</v>
      </c>
      <c r="N138" s="247" t="e">
        <f>IF(L138="nio",0,IF(L138&gt;0,L138*I138/P138,0))*VLOOKUP(B138,'2-Kosten per locatie'!$A$14:$C$31,3,FALSE)</f>
        <v>#DIV/0!</v>
      </c>
      <c r="O138" s="247" t="e">
        <f>IF(M138&gt;0,M138*I138/Q138,0)*VLOOKUP(B138,'2-Kosten per locatie'!$A$14:$C$31,3,FALSE)</f>
        <v>#DIV/0!</v>
      </c>
      <c r="P138" s="334">
        <f>IF(L138="nio",0,IF(L138&gt;0,VLOOKUP(F138,'3-Productie normen'!A:O,VLOOKUP(L138,'3-Productie normen'!$B$38:$C$48,2,FALSE),FALSE)))*J138</f>
        <v>0</v>
      </c>
      <c r="Q138" s="334">
        <f t="shared" ref="Q138:Q199" si="7">IF(M138&gt;0,P138*$Q$8,0)</f>
        <v>0</v>
      </c>
      <c r="R138" s="335" t="str">
        <f>VLOOKUP(F138,'3-Productie normen'!A:P,16,FALSE)</f>
        <v>S</v>
      </c>
      <c r="S138" s="335"/>
      <c r="U138" s="336">
        <f t="shared" ref="U138:U199" si="8">K138*I138</f>
        <v>4320</v>
      </c>
      <c r="V138" s="2"/>
    </row>
    <row r="139" spans="1:22" ht="14.1" customHeight="1">
      <c r="A139" s="75">
        <v>139</v>
      </c>
      <c r="B139" s="300" t="s">
        <v>38</v>
      </c>
      <c r="C139" s="481" t="s">
        <v>266</v>
      </c>
      <c r="D139" s="483" t="s">
        <v>304</v>
      </c>
      <c r="E139" s="486" t="s">
        <v>254</v>
      </c>
      <c r="F139" s="72" t="s">
        <v>95</v>
      </c>
      <c r="G139" s="72" t="s">
        <v>207</v>
      </c>
      <c r="H139" s="482" t="s">
        <v>187</v>
      </c>
      <c r="I139" s="496">
        <v>11</v>
      </c>
      <c r="J139" s="526"/>
      <c r="K139" s="333">
        <f t="shared" si="6"/>
        <v>400</v>
      </c>
      <c r="L139" s="534">
        <v>200</v>
      </c>
      <c r="M139" s="534">
        <v>200</v>
      </c>
      <c r="N139" s="247" t="e">
        <f>IF(L139="nio",0,IF(L139&gt;0,L139*I139/P139,0))*VLOOKUP(B139,'2-Kosten per locatie'!$A$14:$C$31,3,FALSE)</f>
        <v>#DIV/0!</v>
      </c>
      <c r="O139" s="247" t="e">
        <f>IF(M139&gt;0,M139*I139/Q139,0)*VLOOKUP(B139,'2-Kosten per locatie'!$A$14:$C$31,3,FALSE)</f>
        <v>#DIV/0!</v>
      </c>
      <c r="P139" s="334">
        <f>IF(L139="nio",0,IF(L139&gt;0,VLOOKUP(F139,'3-Productie normen'!A:O,VLOOKUP(L139,'3-Productie normen'!$B$38:$C$48,2,FALSE),FALSE)))*J139</f>
        <v>0</v>
      </c>
      <c r="Q139" s="334">
        <f t="shared" si="7"/>
        <v>0</v>
      </c>
      <c r="R139" s="335" t="str">
        <f>VLOOKUP(F139,'3-Productie normen'!A:P,16,FALSE)</f>
        <v>S</v>
      </c>
      <c r="S139" s="335"/>
      <c r="U139" s="336">
        <f t="shared" si="8"/>
        <v>4400</v>
      </c>
      <c r="V139" s="2"/>
    </row>
    <row r="140" spans="1:22" ht="14.1" customHeight="1">
      <c r="A140" s="75">
        <v>140</v>
      </c>
      <c r="B140" s="300" t="s">
        <v>38</v>
      </c>
      <c r="C140" s="481" t="s">
        <v>266</v>
      </c>
      <c r="D140" s="483" t="s">
        <v>305</v>
      </c>
      <c r="E140" s="72" t="s">
        <v>197</v>
      </c>
      <c r="F140" s="72" t="s">
        <v>86</v>
      </c>
      <c r="G140" s="337" t="s">
        <v>207</v>
      </c>
      <c r="H140" s="482" t="s">
        <v>196</v>
      </c>
      <c r="I140" s="496">
        <v>30.1</v>
      </c>
      <c r="J140" s="526"/>
      <c r="K140" s="333">
        <f t="shared" si="6"/>
        <v>200</v>
      </c>
      <c r="L140" s="534">
        <v>200</v>
      </c>
      <c r="M140" s="534"/>
      <c r="N140" s="247" t="e">
        <f>IF(L140="nio",0,IF(L140&gt;0,L140*I140/P140,0))*VLOOKUP(B140,'2-Kosten per locatie'!$A$14:$C$31,3,FALSE)</f>
        <v>#DIV/0!</v>
      </c>
      <c r="O140" s="247">
        <f>IF(M140&gt;0,M140*I140/Q140,0)*VLOOKUP(B140,'2-Kosten per locatie'!$A$14:$C$31,3,FALSE)</f>
        <v>0</v>
      </c>
      <c r="P140" s="334">
        <f>IF(L140="nio",0,IF(L140&gt;0,VLOOKUP(F140,'3-Productie normen'!A:O,VLOOKUP(L140,'3-Productie normen'!$B$38:$C$48,2,FALSE),FALSE)))*J140</f>
        <v>0</v>
      </c>
      <c r="Q140" s="334">
        <f t="shared" si="7"/>
        <v>0</v>
      </c>
      <c r="R140" s="335" t="str">
        <f>VLOOKUP(F140,'3-Productie normen'!A:P,16,FALSE)</f>
        <v>V</v>
      </c>
      <c r="S140" s="335"/>
      <c r="U140" s="336">
        <f t="shared" si="8"/>
        <v>6020</v>
      </c>
      <c r="V140" s="2"/>
    </row>
    <row r="141" spans="1:22" ht="14.1" customHeight="1">
      <c r="A141" s="75">
        <v>141</v>
      </c>
      <c r="B141" s="300" t="s">
        <v>38</v>
      </c>
      <c r="C141" s="481" t="s">
        <v>266</v>
      </c>
      <c r="D141" s="483" t="s">
        <v>306</v>
      </c>
      <c r="E141" s="300" t="s">
        <v>197</v>
      </c>
      <c r="F141" s="72" t="s">
        <v>86</v>
      </c>
      <c r="G141" s="72" t="s">
        <v>207</v>
      </c>
      <c r="H141" s="482" t="s">
        <v>196</v>
      </c>
      <c r="I141" s="496">
        <v>53.4</v>
      </c>
      <c r="J141" s="526"/>
      <c r="K141" s="333">
        <f t="shared" si="6"/>
        <v>200</v>
      </c>
      <c r="L141" s="534">
        <v>200</v>
      </c>
      <c r="M141" s="534"/>
      <c r="N141" s="247" t="e">
        <f>IF(L141="nio",0,IF(L141&gt;0,L141*I141/P141,0))*VLOOKUP(B141,'2-Kosten per locatie'!$A$14:$C$31,3,FALSE)</f>
        <v>#DIV/0!</v>
      </c>
      <c r="O141" s="247">
        <f>IF(M141&gt;0,M141*I141/Q141,0)*VLOOKUP(B141,'2-Kosten per locatie'!$A$14:$C$31,3,FALSE)</f>
        <v>0</v>
      </c>
      <c r="P141" s="334">
        <f>IF(L141="nio",0,IF(L141&gt;0,VLOOKUP(F141,'3-Productie normen'!A:O,VLOOKUP(L141,'3-Productie normen'!$B$38:$C$48,2,FALSE),FALSE)))*J141</f>
        <v>0</v>
      </c>
      <c r="Q141" s="334">
        <f t="shared" si="7"/>
        <v>0</v>
      </c>
      <c r="R141" s="335" t="str">
        <f>VLOOKUP(F141,'3-Productie normen'!A:P,16,FALSE)</f>
        <v>V</v>
      </c>
      <c r="S141" s="335"/>
      <c r="U141" s="336">
        <f t="shared" si="8"/>
        <v>10680</v>
      </c>
      <c r="V141" s="2"/>
    </row>
    <row r="142" spans="1:22" ht="14.1" customHeight="1">
      <c r="A142" s="75">
        <v>142</v>
      </c>
      <c r="B142" s="300" t="s">
        <v>38</v>
      </c>
      <c r="C142" s="481" t="s">
        <v>266</v>
      </c>
      <c r="D142" s="483" t="s">
        <v>307</v>
      </c>
      <c r="E142" s="300" t="s">
        <v>190</v>
      </c>
      <c r="F142" s="300" t="s">
        <v>100</v>
      </c>
      <c r="G142" s="72" t="s">
        <v>207</v>
      </c>
      <c r="H142" s="482" t="s">
        <v>196</v>
      </c>
      <c r="I142" s="496">
        <v>6.9</v>
      </c>
      <c r="J142" s="526"/>
      <c r="K142" s="333">
        <f t="shared" si="6"/>
        <v>0</v>
      </c>
      <c r="L142" s="534" t="s">
        <v>147</v>
      </c>
      <c r="M142" s="534"/>
      <c r="N142" s="247">
        <f>IF(L142="nio",0,IF(L142&gt;0,L142*I142/P142,0))*VLOOKUP(B142,'2-Kosten per locatie'!$A$14:$C$31,3,FALSE)</f>
        <v>0</v>
      </c>
      <c r="O142" s="247">
        <f>IF(M142&gt;0,M142*I142/Q142,0)*VLOOKUP(B142,'2-Kosten per locatie'!$A$14:$C$31,3,FALSE)</f>
        <v>0</v>
      </c>
      <c r="P142" s="334">
        <f>IF(L142="nio",0,IF(L142&gt;0,VLOOKUP(F142,'3-Productie normen'!A:O,VLOOKUP(L142,'3-Productie normen'!$B$38:$C$48,2,FALSE),FALSE)))*J142</f>
        <v>0</v>
      </c>
      <c r="Q142" s="334">
        <f t="shared" si="7"/>
        <v>0</v>
      </c>
      <c r="R142" s="335" t="str">
        <f>VLOOKUP(F142,'3-Productie normen'!A:P,16,FALSE)</f>
        <v>nvt</v>
      </c>
      <c r="S142" s="335"/>
      <c r="U142" s="336">
        <f t="shared" si="8"/>
        <v>0</v>
      </c>
      <c r="V142" s="2"/>
    </row>
    <row r="143" spans="1:22" ht="14.1" customHeight="1">
      <c r="A143" s="75">
        <v>143</v>
      </c>
      <c r="B143" s="300" t="s">
        <v>38</v>
      </c>
      <c r="C143" s="481" t="s">
        <v>266</v>
      </c>
      <c r="D143" s="483" t="s">
        <v>308</v>
      </c>
      <c r="E143" s="72" t="s">
        <v>254</v>
      </c>
      <c r="F143" s="72" t="s">
        <v>95</v>
      </c>
      <c r="G143" s="72" t="s">
        <v>207</v>
      </c>
      <c r="H143" s="482" t="s">
        <v>187</v>
      </c>
      <c r="I143" s="496">
        <v>5.2</v>
      </c>
      <c r="J143" s="526"/>
      <c r="K143" s="333">
        <f t="shared" si="6"/>
        <v>400</v>
      </c>
      <c r="L143" s="534">
        <v>200</v>
      </c>
      <c r="M143" s="534">
        <v>200</v>
      </c>
      <c r="N143" s="247" t="e">
        <f>IF(L143="nio",0,IF(L143&gt;0,L143*I143/P143,0))*VLOOKUP(B143,'2-Kosten per locatie'!$A$14:$C$31,3,FALSE)</f>
        <v>#DIV/0!</v>
      </c>
      <c r="O143" s="247" t="e">
        <f>IF(M143&gt;0,M143*I143/Q143,0)*VLOOKUP(B143,'2-Kosten per locatie'!$A$14:$C$31,3,FALSE)</f>
        <v>#DIV/0!</v>
      </c>
      <c r="P143" s="334">
        <f>IF(L143="nio",0,IF(L143&gt;0,VLOOKUP(F143,'3-Productie normen'!A:O,VLOOKUP(L143,'3-Productie normen'!$B$38:$C$48,2,FALSE),FALSE)))*J143</f>
        <v>0</v>
      </c>
      <c r="Q143" s="334">
        <f t="shared" si="7"/>
        <v>0</v>
      </c>
      <c r="R143" s="335" t="str">
        <f>VLOOKUP(F143,'3-Productie normen'!A:P,16,FALSE)</f>
        <v>S</v>
      </c>
      <c r="S143" s="335"/>
      <c r="U143" s="336">
        <f t="shared" si="8"/>
        <v>2080</v>
      </c>
      <c r="V143" s="2"/>
    </row>
    <row r="144" spans="1:22" ht="14.1" customHeight="1">
      <c r="A144" s="75">
        <v>144</v>
      </c>
      <c r="B144" s="300" t="s">
        <v>39</v>
      </c>
      <c r="C144" s="481" t="s">
        <v>135</v>
      </c>
      <c r="D144" s="483" t="s">
        <v>309</v>
      </c>
      <c r="E144" s="72" t="s">
        <v>310</v>
      </c>
      <c r="F144" s="72" t="s">
        <v>84</v>
      </c>
      <c r="G144" s="72" t="s">
        <v>311</v>
      </c>
      <c r="H144" s="482" t="s">
        <v>138</v>
      </c>
      <c r="I144" s="496">
        <v>40.4</v>
      </c>
      <c r="J144" s="526"/>
      <c r="K144" s="333">
        <f t="shared" si="6"/>
        <v>200</v>
      </c>
      <c r="L144" s="534">
        <v>200</v>
      </c>
      <c r="M144" s="534"/>
      <c r="N144" s="247" t="e">
        <f>IF(L144="nio",0,IF(L144&gt;0,L144*I144/P144,0))*VLOOKUP(B144,'2-Kosten per locatie'!$A$14:$C$31,3,FALSE)</f>
        <v>#DIV/0!</v>
      </c>
      <c r="O144" s="247">
        <f>IF(M144&gt;0,M144*I144/Q144,0)*VLOOKUP(B144,'2-Kosten per locatie'!$A$14:$C$31,3,FALSE)</f>
        <v>0</v>
      </c>
      <c r="P144" s="334">
        <f>IF(L144="nio",0,IF(L144&gt;0,VLOOKUP(F144,'3-Productie normen'!A:O,VLOOKUP(L144,'3-Productie normen'!$B$38:$C$48,2,FALSE),FALSE)))*J144</f>
        <v>0</v>
      </c>
      <c r="Q144" s="334">
        <f t="shared" si="7"/>
        <v>0</v>
      </c>
      <c r="R144" s="335" t="str">
        <f>VLOOKUP(F144,'3-Productie normen'!A:P,16,FALSE)</f>
        <v>V</v>
      </c>
      <c r="S144" s="335"/>
      <c r="U144" s="336">
        <f t="shared" si="8"/>
        <v>8080</v>
      </c>
      <c r="V144" s="2"/>
    </row>
    <row r="145" spans="1:22" ht="14.1" customHeight="1">
      <c r="A145" s="75">
        <v>145</v>
      </c>
      <c r="B145" s="300" t="s">
        <v>39</v>
      </c>
      <c r="C145" s="481" t="s">
        <v>135</v>
      </c>
      <c r="D145" s="483" t="s">
        <v>312</v>
      </c>
      <c r="E145" s="72" t="s">
        <v>313</v>
      </c>
      <c r="F145" s="72" t="s">
        <v>76</v>
      </c>
      <c r="G145" s="72" t="s">
        <v>311</v>
      </c>
      <c r="H145" s="482" t="s">
        <v>138</v>
      </c>
      <c r="I145" s="496">
        <v>17.899999999999999</v>
      </c>
      <c r="J145" s="526"/>
      <c r="K145" s="333">
        <f t="shared" si="6"/>
        <v>120</v>
      </c>
      <c r="L145" s="534">
        <v>120</v>
      </c>
      <c r="M145" s="534"/>
      <c r="N145" s="247" t="e">
        <f>IF(L145="nio",0,IF(L145&gt;0,L145*I145/P145,0))*VLOOKUP(B145,'2-Kosten per locatie'!$A$14:$C$31,3,FALSE)</f>
        <v>#DIV/0!</v>
      </c>
      <c r="O145" s="247">
        <f>IF(M145&gt;0,M145*I145/Q145,0)*VLOOKUP(B145,'2-Kosten per locatie'!$A$14:$C$31,3,FALSE)</f>
        <v>0</v>
      </c>
      <c r="P145" s="334">
        <f>IF(L145="nio",0,IF(L145&gt;0,VLOOKUP(F145,'3-Productie normen'!A:O,VLOOKUP(L145,'3-Productie normen'!$B$38:$C$48,2,FALSE),FALSE)))*J145</f>
        <v>0</v>
      </c>
      <c r="Q145" s="334">
        <f t="shared" si="7"/>
        <v>0</v>
      </c>
      <c r="R145" s="335" t="str">
        <f>VLOOKUP(F145,'3-Productie normen'!A:P,16,FALSE)</f>
        <v>B</v>
      </c>
      <c r="S145" s="335"/>
      <c r="U145" s="336">
        <f t="shared" si="8"/>
        <v>2148</v>
      </c>
      <c r="V145" s="2"/>
    </row>
    <row r="146" spans="1:22" ht="14.1" customHeight="1">
      <c r="A146" s="75">
        <v>146</v>
      </c>
      <c r="B146" s="300" t="s">
        <v>39</v>
      </c>
      <c r="C146" s="481" t="s">
        <v>135</v>
      </c>
      <c r="D146" s="483" t="s">
        <v>314</v>
      </c>
      <c r="E146" s="486" t="s">
        <v>315</v>
      </c>
      <c r="F146" s="72" t="s">
        <v>86</v>
      </c>
      <c r="G146" s="72" t="s">
        <v>236</v>
      </c>
      <c r="H146" s="482" t="s">
        <v>237</v>
      </c>
      <c r="I146" s="496">
        <v>8.8000000000000007</v>
      </c>
      <c r="J146" s="526"/>
      <c r="K146" s="333">
        <f t="shared" si="6"/>
        <v>200</v>
      </c>
      <c r="L146" s="534">
        <v>200</v>
      </c>
      <c r="M146" s="534"/>
      <c r="N146" s="247" t="e">
        <f>IF(L146="nio",0,IF(L146&gt;0,L146*I146/P146,0))*VLOOKUP(B146,'2-Kosten per locatie'!$A$14:$C$31,3,FALSE)</f>
        <v>#DIV/0!</v>
      </c>
      <c r="O146" s="247">
        <f>IF(M146&gt;0,M146*I146/Q146,0)*VLOOKUP(B146,'2-Kosten per locatie'!$A$14:$C$31,3,FALSE)</f>
        <v>0</v>
      </c>
      <c r="P146" s="334">
        <f>IF(L146="nio",0,IF(L146&gt;0,VLOOKUP(F146,'3-Productie normen'!A:O,VLOOKUP(L146,'3-Productie normen'!$B$38:$C$48,2,FALSE),FALSE)))*J146</f>
        <v>0</v>
      </c>
      <c r="Q146" s="334">
        <f t="shared" si="7"/>
        <v>0</v>
      </c>
      <c r="R146" s="335" t="str">
        <f>VLOOKUP(F146,'3-Productie normen'!A:P,16,FALSE)</f>
        <v>V</v>
      </c>
      <c r="S146" s="335"/>
      <c r="U146" s="336">
        <f t="shared" si="8"/>
        <v>1760.0000000000002</v>
      </c>
      <c r="V146" s="2"/>
    </row>
    <row r="147" spans="1:22" ht="14.1" customHeight="1">
      <c r="A147" s="75">
        <v>147</v>
      </c>
      <c r="B147" s="300" t="s">
        <v>39</v>
      </c>
      <c r="C147" s="481" t="s">
        <v>135</v>
      </c>
      <c r="D147" s="483" t="s">
        <v>316</v>
      </c>
      <c r="E147" s="72" t="s">
        <v>317</v>
      </c>
      <c r="F147" s="72" t="s">
        <v>78</v>
      </c>
      <c r="G147" s="337" t="s">
        <v>311</v>
      </c>
      <c r="H147" s="482" t="s">
        <v>138</v>
      </c>
      <c r="I147" s="496">
        <v>315.2</v>
      </c>
      <c r="J147" s="526"/>
      <c r="K147" s="333">
        <f t="shared" si="6"/>
        <v>200</v>
      </c>
      <c r="L147" s="534">
        <v>200</v>
      </c>
      <c r="M147" s="534"/>
      <c r="N147" s="247" t="e">
        <f>IF(L147="nio",0,IF(L147&gt;0,L147*I147/P147,0))*VLOOKUP(B147,'2-Kosten per locatie'!$A$14:$C$31,3,FALSE)</f>
        <v>#DIV/0!</v>
      </c>
      <c r="O147" s="247">
        <f>IF(M147&gt;0,M147*I147/Q147,0)*VLOOKUP(B147,'2-Kosten per locatie'!$A$14:$C$31,3,FALSE)</f>
        <v>0</v>
      </c>
      <c r="P147" s="334">
        <f>IF(L147="nio",0,IF(L147&gt;0,VLOOKUP(F147,'3-Productie normen'!A:O,VLOOKUP(L147,'3-Productie normen'!$B$38:$C$48,2,FALSE),FALSE)))*J147</f>
        <v>0</v>
      </c>
      <c r="Q147" s="334">
        <f t="shared" si="7"/>
        <v>0</v>
      </c>
      <c r="R147" s="335" t="str">
        <f>VLOOKUP(F147,'3-Productie normen'!A:P,16,FALSE)</f>
        <v>V</v>
      </c>
      <c r="S147" s="335"/>
      <c r="U147" s="336">
        <f t="shared" si="8"/>
        <v>63040</v>
      </c>
      <c r="V147" s="2"/>
    </row>
    <row r="148" spans="1:22" ht="14.1" customHeight="1">
      <c r="A148" s="75">
        <v>148</v>
      </c>
      <c r="B148" s="300" t="s">
        <v>39</v>
      </c>
      <c r="C148" s="481" t="s">
        <v>135</v>
      </c>
      <c r="D148" s="484" t="s">
        <v>318</v>
      </c>
      <c r="E148" s="485" t="s">
        <v>319</v>
      </c>
      <c r="F148" s="485" t="s">
        <v>95</v>
      </c>
      <c r="G148" s="72" t="s">
        <v>311</v>
      </c>
      <c r="H148" s="482" t="s">
        <v>138</v>
      </c>
      <c r="I148" s="496">
        <v>4.5</v>
      </c>
      <c r="J148" s="526"/>
      <c r="K148" s="333">
        <f t="shared" si="6"/>
        <v>400</v>
      </c>
      <c r="L148" s="534">
        <v>200</v>
      </c>
      <c r="M148" s="534">
        <v>200</v>
      </c>
      <c r="N148" s="247" t="e">
        <f>IF(L148="nio",0,IF(L148&gt;0,L148*I148/P148,0))*VLOOKUP(B148,'2-Kosten per locatie'!$A$14:$C$31,3,FALSE)</f>
        <v>#DIV/0!</v>
      </c>
      <c r="O148" s="247" t="e">
        <f>IF(M148&gt;0,M148*I148/Q148,0)*VLOOKUP(B148,'2-Kosten per locatie'!$A$14:$C$31,3,FALSE)</f>
        <v>#DIV/0!</v>
      </c>
      <c r="P148" s="334">
        <f>IF(L148="nio",0,IF(L148&gt;0,VLOOKUP(F148,'3-Productie normen'!A:O,VLOOKUP(L148,'3-Productie normen'!$B$38:$C$48,2,FALSE),FALSE)))*J148</f>
        <v>0</v>
      </c>
      <c r="Q148" s="334">
        <f t="shared" si="7"/>
        <v>0</v>
      </c>
      <c r="R148" s="335" t="str">
        <f>VLOOKUP(F148,'3-Productie normen'!A:P,16,FALSE)</f>
        <v>S</v>
      </c>
      <c r="S148" s="335"/>
      <c r="U148" s="336">
        <f t="shared" si="8"/>
        <v>1800</v>
      </c>
      <c r="V148" s="2"/>
    </row>
    <row r="149" spans="1:22" ht="14.1" customHeight="1">
      <c r="A149" s="75">
        <v>149</v>
      </c>
      <c r="B149" s="300" t="s">
        <v>39</v>
      </c>
      <c r="C149" s="481" t="s">
        <v>135</v>
      </c>
      <c r="D149" s="483" t="s">
        <v>320</v>
      </c>
      <c r="E149" s="72" t="s">
        <v>321</v>
      </c>
      <c r="F149" s="72" t="s">
        <v>95</v>
      </c>
      <c r="G149" s="72" t="s">
        <v>311</v>
      </c>
      <c r="H149" s="482" t="s">
        <v>138</v>
      </c>
      <c r="I149" s="496">
        <v>12.9</v>
      </c>
      <c r="J149" s="526"/>
      <c r="K149" s="333">
        <f t="shared" si="6"/>
        <v>400</v>
      </c>
      <c r="L149" s="534">
        <v>200</v>
      </c>
      <c r="M149" s="534">
        <v>200</v>
      </c>
      <c r="N149" s="247" t="e">
        <f>IF(L149="nio",0,IF(L149&gt;0,L149*I149/P149,0))*VLOOKUP(B149,'2-Kosten per locatie'!$A$14:$C$31,3,FALSE)</f>
        <v>#DIV/0!</v>
      </c>
      <c r="O149" s="247" t="e">
        <f>IF(M149&gt;0,M149*I149/Q149,0)*VLOOKUP(B149,'2-Kosten per locatie'!$A$14:$C$31,3,FALSE)</f>
        <v>#DIV/0!</v>
      </c>
      <c r="P149" s="334">
        <f>IF(L149="nio",0,IF(L149&gt;0,VLOOKUP(F149,'3-Productie normen'!A:O,VLOOKUP(L149,'3-Productie normen'!$B$38:$C$48,2,FALSE),FALSE)))*J149</f>
        <v>0</v>
      </c>
      <c r="Q149" s="334">
        <f t="shared" si="7"/>
        <v>0</v>
      </c>
      <c r="R149" s="335" t="str">
        <f>VLOOKUP(F149,'3-Productie normen'!A:P,16,FALSE)</f>
        <v>S</v>
      </c>
      <c r="S149" s="335"/>
      <c r="U149" s="336">
        <f t="shared" si="8"/>
        <v>5160</v>
      </c>
      <c r="V149" s="2"/>
    </row>
    <row r="150" spans="1:22" ht="14.1" customHeight="1">
      <c r="A150" s="75">
        <v>150</v>
      </c>
      <c r="B150" s="300" t="s">
        <v>39</v>
      </c>
      <c r="C150" s="481" t="s">
        <v>135</v>
      </c>
      <c r="D150" s="483" t="s">
        <v>322</v>
      </c>
      <c r="E150" s="300" t="s">
        <v>323</v>
      </c>
      <c r="F150" s="300" t="s">
        <v>95</v>
      </c>
      <c r="G150" s="72" t="s">
        <v>311</v>
      </c>
      <c r="H150" s="482" t="s">
        <v>138</v>
      </c>
      <c r="I150" s="496">
        <v>15.6</v>
      </c>
      <c r="J150" s="526"/>
      <c r="K150" s="333">
        <f t="shared" si="6"/>
        <v>400</v>
      </c>
      <c r="L150" s="534">
        <v>200</v>
      </c>
      <c r="M150" s="534">
        <v>200</v>
      </c>
      <c r="N150" s="247" t="e">
        <f>IF(L150="nio",0,IF(L150&gt;0,L150*I150/P150,0))*VLOOKUP(B150,'2-Kosten per locatie'!$A$14:$C$31,3,FALSE)</f>
        <v>#DIV/0!</v>
      </c>
      <c r="O150" s="247" t="e">
        <f>IF(M150&gt;0,M150*I150/Q150,0)*VLOOKUP(B150,'2-Kosten per locatie'!$A$14:$C$31,3,FALSE)</f>
        <v>#DIV/0!</v>
      </c>
      <c r="P150" s="334">
        <f>IF(L150="nio",0,IF(L150&gt;0,VLOOKUP(F150,'3-Productie normen'!A:O,VLOOKUP(L150,'3-Productie normen'!$B$38:$C$48,2,FALSE),FALSE)))*J150</f>
        <v>0</v>
      </c>
      <c r="Q150" s="334">
        <f t="shared" si="7"/>
        <v>0</v>
      </c>
      <c r="R150" s="335" t="str">
        <f>VLOOKUP(F150,'3-Productie normen'!A:P,16,FALSE)</f>
        <v>S</v>
      </c>
      <c r="S150" s="335"/>
      <c r="U150" s="336">
        <f t="shared" si="8"/>
        <v>6240</v>
      </c>
      <c r="V150" s="2"/>
    </row>
    <row r="151" spans="1:22" ht="14.1" customHeight="1">
      <c r="A151" s="75">
        <v>151</v>
      </c>
      <c r="B151" s="300" t="s">
        <v>39</v>
      </c>
      <c r="C151" s="481" t="s">
        <v>135</v>
      </c>
      <c r="D151" s="483" t="s">
        <v>324</v>
      </c>
      <c r="E151" s="300" t="s">
        <v>325</v>
      </c>
      <c r="F151" s="300" t="s">
        <v>100</v>
      </c>
      <c r="G151" s="72"/>
      <c r="H151" s="482" t="s">
        <v>196</v>
      </c>
      <c r="I151" s="496">
        <v>0.9</v>
      </c>
      <c r="J151" s="526"/>
      <c r="K151" s="333">
        <f t="shared" si="6"/>
        <v>0</v>
      </c>
      <c r="L151" s="534" t="s">
        <v>147</v>
      </c>
      <c r="M151" s="534"/>
      <c r="N151" s="247">
        <f>IF(L151="nio",0,IF(L151&gt;0,L151*I151/P151,0))*VLOOKUP(B151,'2-Kosten per locatie'!$A$14:$C$31,3,FALSE)</f>
        <v>0</v>
      </c>
      <c r="O151" s="247">
        <f>IF(M151&gt;0,M151*I151/Q151,0)*VLOOKUP(B151,'2-Kosten per locatie'!$A$14:$C$31,3,FALSE)</f>
        <v>0</v>
      </c>
      <c r="P151" s="334">
        <f>IF(L151="nio",0,IF(L151&gt;0,VLOOKUP(F151,'3-Productie normen'!A:O,VLOOKUP(L151,'3-Productie normen'!$B$38:$C$48,2,FALSE),FALSE)))*J151</f>
        <v>0</v>
      </c>
      <c r="Q151" s="334">
        <f t="shared" si="7"/>
        <v>0</v>
      </c>
      <c r="R151" s="335" t="str">
        <f>VLOOKUP(F151,'3-Productie normen'!A:P,16,FALSE)</f>
        <v>nvt</v>
      </c>
      <c r="S151" s="335"/>
      <c r="U151" s="336">
        <f t="shared" si="8"/>
        <v>0</v>
      </c>
      <c r="V151" s="2"/>
    </row>
    <row r="152" spans="1:22" ht="14.1" customHeight="1">
      <c r="A152" s="75">
        <v>152</v>
      </c>
      <c r="B152" s="300" t="s">
        <v>39</v>
      </c>
      <c r="C152" s="481" t="s">
        <v>135</v>
      </c>
      <c r="D152" s="483" t="s">
        <v>326</v>
      </c>
      <c r="E152" s="72" t="s">
        <v>327</v>
      </c>
      <c r="F152" s="300" t="s">
        <v>100</v>
      </c>
      <c r="G152" s="72"/>
      <c r="H152" s="482" t="s">
        <v>196</v>
      </c>
      <c r="I152" s="496">
        <v>2.6</v>
      </c>
      <c r="J152" s="526"/>
      <c r="K152" s="333">
        <f t="shared" si="6"/>
        <v>0</v>
      </c>
      <c r="L152" s="534" t="s">
        <v>147</v>
      </c>
      <c r="M152" s="534"/>
      <c r="N152" s="247">
        <f>IF(L152="nio",0,IF(L152&gt;0,L152*I152/P152,0))*VLOOKUP(B152,'2-Kosten per locatie'!$A$14:$C$31,3,FALSE)</f>
        <v>0</v>
      </c>
      <c r="O152" s="247">
        <f>IF(M152&gt;0,M152*I152/Q152,0)*VLOOKUP(B152,'2-Kosten per locatie'!$A$14:$C$31,3,FALSE)</f>
        <v>0</v>
      </c>
      <c r="P152" s="334">
        <f>IF(L152="nio",0,IF(L152&gt;0,VLOOKUP(F152,'3-Productie normen'!A:O,VLOOKUP(L152,'3-Productie normen'!$B$38:$C$48,2,FALSE),FALSE)))*J152</f>
        <v>0</v>
      </c>
      <c r="Q152" s="334">
        <f t="shared" si="7"/>
        <v>0</v>
      </c>
      <c r="R152" s="335" t="str">
        <f>VLOOKUP(F152,'3-Productie normen'!A:P,16,FALSE)</f>
        <v>nvt</v>
      </c>
      <c r="S152" s="335"/>
      <c r="U152" s="336">
        <f t="shared" si="8"/>
        <v>0</v>
      </c>
      <c r="V152" s="2"/>
    </row>
    <row r="153" spans="1:22" ht="14.1" customHeight="1">
      <c r="A153" s="75">
        <v>153</v>
      </c>
      <c r="B153" s="300" t="s">
        <v>39</v>
      </c>
      <c r="C153" s="481" t="s">
        <v>135</v>
      </c>
      <c r="D153" s="483" t="s">
        <v>328</v>
      </c>
      <c r="E153" s="72" t="s">
        <v>329</v>
      </c>
      <c r="F153" s="488" t="s">
        <v>96</v>
      </c>
      <c r="G153" s="72" t="s">
        <v>311</v>
      </c>
      <c r="H153" s="482" t="s">
        <v>138</v>
      </c>
      <c r="I153" s="496">
        <v>186</v>
      </c>
      <c r="J153" s="526"/>
      <c r="K153" s="333">
        <f t="shared" si="6"/>
        <v>200</v>
      </c>
      <c r="L153" s="534">
        <v>200</v>
      </c>
      <c r="M153" s="534"/>
      <c r="N153" s="247" t="e">
        <f>IF(L153="nio",0,IF(L153&gt;0,L153*I153/P153,0))*VLOOKUP(B153,'2-Kosten per locatie'!$A$14:$C$31,3,FALSE)</f>
        <v>#DIV/0!</v>
      </c>
      <c r="O153" s="247">
        <f>IF(M153&gt;0,M153*I153/Q153,0)*VLOOKUP(B153,'2-Kosten per locatie'!$A$14:$C$31,3,FALSE)</f>
        <v>0</v>
      </c>
      <c r="P153" s="334">
        <f>IF(L153="nio",0,IF(L153&gt;0,VLOOKUP(F153,'3-Productie normen'!A:O,VLOOKUP(L153,'3-Productie normen'!$B$38:$C$48,2,FALSE),FALSE)))*J153</f>
        <v>0</v>
      </c>
      <c r="Q153" s="334">
        <f t="shared" si="7"/>
        <v>0</v>
      </c>
      <c r="R153" s="335" t="str">
        <f>VLOOKUP(F153,'3-Productie normen'!A:P,16,FALSE)</f>
        <v>V</v>
      </c>
      <c r="S153" s="335"/>
      <c r="U153" s="336">
        <f t="shared" si="8"/>
        <v>37200</v>
      </c>
      <c r="V153" s="2"/>
    </row>
    <row r="154" spans="1:22" ht="14.1" customHeight="1">
      <c r="A154" s="75">
        <v>154</v>
      </c>
      <c r="B154" s="300" t="s">
        <v>39</v>
      </c>
      <c r="C154" s="481" t="s">
        <v>135</v>
      </c>
      <c r="D154" s="483" t="s">
        <v>330</v>
      </c>
      <c r="E154" s="72" t="s">
        <v>331</v>
      </c>
      <c r="F154" s="72" t="s">
        <v>92</v>
      </c>
      <c r="G154" s="72" t="s">
        <v>311</v>
      </c>
      <c r="H154" s="482" t="s">
        <v>138</v>
      </c>
      <c r="I154" s="496">
        <v>12</v>
      </c>
      <c r="J154" s="526"/>
      <c r="K154" s="333">
        <f t="shared" si="6"/>
        <v>40</v>
      </c>
      <c r="L154" s="534">
        <v>40</v>
      </c>
      <c r="M154" s="534"/>
      <c r="N154" s="247" t="e">
        <f>IF(L154="nio",0,IF(L154&gt;0,L154*I154/P154,0))*VLOOKUP(B154,'2-Kosten per locatie'!$A$14:$C$31,3,FALSE)</f>
        <v>#DIV/0!</v>
      </c>
      <c r="O154" s="247">
        <f>IF(M154&gt;0,M154*I154/Q154,0)*VLOOKUP(B154,'2-Kosten per locatie'!$A$14:$C$31,3,FALSE)</f>
        <v>0</v>
      </c>
      <c r="P154" s="334">
        <f>IF(L154="nio",0,IF(L154&gt;0,VLOOKUP(F154,'3-Productie normen'!A:O,VLOOKUP(L154,'3-Productie normen'!$B$38:$C$48,2,FALSE),FALSE)))*J154</f>
        <v>0</v>
      </c>
      <c r="Q154" s="334">
        <f t="shared" si="7"/>
        <v>0</v>
      </c>
      <c r="R154" s="335" t="str">
        <f>VLOOKUP(F154,'3-Productie normen'!A:P,16,FALSE)</f>
        <v>V</v>
      </c>
      <c r="S154" s="335"/>
      <c r="U154" s="336">
        <f t="shared" si="8"/>
        <v>480</v>
      </c>
      <c r="V154" s="2"/>
    </row>
    <row r="155" spans="1:22" ht="14.1" customHeight="1">
      <c r="A155" s="75">
        <v>155</v>
      </c>
      <c r="B155" s="300" t="s">
        <v>39</v>
      </c>
      <c r="C155" s="481" t="s">
        <v>135</v>
      </c>
      <c r="D155" s="483" t="s">
        <v>332</v>
      </c>
      <c r="E155" s="72" t="s">
        <v>331</v>
      </c>
      <c r="F155" s="72" t="s">
        <v>92</v>
      </c>
      <c r="G155" s="72" t="s">
        <v>311</v>
      </c>
      <c r="H155" s="482" t="s">
        <v>138</v>
      </c>
      <c r="I155" s="496">
        <v>3.8</v>
      </c>
      <c r="J155" s="526"/>
      <c r="K155" s="333">
        <f t="shared" si="6"/>
        <v>40</v>
      </c>
      <c r="L155" s="534">
        <v>40</v>
      </c>
      <c r="M155" s="534"/>
      <c r="N155" s="247" t="e">
        <f>IF(L155="nio",0,IF(L155&gt;0,L155*I155/P155,0))*VLOOKUP(B155,'2-Kosten per locatie'!$A$14:$C$31,3,FALSE)</f>
        <v>#DIV/0!</v>
      </c>
      <c r="O155" s="247">
        <f>IF(M155&gt;0,M155*I155/Q155,0)*VLOOKUP(B155,'2-Kosten per locatie'!$A$14:$C$31,3,FALSE)</f>
        <v>0</v>
      </c>
      <c r="P155" s="334">
        <f>IF(L155="nio",0,IF(L155&gt;0,VLOOKUP(F155,'3-Productie normen'!A:O,VLOOKUP(L155,'3-Productie normen'!$B$38:$C$48,2,FALSE),FALSE)))*J155</f>
        <v>0</v>
      </c>
      <c r="Q155" s="334">
        <f t="shared" si="7"/>
        <v>0</v>
      </c>
      <c r="R155" s="335" t="str">
        <f>VLOOKUP(F155,'3-Productie normen'!A:P,16,FALSE)</f>
        <v>V</v>
      </c>
      <c r="S155" s="335"/>
      <c r="U155" s="336">
        <f t="shared" si="8"/>
        <v>152</v>
      </c>
      <c r="V155" s="2"/>
    </row>
    <row r="156" spans="1:22" ht="14.1" customHeight="1">
      <c r="A156" s="75">
        <v>156</v>
      </c>
      <c r="B156" s="300" t="s">
        <v>39</v>
      </c>
      <c r="C156" s="481" t="s">
        <v>135</v>
      </c>
      <c r="D156" s="483" t="s">
        <v>333</v>
      </c>
      <c r="E156" s="72" t="s">
        <v>331</v>
      </c>
      <c r="F156" s="72" t="s">
        <v>92</v>
      </c>
      <c r="G156" s="72" t="s">
        <v>311</v>
      </c>
      <c r="H156" s="482" t="s">
        <v>138</v>
      </c>
      <c r="I156" s="496">
        <v>9</v>
      </c>
      <c r="J156" s="526"/>
      <c r="K156" s="333">
        <f t="shared" si="6"/>
        <v>40</v>
      </c>
      <c r="L156" s="534">
        <v>40</v>
      </c>
      <c r="M156" s="534"/>
      <c r="N156" s="247" t="e">
        <f>IF(L156="nio",0,IF(L156&gt;0,L156*I156/P156,0))*VLOOKUP(B156,'2-Kosten per locatie'!$A$14:$C$31,3,FALSE)</f>
        <v>#DIV/0!</v>
      </c>
      <c r="O156" s="247">
        <f>IF(M156&gt;0,M156*I156/Q156,0)*VLOOKUP(B156,'2-Kosten per locatie'!$A$14:$C$31,3,FALSE)</f>
        <v>0</v>
      </c>
      <c r="P156" s="334">
        <f>IF(L156="nio",0,IF(L156&gt;0,VLOOKUP(F156,'3-Productie normen'!A:O,VLOOKUP(L156,'3-Productie normen'!$B$38:$C$48,2,FALSE),FALSE)))*J156</f>
        <v>0</v>
      </c>
      <c r="Q156" s="334">
        <f t="shared" si="7"/>
        <v>0</v>
      </c>
      <c r="R156" s="335" t="str">
        <f>VLOOKUP(F156,'3-Productie normen'!A:P,16,FALSE)</f>
        <v>V</v>
      </c>
      <c r="S156" s="335"/>
      <c r="U156" s="336">
        <f t="shared" si="8"/>
        <v>360</v>
      </c>
      <c r="V156" s="2"/>
    </row>
    <row r="157" spans="1:22" ht="14.1" customHeight="1">
      <c r="A157" s="75">
        <v>157</v>
      </c>
      <c r="B157" s="300" t="s">
        <v>39</v>
      </c>
      <c r="C157" s="481" t="s">
        <v>135</v>
      </c>
      <c r="D157" s="483" t="s">
        <v>334</v>
      </c>
      <c r="E157" s="72" t="s">
        <v>198</v>
      </c>
      <c r="F157" s="72" t="s">
        <v>86</v>
      </c>
      <c r="G157" s="72" t="s">
        <v>311</v>
      </c>
      <c r="H157" s="482" t="s">
        <v>138</v>
      </c>
      <c r="I157" s="496">
        <v>53.3</v>
      </c>
      <c r="J157" s="526"/>
      <c r="K157" s="333">
        <f t="shared" si="6"/>
        <v>200</v>
      </c>
      <c r="L157" s="534">
        <v>200</v>
      </c>
      <c r="M157" s="534"/>
      <c r="N157" s="247" t="e">
        <f>IF(L157="nio",0,IF(L157&gt;0,L157*I157/P157,0))*VLOOKUP(B157,'2-Kosten per locatie'!$A$14:$C$31,3,FALSE)</f>
        <v>#DIV/0!</v>
      </c>
      <c r="O157" s="247">
        <f>IF(M157&gt;0,M157*I157/Q157,0)*VLOOKUP(B157,'2-Kosten per locatie'!$A$14:$C$31,3,FALSE)</f>
        <v>0</v>
      </c>
      <c r="P157" s="334">
        <f>IF(L157="nio",0,IF(L157&gt;0,VLOOKUP(F157,'3-Productie normen'!A:O,VLOOKUP(L157,'3-Productie normen'!$B$38:$C$48,2,FALSE),FALSE)))*J157</f>
        <v>0</v>
      </c>
      <c r="Q157" s="334">
        <f t="shared" si="7"/>
        <v>0</v>
      </c>
      <c r="R157" s="335" t="str">
        <f>VLOOKUP(F157,'3-Productie normen'!A:P,16,FALSE)</f>
        <v>V</v>
      </c>
      <c r="S157" s="335"/>
      <c r="U157" s="336">
        <f t="shared" si="8"/>
        <v>10660</v>
      </c>
      <c r="V157" s="2"/>
    </row>
    <row r="158" spans="1:22" ht="14.1" customHeight="1">
      <c r="A158" s="75">
        <v>158</v>
      </c>
      <c r="B158" s="300" t="s">
        <v>39</v>
      </c>
      <c r="C158" s="481" t="s">
        <v>135</v>
      </c>
      <c r="D158" s="483" t="s">
        <v>335</v>
      </c>
      <c r="E158" s="72" t="s">
        <v>336</v>
      </c>
      <c r="F158" s="72" t="s">
        <v>80</v>
      </c>
      <c r="G158" s="72" t="s">
        <v>311</v>
      </c>
      <c r="H158" s="482" t="s">
        <v>138</v>
      </c>
      <c r="I158" s="496">
        <v>24.4</v>
      </c>
      <c r="J158" s="526"/>
      <c r="K158" s="333">
        <f t="shared" si="6"/>
        <v>200</v>
      </c>
      <c r="L158" s="534">
        <v>200</v>
      </c>
      <c r="M158" s="534"/>
      <c r="N158" s="247" t="e">
        <f>IF(L158="nio",0,IF(L158&gt;0,L158*I158/P158,0))*VLOOKUP(B158,'2-Kosten per locatie'!$A$14:$C$31,3,FALSE)</f>
        <v>#DIV/0!</v>
      </c>
      <c r="O158" s="247">
        <f>IF(M158&gt;0,M158*I158/Q158,0)*VLOOKUP(B158,'2-Kosten per locatie'!$A$14:$C$31,3,FALSE)</f>
        <v>0</v>
      </c>
      <c r="P158" s="334">
        <f>IF(L158="nio",0,IF(L158&gt;0,VLOOKUP(F158,'3-Productie normen'!A:O,VLOOKUP(L158,'3-Productie normen'!$B$38:$C$48,2,FALSE),FALSE)))*J158</f>
        <v>0</v>
      </c>
      <c r="Q158" s="334">
        <f t="shared" si="7"/>
        <v>0</v>
      </c>
      <c r="R158" s="335" t="str">
        <f>VLOOKUP(F158,'3-Productie normen'!A:P,16,FALSE)</f>
        <v>V</v>
      </c>
      <c r="S158" s="335"/>
      <c r="U158" s="336">
        <f t="shared" si="8"/>
        <v>4880</v>
      </c>
      <c r="V158" s="2"/>
    </row>
    <row r="159" spans="1:22" ht="14.1" customHeight="1">
      <c r="A159" s="75">
        <v>159</v>
      </c>
      <c r="B159" s="300" t="s">
        <v>39</v>
      </c>
      <c r="C159" s="481" t="s">
        <v>135</v>
      </c>
      <c r="D159" s="483" t="s">
        <v>337</v>
      </c>
      <c r="E159" s="72" t="s">
        <v>338</v>
      </c>
      <c r="F159" s="72" t="s">
        <v>76</v>
      </c>
      <c r="G159" s="72" t="s">
        <v>311</v>
      </c>
      <c r="H159" s="482" t="s">
        <v>138</v>
      </c>
      <c r="I159" s="496">
        <v>19</v>
      </c>
      <c r="J159" s="526"/>
      <c r="K159" s="333">
        <f t="shared" si="6"/>
        <v>120</v>
      </c>
      <c r="L159" s="534">
        <v>120</v>
      </c>
      <c r="M159" s="534"/>
      <c r="N159" s="247" t="e">
        <f>IF(L159="nio",0,IF(L159&gt;0,L159*I159/P159,0))*VLOOKUP(B159,'2-Kosten per locatie'!$A$14:$C$31,3,FALSE)</f>
        <v>#DIV/0!</v>
      </c>
      <c r="O159" s="247">
        <f>IF(M159&gt;0,M159*I159/Q159,0)*VLOOKUP(B159,'2-Kosten per locatie'!$A$14:$C$31,3,FALSE)</f>
        <v>0</v>
      </c>
      <c r="P159" s="334">
        <f>IF(L159="nio",0,IF(L159&gt;0,VLOOKUP(F159,'3-Productie normen'!A:O,VLOOKUP(L159,'3-Productie normen'!$B$38:$C$48,2,FALSE),FALSE)))*J159</f>
        <v>0</v>
      </c>
      <c r="Q159" s="334">
        <f t="shared" si="7"/>
        <v>0</v>
      </c>
      <c r="R159" s="335" t="str">
        <f>VLOOKUP(F159,'3-Productie normen'!A:P,16,FALSE)</f>
        <v>B</v>
      </c>
      <c r="S159" s="335"/>
      <c r="U159" s="336">
        <f t="shared" si="8"/>
        <v>2280</v>
      </c>
      <c r="V159" s="2"/>
    </row>
    <row r="160" spans="1:22" ht="14.1" customHeight="1">
      <c r="A160" s="75">
        <v>160</v>
      </c>
      <c r="B160" s="300" t="s">
        <v>39</v>
      </c>
      <c r="C160" s="481" t="s">
        <v>135</v>
      </c>
      <c r="D160" s="483" t="s">
        <v>339</v>
      </c>
      <c r="E160" s="72" t="s">
        <v>340</v>
      </c>
      <c r="F160" s="300" t="s">
        <v>76</v>
      </c>
      <c r="G160" s="72" t="s">
        <v>311</v>
      </c>
      <c r="H160" s="482" t="s">
        <v>138</v>
      </c>
      <c r="I160" s="496">
        <v>12.2</v>
      </c>
      <c r="J160" s="526"/>
      <c r="K160" s="333">
        <f t="shared" si="6"/>
        <v>120</v>
      </c>
      <c r="L160" s="534">
        <v>120</v>
      </c>
      <c r="M160" s="534"/>
      <c r="N160" s="247" t="e">
        <f>IF(L160="nio",0,IF(L160&gt;0,L160*I160/P160,0))*VLOOKUP(B160,'2-Kosten per locatie'!$A$14:$C$31,3,FALSE)</f>
        <v>#DIV/0!</v>
      </c>
      <c r="O160" s="247">
        <f>IF(M160&gt;0,M160*I160/Q160,0)*VLOOKUP(B160,'2-Kosten per locatie'!$A$14:$C$31,3,FALSE)</f>
        <v>0</v>
      </c>
      <c r="P160" s="334">
        <f>IF(L160="nio",0,IF(L160&gt;0,VLOOKUP(F160,'3-Productie normen'!A:O,VLOOKUP(L160,'3-Productie normen'!$B$38:$C$48,2,FALSE),FALSE)))*J160</f>
        <v>0</v>
      </c>
      <c r="Q160" s="334">
        <f t="shared" si="7"/>
        <v>0</v>
      </c>
      <c r="R160" s="335" t="str">
        <f>VLOOKUP(F160,'3-Productie normen'!A:P,16,FALSE)</f>
        <v>B</v>
      </c>
      <c r="S160" s="335"/>
      <c r="U160" s="336">
        <f t="shared" si="8"/>
        <v>1464</v>
      </c>
      <c r="V160" s="2"/>
    </row>
    <row r="161" spans="1:22" ht="14.1" customHeight="1">
      <c r="A161" s="75">
        <v>161</v>
      </c>
      <c r="B161" s="300" t="s">
        <v>39</v>
      </c>
      <c r="C161" s="481" t="s">
        <v>135</v>
      </c>
      <c r="D161" s="483" t="s">
        <v>341</v>
      </c>
      <c r="E161" s="486" t="s">
        <v>246</v>
      </c>
      <c r="F161" s="300" t="s">
        <v>76</v>
      </c>
      <c r="G161" s="72" t="s">
        <v>311</v>
      </c>
      <c r="H161" s="482" t="s">
        <v>138</v>
      </c>
      <c r="I161" s="496">
        <v>5.6</v>
      </c>
      <c r="J161" s="526"/>
      <c r="K161" s="333">
        <f t="shared" si="6"/>
        <v>120</v>
      </c>
      <c r="L161" s="534">
        <v>120</v>
      </c>
      <c r="M161" s="534"/>
      <c r="N161" s="247" t="e">
        <f>IF(L161="nio",0,IF(L161&gt;0,L161*I161/P161,0))*VLOOKUP(B161,'2-Kosten per locatie'!$A$14:$C$31,3,FALSE)</f>
        <v>#DIV/0!</v>
      </c>
      <c r="O161" s="247">
        <f>IF(M161&gt;0,M161*I161/Q161,0)*VLOOKUP(B161,'2-Kosten per locatie'!$A$14:$C$31,3,FALSE)</f>
        <v>0</v>
      </c>
      <c r="P161" s="334">
        <f>IF(L161="nio",0,IF(L161&gt;0,VLOOKUP(F161,'3-Productie normen'!A:O,VLOOKUP(L161,'3-Productie normen'!$B$38:$C$48,2,FALSE),FALSE)))*J161</f>
        <v>0</v>
      </c>
      <c r="Q161" s="334">
        <f t="shared" si="7"/>
        <v>0</v>
      </c>
      <c r="R161" s="335" t="str">
        <f>VLOOKUP(F161,'3-Productie normen'!A:P,16,FALSE)</f>
        <v>B</v>
      </c>
      <c r="S161" s="335"/>
      <c r="U161" s="336">
        <f t="shared" si="8"/>
        <v>672</v>
      </c>
      <c r="V161" s="2"/>
    </row>
    <row r="162" spans="1:22" ht="14.1" customHeight="1">
      <c r="A162" s="75">
        <v>162</v>
      </c>
      <c r="B162" s="300" t="s">
        <v>39</v>
      </c>
      <c r="C162" s="481" t="s">
        <v>135</v>
      </c>
      <c r="D162" s="483" t="s">
        <v>342</v>
      </c>
      <c r="E162" s="72" t="s">
        <v>246</v>
      </c>
      <c r="F162" s="300" t="s">
        <v>76</v>
      </c>
      <c r="G162" s="337" t="s">
        <v>311</v>
      </c>
      <c r="H162" s="482" t="s">
        <v>138</v>
      </c>
      <c r="I162" s="496">
        <v>5.6</v>
      </c>
      <c r="J162" s="526"/>
      <c r="K162" s="333">
        <f t="shared" si="6"/>
        <v>120</v>
      </c>
      <c r="L162" s="534">
        <v>120</v>
      </c>
      <c r="M162" s="534"/>
      <c r="N162" s="247" t="e">
        <f>IF(L162="nio",0,IF(L162&gt;0,L162*I162/P162,0))*VLOOKUP(B162,'2-Kosten per locatie'!$A$14:$C$31,3,FALSE)</f>
        <v>#DIV/0!</v>
      </c>
      <c r="O162" s="247">
        <f>IF(M162&gt;0,M162*I162/Q162,0)*VLOOKUP(B162,'2-Kosten per locatie'!$A$14:$C$31,3,FALSE)</f>
        <v>0</v>
      </c>
      <c r="P162" s="334">
        <f>IF(L162="nio",0,IF(L162&gt;0,VLOOKUP(F162,'3-Productie normen'!A:O,VLOOKUP(L162,'3-Productie normen'!$B$38:$C$48,2,FALSE),FALSE)))*J162</f>
        <v>0</v>
      </c>
      <c r="Q162" s="334">
        <f t="shared" si="7"/>
        <v>0</v>
      </c>
      <c r="R162" s="335" t="str">
        <f>VLOOKUP(F162,'3-Productie normen'!A:P,16,FALSE)</f>
        <v>B</v>
      </c>
      <c r="S162" s="335"/>
      <c r="U162" s="336">
        <f t="shared" si="8"/>
        <v>672</v>
      </c>
      <c r="V162" s="2"/>
    </row>
    <row r="163" spans="1:22" ht="14.1" customHeight="1">
      <c r="A163" s="75">
        <v>163</v>
      </c>
      <c r="B163" s="300" t="s">
        <v>39</v>
      </c>
      <c r="C163" s="481" t="s">
        <v>135</v>
      </c>
      <c r="D163" s="484" t="s">
        <v>343</v>
      </c>
      <c r="E163" s="485" t="s">
        <v>344</v>
      </c>
      <c r="F163" s="300" t="s">
        <v>89</v>
      </c>
      <c r="G163" s="72" t="s">
        <v>311</v>
      </c>
      <c r="H163" s="482" t="s">
        <v>138</v>
      </c>
      <c r="I163" s="496">
        <v>57.4</v>
      </c>
      <c r="J163" s="526"/>
      <c r="K163" s="333">
        <f t="shared" si="6"/>
        <v>200</v>
      </c>
      <c r="L163" s="534">
        <v>200</v>
      </c>
      <c r="M163" s="534"/>
      <c r="N163" s="247" t="e">
        <f>IF(L163="nio",0,IF(L163&gt;0,L163*I163/P163,0))*VLOOKUP(B163,'2-Kosten per locatie'!$A$14:$C$31,3,FALSE)</f>
        <v>#DIV/0!</v>
      </c>
      <c r="O163" s="247">
        <f>IF(M163&gt;0,M163*I163/Q163,0)*VLOOKUP(B163,'2-Kosten per locatie'!$A$14:$C$31,3,FALSE)</f>
        <v>0</v>
      </c>
      <c r="P163" s="334">
        <f>IF(L163="nio",0,IF(L163&gt;0,VLOOKUP(F163,'3-Productie normen'!A:O,VLOOKUP(L163,'3-Productie normen'!$B$38:$C$48,2,FALSE),FALSE)))*J163</f>
        <v>0</v>
      </c>
      <c r="Q163" s="334">
        <f t="shared" si="7"/>
        <v>0</v>
      </c>
      <c r="R163" s="335" t="str">
        <f>VLOOKUP(F163,'3-Productie normen'!A:P,16,FALSE)</f>
        <v>L</v>
      </c>
      <c r="S163" s="335"/>
      <c r="U163" s="336">
        <f t="shared" si="8"/>
        <v>11480</v>
      </c>
      <c r="V163" s="2"/>
    </row>
    <row r="164" spans="1:22" ht="14.1" customHeight="1">
      <c r="A164" s="75">
        <v>164</v>
      </c>
      <c r="B164" s="300" t="s">
        <v>39</v>
      </c>
      <c r="C164" s="481" t="s">
        <v>135</v>
      </c>
      <c r="D164" s="483" t="s">
        <v>345</v>
      </c>
      <c r="E164" s="72" t="s">
        <v>344</v>
      </c>
      <c r="F164" s="300" t="s">
        <v>89</v>
      </c>
      <c r="G164" s="72" t="s">
        <v>311</v>
      </c>
      <c r="H164" s="482" t="s">
        <v>138</v>
      </c>
      <c r="I164" s="496">
        <v>55.1</v>
      </c>
      <c r="J164" s="526"/>
      <c r="K164" s="333">
        <f t="shared" si="6"/>
        <v>200</v>
      </c>
      <c r="L164" s="534">
        <v>200</v>
      </c>
      <c r="M164" s="534"/>
      <c r="N164" s="247" t="e">
        <f>IF(L164="nio",0,IF(L164&gt;0,L164*I164/P164,0))*VLOOKUP(B164,'2-Kosten per locatie'!$A$14:$C$31,3,FALSE)</f>
        <v>#DIV/0!</v>
      </c>
      <c r="O164" s="247">
        <f>IF(M164&gt;0,M164*I164/Q164,0)*VLOOKUP(B164,'2-Kosten per locatie'!$A$14:$C$31,3,FALSE)</f>
        <v>0</v>
      </c>
      <c r="P164" s="334">
        <f>IF(L164="nio",0,IF(L164&gt;0,VLOOKUP(F164,'3-Productie normen'!A:O,VLOOKUP(L164,'3-Productie normen'!$B$38:$C$48,2,FALSE),FALSE)))*J164</f>
        <v>0</v>
      </c>
      <c r="Q164" s="334">
        <f t="shared" si="7"/>
        <v>0</v>
      </c>
      <c r="R164" s="335" t="str">
        <f>VLOOKUP(F164,'3-Productie normen'!A:P,16,FALSE)</f>
        <v>L</v>
      </c>
      <c r="S164" s="335"/>
      <c r="U164" s="336">
        <f t="shared" si="8"/>
        <v>11020</v>
      </c>
      <c r="V164" s="2"/>
    </row>
    <row r="165" spans="1:22" ht="14.1" customHeight="1">
      <c r="A165" s="75">
        <v>165</v>
      </c>
      <c r="B165" s="300" t="s">
        <v>39</v>
      </c>
      <c r="C165" s="481" t="s">
        <v>135</v>
      </c>
      <c r="D165" s="483" t="s">
        <v>346</v>
      </c>
      <c r="E165" s="72" t="s">
        <v>344</v>
      </c>
      <c r="F165" s="300" t="s">
        <v>89</v>
      </c>
      <c r="G165" s="72" t="s">
        <v>311</v>
      </c>
      <c r="H165" s="482" t="s">
        <v>138</v>
      </c>
      <c r="I165" s="496">
        <v>52.6</v>
      </c>
      <c r="J165" s="526"/>
      <c r="K165" s="333">
        <f t="shared" si="6"/>
        <v>200</v>
      </c>
      <c r="L165" s="534">
        <v>200</v>
      </c>
      <c r="M165" s="534"/>
      <c r="N165" s="247" t="e">
        <f>IF(L165="nio",0,IF(L165&gt;0,L165*I165/P165,0))*VLOOKUP(B165,'2-Kosten per locatie'!$A$14:$C$31,3,FALSE)</f>
        <v>#DIV/0!</v>
      </c>
      <c r="O165" s="247">
        <f>IF(M165&gt;0,M165*I165/Q165,0)*VLOOKUP(B165,'2-Kosten per locatie'!$A$14:$C$31,3,FALSE)</f>
        <v>0</v>
      </c>
      <c r="P165" s="334">
        <f>IF(L165="nio",0,IF(L165&gt;0,VLOOKUP(F165,'3-Productie normen'!A:O,VLOOKUP(L165,'3-Productie normen'!$B$38:$C$48,2,FALSE),FALSE)))*J165</f>
        <v>0</v>
      </c>
      <c r="Q165" s="334">
        <f t="shared" si="7"/>
        <v>0</v>
      </c>
      <c r="R165" s="335" t="str">
        <f>VLOOKUP(F165,'3-Productie normen'!A:P,16,FALSE)</f>
        <v>L</v>
      </c>
      <c r="S165" s="335"/>
      <c r="U165" s="336">
        <f t="shared" si="8"/>
        <v>10520</v>
      </c>
      <c r="V165" s="2"/>
    </row>
    <row r="166" spans="1:22" ht="14.1" customHeight="1">
      <c r="A166" s="75">
        <v>166</v>
      </c>
      <c r="B166" s="300" t="s">
        <v>39</v>
      </c>
      <c r="C166" s="481" t="s">
        <v>135</v>
      </c>
      <c r="D166" s="483" t="s">
        <v>347</v>
      </c>
      <c r="E166" s="72" t="s">
        <v>344</v>
      </c>
      <c r="F166" s="300" t="s">
        <v>89</v>
      </c>
      <c r="G166" s="72" t="s">
        <v>311</v>
      </c>
      <c r="H166" s="482" t="s">
        <v>138</v>
      </c>
      <c r="I166" s="496">
        <v>52.6</v>
      </c>
      <c r="J166" s="526"/>
      <c r="K166" s="333">
        <f t="shared" si="6"/>
        <v>200</v>
      </c>
      <c r="L166" s="534">
        <v>200</v>
      </c>
      <c r="M166" s="534"/>
      <c r="N166" s="247" t="e">
        <f>IF(L166="nio",0,IF(L166&gt;0,L166*I166/P166,0))*VLOOKUP(B166,'2-Kosten per locatie'!$A$14:$C$31,3,FALSE)</f>
        <v>#DIV/0!</v>
      </c>
      <c r="O166" s="247">
        <f>IF(M166&gt;0,M166*I166/Q166,0)*VLOOKUP(B166,'2-Kosten per locatie'!$A$14:$C$31,3,FALSE)</f>
        <v>0</v>
      </c>
      <c r="P166" s="334">
        <f>IF(L166="nio",0,IF(L166&gt;0,VLOOKUP(F166,'3-Productie normen'!A:O,VLOOKUP(L166,'3-Productie normen'!$B$38:$C$48,2,FALSE),FALSE)))*J166</f>
        <v>0</v>
      </c>
      <c r="Q166" s="334">
        <f t="shared" si="7"/>
        <v>0</v>
      </c>
      <c r="R166" s="335" t="str">
        <f>VLOOKUP(F166,'3-Productie normen'!A:P,16,FALSE)</f>
        <v>L</v>
      </c>
      <c r="S166" s="335"/>
      <c r="U166" s="336">
        <f t="shared" si="8"/>
        <v>10520</v>
      </c>
      <c r="V166" s="2"/>
    </row>
    <row r="167" spans="1:22" ht="14.1" customHeight="1">
      <c r="A167" s="75">
        <v>167</v>
      </c>
      <c r="B167" s="300" t="s">
        <v>39</v>
      </c>
      <c r="C167" s="481" t="s">
        <v>135</v>
      </c>
      <c r="D167" s="483" t="s">
        <v>348</v>
      </c>
      <c r="E167" s="72" t="s">
        <v>349</v>
      </c>
      <c r="F167" s="72" t="s">
        <v>89</v>
      </c>
      <c r="G167" s="72" t="s">
        <v>311</v>
      </c>
      <c r="H167" s="482" t="s">
        <v>138</v>
      </c>
      <c r="I167" s="496">
        <v>57.4</v>
      </c>
      <c r="J167" s="526"/>
      <c r="K167" s="333">
        <f t="shared" si="6"/>
        <v>200</v>
      </c>
      <c r="L167" s="534">
        <v>200</v>
      </c>
      <c r="M167" s="534"/>
      <c r="N167" s="247" t="e">
        <f>IF(L167="nio",0,IF(L167&gt;0,L167*I167/P167,0))*VLOOKUP(B167,'2-Kosten per locatie'!$A$14:$C$31,3,FALSE)</f>
        <v>#DIV/0!</v>
      </c>
      <c r="O167" s="247">
        <f>IF(M167&gt;0,M167*I167/Q167,0)*VLOOKUP(B167,'2-Kosten per locatie'!$A$14:$C$31,3,FALSE)</f>
        <v>0</v>
      </c>
      <c r="P167" s="334">
        <f>IF(L167="nio",0,IF(L167&gt;0,VLOOKUP(F167,'3-Productie normen'!A:O,VLOOKUP(L167,'3-Productie normen'!$B$38:$C$48,2,FALSE),FALSE)))*J167</f>
        <v>0</v>
      </c>
      <c r="Q167" s="334">
        <f t="shared" si="7"/>
        <v>0</v>
      </c>
      <c r="R167" s="335" t="str">
        <f>VLOOKUP(F167,'3-Productie normen'!A:P,16,FALSE)</f>
        <v>L</v>
      </c>
      <c r="S167" s="335"/>
      <c r="U167" s="336">
        <f t="shared" si="8"/>
        <v>11480</v>
      </c>
      <c r="V167" s="2"/>
    </row>
    <row r="168" spans="1:22" ht="14.1" customHeight="1">
      <c r="A168" s="75">
        <v>168</v>
      </c>
      <c r="B168" s="300" t="s">
        <v>39</v>
      </c>
      <c r="C168" s="481" t="s">
        <v>135</v>
      </c>
      <c r="D168" s="483" t="s">
        <v>350</v>
      </c>
      <c r="E168" s="72" t="s">
        <v>246</v>
      </c>
      <c r="F168" s="300" t="s">
        <v>76</v>
      </c>
      <c r="G168" s="72" t="s">
        <v>311</v>
      </c>
      <c r="H168" s="482" t="s">
        <v>138</v>
      </c>
      <c r="I168" s="496">
        <v>5.6</v>
      </c>
      <c r="J168" s="526"/>
      <c r="K168" s="333">
        <f t="shared" si="6"/>
        <v>120</v>
      </c>
      <c r="L168" s="534">
        <v>120</v>
      </c>
      <c r="M168" s="534"/>
      <c r="N168" s="247" t="e">
        <f>IF(L168="nio",0,IF(L168&gt;0,L168*I168/P168,0))*VLOOKUP(B168,'2-Kosten per locatie'!$A$14:$C$31,3,FALSE)</f>
        <v>#DIV/0!</v>
      </c>
      <c r="O168" s="247">
        <f>IF(M168&gt;0,M168*I168/Q168,0)*VLOOKUP(B168,'2-Kosten per locatie'!$A$14:$C$31,3,FALSE)</f>
        <v>0</v>
      </c>
      <c r="P168" s="334">
        <f>IF(L168="nio",0,IF(L168&gt;0,VLOOKUP(F168,'3-Productie normen'!A:O,VLOOKUP(L168,'3-Productie normen'!$B$38:$C$48,2,FALSE),FALSE)))*J168</f>
        <v>0</v>
      </c>
      <c r="Q168" s="334">
        <f t="shared" si="7"/>
        <v>0</v>
      </c>
      <c r="R168" s="335" t="str">
        <f>VLOOKUP(F168,'3-Productie normen'!A:P,16,FALSE)</f>
        <v>B</v>
      </c>
      <c r="S168" s="335"/>
      <c r="U168" s="336">
        <f t="shared" si="8"/>
        <v>672</v>
      </c>
      <c r="V168" s="2"/>
    </row>
    <row r="169" spans="1:22" ht="14.1" customHeight="1">
      <c r="A169" s="75">
        <v>169</v>
      </c>
      <c r="B169" s="300" t="s">
        <v>39</v>
      </c>
      <c r="C169" s="481" t="s">
        <v>135</v>
      </c>
      <c r="D169" s="483" t="s">
        <v>351</v>
      </c>
      <c r="E169" s="72" t="s">
        <v>352</v>
      </c>
      <c r="F169" s="300" t="s">
        <v>76</v>
      </c>
      <c r="G169" s="72" t="s">
        <v>311</v>
      </c>
      <c r="H169" s="482" t="s">
        <v>138</v>
      </c>
      <c r="I169" s="496">
        <v>15.7</v>
      </c>
      <c r="J169" s="526"/>
      <c r="K169" s="333">
        <f t="shared" si="6"/>
        <v>120</v>
      </c>
      <c r="L169" s="534">
        <v>120</v>
      </c>
      <c r="M169" s="534"/>
      <c r="N169" s="247" t="e">
        <f>IF(L169="nio",0,IF(L169&gt;0,L169*I169/P169,0))*VLOOKUP(B169,'2-Kosten per locatie'!$A$14:$C$31,3,FALSE)</f>
        <v>#DIV/0!</v>
      </c>
      <c r="O169" s="247">
        <f>IF(M169&gt;0,M169*I169/Q169,0)*VLOOKUP(B169,'2-Kosten per locatie'!$A$14:$C$31,3,FALSE)</f>
        <v>0</v>
      </c>
      <c r="P169" s="334">
        <f>IF(L169="nio",0,IF(L169&gt;0,VLOOKUP(F169,'3-Productie normen'!A:O,VLOOKUP(L169,'3-Productie normen'!$B$38:$C$48,2,FALSE),FALSE)))*J169</f>
        <v>0</v>
      </c>
      <c r="Q169" s="334">
        <f t="shared" si="7"/>
        <v>0</v>
      </c>
      <c r="R169" s="335" t="str">
        <f>VLOOKUP(F169,'3-Productie normen'!A:P,16,FALSE)</f>
        <v>B</v>
      </c>
      <c r="S169" s="335"/>
      <c r="U169" s="336">
        <f t="shared" si="8"/>
        <v>1884</v>
      </c>
      <c r="V169" s="2"/>
    </row>
    <row r="170" spans="1:22" ht="14.1" customHeight="1">
      <c r="A170" s="75">
        <v>170</v>
      </c>
      <c r="B170" s="300" t="s">
        <v>39</v>
      </c>
      <c r="C170" s="481" t="s">
        <v>135</v>
      </c>
      <c r="D170" s="483" t="s">
        <v>353</v>
      </c>
      <c r="E170" s="72" t="s">
        <v>354</v>
      </c>
      <c r="F170" s="300" t="s">
        <v>93</v>
      </c>
      <c r="G170" s="72" t="s">
        <v>311</v>
      </c>
      <c r="H170" s="482" t="s">
        <v>138</v>
      </c>
      <c r="I170" s="496">
        <v>73.2</v>
      </c>
      <c r="J170" s="526"/>
      <c r="K170" s="333">
        <f t="shared" si="6"/>
        <v>200</v>
      </c>
      <c r="L170" s="534">
        <v>200</v>
      </c>
      <c r="M170" s="534"/>
      <c r="N170" s="247" t="e">
        <f>IF(L170="nio",0,IF(L170&gt;0,L170*I170/P170,0))*VLOOKUP(B170,'2-Kosten per locatie'!$A$14:$C$31,3,FALSE)</f>
        <v>#DIV/0!</v>
      </c>
      <c r="O170" s="247">
        <f>IF(M170&gt;0,M170*I170/Q170,0)*VLOOKUP(B170,'2-Kosten per locatie'!$A$14:$C$31,3,FALSE)</f>
        <v>0</v>
      </c>
      <c r="P170" s="334">
        <f>IF(L170="nio",0,IF(L170&gt;0,VLOOKUP(F170,'3-Productie normen'!A:O,VLOOKUP(L170,'3-Productie normen'!$B$38:$C$48,2,FALSE),FALSE)))*J170</f>
        <v>0</v>
      </c>
      <c r="Q170" s="334">
        <f t="shared" si="7"/>
        <v>0</v>
      </c>
      <c r="R170" s="335" t="str">
        <f>VLOOKUP(F170,'3-Productie normen'!A:P,16,FALSE)</f>
        <v>L</v>
      </c>
      <c r="S170" s="335"/>
      <c r="U170" s="336">
        <f t="shared" si="8"/>
        <v>14640</v>
      </c>
      <c r="V170" s="2"/>
    </row>
    <row r="171" spans="1:22" ht="14.1" customHeight="1">
      <c r="A171" s="75">
        <v>171</v>
      </c>
      <c r="B171" s="300" t="s">
        <v>39</v>
      </c>
      <c r="C171" s="481" t="s">
        <v>135</v>
      </c>
      <c r="D171" s="483" t="s">
        <v>355</v>
      </c>
      <c r="E171" s="72" t="s">
        <v>356</v>
      </c>
      <c r="F171" s="72" t="s">
        <v>86</v>
      </c>
      <c r="G171" s="72" t="s">
        <v>311</v>
      </c>
      <c r="H171" s="482" t="s">
        <v>138</v>
      </c>
      <c r="I171" s="496">
        <v>11.1</v>
      </c>
      <c r="J171" s="526"/>
      <c r="K171" s="333">
        <f t="shared" si="6"/>
        <v>200</v>
      </c>
      <c r="L171" s="534">
        <v>200</v>
      </c>
      <c r="M171" s="534"/>
      <c r="N171" s="247" t="e">
        <f>IF(L171="nio",0,IF(L171&gt;0,L171*I171/P171,0))*VLOOKUP(B171,'2-Kosten per locatie'!$A$14:$C$31,3,FALSE)</f>
        <v>#DIV/0!</v>
      </c>
      <c r="O171" s="247">
        <f>IF(M171&gt;0,M171*I171/Q171,0)*VLOOKUP(B171,'2-Kosten per locatie'!$A$14:$C$31,3,FALSE)</f>
        <v>0</v>
      </c>
      <c r="P171" s="334">
        <f>IF(L171="nio",0,IF(L171&gt;0,VLOOKUP(F171,'3-Productie normen'!A:O,VLOOKUP(L171,'3-Productie normen'!$B$38:$C$48,2,FALSE),FALSE)))*J171</f>
        <v>0</v>
      </c>
      <c r="Q171" s="334">
        <f t="shared" si="7"/>
        <v>0</v>
      </c>
      <c r="R171" s="335" t="str">
        <f>VLOOKUP(F171,'3-Productie normen'!A:P,16,FALSE)</f>
        <v>V</v>
      </c>
      <c r="S171" s="335"/>
      <c r="U171" s="336">
        <f t="shared" si="8"/>
        <v>2220</v>
      </c>
      <c r="V171" s="2"/>
    </row>
    <row r="172" spans="1:22" ht="14.1" customHeight="1">
      <c r="A172" s="75">
        <v>172</v>
      </c>
      <c r="B172" s="300" t="s">
        <v>39</v>
      </c>
      <c r="C172" s="481" t="s">
        <v>135</v>
      </c>
      <c r="D172" s="483" t="s">
        <v>357</v>
      </c>
      <c r="E172" s="72" t="s">
        <v>358</v>
      </c>
      <c r="F172" s="300" t="s">
        <v>100</v>
      </c>
      <c r="G172" s="72" t="s">
        <v>311</v>
      </c>
      <c r="H172" s="482" t="s">
        <v>138</v>
      </c>
      <c r="I172" s="496">
        <v>0.5</v>
      </c>
      <c r="J172" s="526"/>
      <c r="K172" s="333">
        <f t="shared" si="6"/>
        <v>0</v>
      </c>
      <c r="L172" s="534" t="s">
        <v>147</v>
      </c>
      <c r="M172" s="534"/>
      <c r="N172" s="247">
        <f>IF(L172="nio",0,IF(L172&gt;0,L172*I172/P172,0))*VLOOKUP(B172,'2-Kosten per locatie'!$A$14:$C$31,3,FALSE)</f>
        <v>0</v>
      </c>
      <c r="O172" s="247">
        <f>IF(M172&gt;0,M172*I172/Q172,0)*VLOOKUP(B172,'2-Kosten per locatie'!$A$14:$C$31,3,FALSE)</f>
        <v>0</v>
      </c>
      <c r="P172" s="334">
        <f>IF(L172="nio",0,IF(L172&gt;0,VLOOKUP(F172,'3-Productie normen'!A:O,VLOOKUP(L172,'3-Productie normen'!$B$38:$C$48,2,FALSE),FALSE)))*J172</f>
        <v>0</v>
      </c>
      <c r="Q172" s="334">
        <f t="shared" si="7"/>
        <v>0</v>
      </c>
      <c r="R172" s="335" t="str">
        <f>VLOOKUP(F172,'3-Productie normen'!A:P,16,FALSE)</f>
        <v>nvt</v>
      </c>
      <c r="S172" s="335"/>
      <c r="U172" s="336">
        <f t="shared" si="8"/>
        <v>0</v>
      </c>
      <c r="V172" s="2"/>
    </row>
    <row r="173" spans="1:22" ht="14.1" customHeight="1">
      <c r="A173" s="75">
        <v>173</v>
      </c>
      <c r="B173" s="300" t="s">
        <v>39</v>
      </c>
      <c r="C173" s="481" t="s">
        <v>135</v>
      </c>
      <c r="D173" s="483" t="s">
        <v>359</v>
      </c>
      <c r="E173" s="300" t="s">
        <v>360</v>
      </c>
      <c r="F173" s="300" t="s">
        <v>100</v>
      </c>
      <c r="G173" s="72" t="s">
        <v>311</v>
      </c>
      <c r="H173" s="482" t="s">
        <v>138</v>
      </c>
      <c r="I173" s="496">
        <v>0.9</v>
      </c>
      <c r="J173" s="526"/>
      <c r="K173" s="333">
        <f t="shared" si="6"/>
        <v>0</v>
      </c>
      <c r="L173" s="534" t="s">
        <v>147</v>
      </c>
      <c r="M173" s="534"/>
      <c r="N173" s="247">
        <f>IF(L173="nio",0,IF(L173&gt;0,L173*I173/P173,0))*VLOOKUP(B173,'2-Kosten per locatie'!$A$14:$C$31,3,FALSE)</f>
        <v>0</v>
      </c>
      <c r="O173" s="247">
        <f>IF(M173&gt;0,M173*I173/Q173,0)*VLOOKUP(B173,'2-Kosten per locatie'!$A$14:$C$31,3,FALSE)</f>
        <v>0</v>
      </c>
      <c r="P173" s="334">
        <f>IF(L173="nio",0,IF(L173&gt;0,VLOOKUP(F173,'3-Productie normen'!A:O,VLOOKUP(L173,'3-Productie normen'!$B$38:$C$48,2,FALSE),FALSE)))*J173</f>
        <v>0</v>
      </c>
      <c r="Q173" s="334">
        <f t="shared" si="7"/>
        <v>0</v>
      </c>
      <c r="R173" s="335" t="str">
        <f>VLOOKUP(F173,'3-Productie normen'!A:P,16,FALSE)</f>
        <v>nvt</v>
      </c>
      <c r="S173" s="335"/>
      <c r="U173" s="336">
        <f t="shared" si="8"/>
        <v>0</v>
      </c>
      <c r="V173" s="2"/>
    </row>
    <row r="174" spans="1:22" ht="14.1" customHeight="1">
      <c r="A174" s="75">
        <v>174</v>
      </c>
      <c r="B174" s="300" t="s">
        <v>39</v>
      </c>
      <c r="C174" s="481" t="s">
        <v>135</v>
      </c>
      <c r="D174" s="483" t="s">
        <v>361</v>
      </c>
      <c r="E174" s="300" t="s">
        <v>362</v>
      </c>
      <c r="F174" s="72" t="s">
        <v>86</v>
      </c>
      <c r="G174" s="72" t="s">
        <v>311</v>
      </c>
      <c r="H174" s="482" t="s">
        <v>138</v>
      </c>
      <c r="I174" s="496">
        <v>6.2</v>
      </c>
      <c r="J174" s="526"/>
      <c r="K174" s="333">
        <f t="shared" si="6"/>
        <v>200</v>
      </c>
      <c r="L174" s="534">
        <v>200</v>
      </c>
      <c r="M174" s="534"/>
      <c r="N174" s="247" t="e">
        <f>IF(L174="nio",0,IF(L174&gt;0,L174*I174/P174,0))*VLOOKUP(B174,'2-Kosten per locatie'!$A$14:$C$31,3,FALSE)</f>
        <v>#DIV/0!</v>
      </c>
      <c r="O174" s="247">
        <f>IF(M174&gt;0,M174*I174/Q174,0)*VLOOKUP(B174,'2-Kosten per locatie'!$A$14:$C$31,3,FALSE)</f>
        <v>0</v>
      </c>
      <c r="P174" s="334">
        <f>IF(L174="nio",0,IF(L174&gt;0,VLOOKUP(F174,'3-Productie normen'!A:O,VLOOKUP(L174,'3-Productie normen'!$B$38:$C$48,2,FALSE),FALSE)))*J174</f>
        <v>0</v>
      </c>
      <c r="Q174" s="334">
        <f t="shared" si="7"/>
        <v>0</v>
      </c>
      <c r="R174" s="335" t="str">
        <f>VLOOKUP(F174,'3-Productie normen'!A:P,16,FALSE)</f>
        <v>V</v>
      </c>
      <c r="S174" s="335"/>
      <c r="U174" s="336">
        <f t="shared" si="8"/>
        <v>1240</v>
      </c>
      <c r="V174" s="2"/>
    </row>
    <row r="175" spans="1:22" ht="14.1" customHeight="1">
      <c r="A175" s="75">
        <v>175</v>
      </c>
      <c r="B175" s="300" t="s">
        <v>39</v>
      </c>
      <c r="C175" s="481" t="s">
        <v>135</v>
      </c>
      <c r="D175" s="483" t="s">
        <v>363</v>
      </c>
      <c r="E175" s="72" t="s">
        <v>364</v>
      </c>
      <c r="F175" s="72" t="s">
        <v>76</v>
      </c>
      <c r="G175" s="72" t="s">
        <v>311</v>
      </c>
      <c r="H175" s="482" t="s">
        <v>138</v>
      </c>
      <c r="I175" s="496">
        <v>15.9</v>
      </c>
      <c r="J175" s="526"/>
      <c r="K175" s="333">
        <f t="shared" si="6"/>
        <v>120</v>
      </c>
      <c r="L175" s="534">
        <v>120</v>
      </c>
      <c r="M175" s="534"/>
      <c r="N175" s="247" t="e">
        <f>IF(L175="nio",0,IF(L175&gt;0,L175*I175/P175,0))*VLOOKUP(B175,'2-Kosten per locatie'!$A$14:$C$31,3,FALSE)</f>
        <v>#DIV/0!</v>
      </c>
      <c r="O175" s="247">
        <f>IF(M175&gt;0,M175*I175/Q175,0)*VLOOKUP(B175,'2-Kosten per locatie'!$A$14:$C$31,3,FALSE)</f>
        <v>0</v>
      </c>
      <c r="P175" s="334">
        <f>IF(L175="nio",0,IF(L175&gt;0,VLOOKUP(F175,'3-Productie normen'!A:O,VLOOKUP(L175,'3-Productie normen'!$B$38:$C$48,2,FALSE),FALSE)))*J175</f>
        <v>0</v>
      </c>
      <c r="Q175" s="334">
        <f t="shared" si="7"/>
        <v>0</v>
      </c>
      <c r="R175" s="335" t="str">
        <f>VLOOKUP(F175,'3-Productie normen'!A:P,16,FALSE)</f>
        <v>B</v>
      </c>
      <c r="S175" s="335"/>
      <c r="U175" s="336">
        <f t="shared" si="8"/>
        <v>1908</v>
      </c>
      <c r="V175" s="2"/>
    </row>
    <row r="176" spans="1:22" ht="14.1" customHeight="1">
      <c r="A176" s="75">
        <v>176</v>
      </c>
      <c r="B176" s="300" t="s">
        <v>39</v>
      </c>
      <c r="C176" s="481" t="s">
        <v>135</v>
      </c>
      <c r="D176" s="483" t="s">
        <v>365</v>
      </c>
      <c r="E176" s="72" t="s">
        <v>366</v>
      </c>
      <c r="F176" s="72" t="s">
        <v>76</v>
      </c>
      <c r="G176" s="72" t="s">
        <v>311</v>
      </c>
      <c r="H176" s="482" t="s">
        <v>138</v>
      </c>
      <c r="I176" s="496">
        <v>12.1</v>
      </c>
      <c r="J176" s="526"/>
      <c r="K176" s="333">
        <f t="shared" si="6"/>
        <v>120</v>
      </c>
      <c r="L176" s="534">
        <v>120</v>
      </c>
      <c r="M176" s="534"/>
      <c r="N176" s="247" t="e">
        <f>IF(L176="nio",0,IF(L176&gt;0,L176*I176/P176,0))*VLOOKUP(B176,'2-Kosten per locatie'!$A$14:$C$31,3,FALSE)</f>
        <v>#DIV/0!</v>
      </c>
      <c r="O176" s="247">
        <f>IF(M176&gt;0,M176*I176/Q176,0)*VLOOKUP(B176,'2-Kosten per locatie'!$A$14:$C$31,3,FALSE)</f>
        <v>0</v>
      </c>
      <c r="P176" s="334">
        <f>IF(L176="nio",0,IF(L176&gt;0,VLOOKUP(F176,'3-Productie normen'!A:O,VLOOKUP(L176,'3-Productie normen'!$B$38:$C$48,2,FALSE),FALSE)))*J176</f>
        <v>0</v>
      </c>
      <c r="Q176" s="334">
        <f t="shared" si="7"/>
        <v>0</v>
      </c>
      <c r="R176" s="335" t="str">
        <f>VLOOKUP(F176,'3-Productie normen'!A:P,16,FALSE)</f>
        <v>B</v>
      </c>
      <c r="S176" s="335"/>
      <c r="U176" s="336">
        <f t="shared" si="8"/>
        <v>1452</v>
      </c>
      <c r="V176" s="2"/>
    </row>
    <row r="177" spans="1:22" ht="14.1" customHeight="1">
      <c r="A177" s="75">
        <v>177</v>
      </c>
      <c r="B177" s="300" t="s">
        <v>39</v>
      </c>
      <c r="C177" s="481" t="s">
        <v>135</v>
      </c>
      <c r="D177" s="483" t="s">
        <v>367</v>
      </c>
      <c r="E177" s="72" t="s">
        <v>368</v>
      </c>
      <c r="F177" s="72" t="s">
        <v>76</v>
      </c>
      <c r="G177" s="72" t="s">
        <v>311</v>
      </c>
      <c r="H177" s="482" t="s">
        <v>138</v>
      </c>
      <c r="I177" s="496">
        <v>12.1</v>
      </c>
      <c r="J177" s="526"/>
      <c r="K177" s="333">
        <f t="shared" si="6"/>
        <v>120</v>
      </c>
      <c r="L177" s="534">
        <v>120</v>
      </c>
      <c r="M177" s="534"/>
      <c r="N177" s="247" t="e">
        <f>IF(L177="nio",0,IF(L177&gt;0,L177*I177/P177,0))*VLOOKUP(B177,'2-Kosten per locatie'!$A$14:$C$31,3,FALSE)</f>
        <v>#DIV/0!</v>
      </c>
      <c r="O177" s="247">
        <f>IF(M177&gt;0,M177*I177/Q177,0)*VLOOKUP(B177,'2-Kosten per locatie'!$A$14:$C$31,3,FALSE)</f>
        <v>0</v>
      </c>
      <c r="P177" s="334">
        <f>IF(L177="nio",0,IF(L177&gt;0,VLOOKUP(F177,'3-Productie normen'!A:O,VLOOKUP(L177,'3-Productie normen'!$B$38:$C$48,2,FALSE),FALSE)))*J177</f>
        <v>0</v>
      </c>
      <c r="Q177" s="334">
        <f t="shared" si="7"/>
        <v>0</v>
      </c>
      <c r="R177" s="335" t="str">
        <f>VLOOKUP(F177,'3-Productie normen'!A:P,16,FALSE)</f>
        <v>B</v>
      </c>
      <c r="S177" s="335"/>
      <c r="U177" s="336">
        <f t="shared" si="8"/>
        <v>1452</v>
      </c>
      <c r="V177" s="2"/>
    </row>
    <row r="178" spans="1:22" ht="14.1" customHeight="1">
      <c r="A178" s="75">
        <v>178</v>
      </c>
      <c r="B178" s="300" t="s">
        <v>39</v>
      </c>
      <c r="C178" s="481" t="s">
        <v>135</v>
      </c>
      <c r="D178" s="487" t="s">
        <v>369</v>
      </c>
      <c r="E178" s="488" t="s">
        <v>370</v>
      </c>
      <c r="F178" s="300" t="s">
        <v>76</v>
      </c>
      <c r="G178" s="489" t="s">
        <v>311</v>
      </c>
      <c r="H178" s="482" t="s">
        <v>138</v>
      </c>
      <c r="I178" s="498">
        <v>14.4</v>
      </c>
      <c r="J178" s="526"/>
      <c r="K178" s="333">
        <f t="shared" si="6"/>
        <v>120</v>
      </c>
      <c r="L178" s="534">
        <v>120</v>
      </c>
      <c r="M178" s="534"/>
      <c r="N178" s="247" t="e">
        <f>IF(L178="nio",0,IF(L178&gt;0,L178*I178/P178,0))*VLOOKUP(B178,'2-Kosten per locatie'!$A$14:$C$31,3,FALSE)</f>
        <v>#DIV/0!</v>
      </c>
      <c r="O178" s="247">
        <f>IF(M178&gt;0,M178*I178/Q178,0)*VLOOKUP(B178,'2-Kosten per locatie'!$A$14:$C$31,3,FALSE)</f>
        <v>0</v>
      </c>
      <c r="P178" s="334">
        <f>IF(L178="nio",0,IF(L178&gt;0,VLOOKUP(F178,'3-Productie normen'!A:O,VLOOKUP(L178,'3-Productie normen'!$B$38:$C$48,2,FALSE),FALSE)))*J178</f>
        <v>0</v>
      </c>
      <c r="Q178" s="334">
        <f t="shared" si="7"/>
        <v>0</v>
      </c>
      <c r="R178" s="335" t="str">
        <f>VLOOKUP(F178,'3-Productie normen'!A:P,16,FALSE)</f>
        <v>B</v>
      </c>
      <c r="S178" s="335"/>
      <c r="U178" s="336">
        <f t="shared" si="8"/>
        <v>1728</v>
      </c>
      <c r="V178" s="2"/>
    </row>
    <row r="179" spans="1:22" ht="14.1" customHeight="1">
      <c r="A179" s="75">
        <v>179</v>
      </c>
      <c r="B179" s="300" t="s">
        <v>39</v>
      </c>
      <c r="C179" s="481" t="s">
        <v>135</v>
      </c>
      <c r="D179" s="487" t="s">
        <v>371</v>
      </c>
      <c r="E179" s="488" t="s">
        <v>372</v>
      </c>
      <c r="F179" s="488" t="s">
        <v>87</v>
      </c>
      <c r="G179" s="489" t="s">
        <v>311</v>
      </c>
      <c r="H179" s="482" t="s">
        <v>138</v>
      </c>
      <c r="I179" s="498">
        <v>1</v>
      </c>
      <c r="J179" s="526"/>
      <c r="K179" s="333">
        <f t="shared" si="6"/>
        <v>200</v>
      </c>
      <c r="L179" s="534">
        <v>200</v>
      </c>
      <c r="M179" s="534"/>
      <c r="N179" s="247" t="e">
        <f>IF(L179="nio",0,IF(L179&gt;0,L179*I179/P179,0))*VLOOKUP(B179,'2-Kosten per locatie'!$A$14:$C$31,3,FALSE)</f>
        <v>#DIV/0!</v>
      </c>
      <c r="O179" s="247">
        <f>IF(M179&gt;0,M179*I179/Q179,0)*VLOOKUP(B179,'2-Kosten per locatie'!$A$14:$C$31,3,FALSE)</f>
        <v>0</v>
      </c>
      <c r="P179" s="334">
        <f>IF(L179="nio",0,IF(L179&gt;0,VLOOKUP(F179,'3-Productie normen'!A:O,VLOOKUP(L179,'3-Productie normen'!$B$38:$C$48,2,FALSE),FALSE)))*J179</f>
        <v>0</v>
      </c>
      <c r="Q179" s="334">
        <f t="shared" si="7"/>
        <v>0</v>
      </c>
      <c r="R179" s="335" t="str">
        <f>VLOOKUP(F179,'3-Productie normen'!A:P,16,FALSE)</f>
        <v>V</v>
      </c>
      <c r="S179" s="335"/>
      <c r="U179" s="336">
        <f t="shared" si="8"/>
        <v>200</v>
      </c>
      <c r="V179" s="2"/>
    </row>
    <row r="180" spans="1:22" ht="14.1" customHeight="1">
      <c r="A180" s="75">
        <v>180</v>
      </c>
      <c r="B180" s="300" t="s">
        <v>39</v>
      </c>
      <c r="C180" s="481" t="s">
        <v>135</v>
      </c>
      <c r="D180" s="487" t="s">
        <v>373</v>
      </c>
      <c r="E180" s="488" t="s">
        <v>374</v>
      </c>
      <c r="F180" s="72" t="s">
        <v>81</v>
      </c>
      <c r="G180" s="489" t="s">
        <v>375</v>
      </c>
      <c r="H180" s="482" t="s">
        <v>196</v>
      </c>
      <c r="I180" s="498">
        <v>91.1</v>
      </c>
      <c r="J180" s="526"/>
      <c r="K180" s="333">
        <f t="shared" si="6"/>
        <v>200</v>
      </c>
      <c r="L180" s="534">
        <v>200</v>
      </c>
      <c r="M180" s="534"/>
      <c r="N180" s="247" t="e">
        <f>IF(L180="nio",0,IF(L180&gt;0,L180*I180/P180,0))*VLOOKUP(B180,'2-Kosten per locatie'!$A$14:$C$31,3,FALSE)</f>
        <v>#DIV/0!</v>
      </c>
      <c r="O180" s="247">
        <f>IF(M180&gt;0,M180*I180/Q180,0)*VLOOKUP(B180,'2-Kosten per locatie'!$A$14:$C$31,3,FALSE)</f>
        <v>0</v>
      </c>
      <c r="P180" s="334">
        <f>IF(L180="nio",0,IF(L180&gt;0,VLOOKUP(F180,'3-Productie normen'!A:O,VLOOKUP(L180,'3-Productie normen'!$B$38:$C$48,2,FALSE),FALSE)))*J180</f>
        <v>0</v>
      </c>
      <c r="Q180" s="334">
        <f t="shared" si="7"/>
        <v>0</v>
      </c>
      <c r="R180" s="335" t="str">
        <f>VLOOKUP(F180,'3-Productie normen'!A:P,16,FALSE)</f>
        <v>V</v>
      </c>
      <c r="S180" s="335"/>
      <c r="U180" s="336">
        <f t="shared" si="8"/>
        <v>18220</v>
      </c>
      <c r="V180" s="2"/>
    </row>
    <row r="181" spans="1:22" ht="14.1" customHeight="1">
      <c r="A181" s="75">
        <v>181</v>
      </c>
      <c r="B181" s="300" t="s">
        <v>39</v>
      </c>
      <c r="C181" s="481" t="s">
        <v>135</v>
      </c>
      <c r="D181" s="487" t="s">
        <v>376</v>
      </c>
      <c r="E181" s="488" t="s">
        <v>377</v>
      </c>
      <c r="F181" s="300" t="s">
        <v>100</v>
      </c>
      <c r="G181" s="489" t="s">
        <v>375</v>
      </c>
      <c r="H181" s="482" t="s">
        <v>196</v>
      </c>
      <c r="I181" s="498">
        <v>18.2</v>
      </c>
      <c r="J181" s="526"/>
      <c r="K181" s="333">
        <f t="shared" si="6"/>
        <v>0</v>
      </c>
      <c r="L181" s="534" t="s">
        <v>147</v>
      </c>
      <c r="M181" s="534"/>
      <c r="N181" s="247">
        <f>IF(L181="nio",0,IF(L181&gt;0,L181*I181/P181,0))*VLOOKUP(B181,'2-Kosten per locatie'!$A$14:$C$31,3,FALSE)</f>
        <v>0</v>
      </c>
      <c r="O181" s="247">
        <f>IF(M181&gt;0,M181*I181/Q181,0)*VLOOKUP(B181,'2-Kosten per locatie'!$A$14:$C$31,3,FALSE)</f>
        <v>0</v>
      </c>
      <c r="P181" s="334">
        <f>IF(L181="nio",0,IF(L181&gt;0,VLOOKUP(F181,'3-Productie normen'!A:O,VLOOKUP(L181,'3-Productie normen'!$B$38:$C$48,2,FALSE),FALSE)))*J181</f>
        <v>0</v>
      </c>
      <c r="Q181" s="334">
        <f t="shared" si="7"/>
        <v>0</v>
      </c>
      <c r="R181" s="335" t="str">
        <f>VLOOKUP(F181,'3-Productie normen'!A:P,16,FALSE)</f>
        <v>nvt</v>
      </c>
      <c r="S181" s="335"/>
      <c r="U181" s="336">
        <f t="shared" si="8"/>
        <v>0</v>
      </c>
      <c r="V181" s="2"/>
    </row>
    <row r="182" spans="1:22" ht="14.1" customHeight="1">
      <c r="A182" s="75">
        <v>182</v>
      </c>
      <c r="B182" s="300" t="s">
        <v>39</v>
      </c>
      <c r="C182" s="481" t="s">
        <v>135</v>
      </c>
      <c r="D182" s="487" t="s">
        <v>378</v>
      </c>
      <c r="E182" s="488" t="s">
        <v>379</v>
      </c>
      <c r="F182" s="300" t="s">
        <v>92</v>
      </c>
      <c r="G182" s="489" t="s">
        <v>375</v>
      </c>
      <c r="H182" s="482" t="s">
        <v>196</v>
      </c>
      <c r="I182" s="498">
        <v>35.700000000000003</v>
      </c>
      <c r="J182" s="526"/>
      <c r="K182" s="333">
        <f t="shared" si="6"/>
        <v>40</v>
      </c>
      <c r="L182" s="534">
        <v>40</v>
      </c>
      <c r="M182" s="534"/>
      <c r="N182" s="247" t="e">
        <f>IF(L182="nio",0,IF(L182&gt;0,L182*I182/P182,0))*VLOOKUP(B182,'2-Kosten per locatie'!$A$14:$C$31,3,FALSE)</f>
        <v>#DIV/0!</v>
      </c>
      <c r="O182" s="247">
        <f>IF(M182&gt;0,M182*I182/Q182,0)*VLOOKUP(B182,'2-Kosten per locatie'!$A$14:$C$31,3,FALSE)</f>
        <v>0</v>
      </c>
      <c r="P182" s="334">
        <f>IF(L182="nio",0,IF(L182&gt;0,VLOOKUP(F182,'3-Productie normen'!A:O,VLOOKUP(L182,'3-Productie normen'!$B$38:$C$48,2,FALSE),FALSE)))*J182</f>
        <v>0</v>
      </c>
      <c r="Q182" s="334">
        <f t="shared" si="7"/>
        <v>0</v>
      </c>
      <c r="R182" s="335" t="str">
        <f>VLOOKUP(F182,'3-Productie normen'!A:P,16,FALSE)</f>
        <v>V</v>
      </c>
      <c r="S182" s="335"/>
      <c r="U182" s="336">
        <f t="shared" si="8"/>
        <v>1428</v>
      </c>
      <c r="V182" s="2"/>
    </row>
    <row r="183" spans="1:22" ht="14.1" customHeight="1">
      <c r="A183" s="75">
        <v>183</v>
      </c>
      <c r="B183" s="300" t="s">
        <v>39</v>
      </c>
      <c r="C183" s="481" t="s">
        <v>135</v>
      </c>
      <c r="D183" s="487" t="s">
        <v>380</v>
      </c>
      <c r="E183" s="488" t="s">
        <v>381</v>
      </c>
      <c r="F183" s="488" t="s">
        <v>92</v>
      </c>
      <c r="G183" s="488" t="s">
        <v>382</v>
      </c>
      <c r="H183" s="482" t="s">
        <v>382</v>
      </c>
      <c r="I183" s="498">
        <v>24.9</v>
      </c>
      <c r="J183" s="526"/>
      <c r="K183" s="333">
        <f t="shared" si="6"/>
        <v>40</v>
      </c>
      <c r="L183" s="534">
        <v>40</v>
      </c>
      <c r="M183" s="534"/>
      <c r="N183" s="247" t="e">
        <f>IF(L183="nio",0,IF(L183&gt;0,L183*I183/P183,0))*VLOOKUP(B183,'2-Kosten per locatie'!$A$14:$C$31,3,FALSE)</f>
        <v>#DIV/0!</v>
      </c>
      <c r="O183" s="247">
        <f>IF(M183&gt;0,M183*I183/Q183,0)*VLOOKUP(B183,'2-Kosten per locatie'!$A$14:$C$31,3,FALSE)</f>
        <v>0</v>
      </c>
      <c r="P183" s="334">
        <f>IF(L183="nio",0,IF(L183&gt;0,VLOOKUP(F183,'3-Productie normen'!A:O,VLOOKUP(L183,'3-Productie normen'!$B$38:$C$48,2,FALSE),FALSE)))*J183</f>
        <v>0</v>
      </c>
      <c r="Q183" s="334">
        <f t="shared" si="7"/>
        <v>0</v>
      </c>
      <c r="R183" s="335" t="str">
        <f>VLOOKUP(F183,'3-Productie normen'!A:P,16,FALSE)</f>
        <v>V</v>
      </c>
      <c r="S183" s="335"/>
      <c r="U183" s="336">
        <f t="shared" si="8"/>
        <v>996</v>
      </c>
      <c r="V183" s="2"/>
    </row>
    <row r="184" spans="1:22" ht="14.1" customHeight="1">
      <c r="A184" s="75">
        <v>184</v>
      </c>
      <c r="B184" s="300" t="s">
        <v>39</v>
      </c>
      <c r="C184" s="481" t="s">
        <v>135</v>
      </c>
      <c r="D184" s="487" t="s">
        <v>383</v>
      </c>
      <c r="E184" s="488" t="s">
        <v>299</v>
      </c>
      <c r="F184" s="300" t="s">
        <v>91</v>
      </c>
      <c r="G184" s="488" t="s">
        <v>311</v>
      </c>
      <c r="H184" s="482" t="s">
        <v>138</v>
      </c>
      <c r="I184" s="498">
        <v>4.8</v>
      </c>
      <c r="J184" s="526"/>
      <c r="K184" s="333">
        <f t="shared" si="6"/>
        <v>200</v>
      </c>
      <c r="L184" s="534">
        <v>200</v>
      </c>
      <c r="M184" s="534"/>
      <c r="N184" s="247" t="e">
        <f>IF(L184="nio",0,IF(L184&gt;0,L184*I184/P184,0))*VLOOKUP(B184,'2-Kosten per locatie'!$A$14:$C$31,3,FALSE)</f>
        <v>#DIV/0!</v>
      </c>
      <c r="O184" s="247">
        <f>IF(M184&gt;0,M184*I184/Q184,0)*VLOOKUP(B184,'2-Kosten per locatie'!$A$14:$C$31,3,FALSE)</f>
        <v>0</v>
      </c>
      <c r="P184" s="334">
        <f>IF(L184="nio",0,IF(L184&gt;0,VLOOKUP(F184,'3-Productie normen'!A:O,VLOOKUP(L184,'3-Productie normen'!$B$38:$C$48,2,FALSE),FALSE)))*J184</f>
        <v>0</v>
      </c>
      <c r="Q184" s="334">
        <f t="shared" si="7"/>
        <v>0</v>
      </c>
      <c r="R184" s="335" t="str">
        <f>VLOOKUP(F184,'3-Productie normen'!A:P,16,FALSE)</f>
        <v>V</v>
      </c>
      <c r="S184" s="335"/>
      <c r="U184" s="336">
        <f t="shared" si="8"/>
        <v>960</v>
      </c>
      <c r="V184" s="2"/>
    </row>
    <row r="185" spans="1:22" ht="14.1" customHeight="1">
      <c r="A185" s="75">
        <v>185</v>
      </c>
      <c r="B185" s="300" t="s">
        <v>39</v>
      </c>
      <c r="C185" s="481" t="s">
        <v>135</v>
      </c>
      <c r="D185" s="487" t="s">
        <v>384</v>
      </c>
      <c r="E185" s="488" t="s">
        <v>385</v>
      </c>
      <c r="F185" s="72" t="s">
        <v>97</v>
      </c>
      <c r="G185" s="488" t="s">
        <v>311</v>
      </c>
      <c r="H185" s="482" t="s">
        <v>138</v>
      </c>
      <c r="I185" s="498">
        <v>19.7</v>
      </c>
      <c r="J185" s="526"/>
      <c r="K185" s="333">
        <f t="shared" si="6"/>
        <v>200</v>
      </c>
      <c r="L185" s="534">
        <v>200</v>
      </c>
      <c r="M185" s="534"/>
      <c r="N185" s="247" t="e">
        <f>IF(L185="nio",0,IF(L185&gt;0,L185*I185/P185,0))*VLOOKUP(B185,'2-Kosten per locatie'!$A$14:$C$31,3,FALSE)</f>
        <v>#DIV/0!</v>
      </c>
      <c r="O185" s="247">
        <f>IF(M185&gt;0,M185*I185/Q185,0)*VLOOKUP(B185,'2-Kosten per locatie'!$A$14:$C$31,3,FALSE)</f>
        <v>0</v>
      </c>
      <c r="P185" s="334">
        <f>IF(L185="nio",0,IF(L185&gt;0,VLOOKUP(F185,'3-Productie normen'!A:O,VLOOKUP(L185,'3-Productie normen'!$B$38:$C$48,2,FALSE),FALSE)))*J185</f>
        <v>0</v>
      </c>
      <c r="Q185" s="334">
        <f t="shared" si="7"/>
        <v>0</v>
      </c>
      <c r="R185" s="335" t="str">
        <f>VLOOKUP(F185,'3-Productie normen'!A:P,16,FALSE)</f>
        <v>V</v>
      </c>
      <c r="S185" s="335"/>
      <c r="U185" s="336">
        <f t="shared" si="8"/>
        <v>3940</v>
      </c>
      <c r="V185" s="2"/>
    </row>
    <row r="186" spans="1:22" ht="14.1" customHeight="1">
      <c r="A186" s="75">
        <v>186</v>
      </c>
      <c r="B186" s="300" t="s">
        <v>39</v>
      </c>
      <c r="C186" s="481" t="s">
        <v>135</v>
      </c>
      <c r="D186" s="487" t="s">
        <v>386</v>
      </c>
      <c r="E186" s="488" t="s">
        <v>387</v>
      </c>
      <c r="F186" s="300" t="s">
        <v>100</v>
      </c>
      <c r="G186" s="488"/>
      <c r="H186" s="482" t="s">
        <v>196</v>
      </c>
      <c r="I186" s="498">
        <v>2.4</v>
      </c>
      <c r="J186" s="526"/>
      <c r="K186" s="333">
        <f t="shared" si="6"/>
        <v>0</v>
      </c>
      <c r="L186" s="534" t="s">
        <v>147</v>
      </c>
      <c r="M186" s="534"/>
      <c r="N186" s="247">
        <f>IF(L186="nio",0,IF(L186&gt;0,L186*I186/P186,0))*VLOOKUP(B186,'2-Kosten per locatie'!$A$14:$C$31,3,FALSE)</f>
        <v>0</v>
      </c>
      <c r="O186" s="247">
        <f>IF(M186&gt;0,M186*I186/Q186,0)*VLOOKUP(B186,'2-Kosten per locatie'!$A$14:$C$31,3,FALSE)</f>
        <v>0</v>
      </c>
      <c r="P186" s="334">
        <f>IF(L186="nio",0,IF(L186&gt;0,VLOOKUP(F186,'3-Productie normen'!A:O,VLOOKUP(L186,'3-Productie normen'!$B$38:$C$48,2,FALSE),FALSE)))*J186</f>
        <v>0</v>
      </c>
      <c r="Q186" s="334">
        <f t="shared" si="7"/>
        <v>0</v>
      </c>
      <c r="R186" s="335" t="str">
        <f>VLOOKUP(F186,'3-Productie normen'!A:P,16,FALSE)</f>
        <v>nvt</v>
      </c>
      <c r="S186" s="335"/>
      <c r="U186" s="336">
        <f t="shared" si="8"/>
        <v>0</v>
      </c>
      <c r="V186" s="2"/>
    </row>
    <row r="187" spans="1:22" ht="14.1" customHeight="1">
      <c r="A187" s="75">
        <v>187</v>
      </c>
      <c r="B187" s="300" t="s">
        <v>39</v>
      </c>
      <c r="C187" s="481" t="s">
        <v>135</v>
      </c>
      <c r="D187" s="487" t="s">
        <v>388</v>
      </c>
      <c r="E187" s="488" t="s">
        <v>209</v>
      </c>
      <c r="F187" s="300" t="s">
        <v>100</v>
      </c>
      <c r="G187" s="488"/>
      <c r="H187" s="482" t="s">
        <v>196</v>
      </c>
      <c r="I187" s="498">
        <v>1.5</v>
      </c>
      <c r="J187" s="526"/>
      <c r="K187" s="333">
        <f t="shared" si="6"/>
        <v>0</v>
      </c>
      <c r="L187" s="534" t="s">
        <v>147</v>
      </c>
      <c r="M187" s="534"/>
      <c r="N187" s="247">
        <f>IF(L187="nio",0,IF(L187&gt;0,L187*I187/P187,0))*VLOOKUP(B187,'2-Kosten per locatie'!$A$14:$C$31,3,FALSE)</f>
        <v>0</v>
      </c>
      <c r="O187" s="247">
        <f>IF(M187&gt;0,M187*I187/Q187,0)*VLOOKUP(B187,'2-Kosten per locatie'!$A$14:$C$31,3,FALSE)</f>
        <v>0</v>
      </c>
      <c r="P187" s="334">
        <f>IF(L187="nio",0,IF(L187&gt;0,VLOOKUP(F187,'3-Productie normen'!A:O,VLOOKUP(L187,'3-Productie normen'!$B$38:$C$48,2,FALSE),FALSE)))*J187</f>
        <v>0</v>
      </c>
      <c r="Q187" s="334">
        <f t="shared" si="7"/>
        <v>0</v>
      </c>
      <c r="R187" s="335" t="str">
        <f>VLOOKUP(F187,'3-Productie normen'!A:P,16,FALSE)</f>
        <v>nvt</v>
      </c>
      <c r="S187" s="335"/>
      <c r="U187" s="336">
        <f t="shared" si="8"/>
        <v>0</v>
      </c>
      <c r="V187" s="2"/>
    </row>
    <row r="188" spans="1:22" ht="14.1" customHeight="1">
      <c r="A188" s="75">
        <v>188</v>
      </c>
      <c r="B188" s="300" t="s">
        <v>39</v>
      </c>
      <c r="C188" s="481" t="s">
        <v>135</v>
      </c>
      <c r="D188" s="487" t="s">
        <v>389</v>
      </c>
      <c r="E188" s="488" t="s">
        <v>390</v>
      </c>
      <c r="F188" s="72" t="s">
        <v>97</v>
      </c>
      <c r="G188" s="488" t="s">
        <v>311</v>
      </c>
      <c r="H188" s="482" t="s">
        <v>138</v>
      </c>
      <c r="I188" s="498">
        <v>14.8</v>
      </c>
      <c r="J188" s="526"/>
      <c r="K188" s="333">
        <f t="shared" si="6"/>
        <v>200</v>
      </c>
      <c r="L188" s="534">
        <v>200</v>
      </c>
      <c r="M188" s="534"/>
      <c r="N188" s="247" t="e">
        <f>IF(L188="nio",0,IF(L188&gt;0,L188*I188/P188,0))*VLOOKUP(B188,'2-Kosten per locatie'!$A$14:$C$31,3,FALSE)</f>
        <v>#DIV/0!</v>
      </c>
      <c r="O188" s="247">
        <f>IF(M188&gt;0,M188*I188/Q188,0)*VLOOKUP(B188,'2-Kosten per locatie'!$A$14:$C$31,3,FALSE)</f>
        <v>0</v>
      </c>
      <c r="P188" s="334">
        <f>IF(L188="nio",0,IF(L188&gt;0,VLOOKUP(F188,'3-Productie normen'!A:O,VLOOKUP(L188,'3-Productie normen'!$B$38:$C$48,2,FALSE),FALSE)))*J188</f>
        <v>0</v>
      </c>
      <c r="Q188" s="334">
        <f t="shared" si="7"/>
        <v>0</v>
      </c>
      <c r="R188" s="335" t="str">
        <f>VLOOKUP(F188,'3-Productie normen'!A:P,16,FALSE)</f>
        <v>V</v>
      </c>
      <c r="S188" s="335"/>
      <c r="U188" s="336">
        <f t="shared" si="8"/>
        <v>2960</v>
      </c>
      <c r="V188" s="2"/>
    </row>
    <row r="189" spans="1:22" ht="14.1" customHeight="1">
      <c r="A189" s="75">
        <v>189</v>
      </c>
      <c r="B189" s="300" t="s">
        <v>39</v>
      </c>
      <c r="C189" s="481" t="s">
        <v>135</v>
      </c>
      <c r="D189" s="487" t="s">
        <v>391</v>
      </c>
      <c r="E189" s="488" t="s">
        <v>190</v>
      </c>
      <c r="F189" s="300" t="s">
        <v>92</v>
      </c>
      <c r="G189" s="488" t="s">
        <v>311</v>
      </c>
      <c r="H189" s="482" t="s">
        <v>138</v>
      </c>
      <c r="I189" s="498">
        <v>2.9</v>
      </c>
      <c r="J189" s="526"/>
      <c r="K189" s="333">
        <f t="shared" si="6"/>
        <v>40</v>
      </c>
      <c r="L189" s="534">
        <v>40</v>
      </c>
      <c r="M189" s="534"/>
      <c r="N189" s="247" t="e">
        <f>IF(L189="nio",0,IF(L189&gt;0,L189*I189/P189,0))*VLOOKUP(B189,'2-Kosten per locatie'!$A$14:$C$31,3,FALSE)</f>
        <v>#DIV/0!</v>
      </c>
      <c r="O189" s="247">
        <f>IF(M189&gt;0,M189*I189/Q189,0)*VLOOKUP(B189,'2-Kosten per locatie'!$A$14:$C$31,3,FALSE)</f>
        <v>0</v>
      </c>
      <c r="P189" s="334">
        <f>IF(L189="nio",0,IF(L189&gt;0,VLOOKUP(F189,'3-Productie normen'!A:O,VLOOKUP(L189,'3-Productie normen'!$B$38:$C$48,2,FALSE),FALSE)))*J189</f>
        <v>0</v>
      </c>
      <c r="Q189" s="334">
        <f t="shared" si="7"/>
        <v>0</v>
      </c>
      <c r="R189" s="335" t="str">
        <f>VLOOKUP(F189,'3-Productie normen'!A:P,16,FALSE)</f>
        <v>V</v>
      </c>
      <c r="S189" s="335"/>
      <c r="U189" s="336">
        <f t="shared" si="8"/>
        <v>116</v>
      </c>
      <c r="V189" s="2"/>
    </row>
    <row r="190" spans="1:22" ht="14.1" customHeight="1">
      <c r="A190" s="75">
        <v>190</v>
      </c>
      <c r="B190" s="300" t="s">
        <v>39</v>
      </c>
      <c r="C190" s="481" t="s">
        <v>135</v>
      </c>
      <c r="D190" s="487" t="s">
        <v>392</v>
      </c>
      <c r="E190" s="488" t="s">
        <v>183</v>
      </c>
      <c r="F190" s="72" t="s">
        <v>78</v>
      </c>
      <c r="G190" s="488" t="s">
        <v>311</v>
      </c>
      <c r="H190" s="482" t="s">
        <v>138</v>
      </c>
      <c r="I190" s="498">
        <v>301</v>
      </c>
      <c r="J190" s="526"/>
      <c r="K190" s="333">
        <f t="shared" si="6"/>
        <v>200</v>
      </c>
      <c r="L190" s="534">
        <v>200</v>
      </c>
      <c r="M190" s="534"/>
      <c r="N190" s="247" t="e">
        <f>IF(L190="nio",0,IF(L190&gt;0,L190*I190/P190,0))*VLOOKUP(B190,'2-Kosten per locatie'!$A$14:$C$31,3,FALSE)</f>
        <v>#DIV/0!</v>
      </c>
      <c r="O190" s="247">
        <f>IF(M190&gt;0,M190*I190/Q190,0)*VLOOKUP(B190,'2-Kosten per locatie'!$A$14:$C$31,3,FALSE)</f>
        <v>0</v>
      </c>
      <c r="P190" s="334">
        <f>IF(L190="nio",0,IF(L190&gt;0,VLOOKUP(F190,'3-Productie normen'!A:O,VLOOKUP(L190,'3-Productie normen'!$B$38:$C$48,2,FALSE),FALSE)))*J190</f>
        <v>0</v>
      </c>
      <c r="Q190" s="334">
        <f t="shared" si="7"/>
        <v>0</v>
      </c>
      <c r="R190" s="335" t="str">
        <f>VLOOKUP(F190,'3-Productie normen'!A:P,16,FALSE)</f>
        <v>V</v>
      </c>
      <c r="S190" s="335"/>
      <c r="U190" s="336">
        <f t="shared" si="8"/>
        <v>60200</v>
      </c>
      <c r="V190" s="2"/>
    </row>
    <row r="191" spans="1:22" ht="14.1" customHeight="1">
      <c r="A191" s="75">
        <v>191</v>
      </c>
      <c r="B191" s="300" t="s">
        <v>39</v>
      </c>
      <c r="C191" s="481" t="s">
        <v>135</v>
      </c>
      <c r="D191" s="487" t="s">
        <v>393</v>
      </c>
      <c r="E191" s="488" t="s">
        <v>394</v>
      </c>
      <c r="F191" s="72" t="s">
        <v>87</v>
      </c>
      <c r="G191" s="488" t="s">
        <v>311</v>
      </c>
      <c r="H191" s="482" t="s">
        <v>138</v>
      </c>
      <c r="I191" s="498">
        <v>60.5</v>
      </c>
      <c r="J191" s="526"/>
      <c r="K191" s="333">
        <f t="shared" si="6"/>
        <v>200</v>
      </c>
      <c r="L191" s="534">
        <v>200</v>
      </c>
      <c r="M191" s="534"/>
      <c r="N191" s="247" t="e">
        <f>IF(L191="nio",0,IF(L191&gt;0,L191*I191/P191,0))*VLOOKUP(B191,'2-Kosten per locatie'!$A$14:$C$31,3,FALSE)</f>
        <v>#DIV/0!</v>
      </c>
      <c r="O191" s="247">
        <f>IF(M191&gt;0,M191*I191/Q191,0)*VLOOKUP(B191,'2-Kosten per locatie'!$A$14:$C$31,3,FALSE)</f>
        <v>0</v>
      </c>
      <c r="P191" s="334">
        <f>IF(L191="nio",0,IF(L191&gt;0,VLOOKUP(F191,'3-Productie normen'!A:O,VLOOKUP(L191,'3-Productie normen'!$B$38:$C$48,2,FALSE),FALSE)))*J191</f>
        <v>0</v>
      </c>
      <c r="Q191" s="334">
        <f t="shared" si="7"/>
        <v>0</v>
      </c>
      <c r="R191" s="335" t="str">
        <f>VLOOKUP(F191,'3-Productie normen'!A:P,16,FALSE)</f>
        <v>V</v>
      </c>
      <c r="S191" s="335"/>
      <c r="U191" s="336">
        <f t="shared" si="8"/>
        <v>12100</v>
      </c>
      <c r="V191" s="2"/>
    </row>
    <row r="192" spans="1:22" ht="14.1" customHeight="1">
      <c r="A192" s="75">
        <v>192</v>
      </c>
      <c r="B192" s="300" t="s">
        <v>39</v>
      </c>
      <c r="C192" s="481" t="s">
        <v>135</v>
      </c>
      <c r="D192" s="487" t="s">
        <v>395</v>
      </c>
      <c r="E192" s="488" t="s">
        <v>396</v>
      </c>
      <c r="F192" s="72" t="s">
        <v>92</v>
      </c>
      <c r="G192" s="488" t="s">
        <v>311</v>
      </c>
      <c r="H192" s="482" t="s">
        <v>138</v>
      </c>
      <c r="I192" s="498">
        <v>1.5</v>
      </c>
      <c r="J192" s="526"/>
      <c r="K192" s="333">
        <f t="shared" si="6"/>
        <v>40</v>
      </c>
      <c r="L192" s="534">
        <v>40</v>
      </c>
      <c r="M192" s="534"/>
      <c r="N192" s="247" t="e">
        <f>IF(L192="nio",0,IF(L192&gt;0,L192*I192/P192,0))*VLOOKUP(B192,'2-Kosten per locatie'!$A$14:$C$31,3,FALSE)</f>
        <v>#DIV/0!</v>
      </c>
      <c r="O192" s="247">
        <f>IF(M192&gt;0,M192*I192/Q192,0)*VLOOKUP(B192,'2-Kosten per locatie'!$A$14:$C$31,3,FALSE)</f>
        <v>0</v>
      </c>
      <c r="P192" s="334">
        <f>IF(L192="nio",0,IF(L192&gt;0,VLOOKUP(F192,'3-Productie normen'!A:O,VLOOKUP(L192,'3-Productie normen'!$B$38:$C$48,2,FALSE),FALSE)))*J192</f>
        <v>0</v>
      </c>
      <c r="Q192" s="334">
        <f t="shared" si="7"/>
        <v>0</v>
      </c>
      <c r="R192" s="335" t="str">
        <f>VLOOKUP(F192,'3-Productie normen'!A:P,16,FALSE)</f>
        <v>V</v>
      </c>
      <c r="S192" s="335"/>
      <c r="U192" s="336">
        <f t="shared" si="8"/>
        <v>60</v>
      </c>
      <c r="V192" s="2"/>
    </row>
    <row r="193" spans="1:22" ht="14.1" customHeight="1">
      <c r="A193" s="75">
        <v>193</v>
      </c>
      <c r="B193" s="300" t="s">
        <v>39</v>
      </c>
      <c r="C193" s="481" t="s">
        <v>135</v>
      </c>
      <c r="D193" s="487" t="s">
        <v>397</v>
      </c>
      <c r="E193" s="488" t="s">
        <v>209</v>
      </c>
      <c r="F193" s="72" t="s">
        <v>92</v>
      </c>
      <c r="G193" s="488" t="s">
        <v>311</v>
      </c>
      <c r="H193" s="482" t="s">
        <v>138</v>
      </c>
      <c r="I193" s="498">
        <v>1.5</v>
      </c>
      <c r="J193" s="526"/>
      <c r="K193" s="333">
        <f t="shared" si="6"/>
        <v>40</v>
      </c>
      <c r="L193" s="534">
        <v>40</v>
      </c>
      <c r="M193" s="534"/>
      <c r="N193" s="247" t="e">
        <f>IF(L193="nio",0,IF(L193&gt;0,L193*I193/P193,0))*VLOOKUP(B193,'2-Kosten per locatie'!$A$14:$C$31,3,FALSE)</f>
        <v>#DIV/0!</v>
      </c>
      <c r="O193" s="247">
        <f>IF(M193&gt;0,M193*I193/Q193,0)*VLOOKUP(B193,'2-Kosten per locatie'!$A$14:$C$31,3,FALSE)</f>
        <v>0</v>
      </c>
      <c r="P193" s="334">
        <f>IF(L193="nio",0,IF(L193&gt;0,VLOOKUP(F193,'3-Productie normen'!A:O,VLOOKUP(L193,'3-Productie normen'!$B$38:$C$48,2,FALSE),FALSE)))*J193</f>
        <v>0</v>
      </c>
      <c r="Q193" s="334">
        <f t="shared" si="7"/>
        <v>0</v>
      </c>
      <c r="R193" s="335" t="str">
        <f>VLOOKUP(F193,'3-Productie normen'!A:P,16,FALSE)</f>
        <v>V</v>
      </c>
      <c r="S193" s="335"/>
      <c r="U193" s="336">
        <f t="shared" si="8"/>
        <v>60</v>
      </c>
      <c r="V193" s="2"/>
    </row>
    <row r="194" spans="1:22" ht="14.1" customHeight="1">
      <c r="A194" s="75">
        <v>194</v>
      </c>
      <c r="B194" s="300" t="s">
        <v>39</v>
      </c>
      <c r="C194" s="481" t="s">
        <v>135</v>
      </c>
      <c r="D194" s="487" t="s">
        <v>398</v>
      </c>
      <c r="E194" s="488" t="s">
        <v>399</v>
      </c>
      <c r="F194" s="72" t="s">
        <v>76</v>
      </c>
      <c r="G194" s="488" t="s">
        <v>311</v>
      </c>
      <c r="H194" s="482" t="s">
        <v>138</v>
      </c>
      <c r="I194" s="498">
        <v>3.1</v>
      </c>
      <c r="J194" s="526"/>
      <c r="K194" s="333">
        <f t="shared" si="6"/>
        <v>120</v>
      </c>
      <c r="L194" s="534">
        <v>120</v>
      </c>
      <c r="M194" s="534"/>
      <c r="N194" s="247" t="e">
        <f>IF(L194="nio",0,IF(L194&gt;0,L194*I194/P194,0))*VLOOKUP(B194,'2-Kosten per locatie'!$A$14:$C$31,3,FALSE)</f>
        <v>#DIV/0!</v>
      </c>
      <c r="O194" s="247">
        <f>IF(M194&gt;0,M194*I194/Q194,0)*VLOOKUP(B194,'2-Kosten per locatie'!$A$14:$C$31,3,FALSE)</f>
        <v>0</v>
      </c>
      <c r="P194" s="334">
        <f>IF(L194="nio",0,IF(L194&gt;0,VLOOKUP(F194,'3-Productie normen'!A:O,VLOOKUP(L194,'3-Productie normen'!$B$38:$C$48,2,FALSE),FALSE)))*J194</f>
        <v>0</v>
      </c>
      <c r="Q194" s="334">
        <f t="shared" si="7"/>
        <v>0</v>
      </c>
      <c r="R194" s="335" t="str">
        <f>VLOOKUP(F194,'3-Productie normen'!A:P,16,FALSE)</f>
        <v>B</v>
      </c>
      <c r="S194" s="335"/>
      <c r="U194" s="336">
        <f t="shared" si="8"/>
        <v>372</v>
      </c>
      <c r="V194" s="2"/>
    </row>
    <row r="195" spans="1:22" ht="14.1" customHeight="1">
      <c r="A195" s="75">
        <v>195</v>
      </c>
      <c r="B195" s="300" t="s">
        <v>39</v>
      </c>
      <c r="C195" s="481" t="s">
        <v>135</v>
      </c>
      <c r="D195" s="487" t="s">
        <v>400</v>
      </c>
      <c r="E195" s="488" t="s">
        <v>265</v>
      </c>
      <c r="F195" s="72" t="s">
        <v>87</v>
      </c>
      <c r="G195" s="488" t="s">
        <v>401</v>
      </c>
      <c r="H195" s="482" t="s">
        <v>196</v>
      </c>
      <c r="I195" s="498">
        <v>16.5</v>
      </c>
      <c r="J195" s="526"/>
      <c r="K195" s="333">
        <f t="shared" si="6"/>
        <v>200</v>
      </c>
      <c r="L195" s="534">
        <v>200</v>
      </c>
      <c r="M195" s="534"/>
      <c r="N195" s="247" t="e">
        <f>IF(L195="nio",0,IF(L195&gt;0,L195*I195/P195,0))*VLOOKUP(B195,'2-Kosten per locatie'!$A$14:$C$31,3,FALSE)</f>
        <v>#DIV/0!</v>
      </c>
      <c r="O195" s="247">
        <f>IF(M195&gt;0,M195*I195/Q195,0)*VLOOKUP(B195,'2-Kosten per locatie'!$A$14:$C$31,3,FALSE)</f>
        <v>0</v>
      </c>
      <c r="P195" s="334">
        <f>IF(L195="nio",0,IF(L195&gt;0,VLOOKUP(F195,'3-Productie normen'!A:O,VLOOKUP(L195,'3-Productie normen'!$B$38:$C$48,2,FALSE),FALSE)))*J195</f>
        <v>0</v>
      </c>
      <c r="Q195" s="334">
        <f t="shared" si="7"/>
        <v>0</v>
      </c>
      <c r="R195" s="335" t="str">
        <f>VLOOKUP(F195,'3-Productie normen'!A:P,16,FALSE)</f>
        <v>V</v>
      </c>
      <c r="S195" s="335"/>
      <c r="U195" s="336">
        <f t="shared" si="8"/>
        <v>3300</v>
      </c>
      <c r="V195" s="2"/>
    </row>
    <row r="196" spans="1:22" ht="14.1" customHeight="1">
      <c r="A196" s="75">
        <v>196</v>
      </c>
      <c r="B196" s="300" t="s">
        <v>39</v>
      </c>
      <c r="C196" s="481" t="s">
        <v>135</v>
      </c>
      <c r="D196" s="487" t="s">
        <v>402</v>
      </c>
      <c r="E196" s="488" t="s">
        <v>265</v>
      </c>
      <c r="F196" s="72" t="s">
        <v>87</v>
      </c>
      <c r="G196" s="488" t="s">
        <v>401</v>
      </c>
      <c r="H196" s="482" t="s">
        <v>196</v>
      </c>
      <c r="I196" s="498">
        <v>17.2</v>
      </c>
      <c r="J196" s="526"/>
      <c r="K196" s="333">
        <f t="shared" si="6"/>
        <v>200</v>
      </c>
      <c r="L196" s="534">
        <v>200</v>
      </c>
      <c r="M196" s="534"/>
      <c r="N196" s="247" t="e">
        <f>IF(L196="nio",0,IF(L196&gt;0,L196*I196/P196,0))*VLOOKUP(B196,'2-Kosten per locatie'!$A$14:$C$31,3,FALSE)</f>
        <v>#DIV/0!</v>
      </c>
      <c r="O196" s="247">
        <f>IF(M196&gt;0,M196*I196/Q196,0)*VLOOKUP(B196,'2-Kosten per locatie'!$A$14:$C$31,3,FALSE)</f>
        <v>0</v>
      </c>
      <c r="P196" s="334">
        <f>IF(L196="nio",0,IF(L196&gt;0,VLOOKUP(F196,'3-Productie normen'!A:O,VLOOKUP(L196,'3-Productie normen'!$B$38:$C$48,2,FALSE),FALSE)))*J196</f>
        <v>0</v>
      </c>
      <c r="Q196" s="334">
        <f t="shared" si="7"/>
        <v>0</v>
      </c>
      <c r="R196" s="335" t="str">
        <f>VLOOKUP(F196,'3-Productie normen'!A:P,16,FALSE)</f>
        <v>V</v>
      </c>
      <c r="S196" s="335"/>
      <c r="U196" s="336">
        <f t="shared" si="8"/>
        <v>3440</v>
      </c>
      <c r="V196" s="2"/>
    </row>
    <row r="197" spans="1:22" ht="14.1" customHeight="1">
      <c r="A197" s="75">
        <v>197</v>
      </c>
      <c r="B197" s="300" t="s">
        <v>39</v>
      </c>
      <c r="C197" s="481" t="s">
        <v>135</v>
      </c>
      <c r="D197" s="487" t="s">
        <v>403</v>
      </c>
      <c r="E197" s="488" t="s">
        <v>404</v>
      </c>
      <c r="F197" s="72" t="s">
        <v>92</v>
      </c>
      <c r="G197" s="488" t="s">
        <v>401</v>
      </c>
      <c r="H197" s="482" t="s">
        <v>196</v>
      </c>
      <c r="I197" s="498">
        <v>26.4</v>
      </c>
      <c r="J197" s="526"/>
      <c r="K197" s="333">
        <f t="shared" si="6"/>
        <v>40</v>
      </c>
      <c r="L197" s="534">
        <v>40</v>
      </c>
      <c r="M197" s="534"/>
      <c r="N197" s="247" t="e">
        <f>IF(L197="nio",0,IF(L197&gt;0,L197*I197/P197,0))*VLOOKUP(B197,'2-Kosten per locatie'!$A$14:$C$31,3,FALSE)</f>
        <v>#DIV/0!</v>
      </c>
      <c r="O197" s="247">
        <f>IF(M197&gt;0,M197*I197/Q197,0)*VLOOKUP(B197,'2-Kosten per locatie'!$A$14:$C$31,3,FALSE)</f>
        <v>0</v>
      </c>
      <c r="P197" s="334">
        <f>IF(L197="nio",0,IF(L197&gt;0,VLOOKUP(F197,'3-Productie normen'!A:O,VLOOKUP(L197,'3-Productie normen'!$B$38:$C$48,2,FALSE),FALSE)))*J197</f>
        <v>0</v>
      </c>
      <c r="Q197" s="334">
        <f t="shared" si="7"/>
        <v>0</v>
      </c>
      <c r="R197" s="335" t="str">
        <f>VLOOKUP(F197,'3-Productie normen'!A:P,16,FALSE)</f>
        <v>V</v>
      </c>
      <c r="S197" s="335"/>
      <c r="U197" s="336">
        <f t="shared" si="8"/>
        <v>1056</v>
      </c>
      <c r="V197" s="2"/>
    </row>
    <row r="198" spans="1:22" ht="14.1" customHeight="1">
      <c r="A198" s="75">
        <v>198</v>
      </c>
      <c r="B198" s="300" t="s">
        <v>39</v>
      </c>
      <c r="C198" s="481" t="s">
        <v>135</v>
      </c>
      <c r="D198" s="487" t="s">
        <v>405</v>
      </c>
      <c r="E198" s="488" t="s">
        <v>406</v>
      </c>
      <c r="F198" s="72" t="s">
        <v>89</v>
      </c>
      <c r="G198" s="488" t="s">
        <v>236</v>
      </c>
      <c r="H198" s="482" t="s">
        <v>237</v>
      </c>
      <c r="I198" s="498">
        <v>118.4</v>
      </c>
      <c r="J198" s="526"/>
      <c r="K198" s="333">
        <f t="shared" si="6"/>
        <v>200</v>
      </c>
      <c r="L198" s="534">
        <v>200</v>
      </c>
      <c r="M198" s="534"/>
      <c r="N198" s="247" t="e">
        <f>IF(L198="nio",0,IF(L198&gt;0,L198*I198/P198,0))*VLOOKUP(B198,'2-Kosten per locatie'!$A$14:$C$31,3,FALSE)</f>
        <v>#DIV/0!</v>
      </c>
      <c r="O198" s="247">
        <f>IF(M198&gt;0,M198*I198/Q198,0)*VLOOKUP(B198,'2-Kosten per locatie'!$A$14:$C$31,3,FALSE)</f>
        <v>0</v>
      </c>
      <c r="P198" s="334">
        <f>IF(L198="nio",0,IF(L198&gt;0,VLOOKUP(F198,'3-Productie normen'!A:O,VLOOKUP(L198,'3-Productie normen'!$B$38:$C$48,2,FALSE),FALSE)))*J198</f>
        <v>0</v>
      </c>
      <c r="Q198" s="334">
        <f t="shared" si="7"/>
        <v>0</v>
      </c>
      <c r="R198" s="335" t="str">
        <f>VLOOKUP(F198,'3-Productie normen'!A:P,16,FALSE)</f>
        <v>L</v>
      </c>
      <c r="S198" s="335"/>
      <c r="U198" s="336">
        <f t="shared" si="8"/>
        <v>23680</v>
      </c>
      <c r="V198" s="2"/>
    </row>
    <row r="199" spans="1:22" ht="14.1" customHeight="1">
      <c r="A199" s="75">
        <v>199</v>
      </c>
      <c r="B199" s="300" t="s">
        <v>39</v>
      </c>
      <c r="C199" s="481" t="s">
        <v>135</v>
      </c>
      <c r="D199" s="487" t="s">
        <v>407</v>
      </c>
      <c r="E199" s="488" t="s">
        <v>408</v>
      </c>
      <c r="F199" s="72" t="s">
        <v>92</v>
      </c>
      <c r="G199" s="488" t="s">
        <v>311</v>
      </c>
      <c r="H199" s="482" t="s">
        <v>138</v>
      </c>
      <c r="I199" s="498">
        <v>15.6</v>
      </c>
      <c r="J199" s="526"/>
      <c r="K199" s="333">
        <f t="shared" si="6"/>
        <v>40</v>
      </c>
      <c r="L199" s="534">
        <v>40</v>
      </c>
      <c r="M199" s="534"/>
      <c r="N199" s="247" t="e">
        <f>IF(L199="nio",0,IF(L199&gt;0,L199*I199/P199,0))*VLOOKUP(B199,'2-Kosten per locatie'!$A$14:$C$31,3,FALSE)</f>
        <v>#DIV/0!</v>
      </c>
      <c r="O199" s="247">
        <f>IF(M199&gt;0,M199*I199/Q199,0)*VLOOKUP(B199,'2-Kosten per locatie'!$A$14:$C$31,3,FALSE)</f>
        <v>0</v>
      </c>
      <c r="P199" s="334">
        <f>IF(L199="nio",0,IF(L199&gt;0,VLOOKUP(F199,'3-Productie normen'!A:O,VLOOKUP(L199,'3-Productie normen'!$B$38:$C$48,2,FALSE),FALSE)))*J199</f>
        <v>0</v>
      </c>
      <c r="Q199" s="334">
        <f t="shared" si="7"/>
        <v>0</v>
      </c>
      <c r="R199" s="335" t="str">
        <f>VLOOKUP(F199,'3-Productie normen'!A:P,16,FALSE)</f>
        <v>V</v>
      </c>
      <c r="S199" s="335"/>
      <c r="U199" s="336">
        <f t="shared" si="8"/>
        <v>624</v>
      </c>
      <c r="V199" s="2"/>
    </row>
    <row r="200" spans="1:22" ht="14.1" customHeight="1">
      <c r="A200" s="75">
        <v>200</v>
      </c>
      <c r="B200" s="300" t="s">
        <v>39</v>
      </c>
      <c r="C200" s="481" t="s">
        <v>135</v>
      </c>
      <c r="D200" s="487" t="s">
        <v>409</v>
      </c>
      <c r="E200" s="488" t="s">
        <v>408</v>
      </c>
      <c r="F200" s="72" t="s">
        <v>92</v>
      </c>
      <c r="G200" s="488" t="s">
        <v>311</v>
      </c>
      <c r="H200" s="482" t="s">
        <v>138</v>
      </c>
      <c r="I200" s="498">
        <v>12.3</v>
      </c>
      <c r="J200" s="526"/>
      <c r="K200" s="333">
        <f t="shared" ref="K200:K263" si="9">SUM(L200:M200)</f>
        <v>40</v>
      </c>
      <c r="L200" s="534">
        <v>40</v>
      </c>
      <c r="M200" s="534"/>
      <c r="N200" s="247" t="e">
        <f>IF(L200="nio",0,IF(L200&gt;0,L200*I200/P200,0))*VLOOKUP(B200,'2-Kosten per locatie'!$A$14:$C$31,3,FALSE)</f>
        <v>#DIV/0!</v>
      </c>
      <c r="O200" s="247">
        <f>IF(M200&gt;0,M200*I200/Q200,0)*VLOOKUP(B200,'2-Kosten per locatie'!$A$14:$C$31,3,FALSE)</f>
        <v>0</v>
      </c>
      <c r="P200" s="334">
        <f>IF(L200="nio",0,IF(L200&gt;0,VLOOKUP(F200,'3-Productie normen'!A:O,VLOOKUP(L200,'3-Productie normen'!$B$38:$C$48,2,FALSE),FALSE)))*J200</f>
        <v>0</v>
      </c>
      <c r="Q200" s="334">
        <f t="shared" ref="Q200:Q263" si="10">IF(M200&gt;0,P200*$Q$8,0)</f>
        <v>0</v>
      </c>
      <c r="R200" s="335" t="str">
        <f>VLOOKUP(F200,'3-Productie normen'!A:P,16,FALSE)</f>
        <v>V</v>
      </c>
      <c r="S200" s="335"/>
      <c r="U200" s="336">
        <f t="shared" ref="U200:U263" si="11">K200*I200</f>
        <v>492</v>
      </c>
      <c r="V200" s="2"/>
    </row>
    <row r="201" spans="1:22" ht="14.1" customHeight="1">
      <c r="A201" s="75">
        <v>201</v>
      </c>
      <c r="B201" s="300" t="s">
        <v>39</v>
      </c>
      <c r="C201" s="481" t="s">
        <v>135</v>
      </c>
      <c r="D201" s="487" t="s">
        <v>410</v>
      </c>
      <c r="E201" s="488" t="s">
        <v>411</v>
      </c>
      <c r="F201" s="300" t="s">
        <v>76</v>
      </c>
      <c r="G201" s="488" t="s">
        <v>311</v>
      </c>
      <c r="H201" s="437" t="s">
        <v>138</v>
      </c>
      <c r="I201" s="498">
        <v>10.199999999999999</v>
      </c>
      <c r="J201" s="526"/>
      <c r="K201" s="333">
        <f t="shared" si="9"/>
        <v>120</v>
      </c>
      <c r="L201" s="534">
        <v>120</v>
      </c>
      <c r="M201" s="534"/>
      <c r="N201" s="247" t="e">
        <f>IF(L201="nio",0,IF(L201&gt;0,L201*I201/P201,0))*VLOOKUP(B201,'2-Kosten per locatie'!$A$14:$C$31,3,FALSE)</f>
        <v>#DIV/0!</v>
      </c>
      <c r="O201" s="247">
        <f>IF(M201&gt;0,M201*I201/Q201,0)*VLOOKUP(B201,'2-Kosten per locatie'!$A$14:$C$31,3,FALSE)</f>
        <v>0</v>
      </c>
      <c r="P201" s="334">
        <f>IF(L201="nio",0,IF(L201&gt;0,VLOOKUP(F201,'3-Productie normen'!A:O,VLOOKUP(L201,'3-Productie normen'!$B$38:$C$48,2,FALSE),FALSE)))*J201</f>
        <v>0</v>
      </c>
      <c r="Q201" s="334">
        <f t="shared" si="10"/>
        <v>0</v>
      </c>
      <c r="R201" s="335" t="str">
        <f>VLOOKUP(F201,'3-Productie normen'!A:P,16,FALSE)</f>
        <v>B</v>
      </c>
      <c r="S201" s="335"/>
      <c r="U201" s="336">
        <f t="shared" si="11"/>
        <v>1224</v>
      </c>
      <c r="V201" s="2"/>
    </row>
    <row r="202" spans="1:22" ht="14.1" customHeight="1">
      <c r="A202" s="75">
        <v>202</v>
      </c>
      <c r="B202" s="300" t="s">
        <v>39</v>
      </c>
      <c r="C202" s="481" t="s">
        <v>135</v>
      </c>
      <c r="D202" s="487" t="s">
        <v>412</v>
      </c>
      <c r="E202" s="488" t="s">
        <v>413</v>
      </c>
      <c r="F202" s="72" t="s">
        <v>85</v>
      </c>
      <c r="G202" s="488" t="s">
        <v>414</v>
      </c>
      <c r="H202" s="437" t="s">
        <v>196</v>
      </c>
      <c r="I202" s="498">
        <v>21.9</v>
      </c>
      <c r="J202" s="526"/>
      <c r="K202" s="333">
        <f t="shared" si="9"/>
        <v>200</v>
      </c>
      <c r="L202" s="534">
        <v>200</v>
      </c>
      <c r="M202" s="534"/>
      <c r="N202" s="247" t="e">
        <f>IF(L202="nio",0,IF(L202&gt;0,L202*I202/P202,0))*VLOOKUP(B202,'2-Kosten per locatie'!$A$14:$C$31,3,FALSE)</f>
        <v>#DIV/0!</v>
      </c>
      <c r="O202" s="247">
        <f>IF(M202&gt;0,M202*I202/Q202,0)*VLOOKUP(B202,'2-Kosten per locatie'!$A$14:$C$31,3,FALSE)</f>
        <v>0</v>
      </c>
      <c r="P202" s="334">
        <f>IF(L202="nio",0,IF(L202&gt;0,VLOOKUP(F202,'3-Productie normen'!A:O,VLOOKUP(L202,'3-Productie normen'!$B$38:$C$48,2,FALSE),FALSE)))*J202</f>
        <v>0</v>
      </c>
      <c r="Q202" s="334">
        <f t="shared" si="10"/>
        <v>0</v>
      </c>
      <c r="R202" s="335" t="str">
        <f>VLOOKUP(F202,'3-Productie normen'!A:P,16,FALSE)</f>
        <v>V</v>
      </c>
      <c r="S202" s="335"/>
      <c r="U202" s="336">
        <f t="shared" si="11"/>
        <v>4380</v>
      </c>
      <c r="V202" s="2"/>
    </row>
    <row r="203" spans="1:22" ht="14.1" customHeight="1">
      <c r="A203" s="75">
        <v>203</v>
      </c>
      <c r="B203" s="300" t="s">
        <v>39</v>
      </c>
      <c r="C203" s="481" t="s">
        <v>135</v>
      </c>
      <c r="D203" s="487" t="s">
        <v>415</v>
      </c>
      <c r="E203" s="488" t="s">
        <v>416</v>
      </c>
      <c r="F203" s="72" t="s">
        <v>85</v>
      </c>
      <c r="G203" s="488" t="s">
        <v>414</v>
      </c>
      <c r="H203" s="437" t="s">
        <v>196</v>
      </c>
      <c r="I203" s="498">
        <v>254.4</v>
      </c>
      <c r="J203" s="526"/>
      <c r="K203" s="333">
        <f t="shared" si="9"/>
        <v>200</v>
      </c>
      <c r="L203" s="534">
        <v>200</v>
      </c>
      <c r="M203" s="534"/>
      <c r="N203" s="247" t="e">
        <f>IF(L203="nio",0,IF(L203&gt;0,L203*I203/P203,0))*VLOOKUP(B203,'2-Kosten per locatie'!$A$14:$C$31,3,FALSE)</f>
        <v>#DIV/0!</v>
      </c>
      <c r="O203" s="247">
        <f>IF(M203&gt;0,M203*I203/Q203,0)*VLOOKUP(B203,'2-Kosten per locatie'!$A$14:$C$31,3,FALSE)</f>
        <v>0</v>
      </c>
      <c r="P203" s="334">
        <f>IF(L203="nio",0,IF(L203&gt;0,VLOOKUP(F203,'3-Productie normen'!A:O,VLOOKUP(L203,'3-Productie normen'!$B$38:$C$48,2,FALSE),FALSE)))*J203</f>
        <v>0</v>
      </c>
      <c r="Q203" s="334">
        <f t="shared" si="10"/>
        <v>0</v>
      </c>
      <c r="R203" s="335" t="str">
        <f>VLOOKUP(F203,'3-Productie normen'!A:P,16,FALSE)</f>
        <v>V</v>
      </c>
      <c r="S203" s="335"/>
      <c r="U203" s="336">
        <f t="shared" si="11"/>
        <v>50880</v>
      </c>
      <c r="V203" s="2"/>
    </row>
    <row r="204" spans="1:22" ht="14.1" customHeight="1">
      <c r="A204" s="75">
        <v>204</v>
      </c>
      <c r="B204" s="300" t="s">
        <v>39</v>
      </c>
      <c r="C204" s="481" t="s">
        <v>135</v>
      </c>
      <c r="D204" s="487" t="s">
        <v>417</v>
      </c>
      <c r="E204" s="488" t="s">
        <v>418</v>
      </c>
      <c r="F204" s="488" t="s">
        <v>96</v>
      </c>
      <c r="G204" s="488" t="s">
        <v>414</v>
      </c>
      <c r="H204" s="437" t="s">
        <v>196</v>
      </c>
      <c r="I204" s="498">
        <v>40.4</v>
      </c>
      <c r="J204" s="526"/>
      <c r="K204" s="333">
        <f t="shared" si="9"/>
        <v>200</v>
      </c>
      <c r="L204" s="534">
        <v>200</v>
      </c>
      <c r="M204" s="534"/>
      <c r="N204" s="247" t="e">
        <f>IF(L204="nio",0,IF(L204&gt;0,L204*I204/P204,0))*VLOOKUP(B204,'2-Kosten per locatie'!$A$14:$C$31,3,FALSE)</f>
        <v>#DIV/0!</v>
      </c>
      <c r="O204" s="247">
        <f>IF(M204&gt;0,M204*I204/Q204,0)*VLOOKUP(B204,'2-Kosten per locatie'!$A$14:$C$31,3,FALSE)</f>
        <v>0</v>
      </c>
      <c r="P204" s="334">
        <f>IF(L204="nio",0,IF(L204&gt;0,VLOOKUP(F204,'3-Productie normen'!A:O,VLOOKUP(L204,'3-Productie normen'!$B$38:$C$48,2,FALSE),FALSE)))*J204</f>
        <v>0</v>
      </c>
      <c r="Q204" s="334">
        <f t="shared" si="10"/>
        <v>0</v>
      </c>
      <c r="R204" s="335" t="str">
        <f>VLOOKUP(F204,'3-Productie normen'!A:P,16,FALSE)</f>
        <v>V</v>
      </c>
      <c r="S204" s="335"/>
      <c r="U204" s="336">
        <f t="shared" si="11"/>
        <v>8080</v>
      </c>
      <c r="V204" s="2"/>
    </row>
    <row r="205" spans="1:22" ht="14.1" customHeight="1">
      <c r="A205" s="75">
        <v>205</v>
      </c>
      <c r="B205" s="300" t="s">
        <v>39</v>
      </c>
      <c r="C205" s="481" t="s">
        <v>135</v>
      </c>
      <c r="D205" s="487" t="s">
        <v>419</v>
      </c>
      <c r="E205" s="488" t="s">
        <v>209</v>
      </c>
      <c r="F205" s="72" t="s">
        <v>92</v>
      </c>
      <c r="G205" s="488" t="s">
        <v>311</v>
      </c>
      <c r="H205" s="482" t="s">
        <v>138</v>
      </c>
      <c r="I205" s="498">
        <v>3.2</v>
      </c>
      <c r="J205" s="526"/>
      <c r="K205" s="333">
        <f t="shared" si="9"/>
        <v>40</v>
      </c>
      <c r="L205" s="534">
        <v>40</v>
      </c>
      <c r="M205" s="534"/>
      <c r="N205" s="247" t="e">
        <f>IF(L205="nio",0,IF(L205&gt;0,L205*I205/P205,0))*VLOOKUP(B205,'2-Kosten per locatie'!$A$14:$C$31,3,FALSE)</f>
        <v>#DIV/0!</v>
      </c>
      <c r="O205" s="247">
        <f>IF(M205&gt;0,M205*I205/Q205,0)*VLOOKUP(B205,'2-Kosten per locatie'!$A$14:$C$31,3,FALSE)</f>
        <v>0</v>
      </c>
      <c r="P205" s="334">
        <f>IF(L205="nio",0,IF(L205&gt;0,VLOOKUP(F205,'3-Productie normen'!A:O,VLOOKUP(L205,'3-Productie normen'!$B$38:$C$48,2,FALSE),FALSE)))*J205</f>
        <v>0</v>
      </c>
      <c r="Q205" s="334">
        <f t="shared" si="10"/>
        <v>0</v>
      </c>
      <c r="R205" s="335" t="str">
        <f>VLOOKUP(F205,'3-Productie normen'!A:P,16,FALSE)</f>
        <v>V</v>
      </c>
      <c r="S205" s="335"/>
      <c r="U205" s="336">
        <f t="shared" si="11"/>
        <v>128</v>
      </c>
      <c r="V205" s="2"/>
    </row>
    <row r="206" spans="1:22" ht="14.1" customHeight="1">
      <c r="A206" s="75">
        <v>206</v>
      </c>
      <c r="B206" s="300" t="s">
        <v>39</v>
      </c>
      <c r="C206" s="481" t="s">
        <v>135</v>
      </c>
      <c r="D206" s="487" t="s">
        <v>420</v>
      </c>
      <c r="E206" s="488" t="s">
        <v>299</v>
      </c>
      <c r="F206" s="300" t="s">
        <v>100</v>
      </c>
      <c r="G206" s="488"/>
      <c r="H206" s="482" t="s">
        <v>196</v>
      </c>
      <c r="I206" s="498">
        <v>4.8</v>
      </c>
      <c r="J206" s="526"/>
      <c r="K206" s="333">
        <f t="shared" si="9"/>
        <v>0</v>
      </c>
      <c r="L206" s="534" t="s">
        <v>147</v>
      </c>
      <c r="M206" s="534"/>
      <c r="N206" s="247">
        <f>IF(L206="nio",0,IF(L206&gt;0,L206*I206/P206,0))*VLOOKUP(B206,'2-Kosten per locatie'!$A$14:$C$31,3,FALSE)</f>
        <v>0</v>
      </c>
      <c r="O206" s="247">
        <f>IF(M206&gt;0,M206*I206/Q206,0)*VLOOKUP(B206,'2-Kosten per locatie'!$A$14:$C$31,3,FALSE)</f>
        <v>0</v>
      </c>
      <c r="P206" s="334">
        <f>IF(L206="nio",0,IF(L206&gt;0,VLOOKUP(F206,'3-Productie normen'!A:O,VLOOKUP(L206,'3-Productie normen'!$B$38:$C$48,2,FALSE),FALSE)))*J206</f>
        <v>0</v>
      </c>
      <c r="Q206" s="334">
        <f t="shared" si="10"/>
        <v>0</v>
      </c>
      <c r="R206" s="335" t="str">
        <f>VLOOKUP(F206,'3-Productie normen'!A:P,16,FALSE)</f>
        <v>nvt</v>
      </c>
      <c r="S206" s="335"/>
      <c r="U206" s="336">
        <f t="shared" si="11"/>
        <v>0</v>
      </c>
      <c r="V206" s="2"/>
    </row>
    <row r="207" spans="1:22" ht="14.1" customHeight="1">
      <c r="A207" s="75">
        <v>207</v>
      </c>
      <c r="B207" s="300" t="s">
        <v>39</v>
      </c>
      <c r="C207" s="481" t="s">
        <v>135</v>
      </c>
      <c r="D207" s="487" t="s">
        <v>421</v>
      </c>
      <c r="E207" s="488" t="s">
        <v>385</v>
      </c>
      <c r="F207" s="72" t="s">
        <v>97</v>
      </c>
      <c r="G207" s="488" t="s">
        <v>311</v>
      </c>
      <c r="H207" s="482" t="s">
        <v>138</v>
      </c>
      <c r="I207" s="498">
        <v>23.1</v>
      </c>
      <c r="J207" s="526"/>
      <c r="K207" s="333">
        <f t="shared" si="9"/>
        <v>200</v>
      </c>
      <c r="L207" s="534">
        <v>200</v>
      </c>
      <c r="M207" s="534"/>
      <c r="N207" s="247" t="e">
        <f>IF(L207="nio",0,IF(L207&gt;0,L207*I207/P207,0))*VLOOKUP(B207,'2-Kosten per locatie'!$A$14:$C$31,3,FALSE)</f>
        <v>#DIV/0!</v>
      </c>
      <c r="O207" s="247">
        <f>IF(M207&gt;0,M207*I207/Q207,0)*VLOOKUP(B207,'2-Kosten per locatie'!$A$14:$C$31,3,FALSE)</f>
        <v>0</v>
      </c>
      <c r="P207" s="334">
        <f>IF(L207="nio",0,IF(L207&gt;0,VLOOKUP(F207,'3-Productie normen'!A:O,VLOOKUP(L207,'3-Productie normen'!$B$38:$C$48,2,FALSE),FALSE)))*J207</f>
        <v>0</v>
      </c>
      <c r="Q207" s="334">
        <f t="shared" si="10"/>
        <v>0</v>
      </c>
      <c r="R207" s="335" t="str">
        <f>VLOOKUP(F207,'3-Productie normen'!A:P,16,FALSE)</f>
        <v>V</v>
      </c>
      <c r="S207" s="335"/>
      <c r="U207" s="336">
        <f t="shared" si="11"/>
        <v>4620</v>
      </c>
      <c r="V207" s="2"/>
    </row>
    <row r="208" spans="1:22" ht="14.1" customHeight="1">
      <c r="A208" s="75">
        <v>208</v>
      </c>
      <c r="B208" s="300" t="s">
        <v>39</v>
      </c>
      <c r="C208" s="481" t="s">
        <v>135</v>
      </c>
      <c r="D208" s="487" t="s">
        <v>422</v>
      </c>
      <c r="E208" s="488" t="s">
        <v>387</v>
      </c>
      <c r="F208" s="300" t="s">
        <v>100</v>
      </c>
      <c r="G208" s="488"/>
      <c r="H208" s="482" t="s">
        <v>196</v>
      </c>
      <c r="I208" s="498">
        <v>2.4</v>
      </c>
      <c r="J208" s="526"/>
      <c r="K208" s="333">
        <f t="shared" si="9"/>
        <v>0</v>
      </c>
      <c r="L208" s="534" t="s">
        <v>147</v>
      </c>
      <c r="M208" s="534"/>
      <c r="N208" s="247">
        <f>IF(L208="nio",0,IF(L208&gt;0,L208*I208/P208,0))*VLOOKUP(B208,'2-Kosten per locatie'!$A$14:$C$31,3,FALSE)</f>
        <v>0</v>
      </c>
      <c r="O208" s="247">
        <f>IF(M208&gt;0,M208*I208/Q208,0)*VLOOKUP(B208,'2-Kosten per locatie'!$A$14:$C$31,3,FALSE)</f>
        <v>0</v>
      </c>
      <c r="P208" s="334">
        <f>IF(L208="nio",0,IF(L208&gt;0,VLOOKUP(F208,'3-Productie normen'!A:O,VLOOKUP(L208,'3-Productie normen'!$B$38:$C$48,2,FALSE),FALSE)))*J208</f>
        <v>0</v>
      </c>
      <c r="Q208" s="334">
        <f t="shared" si="10"/>
        <v>0</v>
      </c>
      <c r="R208" s="335" t="str">
        <f>VLOOKUP(F208,'3-Productie normen'!A:P,16,FALSE)</f>
        <v>nvt</v>
      </c>
      <c r="S208" s="335"/>
      <c r="U208" s="336">
        <f t="shared" si="11"/>
        <v>0</v>
      </c>
      <c r="V208" s="2"/>
    </row>
    <row r="209" spans="1:22" ht="14.1" customHeight="1">
      <c r="A209" s="75">
        <v>209</v>
      </c>
      <c r="B209" s="300" t="s">
        <v>39</v>
      </c>
      <c r="C209" s="481" t="s">
        <v>135</v>
      </c>
      <c r="D209" s="487" t="s">
        <v>423</v>
      </c>
      <c r="E209" s="488" t="s">
        <v>209</v>
      </c>
      <c r="F209" s="300" t="s">
        <v>100</v>
      </c>
      <c r="G209" s="488"/>
      <c r="H209" s="482" t="s">
        <v>196</v>
      </c>
      <c r="I209" s="498">
        <v>1.5</v>
      </c>
      <c r="J209" s="526"/>
      <c r="K209" s="333">
        <f t="shared" si="9"/>
        <v>0</v>
      </c>
      <c r="L209" s="534" t="s">
        <v>147</v>
      </c>
      <c r="M209" s="534"/>
      <c r="N209" s="247">
        <f>IF(L209="nio",0,IF(L209&gt;0,L209*I209/P209,0))*VLOOKUP(B209,'2-Kosten per locatie'!$A$14:$C$31,3,FALSE)</f>
        <v>0</v>
      </c>
      <c r="O209" s="247">
        <f>IF(M209&gt;0,M209*I209/Q209,0)*VLOOKUP(B209,'2-Kosten per locatie'!$A$14:$C$31,3,FALSE)</f>
        <v>0</v>
      </c>
      <c r="P209" s="334">
        <f>IF(L209="nio",0,IF(L209&gt;0,VLOOKUP(F209,'3-Productie normen'!A:O,VLOOKUP(L209,'3-Productie normen'!$B$38:$C$48,2,FALSE),FALSE)))*J209</f>
        <v>0</v>
      </c>
      <c r="Q209" s="334">
        <f t="shared" si="10"/>
        <v>0</v>
      </c>
      <c r="R209" s="335" t="str">
        <f>VLOOKUP(F209,'3-Productie normen'!A:P,16,FALSE)</f>
        <v>nvt</v>
      </c>
      <c r="S209" s="335"/>
      <c r="U209" s="336">
        <f t="shared" si="11"/>
        <v>0</v>
      </c>
      <c r="V209" s="2"/>
    </row>
    <row r="210" spans="1:22" ht="14.1" customHeight="1">
      <c r="A210" s="75">
        <v>210</v>
      </c>
      <c r="B210" s="300" t="s">
        <v>39</v>
      </c>
      <c r="C210" s="481" t="s">
        <v>135</v>
      </c>
      <c r="D210" s="487" t="s">
        <v>424</v>
      </c>
      <c r="E210" s="488" t="s">
        <v>390</v>
      </c>
      <c r="F210" s="72" t="s">
        <v>97</v>
      </c>
      <c r="G210" s="488" t="s">
        <v>311</v>
      </c>
      <c r="H210" s="482" t="s">
        <v>138</v>
      </c>
      <c r="I210" s="498">
        <v>18.3</v>
      </c>
      <c r="J210" s="526"/>
      <c r="K210" s="333">
        <f t="shared" si="9"/>
        <v>200</v>
      </c>
      <c r="L210" s="534">
        <v>200</v>
      </c>
      <c r="M210" s="534"/>
      <c r="N210" s="247" t="e">
        <f>IF(L210="nio",0,IF(L210&gt;0,L210*I210/P210,0))*VLOOKUP(B210,'2-Kosten per locatie'!$A$14:$C$31,3,FALSE)</f>
        <v>#DIV/0!</v>
      </c>
      <c r="O210" s="247">
        <f>IF(M210&gt;0,M210*I210/Q210,0)*VLOOKUP(B210,'2-Kosten per locatie'!$A$14:$C$31,3,FALSE)</f>
        <v>0</v>
      </c>
      <c r="P210" s="334">
        <f>IF(L210="nio",0,IF(L210&gt;0,VLOOKUP(F210,'3-Productie normen'!A:O,VLOOKUP(L210,'3-Productie normen'!$B$38:$C$48,2,FALSE),FALSE)))*J210</f>
        <v>0</v>
      </c>
      <c r="Q210" s="334">
        <f t="shared" si="10"/>
        <v>0</v>
      </c>
      <c r="R210" s="335" t="str">
        <f>VLOOKUP(F210,'3-Productie normen'!A:P,16,FALSE)</f>
        <v>V</v>
      </c>
      <c r="S210" s="335"/>
      <c r="U210" s="336">
        <f t="shared" si="11"/>
        <v>3660</v>
      </c>
      <c r="V210" s="2"/>
    </row>
    <row r="211" spans="1:22" ht="14.1" customHeight="1">
      <c r="A211" s="75">
        <v>211</v>
      </c>
      <c r="B211" s="300" t="s">
        <v>39</v>
      </c>
      <c r="C211" s="481" t="s">
        <v>135</v>
      </c>
      <c r="D211" s="487" t="s">
        <v>425</v>
      </c>
      <c r="E211" s="488" t="s">
        <v>190</v>
      </c>
      <c r="F211" s="300" t="s">
        <v>92</v>
      </c>
      <c r="G211" s="488" t="s">
        <v>311</v>
      </c>
      <c r="H211" s="482" t="s">
        <v>138</v>
      </c>
      <c r="I211" s="498">
        <v>2.9</v>
      </c>
      <c r="J211" s="526"/>
      <c r="K211" s="333">
        <f t="shared" si="9"/>
        <v>40</v>
      </c>
      <c r="L211" s="534">
        <v>40</v>
      </c>
      <c r="M211" s="534"/>
      <c r="N211" s="247" t="e">
        <f>IF(L211="nio",0,IF(L211&gt;0,L211*I211/P211,0))*VLOOKUP(B211,'2-Kosten per locatie'!$A$14:$C$31,3,FALSE)</f>
        <v>#DIV/0!</v>
      </c>
      <c r="O211" s="247">
        <f>IF(M211&gt;0,M211*I211/Q211,0)*VLOOKUP(B211,'2-Kosten per locatie'!$A$14:$C$31,3,FALSE)</f>
        <v>0</v>
      </c>
      <c r="P211" s="334">
        <f>IF(L211="nio",0,IF(L211&gt;0,VLOOKUP(F211,'3-Productie normen'!A:O,VLOOKUP(L211,'3-Productie normen'!$B$38:$C$48,2,FALSE),FALSE)))*J211</f>
        <v>0</v>
      </c>
      <c r="Q211" s="334">
        <f t="shared" si="10"/>
        <v>0</v>
      </c>
      <c r="R211" s="335" t="str">
        <f>VLOOKUP(F211,'3-Productie normen'!A:P,16,FALSE)</f>
        <v>V</v>
      </c>
      <c r="S211" s="335"/>
      <c r="U211" s="336">
        <f t="shared" si="11"/>
        <v>116</v>
      </c>
      <c r="V211" s="2"/>
    </row>
    <row r="212" spans="1:22" ht="14.1" customHeight="1">
      <c r="A212" s="75">
        <v>212</v>
      </c>
      <c r="B212" s="300" t="s">
        <v>39</v>
      </c>
      <c r="C212" s="481" t="s">
        <v>135</v>
      </c>
      <c r="D212" s="487" t="s">
        <v>426</v>
      </c>
      <c r="E212" s="488" t="s">
        <v>321</v>
      </c>
      <c r="F212" s="300" t="s">
        <v>95</v>
      </c>
      <c r="G212" s="488" t="s">
        <v>311</v>
      </c>
      <c r="H212" s="482" t="s">
        <v>138</v>
      </c>
      <c r="I212" s="498">
        <v>10.7</v>
      </c>
      <c r="J212" s="526"/>
      <c r="K212" s="333">
        <f t="shared" si="9"/>
        <v>400</v>
      </c>
      <c r="L212" s="534">
        <v>200</v>
      </c>
      <c r="M212" s="534">
        <v>200</v>
      </c>
      <c r="N212" s="247" t="e">
        <f>IF(L212="nio",0,IF(L212&gt;0,L212*I212/P212,0))*VLOOKUP(B212,'2-Kosten per locatie'!$A$14:$C$31,3,FALSE)</f>
        <v>#DIV/0!</v>
      </c>
      <c r="O212" s="247" t="e">
        <f>IF(M212&gt;0,M212*I212/Q212,0)*VLOOKUP(B212,'2-Kosten per locatie'!$A$14:$C$31,3,FALSE)</f>
        <v>#DIV/0!</v>
      </c>
      <c r="P212" s="334">
        <f>IF(L212="nio",0,IF(L212&gt;0,VLOOKUP(F212,'3-Productie normen'!A:O,VLOOKUP(L212,'3-Productie normen'!$B$38:$C$48,2,FALSE),FALSE)))*J212</f>
        <v>0</v>
      </c>
      <c r="Q212" s="334">
        <f t="shared" si="10"/>
        <v>0</v>
      </c>
      <c r="R212" s="335" t="str">
        <f>VLOOKUP(F212,'3-Productie normen'!A:P,16,FALSE)</f>
        <v>S</v>
      </c>
      <c r="S212" s="335"/>
      <c r="U212" s="336">
        <f t="shared" si="11"/>
        <v>4280</v>
      </c>
      <c r="V212" s="2"/>
    </row>
    <row r="213" spans="1:22" ht="14.1" customHeight="1">
      <c r="A213" s="75">
        <v>213</v>
      </c>
      <c r="B213" s="300" t="s">
        <v>39</v>
      </c>
      <c r="C213" s="481" t="s">
        <v>135</v>
      </c>
      <c r="D213" s="487" t="s">
        <v>427</v>
      </c>
      <c r="E213" s="488" t="s">
        <v>323</v>
      </c>
      <c r="F213" s="300" t="s">
        <v>95</v>
      </c>
      <c r="G213" s="488" t="s">
        <v>311</v>
      </c>
      <c r="H213" s="482" t="s">
        <v>138</v>
      </c>
      <c r="I213" s="498">
        <v>9.1999999999999993</v>
      </c>
      <c r="J213" s="526"/>
      <c r="K213" s="333">
        <f t="shared" si="9"/>
        <v>400</v>
      </c>
      <c r="L213" s="534">
        <v>200</v>
      </c>
      <c r="M213" s="534">
        <v>200</v>
      </c>
      <c r="N213" s="247" t="e">
        <f>IF(L213="nio",0,IF(L213&gt;0,L213*I213/P213,0))*VLOOKUP(B213,'2-Kosten per locatie'!$A$14:$C$31,3,FALSE)</f>
        <v>#DIV/0!</v>
      </c>
      <c r="O213" s="247" t="e">
        <f>IF(M213&gt;0,M213*I213/Q213,0)*VLOOKUP(B213,'2-Kosten per locatie'!$A$14:$C$31,3,FALSE)</f>
        <v>#DIV/0!</v>
      </c>
      <c r="P213" s="334">
        <f>IF(L213="nio",0,IF(L213&gt;0,VLOOKUP(F213,'3-Productie normen'!A:O,VLOOKUP(L213,'3-Productie normen'!$B$38:$C$48,2,FALSE),FALSE)))*J213</f>
        <v>0</v>
      </c>
      <c r="Q213" s="334">
        <f t="shared" si="10"/>
        <v>0</v>
      </c>
      <c r="R213" s="335" t="str">
        <f>VLOOKUP(F213,'3-Productie normen'!A:P,16,FALSE)</f>
        <v>S</v>
      </c>
      <c r="S213" s="335"/>
      <c r="U213" s="336">
        <f t="shared" si="11"/>
        <v>3679.9999999999995</v>
      </c>
      <c r="V213" s="2"/>
    </row>
    <row r="214" spans="1:22" ht="14.1" customHeight="1">
      <c r="A214" s="75">
        <v>214</v>
      </c>
      <c r="B214" s="300" t="s">
        <v>39</v>
      </c>
      <c r="C214" s="481" t="s">
        <v>135</v>
      </c>
      <c r="D214" s="487" t="s">
        <v>428</v>
      </c>
      <c r="E214" s="488" t="s">
        <v>190</v>
      </c>
      <c r="F214" s="488" t="s">
        <v>92</v>
      </c>
      <c r="G214" s="488" t="s">
        <v>311</v>
      </c>
      <c r="H214" s="482" t="s">
        <v>138</v>
      </c>
      <c r="I214" s="498">
        <v>2.6</v>
      </c>
      <c r="J214" s="526"/>
      <c r="K214" s="333">
        <f t="shared" si="9"/>
        <v>40</v>
      </c>
      <c r="L214" s="534">
        <v>40</v>
      </c>
      <c r="M214" s="534"/>
      <c r="N214" s="247" t="e">
        <f>IF(L214="nio",0,IF(L214&gt;0,L214*I214/P214,0))*VLOOKUP(B214,'2-Kosten per locatie'!$A$14:$C$31,3,FALSE)</f>
        <v>#DIV/0!</v>
      </c>
      <c r="O214" s="247">
        <f>IF(M214&gt;0,M214*I214/Q214,0)*VLOOKUP(B214,'2-Kosten per locatie'!$A$14:$C$31,3,FALSE)</f>
        <v>0</v>
      </c>
      <c r="P214" s="334">
        <f>IF(L214="nio",0,IF(L214&gt;0,VLOOKUP(F214,'3-Productie normen'!A:O,VLOOKUP(L214,'3-Productie normen'!$B$38:$C$48,2,FALSE),FALSE)))*J214</f>
        <v>0</v>
      </c>
      <c r="Q214" s="334">
        <f t="shared" si="10"/>
        <v>0</v>
      </c>
      <c r="R214" s="335" t="str">
        <f>VLOOKUP(F214,'3-Productie normen'!A:P,16,FALSE)</f>
        <v>V</v>
      </c>
      <c r="S214" s="335"/>
      <c r="U214" s="336">
        <f t="shared" si="11"/>
        <v>104</v>
      </c>
      <c r="V214" s="2"/>
    </row>
    <row r="215" spans="1:22" ht="14.1" customHeight="1">
      <c r="A215" s="75">
        <v>215</v>
      </c>
      <c r="B215" s="300" t="s">
        <v>39</v>
      </c>
      <c r="C215" s="481" t="s">
        <v>135</v>
      </c>
      <c r="D215" s="487" t="s">
        <v>429</v>
      </c>
      <c r="E215" s="488" t="s">
        <v>430</v>
      </c>
      <c r="F215" s="72" t="s">
        <v>100</v>
      </c>
      <c r="G215" s="488" t="s">
        <v>311</v>
      </c>
      <c r="H215" s="482" t="s">
        <v>138</v>
      </c>
      <c r="I215" s="498">
        <v>7</v>
      </c>
      <c r="J215" s="526"/>
      <c r="K215" s="333">
        <f t="shared" si="9"/>
        <v>0</v>
      </c>
      <c r="L215" s="534" t="s">
        <v>147</v>
      </c>
      <c r="M215" s="534"/>
      <c r="N215" s="247">
        <f>IF(L215="nio",0,IF(L215&gt;0,L215*I215/P215,0))*VLOOKUP(B215,'2-Kosten per locatie'!$A$14:$C$31,3,FALSE)</f>
        <v>0</v>
      </c>
      <c r="O215" s="247">
        <f>IF(M215&gt;0,M215*I215/Q215,0)*VLOOKUP(B215,'2-Kosten per locatie'!$A$14:$C$31,3,FALSE)</f>
        <v>0</v>
      </c>
      <c r="P215" s="334">
        <f>IF(L215="nio",0,IF(L215&gt;0,VLOOKUP(F215,'3-Productie normen'!A:O,VLOOKUP(L215,'3-Productie normen'!$B$38:$C$48,2,FALSE),FALSE)))*J215</f>
        <v>0</v>
      </c>
      <c r="Q215" s="334">
        <f t="shared" si="10"/>
        <v>0</v>
      </c>
      <c r="R215" s="335" t="str">
        <f>VLOOKUP(F215,'3-Productie normen'!A:P,16,FALSE)</f>
        <v>nvt</v>
      </c>
      <c r="S215" s="335"/>
      <c r="U215" s="336">
        <f t="shared" si="11"/>
        <v>0</v>
      </c>
      <c r="V215" s="2"/>
    </row>
    <row r="216" spans="1:22" ht="14.1" customHeight="1">
      <c r="A216" s="75">
        <v>216</v>
      </c>
      <c r="B216" s="300" t="s">
        <v>39</v>
      </c>
      <c r="C216" s="481" t="s">
        <v>135</v>
      </c>
      <c r="D216" s="487" t="s">
        <v>431</v>
      </c>
      <c r="E216" s="488" t="s">
        <v>432</v>
      </c>
      <c r="F216" s="72" t="s">
        <v>80</v>
      </c>
      <c r="G216" s="488" t="s">
        <v>311</v>
      </c>
      <c r="H216" s="482" t="s">
        <v>138</v>
      </c>
      <c r="I216" s="498">
        <v>309.5</v>
      </c>
      <c r="J216" s="526"/>
      <c r="K216" s="333">
        <f t="shared" si="9"/>
        <v>200</v>
      </c>
      <c r="L216" s="534">
        <v>200</v>
      </c>
      <c r="M216" s="534"/>
      <c r="N216" s="247" t="e">
        <f>IF(L216="nio",0,IF(L216&gt;0,L216*I216/P216,0))*VLOOKUP(B216,'2-Kosten per locatie'!$A$14:$C$31,3,FALSE)</f>
        <v>#DIV/0!</v>
      </c>
      <c r="O216" s="247">
        <f>IF(M216&gt;0,M216*I216/Q216,0)*VLOOKUP(B216,'2-Kosten per locatie'!$A$14:$C$31,3,FALSE)</f>
        <v>0</v>
      </c>
      <c r="P216" s="334">
        <f>IF(L216="nio",0,IF(L216&gt;0,VLOOKUP(F216,'3-Productie normen'!A:O,VLOOKUP(L216,'3-Productie normen'!$B$38:$C$48,2,FALSE),FALSE)))*J216</f>
        <v>0</v>
      </c>
      <c r="Q216" s="334">
        <f t="shared" si="10"/>
        <v>0</v>
      </c>
      <c r="R216" s="335" t="str">
        <f>VLOOKUP(F216,'3-Productie normen'!A:P,16,FALSE)</f>
        <v>V</v>
      </c>
      <c r="S216" s="335"/>
      <c r="U216" s="336">
        <f t="shared" si="11"/>
        <v>61900</v>
      </c>
      <c r="V216" s="2"/>
    </row>
    <row r="217" spans="1:22" ht="14.1" customHeight="1">
      <c r="A217" s="75">
        <v>217</v>
      </c>
      <c r="B217" s="300" t="s">
        <v>39</v>
      </c>
      <c r="C217" s="481" t="s">
        <v>135</v>
      </c>
      <c r="D217" s="487" t="s">
        <v>433</v>
      </c>
      <c r="E217" s="488" t="s">
        <v>434</v>
      </c>
      <c r="F217" s="72" t="s">
        <v>86</v>
      </c>
      <c r="G217" s="488" t="s">
        <v>311</v>
      </c>
      <c r="H217" s="482" t="s">
        <v>138</v>
      </c>
      <c r="I217" s="498">
        <v>13.9</v>
      </c>
      <c r="J217" s="526"/>
      <c r="K217" s="333">
        <f t="shared" si="9"/>
        <v>200</v>
      </c>
      <c r="L217" s="534">
        <v>200</v>
      </c>
      <c r="M217" s="534"/>
      <c r="N217" s="247" t="e">
        <f>IF(L217="nio",0,IF(L217&gt;0,L217*I217/P217,0))*VLOOKUP(B217,'2-Kosten per locatie'!$A$14:$C$31,3,FALSE)</f>
        <v>#DIV/0!</v>
      </c>
      <c r="O217" s="247">
        <f>IF(M217&gt;0,M217*I217/Q217,0)*VLOOKUP(B217,'2-Kosten per locatie'!$A$14:$C$31,3,FALSE)</f>
        <v>0</v>
      </c>
      <c r="P217" s="334">
        <f>IF(L217="nio",0,IF(L217&gt;0,VLOOKUP(F217,'3-Productie normen'!A:O,VLOOKUP(L217,'3-Productie normen'!$B$38:$C$48,2,FALSE),FALSE)))*J217</f>
        <v>0</v>
      </c>
      <c r="Q217" s="334">
        <f t="shared" si="10"/>
        <v>0</v>
      </c>
      <c r="R217" s="335" t="str">
        <f>VLOOKUP(F217,'3-Productie normen'!A:P,16,FALSE)</f>
        <v>V</v>
      </c>
      <c r="S217" s="335"/>
      <c r="U217" s="336">
        <f t="shared" si="11"/>
        <v>2780</v>
      </c>
      <c r="V217" s="2"/>
    </row>
    <row r="218" spans="1:22" ht="14.1" customHeight="1">
      <c r="A218" s="75">
        <v>218</v>
      </c>
      <c r="B218" s="300" t="s">
        <v>39</v>
      </c>
      <c r="C218" s="481" t="s">
        <v>135</v>
      </c>
      <c r="D218" s="487" t="s">
        <v>435</v>
      </c>
      <c r="E218" s="488" t="s">
        <v>436</v>
      </c>
      <c r="F218" s="488" t="s">
        <v>99</v>
      </c>
      <c r="G218" s="488" t="s">
        <v>311</v>
      </c>
      <c r="H218" s="482" t="s">
        <v>138</v>
      </c>
      <c r="I218" s="498">
        <v>15.8</v>
      </c>
      <c r="J218" s="526"/>
      <c r="K218" s="333">
        <f t="shared" si="9"/>
        <v>200</v>
      </c>
      <c r="L218" s="534">
        <v>200</v>
      </c>
      <c r="M218" s="534"/>
      <c r="N218" s="247" t="e">
        <f>IF(L218="nio",0,IF(L218&gt;0,L218*I218/P218,0))*VLOOKUP(B218,'2-Kosten per locatie'!$A$14:$C$31,3,FALSE)</f>
        <v>#DIV/0!</v>
      </c>
      <c r="O218" s="247">
        <f>IF(M218&gt;0,M218*I218/Q218,0)*VLOOKUP(B218,'2-Kosten per locatie'!$A$14:$C$31,3,FALSE)</f>
        <v>0</v>
      </c>
      <c r="P218" s="334">
        <f>IF(L218="nio",0,IF(L218&gt;0,VLOOKUP(F218,'3-Productie normen'!A:O,VLOOKUP(L218,'3-Productie normen'!$B$38:$C$48,2,FALSE),FALSE)))*J218</f>
        <v>0</v>
      </c>
      <c r="Q218" s="334">
        <f t="shared" si="10"/>
        <v>0</v>
      </c>
      <c r="R218" s="335" t="str">
        <f>VLOOKUP(F218,'3-Productie normen'!A:P,16,FALSE)</f>
        <v>B</v>
      </c>
      <c r="S218" s="335"/>
      <c r="U218" s="336">
        <f t="shared" si="11"/>
        <v>3160</v>
      </c>
      <c r="V218" s="2"/>
    </row>
    <row r="219" spans="1:22" ht="14.1" customHeight="1">
      <c r="A219" s="75">
        <v>219</v>
      </c>
      <c r="B219" s="300" t="s">
        <v>39</v>
      </c>
      <c r="C219" s="481" t="s">
        <v>135</v>
      </c>
      <c r="D219" s="487" t="s">
        <v>437</v>
      </c>
      <c r="E219" s="488" t="s">
        <v>438</v>
      </c>
      <c r="F219" s="72" t="s">
        <v>76</v>
      </c>
      <c r="G219" s="488" t="s">
        <v>311</v>
      </c>
      <c r="H219" s="482" t="s">
        <v>138</v>
      </c>
      <c r="I219" s="498">
        <v>24</v>
      </c>
      <c r="J219" s="526"/>
      <c r="K219" s="333">
        <f t="shared" si="9"/>
        <v>120</v>
      </c>
      <c r="L219" s="534">
        <v>120</v>
      </c>
      <c r="M219" s="534"/>
      <c r="N219" s="247" t="e">
        <f>IF(L219="nio",0,IF(L219&gt;0,L219*I219/P219,0))*VLOOKUP(B219,'2-Kosten per locatie'!$A$14:$C$31,3,FALSE)</f>
        <v>#DIV/0!</v>
      </c>
      <c r="O219" s="247">
        <f>IF(M219&gt;0,M219*I219/Q219,0)*VLOOKUP(B219,'2-Kosten per locatie'!$A$14:$C$31,3,FALSE)</f>
        <v>0</v>
      </c>
      <c r="P219" s="334">
        <f>IF(L219="nio",0,IF(L219&gt;0,VLOOKUP(F219,'3-Productie normen'!A:O,VLOOKUP(L219,'3-Productie normen'!$B$38:$C$48,2,FALSE),FALSE)))*J219</f>
        <v>0</v>
      </c>
      <c r="Q219" s="334">
        <f t="shared" si="10"/>
        <v>0</v>
      </c>
      <c r="R219" s="335" t="str">
        <f>VLOOKUP(F219,'3-Productie normen'!A:P,16,FALSE)</f>
        <v>B</v>
      </c>
      <c r="S219" s="335"/>
      <c r="U219" s="336">
        <f t="shared" si="11"/>
        <v>2880</v>
      </c>
      <c r="V219" s="2"/>
    </row>
    <row r="220" spans="1:22" ht="14.1" customHeight="1">
      <c r="A220" s="75">
        <v>220</v>
      </c>
      <c r="B220" s="300" t="s">
        <v>39</v>
      </c>
      <c r="C220" s="481" t="s">
        <v>135</v>
      </c>
      <c r="D220" s="487" t="s">
        <v>439</v>
      </c>
      <c r="E220" s="488" t="s">
        <v>440</v>
      </c>
      <c r="F220" s="72" t="s">
        <v>93</v>
      </c>
      <c r="G220" s="488" t="s">
        <v>311</v>
      </c>
      <c r="H220" s="482" t="s">
        <v>138</v>
      </c>
      <c r="I220" s="498">
        <v>96.5</v>
      </c>
      <c r="J220" s="526"/>
      <c r="K220" s="333">
        <f t="shared" si="9"/>
        <v>200</v>
      </c>
      <c r="L220" s="534">
        <v>200</v>
      </c>
      <c r="M220" s="534"/>
      <c r="N220" s="247" t="e">
        <f>IF(L220="nio",0,IF(L220&gt;0,L220*I220/P220,0))*VLOOKUP(B220,'2-Kosten per locatie'!$A$14:$C$31,3,FALSE)</f>
        <v>#DIV/0!</v>
      </c>
      <c r="O220" s="247">
        <f>IF(M220&gt;0,M220*I220/Q220,0)*VLOOKUP(B220,'2-Kosten per locatie'!$A$14:$C$31,3,FALSE)</f>
        <v>0</v>
      </c>
      <c r="P220" s="334">
        <f>IF(L220="nio",0,IF(L220&gt;0,VLOOKUP(F220,'3-Productie normen'!A:O,VLOOKUP(L220,'3-Productie normen'!$B$38:$C$48,2,FALSE),FALSE)))*J220</f>
        <v>0</v>
      </c>
      <c r="Q220" s="334">
        <f t="shared" si="10"/>
        <v>0</v>
      </c>
      <c r="R220" s="335" t="str">
        <f>VLOOKUP(F220,'3-Productie normen'!A:P,16,FALSE)</f>
        <v>L</v>
      </c>
      <c r="S220" s="335"/>
      <c r="U220" s="336">
        <f t="shared" si="11"/>
        <v>19300</v>
      </c>
      <c r="V220" s="2"/>
    </row>
    <row r="221" spans="1:22" ht="14.1" customHeight="1">
      <c r="A221" s="75">
        <v>221</v>
      </c>
      <c r="B221" s="300" t="s">
        <v>39</v>
      </c>
      <c r="C221" s="481" t="s">
        <v>135</v>
      </c>
      <c r="D221" s="487" t="s">
        <v>441</v>
      </c>
      <c r="E221" s="488" t="s">
        <v>434</v>
      </c>
      <c r="F221" s="72" t="s">
        <v>86</v>
      </c>
      <c r="G221" s="488" t="s">
        <v>311</v>
      </c>
      <c r="H221" s="482" t="s">
        <v>138</v>
      </c>
      <c r="I221" s="498">
        <v>16.7</v>
      </c>
      <c r="J221" s="526"/>
      <c r="K221" s="333">
        <f t="shared" si="9"/>
        <v>200</v>
      </c>
      <c r="L221" s="534">
        <v>200</v>
      </c>
      <c r="M221" s="534"/>
      <c r="N221" s="247" t="e">
        <f>IF(L221="nio",0,IF(L221&gt;0,L221*I221/P221,0))*VLOOKUP(B221,'2-Kosten per locatie'!$A$14:$C$31,3,FALSE)</f>
        <v>#DIV/0!</v>
      </c>
      <c r="O221" s="247">
        <f>IF(M221&gt;0,M221*I221/Q221,0)*VLOOKUP(B221,'2-Kosten per locatie'!$A$14:$C$31,3,FALSE)</f>
        <v>0</v>
      </c>
      <c r="P221" s="334">
        <f>IF(L221="nio",0,IF(L221&gt;0,VLOOKUP(F221,'3-Productie normen'!A:O,VLOOKUP(L221,'3-Productie normen'!$B$38:$C$48,2,FALSE),FALSE)))*J221</f>
        <v>0</v>
      </c>
      <c r="Q221" s="334">
        <f t="shared" si="10"/>
        <v>0</v>
      </c>
      <c r="R221" s="335" t="str">
        <f>VLOOKUP(F221,'3-Productie normen'!A:P,16,FALSE)</f>
        <v>V</v>
      </c>
      <c r="S221" s="335"/>
      <c r="U221" s="336">
        <f t="shared" si="11"/>
        <v>3340</v>
      </c>
      <c r="V221" s="2"/>
    </row>
    <row r="222" spans="1:22" ht="14.1" customHeight="1">
      <c r="A222" s="75">
        <v>222</v>
      </c>
      <c r="B222" s="300" t="s">
        <v>39</v>
      </c>
      <c r="C222" s="481" t="s">
        <v>135</v>
      </c>
      <c r="D222" s="487" t="s">
        <v>442</v>
      </c>
      <c r="E222" s="488" t="s">
        <v>344</v>
      </c>
      <c r="F222" s="300" t="s">
        <v>89</v>
      </c>
      <c r="G222" s="488" t="s">
        <v>311</v>
      </c>
      <c r="H222" s="482" t="s">
        <v>138</v>
      </c>
      <c r="I222" s="498">
        <v>53.7</v>
      </c>
      <c r="J222" s="526"/>
      <c r="K222" s="333">
        <f t="shared" si="9"/>
        <v>200</v>
      </c>
      <c r="L222" s="534">
        <v>200</v>
      </c>
      <c r="M222" s="534"/>
      <c r="N222" s="247" t="e">
        <f>IF(L222="nio",0,IF(L222&gt;0,L222*I222/P222,0))*VLOOKUP(B222,'2-Kosten per locatie'!$A$14:$C$31,3,FALSE)</f>
        <v>#DIV/0!</v>
      </c>
      <c r="O222" s="247">
        <f>IF(M222&gt;0,M222*I222/Q222,0)*VLOOKUP(B222,'2-Kosten per locatie'!$A$14:$C$31,3,FALSE)</f>
        <v>0</v>
      </c>
      <c r="P222" s="334">
        <f>IF(L222="nio",0,IF(L222&gt;0,VLOOKUP(F222,'3-Productie normen'!A:O,VLOOKUP(L222,'3-Productie normen'!$B$38:$C$48,2,FALSE),FALSE)))*J222</f>
        <v>0</v>
      </c>
      <c r="Q222" s="334">
        <f t="shared" si="10"/>
        <v>0</v>
      </c>
      <c r="R222" s="335" t="str">
        <f>VLOOKUP(F222,'3-Productie normen'!A:P,16,FALSE)</f>
        <v>L</v>
      </c>
      <c r="S222" s="335"/>
      <c r="U222" s="336">
        <f t="shared" si="11"/>
        <v>10740</v>
      </c>
      <c r="V222" s="2"/>
    </row>
    <row r="223" spans="1:22" ht="14.1" customHeight="1">
      <c r="A223" s="75">
        <v>223</v>
      </c>
      <c r="B223" s="300" t="s">
        <v>39</v>
      </c>
      <c r="C223" s="481" t="s">
        <v>135</v>
      </c>
      <c r="D223" s="487" t="s">
        <v>443</v>
      </c>
      <c r="E223" s="488" t="s">
        <v>344</v>
      </c>
      <c r="F223" s="300" t="s">
        <v>89</v>
      </c>
      <c r="G223" s="488" t="s">
        <v>311</v>
      </c>
      <c r="H223" s="482" t="s">
        <v>138</v>
      </c>
      <c r="I223" s="498">
        <v>52.6</v>
      </c>
      <c r="J223" s="526"/>
      <c r="K223" s="333">
        <f t="shared" si="9"/>
        <v>200</v>
      </c>
      <c r="L223" s="534">
        <v>200</v>
      </c>
      <c r="M223" s="534"/>
      <c r="N223" s="247" t="e">
        <f>IF(L223="nio",0,IF(L223&gt;0,L223*I223/P223,0))*VLOOKUP(B223,'2-Kosten per locatie'!$A$14:$C$31,3,FALSE)</f>
        <v>#DIV/0!</v>
      </c>
      <c r="O223" s="247">
        <f>IF(M223&gt;0,M223*I223/Q223,0)*VLOOKUP(B223,'2-Kosten per locatie'!$A$14:$C$31,3,FALSE)</f>
        <v>0</v>
      </c>
      <c r="P223" s="334">
        <f>IF(L223="nio",0,IF(L223&gt;0,VLOOKUP(F223,'3-Productie normen'!A:O,VLOOKUP(L223,'3-Productie normen'!$B$38:$C$48,2,FALSE),FALSE)))*J223</f>
        <v>0</v>
      </c>
      <c r="Q223" s="334">
        <f t="shared" si="10"/>
        <v>0</v>
      </c>
      <c r="R223" s="335" t="str">
        <f>VLOOKUP(F223,'3-Productie normen'!A:P,16,FALSE)</f>
        <v>L</v>
      </c>
      <c r="S223" s="335"/>
      <c r="U223" s="336">
        <f t="shared" si="11"/>
        <v>10520</v>
      </c>
      <c r="V223" s="2"/>
    </row>
    <row r="224" spans="1:22" ht="14.1" customHeight="1">
      <c r="A224" s="75">
        <v>224</v>
      </c>
      <c r="B224" s="300" t="s">
        <v>39</v>
      </c>
      <c r="C224" s="481" t="s">
        <v>135</v>
      </c>
      <c r="D224" s="487" t="s">
        <v>444</v>
      </c>
      <c r="E224" s="488" t="s">
        <v>344</v>
      </c>
      <c r="F224" s="300" t="s">
        <v>89</v>
      </c>
      <c r="G224" s="488" t="s">
        <v>311</v>
      </c>
      <c r="H224" s="482" t="s">
        <v>138</v>
      </c>
      <c r="I224" s="498">
        <v>54.7</v>
      </c>
      <c r="J224" s="526"/>
      <c r="K224" s="333">
        <f t="shared" si="9"/>
        <v>200</v>
      </c>
      <c r="L224" s="534">
        <v>200</v>
      </c>
      <c r="M224" s="534"/>
      <c r="N224" s="247" t="e">
        <f>IF(L224="nio",0,IF(L224&gt;0,L224*I224/P224,0))*VLOOKUP(B224,'2-Kosten per locatie'!$A$14:$C$31,3,FALSE)</f>
        <v>#DIV/0!</v>
      </c>
      <c r="O224" s="247">
        <f>IF(M224&gt;0,M224*I224/Q224,0)*VLOOKUP(B224,'2-Kosten per locatie'!$A$14:$C$31,3,FALSE)</f>
        <v>0</v>
      </c>
      <c r="P224" s="334">
        <f>IF(L224="nio",0,IF(L224&gt;0,VLOOKUP(F224,'3-Productie normen'!A:O,VLOOKUP(L224,'3-Productie normen'!$B$38:$C$48,2,FALSE),FALSE)))*J224</f>
        <v>0</v>
      </c>
      <c r="Q224" s="334">
        <f t="shared" si="10"/>
        <v>0</v>
      </c>
      <c r="R224" s="335" t="str">
        <f>VLOOKUP(F224,'3-Productie normen'!A:P,16,FALSE)</f>
        <v>L</v>
      </c>
      <c r="S224" s="335"/>
      <c r="U224" s="336">
        <f t="shared" si="11"/>
        <v>10940</v>
      </c>
      <c r="V224" s="2"/>
    </row>
    <row r="225" spans="1:22" ht="14.1" customHeight="1">
      <c r="A225" s="75">
        <v>225</v>
      </c>
      <c r="B225" s="300" t="s">
        <v>39</v>
      </c>
      <c r="C225" s="481" t="s">
        <v>135</v>
      </c>
      <c r="D225" s="487" t="s">
        <v>445</v>
      </c>
      <c r="E225" s="488" t="s">
        <v>446</v>
      </c>
      <c r="F225" s="300" t="s">
        <v>89</v>
      </c>
      <c r="G225" s="488" t="s">
        <v>311</v>
      </c>
      <c r="H225" s="482" t="s">
        <v>138</v>
      </c>
      <c r="I225" s="498">
        <v>69.2</v>
      </c>
      <c r="J225" s="526"/>
      <c r="K225" s="333">
        <f t="shared" si="9"/>
        <v>200</v>
      </c>
      <c r="L225" s="534">
        <v>200</v>
      </c>
      <c r="M225" s="534"/>
      <c r="N225" s="247" t="e">
        <f>IF(L225="nio",0,IF(L225&gt;0,L225*I225/P225,0))*VLOOKUP(B225,'2-Kosten per locatie'!$A$14:$C$31,3,FALSE)</f>
        <v>#DIV/0!</v>
      </c>
      <c r="O225" s="247">
        <f>IF(M225&gt;0,M225*I225/Q225,0)*VLOOKUP(B225,'2-Kosten per locatie'!$A$14:$C$31,3,FALSE)</f>
        <v>0</v>
      </c>
      <c r="P225" s="334">
        <f>IF(L225="nio",0,IF(L225&gt;0,VLOOKUP(F225,'3-Productie normen'!A:O,VLOOKUP(L225,'3-Productie normen'!$B$38:$C$48,2,FALSE),FALSE)))*J225</f>
        <v>0</v>
      </c>
      <c r="Q225" s="334">
        <f t="shared" si="10"/>
        <v>0</v>
      </c>
      <c r="R225" s="335" t="str">
        <f>VLOOKUP(F225,'3-Productie normen'!A:P,16,FALSE)</f>
        <v>L</v>
      </c>
      <c r="S225" s="335"/>
      <c r="U225" s="336">
        <f t="shared" si="11"/>
        <v>13840</v>
      </c>
      <c r="V225" s="2"/>
    </row>
    <row r="226" spans="1:22" ht="14.1" customHeight="1">
      <c r="A226" s="75">
        <v>226</v>
      </c>
      <c r="B226" s="300" t="s">
        <v>39</v>
      </c>
      <c r="C226" s="481" t="s">
        <v>135</v>
      </c>
      <c r="D226" s="487" t="s">
        <v>447</v>
      </c>
      <c r="E226" s="488" t="s">
        <v>446</v>
      </c>
      <c r="F226" s="300" t="s">
        <v>89</v>
      </c>
      <c r="G226" s="488" t="s">
        <v>311</v>
      </c>
      <c r="H226" s="482" t="s">
        <v>138</v>
      </c>
      <c r="I226" s="498">
        <v>68.8</v>
      </c>
      <c r="J226" s="526"/>
      <c r="K226" s="333">
        <f t="shared" si="9"/>
        <v>200</v>
      </c>
      <c r="L226" s="534">
        <v>200</v>
      </c>
      <c r="M226" s="534"/>
      <c r="N226" s="247" t="e">
        <f>IF(L226="nio",0,IF(L226&gt;0,L226*I226/P226,0))*VLOOKUP(B226,'2-Kosten per locatie'!$A$14:$C$31,3,FALSE)</f>
        <v>#DIV/0!</v>
      </c>
      <c r="O226" s="247">
        <f>IF(M226&gt;0,M226*I226/Q226,0)*VLOOKUP(B226,'2-Kosten per locatie'!$A$14:$C$31,3,FALSE)</f>
        <v>0</v>
      </c>
      <c r="P226" s="334">
        <f>IF(L226="nio",0,IF(L226&gt;0,VLOOKUP(F226,'3-Productie normen'!A:O,VLOOKUP(L226,'3-Productie normen'!$B$38:$C$48,2,FALSE),FALSE)))*J226</f>
        <v>0</v>
      </c>
      <c r="Q226" s="334">
        <f t="shared" si="10"/>
        <v>0</v>
      </c>
      <c r="R226" s="335" t="str">
        <f>VLOOKUP(F226,'3-Productie normen'!A:P,16,FALSE)</f>
        <v>L</v>
      </c>
      <c r="S226" s="335"/>
      <c r="U226" s="336">
        <f t="shared" si="11"/>
        <v>13760</v>
      </c>
      <c r="V226" s="2"/>
    </row>
    <row r="227" spans="1:22" ht="14.1" customHeight="1">
      <c r="A227" s="75">
        <v>227</v>
      </c>
      <c r="B227" s="300" t="s">
        <v>39</v>
      </c>
      <c r="C227" s="481" t="s">
        <v>135</v>
      </c>
      <c r="D227" s="487" t="s">
        <v>448</v>
      </c>
      <c r="E227" s="488" t="s">
        <v>344</v>
      </c>
      <c r="F227" s="300" t="s">
        <v>89</v>
      </c>
      <c r="G227" s="488" t="s">
        <v>311</v>
      </c>
      <c r="H227" s="482" t="s">
        <v>138</v>
      </c>
      <c r="I227" s="498">
        <v>52.9</v>
      </c>
      <c r="J227" s="526"/>
      <c r="K227" s="333">
        <f t="shared" si="9"/>
        <v>200</v>
      </c>
      <c r="L227" s="534">
        <v>200</v>
      </c>
      <c r="M227" s="534"/>
      <c r="N227" s="247" t="e">
        <f>IF(L227="nio",0,IF(L227&gt;0,L227*I227/P227,0))*VLOOKUP(B227,'2-Kosten per locatie'!$A$14:$C$31,3,FALSE)</f>
        <v>#DIV/0!</v>
      </c>
      <c r="O227" s="247">
        <f>IF(M227&gt;0,M227*I227/Q227,0)*VLOOKUP(B227,'2-Kosten per locatie'!$A$14:$C$31,3,FALSE)</f>
        <v>0</v>
      </c>
      <c r="P227" s="334">
        <f>IF(L227="nio",0,IF(L227&gt;0,VLOOKUP(F227,'3-Productie normen'!A:O,VLOOKUP(L227,'3-Productie normen'!$B$38:$C$48,2,FALSE),FALSE)))*J227</f>
        <v>0</v>
      </c>
      <c r="Q227" s="334">
        <f t="shared" si="10"/>
        <v>0</v>
      </c>
      <c r="R227" s="335" t="str">
        <f>VLOOKUP(F227,'3-Productie normen'!A:P,16,FALSE)</f>
        <v>L</v>
      </c>
      <c r="S227" s="335"/>
      <c r="U227" s="336">
        <f t="shared" si="11"/>
        <v>10580</v>
      </c>
      <c r="V227" s="2"/>
    </row>
    <row r="228" spans="1:22" ht="14.1" customHeight="1">
      <c r="A228" s="75">
        <v>228</v>
      </c>
      <c r="B228" s="300" t="s">
        <v>39</v>
      </c>
      <c r="C228" s="481" t="s">
        <v>135</v>
      </c>
      <c r="D228" s="487" t="s">
        <v>449</v>
      </c>
      <c r="E228" s="488" t="s">
        <v>344</v>
      </c>
      <c r="F228" s="300" t="s">
        <v>89</v>
      </c>
      <c r="G228" s="488" t="s">
        <v>311</v>
      </c>
      <c r="H228" s="482" t="s">
        <v>138</v>
      </c>
      <c r="I228" s="498">
        <v>52.8</v>
      </c>
      <c r="J228" s="526"/>
      <c r="K228" s="333">
        <f t="shared" si="9"/>
        <v>200</v>
      </c>
      <c r="L228" s="534">
        <v>200</v>
      </c>
      <c r="M228" s="534"/>
      <c r="N228" s="247" t="e">
        <f>IF(L228="nio",0,IF(L228&gt;0,L228*I228/P228,0))*VLOOKUP(B228,'2-Kosten per locatie'!$A$14:$C$31,3,FALSE)</f>
        <v>#DIV/0!</v>
      </c>
      <c r="O228" s="247">
        <f>IF(M228&gt;0,M228*I228/Q228,0)*VLOOKUP(B228,'2-Kosten per locatie'!$A$14:$C$31,3,FALSE)</f>
        <v>0</v>
      </c>
      <c r="P228" s="334">
        <f>IF(L228="nio",0,IF(L228&gt;0,VLOOKUP(F228,'3-Productie normen'!A:O,VLOOKUP(L228,'3-Productie normen'!$B$38:$C$48,2,FALSE),FALSE)))*J228</f>
        <v>0</v>
      </c>
      <c r="Q228" s="334">
        <f t="shared" si="10"/>
        <v>0</v>
      </c>
      <c r="R228" s="335" t="str">
        <f>VLOOKUP(F228,'3-Productie normen'!A:P,16,FALSE)</f>
        <v>L</v>
      </c>
      <c r="S228" s="335"/>
      <c r="U228" s="336">
        <f t="shared" si="11"/>
        <v>10560</v>
      </c>
      <c r="V228" s="2"/>
    </row>
    <row r="229" spans="1:22" ht="14.1" customHeight="1">
      <c r="A229" s="75">
        <v>229</v>
      </c>
      <c r="B229" s="300" t="s">
        <v>39</v>
      </c>
      <c r="C229" s="481" t="s">
        <v>135</v>
      </c>
      <c r="D229" s="487" t="s">
        <v>450</v>
      </c>
      <c r="E229" s="488" t="s">
        <v>436</v>
      </c>
      <c r="F229" s="488" t="s">
        <v>99</v>
      </c>
      <c r="G229" s="488" t="s">
        <v>311</v>
      </c>
      <c r="H229" s="482" t="s">
        <v>138</v>
      </c>
      <c r="I229" s="498">
        <v>15.4</v>
      </c>
      <c r="J229" s="526"/>
      <c r="K229" s="333">
        <f t="shared" si="9"/>
        <v>200</v>
      </c>
      <c r="L229" s="534">
        <v>200</v>
      </c>
      <c r="M229" s="534"/>
      <c r="N229" s="247" t="e">
        <f>IF(L229="nio",0,IF(L229&gt;0,L229*I229/P229,0))*VLOOKUP(B229,'2-Kosten per locatie'!$A$14:$C$31,3,FALSE)</f>
        <v>#DIV/0!</v>
      </c>
      <c r="O229" s="247">
        <f>IF(M229&gt;0,M229*I229/Q229,0)*VLOOKUP(B229,'2-Kosten per locatie'!$A$14:$C$31,3,FALSE)</f>
        <v>0</v>
      </c>
      <c r="P229" s="334">
        <f>IF(L229="nio",0,IF(L229&gt;0,VLOOKUP(F229,'3-Productie normen'!A:O,VLOOKUP(L229,'3-Productie normen'!$B$38:$C$48,2,FALSE),FALSE)))*J229</f>
        <v>0</v>
      </c>
      <c r="Q229" s="334">
        <f t="shared" si="10"/>
        <v>0</v>
      </c>
      <c r="R229" s="335" t="str">
        <f>VLOOKUP(F229,'3-Productie normen'!A:P,16,FALSE)</f>
        <v>B</v>
      </c>
      <c r="S229" s="335"/>
      <c r="U229" s="336">
        <f t="shared" si="11"/>
        <v>3080</v>
      </c>
      <c r="V229" s="2"/>
    </row>
    <row r="230" spans="1:22" ht="14.1" customHeight="1">
      <c r="A230" s="75">
        <v>230</v>
      </c>
      <c r="B230" s="300" t="s">
        <v>39</v>
      </c>
      <c r="C230" s="481" t="s">
        <v>135</v>
      </c>
      <c r="D230" s="487" t="s">
        <v>451</v>
      </c>
      <c r="E230" s="488" t="s">
        <v>299</v>
      </c>
      <c r="F230" s="300" t="s">
        <v>100</v>
      </c>
      <c r="G230" s="488"/>
      <c r="H230" s="482" t="s">
        <v>196</v>
      </c>
      <c r="I230" s="498">
        <v>4.8</v>
      </c>
      <c r="J230" s="526"/>
      <c r="K230" s="333">
        <f t="shared" si="9"/>
        <v>0</v>
      </c>
      <c r="L230" s="534" t="s">
        <v>147</v>
      </c>
      <c r="M230" s="534"/>
      <c r="N230" s="247">
        <f>IF(L230="nio",0,IF(L230&gt;0,L230*I230/P230,0))*VLOOKUP(B230,'2-Kosten per locatie'!$A$14:$C$31,3,FALSE)</f>
        <v>0</v>
      </c>
      <c r="O230" s="247">
        <f>IF(M230&gt;0,M230*I230/Q230,0)*VLOOKUP(B230,'2-Kosten per locatie'!$A$14:$C$31,3,FALSE)</f>
        <v>0</v>
      </c>
      <c r="P230" s="334">
        <f>IF(L230="nio",0,IF(L230&gt;0,VLOOKUP(F230,'3-Productie normen'!A:O,VLOOKUP(L230,'3-Productie normen'!$B$38:$C$48,2,FALSE),FALSE)))*J230</f>
        <v>0</v>
      </c>
      <c r="Q230" s="334">
        <f t="shared" si="10"/>
        <v>0</v>
      </c>
      <c r="R230" s="335" t="str">
        <f>VLOOKUP(F230,'3-Productie normen'!A:P,16,FALSE)</f>
        <v>nvt</v>
      </c>
      <c r="S230" s="335"/>
      <c r="U230" s="336">
        <f t="shared" si="11"/>
        <v>0</v>
      </c>
      <c r="V230" s="2"/>
    </row>
    <row r="231" spans="1:22" ht="14.1" customHeight="1">
      <c r="A231" s="75">
        <v>231</v>
      </c>
      <c r="B231" s="300" t="s">
        <v>39</v>
      </c>
      <c r="C231" s="493" t="s">
        <v>135</v>
      </c>
      <c r="D231" s="487" t="s">
        <v>452</v>
      </c>
      <c r="E231" s="488" t="s">
        <v>385</v>
      </c>
      <c r="F231" s="72" t="s">
        <v>97</v>
      </c>
      <c r="G231" s="488" t="s">
        <v>311</v>
      </c>
      <c r="H231" s="482" t="s">
        <v>138</v>
      </c>
      <c r="I231" s="498">
        <v>23.1</v>
      </c>
      <c r="J231" s="526"/>
      <c r="K231" s="333">
        <f t="shared" si="9"/>
        <v>200</v>
      </c>
      <c r="L231" s="534">
        <v>200</v>
      </c>
      <c r="M231" s="534"/>
      <c r="N231" s="247" t="e">
        <f>IF(L231="nio",0,IF(L231&gt;0,L231*I231/P231,0))*VLOOKUP(B231,'2-Kosten per locatie'!$A$14:$C$31,3,FALSE)</f>
        <v>#DIV/0!</v>
      </c>
      <c r="O231" s="247">
        <f>IF(M231&gt;0,M231*I231/Q231,0)*VLOOKUP(B231,'2-Kosten per locatie'!$A$14:$C$31,3,FALSE)</f>
        <v>0</v>
      </c>
      <c r="P231" s="334">
        <f>IF(L231="nio",0,IF(L231&gt;0,VLOOKUP(F231,'3-Productie normen'!A:O,VLOOKUP(L231,'3-Productie normen'!$B$38:$C$48,2,FALSE),FALSE)))*J231</f>
        <v>0</v>
      </c>
      <c r="Q231" s="334">
        <f t="shared" si="10"/>
        <v>0</v>
      </c>
      <c r="R231" s="335" t="str">
        <f>VLOOKUP(F231,'3-Productie normen'!A:P,16,FALSE)</f>
        <v>V</v>
      </c>
      <c r="S231" s="335"/>
      <c r="U231" s="336">
        <f t="shared" si="11"/>
        <v>4620</v>
      </c>
      <c r="V231" s="2"/>
    </row>
    <row r="232" spans="1:22" ht="14.1" customHeight="1">
      <c r="A232" s="75">
        <v>232</v>
      </c>
      <c r="B232" s="300" t="s">
        <v>39</v>
      </c>
      <c r="C232" s="493" t="s">
        <v>135</v>
      </c>
      <c r="D232" s="487" t="s">
        <v>453</v>
      </c>
      <c r="E232" s="488" t="s">
        <v>387</v>
      </c>
      <c r="F232" s="300" t="s">
        <v>100</v>
      </c>
      <c r="G232" s="488"/>
      <c r="H232" s="482" t="s">
        <v>196</v>
      </c>
      <c r="I232" s="498">
        <v>2.4</v>
      </c>
      <c r="J232" s="526"/>
      <c r="K232" s="333">
        <f t="shared" si="9"/>
        <v>0</v>
      </c>
      <c r="L232" s="534" t="s">
        <v>147</v>
      </c>
      <c r="M232" s="534"/>
      <c r="N232" s="247">
        <f>IF(L232="nio",0,IF(L232&gt;0,L232*I232/P232,0))*VLOOKUP(B232,'2-Kosten per locatie'!$A$14:$C$31,3,FALSE)</f>
        <v>0</v>
      </c>
      <c r="O232" s="247">
        <f>IF(M232&gt;0,M232*I232/Q232,0)*VLOOKUP(B232,'2-Kosten per locatie'!$A$14:$C$31,3,FALSE)</f>
        <v>0</v>
      </c>
      <c r="P232" s="334">
        <f>IF(L232="nio",0,IF(L232&gt;0,VLOOKUP(F232,'3-Productie normen'!A:O,VLOOKUP(L232,'3-Productie normen'!$B$38:$C$48,2,FALSE),FALSE)))*J232</f>
        <v>0</v>
      </c>
      <c r="Q232" s="334">
        <f t="shared" si="10"/>
        <v>0</v>
      </c>
      <c r="R232" s="335" t="str">
        <f>VLOOKUP(F232,'3-Productie normen'!A:P,16,FALSE)</f>
        <v>nvt</v>
      </c>
      <c r="S232" s="335"/>
      <c r="U232" s="336">
        <f t="shared" si="11"/>
        <v>0</v>
      </c>
      <c r="V232" s="2"/>
    </row>
    <row r="233" spans="1:22" ht="14.1" customHeight="1">
      <c r="A233" s="75">
        <v>233</v>
      </c>
      <c r="B233" s="300" t="s">
        <v>39</v>
      </c>
      <c r="C233" s="493" t="s">
        <v>135</v>
      </c>
      <c r="D233" s="487" t="s">
        <v>454</v>
      </c>
      <c r="E233" s="488" t="s">
        <v>209</v>
      </c>
      <c r="F233" s="300" t="s">
        <v>100</v>
      </c>
      <c r="G233" s="488"/>
      <c r="H233" s="482" t="s">
        <v>196</v>
      </c>
      <c r="I233" s="498">
        <v>1.5</v>
      </c>
      <c r="J233" s="526"/>
      <c r="K233" s="333">
        <f t="shared" si="9"/>
        <v>0</v>
      </c>
      <c r="L233" s="534" t="s">
        <v>147</v>
      </c>
      <c r="M233" s="534"/>
      <c r="N233" s="247">
        <f>IF(L233="nio",0,IF(L233&gt;0,L233*I233/P233,0))*VLOOKUP(B233,'2-Kosten per locatie'!$A$14:$C$31,3,FALSE)</f>
        <v>0</v>
      </c>
      <c r="O233" s="247">
        <f>IF(M233&gt;0,M233*I233/Q233,0)*VLOOKUP(B233,'2-Kosten per locatie'!$A$14:$C$31,3,FALSE)</f>
        <v>0</v>
      </c>
      <c r="P233" s="334">
        <f>IF(L233="nio",0,IF(L233&gt;0,VLOOKUP(F233,'3-Productie normen'!A:O,VLOOKUP(L233,'3-Productie normen'!$B$38:$C$48,2,FALSE),FALSE)))*J233</f>
        <v>0</v>
      </c>
      <c r="Q233" s="334">
        <f t="shared" si="10"/>
        <v>0</v>
      </c>
      <c r="R233" s="335" t="str">
        <f>VLOOKUP(F233,'3-Productie normen'!A:P,16,FALSE)</f>
        <v>nvt</v>
      </c>
      <c r="S233" s="335"/>
      <c r="U233" s="336">
        <f t="shared" si="11"/>
        <v>0</v>
      </c>
      <c r="V233" s="2"/>
    </row>
    <row r="234" spans="1:22" ht="14.1" customHeight="1">
      <c r="A234" s="75">
        <v>234</v>
      </c>
      <c r="B234" s="300" t="s">
        <v>39</v>
      </c>
      <c r="C234" s="493" t="s">
        <v>135</v>
      </c>
      <c r="D234" s="487" t="s">
        <v>455</v>
      </c>
      <c r="E234" s="488" t="s">
        <v>390</v>
      </c>
      <c r="F234" s="72" t="s">
        <v>97</v>
      </c>
      <c r="G234" s="488" t="s">
        <v>311</v>
      </c>
      <c r="H234" s="482" t="s">
        <v>138</v>
      </c>
      <c r="I234" s="498">
        <v>18.3</v>
      </c>
      <c r="J234" s="526"/>
      <c r="K234" s="333">
        <f t="shared" si="9"/>
        <v>200</v>
      </c>
      <c r="L234" s="534">
        <v>200</v>
      </c>
      <c r="M234" s="534"/>
      <c r="N234" s="247" t="e">
        <f>IF(L234="nio",0,IF(L234&gt;0,L234*I234/P234,0))*VLOOKUP(B234,'2-Kosten per locatie'!$A$14:$C$31,3,FALSE)</f>
        <v>#DIV/0!</v>
      </c>
      <c r="O234" s="247">
        <f>IF(M234&gt;0,M234*I234/Q234,0)*VLOOKUP(B234,'2-Kosten per locatie'!$A$14:$C$31,3,FALSE)</f>
        <v>0</v>
      </c>
      <c r="P234" s="334">
        <f>IF(L234="nio",0,IF(L234&gt;0,VLOOKUP(F234,'3-Productie normen'!A:O,VLOOKUP(L234,'3-Productie normen'!$B$38:$C$48,2,FALSE),FALSE)))*J234</f>
        <v>0</v>
      </c>
      <c r="Q234" s="334">
        <f t="shared" si="10"/>
        <v>0</v>
      </c>
      <c r="R234" s="335" t="str">
        <f>VLOOKUP(F234,'3-Productie normen'!A:P,16,FALSE)</f>
        <v>V</v>
      </c>
      <c r="S234" s="335"/>
      <c r="U234" s="336">
        <f t="shared" si="11"/>
        <v>3660</v>
      </c>
      <c r="V234" s="2"/>
    </row>
    <row r="235" spans="1:22" ht="14.1" customHeight="1">
      <c r="A235" s="75">
        <v>235</v>
      </c>
      <c r="B235" s="300" t="s">
        <v>39</v>
      </c>
      <c r="C235" s="493" t="s">
        <v>135</v>
      </c>
      <c r="D235" s="487" t="s">
        <v>456</v>
      </c>
      <c r="E235" s="488" t="s">
        <v>387</v>
      </c>
      <c r="F235" s="300" t="s">
        <v>100</v>
      </c>
      <c r="G235" s="488"/>
      <c r="H235" s="482" t="s">
        <v>196</v>
      </c>
      <c r="I235" s="498">
        <v>2.9</v>
      </c>
      <c r="J235" s="526"/>
      <c r="K235" s="333">
        <f t="shared" si="9"/>
        <v>0</v>
      </c>
      <c r="L235" s="534" t="s">
        <v>147</v>
      </c>
      <c r="M235" s="534"/>
      <c r="N235" s="247">
        <f>IF(L235="nio",0,IF(L235&gt;0,L235*I235/P235,0))*VLOOKUP(B235,'2-Kosten per locatie'!$A$14:$C$31,3,FALSE)</f>
        <v>0</v>
      </c>
      <c r="O235" s="247">
        <f>IF(M235&gt;0,M235*I235/Q235,0)*VLOOKUP(B235,'2-Kosten per locatie'!$A$14:$C$31,3,FALSE)</f>
        <v>0</v>
      </c>
      <c r="P235" s="334">
        <f>IF(L235="nio",0,IF(L235&gt;0,VLOOKUP(F235,'3-Productie normen'!A:O,VLOOKUP(L235,'3-Productie normen'!$B$38:$C$48,2,FALSE),FALSE)))*J235</f>
        <v>0</v>
      </c>
      <c r="Q235" s="334">
        <f t="shared" si="10"/>
        <v>0</v>
      </c>
      <c r="R235" s="335" t="str">
        <f>VLOOKUP(F235,'3-Productie normen'!A:P,16,FALSE)</f>
        <v>nvt</v>
      </c>
      <c r="S235" s="335"/>
      <c r="U235" s="336">
        <f t="shared" si="11"/>
        <v>0</v>
      </c>
      <c r="V235" s="2"/>
    </row>
    <row r="236" spans="1:22" ht="14.1" customHeight="1">
      <c r="A236" s="75">
        <v>236</v>
      </c>
      <c r="B236" s="300" t="s">
        <v>39</v>
      </c>
      <c r="C236" s="493" t="s">
        <v>135</v>
      </c>
      <c r="D236" s="487" t="s">
        <v>457</v>
      </c>
      <c r="E236" s="488" t="s">
        <v>321</v>
      </c>
      <c r="F236" s="300" t="s">
        <v>95</v>
      </c>
      <c r="G236" s="488" t="s">
        <v>311</v>
      </c>
      <c r="H236" s="482" t="s">
        <v>138</v>
      </c>
      <c r="I236" s="498">
        <v>10.7</v>
      </c>
      <c r="J236" s="526"/>
      <c r="K236" s="333">
        <f t="shared" si="9"/>
        <v>400</v>
      </c>
      <c r="L236" s="534">
        <v>200</v>
      </c>
      <c r="M236" s="534">
        <v>200</v>
      </c>
      <c r="N236" s="247" t="e">
        <f>IF(L236="nio",0,IF(L236&gt;0,L236*I236/P236,0))*VLOOKUP(B236,'2-Kosten per locatie'!$A$14:$C$31,3,FALSE)</f>
        <v>#DIV/0!</v>
      </c>
      <c r="O236" s="247" t="e">
        <f>IF(M236&gt;0,M236*I236/Q236,0)*VLOOKUP(B236,'2-Kosten per locatie'!$A$14:$C$31,3,FALSE)</f>
        <v>#DIV/0!</v>
      </c>
      <c r="P236" s="334">
        <f>IF(L236="nio",0,IF(L236&gt;0,VLOOKUP(F236,'3-Productie normen'!A:O,VLOOKUP(L236,'3-Productie normen'!$B$38:$C$48,2,FALSE),FALSE)))*J236</f>
        <v>0</v>
      </c>
      <c r="Q236" s="334">
        <f t="shared" si="10"/>
        <v>0</v>
      </c>
      <c r="R236" s="335" t="str">
        <f>VLOOKUP(F236,'3-Productie normen'!A:P,16,FALSE)</f>
        <v>S</v>
      </c>
      <c r="S236" s="335"/>
      <c r="U236" s="336">
        <f t="shared" si="11"/>
        <v>4280</v>
      </c>
      <c r="V236" s="2"/>
    </row>
    <row r="237" spans="1:22" ht="14.1" customHeight="1">
      <c r="A237" s="75">
        <v>237</v>
      </c>
      <c r="B237" s="300" t="s">
        <v>39</v>
      </c>
      <c r="C237" s="493" t="s">
        <v>135</v>
      </c>
      <c r="D237" s="487" t="s">
        <v>458</v>
      </c>
      <c r="E237" s="488" t="s">
        <v>323</v>
      </c>
      <c r="F237" s="300" t="s">
        <v>95</v>
      </c>
      <c r="G237" s="488" t="s">
        <v>311</v>
      </c>
      <c r="H237" s="482" t="s">
        <v>138</v>
      </c>
      <c r="I237" s="498">
        <v>9.1999999999999993</v>
      </c>
      <c r="J237" s="526"/>
      <c r="K237" s="333">
        <f t="shared" si="9"/>
        <v>400</v>
      </c>
      <c r="L237" s="534">
        <v>200</v>
      </c>
      <c r="M237" s="534">
        <v>200</v>
      </c>
      <c r="N237" s="247" t="e">
        <f>IF(L237="nio",0,IF(L237&gt;0,L237*I237/P237,0))*VLOOKUP(B237,'2-Kosten per locatie'!$A$14:$C$31,3,FALSE)</f>
        <v>#DIV/0!</v>
      </c>
      <c r="O237" s="247" t="e">
        <f>IF(M237&gt;0,M237*I237/Q237,0)*VLOOKUP(B237,'2-Kosten per locatie'!$A$14:$C$31,3,FALSE)</f>
        <v>#DIV/0!</v>
      </c>
      <c r="P237" s="334">
        <f>IF(L237="nio",0,IF(L237&gt;0,VLOOKUP(F237,'3-Productie normen'!A:O,VLOOKUP(L237,'3-Productie normen'!$B$38:$C$48,2,FALSE),FALSE)))*J237</f>
        <v>0</v>
      </c>
      <c r="Q237" s="334">
        <f t="shared" si="10"/>
        <v>0</v>
      </c>
      <c r="R237" s="335" t="str">
        <f>VLOOKUP(F237,'3-Productie normen'!A:P,16,FALSE)</f>
        <v>S</v>
      </c>
      <c r="S237" s="335"/>
      <c r="U237" s="336">
        <f t="shared" si="11"/>
        <v>3679.9999999999995</v>
      </c>
      <c r="V237" s="2"/>
    </row>
    <row r="238" spans="1:22" ht="14.1" customHeight="1">
      <c r="A238" s="75">
        <v>238</v>
      </c>
      <c r="B238" s="300" t="s">
        <v>39</v>
      </c>
      <c r="C238" s="493" t="s">
        <v>135</v>
      </c>
      <c r="D238" s="487" t="s">
        <v>459</v>
      </c>
      <c r="E238" s="488" t="s">
        <v>190</v>
      </c>
      <c r="F238" s="72" t="s">
        <v>92</v>
      </c>
      <c r="G238" s="488" t="s">
        <v>311</v>
      </c>
      <c r="H238" s="482" t="s">
        <v>138</v>
      </c>
      <c r="I238" s="498">
        <v>2.2999999999999998</v>
      </c>
      <c r="J238" s="526"/>
      <c r="K238" s="333">
        <f t="shared" si="9"/>
        <v>40</v>
      </c>
      <c r="L238" s="534">
        <v>40</v>
      </c>
      <c r="M238" s="534"/>
      <c r="N238" s="247" t="e">
        <f>IF(L238="nio",0,IF(L238&gt;0,L238*I238/P238,0))*VLOOKUP(B238,'2-Kosten per locatie'!$A$14:$C$31,3,FALSE)</f>
        <v>#DIV/0!</v>
      </c>
      <c r="O238" s="247">
        <f>IF(M238&gt;0,M238*I238/Q238,0)*VLOOKUP(B238,'2-Kosten per locatie'!$A$14:$C$31,3,FALSE)</f>
        <v>0</v>
      </c>
      <c r="P238" s="334">
        <f>IF(L238="nio",0,IF(L238&gt;0,VLOOKUP(F238,'3-Productie normen'!A:O,VLOOKUP(L238,'3-Productie normen'!$B$38:$C$48,2,FALSE),FALSE)))*J238</f>
        <v>0</v>
      </c>
      <c r="Q238" s="334">
        <f t="shared" si="10"/>
        <v>0</v>
      </c>
      <c r="R238" s="335" t="str">
        <f>VLOOKUP(F238,'3-Productie normen'!A:P,16,FALSE)</f>
        <v>V</v>
      </c>
      <c r="S238" s="335"/>
      <c r="U238" s="336">
        <f t="shared" si="11"/>
        <v>92</v>
      </c>
      <c r="V238" s="2"/>
    </row>
    <row r="239" spans="1:22" ht="14.1" customHeight="1">
      <c r="A239" s="75">
        <v>239</v>
      </c>
      <c r="B239" s="300" t="s">
        <v>39</v>
      </c>
      <c r="C239" s="493" t="s">
        <v>135</v>
      </c>
      <c r="D239" s="487" t="s">
        <v>460</v>
      </c>
      <c r="E239" s="488" t="s">
        <v>461</v>
      </c>
      <c r="F239" s="316" t="s">
        <v>86</v>
      </c>
      <c r="G239" s="488" t="s">
        <v>311</v>
      </c>
      <c r="H239" s="482" t="s">
        <v>138</v>
      </c>
      <c r="I239" s="498">
        <v>5.5</v>
      </c>
      <c r="J239" s="526"/>
      <c r="K239" s="333">
        <f t="shared" si="9"/>
        <v>200</v>
      </c>
      <c r="L239" s="534">
        <v>200</v>
      </c>
      <c r="M239" s="534"/>
      <c r="N239" s="247" t="e">
        <f>IF(L239="nio",0,IF(L239&gt;0,L239*I239/P239,0))*VLOOKUP(B239,'2-Kosten per locatie'!$A$14:$C$31,3,FALSE)</f>
        <v>#DIV/0!</v>
      </c>
      <c r="O239" s="247">
        <f>IF(M239&gt;0,M239*I239/Q239,0)*VLOOKUP(B239,'2-Kosten per locatie'!$A$14:$C$31,3,FALSE)</f>
        <v>0</v>
      </c>
      <c r="P239" s="334">
        <f>IF(L239="nio",0,IF(L239&gt;0,VLOOKUP(F239,'3-Productie normen'!A:O,VLOOKUP(L239,'3-Productie normen'!$B$38:$C$48,2,FALSE),FALSE)))*J239</f>
        <v>0</v>
      </c>
      <c r="Q239" s="334">
        <f t="shared" si="10"/>
        <v>0</v>
      </c>
      <c r="R239" s="335" t="str">
        <f>VLOOKUP(F239,'3-Productie normen'!A:P,16,FALSE)</f>
        <v>V</v>
      </c>
      <c r="S239" s="335"/>
      <c r="U239" s="336">
        <f t="shared" si="11"/>
        <v>1100</v>
      </c>
      <c r="V239" s="2"/>
    </row>
    <row r="240" spans="1:22" ht="14.1" customHeight="1">
      <c r="A240" s="75">
        <v>240</v>
      </c>
      <c r="B240" s="300" t="s">
        <v>39</v>
      </c>
      <c r="C240" s="493" t="s">
        <v>135</v>
      </c>
      <c r="D240" s="487" t="s">
        <v>462</v>
      </c>
      <c r="E240" s="488" t="s">
        <v>463</v>
      </c>
      <c r="F240" s="488" t="s">
        <v>100</v>
      </c>
      <c r="G240" s="488" t="s">
        <v>464</v>
      </c>
      <c r="H240" s="482" t="s">
        <v>196</v>
      </c>
      <c r="I240" s="498">
        <v>11.9</v>
      </c>
      <c r="J240" s="526"/>
      <c r="K240" s="333">
        <f t="shared" si="9"/>
        <v>0</v>
      </c>
      <c r="L240" s="534" t="s">
        <v>147</v>
      </c>
      <c r="M240" s="534"/>
      <c r="N240" s="247">
        <f>IF(L240="nio",0,IF(L240&gt;0,L240*I240/P240,0))*VLOOKUP(B240,'2-Kosten per locatie'!$A$14:$C$31,3,FALSE)</f>
        <v>0</v>
      </c>
      <c r="O240" s="247">
        <f>IF(M240&gt;0,M240*I240/Q240,0)*VLOOKUP(B240,'2-Kosten per locatie'!$A$14:$C$31,3,FALSE)</f>
        <v>0</v>
      </c>
      <c r="P240" s="334">
        <f>IF(L240="nio",0,IF(L240&gt;0,VLOOKUP(F240,'3-Productie normen'!A:O,VLOOKUP(L240,'3-Productie normen'!$B$38:$C$48,2,FALSE),FALSE)))*J240</f>
        <v>0</v>
      </c>
      <c r="Q240" s="334">
        <f t="shared" si="10"/>
        <v>0</v>
      </c>
      <c r="R240" s="335" t="str">
        <f>VLOOKUP(F240,'3-Productie normen'!A:P,16,FALSE)</f>
        <v>nvt</v>
      </c>
      <c r="S240" s="335"/>
      <c r="U240" s="336">
        <f t="shared" si="11"/>
        <v>0</v>
      </c>
      <c r="V240" s="2"/>
    </row>
    <row r="241" spans="1:22" ht="14.1" customHeight="1">
      <c r="A241" s="75">
        <v>241</v>
      </c>
      <c r="B241" s="300" t="s">
        <v>39</v>
      </c>
      <c r="C241" s="493" t="s">
        <v>135</v>
      </c>
      <c r="D241" s="487" t="s">
        <v>465</v>
      </c>
      <c r="E241" s="488" t="s">
        <v>466</v>
      </c>
      <c r="F241" s="316" t="s">
        <v>82</v>
      </c>
      <c r="G241" s="488" t="s">
        <v>467</v>
      </c>
      <c r="H241" s="482" t="s">
        <v>196</v>
      </c>
      <c r="I241" s="498">
        <v>5.6</v>
      </c>
      <c r="J241" s="526"/>
      <c r="K241" s="333">
        <f t="shared" si="9"/>
        <v>400</v>
      </c>
      <c r="L241" s="534">
        <v>200</v>
      </c>
      <c r="M241" s="534">
        <v>200</v>
      </c>
      <c r="N241" s="247" t="e">
        <f>IF(L241="nio",0,IF(L241&gt;0,L241*I241/P241,0))*VLOOKUP(B241,'2-Kosten per locatie'!$A$14:$C$31,3,FALSE)</f>
        <v>#DIV/0!</v>
      </c>
      <c r="O241" s="247" t="e">
        <f>IF(M241&gt;0,M241*I241/Q241,0)*VLOOKUP(B241,'2-Kosten per locatie'!$A$14:$C$31,3,FALSE)</f>
        <v>#DIV/0!</v>
      </c>
      <c r="P241" s="334">
        <f>IF(L241="nio",0,IF(L241&gt;0,VLOOKUP(F241,'3-Productie normen'!A:O,VLOOKUP(L241,'3-Productie normen'!$B$38:$C$48,2,FALSE),FALSE)))*J241</f>
        <v>0</v>
      </c>
      <c r="Q241" s="334">
        <f t="shared" si="10"/>
        <v>0</v>
      </c>
      <c r="R241" s="335" t="str">
        <f>VLOOKUP(F241,'3-Productie normen'!A:P,16,FALSE)</f>
        <v>S</v>
      </c>
      <c r="S241" s="335"/>
      <c r="U241" s="336">
        <f t="shared" si="11"/>
        <v>2240</v>
      </c>
      <c r="V241" s="2"/>
    </row>
    <row r="242" spans="1:22" ht="14.1" customHeight="1">
      <c r="A242" s="75">
        <v>242</v>
      </c>
      <c r="B242" s="300" t="s">
        <v>39</v>
      </c>
      <c r="C242" s="493" t="s">
        <v>135</v>
      </c>
      <c r="D242" s="487" t="s">
        <v>468</v>
      </c>
      <c r="E242" s="488" t="s">
        <v>466</v>
      </c>
      <c r="F242" s="316" t="s">
        <v>82</v>
      </c>
      <c r="G242" s="488" t="s">
        <v>467</v>
      </c>
      <c r="H242" s="482" t="s">
        <v>196</v>
      </c>
      <c r="I242" s="498">
        <v>5.6</v>
      </c>
      <c r="J242" s="526"/>
      <c r="K242" s="333">
        <f t="shared" si="9"/>
        <v>400</v>
      </c>
      <c r="L242" s="534">
        <v>200</v>
      </c>
      <c r="M242" s="534">
        <v>200</v>
      </c>
      <c r="N242" s="247" t="e">
        <f>IF(L242="nio",0,IF(L242&gt;0,L242*I242/P242,0))*VLOOKUP(B242,'2-Kosten per locatie'!$A$14:$C$31,3,FALSE)</f>
        <v>#DIV/0!</v>
      </c>
      <c r="O242" s="247" t="e">
        <f>IF(M242&gt;0,M242*I242/Q242,0)*VLOOKUP(B242,'2-Kosten per locatie'!$A$14:$C$31,3,FALSE)</f>
        <v>#DIV/0!</v>
      </c>
      <c r="P242" s="334">
        <f>IF(L242="nio",0,IF(L242&gt;0,VLOOKUP(F242,'3-Productie normen'!A:O,VLOOKUP(L242,'3-Productie normen'!$B$38:$C$48,2,FALSE),FALSE)))*J242</f>
        <v>0</v>
      </c>
      <c r="Q242" s="334">
        <f t="shared" si="10"/>
        <v>0</v>
      </c>
      <c r="R242" s="335" t="str">
        <f>VLOOKUP(F242,'3-Productie normen'!A:P,16,FALSE)</f>
        <v>S</v>
      </c>
      <c r="S242" s="335"/>
      <c r="U242" s="336">
        <f t="shared" si="11"/>
        <v>2240</v>
      </c>
      <c r="V242" s="2"/>
    </row>
    <row r="243" spans="1:22" ht="14.1" customHeight="1">
      <c r="A243" s="75">
        <v>243</v>
      </c>
      <c r="B243" s="300" t="s">
        <v>39</v>
      </c>
      <c r="C243" s="493" t="s">
        <v>135</v>
      </c>
      <c r="D243" s="487" t="s">
        <v>469</v>
      </c>
      <c r="E243" s="488" t="s">
        <v>470</v>
      </c>
      <c r="F243" s="72" t="s">
        <v>87</v>
      </c>
      <c r="G243" s="488" t="s">
        <v>311</v>
      </c>
      <c r="H243" s="482" t="s">
        <v>138</v>
      </c>
      <c r="I243" s="498">
        <v>23.9</v>
      </c>
      <c r="J243" s="526"/>
      <c r="K243" s="333">
        <f t="shared" si="9"/>
        <v>200</v>
      </c>
      <c r="L243" s="534">
        <v>200</v>
      </c>
      <c r="M243" s="534"/>
      <c r="N243" s="247" t="e">
        <f>IF(L243="nio",0,IF(L243&gt;0,L243*I243/P243,0))*VLOOKUP(B243,'2-Kosten per locatie'!$A$14:$C$31,3,FALSE)</f>
        <v>#DIV/0!</v>
      </c>
      <c r="O243" s="247">
        <f>IF(M243&gt;0,M243*I243/Q243,0)*VLOOKUP(B243,'2-Kosten per locatie'!$A$14:$C$31,3,FALSE)</f>
        <v>0</v>
      </c>
      <c r="P243" s="334">
        <f>IF(L243="nio",0,IF(L243&gt;0,VLOOKUP(F243,'3-Productie normen'!A:O,VLOOKUP(L243,'3-Productie normen'!$B$38:$C$48,2,FALSE),FALSE)))*J243</f>
        <v>0</v>
      </c>
      <c r="Q243" s="334">
        <f t="shared" si="10"/>
        <v>0</v>
      </c>
      <c r="R243" s="335" t="str">
        <f>VLOOKUP(F243,'3-Productie normen'!A:P,16,FALSE)</f>
        <v>V</v>
      </c>
      <c r="S243" s="335"/>
      <c r="U243" s="336">
        <f t="shared" si="11"/>
        <v>4780</v>
      </c>
      <c r="V243" s="2"/>
    </row>
    <row r="244" spans="1:22" ht="14.1" customHeight="1">
      <c r="A244" s="75">
        <v>244</v>
      </c>
      <c r="B244" s="300" t="s">
        <v>39</v>
      </c>
      <c r="C244" s="493" t="s">
        <v>135</v>
      </c>
      <c r="D244" s="487" t="s">
        <v>471</v>
      </c>
      <c r="E244" s="488" t="s">
        <v>472</v>
      </c>
      <c r="F244" s="72" t="s">
        <v>76</v>
      </c>
      <c r="G244" s="488" t="s">
        <v>311</v>
      </c>
      <c r="H244" s="482" t="s">
        <v>138</v>
      </c>
      <c r="I244" s="498">
        <v>218.6</v>
      </c>
      <c r="J244" s="526"/>
      <c r="K244" s="333">
        <f t="shared" si="9"/>
        <v>120</v>
      </c>
      <c r="L244" s="534">
        <v>120</v>
      </c>
      <c r="M244" s="534"/>
      <c r="N244" s="247" t="e">
        <f>IF(L244="nio",0,IF(L244&gt;0,L244*I244/P244,0))*VLOOKUP(B244,'2-Kosten per locatie'!$A$14:$C$31,3,FALSE)</f>
        <v>#DIV/0!</v>
      </c>
      <c r="O244" s="247">
        <f>IF(M244&gt;0,M244*I244/Q244,0)*VLOOKUP(B244,'2-Kosten per locatie'!$A$14:$C$31,3,FALSE)</f>
        <v>0</v>
      </c>
      <c r="P244" s="334">
        <f>IF(L244="nio",0,IF(L244&gt;0,VLOOKUP(F244,'3-Productie normen'!A:O,VLOOKUP(L244,'3-Productie normen'!$B$38:$C$48,2,FALSE),FALSE)))*J244</f>
        <v>0</v>
      </c>
      <c r="Q244" s="334">
        <f t="shared" si="10"/>
        <v>0</v>
      </c>
      <c r="R244" s="335" t="str">
        <f>VLOOKUP(F244,'3-Productie normen'!A:P,16,FALSE)</f>
        <v>B</v>
      </c>
      <c r="S244" s="335"/>
      <c r="U244" s="336">
        <f t="shared" si="11"/>
        <v>26232</v>
      </c>
      <c r="V244" s="2"/>
    </row>
    <row r="245" spans="1:22" ht="14.1" customHeight="1">
      <c r="A245" s="75">
        <v>245</v>
      </c>
      <c r="B245" s="300" t="s">
        <v>39</v>
      </c>
      <c r="C245" s="493" t="s">
        <v>135</v>
      </c>
      <c r="D245" s="487" t="s">
        <v>473</v>
      </c>
      <c r="E245" s="488" t="s">
        <v>336</v>
      </c>
      <c r="F245" s="72" t="s">
        <v>80</v>
      </c>
      <c r="G245" s="488" t="s">
        <v>311</v>
      </c>
      <c r="H245" s="482" t="s">
        <v>138</v>
      </c>
      <c r="I245" s="498">
        <v>108.7</v>
      </c>
      <c r="J245" s="526"/>
      <c r="K245" s="333">
        <f t="shared" si="9"/>
        <v>200</v>
      </c>
      <c r="L245" s="534">
        <v>200</v>
      </c>
      <c r="M245" s="534"/>
      <c r="N245" s="247" t="e">
        <f>IF(L245="nio",0,IF(L245&gt;0,L245*I245/P245,0))*VLOOKUP(B245,'2-Kosten per locatie'!$A$14:$C$31,3,FALSE)</f>
        <v>#DIV/0!</v>
      </c>
      <c r="O245" s="247">
        <f>IF(M245&gt;0,M245*I245/Q245,0)*VLOOKUP(B245,'2-Kosten per locatie'!$A$14:$C$31,3,FALSE)</f>
        <v>0</v>
      </c>
      <c r="P245" s="334">
        <f>IF(L245="nio",0,IF(L245&gt;0,VLOOKUP(F245,'3-Productie normen'!A:O,VLOOKUP(L245,'3-Productie normen'!$B$38:$C$48,2,FALSE),FALSE)))*J245</f>
        <v>0</v>
      </c>
      <c r="Q245" s="334">
        <f t="shared" si="10"/>
        <v>0</v>
      </c>
      <c r="R245" s="335" t="str">
        <f>VLOOKUP(F245,'3-Productie normen'!A:P,16,FALSE)</f>
        <v>V</v>
      </c>
      <c r="S245" s="335"/>
      <c r="U245" s="336">
        <f t="shared" si="11"/>
        <v>21740</v>
      </c>
      <c r="V245" s="2"/>
    </row>
    <row r="246" spans="1:22" ht="14.1" customHeight="1">
      <c r="A246" s="75">
        <v>246</v>
      </c>
      <c r="B246" s="300" t="s">
        <v>39</v>
      </c>
      <c r="C246" s="493" t="s">
        <v>135</v>
      </c>
      <c r="D246" s="487" t="s">
        <v>474</v>
      </c>
      <c r="E246" s="488" t="s">
        <v>246</v>
      </c>
      <c r="F246" s="300" t="s">
        <v>76</v>
      </c>
      <c r="G246" s="488" t="s">
        <v>311</v>
      </c>
      <c r="H246" s="482" t="s">
        <v>138</v>
      </c>
      <c r="I246" s="498">
        <v>5.7</v>
      </c>
      <c r="J246" s="526"/>
      <c r="K246" s="333">
        <f t="shared" si="9"/>
        <v>120</v>
      </c>
      <c r="L246" s="534">
        <v>120</v>
      </c>
      <c r="M246" s="534"/>
      <c r="N246" s="247" t="e">
        <f>IF(L246="nio",0,IF(L246&gt;0,L246*I246/P246,0))*VLOOKUP(B246,'2-Kosten per locatie'!$A$14:$C$31,3,FALSE)</f>
        <v>#DIV/0!</v>
      </c>
      <c r="O246" s="247">
        <f>IF(M246&gt;0,M246*I246/Q246,0)*VLOOKUP(B246,'2-Kosten per locatie'!$A$14:$C$31,3,FALSE)</f>
        <v>0</v>
      </c>
      <c r="P246" s="334">
        <f>IF(L246="nio",0,IF(L246&gt;0,VLOOKUP(F246,'3-Productie normen'!A:O,VLOOKUP(L246,'3-Productie normen'!$B$38:$C$48,2,FALSE),FALSE)))*J246</f>
        <v>0</v>
      </c>
      <c r="Q246" s="334">
        <f t="shared" si="10"/>
        <v>0</v>
      </c>
      <c r="R246" s="335" t="str">
        <f>VLOOKUP(F246,'3-Productie normen'!A:P,16,FALSE)</f>
        <v>B</v>
      </c>
      <c r="S246" s="335"/>
      <c r="U246" s="336">
        <f t="shared" si="11"/>
        <v>684</v>
      </c>
      <c r="V246" s="2"/>
    </row>
    <row r="247" spans="1:22" ht="14.1" customHeight="1">
      <c r="A247" s="75">
        <v>247</v>
      </c>
      <c r="B247" s="300" t="s">
        <v>39</v>
      </c>
      <c r="C247" s="493" t="s">
        <v>266</v>
      </c>
      <c r="D247" s="487" t="s">
        <v>475</v>
      </c>
      <c r="E247" s="488" t="s">
        <v>436</v>
      </c>
      <c r="F247" s="488" t="s">
        <v>99</v>
      </c>
      <c r="G247" s="488" t="s">
        <v>311</v>
      </c>
      <c r="H247" s="482" t="s">
        <v>138</v>
      </c>
      <c r="I247" s="498">
        <v>14.6</v>
      </c>
      <c r="J247" s="526"/>
      <c r="K247" s="333">
        <f t="shared" si="9"/>
        <v>200</v>
      </c>
      <c r="L247" s="534">
        <v>200</v>
      </c>
      <c r="M247" s="534"/>
      <c r="N247" s="247" t="e">
        <f>IF(L247="nio",0,IF(L247&gt;0,L247*I247/P247,0))*VLOOKUP(B247,'2-Kosten per locatie'!$A$14:$C$31,3,FALSE)</f>
        <v>#DIV/0!</v>
      </c>
      <c r="O247" s="247">
        <f>IF(M247&gt;0,M247*I247/Q247,0)*VLOOKUP(B247,'2-Kosten per locatie'!$A$14:$C$31,3,FALSE)</f>
        <v>0</v>
      </c>
      <c r="P247" s="334">
        <f>IF(L247="nio",0,IF(L247&gt;0,VLOOKUP(F247,'3-Productie normen'!A:O,VLOOKUP(L247,'3-Productie normen'!$B$38:$C$48,2,FALSE),FALSE)))*J247</f>
        <v>0</v>
      </c>
      <c r="Q247" s="334">
        <f t="shared" si="10"/>
        <v>0</v>
      </c>
      <c r="R247" s="335" t="str">
        <f>VLOOKUP(F247,'3-Productie normen'!A:P,16,FALSE)</f>
        <v>B</v>
      </c>
      <c r="S247" s="335"/>
      <c r="U247" s="336">
        <f t="shared" si="11"/>
        <v>2920</v>
      </c>
      <c r="V247" s="2"/>
    </row>
    <row r="248" spans="1:22" ht="14.1" customHeight="1">
      <c r="A248" s="75">
        <v>248</v>
      </c>
      <c r="B248" s="300" t="s">
        <v>39</v>
      </c>
      <c r="C248" s="493" t="s">
        <v>266</v>
      </c>
      <c r="D248" s="487" t="s">
        <v>476</v>
      </c>
      <c r="E248" s="488" t="s">
        <v>246</v>
      </c>
      <c r="F248" s="300" t="s">
        <v>76</v>
      </c>
      <c r="G248" s="488" t="s">
        <v>311</v>
      </c>
      <c r="H248" s="482" t="s">
        <v>138</v>
      </c>
      <c r="I248" s="498">
        <v>9.1</v>
      </c>
      <c r="J248" s="526"/>
      <c r="K248" s="333">
        <f t="shared" si="9"/>
        <v>120</v>
      </c>
      <c r="L248" s="534">
        <v>120</v>
      </c>
      <c r="M248" s="534"/>
      <c r="N248" s="247" t="e">
        <f>IF(L248="nio",0,IF(L248&gt;0,L248*I248/P248,0))*VLOOKUP(B248,'2-Kosten per locatie'!$A$14:$C$31,3,FALSE)</f>
        <v>#DIV/0!</v>
      </c>
      <c r="O248" s="247">
        <f>IF(M248&gt;0,M248*I248/Q248,0)*VLOOKUP(B248,'2-Kosten per locatie'!$A$14:$C$31,3,FALSE)</f>
        <v>0</v>
      </c>
      <c r="P248" s="334">
        <f>IF(L248="nio",0,IF(L248&gt;0,VLOOKUP(F248,'3-Productie normen'!A:O,VLOOKUP(L248,'3-Productie normen'!$B$38:$C$48,2,FALSE),FALSE)))*J248</f>
        <v>0</v>
      </c>
      <c r="Q248" s="334">
        <f t="shared" si="10"/>
        <v>0</v>
      </c>
      <c r="R248" s="335" t="str">
        <f>VLOOKUP(F248,'3-Productie normen'!A:P,16,FALSE)</f>
        <v>B</v>
      </c>
      <c r="S248" s="335"/>
      <c r="U248" s="336">
        <f t="shared" si="11"/>
        <v>1092</v>
      </c>
      <c r="V248" s="2"/>
    </row>
    <row r="249" spans="1:22" ht="14.1" customHeight="1">
      <c r="A249" s="75">
        <v>249</v>
      </c>
      <c r="B249" s="300" t="s">
        <v>39</v>
      </c>
      <c r="C249" s="493" t="s">
        <v>266</v>
      </c>
      <c r="D249" s="487" t="s">
        <v>477</v>
      </c>
      <c r="E249" s="488" t="s">
        <v>246</v>
      </c>
      <c r="F249" s="300" t="s">
        <v>76</v>
      </c>
      <c r="G249" s="488" t="s">
        <v>311</v>
      </c>
      <c r="H249" s="482" t="s">
        <v>138</v>
      </c>
      <c r="I249" s="498">
        <v>5.7</v>
      </c>
      <c r="J249" s="526"/>
      <c r="K249" s="333">
        <f t="shared" si="9"/>
        <v>120</v>
      </c>
      <c r="L249" s="534">
        <v>120</v>
      </c>
      <c r="M249" s="534"/>
      <c r="N249" s="247" t="e">
        <f>IF(L249="nio",0,IF(L249&gt;0,L249*I249/P249,0))*VLOOKUP(B249,'2-Kosten per locatie'!$A$14:$C$31,3,FALSE)</f>
        <v>#DIV/0!</v>
      </c>
      <c r="O249" s="247">
        <f>IF(M249&gt;0,M249*I249/Q249,0)*VLOOKUP(B249,'2-Kosten per locatie'!$A$14:$C$31,3,FALSE)</f>
        <v>0</v>
      </c>
      <c r="P249" s="334">
        <f>IF(L249="nio",0,IF(L249&gt;0,VLOOKUP(F249,'3-Productie normen'!A:O,VLOOKUP(L249,'3-Productie normen'!$B$38:$C$48,2,FALSE),FALSE)))*J249</f>
        <v>0</v>
      </c>
      <c r="Q249" s="334">
        <f t="shared" si="10"/>
        <v>0</v>
      </c>
      <c r="R249" s="335" t="str">
        <f>VLOOKUP(F249,'3-Productie normen'!A:P,16,FALSE)</f>
        <v>B</v>
      </c>
      <c r="S249" s="335"/>
      <c r="U249" s="336">
        <f t="shared" si="11"/>
        <v>684</v>
      </c>
      <c r="V249" s="2"/>
    </row>
    <row r="250" spans="1:22" ht="14.1" customHeight="1">
      <c r="A250" s="75">
        <v>250</v>
      </c>
      <c r="B250" s="300" t="s">
        <v>39</v>
      </c>
      <c r="C250" s="493" t="s">
        <v>266</v>
      </c>
      <c r="D250" s="487" t="s">
        <v>478</v>
      </c>
      <c r="E250" s="488" t="s">
        <v>246</v>
      </c>
      <c r="F250" s="300" t="s">
        <v>76</v>
      </c>
      <c r="G250" s="488" t="s">
        <v>311</v>
      </c>
      <c r="H250" s="482" t="s">
        <v>138</v>
      </c>
      <c r="I250" s="498">
        <v>5.6</v>
      </c>
      <c r="J250" s="526"/>
      <c r="K250" s="333">
        <f t="shared" si="9"/>
        <v>120</v>
      </c>
      <c r="L250" s="534">
        <v>120</v>
      </c>
      <c r="M250" s="534"/>
      <c r="N250" s="247" t="e">
        <f>IF(L250="nio",0,IF(L250&gt;0,L250*I250/P250,0))*VLOOKUP(B250,'2-Kosten per locatie'!$A$14:$C$31,3,FALSE)</f>
        <v>#DIV/0!</v>
      </c>
      <c r="O250" s="247">
        <f>IF(M250&gt;0,M250*I250/Q250,0)*VLOOKUP(B250,'2-Kosten per locatie'!$A$14:$C$31,3,FALSE)</f>
        <v>0</v>
      </c>
      <c r="P250" s="334">
        <f>IF(L250="nio",0,IF(L250&gt;0,VLOOKUP(F250,'3-Productie normen'!A:O,VLOOKUP(L250,'3-Productie normen'!$B$38:$C$48,2,FALSE),FALSE)))*J250</f>
        <v>0</v>
      </c>
      <c r="Q250" s="334">
        <f t="shared" si="10"/>
        <v>0</v>
      </c>
      <c r="R250" s="335" t="str">
        <f>VLOOKUP(F250,'3-Productie normen'!A:P,16,FALSE)</f>
        <v>B</v>
      </c>
      <c r="S250" s="335"/>
      <c r="U250" s="336">
        <f t="shared" si="11"/>
        <v>672</v>
      </c>
      <c r="V250" s="2"/>
    </row>
    <row r="251" spans="1:22" ht="14.1" customHeight="1">
      <c r="A251" s="75">
        <v>251</v>
      </c>
      <c r="B251" s="300" t="s">
        <v>39</v>
      </c>
      <c r="C251" s="493" t="s">
        <v>266</v>
      </c>
      <c r="D251" s="487" t="s">
        <v>479</v>
      </c>
      <c r="E251" s="488" t="s">
        <v>246</v>
      </c>
      <c r="F251" s="300" t="s">
        <v>76</v>
      </c>
      <c r="G251" s="488" t="s">
        <v>311</v>
      </c>
      <c r="H251" s="482" t="s">
        <v>138</v>
      </c>
      <c r="I251" s="498">
        <v>10.3</v>
      </c>
      <c r="J251" s="526"/>
      <c r="K251" s="333">
        <f t="shared" si="9"/>
        <v>120</v>
      </c>
      <c r="L251" s="534">
        <v>120</v>
      </c>
      <c r="M251" s="534"/>
      <c r="N251" s="247" t="e">
        <f>IF(L251="nio",0,IF(L251&gt;0,L251*I251/P251,0))*VLOOKUP(B251,'2-Kosten per locatie'!$A$14:$C$31,3,FALSE)</f>
        <v>#DIV/0!</v>
      </c>
      <c r="O251" s="247">
        <f>IF(M251&gt;0,M251*I251/Q251,0)*VLOOKUP(B251,'2-Kosten per locatie'!$A$14:$C$31,3,FALSE)</f>
        <v>0</v>
      </c>
      <c r="P251" s="334">
        <f>IF(L251="nio",0,IF(L251&gt;0,VLOOKUP(F251,'3-Productie normen'!A:O,VLOOKUP(L251,'3-Productie normen'!$B$38:$C$48,2,FALSE),FALSE)))*J251</f>
        <v>0</v>
      </c>
      <c r="Q251" s="334">
        <f t="shared" si="10"/>
        <v>0</v>
      </c>
      <c r="R251" s="335" t="str">
        <f>VLOOKUP(F251,'3-Productie normen'!A:P,16,FALSE)</f>
        <v>B</v>
      </c>
      <c r="S251" s="335"/>
      <c r="U251" s="336">
        <f t="shared" si="11"/>
        <v>1236</v>
      </c>
      <c r="V251" s="2"/>
    </row>
    <row r="252" spans="1:22" ht="14.1" customHeight="1">
      <c r="A252" s="75">
        <v>252</v>
      </c>
      <c r="B252" s="300" t="s">
        <v>39</v>
      </c>
      <c r="C252" s="493" t="s">
        <v>266</v>
      </c>
      <c r="D252" s="487" t="s">
        <v>480</v>
      </c>
      <c r="E252" s="488" t="s">
        <v>344</v>
      </c>
      <c r="F252" s="300" t="s">
        <v>89</v>
      </c>
      <c r="G252" s="488" t="s">
        <v>311</v>
      </c>
      <c r="H252" s="482" t="s">
        <v>138</v>
      </c>
      <c r="I252" s="498">
        <v>54.3</v>
      </c>
      <c r="J252" s="526"/>
      <c r="K252" s="333">
        <f t="shared" si="9"/>
        <v>200</v>
      </c>
      <c r="L252" s="534">
        <v>200</v>
      </c>
      <c r="M252" s="534"/>
      <c r="N252" s="247" t="e">
        <f>IF(L252="nio",0,IF(L252&gt;0,L252*I252/P252,0))*VLOOKUP(B252,'2-Kosten per locatie'!$A$14:$C$31,3,FALSE)</f>
        <v>#DIV/0!</v>
      </c>
      <c r="O252" s="247">
        <f>IF(M252&gt;0,M252*I252/Q252,0)*VLOOKUP(B252,'2-Kosten per locatie'!$A$14:$C$31,3,FALSE)</f>
        <v>0</v>
      </c>
      <c r="P252" s="334">
        <f>IF(L252="nio",0,IF(L252&gt;0,VLOOKUP(F252,'3-Productie normen'!A:O,VLOOKUP(L252,'3-Productie normen'!$B$38:$C$48,2,FALSE),FALSE)))*J252</f>
        <v>0</v>
      </c>
      <c r="Q252" s="334">
        <f t="shared" si="10"/>
        <v>0</v>
      </c>
      <c r="R252" s="335" t="str">
        <f>VLOOKUP(F252,'3-Productie normen'!A:P,16,FALSE)</f>
        <v>L</v>
      </c>
      <c r="S252" s="335"/>
      <c r="U252" s="336">
        <f t="shared" si="11"/>
        <v>10860</v>
      </c>
      <c r="V252" s="2"/>
    </row>
    <row r="253" spans="1:22" ht="14.1" customHeight="1">
      <c r="A253" s="75">
        <v>253</v>
      </c>
      <c r="B253" s="300" t="s">
        <v>39</v>
      </c>
      <c r="C253" s="493" t="s">
        <v>266</v>
      </c>
      <c r="D253" s="487" t="s">
        <v>481</v>
      </c>
      <c r="E253" s="488" t="s">
        <v>344</v>
      </c>
      <c r="F253" s="300" t="s">
        <v>89</v>
      </c>
      <c r="G253" s="488" t="s">
        <v>311</v>
      </c>
      <c r="H253" s="482" t="s">
        <v>138</v>
      </c>
      <c r="I253" s="498">
        <v>52.1</v>
      </c>
      <c r="J253" s="526"/>
      <c r="K253" s="333">
        <f t="shared" si="9"/>
        <v>200</v>
      </c>
      <c r="L253" s="534">
        <v>200</v>
      </c>
      <c r="M253" s="534"/>
      <c r="N253" s="247" t="e">
        <f>IF(L253="nio",0,IF(L253&gt;0,L253*I253/P253,0))*VLOOKUP(B253,'2-Kosten per locatie'!$A$14:$C$31,3,FALSE)</f>
        <v>#DIV/0!</v>
      </c>
      <c r="O253" s="247">
        <f>IF(M253&gt;0,M253*I253/Q253,0)*VLOOKUP(B253,'2-Kosten per locatie'!$A$14:$C$31,3,FALSE)</f>
        <v>0</v>
      </c>
      <c r="P253" s="334">
        <f>IF(L253="nio",0,IF(L253&gt;0,VLOOKUP(F253,'3-Productie normen'!A:O,VLOOKUP(L253,'3-Productie normen'!$B$38:$C$48,2,FALSE),FALSE)))*J253</f>
        <v>0</v>
      </c>
      <c r="Q253" s="334">
        <f t="shared" si="10"/>
        <v>0</v>
      </c>
      <c r="R253" s="335" t="str">
        <f>VLOOKUP(F253,'3-Productie normen'!A:P,16,FALSE)</f>
        <v>L</v>
      </c>
      <c r="S253" s="335"/>
      <c r="U253" s="336">
        <f t="shared" si="11"/>
        <v>10420</v>
      </c>
      <c r="V253" s="2"/>
    </row>
    <row r="254" spans="1:22" ht="14.1" customHeight="1">
      <c r="A254" s="75">
        <v>254</v>
      </c>
      <c r="B254" s="300" t="s">
        <v>39</v>
      </c>
      <c r="C254" s="481" t="s">
        <v>266</v>
      </c>
      <c r="D254" s="507" t="s">
        <v>482</v>
      </c>
      <c r="E254" s="508" t="s">
        <v>344</v>
      </c>
      <c r="F254" s="300" t="s">
        <v>89</v>
      </c>
      <c r="G254" s="508" t="s">
        <v>311</v>
      </c>
      <c r="H254" s="482" t="s">
        <v>138</v>
      </c>
      <c r="I254" s="509">
        <v>52.6</v>
      </c>
      <c r="J254" s="526"/>
      <c r="K254" s="333">
        <f t="shared" si="9"/>
        <v>200</v>
      </c>
      <c r="L254" s="534">
        <v>200</v>
      </c>
      <c r="M254" s="534"/>
      <c r="N254" s="247" t="e">
        <f>IF(L254="nio",0,IF(L254&gt;0,L254*I254/P254,0))*VLOOKUP(B254,'2-Kosten per locatie'!$A$14:$C$31,3,FALSE)</f>
        <v>#DIV/0!</v>
      </c>
      <c r="O254" s="247">
        <f>IF(M254&gt;0,M254*I254/Q254,0)*VLOOKUP(B254,'2-Kosten per locatie'!$A$14:$C$31,3,FALSE)</f>
        <v>0</v>
      </c>
      <c r="P254" s="334">
        <f>IF(L254="nio",0,IF(L254&gt;0,VLOOKUP(F254,'3-Productie normen'!A:O,VLOOKUP(L254,'3-Productie normen'!$B$38:$C$48,2,FALSE),FALSE)))*J254</f>
        <v>0</v>
      </c>
      <c r="Q254" s="334">
        <f t="shared" si="10"/>
        <v>0</v>
      </c>
      <c r="R254" s="335" t="str">
        <f>VLOOKUP(F254,'3-Productie normen'!A:P,16,FALSE)</f>
        <v>L</v>
      </c>
      <c r="S254" s="335"/>
      <c r="U254" s="336">
        <f t="shared" si="11"/>
        <v>10520</v>
      </c>
      <c r="V254" s="2"/>
    </row>
    <row r="255" spans="1:22" ht="14.1" customHeight="1">
      <c r="A255" s="75">
        <v>255</v>
      </c>
      <c r="B255" s="300" t="s">
        <v>39</v>
      </c>
      <c r="C255" s="481" t="s">
        <v>266</v>
      </c>
      <c r="D255" s="507" t="s">
        <v>483</v>
      </c>
      <c r="E255" s="508" t="s">
        <v>344</v>
      </c>
      <c r="F255" s="300" t="s">
        <v>89</v>
      </c>
      <c r="G255" s="508" t="s">
        <v>311</v>
      </c>
      <c r="H255" s="482" t="s">
        <v>138</v>
      </c>
      <c r="I255" s="509">
        <v>53.7</v>
      </c>
      <c r="J255" s="526"/>
      <c r="K255" s="333">
        <f t="shared" si="9"/>
        <v>200</v>
      </c>
      <c r="L255" s="534">
        <v>200</v>
      </c>
      <c r="M255" s="534"/>
      <c r="N255" s="247" t="e">
        <f>IF(L255="nio",0,IF(L255&gt;0,L255*I255/P255,0))*VLOOKUP(B255,'2-Kosten per locatie'!$A$14:$C$31,3,FALSE)</f>
        <v>#DIV/0!</v>
      </c>
      <c r="O255" s="247">
        <f>IF(M255&gt;0,M255*I255/Q255,0)*VLOOKUP(B255,'2-Kosten per locatie'!$A$14:$C$31,3,FALSE)</f>
        <v>0</v>
      </c>
      <c r="P255" s="334">
        <f>IF(L255="nio",0,IF(L255&gt;0,VLOOKUP(F255,'3-Productie normen'!A:O,VLOOKUP(L255,'3-Productie normen'!$B$38:$C$48,2,FALSE),FALSE)))*J255</f>
        <v>0</v>
      </c>
      <c r="Q255" s="334">
        <f t="shared" si="10"/>
        <v>0</v>
      </c>
      <c r="R255" s="335" t="str">
        <f>VLOOKUP(F255,'3-Productie normen'!A:P,16,FALSE)</f>
        <v>L</v>
      </c>
      <c r="S255" s="335"/>
      <c r="U255" s="336">
        <f t="shared" si="11"/>
        <v>10740</v>
      </c>
      <c r="V255" s="2"/>
    </row>
    <row r="256" spans="1:22" ht="14.1" customHeight="1">
      <c r="A256" s="75">
        <v>256</v>
      </c>
      <c r="B256" s="300" t="s">
        <v>39</v>
      </c>
      <c r="C256" s="481" t="s">
        <v>266</v>
      </c>
      <c r="D256" s="507" t="s">
        <v>484</v>
      </c>
      <c r="E256" s="508" t="s">
        <v>344</v>
      </c>
      <c r="F256" s="300" t="s">
        <v>89</v>
      </c>
      <c r="G256" s="508" t="s">
        <v>311</v>
      </c>
      <c r="H256" s="482" t="s">
        <v>138</v>
      </c>
      <c r="I256" s="509">
        <v>56.6</v>
      </c>
      <c r="J256" s="526"/>
      <c r="K256" s="333">
        <f t="shared" si="9"/>
        <v>200</v>
      </c>
      <c r="L256" s="534">
        <v>200</v>
      </c>
      <c r="M256" s="534"/>
      <c r="N256" s="247" t="e">
        <f>IF(L256="nio",0,IF(L256&gt;0,L256*I256/P256,0))*VLOOKUP(B256,'2-Kosten per locatie'!$A$14:$C$31,3,FALSE)</f>
        <v>#DIV/0!</v>
      </c>
      <c r="O256" s="247">
        <f>IF(M256&gt;0,M256*I256/Q256,0)*VLOOKUP(B256,'2-Kosten per locatie'!$A$14:$C$31,3,FALSE)</f>
        <v>0</v>
      </c>
      <c r="P256" s="334">
        <f>IF(L256="nio",0,IF(L256&gt;0,VLOOKUP(F256,'3-Productie normen'!A:O,VLOOKUP(L256,'3-Productie normen'!$B$38:$C$48,2,FALSE),FALSE)))*J256</f>
        <v>0</v>
      </c>
      <c r="Q256" s="334">
        <f t="shared" si="10"/>
        <v>0</v>
      </c>
      <c r="R256" s="335" t="str">
        <f>VLOOKUP(F256,'3-Productie normen'!A:P,16,FALSE)</f>
        <v>L</v>
      </c>
      <c r="S256" s="335"/>
      <c r="U256" s="336">
        <f t="shared" si="11"/>
        <v>11320</v>
      </c>
      <c r="V256" s="2"/>
    </row>
    <row r="257" spans="1:22" ht="14.1" customHeight="1">
      <c r="A257" s="75">
        <v>257</v>
      </c>
      <c r="B257" s="300" t="s">
        <v>39</v>
      </c>
      <c r="C257" s="493" t="s">
        <v>266</v>
      </c>
      <c r="D257" s="507" t="s">
        <v>485</v>
      </c>
      <c r="E257" s="508" t="s">
        <v>434</v>
      </c>
      <c r="F257" s="72" t="s">
        <v>86</v>
      </c>
      <c r="G257" s="508" t="s">
        <v>311</v>
      </c>
      <c r="H257" s="482" t="s">
        <v>138</v>
      </c>
      <c r="I257" s="509">
        <v>14.1</v>
      </c>
      <c r="J257" s="526"/>
      <c r="K257" s="333">
        <f t="shared" si="9"/>
        <v>200</v>
      </c>
      <c r="L257" s="534">
        <v>200</v>
      </c>
      <c r="M257" s="534"/>
      <c r="N257" s="247" t="e">
        <f>IF(L257="nio",0,IF(L257&gt;0,L257*I257/P257,0))*VLOOKUP(B257,'2-Kosten per locatie'!$A$14:$C$31,3,FALSE)</f>
        <v>#DIV/0!</v>
      </c>
      <c r="O257" s="247">
        <f>IF(M257&gt;0,M257*I257/Q257,0)*VLOOKUP(B257,'2-Kosten per locatie'!$A$14:$C$31,3,FALSE)</f>
        <v>0</v>
      </c>
      <c r="P257" s="334">
        <f>IF(L257="nio",0,IF(L257&gt;0,VLOOKUP(F257,'3-Productie normen'!A:O,VLOOKUP(L257,'3-Productie normen'!$B$38:$C$48,2,FALSE),FALSE)))*J257</f>
        <v>0</v>
      </c>
      <c r="Q257" s="334">
        <f t="shared" si="10"/>
        <v>0</v>
      </c>
      <c r="R257" s="335" t="str">
        <f>VLOOKUP(F257,'3-Productie normen'!A:P,16,FALSE)</f>
        <v>V</v>
      </c>
      <c r="S257" s="335"/>
      <c r="U257" s="336">
        <f t="shared" si="11"/>
        <v>2820</v>
      </c>
      <c r="V257" s="2"/>
    </row>
    <row r="258" spans="1:22" ht="14.1" customHeight="1">
      <c r="A258" s="75">
        <v>258</v>
      </c>
      <c r="B258" s="300" t="s">
        <v>39</v>
      </c>
      <c r="C258" s="493" t="s">
        <v>266</v>
      </c>
      <c r="D258" s="507" t="s">
        <v>486</v>
      </c>
      <c r="E258" s="508" t="s">
        <v>487</v>
      </c>
      <c r="F258" s="72" t="s">
        <v>76</v>
      </c>
      <c r="G258" s="508" t="s">
        <v>311</v>
      </c>
      <c r="H258" s="482" t="s">
        <v>138</v>
      </c>
      <c r="I258" s="509">
        <v>35.799999999999997</v>
      </c>
      <c r="J258" s="526"/>
      <c r="K258" s="333">
        <f t="shared" si="9"/>
        <v>120</v>
      </c>
      <c r="L258" s="534">
        <v>120</v>
      </c>
      <c r="M258" s="534"/>
      <c r="N258" s="247" t="e">
        <f>IF(L258="nio",0,IF(L258&gt;0,L258*I258/P258,0))*VLOOKUP(B258,'2-Kosten per locatie'!$A$14:$C$31,3,FALSE)</f>
        <v>#DIV/0!</v>
      </c>
      <c r="O258" s="247">
        <f>IF(M258&gt;0,M258*I258/Q258,0)*VLOOKUP(B258,'2-Kosten per locatie'!$A$14:$C$31,3,FALSE)</f>
        <v>0</v>
      </c>
      <c r="P258" s="334">
        <f>IF(L258="nio",0,IF(L258&gt;0,VLOOKUP(F258,'3-Productie normen'!A:O,VLOOKUP(L258,'3-Productie normen'!$B$38:$C$48,2,FALSE),FALSE)))*J258</f>
        <v>0</v>
      </c>
      <c r="Q258" s="334">
        <f t="shared" si="10"/>
        <v>0</v>
      </c>
      <c r="R258" s="335" t="str">
        <f>VLOOKUP(F258,'3-Productie normen'!A:P,16,FALSE)</f>
        <v>B</v>
      </c>
      <c r="S258" s="335"/>
      <c r="U258" s="336">
        <f t="shared" si="11"/>
        <v>4296</v>
      </c>
      <c r="V258" s="2"/>
    </row>
    <row r="259" spans="1:22" ht="14.1" customHeight="1">
      <c r="A259" s="75">
        <v>259</v>
      </c>
      <c r="B259" s="300" t="s">
        <v>39</v>
      </c>
      <c r="C259" s="493" t="s">
        <v>266</v>
      </c>
      <c r="D259" s="507" t="s">
        <v>488</v>
      </c>
      <c r="E259" s="508" t="s">
        <v>489</v>
      </c>
      <c r="F259" s="72" t="s">
        <v>76</v>
      </c>
      <c r="G259" s="508" t="s">
        <v>311</v>
      </c>
      <c r="H259" s="482" t="s">
        <v>138</v>
      </c>
      <c r="I259" s="509">
        <v>25.2</v>
      </c>
      <c r="J259" s="526"/>
      <c r="K259" s="333">
        <f t="shared" si="9"/>
        <v>120</v>
      </c>
      <c r="L259" s="534">
        <v>120</v>
      </c>
      <c r="M259" s="534"/>
      <c r="N259" s="247" t="e">
        <f>IF(L259="nio",0,IF(L259&gt;0,L259*I259/P259,0))*VLOOKUP(B259,'2-Kosten per locatie'!$A$14:$C$31,3,FALSE)</f>
        <v>#DIV/0!</v>
      </c>
      <c r="O259" s="247">
        <f>IF(M259&gt;0,M259*I259/Q259,0)*VLOOKUP(B259,'2-Kosten per locatie'!$A$14:$C$31,3,FALSE)</f>
        <v>0</v>
      </c>
      <c r="P259" s="334">
        <f>IF(L259="nio",0,IF(L259&gt;0,VLOOKUP(F259,'3-Productie normen'!A:O,VLOOKUP(L259,'3-Productie normen'!$B$38:$C$48,2,FALSE),FALSE)))*J259</f>
        <v>0</v>
      </c>
      <c r="Q259" s="334">
        <f t="shared" si="10"/>
        <v>0</v>
      </c>
      <c r="R259" s="335" t="str">
        <f>VLOOKUP(F259,'3-Productie normen'!A:P,16,FALSE)</f>
        <v>B</v>
      </c>
      <c r="S259" s="335"/>
      <c r="U259" s="336">
        <f t="shared" si="11"/>
        <v>3024</v>
      </c>
      <c r="V259" s="2"/>
    </row>
    <row r="260" spans="1:22" ht="14.1" customHeight="1">
      <c r="A260" s="75">
        <v>260</v>
      </c>
      <c r="B260" s="300" t="s">
        <v>39</v>
      </c>
      <c r="C260" s="493" t="s">
        <v>266</v>
      </c>
      <c r="D260" s="507" t="s">
        <v>490</v>
      </c>
      <c r="E260" s="508" t="s">
        <v>491</v>
      </c>
      <c r="F260" s="508" t="s">
        <v>76</v>
      </c>
      <c r="G260" s="508" t="s">
        <v>311</v>
      </c>
      <c r="H260" s="482" t="s">
        <v>138</v>
      </c>
      <c r="I260" s="509">
        <v>28.3</v>
      </c>
      <c r="J260" s="526"/>
      <c r="K260" s="333">
        <f t="shared" si="9"/>
        <v>120</v>
      </c>
      <c r="L260" s="534">
        <v>120</v>
      </c>
      <c r="M260" s="534"/>
      <c r="N260" s="247" t="e">
        <f>IF(L260="nio",0,IF(L260&gt;0,L260*I260/P260,0))*VLOOKUP(B260,'2-Kosten per locatie'!$A$14:$C$31,3,FALSE)</f>
        <v>#DIV/0!</v>
      </c>
      <c r="O260" s="247">
        <f>IF(M260&gt;0,M260*I260/Q260,0)*VLOOKUP(B260,'2-Kosten per locatie'!$A$14:$C$31,3,FALSE)</f>
        <v>0</v>
      </c>
      <c r="P260" s="334">
        <f>IF(L260="nio",0,IF(L260&gt;0,VLOOKUP(F260,'3-Productie normen'!A:O,VLOOKUP(L260,'3-Productie normen'!$B$38:$C$48,2,FALSE),FALSE)))*J260</f>
        <v>0</v>
      </c>
      <c r="Q260" s="334">
        <f t="shared" si="10"/>
        <v>0</v>
      </c>
      <c r="R260" s="335" t="str">
        <f>VLOOKUP(F260,'3-Productie normen'!A:P,16,FALSE)</f>
        <v>B</v>
      </c>
      <c r="S260" s="335"/>
      <c r="U260" s="336">
        <f t="shared" si="11"/>
        <v>3396</v>
      </c>
      <c r="V260" s="2"/>
    </row>
    <row r="261" spans="1:22" ht="14.1" customHeight="1">
      <c r="A261" s="75">
        <v>261</v>
      </c>
      <c r="B261" s="300" t="s">
        <v>39</v>
      </c>
      <c r="C261" s="493" t="s">
        <v>266</v>
      </c>
      <c r="D261" s="507" t="s">
        <v>492</v>
      </c>
      <c r="E261" s="508" t="s">
        <v>493</v>
      </c>
      <c r="F261" s="72" t="s">
        <v>86</v>
      </c>
      <c r="G261" s="508" t="s">
        <v>311</v>
      </c>
      <c r="H261" s="482" t="s">
        <v>138</v>
      </c>
      <c r="I261" s="509">
        <v>41.4</v>
      </c>
      <c r="J261" s="526"/>
      <c r="K261" s="333">
        <f t="shared" si="9"/>
        <v>200</v>
      </c>
      <c r="L261" s="534">
        <v>200</v>
      </c>
      <c r="M261" s="534"/>
      <c r="N261" s="247" t="e">
        <f>IF(L261="nio",0,IF(L261&gt;0,L261*I261/P261,0))*VLOOKUP(B261,'2-Kosten per locatie'!$A$14:$C$31,3,FALSE)</f>
        <v>#DIV/0!</v>
      </c>
      <c r="O261" s="247">
        <f>IF(M261&gt;0,M261*I261/Q261,0)*VLOOKUP(B261,'2-Kosten per locatie'!$A$14:$C$31,3,FALSE)</f>
        <v>0</v>
      </c>
      <c r="P261" s="334">
        <f>IF(L261="nio",0,IF(L261&gt;0,VLOOKUP(F261,'3-Productie normen'!A:O,VLOOKUP(L261,'3-Productie normen'!$B$38:$C$48,2,FALSE),FALSE)))*J261</f>
        <v>0</v>
      </c>
      <c r="Q261" s="334">
        <f t="shared" si="10"/>
        <v>0</v>
      </c>
      <c r="R261" s="335" t="str">
        <f>VLOOKUP(F261,'3-Productie normen'!A:P,16,FALSE)</f>
        <v>V</v>
      </c>
      <c r="S261" s="335"/>
      <c r="U261" s="336">
        <f t="shared" si="11"/>
        <v>8280</v>
      </c>
      <c r="V261" s="2"/>
    </row>
    <row r="262" spans="1:22" ht="14.1" customHeight="1">
      <c r="A262" s="75">
        <v>262</v>
      </c>
      <c r="B262" s="300" t="s">
        <v>39</v>
      </c>
      <c r="C262" s="493" t="s">
        <v>266</v>
      </c>
      <c r="D262" s="507" t="s">
        <v>494</v>
      </c>
      <c r="E262" s="508" t="s">
        <v>246</v>
      </c>
      <c r="F262" s="300" t="s">
        <v>76</v>
      </c>
      <c r="G262" s="508" t="s">
        <v>311</v>
      </c>
      <c r="H262" s="482" t="s">
        <v>138</v>
      </c>
      <c r="I262" s="509">
        <v>8.6999999999999993</v>
      </c>
      <c r="J262" s="526"/>
      <c r="K262" s="333">
        <f t="shared" si="9"/>
        <v>120</v>
      </c>
      <c r="L262" s="534">
        <v>120</v>
      </c>
      <c r="M262" s="534"/>
      <c r="N262" s="247" t="e">
        <f>IF(L262="nio",0,IF(L262&gt;0,L262*I262/P262,0))*VLOOKUP(B262,'2-Kosten per locatie'!$A$14:$C$31,3,FALSE)</f>
        <v>#DIV/0!</v>
      </c>
      <c r="O262" s="247">
        <f>IF(M262&gt;0,M262*I262/Q262,0)*VLOOKUP(B262,'2-Kosten per locatie'!$A$14:$C$31,3,FALSE)</f>
        <v>0</v>
      </c>
      <c r="P262" s="334">
        <f>IF(L262="nio",0,IF(L262&gt;0,VLOOKUP(F262,'3-Productie normen'!A:O,VLOOKUP(L262,'3-Productie normen'!$B$38:$C$48,2,FALSE),FALSE)))*J262</f>
        <v>0</v>
      </c>
      <c r="Q262" s="334">
        <f t="shared" si="10"/>
        <v>0</v>
      </c>
      <c r="R262" s="335" t="str">
        <f>VLOOKUP(F262,'3-Productie normen'!A:P,16,FALSE)</f>
        <v>B</v>
      </c>
      <c r="S262" s="335"/>
      <c r="U262" s="336">
        <f t="shared" si="11"/>
        <v>1044</v>
      </c>
      <c r="V262" s="2"/>
    </row>
    <row r="263" spans="1:22" ht="14.1" customHeight="1">
      <c r="A263" s="75">
        <v>263</v>
      </c>
      <c r="B263" s="300" t="s">
        <v>39</v>
      </c>
      <c r="C263" s="493" t="s">
        <v>266</v>
      </c>
      <c r="D263" s="507" t="s">
        <v>495</v>
      </c>
      <c r="E263" s="508" t="s">
        <v>496</v>
      </c>
      <c r="F263" s="300" t="s">
        <v>76</v>
      </c>
      <c r="G263" s="508" t="s">
        <v>311</v>
      </c>
      <c r="H263" s="482" t="s">
        <v>138</v>
      </c>
      <c r="I263" s="509">
        <v>23.3</v>
      </c>
      <c r="J263" s="526"/>
      <c r="K263" s="333">
        <f t="shared" si="9"/>
        <v>120</v>
      </c>
      <c r="L263" s="534">
        <v>120</v>
      </c>
      <c r="M263" s="534"/>
      <c r="N263" s="247" t="e">
        <f>IF(L263="nio",0,IF(L263&gt;0,L263*I263/P263,0))*VLOOKUP(B263,'2-Kosten per locatie'!$A$14:$C$31,3,FALSE)</f>
        <v>#DIV/0!</v>
      </c>
      <c r="O263" s="247">
        <f>IF(M263&gt;0,M263*I263/Q263,0)*VLOOKUP(B263,'2-Kosten per locatie'!$A$14:$C$31,3,FALSE)</f>
        <v>0</v>
      </c>
      <c r="P263" s="334">
        <f>IF(L263="nio",0,IF(L263&gt;0,VLOOKUP(F263,'3-Productie normen'!A:O,VLOOKUP(L263,'3-Productie normen'!$B$38:$C$48,2,FALSE),FALSE)))*J263</f>
        <v>0</v>
      </c>
      <c r="Q263" s="334">
        <f t="shared" si="10"/>
        <v>0</v>
      </c>
      <c r="R263" s="335" t="str">
        <f>VLOOKUP(F263,'3-Productie normen'!A:P,16,FALSE)</f>
        <v>B</v>
      </c>
      <c r="S263" s="335"/>
      <c r="U263" s="336">
        <f t="shared" si="11"/>
        <v>2796</v>
      </c>
      <c r="V263" s="2"/>
    </row>
    <row r="264" spans="1:22" ht="14.1" customHeight="1">
      <c r="A264" s="75">
        <v>264</v>
      </c>
      <c r="B264" s="300" t="s">
        <v>39</v>
      </c>
      <c r="C264" s="493" t="s">
        <v>266</v>
      </c>
      <c r="D264" s="507" t="s">
        <v>497</v>
      </c>
      <c r="E264" s="508" t="s">
        <v>246</v>
      </c>
      <c r="F264" s="300" t="s">
        <v>76</v>
      </c>
      <c r="G264" s="508" t="s">
        <v>311</v>
      </c>
      <c r="H264" s="482" t="s">
        <v>138</v>
      </c>
      <c r="I264" s="509">
        <v>16.600000000000001</v>
      </c>
      <c r="J264" s="526"/>
      <c r="K264" s="333">
        <f t="shared" ref="K264:K327" si="12">SUM(L264:M264)</f>
        <v>120</v>
      </c>
      <c r="L264" s="534">
        <v>120</v>
      </c>
      <c r="M264" s="534"/>
      <c r="N264" s="247" t="e">
        <f>IF(L264="nio",0,IF(L264&gt;0,L264*I264/P264,0))*VLOOKUP(B264,'2-Kosten per locatie'!$A$14:$C$31,3,FALSE)</f>
        <v>#DIV/0!</v>
      </c>
      <c r="O264" s="247">
        <f>IF(M264&gt;0,M264*I264/Q264,0)*VLOOKUP(B264,'2-Kosten per locatie'!$A$14:$C$31,3,FALSE)</f>
        <v>0</v>
      </c>
      <c r="P264" s="334">
        <f>IF(L264="nio",0,IF(L264&gt;0,VLOOKUP(F264,'3-Productie normen'!A:O,VLOOKUP(L264,'3-Productie normen'!$B$38:$C$48,2,FALSE),FALSE)))*J264</f>
        <v>0</v>
      </c>
      <c r="Q264" s="334">
        <f t="shared" ref="Q264:Q327" si="13">IF(M264&gt;0,P264*$Q$8,0)</f>
        <v>0</v>
      </c>
      <c r="R264" s="335" t="str">
        <f>VLOOKUP(F264,'3-Productie normen'!A:P,16,FALSE)</f>
        <v>B</v>
      </c>
      <c r="S264" s="335"/>
      <c r="U264" s="336">
        <f t="shared" ref="U264:U327" si="14">K264*I264</f>
        <v>1992.0000000000002</v>
      </c>
      <c r="V264" s="2"/>
    </row>
    <row r="265" spans="1:22" ht="14.1" customHeight="1">
      <c r="A265" s="75">
        <v>265</v>
      </c>
      <c r="B265" s="300" t="s">
        <v>39</v>
      </c>
      <c r="C265" s="493" t="s">
        <v>266</v>
      </c>
      <c r="D265" s="507" t="s">
        <v>498</v>
      </c>
      <c r="E265" s="508" t="s">
        <v>168</v>
      </c>
      <c r="F265" s="300" t="s">
        <v>76</v>
      </c>
      <c r="G265" s="508" t="s">
        <v>311</v>
      </c>
      <c r="H265" s="482" t="s">
        <v>138</v>
      </c>
      <c r="I265" s="509">
        <v>4.7</v>
      </c>
      <c r="J265" s="526"/>
      <c r="K265" s="333">
        <f t="shared" si="12"/>
        <v>120</v>
      </c>
      <c r="L265" s="534">
        <v>120</v>
      </c>
      <c r="M265" s="534"/>
      <c r="N265" s="247" t="e">
        <f>IF(L265="nio",0,IF(L265&gt;0,L265*I265/P265,0))*VLOOKUP(B265,'2-Kosten per locatie'!$A$14:$C$31,3,FALSE)</f>
        <v>#DIV/0!</v>
      </c>
      <c r="O265" s="247">
        <f>IF(M265&gt;0,M265*I265/Q265,0)*VLOOKUP(B265,'2-Kosten per locatie'!$A$14:$C$31,3,FALSE)</f>
        <v>0</v>
      </c>
      <c r="P265" s="334">
        <f>IF(L265="nio",0,IF(L265&gt;0,VLOOKUP(F265,'3-Productie normen'!A:O,VLOOKUP(L265,'3-Productie normen'!$B$38:$C$48,2,FALSE),FALSE)))*J265</f>
        <v>0</v>
      </c>
      <c r="Q265" s="334">
        <f t="shared" si="13"/>
        <v>0</v>
      </c>
      <c r="R265" s="335" t="str">
        <f>VLOOKUP(F265,'3-Productie normen'!A:P,16,FALSE)</f>
        <v>B</v>
      </c>
      <c r="S265" s="335"/>
      <c r="U265" s="336">
        <f t="shared" si="14"/>
        <v>564</v>
      </c>
      <c r="V265" s="2"/>
    </row>
    <row r="266" spans="1:22" ht="14.1" customHeight="1">
      <c r="A266" s="75">
        <v>266</v>
      </c>
      <c r="B266" s="300" t="s">
        <v>39</v>
      </c>
      <c r="C266" s="493" t="s">
        <v>266</v>
      </c>
      <c r="D266" s="507" t="s">
        <v>499</v>
      </c>
      <c r="E266" s="508" t="s">
        <v>500</v>
      </c>
      <c r="F266" s="72" t="s">
        <v>88</v>
      </c>
      <c r="G266" s="508" t="s">
        <v>311</v>
      </c>
      <c r="H266" s="482" t="s">
        <v>138</v>
      </c>
      <c r="I266" s="509">
        <v>19.399999999999999</v>
      </c>
      <c r="J266" s="526"/>
      <c r="K266" s="333">
        <f t="shared" si="12"/>
        <v>400</v>
      </c>
      <c r="L266" s="534">
        <v>200</v>
      </c>
      <c r="M266" s="534">
        <v>200</v>
      </c>
      <c r="N266" s="247" t="e">
        <f>IF(L266="nio",0,IF(L266&gt;0,L266*I266/P266,0))*VLOOKUP(B266,'2-Kosten per locatie'!$A$14:$C$31,3,FALSE)</f>
        <v>#DIV/0!</v>
      </c>
      <c r="O266" s="247" t="e">
        <f>IF(M266&gt;0,M266*I266/Q266,0)*VLOOKUP(B266,'2-Kosten per locatie'!$A$14:$C$31,3,FALSE)</f>
        <v>#DIV/0!</v>
      </c>
      <c r="P266" s="334">
        <f>IF(L266="nio",0,IF(L266&gt;0,VLOOKUP(F266,'3-Productie normen'!A:O,VLOOKUP(L266,'3-Productie normen'!$B$38:$C$48,2,FALSE),FALSE)))*J266</f>
        <v>0</v>
      </c>
      <c r="Q266" s="334">
        <f t="shared" si="13"/>
        <v>0</v>
      </c>
      <c r="R266" s="335" t="str">
        <f>VLOOKUP(F266,'3-Productie normen'!A:P,16,FALSE)</f>
        <v>S</v>
      </c>
      <c r="S266" s="335"/>
      <c r="U266" s="336">
        <f t="shared" si="14"/>
        <v>7759.9999999999991</v>
      </c>
      <c r="V266" s="2"/>
    </row>
    <row r="267" spans="1:22" ht="14.1" customHeight="1">
      <c r="A267" s="75">
        <v>267</v>
      </c>
      <c r="B267" s="300" t="s">
        <v>39</v>
      </c>
      <c r="C267" s="493" t="s">
        <v>266</v>
      </c>
      <c r="D267" s="507" t="s">
        <v>501</v>
      </c>
      <c r="E267" s="508" t="s">
        <v>466</v>
      </c>
      <c r="F267" s="316" t="s">
        <v>82</v>
      </c>
      <c r="G267" s="508" t="s">
        <v>467</v>
      </c>
      <c r="H267" s="482" t="s">
        <v>196</v>
      </c>
      <c r="I267" s="509">
        <v>5.9</v>
      </c>
      <c r="J267" s="526"/>
      <c r="K267" s="333">
        <f t="shared" si="12"/>
        <v>400</v>
      </c>
      <c r="L267" s="534">
        <v>200</v>
      </c>
      <c r="M267" s="534">
        <v>200</v>
      </c>
      <c r="N267" s="247" t="e">
        <f>IF(L267="nio",0,IF(L267&gt;0,L267*I267/P267,0))*VLOOKUP(B267,'2-Kosten per locatie'!$A$14:$C$31,3,FALSE)</f>
        <v>#DIV/0!</v>
      </c>
      <c r="O267" s="247" t="e">
        <f>IF(M267&gt;0,M267*I267/Q267,0)*VLOOKUP(B267,'2-Kosten per locatie'!$A$14:$C$31,3,FALSE)</f>
        <v>#DIV/0!</v>
      </c>
      <c r="P267" s="334">
        <f>IF(L267="nio",0,IF(L267&gt;0,VLOOKUP(F267,'3-Productie normen'!A:O,VLOOKUP(L267,'3-Productie normen'!$B$38:$C$48,2,FALSE),FALSE)))*J267</f>
        <v>0</v>
      </c>
      <c r="Q267" s="334">
        <f t="shared" si="13"/>
        <v>0</v>
      </c>
      <c r="R267" s="335" t="str">
        <f>VLOOKUP(F267,'3-Productie normen'!A:P,16,FALSE)</f>
        <v>S</v>
      </c>
      <c r="S267" s="335"/>
      <c r="U267" s="336">
        <f t="shared" si="14"/>
        <v>2360</v>
      </c>
      <c r="V267" s="2"/>
    </row>
    <row r="268" spans="1:22" ht="14.1" customHeight="1">
      <c r="A268" s="75">
        <v>268</v>
      </c>
      <c r="B268" s="300" t="s">
        <v>39</v>
      </c>
      <c r="C268" s="493" t="s">
        <v>266</v>
      </c>
      <c r="D268" s="507" t="s">
        <v>502</v>
      </c>
      <c r="E268" s="508" t="s">
        <v>185</v>
      </c>
      <c r="F268" s="508" t="s">
        <v>95</v>
      </c>
      <c r="G268" s="508" t="s">
        <v>311</v>
      </c>
      <c r="H268" s="482" t="s">
        <v>138</v>
      </c>
      <c r="I268" s="509">
        <v>1.2</v>
      </c>
      <c r="J268" s="526"/>
      <c r="K268" s="333">
        <f t="shared" si="12"/>
        <v>400</v>
      </c>
      <c r="L268" s="534">
        <v>200</v>
      </c>
      <c r="M268" s="534">
        <v>200</v>
      </c>
      <c r="N268" s="247" t="e">
        <f>IF(L268="nio",0,IF(L268&gt;0,L268*I268/P268,0))*VLOOKUP(B268,'2-Kosten per locatie'!$A$14:$C$31,3,FALSE)</f>
        <v>#DIV/0!</v>
      </c>
      <c r="O268" s="247" t="e">
        <f>IF(M268&gt;0,M268*I268/Q268,0)*VLOOKUP(B268,'2-Kosten per locatie'!$A$14:$C$31,3,FALSE)</f>
        <v>#DIV/0!</v>
      </c>
      <c r="P268" s="334">
        <f>IF(L268="nio",0,IF(L268&gt;0,VLOOKUP(F268,'3-Productie normen'!A:O,VLOOKUP(L268,'3-Productie normen'!$B$38:$C$48,2,FALSE),FALSE)))*J268</f>
        <v>0</v>
      </c>
      <c r="Q268" s="334">
        <f t="shared" si="13"/>
        <v>0</v>
      </c>
      <c r="R268" s="335" t="str">
        <f>VLOOKUP(F268,'3-Productie normen'!A:P,16,FALSE)</f>
        <v>S</v>
      </c>
      <c r="S268" s="335"/>
      <c r="U268" s="336">
        <f t="shared" si="14"/>
        <v>480</v>
      </c>
      <c r="V268" s="2"/>
    </row>
    <row r="269" spans="1:22" ht="14.1" customHeight="1">
      <c r="A269" s="75">
        <v>269</v>
      </c>
      <c r="B269" s="300" t="s">
        <v>39</v>
      </c>
      <c r="C269" s="493" t="s">
        <v>266</v>
      </c>
      <c r="D269" s="507" t="s">
        <v>503</v>
      </c>
      <c r="E269" s="508" t="s">
        <v>185</v>
      </c>
      <c r="F269" s="300" t="s">
        <v>95</v>
      </c>
      <c r="G269" s="508" t="s">
        <v>311</v>
      </c>
      <c r="H269" s="482" t="s">
        <v>138</v>
      </c>
      <c r="I269" s="509">
        <v>1.2</v>
      </c>
      <c r="J269" s="526"/>
      <c r="K269" s="333">
        <f t="shared" si="12"/>
        <v>400</v>
      </c>
      <c r="L269" s="534">
        <v>200</v>
      </c>
      <c r="M269" s="534">
        <v>200</v>
      </c>
      <c r="N269" s="247" t="e">
        <f>IF(L269="nio",0,IF(L269&gt;0,L269*I269/P269,0))*VLOOKUP(B269,'2-Kosten per locatie'!$A$14:$C$31,3,FALSE)</f>
        <v>#DIV/0!</v>
      </c>
      <c r="O269" s="247" t="e">
        <f>IF(M269&gt;0,M269*I269/Q269,0)*VLOOKUP(B269,'2-Kosten per locatie'!$A$14:$C$31,3,FALSE)</f>
        <v>#DIV/0!</v>
      </c>
      <c r="P269" s="334">
        <f>IF(L269="nio",0,IF(L269&gt;0,VLOOKUP(F269,'3-Productie normen'!A:O,VLOOKUP(L269,'3-Productie normen'!$B$38:$C$48,2,FALSE),FALSE)))*J269</f>
        <v>0</v>
      </c>
      <c r="Q269" s="334">
        <f t="shared" si="13"/>
        <v>0</v>
      </c>
      <c r="R269" s="335" t="str">
        <f>VLOOKUP(F269,'3-Productie normen'!A:P,16,FALSE)</f>
        <v>S</v>
      </c>
      <c r="S269" s="335"/>
      <c r="U269" s="336">
        <f t="shared" si="14"/>
        <v>480</v>
      </c>
      <c r="V269" s="2"/>
    </row>
    <row r="270" spans="1:22" ht="14.1" customHeight="1">
      <c r="A270" s="75">
        <v>270</v>
      </c>
      <c r="B270" s="300" t="s">
        <v>39</v>
      </c>
      <c r="C270" s="493" t="s">
        <v>266</v>
      </c>
      <c r="D270" s="507" t="s">
        <v>504</v>
      </c>
      <c r="E270" s="508" t="s">
        <v>466</v>
      </c>
      <c r="F270" s="316" t="s">
        <v>82</v>
      </c>
      <c r="G270" s="508" t="s">
        <v>467</v>
      </c>
      <c r="H270" s="482" t="s">
        <v>196</v>
      </c>
      <c r="I270" s="509">
        <v>6.1</v>
      </c>
      <c r="J270" s="526"/>
      <c r="K270" s="333">
        <f t="shared" si="12"/>
        <v>400</v>
      </c>
      <c r="L270" s="534">
        <v>200</v>
      </c>
      <c r="M270" s="534">
        <v>200</v>
      </c>
      <c r="N270" s="247" t="e">
        <f>IF(L270="nio",0,IF(L270&gt;0,L270*I270/P270,0))*VLOOKUP(B270,'2-Kosten per locatie'!$A$14:$C$31,3,FALSE)</f>
        <v>#DIV/0!</v>
      </c>
      <c r="O270" s="247" t="e">
        <f>IF(M270&gt;0,M270*I270/Q270,0)*VLOOKUP(B270,'2-Kosten per locatie'!$A$14:$C$31,3,FALSE)</f>
        <v>#DIV/0!</v>
      </c>
      <c r="P270" s="334">
        <f>IF(L270="nio",0,IF(L270&gt;0,VLOOKUP(F270,'3-Productie normen'!A:O,VLOOKUP(L270,'3-Productie normen'!$B$38:$C$48,2,FALSE),FALSE)))*J270</f>
        <v>0</v>
      </c>
      <c r="Q270" s="334">
        <f t="shared" si="13"/>
        <v>0</v>
      </c>
      <c r="R270" s="335" t="str">
        <f>VLOOKUP(F270,'3-Productie normen'!A:P,16,FALSE)</f>
        <v>S</v>
      </c>
      <c r="S270" s="335"/>
      <c r="U270" s="336">
        <f t="shared" si="14"/>
        <v>2440</v>
      </c>
      <c r="V270" s="2"/>
    </row>
    <row r="271" spans="1:22" ht="14.1" customHeight="1">
      <c r="A271" s="75">
        <v>271</v>
      </c>
      <c r="B271" s="300" t="s">
        <v>39</v>
      </c>
      <c r="C271" s="493" t="s">
        <v>266</v>
      </c>
      <c r="D271" s="507" t="s">
        <v>505</v>
      </c>
      <c r="E271" s="508" t="s">
        <v>500</v>
      </c>
      <c r="F271" s="72" t="s">
        <v>88</v>
      </c>
      <c r="G271" s="508" t="s">
        <v>311</v>
      </c>
      <c r="H271" s="482" t="s">
        <v>138</v>
      </c>
      <c r="I271" s="509">
        <v>19.3</v>
      </c>
      <c r="J271" s="526"/>
      <c r="K271" s="333">
        <f t="shared" si="12"/>
        <v>400</v>
      </c>
      <c r="L271" s="534">
        <v>200</v>
      </c>
      <c r="M271" s="534">
        <v>200</v>
      </c>
      <c r="N271" s="247" t="e">
        <f>IF(L271="nio",0,IF(L271&gt;0,L271*I271/P271,0))*VLOOKUP(B271,'2-Kosten per locatie'!$A$14:$C$31,3,FALSE)</f>
        <v>#DIV/0!</v>
      </c>
      <c r="O271" s="247" t="e">
        <f>IF(M271&gt;0,M271*I271/Q271,0)*VLOOKUP(B271,'2-Kosten per locatie'!$A$14:$C$31,3,FALSE)</f>
        <v>#DIV/0!</v>
      </c>
      <c r="P271" s="334">
        <f>IF(L271="nio",0,IF(L271&gt;0,VLOOKUP(F271,'3-Productie normen'!A:O,VLOOKUP(L271,'3-Productie normen'!$B$38:$C$48,2,FALSE),FALSE)))*J271</f>
        <v>0</v>
      </c>
      <c r="Q271" s="334">
        <f t="shared" si="13"/>
        <v>0</v>
      </c>
      <c r="R271" s="335" t="str">
        <f>VLOOKUP(F271,'3-Productie normen'!A:P,16,FALSE)</f>
        <v>S</v>
      </c>
      <c r="S271" s="335"/>
      <c r="U271" s="336">
        <f t="shared" si="14"/>
        <v>7720</v>
      </c>
      <c r="V271" s="2"/>
    </row>
    <row r="272" spans="1:22" ht="14.1" customHeight="1">
      <c r="A272" s="75">
        <v>272</v>
      </c>
      <c r="B272" s="300" t="s">
        <v>39</v>
      </c>
      <c r="C272" s="493" t="s">
        <v>266</v>
      </c>
      <c r="D272" s="507" t="s">
        <v>506</v>
      </c>
      <c r="E272" s="508" t="s">
        <v>500</v>
      </c>
      <c r="F272" s="72" t="s">
        <v>88</v>
      </c>
      <c r="G272" s="508" t="s">
        <v>311</v>
      </c>
      <c r="H272" s="482" t="s">
        <v>138</v>
      </c>
      <c r="I272" s="509">
        <v>19.3</v>
      </c>
      <c r="J272" s="526"/>
      <c r="K272" s="333">
        <f t="shared" si="12"/>
        <v>400</v>
      </c>
      <c r="L272" s="534">
        <v>200</v>
      </c>
      <c r="M272" s="534">
        <v>200</v>
      </c>
      <c r="N272" s="247" t="e">
        <f>IF(L272="nio",0,IF(L272&gt;0,L272*I272/P272,0))*VLOOKUP(B272,'2-Kosten per locatie'!$A$14:$C$31,3,FALSE)</f>
        <v>#DIV/0!</v>
      </c>
      <c r="O272" s="247" t="e">
        <f>IF(M272&gt;0,M272*I272/Q272,0)*VLOOKUP(B272,'2-Kosten per locatie'!$A$14:$C$31,3,FALSE)</f>
        <v>#DIV/0!</v>
      </c>
      <c r="P272" s="334">
        <f>IF(L272="nio",0,IF(L272&gt;0,VLOOKUP(F272,'3-Productie normen'!A:O,VLOOKUP(L272,'3-Productie normen'!$B$38:$C$48,2,FALSE),FALSE)))*J272</f>
        <v>0</v>
      </c>
      <c r="Q272" s="334">
        <f t="shared" si="13"/>
        <v>0</v>
      </c>
      <c r="R272" s="335" t="str">
        <f>VLOOKUP(F272,'3-Productie normen'!A:P,16,FALSE)</f>
        <v>S</v>
      </c>
      <c r="S272" s="335"/>
      <c r="U272" s="336">
        <f t="shared" si="14"/>
        <v>7720</v>
      </c>
      <c r="V272" s="2"/>
    </row>
    <row r="273" spans="1:22" ht="14.1" customHeight="1">
      <c r="A273" s="75">
        <v>273</v>
      </c>
      <c r="B273" s="300" t="s">
        <v>39</v>
      </c>
      <c r="C273" s="493" t="s">
        <v>266</v>
      </c>
      <c r="D273" s="507" t="s">
        <v>507</v>
      </c>
      <c r="E273" s="508" t="s">
        <v>466</v>
      </c>
      <c r="F273" s="316" t="s">
        <v>82</v>
      </c>
      <c r="G273" s="508" t="s">
        <v>467</v>
      </c>
      <c r="H273" s="482" t="s">
        <v>196</v>
      </c>
      <c r="I273" s="509">
        <v>6.1</v>
      </c>
      <c r="J273" s="526"/>
      <c r="K273" s="333">
        <f t="shared" si="12"/>
        <v>400</v>
      </c>
      <c r="L273" s="534">
        <v>200</v>
      </c>
      <c r="M273" s="534">
        <v>200</v>
      </c>
      <c r="N273" s="247" t="e">
        <f>IF(L273="nio",0,IF(L273&gt;0,L273*I273/P273,0))*VLOOKUP(B273,'2-Kosten per locatie'!$A$14:$C$31,3,FALSE)</f>
        <v>#DIV/0!</v>
      </c>
      <c r="O273" s="247" t="e">
        <f>IF(M273&gt;0,M273*I273/Q273,0)*VLOOKUP(B273,'2-Kosten per locatie'!$A$14:$C$31,3,FALSE)</f>
        <v>#DIV/0!</v>
      </c>
      <c r="P273" s="334">
        <f>IF(L273="nio",0,IF(L273&gt;0,VLOOKUP(F273,'3-Productie normen'!A:O,VLOOKUP(L273,'3-Productie normen'!$B$38:$C$48,2,FALSE),FALSE)))*J273</f>
        <v>0</v>
      </c>
      <c r="Q273" s="334">
        <f t="shared" si="13"/>
        <v>0</v>
      </c>
      <c r="R273" s="335" t="str">
        <f>VLOOKUP(F273,'3-Productie normen'!A:P,16,FALSE)</f>
        <v>S</v>
      </c>
      <c r="S273" s="335"/>
      <c r="U273" s="336">
        <f t="shared" si="14"/>
        <v>2440</v>
      </c>
      <c r="V273" s="2"/>
    </row>
    <row r="274" spans="1:22" ht="14.1" customHeight="1">
      <c r="A274" s="75">
        <v>274</v>
      </c>
      <c r="B274" s="300" t="s">
        <v>39</v>
      </c>
      <c r="C274" s="493" t="s">
        <v>508</v>
      </c>
      <c r="D274" s="487" t="s">
        <v>509</v>
      </c>
      <c r="E274" s="488" t="s">
        <v>185</v>
      </c>
      <c r="F274" s="72" t="s">
        <v>95</v>
      </c>
      <c r="G274" s="488" t="s">
        <v>311</v>
      </c>
      <c r="H274" s="482" t="s">
        <v>138</v>
      </c>
      <c r="I274" s="498">
        <v>1.2</v>
      </c>
      <c r="J274" s="526"/>
      <c r="K274" s="333">
        <f t="shared" si="12"/>
        <v>400</v>
      </c>
      <c r="L274" s="534">
        <v>200</v>
      </c>
      <c r="M274" s="534">
        <v>200</v>
      </c>
      <c r="N274" s="247" t="e">
        <f>IF(L274="nio",0,IF(L274&gt;0,L274*I274/P274,0))*VLOOKUP(B274,'2-Kosten per locatie'!$A$14:$C$31,3,FALSE)</f>
        <v>#DIV/0!</v>
      </c>
      <c r="O274" s="247" t="e">
        <f>IF(M274&gt;0,M274*I274/Q274,0)*VLOOKUP(B274,'2-Kosten per locatie'!$A$14:$C$31,3,FALSE)</f>
        <v>#DIV/0!</v>
      </c>
      <c r="P274" s="334">
        <f>IF(L274="nio",0,IF(L274&gt;0,VLOOKUP(F274,'3-Productie normen'!A:O,VLOOKUP(L274,'3-Productie normen'!$B$38:$C$48,2,FALSE),FALSE)))*J274</f>
        <v>0</v>
      </c>
      <c r="Q274" s="334">
        <f t="shared" si="13"/>
        <v>0</v>
      </c>
      <c r="R274" s="335" t="str">
        <f>VLOOKUP(F274,'3-Productie normen'!A:P,16,FALSE)</f>
        <v>S</v>
      </c>
      <c r="S274" s="335"/>
      <c r="U274" s="336">
        <f t="shared" si="14"/>
        <v>480</v>
      </c>
      <c r="V274" s="2"/>
    </row>
    <row r="275" spans="1:22" ht="14.1" customHeight="1">
      <c r="A275" s="75">
        <v>275</v>
      </c>
      <c r="B275" s="300" t="s">
        <v>39</v>
      </c>
      <c r="C275" s="493" t="s">
        <v>508</v>
      </c>
      <c r="D275" s="487" t="s">
        <v>510</v>
      </c>
      <c r="E275" s="488" t="s">
        <v>185</v>
      </c>
      <c r="F275" s="488" t="s">
        <v>95</v>
      </c>
      <c r="G275" s="488" t="s">
        <v>311</v>
      </c>
      <c r="H275" s="482" t="s">
        <v>138</v>
      </c>
      <c r="I275" s="498">
        <v>1.2</v>
      </c>
      <c r="J275" s="526"/>
      <c r="K275" s="333">
        <f t="shared" si="12"/>
        <v>400</v>
      </c>
      <c r="L275" s="534">
        <v>200</v>
      </c>
      <c r="M275" s="534">
        <v>200</v>
      </c>
      <c r="N275" s="247" t="e">
        <f>IF(L275="nio",0,IF(L275&gt;0,L275*I275/P275,0))*VLOOKUP(B275,'2-Kosten per locatie'!$A$14:$C$31,3,FALSE)</f>
        <v>#DIV/0!</v>
      </c>
      <c r="O275" s="247" t="e">
        <f>IF(M275&gt;0,M275*I275/Q275,0)*VLOOKUP(B275,'2-Kosten per locatie'!$A$14:$C$31,3,FALSE)</f>
        <v>#DIV/0!</v>
      </c>
      <c r="P275" s="334">
        <f>IF(L275="nio",0,IF(L275&gt;0,VLOOKUP(F275,'3-Productie normen'!A:O,VLOOKUP(L275,'3-Productie normen'!$B$38:$C$48,2,FALSE),FALSE)))*J275</f>
        <v>0</v>
      </c>
      <c r="Q275" s="334">
        <f t="shared" si="13"/>
        <v>0</v>
      </c>
      <c r="R275" s="335" t="str">
        <f>VLOOKUP(F275,'3-Productie normen'!A:P,16,FALSE)</f>
        <v>S</v>
      </c>
      <c r="S275" s="335"/>
      <c r="U275" s="336">
        <f t="shared" si="14"/>
        <v>480</v>
      </c>
      <c r="V275" s="2"/>
    </row>
    <row r="276" spans="1:22" ht="14.1" customHeight="1">
      <c r="A276" s="75">
        <v>276</v>
      </c>
      <c r="B276" s="300" t="s">
        <v>39</v>
      </c>
      <c r="C276" s="493" t="s">
        <v>508</v>
      </c>
      <c r="D276" s="487" t="s">
        <v>511</v>
      </c>
      <c r="E276" s="488" t="s">
        <v>466</v>
      </c>
      <c r="F276" s="316" t="s">
        <v>82</v>
      </c>
      <c r="G276" s="488" t="s">
        <v>467</v>
      </c>
      <c r="H276" s="482" t="s">
        <v>196</v>
      </c>
      <c r="I276" s="498">
        <v>5.9</v>
      </c>
      <c r="J276" s="526"/>
      <c r="K276" s="333">
        <f t="shared" si="12"/>
        <v>400</v>
      </c>
      <c r="L276" s="534">
        <v>200</v>
      </c>
      <c r="M276" s="534">
        <v>200</v>
      </c>
      <c r="N276" s="247" t="e">
        <f>IF(L276="nio",0,IF(L276&gt;0,L276*I276/P276,0))*VLOOKUP(B276,'2-Kosten per locatie'!$A$14:$C$31,3,FALSE)</f>
        <v>#DIV/0!</v>
      </c>
      <c r="O276" s="247" t="e">
        <f>IF(M276&gt;0,M276*I276/Q276,0)*VLOOKUP(B276,'2-Kosten per locatie'!$A$14:$C$31,3,FALSE)</f>
        <v>#DIV/0!</v>
      </c>
      <c r="P276" s="334">
        <f>IF(L276="nio",0,IF(L276&gt;0,VLOOKUP(F276,'3-Productie normen'!A:O,VLOOKUP(L276,'3-Productie normen'!$B$38:$C$48,2,FALSE),FALSE)))*J276</f>
        <v>0</v>
      </c>
      <c r="Q276" s="334">
        <f t="shared" si="13"/>
        <v>0</v>
      </c>
      <c r="R276" s="335" t="str">
        <f>VLOOKUP(F276,'3-Productie normen'!A:P,16,FALSE)</f>
        <v>S</v>
      </c>
      <c r="S276" s="335"/>
      <c r="U276" s="336">
        <f t="shared" si="14"/>
        <v>2360</v>
      </c>
      <c r="V276" s="2"/>
    </row>
    <row r="277" spans="1:22" ht="14.1" customHeight="1">
      <c r="A277" s="75">
        <v>277</v>
      </c>
      <c r="B277" s="300" t="s">
        <v>39</v>
      </c>
      <c r="C277" s="493" t="s">
        <v>508</v>
      </c>
      <c r="D277" s="487" t="s">
        <v>512</v>
      </c>
      <c r="E277" s="488" t="s">
        <v>500</v>
      </c>
      <c r="F277" s="72" t="s">
        <v>88</v>
      </c>
      <c r="G277" s="488" t="s">
        <v>311</v>
      </c>
      <c r="H277" s="482" t="s">
        <v>138</v>
      </c>
      <c r="I277" s="498">
        <v>19</v>
      </c>
      <c r="J277" s="526"/>
      <c r="K277" s="333">
        <f t="shared" si="12"/>
        <v>400</v>
      </c>
      <c r="L277" s="534">
        <v>200</v>
      </c>
      <c r="M277" s="534">
        <v>200</v>
      </c>
      <c r="N277" s="247" t="e">
        <f>IF(L277="nio",0,IF(L277&gt;0,L277*I277/P277,0))*VLOOKUP(B277,'2-Kosten per locatie'!$A$14:$C$31,3,FALSE)</f>
        <v>#DIV/0!</v>
      </c>
      <c r="O277" s="247" t="e">
        <f>IF(M277&gt;0,M277*I277/Q277,0)*VLOOKUP(B277,'2-Kosten per locatie'!$A$14:$C$31,3,FALSE)</f>
        <v>#DIV/0!</v>
      </c>
      <c r="P277" s="334">
        <f>IF(L277="nio",0,IF(L277&gt;0,VLOOKUP(F277,'3-Productie normen'!A:O,VLOOKUP(L277,'3-Productie normen'!$B$38:$C$48,2,FALSE),FALSE)))*J277</f>
        <v>0</v>
      </c>
      <c r="Q277" s="334">
        <f t="shared" si="13"/>
        <v>0</v>
      </c>
      <c r="R277" s="335" t="str">
        <f>VLOOKUP(F277,'3-Productie normen'!A:P,16,FALSE)</f>
        <v>S</v>
      </c>
      <c r="S277" s="335"/>
      <c r="U277" s="336">
        <f t="shared" si="14"/>
        <v>7600</v>
      </c>
      <c r="V277" s="2"/>
    </row>
    <row r="278" spans="1:22" ht="14.1" customHeight="1">
      <c r="A278" s="75">
        <v>278</v>
      </c>
      <c r="B278" s="300" t="s">
        <v>39</v>
      </c>
      <c r="C278" s="493" t="s">
        <v>508</v>
      </c>
      <c r="D278" s="487" t="s">
        <v>513</v>
      </c>
      <c r="E278" s="488" t="s">
        <v>514</v>
      </c>
      <c r="F278" s="488" t="s">
        <v>96</v>
      </c>
      <c r="G278" s="488" t="s">
        <v>515</v>
      </c>
      <c r="H278" s="437" t="s">
        <v>516</v>
      </c>
      <c r="I278" s="498">
        <v>252.5</v>
      </c>
      <c r="J278" s="526"/>
      <c r="K278" s="333">
        <f t="shared" si="12"/>
        <v>200</v>
      </c>
      <c r="L278" s="534">
        <v>200</v>
      </c>
      <c r="M278" s="534"/>
      <c r="N278" s="247" t="e">
        <f>IF(L278="nio",0,IF(L278&gt;0,L278*I278/P278,0))*VLOOKUP(B278,'2-Kosten per locatie'!$A$14:$C$31,3,FALSE)</f>
        <v>#DIV/0!</v>
      </c>
      <c r="O278" s="247">
        <f>IF(M278&gt;0,M278*I278/Q278,0)*VLOOKUP(B278,'2-Kosten per locatie'!$A$14:$C$31,3,FALSE)</f>
        <v>0</v>
      </c>
      <c r="P278" s="334">
        <f>IF(L278="nio",0,IF(L278&gt;0,VLOOKUP(F278,'3-Productie normen'!A:O,VLOOKUP(L278,'3-Productie normen'!$B$38:$C$48,2,FALSE),FALSE)))*J278</f>
        <v>0</v>
      </c>
      <c r="Q278" s="334">
        <f t="shared" si="13"/>
        <v>0</v>
      </c>
      <c r="R278" s="335" t="str">
        <f>VLOOKUP(F278,'3-Productie normen'!A:P,16,FALSE)</f>
        <v>V</v>
      </c>
      <c r="S278" s="335"/>
      <c r="U278" s="336">
        <f t="shared" si="14"/>
        <v>50500</v>
      </c>
      <c r="V278" s="2"/>
    </row>
    <row r="279" spans="1:22" ht="14.1" customHeight="1">
      <c r="A279" s="75">
        <v>279</v>
      </c>
      <c r="B279" s="300" t="s">
        <v>39</v>
      </c>
      <c r="C279" s="493" t="s">
        <v>508</v>
      </c>
      <c r="D279" s="487" t="s">
        <v>517</v>
      </c>
      <c r="E279" s="488" t="s">
        <v>518</v>
      </c>
      <c r="F279" s="72" t="s">
        <v>92</v>
      </c>
      <c r="G279" s="488" t="s">
        <v>311</v>
      </c>
      <c r="H279" s="482" t="s">
        <v>138</v>
      </c>
      <c r="I279" s="498">
        <v>8</v>
      </c>
      <c r="J279" s="526"/>
      <c r="K279" s="333">
        <f t="shared" si="12"/>
        <v>40</v>
      </c>
      <c r="L279" s="534">
        <v>40</v>
      </c>
      <c r="M279" s="534"/>
      <c r="N279" s="247" t="e">
        <f>IF(L279="nio",0,IF(L279&gt;0,L279*I279/P279,0))*VLOOKUP(B279,'2-Kosten per locatie'!$A$14:$C$31,3,FALSE)</f>
        <v>#DIV/0!</v>
      </c>
      <c r="O279" s="247">
        <f>IF(M279&gt;0,M279*I279/Q279,0)*VLOOKUP(B279,'2-Kosten per locatie'!$A$14:$C$31,3,FALSE)</f>
        <v>0</v>
      </c>
      <c r="P279" s="334">
        <f>IF(L279="nio",0,IF(L279&gt;0,VLOOKUP(F279,'3-Productie normen'!A:O,VLOOKUP(L279,'3-Productie normen'!$B$38:$C$48,2,FALSE),FALSE)))*J279</f>
        <v>0</v>
      </c>
      <c r="Q279" s="334">
        <f t="shared" si="13"/>
        <v>0</v>
      </c>
      <c r="R279" s="335" t="str">
        <f>VLOOKUP(F279,'3-Productie normen'!A:P,16,FALSE)</f>
        <v>V</v>
      </c>
      <c r="S279" s="335"/>
      <c r="U279" s="336">
        <f t="shared" si="14"/>
        <v>320</v>
      </c>
      <c r="V279" s="2"/>
    </row>
    <row r="280" spans="1:22" ht="14.1" customHeight="1">
      <c r="A280" s="75">
        <v>280</v>
      </c>
      <c r="B280" s="300" t="s">
        <v>39</v>
      </c>
      <c r="C280" s="493" t="s">
        <v>508</v>
      </c>
      <c r="D280" s="487" t="s">
        <v>519</v>
      </c>
      <c r="E280" s="488" t="s">
        <v>520</v>
      </c>
      <c r="F280" s="72" t="s">
        <v>88</v>
      </c>
      <c r="G280" s="488" t="s">
        <v>311</v>
      </c>
      <c r="H280" s="482" t="s">
        <v>138</v>
      </c>
      <c r="I280" s="498">
        <v>14.9</v>
      </c>
      <c r="J280" s="526"/>
      <c r="K280" s="333">
        <f t="shared" si="12"/>
        <v>400</v>
      </c>
      <c r="L280" s="534">
        <v>200</v>
      </c>
      <c r="M280" s="534">
        <v>200</v>
      </c>
      <c r="N280" s="247" t="e">
        <f>IF(L280="nio",0,IF(L280&gt;0,L280*I280/P280,0))*VLOOKUP(B280,'2-Kosten per locatie'!$A$14:$C$31,3,FALSE)</f>
        <v>#DIV/0!</v>
      </c>
      <c r="O280" s="247" t="e">
        <f>IF(M280&gt;0,M280*I280/Q280,0)*VLOOKUP(B280,'2-Kosten per locatie'!$A$14:$C$31,3,FALSE)</f>
        <v>#DIV/0!</v>
      </c>
      <c r="P280" s="334">
        <f>IF(L280="nio",0,IF(L280&gt;0,VLOOKUP(F280,'3-Productie normen'!A:O,VLOOKUP(L280,'3-Productie normen'!$B$38:$C$48,2,FALSE),FALSE)))*J280</f>
        <v>0</v>
      </c>
      <c r="Q280" s="334">
        <f t="shared" si="13"/>
        <v>0</v>
      </c>
      <c r="R280" s="335" t="str">
        <f>VLOOKUP(F280,'3-Productie normen'!A:P,16,FALSE)</f>
        <v>S</v>
      </c>
      <c r="S280" s="335"/>
      <c r="U280" s="336">
        <f t="shared" si="14"/>
        <v>5960</v>
      </c>
      <c r="V280" s="2"/>
    </row>
    <row r="281" spans="1:22" ht="14.1" customHeight="1">
      <c r="A281" s="75">
        <v>281</v>
      </c>
      <c r="B281" s="300" t="s">
        <v>39</v>
      </c>
      <c r="C281" s="493" t="s">
        <v>508</v>
      </c>
      <c r="D281" s="487" t="s">
        <v>521</v>
      </c>
      <c r="E281" s="488" t="s">
        <v>522</v>
      </c>
      <c r="F281" s="72" t="s">
        <v>97</v>
      </c>
      <c r="G281" s="488" t="s">
        <v>311</v>
      </c>
      <c r="H281" s="482" t="s">
        <v>138</v>
      </c>
      <c r="I281" s="498">
        <v>3.2</v>
      </c>
      <c r="J281" s="526"/>
      <c r="K281" s="333">
        <f t="shared" si="12"/>
        <v>200</v>
      </c>
      <c r="L281" s="534">
        <v>200</v>
      </c>
      <c r="M281" s="534"/>
      <c r="N281" s="247" t="e">
        <f>IF(L281="nio",0,IF(L281&gt;0,L281*I281/P281,0))*VLOOKUP(B281,'2-Kosten per locatie'!$A$14:$C$31,3,FALSE)</f>
        <v>#DIV/0!</v>
      </c>
      <c r="O281" s="247">
        <f>IF(M281&gt;0,M281*I281/Q281,0)*VLOOKUP(B281,'2-Kosten per locatie'!$A$14:$C$31,3,FALSE)</f>
        <v>0</v>
      </c>
      <c r="P281" s="334">
        <f>IF(L281="nio",0,IF(L281&gt;0,VLOOKUP(F281,'3-Productie normen'!A:O,VLOOKUP(L281,'3-Productie normen'!$B$38:$C$48,2,FALSE),FALSE)))*J281</f>
        <v>0</v>
      </c>
      <c r="Q281" s="334">
        <f t="shared" si="13"/>
        <v>0</v>
      </c>
      <c r="R281" s="335" t="str">
        <f>VLOOKUP(F281,'3-Productie normen'!A:P,16,FALSE)</f>
        <v>V</v>
      </c>
      <c r="S281" s="335"/>
      <c r="U281" s="336">
        <f t="shared" si="14"/>
        <v>640</v>
      </c>
      <c r="V281" s="2"/>
    </row>
    <row r="282" spans="1:22" ht="14.1" customHeight="1">
      <c r="A282" s="75">
        <v>282</v>
      </c>
      <c r="B282" s="300" t="s">
        <v>39</v>
      </c>
      <c r="C282" s="493" t="s">
        <v>508</v>
      </c>
      <c r="D282" s="487" t="s">
        <v>523</v>
      </c>
      <c r="E282" s="488" t="s">
        <v>198</v>
      </c>
      <c r="F282" s="72" t="s">
        <v>86</v>
      </c>
      <c r="G282" s="488" t="s">
        <v>311</v>
      </c>
      <c r="H282" s="482" t="s">
        <v>138</v>
      </c>
      <c r="I282" s="498">
        <v>58.2</v>
      </c>
      <c r="J282" s="526"/>
      <c r="K282" s="333">
        <f t="shared" si="12"/>
        <v>200</v>
      </c>
      <c r="L282" s="534">
        <v>200</v>
      </c>
      <c r="M282" s="534"/>
      <c r="N282" s="247" t="e">
        <f>IF(L282="nio",0,IF(L282&gt;0,L282*I282/P282,0))*VLOOKUP(B282,'2-Kosten per locatie'!$A$14:$C$31,3,FALSE)</f>
        <v>#DIV/0!</v>
      </c>
      <c r="O282" s="247">
        <f>IF(M282&gt;0,M282*I282/Q282,0)*VLOOKUP(B282,'2-Kosten per locatie'!$A$14:$C$31,3,FALSE)</f>
        <v>0</v>
      </c>
      <c r="P282" s="334">
        <f>IF(L282="nio",0,IF(L282&gt;0,VLOOKUP(F282,'3-Productie normen'!A:O,VLOOKUP(L282,'3-Productie normen'!$B$38:$C$48,2,FALSE),FALSE)))*J282</f>
        <v>0</v>
      </c>
      <c r="Q282" s="334">
        <f t="shared" si="13"/>
        <v>0</v>
      </c>
      <c r="R282" s="335" t="str">
        <f>VLOOKUP(F282,'3-Productie normen'!A:P,16,FALSE)</f>
        <v>V</v>
      </c>
      <c r="S282" s="335"/>
      <c r="U282" s="336">
        <f t="shared" si="14"/>
        <v>11640</v>
      </c>
      <c r="V282" s="2"/>
    </row>
    <row r="283" spans="1:22" ht="14.1" customHeight="1">
      <c r="A283" s="75">
        <v>283</v>
      </c>
      <c r="B283" s="300" t="s">
        <v>39</v>
      </c>
      <c r="C283" s="493" t="s">
        <v>508</v>
      </c>
      <c r="D283" s="487" t="s">
        <v>524</v>
      </c>
      <c r="E283" s="488" t="s">
        <v>198</v>
      </c>
      <c r="F283" s="72" t="s">
        <v>86</v>
      </c>
      <c r="G283" s="488" t="s">
        <v>311</v>
      </c>
      <c r="H283" s="482" t="s">
        <v>138</v>
      </c>
      <c r="I283" s="498">
        <v>60</v>
      </c>
      <c r="J283" s="526"/>
      <c r="K283" s="333">
        <f t="shared" si="12"/>
        <v>200</v>
      </c>
      <c r="L283" s="534">
        <v>200</v>
      </c>
      <c r="M283" s="534"/>
      <c r="N283" s="247" t="e">
        <f>IF(L283="nio",0,IF(L283&gt;0,L283*I283/P283,0))*VLOOKUP(B283,'2-Kosten per locatie'!$A$14:$C$31,3,FALSE)</f>
        <v>#DIV/0!</v>
      </c>
      <c r="O283" s="247">
        <f>IF(M283&gt;0,M283*I283/Q283,0)*VLOOKUP(B283,'2-Kosten per locatie'!$A$14:$C$31,3,FALSE)</f>
        <v>0</v>
      </c>
      <c r="P283" s="334">
        <f>IF(L283="nio",0,IF(L283&gt;0,VLOOKUP(F283,'3-Productie normen'!A:O,VLOOKUP(L283,'3-Productie normen'!$B$38:$C$48,2,FALSE),FALSE)))*J283</f>
        <v>0</v>
      </c>
      <c r="Q283" s="334">
        <f t="shared" si="13"/>
        <v>0</v>
      </c>
      <c r="R283" s="335" t="str">
        <f>VLOOKUP(F283,'3-Productie normen'!A:P,16,FALSE)</f>
        <v>V</v>
      </c>
      <c r="S283" s="335"/>
      <c r="U283" s="336">
        <f t="shared" si="14"/>
        <v>12000</v>
      </c>
      <c r="V283" s="2"/>
    </row>
    <row r="284" spans="1:22" ht="14.1" customHeight="1">
      <c r="A284" s="75">
        <v>284</v>
      </c>
      <c r="B284" s="300" t="s">
        <v>39</v>
      </c>
      <c r="C284" s="493" t="s">
        <v>508</v>
      </c>
      <c r="D284" s="487" t="s">
        <v>525</v>
      </c>
      <c r="E284" s="488" t="s">
        <v>190</v>
      </c>
      <c r="F284" s="300" t="s">
        <v>92</v>
      </c>
      <c r="G284" s="488" t="s">
        <v>311</v>
      </c>
      <c r="H284" s="482" t="s">
        <v>138</v>
      </c>
      <c r="I284" s="498">
        <v>6.9</v>
      </c>
      <c r="J284" s="526"/>
      <c r="K284" s="333">
        <f t="shared" si="12"/>
        <v>40</v>
      </c>
      <c r="L284" s="534">
        <v>40</v>
      </c>
      <c r="M284" s="534"/>
      <c r="N284" s="247" t="e">
        <f>IF(L284="nio",0,IF(L284&gt;0,L284*I284/P284,0))*VLOOKUP(B284,'2-Kosten per locatie'!$A$14:$C$31,3,FALSE)</f>
        <v>#DIV/0!</v>
      </c>
      <c r="O284" s="247">
        <f>IF(M284&gt;0,M284*I284/Q284,0)*VLOOKUP(B284,'2-Kosten per locatie'!$A$14:$C$31,3,FALSE)</f>
        <v>0</v>
      </c>
      <c r="P284" s="334">
        <f>IF(L284="nio",0,IF(L284&gt;0,VLOOKUP(F284,'3-Productie normen'!A:O,VLOOKUP(L284,'3-Productie normen'!$B$38:$C$48,2,FALSE),FALSE)))*J284</f>
        <v>0</v>
      </c>
      <c r="Q284" s="334">
        <f t="shared" si="13"/>
        <v>0</v>
      </c>
      <c r="R284" s="335" t="str">
        <f>VLOOKUP(F284,'3-Productie normen'!A:P,16,FALSE)</f>
        <v>V</v>
      </c>
      <c r="S284" s="335"/>
      <c r="U284" s="336">
        <f t="shared" si="14"/>
        <v>276</v>
      </c>
      <c r="V284" s="2"/>
    </row>
    <row r="285" spans="1:22" ht="14.1" customHeight="1">
      <c r="A285" s="75">
        <v>285</v>
      </c>
      <c r="B285" s="300" t="s">
        <v>39</v>
      </c>
      <c r="C285" s="493" t="s">
        <v>508</v>
      </c>
      <c r="D285" s="487" t="s">
        <v>526</v>
      </c>
      <c r="E285" s="488" t="s">
        <v>185</v>
      </c>
      <c r="F285" s="300" t="s">
        <v>95</v>
      </c>
      <c r="G285" s="488" t="s">
        <v>467</v>
      </c>
      <c r="H285" s="482" t="s">
        <v>187</v>
      </c>
      <c r="I285" s="498">
        <v>3.3</v>
      </c>
      <c r="J285" s="526"/>
      <c r="K285" s="333">
        <f t="shared" si="12"/>
        <v>400</v>
      </c>
      <c r="L285" s="534">
        <v>200</v>
      </c>
      <c r="M285" s="534">
        <v>200</v>
      </c>
      <c r="N285" s="247" t="e">
        <f>IF(L285="nio",0,IF(L285&gt;0,L285*I285/P285,0))*VLOOKUP(B285,'2-Kosten per locatie'!$A$14:$C$31,3,FALSE)</f>
        <v>#DIV/0!</v>
      </c>
      <c r="O285" s="247" t="e">
        <f>IF(M285&gt;0,M285*I285/Q285,0)*VLOOKUP(B285,'2-Kosten per locatie'!$A$14:$C$31,3,FALSE)</f>
        <v>#DIV/0!</v>
      </c>
      <c r="P285" s="334">
        <f>IF(L285="nio",0,IF(L285&gt;0,VLOOKUP(F285,'3-Productie normen'!A:O,VLOOKUP(L285,'3-Productie normen'!$B$38:$C$48,2,FALSE),FALSE)))*J285</f>
        <v>0</v>
      </c>
      <c r="Q285" s="334">
        <f t="shared" si="13"/>
        <v>0</v>
      </c>
      <c r="R285" s="335" t="str">
        <f>VLOOKUP(F285,'3-Productie normen'!A:P,16,FALSE)</f>
        <v>S</v>
      </c>
      <c r="S285" s="335"/>
      <c r="U285" s="336">
        <f t="shared" si="14"/>
        <v>1320</v>
      </c>
      <c r="V285" s="2"/>
    </row>
    <row r="286" spans="1:22" ht="14.1" customHeight="1">
      <c r="A286" s="75">
        <v>286</v>
      </c>
      <c r="B286" s="300" t="s">
        <v>39</v>
      </c>
      <c r="C286" s="493" t="s">
        <v>508</v>
      </c>
      <c r="D286" s="487" t="s">
        <v>527</v>
      </c>
      <c r="E286" s="488" t="s">
        <v>185</v>
      </c>
      <c r="F286" s="488" t="s">
        <v>95</v>
      </c>
      <c r="G286" s="488" t="s">
        <v>467</v>
      </c>
      <c r="H286" s="482" t="s">
        <v>187</v>
      </c>
      <c r="I286" s="498">
        <v>3.3</v>
      </c>
      <c r="J286" s="526"/>
      <c r="K286" s="333">
        <f t="shared" si="12"/>
        <v>400</v>
      </c>
      <c r="L286" s="534">
        <v>200</v>
      </c>
      <c r="M286" s="534">
        <v>200</v>
      </c>
      <c r="N286" s="247" t="e">
        <f>IF(L286="nio",0,IF(L286&gt;0,L286*I286/P286,0))*VLOOKUP(B286,'2-Kosten per locatie'!$A$14:$C$31,3,FALSE)</f>
        <v>#DIV/0!</v>
      </c>
      <c r="O286" s="247" t="e">
        <f>IF(M286&gt;0,M286*I286/Q286,0)*VLOOKUP(B286,'2-Kosten per locatie'!$A$14:$C$31,3,FALSE)</f>
        <v>#DIV/0!</v>
      </c>
      <c r="P286" s="334">
        <f>IF(L286="nio",0,IF(L286&gt;0,VLOOKUP(F286,'3-Productie normen'!A:O,VLOOKUP(L286,'3-Productie normen'!$B$38:$C$48,2,FALSE),FALSE)))*J286</f>
        <v>0</v>
      </c>
      <c r="Q286" s="334">
        <f t="shared" si="13"/>
        <v>0</v>
      </c>
      <c r="R286" s="335" t="str">
        <f>VLOOKUP(F286,'3-Productie normen'!A:P,16,FALSE)</f>
        <v>S</v>
      </c>
      <c r="S286" s="335"/>
      <c r="U286" s="336">
        <f t="shared" si="14"/>
        <v>1320</v>
      </c>
      <c r="V286" s="2"/>
    </row>
    <row r="287" spans="1:22" ht="14.1" customHeight="1">
      <c r="A287" s="75">
        <v>287</v>
      </c>
      <c r="B287" s="300" t="s">
        <v>39</v>
      </c>
      <c r="C287" s="493" t="s">
        <v>508</v>
      </c>
      <c r="D287" s="487" t="s">
        <v>528</v>
      </c>
      <c r="E287" s="488" t="s">
        <v>500</v>
      </c>
      <c r="F287" s="72" t="s">
        <v>88</v>
      </c>
      <c r="G287" s="488" t="s">
        <v>311</v>
      </c>
      <c r="H287" s="482" t="s">
        <v>138</v>
      </c>
      <c r="I287" s="498">
        <v>27.1</v>
      </c>
      <c r="J287" s="526"/>
      <c r="K287" s="333">
        <f t="shared" si="12"/>
        <v>400</v>
      </c>
      <c r="L287" s="534">
        <v>200</v>
      </c>
      <c r="M287" s="534">
        <v>200</v>
      </c>
      <c r="N287" s="247" t="e">
        <f>IF(L287="nio",0,IF(L287&gt;0,L287*I287/P287,0))*VLOOKUP(B287,'2-Kosten per locatie'!$A$14:$C$31,3,FALSE)</f>
        <v>#DIV/0!</v>
      </c>
      <c r="O287" s="247" t="e">
        <f>IF(M287&gt;0,M287*I287/Q287,0)*VLOOKUP(B287,'2-Kosten per locatie'!$A$14:$C$31,3,FALSE)</f>
        <v>#DIV/0!</v>
      </c>
      <c r="P287" s="334">
        <f>IF(L287="nio",0,IF(L287&gt;0,VLOOKUP(F287,'3-Productie normen'!A:O,VLOOKUP(L287,'3-Productie normen'!$B$38:$C$48,2,FALSE),FALSE)))*J287</f>
        <v>0</v>
      </c>
      <c r="Q287" s="334">
        <f t="shared" si="13"/>
        <v>0</v>
      </c>
      <c r="R287" s="335" t="str">
        <f>VLOOKUP(F287,'3-Productie normen'!A:P,16,FALSE)</f>
        <v>S</v>
      </c>
      <c r="S287" s="335"/>
      <c r="U287" s="336">
        <f t="shared" si="14"/>
        <v>10840</v>
      </c>
      <c r="V287" s="2"/>
    </row>
    <row r="288" spans="1:22" ht="14.1" customHeight="1">
      <c r="A288" s="75">
        <v>288</v>
      </c>
      <c r="B288" s="300" t="s">
        <v>39</v>
      </c>
      <c r="C288" s="493" t="s">
        <v>508</v>
      </c>
      <c r="D288" s="487" t="s">
        <v>529</v>
      </c>
      <c r="E288" s="488" t="s">
        <v>185</v>
      </c>
      <c r="F288" s="300" t="s">
        <v>95</v>
      </c>
      <c r="G288" s="488" t="s">
        <v>311</v>
      </c>
      <c r="H288" s="482" t="s">
        <v>138</v>
      </c>
      <c r="I288" s="498">
        <v>1.2</v>
      </c>
      <c r="J288" s="526"/>
      <c r="K288" s="333">
        <f t="shared" si="12"/>
        <v>400</v>
      </c>
      <c r="L288" s="534">
        <v>200</v>
      </c>
      <c r="M288" s="534">
        <v>200</v>
      </c>
      <c r="N288" s="247" t="e">
        <f>IF(L288="nio",0,IF(L288&gt;0,L288*I288/P288,0))*VLOOKUP(B288,'2-Kosten per locatie'!$A$14:$C$31,3,FALSE)</f>
        <v>#DIV/0!</v>
      </c>
      <c r="O288" s="247" t="e">
        <f>IF(M288&gt;0,M288*I288/Q288,0)*VLOOKUP(B288,'2-Kosten per locatie'!$A$14:$C$31,3,FALSE)</f>
        <v>#DIV/0!</v>
      </c>
      <c r="P288" s="334">
        <f>IF(L288="nio",0,IF(L288&gt;0,VLOOKUP(F288,'3-Productie normen'!A:O,VLOOKUP(L288,'3-Productie normen'!$B$38:$C$48,2,FALSE),FALSE)))*J288</f>
        <v>0</v>
      </c>
      <c r="Q288" s="334">
        <f t="shared" si="13"/>
        <v>0</v>
      </c>
      <c r="R288" s="335" t="str">
        <f>VLOOKUP(F288,'3-Productie normen'!A:P,16,FALSE)</f>
        <v>S</v>
      </c>
      <c r="S288" s="335"/>
      <c r="U288" s="336">
        <f t="shared" si="14"/>
        <v>480</v>
      </c>
      <c r="V288" s="2"/>
    </row>
    <row r="289" spans="1:22" ht="14.1" customHeight="1">
      <c r="A289" s="75">
        <v>289</v>
      </c>
      <c r="B289" s="300" t="s">
        <v>39</v>
      </c>
      <c r="C289" s="493" t="s">
        <v>508</v>
      </c>
      <c r="D289" s="487" t="s">
        <v>530</v>
      </c>
      <c r="E289" s="488" t="s">
        <v>466</v>
      </c>
      <c r="F289" s="316" t="s">
        <v>82</v>
      </c>
      <c r="G289" s="488" t="s">
        <v>467</v>
      </c>
      <c r="H289" s="482" t="s">
        <v>196</v>
      </c>
      <c r="I289" s="498">
        <v>7.6</v>
      </c>
      <c r="J289" s="526"/>
      <c r="K289" s="333">
        <f t="shared" si="12"/>
        <v>400</v>
      </c>
      <c r="L289" s="534">
        <v>200</v>
      </c>
      <c r="M289" s="534">
        <v>200</v>
      </c>
      <c r="N289" s="247" t="e">
        <f>IF(L289="nio",0,IF(L289&gt;0,L289*I289/P289,0))*VLOOKUP(B289,'2-Kosten per locatie'!$A$14:$C$31,3,FALSE)</f>
        <v>#DIV/0!</v>
      </c>
      <c r="O289" s="247" t="e">
        <f>IF(M289&gt;0,M289*I289/Q289,0)*VLOOKUP(B289,'2-Kosten per locatie'!$A$14:$C$31,3,FALSE)</f>
        <v>#DIV/0!</v>
      </c>
      <c r="P289" s="334">
        <f>IF(L289="nio",0,IF(L289&gt;0,VLOOKUP(F289,'3-Productie normen'!A:O,VLOOKUP(L289,'3-Productie normen'!$B$38:$C$48,2,FALSE),FALSE)))*J289</f>
        <v>0</v>
      </c>
      <c r="Q289" s="334">
        <f t="shared" si="13"/>
        <v>0</v>
      </c>
      <c r="R289" s="335" t="str">
        <f>VLOOKUP(F289,'3-Productie normen'!A:P,16,FALSE)</f>
        <v>S</v>
      </c>
      <c r="S289" s="335"/>
      <c r="U289" s="336">
        <f t="shared" si="14"/>
        <v>3040</v>
      </c>
      <c r="V289" s="2"/>
    </row>
    <row r="290" spans="1:22" ht="14.1" customHeight="1">
      <c r="A290" s="75">
        <v>290</v>
      </c>
      <c r="B290" s="300" t="s">
        <v>39</v>
      </c>
      <c r="C290" s="493" t="s">
        <v>508</v>
      </c>
      <c r="D290" s="487" t="s">
        <v>531</v>
      </c>
      <c r="E290" s="488" t="s">
        <v>466</v>
      </c>
      <c r="F290" s="316" t="s">
        <v>82</v>
      </c>
      <c r="G290" s="488" t="s">
        <v>467</v>
      </c>
      <c r="H290" s="482" t="s">
        <v>196</v>
      </c>
      <c r="I290" s="498">
        <v>7.6</v>
      </c>
      <c r="J290" s="526"/>
      <c r="K290" s="333">
        <f t="shared" si="12"/>
        <v>400</v>
      </c>
      <c r="L290" s="534">
        <v>200</v>
      </c>
      <c r="M290" s="534">
        <v>200</v>
      </c>
      <c r="N290" s="247" t="e">
        <f>IF(L290="nio",0,IF(L290&gt;0,L290*I290/P290,0))*VLOOKUP(B290,'2-Kosten per locatie'!$A$14:$C$31,3,FALSE)</f>
        <v>#DIV/0!</v>
      </c>
      <c r="O290" s="247" t="e">
        <f>IF(M290&gt;0,M290*I290/Q290,0)*VLOOKUP(B290,'2-Kosten per locatie'!$A$14:$C$31,3,FALSE)</f>
        <v>#DIV/0!</v>
      </c>
      <c r="P290" s="334">
        <f>IF(L290="nio",0,IF(L290&gt;0,VLOOKUP(F290,'3-Productie normen'!A:O,VLOOKUP(L290,'3-Productie normen'!$B$38:$C$48,2,FALSE),FALSE)))*J290</f>
        <v>0</v>
      </c>
      <c r="Q290" s="334">
        <f t="shared" si="13"/>
        <v>0</v>
      </c>
      <c r="R290" s="335" t="str">
        <f>VLOOKUP(F290,'3-Productie normen'!A:P,16,FALSE)</f>
        <v>S</v>
      </c>
      <c r="S290" s="335"/>
      <c r="U290" s="336">
        <f t="shared" si="14"/>
        <v>3040</v>
      </c>
      <c r="V290" s="2"/>
    </row>
    <row r="291" spans="1:22" ht="14.1" customHeight="1">
      <c r="A291" s="75">
        <v>291</v>
      </c>
      <c r="B291" s="300" t="s">
        <v>39</v>
      </c>
      <c r="C291" s="493" t="s">
        <v>508</v>
      </c>
      <c r="D291" s="487" t="s">
        <v>532</v>
      </c>
      <c r="E291" s="488" t="s">
        <v>185</v>
      </c>
      <c r="F291" s="72" t="s">
        <v>95</v>
      </c>
      <c r="G291" s="488" t="s">
        <v>311</v>
      </c>
      <c r="H291" s="482" t="s">
        <v>138</v>
      </c>
      <c r="I291" s="498">
        <v>1.2</v>
      </c>
      <c r="J291" s="526"/>
      <c r="K291" s="333">
        <f t="shared" si="12"/>
        <v>400</v>
      </c>
      <c r="L291" s="534">
        <v>200</v>
      </c>
      <c r="M291" s="534">
        <v>200</v>
      </c>
      <c r="N291" s="247" t="e">
        <f>IF(L291="nio",0,IF(L291&gt;0,L291*I291/P291,0))*VLOOKUP(B291,'2-Kosten per locatie'!$A$14:$C$31,3,FALSE)</f>
        <v>#DIV/0!</v>
      </c>
      <c r="O291" s="247" t="e">
        <f>IF(M291&gt;0,M291*I291/Q291,0)*VLOOKUP(B291,'2-Kosten per locatie'!$A$14:$C$31,3,FALSE)</f>
        <v>#DIV/0!</v>
      </c>
      <c r="P291" s="334">
        <f>IF(L291="nio",0,IF(L291&gt;0,VLOOKUP(F291,'3-Productie normen'!A:O,VLOOKUP(L291,'3-Productie normen'!$B$38:$C$48,2,FALSE),FALSE)))*J291</f>
        <v>0</v>
      </c>
      <c r="Q291" s="334">
        <f t="shared" si="13"/>
        <v>0</v>
      </c>
      <c r="R291" s="335" t="str">
        <f>VLOOKUP(F291,'3-Productie normen'!A:P,16,FALSE)</f>
        <v>S</v>
      </c>
      <c r="S291" s="335"/>
      <c r="U291" s="336">
        <f t="shared" si="14"/>
        <v>480</v>
      </c>
      <c r="V291" s="2"/>
    </row>
    <row r="292" spans="1:22" ht="14.1" customHeight="1">
      <c r="A292" s="75">
        <v>292</v>
      </c>
      <c r="B292" s="300" t="s">
        <v>39</v>
      </c>
      <c r="C292" s="493" t="s">
        <v>508</v>
      </c>
      <c r="D292" s="487" t="s">
        <v>533</v>
      </c>
      <c r="E292" s="488" t="s">
        <v>500</v>
      </c>
      <c r="F292" s="72" t="s">
        <v>88</v>
      </c>
      <c r="G292" s="488" t="s">
        <v>311</v>
      </c>
      <c r="H292" s="482" t="s">
        <v>138</v>
      </c>
      <c r="I292" s="498">
        <v>27.1</v>
      </c>
      <c r="J292" s="526"/>
      <c r="K292" s="333">
        <f t="shared" si="12"/>
        <v>400</v>
      </c>
      <c r="L292" s="534">
        <v>200</v>
      </c>
      <c r="M292" s="534">
        <v>200</v>
      </c>
      <c r="N292" s="247" t="e">
        <f>IF(L292="nio",0,IF(L292&gt;0,L292*I292/P292,0))*VLOOKUP(B292,'2-Kosten per locatie'!$A$14:$C$31,3,FALSE)</f>
        <v>#DIV/0!</v>
      </c>
      <c r="O292" s="247" t="e">
        <f>IF(M292&gt;0,M292*I292/Q292,0)*VLOOKUP(B292,'2-Kosten per locatie'!$A$14:$C$31,3,FALSE)</f>
        <v>#DIV/0!</v>
      </c>
      <c r="P292" s="334">
        <f>IF(L292="nio",0,IF(L292&gt;0,VLOOKUP(F292,'3-Productie normen'!A:O,VLOOKUP(L292,'3-Productie normen'!$B$38:$C$48,2,FALSE),FALSE)))*J292</f>
        <v>0</v>
      </c>
      <c r="Q292" s="334">
        <f t="shared" si="13"/>
        <v>0</v>
      </c>
      <c r="R292" s="335" t="str">
        <f>VLOOKUP(F292,'3-Productie normen'!A:P,16,FALSE)</f>
        <v>S</v>
      </c>
      <c r="S292" s="335"/>
      <c r="U292" s="336">
        <f t="shared" si="14"/>
        <v>10840</v>
      </c>
      <c r="V292" s="2"/>
    </row>
    <row r="293" spans="1:22" ht="14.1" customHeight="1">
      <c r="A293" s="75">
        <v>293</v>
      </c>
      <c r="B293" s="300" t="s">
        <v>39</v>
      </c>
      <c r="C293" s="493" t="s">
        <v>508</v>
      </c>
      <c r="D293" s="487" t="s">
        <v>534</v>
      </c>
      <c r="E293" s="488" t="s">
        <v>535</v>
      </c>
      <c r="F293" s="72" t="s">
        <v>96</v>
      </c>
      <c r="G293" s="488" t="s">
        <v>515</v>
      </c>
      <c r="H293" s="437" t="s">
        <v>516</v>
      </c>
      <c r="I293" s="498">
        <v>446.3</v>
      </c>
      <c r="J293" s="526"/>
      <c r="K293" s="333">
        <f t="shared" si="12"/>
        <v>200</v>
      </c>
      <c r="L293" s="534">
        <v>200</v>
      </c>
      <c r="M293" s="534"/>
      <c r="N293" s="247" t="e">
        <f>IF(L293="nio",0,IF(L293&gt;0,L293*I293/P293,0))*VLOOKUP(B293,'2-Kosten per locatie'!$A$14:$C$31,3,FALSE)</f>
        <v>#DIV/0!</v>
      </c>
      <c r="O293" s="247">
        <f>IF(M293&gt;0,M293*I293/Q293,0)*VLOOKUP(B293,'2-Kosten per locatie'!$A$14:$C$31,3,FALSE)</f>
        <v>0</v>
      </c>
      <c r="P293" s="334">
        <f>IF(L293="nio",0,IF(L293&gt;0,VLOOKUP(F293,'3-Productie normen'!A:O,VLOOKUP(L293,'3-Productie normen'!$B$38:$C$48,2,FALSE),FALSE)))*J293</f>
        <v>0</v>
      </c>
      <c r="Q293" s="334">
        <f t="shared" si="13"/>
        <v>0</v>
      </c>
      <c r="R293" s="335" t="str">
        <f>VLOOKUP(F293,'3-Productie normen'!A:P,16,FALSE)</f>
        <v>V</v>
      </c>
      <c r="S293" s="335"/>
      <c r="U293" s="336">
        <f t="shared" si="14"/>
        <v>89260</v>
      </c>
      <c r="V293" s="2"/>
    </row>
    <row r="294" spans="1:22" ht="14.1" customHeight="1">
      <c r="A294" s="75">
        <v>294</v>
      </c>
      <c r="B294" s="300" t="s">
        <v>39</v>
      </c>
      <c r="C294" s="493" t="s">
        <v>508</v>
      </c>
      <c r="D294" s="487" t="s">
        <v>536</v>
      </c>
      <c r="E294" s="488" t="s">
        <v>537</v>
      </c>
      <c r="F294" s="72" t="s">
        <v>92</v>
      </c>
      <c r="G294" s="488" t="s">
        <v>236</v>
      </c>
      <c r="H294" s="482" t="s">
        <v>237</v>
      </c>
      <c r="I294" s="498">
        <v>61.7</v>
      </c>
      <c r="J294" s="526"/>
      <c r="K294" s="333">
        <f t="shared" si="12"/>
        <v>40</v>
      </c>
      <c r="L294" s="534">
        <v>40</v>
      </c>
      <c r="M294" s="534"/>
      <c r="N294" s="247" t="e">
        <f>IF(L294="nio",0,IF(L294&gt;0,L294*I294/P294,0))*VLOOKUP(B294,'2-Kosten per locatie'!$A$14:$C$31,3,FALSE)</f>
        <v>#DIV/0!</v>
      </c>
      <c r="O294" s="247">
        <f>IF(M294&gt;0,M294*I294/Q294,0)*VLOOKUP(B294,'2-Kosten per locatie'!$A$14:$C$31,3,FALSE)</f>
        <v>0</v>
      </c>
      <c r="P294" s="334">
        <f>IF(L294="nio",0,IF(L294&gt;0,VLOOKUP(F294,'3-Productie normen'!A:O,VLOOKUP(L294,'3-Productie normen'!$B$38:$C$48,2,FALSE),FALSE)))*J294</f>
        <v>0</v>
      </c>
      <c r="Q294" s="334">
        <f t="shared" si="13"/>
        <v>0</v>
      </c>
      <c r="R294" s="335" t="str">
        <f>VLOOKUP(F294,'3-Productie normen'!A:P,16,FALSE)</f>
        <v>V</v>
      </c>
      <c r="S294" s="335"/>
      <c r="U294" s="336">
        <f t="shared" si="14"/>
        <v>2468</v>
      </c>
      <c r="V294" s="2"/>
    </row>
    <row r="295" spans="1:22" ht="14.1" customHeight="1">
      <c r="A295" s="75">
        <v>295</v>
      </c>
      <c r="B295" s="300" t="s">
        <v>39</v>
      </c>
      <c r="C295" s="493" t="s">
        <v>508</v>
      </c>
      <c r="D295" s="487" t="s">
        <v>538</v>
      </c>
      <c r="E295" s="488" t="s">
        <v>198</v>
      </c>
      <c r="F295" s="72" t="s">
        <v>86</v>
      </c>
      <c r="G295" s="488" t="s">
        <v>467</v>
      </c>
      <c r="H295" s="482" t="s">
        <v>196</v>
      </c>
      <c r="I295" s="498">
        <v>106.7</v>
      </c>
      <c r="J295" s="526"/>
      <c r="K295" s="333">
        <f t="shared" si="12"/>
        <v>200</v>
      </c>
      <c r="L295" s="534">
        <v>200</v>
      </c>
      <c r="M295" s="534"/>
      <c r="N295" s="247" t="e">
        <f>IF(L295="nio",0,IF(L295&gt;0,L295*I295/P295,0))*VLOOKUP(B295,'2-Kosten per locatie'!$A$14:$C$31,3,FALSE)</f>
        <v>#DIV/0!</v>
      </c>
      <c r="O295" s="247">
        <f>IF(M295&gt;0,M295*I295/Q295,0)*VLOOKUP(B295,'2-Kosten per locatie'!$A$14:$C$31,3,FALSE)</f>
        <v>0</v>
      </c>
      <c r="P295" s="334">
        <f>IF(L295="nio",0,IF(L295&gt;0,VLOOKUP(F295,'3-Productie normen'!A:O,VLOOKUP(L295,'3-Productie normen'!$B$38:$C$48,2,FALSE),FALSE)))*J295</f>
        <v>0</v>
      </c>
      <c r="Q295" s="334">
        <f t="shared" si="13"/>
        <v>0</v>
      </c>
      <c r="R295" s="335" t="str">
        <f>VLOOKUP(F295,'3-Productie normen'!A:P,16,FALSE)</f>
        <v>V</v>
      </c>
      <c r="S295" s="335"/>
      <c r="U295" s="336">
        <f t="shared" si="14"/>
        <v>21340</v>
      </c>
      <c r="V295" s="2"/>
    </row>
    <row r="296" spans="1:22" ht="14.1" customHeight="1">
      <c r="A296" s="75">
        <v>296</v>
      </c>
      <c r="B296" s="300" t="s">
        <v>39</v>
      </c>
      <c r="C296" s="493" t="s">
        <v>508</v>
      </c>
      <c r="D296" s="487" t="s">
        <v>539</v>
      </c>
      <c r="E296" s="488" t="s">
        <v>463</v>
      </c>
      <c r="F296" s="300" t="s">
        <v>100</v>
      </c>
      <c r="G296" s="488"/>
      <c r="H296" s="482" t="s">
        <v>196</v>
      </c>
      <c r="I296" s="498">
        <v>28.2</v>
      </c>
      <c r="J296" s="526"/>
      <c r="K296" s="333">
        <f t="shared" si="12"/>
        <v>0</v>
      </c>
      <c r="L296" s="534" t="s">
        <v>147</v>
      </c>
      <c r="M296" s="534"/>
      <c r="N296" s="247">
        <f>IF(L296="nio",0,IF(L296&gt;0,L296*I296/P296,0))*VLOOKUP(B296,'2-Kosten per locatie'!$A$14:$C$31,3,FALSE)</f>
        <v>0</v>
      </c>
      <c r="O296" s="247">
        <f>IF(M296&gt;0,M296*I296/Q296,0)*VLOOKUP(B296,'2-Kosten per locatie'!$A$14:$C$31,3,FALSE)</f>
        <v>0</v>
      </c>
      <c r="P296" s="334">
        <f>IF(L296="nio",0,IF(L296&gt;0,VLOOKUP(F296,'3-Productie normen'!A:O,VLOOKUP(L296,'3-Productie normen'!$B$38:$C$48,2,FALSE),FALSE)))*J296</f>
        <v>0</v>
      </c>
      <c r="Q296" s="334">
        <f t="shared" si="13"/>
        <v>0</v>
      </c>
      <c r="R296" s="335" t="str">
        <f>VLOOKUP(F296,'3-Productie normen'!A:P,16,FALSE)</f>
        <v>nvt</v>
      </c>
      <c r="S296" s="335"/>
      <c r="U296" s="336">
        <f t="shared" si="14"/>
        <v>0</v>
      </c>
      <c r="V296" s="2"/>
    </row>
    <row r="297" spans="1:22" ht="14.1" customHeight="1">
      <c r="A297" s="75">
        <v>297</v>
      </c>
      <c r="B297" s="300" t="s">
        <v>39</v>
      </c>
      <c r="C297" s="493" t="s">
        <v>508</v>
      </c>
      <c r="D297" s="487" t="s">
        <v>540</v>
      </c>
      <c r="E297" s="488" t="s">
        <v>541</v>
      </c>
      <c r="F297" s="72" t="s">
        <v>86</v>
      </c>
      <c r="G297" s="488" t="s">
        <v>311</v>
      </c>
      <c r="H297" s="482" t="s">
        <v>138</v>
      </c>
      <c r="I297" s="498">
        <v>61.3</v>
      </c>
      <c r="J297" s="526"/>
      <c r="K297" s="333">
        <f t="shared" si="12"/>
        <v>200</v>
      </c>
      <c r="L297" s="534">
        <v>200</v>
      </c>
      <c r="M297" s="534"/>
      <c r="N297" s="247" t="e">
        <f>IF(L297="nio",0,IF(L297&gt;0,L297*I297/P297,0))*VLOOKUP(B297,'2-Kosten per locatie'!$A$14:$C$31,3,FALSE)</f>
        <v>#DIV/0!</v>
      </c>
      <c r="O297" s="247">
        <f>IF(M297&gt;0,M297*I297/Q297,0)*VLOOKUP(B297,'2-Kosten per locatie'!$A$14:$C$31,3,FALSE)</f>
        <v>0</v>
      </c>
      <c r="P297" s="334">
        <f>IF(L297="nio",0,IF(L297&gt;0,VLOOKUP(F297,'3-Productie normen'!A:O,VLOOKUP(L297,'3-Productie normen'!$B$38:$C$48,2,FALSE),FALSE)))*J297</f>
        <v>0</v>
      </c>
      <c r="Q297" s="334">
        <f t="shared" si="13"/>
        <v>0</v>
      </c>
      <c r="R297" s="335" t="str">
        <f>VLOOKUP(F297,'3-Productie normen'!A:P,16,FALSE)</f>
        <v>V</v>
      </c>
      <c r="S297" s="335"/>
      <c r="U297" s="336">
        <f t="shared" si="14"/>
        <v>12260</v>
      </c>
      <c r="V297" s="2"/>
    </row>
    <row r="298" spans="1:22" ht="14.1" customHeight="1">
      <c r="A298" s="75">
        <v>298</v>
      </c>
      <c r="B298" s="300" t="s">
        <v>39</v>
      </c>
      <c r="C298" s="493" t="s">
        <v>508</v>
      </c>
      <c r="D298" s="487" t="s">
        <v>542</v>
      </c>
      <c r="E298" s="488" t="s">
        <v>463</v>
      </c>
      <c r="F298" s="300" t="s">
        <v>100</v>
      </c>
      <c r="G298" s="488"/>
      <c r="H298" s="482" t="s">
        <v>196</v>
      </c>
      <c r="I298" s="498">
        <v>9.1999999999999993</v>
      </c>
      <c r="J298" s="526"/>
      <c r="K298" s="333">
        <f t="shared" si="12"/>
        <v>0</v>
      </c>
      <c r="L298" s="534" t="s">
        <v>147</v>
      </c>
      <c r="M298" s="534"/>
      <c r="N298" s="247">
        <f>IF(L298="nio",0,IF(L298&gt;0,L298*I298/P298,0))*VLOOKUP(B298,'2-Kosten per locatie'!$A$14:$C$31,3,FALSE)</f>
        <v>0</v>
      </c>
      <c r="O298" s="247">
        <f>IF(M298&gt;0,M298*I298/Q298,0)*VLOOKUP(B298,'2-Kosten per locatie'!$A$14:$C$31,3,FALSE)</f>
        <v>0</v>
      </c>
      <c r="P298" s="334">
        <f>IF(L298="nio",0,IF(L298&gt;0,VLOOKUP(F298,'3-Productie normen'!A:O,VLOOKUP(L298,'3-Productie normen'!$B$38:$C$48,2,FALSE),FALSE)))*J298</f>
        <v>0</v>
      </c>
      <c r="Q298" s="334">
        <f t="shared" si="13"/>
        <v>0</v>
      </c>
      <c r="R298" s="335" t="str">
        <f>VLOOKUP(F298,'3-Productie normen'!A:P,16,FALSE)</f>
        <v>nvt</v>
      </c>
      <c r="S298" s="335"/>
      <c r="U298" s="336">
        <f t="shared" si="14"/>
        <v>0</v>
      </c>
      <c r="V298" s="2"/>
    </row>
    <row r="299" spans="1:22" ht="14.1" customHeight="1">
      <c r="A299" s="75">
        <v>299</v>
      </c>
      <c r="B299" s="300" t="s">
        <v>39</v>
      </c>
      <c r="C299" s="493" t="s">
        <v>508</v>
      </c>
      <c r="D299" s="487" t="s">
        <v>543</v>
      </c>
      <c r="E299" s="488" t="s">
        <v>463</v>
      </c>
      <c r="F299" s="300" t="s">
        <v>100</v>
      </c>
      <c r="G299" s="488"/>
      <c r="H299" s="482" t="s">
        <v>196</v>
      </c>
      <c r="I299" s="498">
        <v>9.1999999999999993</v>
      </c>
      <c r="J299" s="526"/>
      <c r="K299" s="333">
        <f t="shared" si="12"/>
        <v>0</v>
      </c>
      <c r="L299" s="534" t="s">
        <v>147</v>
      </c>
      <c r="M299" s="534"/>
      <c r="N299" s="247">
        <f>IF(L299="nio",0,IF(L299&gt;0,L299*I299/P299,0))*VLOOKUP(B299,'2-Kosten per locatie'!$A$14:$C$31,3,FALSE)</f>
        <v>0</v>
      </c>
      <c r="O299" s="247">
        <f>IF(M299&gt;0,M299*I299/Q299,0)*VLOOKUP(B299,'2-Kosten per locatie'!$A$14:$C$31,3,FALSE)</f>
        <v>0</v>
      </c>
      <c r="P299" s="334">
        <f>IF(L299="nio",0,IF(L299&gt;0,VLOOKUP(F299,'3-Productie normen'!A:O,VLOOKUP(L299,'3-Productie normen'!$B$38:$C$48,2,FALSE),FALSE)))*J299</f>
        <v>0</v>
      </c>
      <c r="Q299" s="334">
        <f t="shared" si="13"/>
        <v>0</v>
      </c>
      <c r="R299" s="335" t="str">
        <f>VLOOKUP(F299,'3-Productie normen'!A:P,16,FALSE)</f>
        <v>nvt</v>
      </c>
      <c r="S299" s="335"/>
      <c r="U299" s="336">
        <f t="shared" si="14"/>
        <v>0</v>
      </c>
      <c r="V299" s="2"/>
    </row>
    <row r="300" spans="1:22" ht="14.1" customHeight="1">
      <c r="A300" s="75">
        <v>300</v>
      </c>
      <c r="B300" s="300" t="s">
        <v>39</v>
      </c>
      <c r="C300" s="493" t="s">
        <v>508</v>
      </c>
      <c r="D300" s="487" t="s">
        <v>544</v>
      </c>
      <c r="E300" s="488" t="s">
        <v>463</v>
      </c>
      <c r="F300" s="300" t="s">
        <v>100</v>
      </c>
      <c r="G300" s="488"/>
      <c r="H300" s="482" t="s">
        <v>196</v>
      </c>
      <c r="I300" s="498">
        <v>10</v>
      </c>
      <c r="J300" s="526"/>
      <c r="K300" s="333">
        <f t="shared" si="12"/>
        <v>0</v>
      </c>
      <c r="L300" s="534" t="s">
        <v>147</v>
      </c>
      <c r="M300" s="534"/>
      <c r="N300" s="247">
        <f>IF(L300="nio",0,IF(L300&gt;0,L300*I300/P300,0))*VLOOKUP(B300,'2-Kosten per locatie'!$A$14:$C$31,3,FALSE)</f>
        <v>0</v>
      </c>
      <c r="O300" s="247">
        <f>IF(M300&gt;0,M300*I300/Q300,0)*VLOOKUP(B300,'2-Kosten per locatie'!$A$14:$C$31,3,FALSE)</f>
        <v>0</v>
      </c>
      <c r="P300" s="334">
        <f>IF(L300="nio",0,IF(L300&gt;0,VLOOKUP(F300,'3-Productie normen'!A:O,VLOOKUP(L300,'3-Productie normen'!$B$38:$C$48,2,FALSE),FALSE)))*J300</f>
        <v>0</v>
      </c>
      <c r="Q300" s="334">
        <f t="shared" si="13"/>
        <v>0</v>
      </c>
      <c r="R300" s="335" t="str">
        <f>VLOOKUP(F300,'3-Productie normen'!A:P,16,FALSE)</f>
        <v>nvt</v>
      </c>
      <c r="S300" s="335"/>
      <c r="U300" s="336">
        <f t="shared" si="14"/>
        <v>0</v>
      </c>
      <c r="V300" s="2"/>
    </row>
    <row r="301" spans="1:22" ht="14.1" customHeight="1">
      <c r="A301" s="75">
        <v>301</v>
      </c>
      <c r="B301" s="300" t="s">
        <v>39</v>
      </c>
      <c r="C301" s="493" t="s">
        <v>508</v>
      </c>
      <c r="D301" s="487" t="s">
        <v>545</v>
      </c>
      <c r="E301" s="488" t="s">
        <v>546</v>
      </c>
      <c r="F301" s="300" t="s">
        <v>100</v>
      </c>
      <c r="G301" s="488"/>
      <c r="H301" s="482" t="s">
        <v>196</v>
      </c>
      <c r="I301" s="498">
        <v>62</v>
      </c>
      <c r="J301" s="526"/>
      <c r="K301" s="333">
        <f t="shared" si="12"/>
        <v>0</v>
      </c>
      <c r="L301" s="534" t="s">
        <v>147</v>
      </c>
      <c r="M301" s="534"/>
      <c r="N301" s="247">
        <f>IF(L301="nio",0,IF(L301&gt;0,L301*I301/P301,0))*VLOOKUP(B301,'2-Kosten per locatie'!$A$14:$C$31,3,FALSE)</f>
        <v>0</v>
      </c>
      <c r="O301" s="247">
        <f>IF(M301&gt;0,M301*I301/Q301,0)*VLOOKUP(B301,'2-Kosten per locatie'!$A$14:$C$31,3,FALSE)</f>
        <v>0</v>
      </c>
      <c r="P301" s="334">
        <f>IF(L301="nio",0,IF(L301&gt;0,VLOOKUP(F301,'3-Productie normen'!A:O,VLOOKUP(L301,'3-Productie normen'!$B$38:$C$48,2,FALSE),FALSE)))*J301</f>
        <v>0</v>
      </c>
      <c r="Q301" s="334">
        <f t="shared" si="13"/>
        <v>0</v>
      </c>
      <c r="R301" s="335" t="str">
        <f>VLOOKUP(F301,'3-Productie normen'!A:P,16,FALSE)</f>
        <v>nvt</v>
      </c>
      <c r="S301" s="335"/>
      <c r="U301" s="336">
        <f t="shared" si="14"/>
        <v>0</v>
      </c>
      <c r="V301" s="2"/>
    </row>
    <row r="302" spans="1:22" ht="14.1" customHeight="1">
      <c r="A302" s="75">
        <v>302</v>
      </c>
      <c r="B302" s="300" t="s">
        <v>39</v>
      </c>
      <c r="C302" s="493" t="s">
        <v>266</v>
      </c>
      <c r="D302" s="487" t="s">
        <v>547</v>
      </c>
      <c r="E302" s="488" t="s">
        <v>198</v>
      </c>
      <c r="F302" s="72" t="s">
        <v>86</v>
      </c>
      <c r="G302" s="488" t="s">
        <v>311</v>
      </c>
      <c r="H302" s="482" t="s">
        <v>138</v>
      </c>
      <c r="I302" s="498">
        <v>4.5</v>
      </c>
      <c r="J302" s="526"/>
      <c r="K302" s="333">
        <f t="shared" si="12"/>
        <v>200</v>
      </c>
      <c r="L302" s="534">
        <v>200</v>
      </c>
      <c r="M302" s="534"/>
      <c r="N302" s="247" t="e">
        <f>IF(L302="nio",0,IF(L302&gt;0,L302*I302/P302,0))*VLOOKUP(B302,'2-Kosten per locatie'!$A$14:$C$31,3,FALSE)</f>
        <v>#DIV/0!</v>
      </c>
      <c r="O302" s="247">
        <f>IF(M302&gt;0,M302*I302/Q302,0)*VLOOKUP(B302,'2-Kosten per locatie'!$A$14:$C$31,3,FALSE)</f>
        <v>0</v>
      </c>
      <c r="P302" s="334">
        <f>IF(L302="nio",0,IF(L302&gt;0,VLOOKUP(F302,'3-Productie normen'!A:O,VLOOKUP(L302,'3-Productie normen'!$B$38:$C$48,2,FALSE),FALSE)))*J302</f>
        <v>0</v>
      </c>
      <c r="Q302" s="334">
        <f t="shared" si="13"/>
        <v>0</v>
      </c>
      <c r="R302" s="335" t="str">
        <f>VLOOKUP(F302,'3-Productie normen'!A:P,16,FALSE)</f>
        <v>V</v>
      </c>
      <c r="S302" s="335"/>
      <c r="U302" s="336">
        <f t="shared" si="14"/>
        <v>900</v>
      </c>
      <c r="V302" s="2"/>
    </row>
    <row r="303" spans="1:22" ht="14.1" customHeight="1">
      <c r="A303" s="75">
        <v>303</v>
      </c>
      <c r="B303" s="300" t="s">
        <v>39</v>
      </c>
      <c r="C303" s="493" t="s">
        <v>266</v>
      </c>
      <c r="D303" s="487" t="s">
        <v>548</v>
      </c>
      <c r="E303" s="488" t="s">
        <v>549</v>
      </c>
      <c r="F303" s="488" t="s">
        <v>98</v>
      </c>
      <c r="G303" s="488" t="s">
        <v>236</v>
      </c>
      <c r="H303" s="482" t="s">
        <v>237</v>
      </c>
      <c r="I303" s="498">
        <v>20</v>
      </c>
      <c r="J303" s="526"/>
      <c r="K303" s="333">
        <f t="shared" si="12"/>
        <v>200</v>
      </c>
      <c r="L303" s="534">
        <v>200</v>
      </c>
      <c r="M303" s="534"/>
      <c r="N303" s="247" t="e">
        <f>IF(L303="nio",0,IF(L303&gt;0,L303*I303/P303,0))*VLOOKUP(B303,'2-Kosten per locatie'!$A$14:$C$31,3,FALSE)</f>
        <v>#DIV/0!</v>
      </c>
      <c r="O303" s="247">
        <f>IF(M303&gt;0,M303*I303/Q303,0)*VLOOKUP(B303,'2-Kosten per locatie'!$A$14:$C$31,3,FALSE)</f>
        <v>0</v>
      </c>
      <c r="P303" s="334">
        <f>IF(L303="nio",0,IF(L303&gt;0,VLOOKUP(F303,'3-Productie normen'!A:O,VLOOKUP(L303,'3-Productie normen'!$B$38:$C$48,2,FALSE),FALSE)))*J303</f>
        <v>0</v>
      </c>
      <c r="Q303" s="334">
        <f t="shared" si="13"/>
        <v>0</v>
      </c>
      <c r="R303" s="335" t="str">
        <f>VLOOKUP(F303,'3-Productie normen'!A:P,16,FALSE)</f>
        <v>V</v>
      </c>
      <c r="S303" s="335"/>
      <c r="U303" s="336">
        <f t="shared" si="14"/>
        <v>4000</v>
      </c>
      <c r="V303" s="2"/>
    </row>
    <row r="304" spans="1:22" ht="14.1" customHeight="1">
      <c r="A304" s="75">
        <v>304</v>
      </c>
      <c r="B304" s="300" t="s">
        <v>39</v>
      </c>
      <c r="C304" s="493" t="s">
        <v>266</v>
      </c>
      <c r="D304" s="487" t="s">
        <v>550</v>
      </c>
      <c r="E304" s="488" t="s">
        <v>209</v>
      </c>
      <c r="F304" s="72" t="s">
        <v>92</v>
      </c>
      <c r="G304" s="488" t="s">
        <v>311</v>
      </c>
      <c r="H304" s="482" t="s">
        <v>138</v>
      </c>
      <c r="I304" s="498">
        <v>11.2</v>
      </c>
      <c r="J304" s="526"/>
      <c r="K304" s="333">
        <f t="shared" si="12"/>
        <v>40</v>
      </c>
      <c r="L304" s="534">
        <v>40</v>
      </c>
      <c r="M304" s="534"/>
      <c r="N304" s="247" t="e">
        <f>IF(L304="nio",0,IF(L304&gt;0,L304*I304/P304,0))*VLOOKUP(B304,'2-Kosten per locatie'!$A$14:$C$31,3,FALSE)</f>
        <v>#DIV/0!</v>
      </c>
      <c r="O304" s="247">
        <f>IF(M304&gt;0,M304*I304/Q304,0)*VLOOKUP(B304,'2-Kosten per locatie'!$A$14:$C$31,3,FALSE)</f>
        <v>0</v>
      </c>
      <c r="P304" s="334">
        <f>IF(L304="nio",0,IF(L304&gt;0,VLOOKUP(F304,'3-Productie normen'!A:O,VLOOKUP(L304,'3-Productie normen'!$B$38:$C$48,2,FALSE),FALSE)))*J304</f>
        <v>0</v>
      </c>
      <c r="Q304" s="334">
        <f t="shared" si="13"/>
        <v>0</v>
      </c>
      <c r="R304" s="335" t="str">
        <f>VLOOKUP(F304,'3-Productie normen'!A:P,16,FALSE)</f>
        <v>V</v>
      </c>
      <c r="S304" s="335"/>
      <c r="U304" s="336">
        <f t="shared" si="14"/>
        <v>448</v>
      </c>
      <c r="V304" s="2"/>
    </row>
    <row r="305" spans="1:24" ht="14.1" customHeight="1">
      <c r="A305" s="75">
        <v>305</v>
      </c>
      <c r="B305" s="300" t="s">
        <v>39</v>
      </c>
      <c r="C305" s="493" t="s">
        <v>508</v>
      </c>
      <c r="D305" s="487" t="s">
        <v>551</v>
      </c>
      <c r="E305" s="488" t="s">
        <v>209</v>
      </c>
      <c r="F305" s="72" t="s">
        <v>92</v>
      </c>
      <c r="G305" s="488" t="s">
        <v>311</v>
      </c>
      <c r="H305" s="482" t="s">
        <v>138</v>
      </c>
      <c r="I305" s="498">
        <v>67.2</v>
      </c>
      <c r="J305" s="526"/>
      <c r="K305" s="333">
        <f t="shared" si="12"/>
        <v>40</v>
      </c>
      <c r="L305" s="534">
        <v>40</v>
      </c>
      <c r="M305" s="534"/>
      <c r="N305" s="247" t="e">
        <f>IF(L305="nio",0,IF(L305&gt;0,L305*I305/P305,0))*VLOOKUP(B305,'2-Kosten per locatie'!$A$14:$C$31,3,FALSE)</f>
        <v>#DIV/0!</v>
      </c>
      <c r="O305" s="247">
        <f>IF(M305&gt;0,M305*I305/Q305,0)*VLOOKUP(B305,'2-Kosten per locatie'!$A$14:$C$31,3,FALSE)</f>
        <v>0</v>
      </c>
      <c r="P305" s="334">
        <f>IF(L305="nio",0,IF(L305&gt;0,VLOOKUP(F305,'3-Productie normen'!A:O,VLOOKUP(L305,'3-Productie normen'!$B$38:$C$48,2,FALSE),FALSE)))*J305</f>
        <v>0</v>
      </c>
      <c r="Q305" s="334">
        <f t="shared" si="13"/>
        <v>0</v>
      </c>
      <c r="R305" s="335" t="str">
        <f>VLOOKUP(F305,'3-Productie normen'!A:P,16,FALSE)</f>
        <v>V</v>
      </c>
      <c r="S305" s="335"/>
      <c r="U305" s="336">
        <f t="shared" si="14"/>
        <v>2688</v>
      </c>
      <c r="V305" s="2"/>
    </row>
    <row r="306" spans="1:24" ht="14.1" customHeight="1">
      <c r="A306" s="75">
        <v>306</v>
      </c>
      <c r="B306" s="300" t="s">
        <v>39</v>
      </c>
      <c r="C306" s="493" t="s">
        <v>508</v>
      </c>
      <c r="D306" s="487" t="s">
        <v>552</v>
      </c>
      <c r="E306" s="488" t="s">
        <v>553</v>
      </c>
      <c r="F306" s="506" t="s">
        <v>98</v>
      </c>
      <c r="G306" s="488" t="s">
        <v>236</v>
      </c>
      <c r="H306" s="482" t="s">
        <v>237</v>
      </c>
      <c r="I306" s="498">
        <v>73.7</v>
      </c>
      <c r="J306" s="526"/>
      <c r="K306" s="333">
        <f t="shared" si="12"/>
        <v>200</v>
      </c>
      <c r="L306" s="534">
        <v>200</v>
      </c>
      <c r="M306" s="534"/>
      <c r="N306" s="247" t="e">
        <f>IF(L306="nio",0,IF(L306&gt;0,L306*I306/P306,0))*VLOOKUP(B306,'2-Kosten per locatie'!$A$14:$C$31,3,FALSE)</f>
        <v>#DIV/0!</v>
      </c>
      <c r="O306" s="247">
        <f>IF(M306&gt;0,M306*I306/Q306,0)*VLOOKUP(B306,'2-Kosten per locatie'!$A$14:$C$31,3,FALSE)</f>
        <v>0</v>
      </c>
      <c r="P306" s="334">
        <f>IF(L306="nio",0,IF(L306&gt;0,VLOOKUP(F306,'3-Productie normen'!A:O,VLOOKUP(L306,'3-Productie normen'!$B$38:$C$48,2,FALSE),FALSE)))*J306</f>
        <v>0</v>
      </c>
      <c r="Q306" s="334">
        <f t="shared" si="13"/>
        <v>0</v>
      </c>
      <c r="R306" s="335" t="str">
        <f>VLOOKUP(F306,'3-Productie normen'!A:P,16,FALSE)</f>
        <v>V</v>
      </c>
      <c r="S306" s="335"/>
      <c r="U306" s="336">
        <f t="shared" si="14"/>
        <v>14740</v>
      </c>
      <c r="V306" s="2"/>
    </row>
    <row r="307" spans="1:24" ht="14.1" customHeight="1">
      <c r="A307" s="75">
        <v>307</v>
      </c>
      <c r="B307" s="300" t="s">
        <v>39</v>
      </c>
      <c r="C307" s="493" t="s">
        <v>508</v>
      </c>
      <c r="D307" s="487" t="s">
        <v>554</v>
      </c>
      <c r="E307" s="488" t="s">
        <v>555</v>
      </c>
      <c r="F307" s="72" t="s">
        <v>92</v>
      </c>
      <c r="G307" s="488" t="s">
        <v>311</v>
      </c>
      <c r="H307" s="482" t="s">
        <v>138</v>
      </c>
      <c r="I307" s="498">
        <v>5.7</v>
      </c>
      <c r="J307" s="526"/>
      <c r="K307" s="333">
        <f t="shared" si="12"/>
        <v>40</v>
      </c>
      <c r="L307" s="534">
        <v>40</v>
      </c>
      <c r="M307" s="534"/>
      <c r="N307" s="247" t="e">
        <f>IF(L307="nio",0,IF(L307&gt;0,L307*I307/P307,0))*VLOOKUP(B307,'2-Kosten per locatie'!$A$14:$C$31,3,FALSE)</f>
        <v>#DIV/0!</v>
      </c>
      <c r="O307" s="247">
        <f>IF(M307&gt;0,M307*I307/Q307,0)*VLOOKUP(B307,'2-Kosten per locatie'!$A$14:$C$31,3,FALSE)</f>
        <v>0</v>
      </c>
      <c r="P307" s="334">
        <f>IF(L307="nio",0,IF(L307&gt;0,VLOOKUP(F307,'3-Productie normen'!A:O,VLOOKUP(L307,'3-Productie normen'!$B$38:$C$48,2,FALSE),FALSE)))*J307</f>
        <v>0</v>
      </c>
      <c r="Q307" s="334">
        <f t="shared" si="13"/>
        <v>0</v>
      </c>
      <c r="R307" s="335" t="str">
        <f>VLOOKUP(F307,'3-Productie normen'!A:P,16,FALSE)</f>
        <v>V</v>
      </c>
      <c r="S307" s="335"/>
      <c r="U307" s="336">
        <f t="shared" si="14"/>
        <v>228</v>
      </c>
      <c r="V307" s="2"/>
    </row>
    <row r="308" spans="1:24" ht="14.1" customHeight="1">
      <c r="A308" s="75">
        <v>308</v>
      </c>
      <c r="B308" s="300" t="s">
        <v>39</v>
      </c>
      <c r="C308" s="493" t="s">
        <v>508</v>
      </c>
      <c r="D308" s="487" t="s">
        <v>556</v>
      </c>
      <c r="E308" s="488" t="s">
        <v>198</v>
      </c>
      <c r="F308" s="72" t="s">
        <v>86</v>
      </c>
      <c r="G308" s="488" t="s">
        <v>467</v>
      </c>
      <c r="H308" s="482" t="s">
        <v>196</v>
      </c>
      <c r="I308" s="498">
        <v>96.9</v>
      </c>
      <c r="J308" s="526"/>
      <c r="K308" s="333">
        <f t="shared" si="12"/>
        <v>200</v>
      </c>
      <c r="L308" s="534">
        <v>200</v>
      </c>
      <c r="M308" s="534"/>
      <c r="N308" s="247" t="e">
        <f>IF(L308="nio",0,IF(L308&gt;0,L308*I308/P308,0))*VLOOKUP(B308,'2-Kosten per locatie'!$A$14:$C$31,3,FALSE)</f>
        <v>#DIV/0!</v>
      </c>
      <c r="O308" s="247">
        <f>IF(M308&gt;0,M308*I308/Q308,0)*VLOOKUP(B308,'2-Kosten per locatie'!$A$14:$C$31,3,FALSE)</f>
        <v>0</v>
      </c>
      <c r="P308" s="334">
        <f>IF(L308="nio",0,IF(L308&gt;0,VLOOKUP(F308,'3-Productie normen'!A:O,VLOOKUP(L308,'3-Productie normen'!$B$38:$C$48,2,FALSE),FALSE)))*J308</f>
        <v>0</v>
      </c>
      <c r="Q308" s="334">
        <f t="shared" si="13"/>
        <v>0</v>
      </c>
      <c r="R308" s="335" t="str">
        <f>VLOOKUP(F308,'3-Productie normen'!A:P,16,FALSE)</f>
        <v>V</v>
      </c>
      <c r="S308" s="335"/>
      <c r="U308" s="336">
        <f t="shared" si="14"/>
        <v>19380</v>
      </c>
      <c r="V308" s="2"/>
    </row>
    <row r="309" spans="1:24" ht="14.1" customHeight="1">
      <c r="A309" s="75">
        <v>309</v>
      </c>
      <c r="B309" s="300" t="s">
        <v>39</v>
      </c>
      <c r="C309" s="493" t="s">
        <v>508</v>
      </c>
      <c r="D309" s="487" t="s">
        <v>557</v>
      </c>
      <c r="E309" s="488" t="s">
        <v>558</v>
      </c>
      <c r="F309" s="72" t="s">
        <v>86</v>
      </c>
      <c r="G309" s="488" t="s">
        <v>467</v>
      </c>
      <c r="H309" s="482" t="s">
        <v>196</v>
      </c>
      <c r="I309" s="498">
        <v>6.3</v>
      </c>
      <c r="J309" s="526"/>
      <c r="K309" s="333">
        <f t="shared" si="12"/>
        <v>200</v>
      </c>
      <c r="L309" s="534">
        <v>200</v>
      </c>
      <c r="M309" s="534"/>
      <c r="N309" s="247" t="e">
        <f>IF(L309="nio",0,IF(L309&gt;0,L309*I309/P309,0))*VLOOKUP(B309,'2-Kosten per locatie'!$A$14:$C$31,3,FALSE)</f>
        <v>#DIV/0!</v>
      </c>
      <c r="O309" s="247">
        <f>IF(M309&gt;0,M309*I309/Q309,0)*VLOOKUP(B309,'2-Kosten per locatie'!$A$14:$C$31,3,FALSE)</f>
        <v>0</v>
      </c>
      <c r="P309" s="334">
        <f>IF(L309="nio",0,IF(L309&gt;0,VLOOKUP(F309,'3-Productie normen'!A:O,VLOOKUP(L309,'3-Productie normen'!$B$38:$C$48,2,FALSE),FALSE)))*J309</f>
        <v>0</v>
      </c>
      <c r="Q309" s="334">
        <f t="shared" si="13"/>
        <v>0</v>
      </c>
      <c r="R309" s="335" t="str">
        <f>VLOOKUP(F309,'3-Productie normen'!A:P,16,FALSE)</f>
        <v>V</v>
      </c>
      <c r="S309" s="335"/>
      <c r="U309" s="336">
        <f t="shared" si="14"/>
        <v>1260</v>
      </c>
      <c r="V309" s="2"/>
    </row>
    <row r="310" spans="1:24" ht="14.1" customHeight="1">
      <c r="A310" s="75">
        <v>310</v>
      </c>
      <c r="B310" s="300" t="s">
        <v>39</v>
      </c>
      <c r="C310" s="493" t="s">
        <v>508</v>
      </c>
      <c r="D310" s="487" t="s">
        <v>559</v>
      </c>
      <c r="E310" s="488" t="s">
        <v>185</v>
      </c>
      <c r="F310" s="72" t="s">
        <v>95</v>
      </c>
      <c r="G310" s="488" t="s">
        <v>467</v>
      </c>
      <c r="H310" s="482" t="s">
        <v>187</v>
      </c>
      <c r="I310" s="498">
        <v>1.3</v>
      </c>
      <c r="J310" s="526"/>
      <c r="K310" s="333">
        <f t="shared" si="12"/>
        <v>400</v>
      </c>
      <c r="L310" s="534">
        <v>200</v>
      </c>
      <c r="M310" s="534">
        <v>200</v>
      </c>
      <c r="N310" s="247" t="e">
        <f>IF(L310="nio",0,IF(L310&gt;0,L310*I310/P310,0))*VLOOKUP(B310,'2-Kosten per locatie'!$A$14:$C$31,3,FALSE)</f>
        <v>#DIV/0!</v>
      </c>
      <c r="O310" s="247" t="e">
        <f>IF(M310&gt;0,M310*I310/Q310,0)*VLOOKUP(B310,'2-Kosten per locatie'!$A$14:$C$31,3,FALSE)</f>
        <v>#DIV/0!</v>
      </c>
      <c r="P310" s="334">
        <f>IF(L310="nio",0,IF(L310&gt;0,VLOOKUP(F310,'3-Productie normen'!A:O,VLOOKUP(L310,'3-Productie normen'!$B$38:$C$48,2,FALSE),FALSE)))*J310</f>
        <v>0</v>
      </c>
      <c r="Q310" s="334">
        <f t="shared" si="13"/>
        <v>0</v>
      </c>
      <c r="R310" s="335" t="str">
        <f>VLOOKUP(F310,'3-Productie normen'!A:P,16,FALSE)</f>
        <v>S</v>
      </c>
      <c r="S310" s="335"/>
      <c r="U310" s="336">
        <f t="shared" si="14"/>
        <v>520</v>
      </c>
      <c r="V310" s="2"/>
    </row>
    <row r="311" spans="1:24" ht="14.1" customHeight="1">
      <c r="A311" s="75">
        <v>311</v>
      </c>
      <c r="B311" s="300" t="s">
        <v>39</v>
      </c>
      <c r="C311" s="493" t="s">
        <v>508</v>
      </c>
      <c r="D311" s="487" t="s">
        <v>560</v>
      </c>
      <c r="E311" s="488" t="s">
        <v>185</v>
      </c>
      <c r="F311" s="488" t="s">
        <v>95</v>
      </c>
      <c r="G311" s="488" t="s">
        <v>467</v>
      </c>
      <c r="H311" s="482" t="s">
        <v>187</v>
      </c>
      <c r="I311" s="498">
        <v>1.3</v>
      </c>
      <c r="J311" s="526"/>
      <c r="K311" s="333">
        <f t="shared" si="12"/>
        <v>400</v>
      </c>
      <c r="L311" s="534">
        <v>200</v>
      </c>
      <c r="M311" s="534">
        <v>200</v>
      </c>
      <c r="N311" s="247" t="e">
        <f>IF(L311="nio",0,IF(L311&gt;0,L311*I311/P311,0))*VLOOKUP(B311,'2-Kosten per locatie'!$A$14:$C$31,3,FALSE)</f>
        <v>#DIV/0!</v>
      </c>
      <c r="O311" s="247" t="e">
        <f>IF(M311&gt;0,M311*I311/Q311,0)*VLOOKUP(B311,'2-Kosten per locatie'!$A$14:$C$31,3,FALSE)</f>
        <v>#DIV/0!</v>
      </c>
      <c r="P311" s="334">
        <f>IF(L311="nio",0,IF(L311&gt;0,VLOOKUP(F311,'3-Productie normen'!A:O,VLOOKUP(L311,'3-Productie normen'!$B$38:$C$48,2,FALSE),FALSE)))*J311</f>
        <v>0</v>
      </c>
      <c r="Q311" s="334">
        <f t="shared" si="13"/>
        <v>0</v>
      </c>
      <c r="R311" s="335" t="str">
        <f>VLOOKUP(F311,'3-Productie normen'!A:P,16,FALSE)</f>
        <v>S</v>
      </c>
      <c r="S311" s="335"/>
      <c r="U311" s="336">
        <f t="shared" si="14"/>
        <v>520</v>
      </c>
      <c r="V311" s="2"/>
    </row>
    <row r="312" spans="1:24" ht="14.1" customHeight="1">
      <c r="A312" s="75">
        <v>312</v>
      </c>
      <c r="B312" s="300" t="s">
        <v>39</v>
      </c>
      <c r="C312" s="493" t="s">
        <v>508</v>
      </c>
      <c r="D312" s="487" t="s">
        <v>561</v>
      </c>
      <c r="E312" s="488" t="s">
        <v>185</v>
      </c>
      <c r="F312" s="488" t="s">
        <v>95</v>
      </c>
      <c r="G312" s="488" t="s">
        <v>467</v>
      </c>
      <c r="H312" s="482" t="s">
        <v>187</v>
      </c>
      <c r="I312" s="498">
        <v>1.3</v>
      </c>
      <c r="J312" s="526"/>
      <c r="K312" s="333">
        <f t="shared" si="12"/>
        <v>400</v>
      </c>
      <c r="L312" s="534">
        <v>200</v>
      </c>
      <c r="M312" s="534">
        <v>200</v>
      </c>
      <c r="N312" s="247" t="e">
        <f>IF(L312="nio",0,IF(L312&gt;0,L312*I312/P312,0))*VLOOKUP(B312,'2-Kosten per locatie'!$A$14:$C$31,3,FALSE)</f>
        <v>#DIV/0!</v>
      </c>
      <c r="O312" s="247" t="e">
        <f>IF(M312&gt;0,M312*I312/Q312,0)*VLOOKUP(B312,'2-Kosten per locatie'!$A$14:$C$31,3,FALSE)</f>
        <v>#DIV/0!</v>
      </c>
      <c r="P312" s="334">
        <f>IF(L312="nio",0,IF(L312&gt;0,VLOOKUP(F312,'3-Productie normen'!A:O,VLOOKUP(L312,'3-Productie normen'!$B$38:$C$48,2,FALSE),FALSE)))*J312</f>
        <v>0</v>
      </c>
      <c r="Q312" s="334">
        <f t="shared" si="13"/>
        <v>0</v>
      </c>
      <c r="R312" s="335" t="str">
        <f>VLOOKUP(F312,'3-Productie normen'!A:P,16,FALSE)</f>
        <v>S</v>
      </c>
      <c r="S312" s="335"/>
      <c r="U312" s="336">
        <f t="shared" si="14"/>
        <v>520</v>
      </c>
      <c r="V312" s="2"/>
    </row>
    <row r="313" spans="1:24" ht="14.1" customHeight="1">
      <c r="A313" s="75">
        <v>313</v>
      </c>
      <c r="B313" s="300" t="s">
        <v>39</v>
      </c>
      <c r="C313" s="494" t="s">
        <v>508</v>
      </c>
      <c r="D313" s="491" t="s">
        <v>562</v>
      </c>
      <c r="E313" s="490" t="s">
        <v>209</v>
      </c>
      <c r="F313" s="72" t="s">
        <v>92</v>
      </c>
      <c r="G313" s="490" t="s">
        <v>311</v>
      </c>
      <c r="H313" s="482" t="s">
        <v>138</v>
      </c>
      <c r="I313" s="499">
        <v>18.8</v>
      </c>
      <c r="J313" s="526"/>
      <c r="K313" s="333">
        <f t="shared" si="12"/>
        <v>40</v>
      </c>
      <c r="L313" s="534">
        <v>40</v>
      </c>
      <c r="M313" s="503"/>
      <c r="N313" s="247" t="e">
        <f>IF(L313="nio",0,IF(L313&gt;0,L313*I313/P313,0))*VLOOKUP(B313,'2-Kosten per locatie'!$A$14:$C$31,3,FALSE)</f>
        <v>#DIV/0!</v>
      </c>
      <c r="O313" s="247">
        <f>IF(M313&gt;0,M313*I313/Q313,0)*VLOOKUP(B313,'2-Kosten per locatie'!$A$14:$C$31,3,FALSE)</f>
        <v>0</v>
      </c>
      <c r="P313" s="334">
        <f>IF(L313="nio",0,IF(L313&gt;0,VLOOKUP(F313,'3-Productie normen'!A:O,VLOOKUP(L313,'3-Productie normen'!$B$38:$C$48,2,FALSE),FALSE)))*J313</f>
        <v>0</v>
      </c>
      <c r="Q313" s="334">
        <f t="shared" si="13"/>
        <v>0</v>
      </c>
      <c r="R313" s="335" t="str">
        <f>VLOOKUP(F313,'3-Productie normen'!A:P,16,FALSE)</f>
        <v>V</v>
      </c>
      <c r="S313" s="335"/>
      <c r="U313" s="336">
        <f t="shared" si="14"/>
        <v>752</v>
      </c>
      <c r="V313" s="2"/>
    </row>
    <row r="314" spans="1:24" ht="14.1" customHeight="1">
      <c r="A314" s="75">
        <v>314</v>
      </c>
      <c r="B314" s="300" t="s">
        <v>39</v>
      </c>
      <c r="C314" s="535" t="s">
        <v>508</v>
      </c>
      <c r="D314" s="483" t="s">
        <v>563</v>
      </c>
      <c r="E314" s="536" t="s">
        <v>500</v>
      </c>
      <c r="F314" s="72" t="s">
        <v>88</v>
      </c>
      <c r="G314" s="72" t="s">
        <v>311</v>
      </c>
      <c r="H314" s="482" t="s">
        <v>138</v>
      </c>
      <c r="I314" s="537">
        <v>17.399999999999999</v>
      </c>
      <c r="J314" s="526"/>
      <c r="K314" s="333">
        <f t="shared" si="12"/>
        <v>400</v>
      </c>
      <c r="L314" s="534">
        <v>200</v>
      </c>
      <c r="M314" s="534">
        <v>200</v>
      </c>
      <c r="N314" s="247" t="e">
        <f>IF(L314="nio",0,IF(L314&gt;0,L314*I314/P314,0))*VLOOKUP(B314,'2-Kosten per locatie'!$A$14:$C$31,3,FALSE)</f>
        <v>#DIV/0!</v>
      </c>
      <c r="O314" s="247" t="e">
        <f>IF(M314&gt;0,M314*I314/Q314,0)*VLOOKUP(B314,'2-Kosten per locatie'!$A$14:$C$31,3,FALSE)</f>
        <v>#DIV/0!</v>
      </c>
      <c r="P314" s="334">
        <f>IF(L314="nio",0,IF(L314&gt;0,VLOOKUP(F314,'3-Productie normen'!A:O,VLOOKUP(L314,'3-Productie normen'!$B$38:$C$48,2,FALSE),FALSE)))*J314</f>
        <v>0</v>
      </c>
      <c r="Q314" s="334">
        <f t="shared" si="13"/>
        <v>0</v>
      </c>
      <c r="R314" s="335" t="str">
        <f>VLOOKUP(F314,'3-Productie normen'!A:P,16,FALSE)</f>
        <v>S</v>
      </c>
      <c r="S314" s="335"/>
      <c r="U314" s="336">
        <f t="shared" si="14"/>
        <v>6959.9999999999991</v>
      </c>
      <c r="V314" s="2"/>
    </row>
    <row r="315" spans="1:24" ht="14.1" customHeight="1">
      <c r="A315" s="75">
        <v>315</v>
      </c>
      <c r="B315" s="300" t="s">
        <v>39</v>
      </c>
      <c r="C315" s="535" t="s">
        <v>508</v>
      </c>
      <c r="D315" s="483" t="s">
        <v>564</v>
      </c>
      <c r="E315" s="536" t="s">
        <v>466</v>
      </c>
      <c r="F315" s="316" t="s">
        <v>82</v>
      </c>
      <c r="G315" s="72" t="s">
        <v>467</v>
      </c>
      <c r="H315" s="482" t="s">
        <v>196</v>
      </c>
      <c r="I315" s="537">
        <v>11</v>
      </c>
      <c r="J315" s="526"/>
      <c r="K315" s="333">
        <f t="shared" si="12"/>
        <v>400</v>
      </c>
      <c r="L315" s="534">
        <v>200</v>
      </c>
      <c r="M315" s="534">
        <v>200</v>
      </c>
      <c r="N315" s="247" t="e">
        <f>IF(L315="nio",0,IF(L315&gt;0,L315*I315/P315,0))*VLOOKUP(B315,'2-Kosten per locatie'!$A$14:$C$31,3,FALSE)</f>
        <v>#DIV/0!</v>
      </c>
      <c r="O315" s="247" t="e">
        <f>IF(M315&gt;0,M315*I315/Q315,0)*VLOOKUP(B315,'2-Kosten per locatie'!$A$14:$C$31,3,FALSE)</f>
        <v>#DIV/0!</v>
      </c>
      <c r="P315" s="334">
        <f>IF(L315="nio",0,IF(L315&gt;0,VLOOKUP(F315,'3-Productie normen'!A:O,VLOOKUP(L315,'3-Productie normen'!$B$38:$C$48,2,FALSE),FALSE)))*J315</f>
        <v>0</v>
      </c>
      <c r="Q315" s="334">
        <f t="shared" si="13"/>
        <v>0</v>
      </c>
      <c r="R315" s="335" t="str">
        <f>VLOOKUP(F315,'3-Productie normen'!A:P,16,FALSE)</f>
        <v>S</v>
      </c>
      <c r="S315" s="335"/>
      <c r="U315" s="336">
        <f t="shared" si="14"/>
        <v>4400</v>
      </c>
      <c r="V315" s="2"/>
    </row>
    <row r="316" spans="1:24" ht="14.1" customHeight="1">
      <c r="A316" s="75">
        <v>316</v>
      </c>
      <c r="B316" s="300" t="s">
        <v>39</v>
      </c>
      <c r="C316" s="535" t="s">
        <v>508</v>
      </c>
      <c r="D316" s="483" t="s">
        <v>565</v>
      </c>
      <c r="E316" s="536" t="s">
        <v>466</v>
      </c>
      <c r="F316" s="316" t="s">
        <v>82</v>
      </c>
      <c r="G316" s="72" t="s">
        <v>467</v>
      </c>
      <c r="H316" s="482" t="s">
        <v>196</v>
      </c>
      <c r="I316" s="537">
        <v>11</v>
      </c>
      <c r="J316" s="526"/>
      <c r="K316" s="333">
        <f t="shared" si="12"/>
        <v>400</v>
      </c>
      <c r="L316" s="534">
        <v>200</v>
      </c>
      <c r="M316" s="534">
        <v>200</v>
      </c>
      <c r="N316" s="247" t="e">
        <f>IF(L316="nio",0,IF(L316&gt;0,L316*I316/P316,0))*VLOOKUP(B316,'2-Kosten per locatie'!$A$14:$C$31,3,FALSE)</f>
        <v>#DIV/0!</v>
      </c>
      <c r="O316" s="247" t="e">
        <f>IF(M316&gt;0,M316*I316/Q316,0)*VLOOKUP(B316,'2-Kosten per locatie'!$A$14:$C$31,3,FALSE)</f>
        <v>#DIV/0!</v>
      </c>
      <c r="P316" s="334">
        <f>IF(L316="nio",0,IF(L316&gt;0,VLOOKUP(F316,'3-Productie normen'!A:O,VLOOKUP(L316,'3-Productie normen'!$B$38:$C$48,2,FALSE),FALSE)))*J316</f>
        <v>0</v>
      </c>
      <c r="Q316" s="334">
        <f t="shared" si="13"/>
        <v>0</v>
      </c>
      <c r="R316" s="335" t="str">
        <f>VLOOKUP(F316,'3-Productie normen'!A:P,16,FALSE)</f>
        <v>S</v>
      </c>
      <c r="S316" s="335"/>
      <c r="U316" s="336">
        <f t="shared" si="14"/>
        <v>4400</v>
      </c>
      <c r="V316" s="2"/>
    </row>
    <row r="317" spans="1:24" ht="14.1" customHeight="1">
      <c r="A317" s="75">
        <v>317</v>
      </c>
      <c r="B317" s="300" t="s">
        <v>39</v>
      </c>
      <c r="C317" s="535" t="s">
        <v>508</v>
      </c>
      <c r="D317" s="483" t="s">
        <v>566</v>
      </c>
      <c r="E317" s="536" t="s">
        <v>500</v>
      </c>
      <c r="F317" s="72" t="s">
        <v>88</v>
      </c>
      <c r="G317" s="72" t="s">
        <v>311</v>
      </c>
      <c r="H317" s="482" t="s">
        <v>138</v>
      </c>
      <c r="I317" s="537">
        <v>19.7</v>
      </c>
      <c r="J317" s="526"/>
      <c r="K317" s="333">
        <f t="shared" si="12"/>
        <v>400</v>
      </c>
      <c r="L317" s="534">
        <v>200</v>
      </c>
      <c r="M317" s="534">
        <v>200</v>
      </c>
      <c r="N317" s="247" t="e">
        <f>IF(L317="nio",0,IF(L317&gt;0,L317*I317/P317,0))*VLOOKUP(B317,'2-Kosten per locatie'!$A$14:$C$31,3,FALSE)</f>
        <v>#DIV/0!</v>
      </c>
      <c r="O317" s="247" t="e">
        <f>IF(M317&gt;0,M317*I317/Q317,0)*VLOOKUP(B317,'2-Kosten per locatie'!$A$14:$C$31,3,FALSE)</f>
        <v>#DIV/0!</v>
      </c>
      <c r="P317" s="334">
        <f>IF(L317="nio",0,IF(L317&gt;0,VLOOKUP(F317,'3-Productie normen'!A:O,VLOOKUP(L317,'3-Productie normen'!$B$38:$C$48,2,FALSE),FALSE)))*J317</f>
        <v>0</v>
      </c>
      <c r="Q317" s="334">
        <f t="shared" si="13"/>
        <v>0</v>
      </c>
      <c r="R317" s="335" t="str">
        <f>VLOOKUP(F317,'3-Productie normen'!A:P,16,FALSE)</f>
        <v>S</v>
      </c>
      <c r="S317" s="335"/>
      <c r="U317" s="336">
        <f t="shared" si="14"/>
        <v>7880</v>
      </c>
      <c r="V317" s="2"/>
    </row>
    <row r="318" spans="1:24" ht="14.1" customHeight="1">
      <c r="A318" s="75">
        <v>318</v>
      </c>
      <c r="B318" s="300" t="s">
        <v>39</v>
      </c>
      <c r="C318" s="535" t="s">
        <v>508</v>
      </c>
      <c r="D318" s="483" t="s">
        <v>567</v>
      </c>
      <c r="E318" s="536" t="s">
        <v>568</v>
      </c>
      <c r="F318" s="72" t="s">
        <v>98</v>
      </c>
      <c r="G318" s="72" t="s">
        <v>311</v>
      </c>
      <c r="H318" s="482" t="s">
        <v>138</v>
      </c>
      <c r="I318" s="537">
        <v>25.6</v>
      </c>
      <c r="J318" s="526"/>
      <c r="K318" s="333">
        <f t="shared" si="12"/>
        <v>200</v>
      </c>
      <c r="L318" s="534">
        <v>200</v>
      </c>
      <c r="M318" s="538"/>
      <c r="N318" s="247" t="e">
        <f>IF(L318="nio",0,IF(L318&gt;0,L318*I318/P318,0))*VLOOKUP(B318,'2-Kosten per locatie'!$A$14:$C$31,3,FALSE)</f>
        <v>#DIV/0!</v>
      </c>
      <c r="O318" s="247">
        <f>IF(M318&gt;0,M318*I318/Q318,0)*VLOOKUP(B318,'2-Kosten per locatie'!$A$14:$C$31,3,FALSE)</f>
        <v>0</v>
      </c>
      <c r="P318" s="334">
        <f>IF(L318="nio",0,IF(L318&gt;0,VLOOKUP(F318,'3-Productie normen'!A:O,VLOOKUP(L318,'3-Productie normen'!$B$38:$C$48,2,FALSE),FALSE)))*J318</f>
        <v>0</v>
      </c>
      <c r="Q318" s="334">
        <f t="shared" si="13"/>
        <v>0</v>
      </c>
      <c r="R318" s="335" t="str">
        <f>VLOOKUP(F318,'3-Productie normen'!A:P,16,FALSE)</f>
        <v>V</v>
      </c>
      <c r="S318" s="335"/>
      <c r="U318" s="336">
        <f t="shared" si="14"/>
        <v>5120</v>
      </c>
      <c r="V318" s="2"/>
    </row>
    <row r="319" spans="1:24" ht="14.1" customHeight="1">
      <c r="A319" s="75">
        <v>319</v>
      </c>
      <c r="B319" s="300" t="s">
        <v>39</v>
      </c>
      <c r="C319" s="535" t="s">
        <v>135</v>
      </c>
      <c r="D319" s="483" t="s">
        <v>569</v>
      </c>
      <c r="E319" s="536" t="s">
        <v>570</v>
      </c>
      <c r="F319" s="300" t="s">
        <v>96</v>
      </c>
      <c r="G319" s="72" t="s">
        <v>515</v>
      </c>
      <c r="H319" s="437" t="s">
        <v>516</v>
      </c>
      <c r="I319" s="537">
        <v>1056.5999999999999</v>
      </c>
      <c r="J319" s="526"/>
      <c r="K319" s="333">
        <f t="shared" si="12"/>
        <v>200</v>
      </c>
      <c r="L319" s="534">
        <v>200</v>
      </c>
      <c r="M319" s="538"/>
      <c r="N319" s="247" t="e">
        <f>IF(L319="nio",0,IF(L319&gt;0,L319*I319/P319,0))*VLOOKUP(B319,'2-Kosten per locatie'!$A$14:$C$31,3,FALSE)</f>
        <v>#DIV/0!</v>
      </c>
      <c r="O319" s="247">
        <f>IF(M319&gt;0,M319*I319/Q319,0)*VLOOKUP(B319,'2-Kosten per locatie'!$A$14:$C$31,3,FALSE)</f>
        <v>0</v>
      </c>
      <c r="P319" s="334">
        <f>IF(L319="nio",0,IF(L319&gt;0,VLOOKUP(F319,'3-Productie normen'!A:O,VLOOKUP(L319,'3-Productie normen'!$B$38:$C$48,2,FALSE),FALSE)))*J319</f>
        <v>0</v>
      </c>
      <c r="Q319" s="334">
        <f t="shared" si="13"/>
        <v>0</v>
      </c>
      <c r="R319" s="335" t="str">
        <f>VLOOKUP(F319,'3-Productie normen'!A:P,16,FALSE)</f>
        <v>V</v>
      </c>
      <c r="S319" s="335"/>
      <c r="U319" s="336">
        <f t="shared" si="14"/>
        <v>211319.99999999997</v>
      </c>
      <c r="V319" s="36"/>
      <c r="X319" s="523"/>
    </row>
    <row r="320" spans="1:24" ht="14.1" customHeight="1">
      <c r="A320" s="75">
        <v>320</v>
      </c>
      <c r="B320" s="300" t="s">
        <v>39</v>
      </c>
      <c r="C320" s="535" t="s">
        <v>508</v>
      </c>
      <c r="D320" s="483" t="s">
        <v>571</v>
      </c>
      <c r="E320" s="536" t="s">
        <v>537</v>
      </c>
      <c r="F320" s="72" t="s">
        <v>92</v>
      </c>
      <c r="G320" s="72" t="s">
        <v>311</v>
      </c>
      <c r="H320" s="482" t="s">
        <v>138</v>
      </c>
      <c r="I320" s="537">
        <v>41.7</v>
      </c>
      <c r="J320" s="526"/>
      <c r="K320" s="333">
        <f t="shared" si="12"/>
        <v>40</v>
      </c>
      <c r="L320" s="534">
        <v>40</v>
      </c>
      <c r="M320" s="538"/>
      <c r="N320" s="247" t="e">
        <f>IF(L320="nio",0,IF(L320&gt;0,L320*I320/P320,0))*VLOOKUP(B320,'2-Kosten per locatie'!$A$14:$C$31,3,FALSE)</f>
        <v>#DIV/0!</v>
      </c>
      <c r="O320" s="247">
        <f>IF(M320&gt;0,M320*I320/Q320,0)*VLOOKUP(B320,'2-Kosten per locatie'!$A$14:$C$31,3,FALSE)</f>
        <v>0</v>
      </c>
      <c r="P320" s="334">
        <f>IF(L320="nio",0,IF(L320&gt;0,VLOOKUP(F320,'3-Productie normen'!A:O,VLOOKUP(L320,'3-Productie normen'!$B$38:$C$48,2,FALSE),FALSE)))*J320</f>
        <v>0</v>
      </c>
      <c r="Q320" s="334">
        <f t="shared" si="13"/>
        <v>0</v>
      </c>
      <c r="R320" s="335" t="str">
        <f>VLOOKUP(F320,'3-Productie normen'!A:P,16,FALSE)</f>
        <v>V</v>
      </c>
      <c r="S320" s="335"/>
      <c r="U320" s="336">
        <f t="shared" si="14"/>
        <v>1668</v>
      </c>
      <c r="V320" s="2"/>
    </row>
    <row r="321" spans="1:22" ht="14.1" customHeight="1">
      <c r="A321" s="75">
        <v>321</v>
      </c>
      <c r="B321" s="300" t="s">
        <v>39</v>
      </c>
      <c r="C321" s="535" t="s">
        <v>508</v>
      </c>
      <c r="D321" s="483" t="s">
        <v>572</v>
      </c>
      <c r="E321" s="536" t="s">
        <v>537</v>
      </c>
      <c r="F321" s="72" t="s">
        <v>92</v>
      </c>
      <c r="G321" s="72" t="s">
        <v>311</v>
      </c>
      <c r="H321" s="482" t="s">
        <v>138</v>
      </c>
      <c r="I321" s="537">
        <v>41.7</v>
      </c>
      <c r="J321" s="526"/>
      <c r="K321" s="333">
        <f t="shared" si="12"/>
        <v>40</v>
      </c>
      <c r="L321" s="534">
        <v>40</v>
      </c>
      <c r="M321" s="538"/>
      <c r="N321" s="247" t="e">
        <f>IF(L321="nio",0,IF(L321&gt;0,L321*I321/P321,0))*VLOOKUP(B321,'2-Kosten per locatie'!$A$14:$C$31,3,FALSE)</f>
        <v>#DIV/0!</v>
      </c>
      <c r="O321" s="247">
        <f>IF(M321&gt;0,M321*I321/Q321,0)*VLOOKUP(B321,'2-Kosten per locatie'!$A$14:$C$31,3,FALSE)</f>
        <v>0</v>
      </c>
      <c r="P321" s="334">
        <f>IF(L321="nio",0,IF(L321&gt;0,VLOOKUP(F321,'3-Productie normen'!A:O,VLOOKUP(L321,'3-Productie normen'!$B$38:$C$48,2,FALSE),FALSE)))*J321</f>
        <v>0</v>
      </c>
      <c r="Q321" s="334">
        <f t="shared" si="13"/>
        <v>0</v>
      </c>
      <c r="R321" s="335" t="str">
        <f>VLOOKUP(F321,'3-Productie normen'!A:P,16,FALSE)</f>
        <v>V</v>
      </c>
      <c r="S321" s="335"/>
      <c r="U321" s="336">
        <f t="shared" si="14"/>
        <v>1668</v>
      </c>
      <c r="V321" s="2"/>
    </row>
    <row r="322" spans="1:22" ht="14.1" customHeight="1">
      <c r="A322" s="75">
        <v>322</v>
      </c>
      <c r="B322" s="300" t="s">
        <v>39</v>
      </c>
      <c r="C322" s="535" t="s">
        <v>508</v>
      </c>
      <c r="D322" s="483" t="s">
        <v>573</v>
      </c>
      <c r="E322" s="536" t="s">
        <v>574</v>
      </c>
      <c r="F322" s="300" t="s">
        <v>100</v>
      </c>
      <c r="G322" s="72"/>
      <c r="H322" s="482" t="s">
        <v>196</v>
      </c>
      <c r="I322" s="537">
        <v>39.6</v>
      </c>
      <c r="J322" s="526"/>
      <c r="K322" s="333">
        <f t="shared" si="12"/>
        <v>0</v>
      </c>
      <c r="L322" s="534" t="s">
        <v>147</v>
      </c>
      <c r="M322" s="538"/>
      <c r="N322" s="247">
        <f>IF(L322="nio",0,IF(L322&gt;0,L322*I322/P322,0))*VLOOKUP(B322,'2-Kosten per locatie'!$A$14:$C$31,3,FALSE)</f>
        <v>0</v>
      </c>
      <c r="O322" s="247">
        <f>IF(M322&gt;0,M322*I322/Q322,0)*VLOOKUP(B322,'2-Kosten per locatie'!$A$14:$C$31,3,FALSE)</f>
        <v>0</v>
      </c>
      <c r="P322" s="334">
        <f>IF(L322="nio",0,IF(L322&gt;0,VLOOKUP(F322,'3-Productie normen'!A:O,VLOOKUP(L322,'3-Productie normen'!$B$38:$C$48,2,FALSE),FALSE)))*J322</f>
        <v>0</v>
      </c>
      <c r="Q322" s="334">
        <f t="shared" si="13"/>
        <v>0</v>
      </c>
      <c r="R322" s="335" t="str">
        <f>VLOOKUP(F322,'3-Productie normen'!A:P,16,FALSE)</f>
        <v>nvt</v>
      </c>
      <c r="S322" s="335"/>
      <c r="U322" s="336">
        <f t="shared" si="14"/>
        <v>0</v>
      </c>
      <c r="V322" s="2"/>
    </row>
    <row r="323" spans="1:22" ht="14.1" customHeight="1">
      <c r="A323" s="75">
        <v>323</v>
      </c>
      <c r="B323" s="300" t="s">
        <v>39</v>
      </c>
      <c r="C323" s="535" t="s">
        <v>508</v>
      </c>
      <c r="D323" s="483" t="s">
        <v>575</v>
      </c>
      <c r="E323" s="536" t="s">
        <v>574</v>
      </c>
      <c r="F323" s="300" t="s">
        <v>100</v>
      </c>
      <c r="G323" s="72"/>
      <c r="H323" s="482" t="s">
        <v>196</v>
      </c>
      <c r="I323" s="537">
        <v>110.1</v>
      </c>
      <c r="J323" s="526"/>
      <c r="K323" s="333">
        <f t="shared" si="12"/>
        <v>0</v>
      </c>
      <c r="L323" s="534" t="s">
        <v>147</v>
      </c>
      <c r="M323" s="534"/>
      <c r="N323" s="247">
        <f>IF(L323="nio",0,IF(L323&gt;0,L323*I323/P323,0))*VLOOKUP(B323,'2-Kosten per locatie'!$A$14:$C$31,3,FALSE)</f>
        <v>0</v>
      </c>
      <c r="O323" s="247">
        <f>IF(M323&gt;0,M323*I323/Q323,0)*VLOOKUP(B323,'2-Kosten per locatie'!$A$14:$C$31,3,FALSE)</f>
        <v>0</v>
      </c>
      <c r="P323" s="334">
        <f>IF(L323="nio",0,IF(L323&gt;0,VLOOKUP(F323,'3-Productie normen'!A:O,VLOOKUP(L323,'3-Productie normen'!$B$38:$C$48,2,FALSE),FALSE)))*J323</f>
        <v>0</v>
      </c>
      <c r="Q323" s="334">
        <f t="shared" si="13"/>
        <v>0</v>
      </c>
      <c r="R323" s="335" t="str">
        <f>VLOOKUP(F323,'3-Productie normen'!A:P,16,FALSE)</f>
        <v>nvt</v>
      </c>
      <c r="S323" s="335"/>
      <c r="U323" s="336">
        <f t="shared" si="14"/>
        <v>0</v>
      </c>
      <c r="V323" s="2"/>
    </row>
    <row r="324" spans="1:22" ht="14.1" customHeight="1">
      <c r="A324" s="75">
        <v>324</v>
      </c>
      <c r="B324" s="300" t="s">
        <v>39</v>
      </c>
      <c r="C324" s="535" t="s">
        <v>508</v>
      </c>
      <c r="D324" s="483" t="s">
        <v>576</v>
      </c>
      <c r="E324" s="536" t="s">
        <v>577</v>
      </c>
      <c r="F324" s="300" t="s">
        <v>100</v>
      </c>
      <c r="G324" s="72"/>
      <c r="H324" s="482" t="s">
        <v>196</v>
      </c>
      <c r="I324" s="537">
        <v>28.9</v>
      </c>
      <c r="J324" s="526"/>
      <c r="K324" s="333">
        <f t="shared" si="12"/>
        <v>0</v>
      </c>
      <c r="L324" s="534" t="s">
        <v>147</v>
      </c>
      <c r="M324" s="534"/>
      <c r="N324" s="247">
        <f>IF(L324="nio",0,IF(L324&gt;0,L324*I324/P324,0))*VLOOKUP(B324,'2-Kosten per locatie'!$A$14:$C$31,3,FALSE)</f>
        <v>0</v>
      </c>
      <c r="O324" s="247">
        <f>IF(M324&gt;0,M324*I324/Q324,0)*VLOOKUP(B324,'2-Kosten per locatie'!$A$14:$C$31,3,FALSE)</f>
        <v>0</v>
      </c>
      <c r="P324" s="334">
        <f>IF(L324="nio",0,IF(L324&gt;0,VLOOKUP(F324,'3-Productie normen'!A:O,VLOOKUP(L324,'3-Productie normen'!$B$38:$C$48,2,FALSE),FALSE)))*J324</f>
        <v>0</v>
      </c>
      <c r="Q324" s="334">
        <f t="shared" si="13"/>
        <v>0</v>
      </c>
      <c r="R324" s="335" t="str">
        <f>VLOOKUP(F324,'3-Productie normen'!A:P,16,FALSE)</f>
        <v>nvt</v>
      </c>
      <c r="S324" s="335"/>
      <c r="U324" s="336">
        <f t="shared" si="14"/>
        <v>0</v>
      </c>
      <c r="V324" s="2"/>
    </row>
    <row r="325" spans="1:22" ht="14.1" customHeight="1">
      <c r="A325" s="75">
        <v>325</v>
      </c>
      <c r="B325" s="300" t="s">
        <v>41</v>
      </c>
      <c r="C325" s="535" t="s">
        <v>135</v>
      </c>
      <c r="D325" s="483" t="s">
        <v>578</v>
      </c>
      <c r="E325" s="536" t="s">
        <v>579</v>
      </c>
      <c r="F325" s="300" t="s">
        <v>99</v>
      </c>
      <c r="G325" s="72" t="s">
        <v>240</v>
      </c>
      <c r="H325" s="482" t="s">
        <v>196</v>
      </c>
      <c r="I325" s="537">
        <v>15.66981</v>
      </c>
      <c r="J325" s="526"/>
      <c r="K325" s="333">
        <f t="shared" si="12"/>
        <v>200</v>
      </c>
      <c r="L325" s="534">
        <v>200</v>
      </c>
      <c r="M325" s="534"/>
      <c r="N325" s="247" t="e">
        <f>IF(L325="nio",0,IF(L325&gt;0,L325*I325/P325,0))*VLOOKUP(B325,'2-Kosten per locatie'!$A$14:$C$31,3,FALSE)</f>
        <v>#DIV/0!</v>
      </c>
      <c r="O325" s="247">
        <f>IF(M325&gt;0,M325*I325/Q325,0)*VLOOKUP(B325,'2-Kosten per locatie'!$A$14:$C$31,3,FALSE)</f>
        <v>0</v>
      </c>
      <c r="P325" s="334">
        <f>IF(L325="nio",0,IF(L325&gt;0,VLOOKUP(F325,'3-Productie normen'!A:O,VLOOKUP(L325,'3-Productie normen'!$B$38:$C$48,2,FALSE),FALSE)))*J325</f>
        <v>0</v>
      </c>
      <c r="Q325" s="334">
        <f t="shared" si="13"/>
        <v>0</v>
      </c>
      <c r="R325" s="335" t="str">
        <f>VLOOKUP(F325,'3-Productie normen'!A:P,16,FALSE)</f>
        <v>B</v>
      </c>
      <c r="S325" s="335"/>
      <c r="U325" s="336">
        <f t="shared" si="14"/>
        <v>3133.962</v>
      </c>
      <c r="V325" s="15"/>
    </row>
    <row r="326" spans="1:22" ht="14.1" customHeight="1">
      <c r="A326" s="75">
        <v>326</v>
      </c>
      <c r="B326" s="300" t="s">
        <v>41</v>
      </c>
      <c r="C326" s="535" t="s">
        <v>135</v>
      </c>
      <c r="D326" s="483" t="s">
        <v>580</v>
      </c>
      <c r="E326" s="536" t="s">
        <v>581</v>
      </c>
      <c r="F326" s="536" t="s">
        <v>76</v>
      </c>
      <c r="G326" s="72" t="s">
        <v>240</v>
      </c>
      <c r="H326" s="482" t="s">
        <v>196</v>
      </c>
      <c r="I326" s="537">
        <v>11.599307509999999</v>
      </c>
      <c r="J326" s="526"/>
      <c r="K326" s="333">
        <f t="shared" si="12"/>
        <v>120</v>
      </c>
      <c r="L326" s="534">
        <v>120</v>
      </c>
      <c r="M326" s="534"/>
      <c r="N326" s="247" t="e">
        <f>IF(L326="nio",0,IF(L326&gt;0,L326*I326/P326,0))*VLOOKUP(B326,'2-Kosten per locatie'!$A$14:$C$31,3,FALSE)</f>
        <v>#DIV/0!</v>
      </c>
      <c r="O326" s="247">
        <f>IF(M326&gt;0,M326*I326/Q326,0)*VLOOKUP(B326,'2-Kosten per locatie'!$A$14:$C$31,3,FALSE)</f>
        <v>0</v>
      </c>
      <c r="P326" s="334">
        <f>IF(L326="nio",0,IF(L326&gt;0,VLOOKUP(F326,'3-Productie normen'!A:O,VLOOKUP(L326,'3-Productie normen'!$B$38:$C$48,2,FALSE),FALSE)))*J326</f>
        <v>0</v>
      </c>
      <c r="Q326" s="334">
        <f t="shared" si="13"/>
        <v>0</v>
      </c>
      <c r="R326" s="335" t="str">
        <f>VLOOKUP(F326,'3-Productie normen'!A:P,16,FALSE)</f>
        <v>B</v>
      </c>
      <c r="S326" s="335"/>
      <c r="U326" s="336">
        <f t="shared" si="14"/>
        <v>1391.9169012</v>
      </c>
      <c r="V326" s="15"/>
    </row>
    <row r="327" spans="1:22" ht="14.1" customHeight="1">
      <c r="A327" s="75">
        <v>327</v>
      </c>
      <c r="B327" s="300" t="s">
        <v>41</v>
      </c>
      <c r="C327" s="535" t="s">
        <v>135</v>
      </c>
      <c r="D327" s="483" t="s">
        <v>582</v>
      </c>
      <c r="E327" s="536" t="s">
        <v>583</v>
      </c>
      <c r="F327" s="300" t="s">
        <v>93</v>
      </c>
      <c r="G327" s="72" t="s">
        <v>240</v>
      </c>
      <c r="H327" s="482" t="s">
        <v>196</v>
      </c>
      <c r="I327" s="537">
        <v>102.8725</v>
      </c>
      <c r="J327" s="526"/>
      <c r="K327" s="333">
        <f t="shared" si="12"/>
        <v>200</v>
      </c>
      <c r="L327" s="534">
        <v>200</v>
      </c>
      <c r="M327" s="534"/>
      <c r="N327" s="247" t="e">
        <f>IF(L327="nio",0,IF(L327&gt;0,L327*I327/P327,0))*VLOOKUP(B327,'2-Kosten per locatie'!$A$14:$C$31,3,FALSE)</f>
        <v>#DIV/0!</v>
      </c>
      <c r="O327" s="247">
        <f>IF(M327&gt;0,M327*I327/Q327,0)*VLOOKUP(B327,'2-Kosten per locatie'!$A$14:$C$31,3,FALSE)</f>
        <v>0</v>
      </c>
      <c r="P327" s="334">
        <f>IF(L327="nio",0,IF(L327&gt;0,VLOOKUP(F327,'3-Productie normen'!A:O,VLOOKUP(L327,'3-Productie normen'!$B$38:$C$48,2,FALSE),FALSE)))*J327</f>
        <v>0</v>
      </c>
      <c r="Q327" s="334">
        <f t="shared" si="13"/>
        <v>0</v>
      </c>
      <c r="R327" s="335" t="str">
        <f>VLOOKUP(F327,'3-Productie normen'!A:P,16,FALSE)</f>
        <v>L</v>
      </c>
      <c r="S327" s="335"/>
      <c r="U327" s="336">
        <f t="shared" si="14"/>
        <v>20574.5</v>
      </c>
      <c r="V327" s="15"/>
    </row>
    <row r="328" spans="1:22" ht="14.1" customHeight="1">
      <c r="A328" s="75">
        <v>328</v>
      </c>
      <c r="B328" s="300" t="s">
        <v>41</v>
      </c>
      <c r="C328" s="535" t="s">
        <v>135</v>
      </c>
      <c r="D328" s="483" t="s">
        <v>584</v>
      </c>
      <c r="E328" s="536" t="s">
        <v>585</v>
      </c>
      <c r="F328" s="300" t="s">
        <v>93</v>
      </c>
      <c r="G328" s="72" t="s">
        <v>240</v>
      </c>
      <c r="H328" s="482" t="s">
        <v>196</v>
      </c>
      <c r="I328" s="537">
        <v>104.08687500000001</v>
      </c>
      <c r="J328" s="526"/>
      <c r="K328" s="333">
        <f t="shared" ref="K328:K391" si="15">SUM(L328:M328)</f>
        <v>200</v>
      </c>
      <c r="L328" s="534">
        <v>200</v>
      </c>
      <c r="M328" s="534"/>
      <c r="N328" s="247" t="e">
        <f>IF(L328="nio",0,IF(L328&gt;0,L328*I328/P328,0))*VLOOKUP(B328,'2-Kosten per locatie'!$A$14:$C$31,3,FALSE)</f>
        <v>#DIV/0!</v>
      </c>
      <c r="O328" s="247">
        <f>IF(M328&gt;0,M328*I328/Q328,0)*VLOOKUP(B328,'2-Kosten per locatie'!$A$14:$C$31,3,FALSE)</f>
        <v>0</v>
      </c>
      <c r="P328" s="334">
        <f>IF(L328="nio",0,IF(L328&gt;0,VLOOKUP(F328,'3-Productie normen'!A:O,VLOOKUP(L328,'3-Productie normen'!$B$38:$C$48,2,FALSE),FALSE)))*J328</f>
        <v>0</v>
      </c>
      <c r="Q328" s="334">
        <f t="shared" ref="Q328:Q391" si="16">IF(M328&gt;0,P328*$Q$8,0)</f>
        <v>0</v>
      </c>
      <c r="R328" s="335" t="str">
        <f>VLOOKUP(F328,'3-Productie normen'!A:P,16,FALSE)</f>
        <v>L</v>
      </c>
      <c r="S328" s="335"/>
      <c r="U328" s="336">
        <f t="shared" ref="U328:U391" si="17">K328*I328</f>
        <v>20817.375</v>
      </c>
      <c r="V328" s="15"/>
    </row>
    <row r="329" spans="1:22" ht="14.1" customHeight="1">
      <c r="A329" s="75">
        <v>329</v>
      </c>
      <c r="B329" s="300" t="s">
        <v>41</v>
      </c>
      <c r="C329" s="535" t="s">
        <v>135</v>
      </c>
      <c r="D329" s="483" t="s">
        <v>586</v>
      </c>
      <c r="E329" s="536" t="s">
        <v>587</v>
      </c>
      <c r="F329" s="300" t="s">
        <v>93</v>
      </c>
      <c r="G329" s="72" t="s">
        <v>240</v>
      </c>
      <c r="H329" s="482" t="s">
        <v>196</v>
      </c>
      <c r="I329" s="537">
        <v>171.31847500000001</v>
      </c>
      <c r="J329" s="526"/>
      <c r="K329" s="333">
        <f t="shared" si="15"/>
        <v>200</v>
      </c>
      <c r="L329" s="534">
        <v>200</v>
      </c>
      <c r="M329" s="538"/>
      <c r="N329" s="247" t="e">
        <f>IF(L329="nio",0,IF(L329&gt;0,L329*I329/P329,0))*VLOOKUP(B329,'2-Kosten per locatie'!$A$14:$C$31,3,FALSE)</f>
        <v>#DIV/0!</v>
      </c>
      <c r="O329" s="247">
        <f>IF(M329&gt;0,M329*I329/Q329,0)*VLOOKUP(B329,'2-Kosten per locatie'!$A$14:$C$31,3,FALSE)</f>
        <v>0</v>
      </c>
      <c r="P329" s="334">
        <f>IF(L329="nio",0,IF(L329&gt;0,VLOOKUP(F329,'3-Productie normen'!A:O,VLOOKUP(L329,'3-Productie normen'!$B$38:$C$48,2,FALSE),FALSE)))*J329</f>
        <v>0</v>
      </c>
      <c r="Q329" s="334">
        <f t="shared" si="16"/>
        <v>0</v>
      </c>
      <c r="R329" s="335" t="str">
        <f>VLOOKUP(F329,'3-Productie normen'!A:P,16,FALSE)</f>
        <v>L</v>
      </c>
      <c r="S329" s="335"/>
      <c r="U329" s="336">
        <f t="shared" si="17"/>
        <v>34263.695</v>
      </c>
      <c r="V329" s="2"/>
    </row>
    <row r="330" spans="1:22" ht="14.1" customHeight="1">
      <c r="A330" s="75">
        <v>330</v>
      </c>
      <c r="B330" s="300" t="s">
        <v>41</v>
      </c>
      <c r="C330" s="481" t="s">
        <v>135</v>
      </c>
      <c r="D330" s="483" t="s">
        <v>588</v>
      </c>
      <c r="E330" s="536" t="s">
        <v>589</v>
      </c>
      <c r="F330" s="72" t="s">
        <v>88</v>
      </c>
      <c r="G330" s="72" t="s">
        <v>240</v>
      </c>
      <c r="H330" s="482" t="s">
        <v>196</v>
      </c>
      <c r="I330" s="537">
        <v>10.511100000000001</v>
      </c>
      <c r="J330" s="526"/>
      <c r="K330" s="333">
        <f t="shared" si="15"/>
        <v>400</v>
      </c>
      <c r="L330" s="534">
        <v>200</v>
      </c>
      <c r="M330" s="538">
        <v>200</v>
      </c>
      <c r="N330" s="247" t="e">
        <f>IF(L330="nio",0,IF(L330&gt;0,L330*I330/P330,0))*VLOOKUP(B330,'2-Kosten per locatie'!$A$14:$C$31,3,FALSE)</f>
        <v>#DIV/0!</v>
      </c>
      <c r="O330" s="247" t="e">
        <f>IF(M330&gt;0,M330*I330/Q330,0)*VLOOKUP(B330,'2-Kosten per locatie'!$A$14:$C$31,3,FALSE)</f>
        <v>#DIV/0!</v>
      </c>
      <c r="P330" s="334">
        <f>IF(L330="nio",0,IF(L330&gt;0,VLOOKUP(F330,'3-Productie normen'!A:O,VLOOKUP(L330,'3-Productie normen'!$B$38:$C$48,2,FALSE),FALSE)))*J330</f>
        <v>0</v>
      </c>
      <c r="Q330" s="334">
        <f t="shared" si="16"/>
        <v>0</v>
      </c>
      <c r="R330" s="335" t="str">
        <f>VLOOKUP(F330,'3-Productie normen'!A:P,16,FALSE)</f>
        <v>S</v>
      </c>
      <c r="S330" s="335"/>
      <c r="U330" s="336">
        <f t="shared" si="17"/>
        <v>4204.4400000000005</v>
      </c>
      <c r="V330" s="2"/>
    </row>
    <row r="331" spans="1:22" ht="14.1" customHeight="1">
      <c r="A331" s="75">
        <v>331</v>
      </c>
      <c r="B331" s="300" t="s">
        <v>41</v>
      </c>
      <c r="C331" s="481" t="s">
        <v>135</v>
      </c>
      <c r="D331" s="483" t="s">
        <v>590</v>
      </c>
      <c r="E331" s="536" t="s">
        <v>591</v>
      </c>
      <c r="F331" s="536" t="s">
        <v>89</v>
      </c>
      <c r="G331" s="72" t="s">
        <v>236</v>
      </c>
      <c r="H331" s="482" t="s">
        <v>237</v>
      </c>
      <c r="I331" s="537">
        <v>28</v>
      </c>
      <c r="J331" s="526"/>
      <c r="K331" s="333">
        <f t="shared" si="15"/>
        <v>200</v>
      </c>
      <c r="L331" s="534">
        <v>200</v>
      </c>
      <c r="M331" s="538"/>
      <c r="N331" s="247" t="e">
        <f>IF(L331="nio",0,IF(L331&gt;0,L331*I331/P331,0))*VLOOKUP(B331,'2-Kosten per locatie'!$A$14:$C$31,3,FALSE)</f>
        <v>#DIV/0!</v>
      </c>
      <c r="O331" s="247">
        <f>IF(M331&gt;0,M331*I331/Q331,0)*VLOOKUP(B331,'2-Kosten per locatie'!$A$14:$C$31,3,FALSE)</f>
        <v>0</v>
      </c>
      <c r="P331" s="334">
        <f>IF(L331="nio",0,IF(L331&gt;0,VLOOKUP(F331,'3-Productie normen'!A:O,VLOOKUP(L331,'3-Productie normen'!$B$38:$C$48,2,FALSE),FALSE)))*J331</f>
        <v>0</v>
      </c>
      <c r="Q331" s="334">
        <f t="shared" si="16"/>
        <v>0</v>
      </c>
      <c r="R331" s="335" t="str">
        <f>VLOOKUP(F331,'3-Productie normen'!A:P,16,FALSE)</f>
        <v>L</v>
      </c>
      <c r="S331" s="335"/>
      <c r="U331" s="336">
        <f t="shared" si="17"/>
        <v>5600</v>
      </c>
      <c r="V331" s="2"/>
    </row>
    <row r="332" spans="1:22" ht="14.1" customHeight="1">
      <c r="A332" s="75">
        <v>332</v>
      </c>
      <c r="B332" s="300" t="s">
        <v>41</v>
      </c>
      <c r="C332" s="481" t="s">
        <v>135</v>
      </c>
      <c r="D332" s="483" t="s">
        <v>592</v>
      </c>
      <c r="E332" s="536" t="s">
        <v>591</v>
      </c>
      <c r="F332" s="72" t="s">
        <v>89</v>
      </c>
      <c r="G332" s="72" t="s">
        <v>240</v>
      </c>
      <c r="H332" s="482" t="s">
        <v>196</v>
      </c>
      <c r="I332" s="537">
        <v>50.316000000000003</v>
      </c>
      <c r="J332" s="526"/>
      <c r="K332" s="333">
        <f t="shared" si="15"/>
        <v>200</v>
      </c>
      <c r="L332" s="534">
        <v>200</v>
      </c>
      <c r="M332" s="538"/>
      <c r="N332" s="247" t="e">
        <f>IF(L332="nio",0,IF(L332&gt;0,L332*I332/P332,0))*VLOOKUP(B332,'2-Kosten per locatie'!$A$14:$C$31,3,FALSE)</f>
        <v>#DIV/0!</v>
      </c>
      <c r="O332" s="247">
        <f>IF(M332&gt;0,M332*I332/Q332,0)*VLOOKUP(B332,'2-Kosten per locatie'!$A$14:$C$31,3,FALSE)</f>
        <v>0</v>
      </c>
      <c r="P332" s="334">
        <f>IF(L332="nio",0,IF(L332&gt;0,VLOOKUP(F332,'3-Productie normen'!A:O,VLOOKUP(L332,'3-Productie normen'!$B$38:$C$48,2,FALSE),FALSE)))*J332</f>
        <v>0</v>
      </c>
      <c r="Q332" s="334">
        <f t="shared" si="16"/>
        <v>0</v>
      </c>
      <c r="R332" s="335" t="str">
        <f>VLOOKUP(F332,'3-Productie normen'!A:P,16,FALSE)</f>
        <v>L</v>
      </c>
      <c r="S332" s="335"/>
      <c r="U332" s="336">
        <f t="shared" si="17"/>
        <v>10063.200000000001</v>
      </c>
      <c r="V332" s="2"/>
    </row>
    <row r="333" spans="1:22" ht="14.1" customHeight="1">
      <c r="A333" s="75">
        <v>333</v>
      </c>
      <c r="B333" s="300" t="s">
        <v>41</v>
      </c>
      <c r="C333" s="481" t="s">
        <v>135</v>
      </c>
      <c r="D333" s="483" t="s">
        <v>593</v>
      </c>
      <c r="E333" s="536" t="s">
        <v>591</v>
      </c>
      <c r="F333" s="536" t="s">
        <v>89</v>
      </c>
      <c r="G333" s="72" t="s">
        <v>240</v>
      </c>
      <c r="H333" s="482" t="s">
        <v>196</v>
      </c>
      <c r="I333" s="537">
        <v>50.938000000000002</v>
      </c>
      <c r="J333" s="526"/>
      <c r="K333" s="333">
        <f t="shared" si="15"/>
        <v>200</v>
      </c>
      <c r="L333" s="534">
        <v>200</v>
      </c>
      <c r="M333" s="534"/>
      <c r="N333" s="247" t="e">
        <f>IF(L333="nio",0,IF(L333&gt;0,L333*I333/P333,0))*VLOOKUP(B333,'2-Kosten per locatie'!$A$14:$C$31,3,FALSE)</f>
        <v>#DIV/0!</v>
      </c>
      <c r="O333" s="247">
        <f>IF(M333&gt;0,M333*I333/Q333,0)*VLOOKUP(B333,'2-Kosten per locatie'!$A$14:$C$31,3,FALSE)</f>
        <v>0</v>
      </c>
      <c r="P333" s="334">
        <f>IF(L333="nio",0,IF(L333&gt;0,VLOOKUP(F333,'3-Productie normen'!A:O,VLOOKUP(L333,'3-Productie normen'!$B$38:$C$48,2,FALSE),FALSE)))*J333</f>
        <v>0</v>
      </c>
      <c r="Q333" s="334">
        <f t="shared" si="16"/>
        <v>0</v>
      </c>
      <c r="R333" s="335" t="str">
        <f>VLOOKUP(F333,'3-Productie normen'!A:P,16,FALSE)</f>
        <v>L</v>
      </c>
      <c r="S333" s="335"/>
      <c r="U333" s="336">
        <f t="shared" si="17"/>
        <v>10187.6</v>
      </c>
      <c r="V333" s="2"/>
    </row>
    <row r="334" spans="1:22" ht="14.1" customHeight="1">
      <c r="A334" s="75">
        <v>334</v>
      </c>
      <c r="B334" s="300" t="s">
        <v>41</v>
      </c>
      <c r="C334" s="481" t="s">
        <v>135</v>
      </c>
      <c r="D334" s="483" t="s">
        <v>594</v>
      </c>
      <c r="E334" s="536" t="s">
        <v>591</v>
      </c>
      <c r="F334" s="72" t="s">
        <v>89</v>
      </c>
      <c r="G334" s="72" t="s">
        <v>240</v>
      </c>
      <c r="H334" s="482" t="s">
        <v>196</v>
      </c>
      <c r="I334" s="537">
        <v>50.938000000000002</v>
      </c>
      <c r="J334" s="526"/>
      <c r="K334" s="333">
        <f t="shared" si="15"/>
        <v>200</v>
      </c>
      <c r="L334" s="534">
        <v>200</v>
      </c>
      <c r="M334" s="534"/>
      <c r="N334" s="247" t="e">
        <f>IF(L334="nio",0,IF(L334&gt;0,L334*I334/P334,0))*VLOOKUP(B334,'2-Kosten per locatie'!$A$14:$C$31,3,FALSE)</f>
        <v>#DIV/0!</v>
      </c>
      <c r="O334" s="247">
        <f>IF(M334&gt;0,M334*I334/Q334,0)*VLOOKUP(B334,'2-Kosten per locatie'!$A$14:$C$31,3,FALSE)</f>
        <v>0</v>
      </c>
      <c r="P334" s="334">
        <f>IF(L334="nio",0,IF(L334&gt;0,VLOOKUP(F334,'3-Productie normen'!A:O,VLOOKUP(L334,'3-Productie normen'!$B$38:$C$48,2,FALSE),FALSE)))*J334</f>
        <v>0</v>
      </c>
      <c r="Q334" s="334">
        <f t="shared" si="16"/>
        <v>0</v>
      </c>
      <c r="R334" s="335" t="str">
        <f>VLOOKUP(F334,'3-Productie normen'!A:P,16,FALSE)</f>
        <v>L</v>
      </c>
      <c r="S334" s="335"/>
      <c r="U334" s="336">
        <f t="shared" si="17"/>
        <v>10187.6</v>
      </c>
      <c r="V334" s="2"/>
    </row>
    <row r="335" spans="1:22" ht="14.1" customHeight="1">
      <c r="A335" s="75">
        <v>335</v>
      </c>
      <c r="B335" s="300" t="s">
        <v>41</v>
      </c>
      <c r="C335" s="481" t="s">
        <v>135</v>
      </c>
      <c r="D335" s="483" t="s">
        <v>595</v>
      </c>
      <c r="E335" s="536" t="s">
        <v>591</v>
      </c>
      <c r="F335" s="300" t="s">
        <v>89</v>
      </c>
      <c r="G335" s="72" t="s">
        <v>240</v>
      </c>
      <c r="H335" s="482" t="s">
        <v>196</v>
      </c>
      <c r="I335" s="537">
        <v>50.938000000000002</v>
      </c>
      <c r="J335" s="526"/>
      <c r="K335" s="333">
        <f t="shared" si="15"/>
        <v>200</v>
      </c>
      <c r="L335" s="534">
        <v>200</v>
      </c>
      <c r="M335" s="534"/>
      <c r="N335" s="247" t="e">
        <f>IF(L335="nio",0,IF(L335&gt;0,L335*I335/P335,0))*VLOOKUP(B335,'2-Kosten per locatie'!$A$14:$C$31,3,FALSE)</f>
        <v>#DIV/0!</v>
      </c>
      <c r="O335" s="247">
        <f>IF(M335&gt;0,M335*I335/Q335,0)*VLOOKUP(B335,'2-Kosten per locatie'!$A$14:$C$31,3,FALSE)</f>
        <v>0</v>
      </c>
      <c r="P335" s="334">
        <f>IF(L335="nio",0,IF(L335&gt;0,VLOOKUP(F335,'3-Productie normen'!A:O,VLOOKUP(L335,'3-Productie normen'!$B$38:$C$48,2,FALSE),FALSE)))*J335</f>
        <v>0</v>
      </c>
      <c r="Q335" s="334">
        <f t="shared" si="16"/>
        <v>0</v>
      </c>
      <c r="R335" s="335" t="str">
        <f>VLOOKUP(F335,'3-Productie normen'!A:P,16,FALSE)</f>
        <v>L</v>
      </c>
      <c r="S335" s="335"/>
      <c r="U335" s="336">
        <f t="shared" si="17"/>
        <v>10187.6</v>
      </c>
      <c r="V335" s="2"/>
    </row>
    <row r="336" spans="1:22" ht="14.1" customHeight="1">
      <c r="A336" s="75">
        <v>336</v>
      </c>
      <c r="B336" s="300" t="s">
        <v>41</v>
      </c>
      <c r="C336" s="481" t="s">
        <v>135</v>
      </c>
      <c r="D336" s="483" t="s">
        <v>596</v>
      </c>
      <c r="E336" s="536" t="s">
        <v>591</v>
      </c>
      <c r="F336" s="72" t="s">
        <v>89</v>
      </c>
      <c r="G336" s="72" t="s">
        <v>240</v>
      </c>
      <c r="H336" s="482" t="s">
        <v>196</v>
      </c>
      <c r="I336" s="537">
        <v>51.674999999999997</v>
      </c>
      <c r="J336" s="526"/>
      <c r="K336" s="333">
        <f t="shared" si="15"/>
        <v>200</v>
      </c>
      <c r="L336" s="534">
        <v>200</v>
      </c>
      <c r="M336" s="534"/>
      <c r="N336" s="247" t="e">
        <f>IF(L336="nio",0,IF(L336&gt;0,L336*I336/P336,0))*VLOOKUP(B336,'2-Kosten per locatie'!$A$14:$C$31,3,FALSE)</f>
        <v>#DIV/0!</v>
      </c>
      <c r="O336" s="247">
        <f>IF(M336&gt;0,M336*I336/Q336,0)*VLOOKUP(B336,'2-Kosten per locatie'!$A$14:$C$31,3,FALSE)</f>
        <v>0</v>
      </c>
      <c r="P336" s="334">
        <f>IF(L336="nio",0,IF(L336&gt;0,VLOOKUP(F336,'3-Productie normen'!A:O,VLOOKUP(L336,'3-Productie normen'!$B$38:$C$48,2,FALSE),FALSE)))*J336</f>
        <v>0</v>
      </c>
      <c r="Q336" s="334">
        <f t="shared" si="16"/>
        <v>0</v>
      </c>
      <c r="R336" s="335" t="str">
        <f>VLOOKUP(F336,'3-Productie normen'!A:P,16,FALSE)</f>
        <v>L</v>
      </c>
      <c r="S336" s="335"/>
      <c r="U336" s="336">
        <f t="shared" si="17"/>
        <v>10335</v>
      </c>
      <c r="V336" s="2"/>
    </row>
    <row r="337" spans="1:22" ht="14.1" customHeight="1">
      <c r="A337" s="75">
        <v>337</v>
      </c>
      <c r="B337" s="300" t="s">
        <v>41</v>
      </c>
      <c r="C337" s="481" t="s">
        <v>135</v>
      </c>
      <c r="D337" s="483" t="s">
        <v>597</v>
      </c>
      <c r="E337" s="536" t="s">
        <v>598</v>
      </c>
      <c r="F337" s="300" t="s">
        <v>93</v>
      </c>
      <c r="G337" s="72" t="s">
        <v>240</v>
      </c>
      <c r="H337" s="482" t="s">
        <v>196</v>
      </c>
      <c r="I337" s="537">
        <v>104.0956</v>
      </c>
      <c r="J337" s="526"/>
      <c r="K337" s="333">
        <f t="shared" si="15"/>
        <v>200</v>
      </c>
      <c r="L337" s="534">
        <v>200</v>
      </c>
      <c r="M337" s="534"/>
      <c r="N337" s="247" t="e">
        <f>IF(L337="nio",0,IF(L337&gt;0,L337*I337/P337,0))*VLOOKUP(B337,'2-Kosten per locatie'!$A$14:$C$31,3,FALSE)</f>
        <v>#DIV/0!</v>
      </c>
      <c r="O337" s="247">
        <f>IF(M337&gt;0,M337*I337/Q337,0)*VLOOKUP(B337,'2-Kosten per locatie'!$A$14:$C$31,3,FALSE)</f>
        <v>0</v>
      </c>
      <c r="P337" s="334">
        <f>IF(L337="nio",0,IF(L337&gt;0,VLOOKUP(F337,'3-Productie normen'!A:O,VLOOKUP(L337,'3-Productie normen'!$B$38:$C$48,2,FALSE),FALSE)))*J337</f>
        <v>0</v>
      </c>
      <c r="Q337" s="334">
        <f t="shared" si="16"/>
        <v>0</v>
      </c>
      <c r="R337" s="335" t="str">
        <f>VLOOKUP(F337,'3-Productie normen'!A:P,16,FALSE)</f>
        <v>L</v>
      </c>
      <c r="S337" s="335"/>
      <c r="U337" s="336">
        <f t="shared" si="17"/>
        <v>20819.120000000003</v>
      </c>
      <c r="V337" s="2"/>
    </row>
    <row r="338" spans="1:22" ht="14.1" customHeight="1">
      <c r="A338" s="75">
        <v>338</v>
      </c>
      <c r="B338" s="300" t="s">
        <v>41</v>
      </c>
      <c r="C338" s="481" t="s">
        <v>135</v>
      </c>
      <c r="D338" s="483" t="s">
        <v>599</v>
      </c>
      <c r="E338" s="536" t="s">
        <v>600</v>
      </c>
      <c r="F338" s="300" t="s">
        <v>93</v>
      </c>
      <c r="G338" s="72" t="s">
        <v>240</v>
      </c>
      <c r="H338" s="482" t="s">
        <v>196</v>
      </c>
      <c r="I338" s="537">
        <v>103.71429999999999</v>
      </c>
      <c r="J338" s="526"/>
      <c r="K338" s="333">
        <f t="shared" si="15"/>
        <v>200</v>
      </c>
      <c r="L338" s="534">
        <v>200</v>
      </c>
      <c r="M338" s="534"/>
      <c r="N338" s="247" t="e">
        <f>IF(L338="nio",0,IF(L338&gt;0,L338*I338/P338,0))*VLOOKUP(B338,'2-Kosten per locatie'!$A$14:$C$31,3,FALSE)</f>
        <v>#DIV/0!</v>
      </c>
      <c r="O338" s="247">
        <f>IF(M338&gt;0,M338*I338/Q338,0)*VLOOKUP(B338,'2-Kosten per locatie'!$A$14:$C$31,3,FALSE)</f>
        <v>0</v>
      </c>
      <c r="P338" s="334">
        <f>IF(L338="nio",0,IF(L338&gt;0,VLOOKUP(F338,'3-Productie normen'!A:O,VLOOKUP(L338,'3-Productie normen'!$B$38:$C$48,2,FALSE),FALSE)))*J338</f>
        <v>0</v>
      </c>
      <c r="Q338" s="334">
        <f t="shared" si="16"/>
        <v>0</v>
      </c>
      <c r="R338" s="335" t="str">
        <f>VLOOKUP(F338,'3-Productie normen'!A:P,16,FALSE)</f>
        <v>L</v>
      </c>
      <c r="S338" s="335"/>
      <c r="U338" s="336">
        <f t="shared" si="17"/>
        <v>20742.86</v>
      </c>
      <c r="V338" s="2"/>
    </row>
    <row r="339" spans="1:22" ht="14.1" customHeight="1">
      <c r="A339" s="75">
        <v>339</v>
      </c>
      <c r="B339" s="300" t="s">
        <v>41</v>
      </c>
      <c r="C339" s="481" t="s">
        <v>135</v>
      </c>
      <c r="D339" s="483" t="s">
        <v>601</v>
      </c>
      <c r="E339" s="536" t="s">
        <v>591</v>
      </c>
      <c r="F339" s="72" t="s">
        <v>89</v>
      </c>
      <c r="G339" s="72" t="s">
        <v>240</v>
      </c>
      <c r="H339" s="482" t="s">
        <v>196</v>
      </c>
      <c r="I339" s="537">
        <v>32.668680000000002</v>
      </c>
      <c r="J339" s="526"/>
      <c r="K339" s="333">
        <f t="shared" si="15"/>
        <v>200</v>
      </c>
      <c r="L339" s="534">
        <v>200</v>
      </c>
      <c r="M339" s="538"/>
      <c r="N339" s="247" t="e">
        <f>IF(L339="nio",0,IF(L339&gt;0,L339*I339/P339,0))*VLOOKUP(B339,'2-Kosten per locatie'!$A$14:$C$31,3,FALSE)</f>
        <v>#DIV/0!</v>
      </c>
      <c r="O339" s="247">
        <f>IF(M339&gt;0,M339*I339/Q339,0)*VLOOKUP(B339,'2-Kosten per locatie'!$A$14:$C$31,3,FALSE)</f>
        <v>0</v>
      </c>
      <c r="P339" s="334">
        <f>IF(L339="nio",0,IF(L339&gt;0,VLOOKUP(F339,'3-Productie normen'!A:O,VLOOKUP(L339,'3-Productie normen'!$B$38:$C$48,2,FALSE),FALSE)))*J339</f>
        <v>0</v>
      </c>
      <c r="Q339" s="334">
        <f t="shared" si="16"/>
        <v>0</v>
      </c>
      <c r="R339" s="335" t="str">
        <f>VLOOKUP(F339,'3-Productie normen'!A:P,16,FALSE)</f>
        <v>L</v>
      </c>
      <c r="S339" s="335"/>
      <c r="U339" s="336">
        <f t="shared" si="17"/>
        <v>6533.7360000000008</v>
      </c>
      <c r="V339" s="2"/>
    </row>
    <row r="340" spans="1:22" ht="14.1" customHeight="1">
      <c r="A340" s="75">
        <v>340</v>
      </c>
      <c r="B340" s="300" t="s">
        <v>41</v>
      </c>
      <c r="C340" s="481" t="s">
        <v>135</v>
      </c>
      <c r="D340" s="483" t="s">
        <v>602</v>
      </c>
      <c r="E340" s="536" t="s">
        <v>603</v>
      </c>
      <c r="F340" s="536" t="s">
        <v>93</v>
      </c>
      <c r="G340" s="72" t="s">
        <v>240</v>
      </c>
      <c r="H340" s="482" t="s">
        <v>196</v>
      </c>
      <c r="I340" s="537">
        <v>68.200100000000006</v>
      </c>
      <c r="J340" s="526"/>
      <c r="K340" s="333">
        <f t="shared" si="15"/>
        <v>200</v>
      </c>
      <c r="L340" s="534">
        <v>200</v>
      </c>
      <c r="M340" s="538"/>
      <c r="N340" s="247" t="e">
        <f>IF(L340="nio",0,IF(L340&gt;0,L340*I340/P340,0))*VLOOKUP(B340,'2-Kosten per locatie'!$A$14:$C$31,3,FALSE)</f>
        <v>#DIV/0!</v>
      </c>
      <c r="O340" s="247">
        <f>IF(M340&gt;0,M340*I340/Q340,0)*VLOOKUP(B340,'2-Kosten per locatie'!$A$14:$C$31,3,FALSE)</f>
        <v>0</v>
      </c>
      <c r="P340" s="334">
        <f>IF(L340="nio",0,IF(L340&gt;0,VLOOKUP(F340,'3-Productie normen'!A:O,VLOOKUP(L340,'3-Productie normen'!$B$38:$C$48,2,FALSE),FALSE)))*J340</f>
        <v>0</v>
      </c>
      <c r="Q340" s="334">
        <f t="shared" si="16"/>
        <v>0</v>
      </c>
      <c r="R340" s="335" t="str">
        <f>VLOOKUP(F340,'3-Productie normen'!A:P,16,FALSE)</f>
        <v>L</v>
      </c>
      <c r="S340" s="335"/>
      <c r="U340" s="336">
        <f t="shared" si="17"/>
        <v>13640.02</v>
      </c>
      <c r="V340" s="2"/>
    </row>
    <row r="341" spans="1:22" ht="14.1" customHeight="1">
      <c r="A341" s="75">
        <v>341</v>
      </c>
      <c r="B341" s="300" t="s">
        <v>41</v>
      </c>
      <c r="C341" s="481" t="s">
        <v>135</v>
      </c>
      <c r="D341" s="483" t="s">
        <v>604</v>
      </c>
      <c r="E341" s="536" t="s">
        <v>605</v>
      </c>
      <c r="F341" s="536" t="s">
        <v>86</v>
      </c>
      <c r="G341" s="72" t="s">
        <v>240</v>
      </c>
      <c r="H341" s="482" t="s">
        <v>196</v>
      </c>
      <c r="I341" s="537">
        <v>51.304297390000002</v>
      </c>
      <c r="J341" s="526"/>
      <c r="K341" s="333">
        <f t="shared" si="15"/>
        <v>200</v>
      </c>
      <c r="L341" s="534">
        <v>200</v>
      </c>
      <c r="M341" s="538"/>
      <c r="N341" s="247" t="e">
        <f>IF(L341="nio",0,IF(L341&gt;0,L341*I341/P341,0))*VLOOKUP(B341,'2-Kosten per locatie'!$A$14:$C$31,3,FALSE)</f>
        <v>#DIV/0!</v>
      </c>
      <c r="O341" s="247">
        <f>IF(M341&gt;0,M341*I341/Q341,0)*VLOOKUP(B341,'2-Kosten per locatie'!$A$14:$C$31,3,FALSE)</f>
        <v>0</v>
      </c>
      <c r="P341" s="334">
        <f>IF(L341="nio",0,IF(L341&gt;0,VLOOKUP(F341,'3-Productie normen'!A:O,VLOOKUP(L341,'3-Productie normen'!$B$38:$C$48,2,FALSE),FALSE)))*J341</f>
        <v>0</v>
      </c>
      <c r="Q341" s="334">
        <f t="shared" si="16"/>
        <v>0</v>
      </c>
      <c r="R341" s="335" t="str">
        <f>VLOOKUP(F341,'3-Productie normen'!A:P,16,FALSE)</f>
        <v>V</v>
      </c>
      <c r="S341" s="335"/>
      <c r="U341" s="336">
        <f t="shared" si="17"/>
        <v>10260.859478</v>
      </c>
      <c r="V341" s="2"/>
    </row>
    <row r="342" spans="1:22" ht="14.1" customHeight="1">
      <c r="A342" s="75">
        <v>342</v>
      </c>
      <c r="B342" s="300" t="s">
        <v>41</v>
      </c>
      <c r="C342" s="481" t="s">
        <v>135</v>
      </c>
      <c r="D342" s="483" t="s">
        <v>606</v>
      </c>
      <c r="E342" s="536" t="s">
        <v>607</v>
      </c>
      <c r="F342" s="300" t="s">
        <v>100</v>
      </c>
      <c r="G342" s="72" t="s">
        <v>240</v>
      </c>
      <c r="H342" s="482" t="s">
        <v>196</v>
      </c>
      <c r="I342" s="537">
        <v>3.3894000000000002</v>
      </c>
      <c r="J342" s="526"/>
      <c r="K342" s="333">
        <f t="shared" si="15"/>
        <v>0</v>
      </c>
      <c r="L342" s="534" t="s">
        <v>147</v>
      </c>
      <c r="M342" s="538"/>
      <c r="N342" s="247">
        <f>IF(L342="nio",0,IF(L342&gt;0,L342*I342/P342,0))*VLOOKUP(B342,'2-Kosten per locatie'!$A$14:$C$31,3,FALSE)</f>
        <v>0</v>
      </c>
      <c r="O342" s="247">
        <f>IF(M342&gt;0,M342*I342/Q342,0)*VLOOKUP(B342,'2-Kosten per locatie'!$A$14:$C$31,3,FALSE)</f>
        <v>0</v>
      </c>
      <c r="P342" s="334">
        <f>IF(L342="nio",0,IF(L342&gt;0,VLOOKUP(F342,'3-Productie normen'!A:O,VLOOKUP(L342,'3-Productie normen'!$B$38:$C$48,2,FALSE),FALSE)))*J342</f>
        <v>0</v>
      </c>
      <c r="Q342" s="334">
        <f t="shared" si="16"/>
        <v>0</v>
      </c>
      <c r="R342" s="335" t="str">
        <f>VLOOKUP(F342,'3-Productie normen'!A:P,16,FALSE)</f>
        <v>nvt</v>
      </c>
      <c r="S342" s="335"/>
      <c r="U342" s="336">
        <f t="shared" si="17"/>
        <v>0</v>
      </c>
      <c r="V342" s="2"/>
    </row>
    <row r="343" spans="1:22" ht="14.1" customHeight="1">
      <c r="A343" s="75">
        <v>343</v>
      </c>
      <c r="B343" s="300" t="s">
        <v>41</v>
      </c>
      <c r="C343" s="481" t="s">
        <v>135</v>
      </c>
      <c r="D343" s="483" t="s">
        <v>608</v>
      </c>
      <c r="E343" s="536" t="s">
        <v>609</v>
      </c>
      <c r="F343" s="300" t="s">
        <v>91</v>
      </c>
      <c r="G343" s="72" t="s">
        <v>240</v>
      </c>
      <c r="H343" s="482" t="s">
        <v>196</v>
      </c>
      <c r="I343" s="537">
        <v>6.1074000000000002</v>
      </c>
      <c r="J343" s="526"/>
      <c r="K343" s="333">
        <f t="shared" si="15"/>
        <v>200</v>
      </c>
      <c r="L343" s="534">
        <v>200</v>
      </c>
      <c r="M343" s="538"/>
      <c r="N343" s="247" t="e">
        <f>IF(L343="nio",0,IF(L343&gt;0,L343*I343/P343,0))*VLOOKUP(B343,'2-Kosten per locatie'!$A$14:$C$31,3,FALSE)</f>
        <v>#DIV/0!</v>
      </c>
      <c r="O343" s="247">
        <f>IF(M343&gt;0,M343*I343/Q343,0)*VLOOKUP(B343,'2-Kosten per locatie'!$A$14:$C$31,3,FALSE)</f>
        <v>0</v>
      </c>
      <c r="P343" s="334">
        <f>IF(L343="nio",0,IF(L343&gt;0,VLOOKUP(F343,'3-Productie normen'!A:O,VLOOKUP(L343,'3-Productie normen'!$B$38:$C$48,2,FALSE),FALSE)))*J343</f>
        <v>0</v>
      </c>
      <c r="Q343" s="334">
        <f t="shared" si="16"/>
        <v>0</v>
      </c>
      <c r="R343" s="335" t="str">
        <f>VLOOKUP(F343,'3-Productie normen'!A:P,16,FALSE)</f>
        <v>V</v>
      </c>
      <c r="S343" s="335"/>
      <c r="U343" s="336">
        <f t="shared" si="17"/>
        <v>1221.48</v>
      </c>
      <c r="V343" s="2"/>
    </row>
    <row r="344" spans="1:22" ht="14.1" customHeight="1">
      <c r="A344" s="75">
        <v>344</v>
      </c>
      <c r="B344" s="300" t="s">
        <v>41</v>
      </c>
      <c r="C344" s="481" t="s">
        <v>135</v>
      </c>
      <c r="D344" s="483" t="s">
        <v>610</v>
      </c>
      <c r="E344" s="536" t="s">
        <v>611</v>
      </c>
      <c r="F344" s="536" t="s">
        <v>95</v>
      </c>
      <c r="G344" s="72" t="s">
        <v>186</v>
      </c>
      <c r="H344" s="482" t="s">
        <v>187</v>
      </c>
      <c r="I344" s="537">
        <v>4.5349682500000004</v>
      </c>
      <c r="J344" s="526"/>
      <c r="K344" s="333">
        <f t="shared" si="15"/>
        <v>400</v>
      </c>
      <c r="L344" s="534">
        <v>200</v>
      </c>
      <c r="M344" s="538">
        <v>200</v>
      </c>
      <c r="N344" s="247" t="e">
        <f>IF(L344="nio",0,IF(L344&gt;0,L344*I344/P344,0))*VLOOKUP(B344,'2-Kosten per locatie'!$A$14:$C$31,3,FALSE)</f>
        <v>#DIV/0!</v>
      </c>
      <c r="O344" s="247" t="e">
        <f>IF(M344&gt;0,M344*I344/Q344,0)*VLOOKUP(B344,'2-Kosten per locatie'!$A$14:$C$31,3,FALSE)</f>
        <v>#DIV/0!</v>
      </c>
      <c r="P344" s="334">
        <f>IF(L344="nio",0,IF(L344&gt;0,VLOOKUP(F344,'3-Productie normen'!A:O,VLOOKUP(L344,'3-Productie normen'!$B$38:$C$48,2,FALSE),FALSE)))*J344</f>
        <v>0</v>
      </c>
      <c r="Q344" s="334">
        <f t="shared" si="16"/>
        <v>0</v>
      </c>
      <c r="R344" s="335" t="str">
        <f>VLOOKUP(F344,'3-Productie normen'!A:P,16,FALSE)</f>
        <v>S</v>
      </c>
      <c r="S344" s="335"/>
      <c r="U344" s="336">
        <f t="shared" si="17"/>
        <v>1813.9873000000002</v>
      </c>
      <c r="V344" s="2"/>
    </row>
    <row r="345" spans="1:22" ht="14.1" customHeight="1">
      <c r="A345" s="75">
        <v>345</v>
      </c>
      <c r="B345" s="300" t="s">
        <v>41</v>
      </c>
      <c r="C345" s="481" t="s">
        <v>135</v>
      </c>
      <c r="D345" s="483" t="s">
        <v>612</v>
      </c>
      <c r="E345" s="536" t="s">
        <v>613</v>
      </c>
      <c r="F345" s="536" t="s">
        <v>95</v>
      </c>
      <c r="G345" s="72" t="s">
        <v>186</v>
      </c>
      <c r="H345" s="482" t="s">
        <v>187</v>
      </c>
      <c r="I345" s="537">
        <v>0.83214999999999995</v>
      </c>
      <c r="J345" s="526"/>
      <c r="K345" s="333">
        <f t="shared" si="15"/>
        <v>400</v>
      </c>
      <c r="L345" s="534">
        <v>200</v>
      </c>
      <c r="M345" s="538">
        <v>200</v>
      </c>
      <c r="N345" s="247" t="e">
        <f>IF(L345="nio",0,IF(L345&gt;0,L345*I345/P345,0))*VLOOKUP(B345,'2-Kosten per locatie'!$A$14:$C$31,3,FALSE)</f>
        <v>#DIV/0!</v>
      </c>
      <c r="O345" s="247" t="e">
        <f>IF(M345&gt;0,M345*I345/Q345,0)*VLOOKUP(B345,'2-Kosten per locatie'!$A$14:$C$31,3,FALSE)</f>
        <v>#DIV/0!</v>
      </c>
      <c r="P345" s="334">
        <f>IF(L345="nio",0,IF(L345&gt;0,VLOOKUP(F345,'3-Productie normen'!A:O,VLOOKUP(L345,'3-Productie normen'!$B$38:$C$48,2,FALSE),FALSE)))*J345</f>
        <v>0</v>
      </c>
      <c r="Q345" s="334">
        <f t="shared" si="16"/>
        <v>0</v>
      </c>
      <c r="R345" s="335" t="str">
        <f>VLOOKUP(F345,'3-Productie normen'!A:P,16,FALSE)</f>
        <v>S</v>
      </c>
      <c r="S345" s="335"/>
      <c r="U345" s="336">
        <f t="shared" si="17"/>
        <v>332.85999999999996</v>
      </c>
      <c r="V345" s="2"/>
    </row>
    <row r="346" spans="1:22" ht="14.1" customHeight="1">
      <c r="A346" s="75">
        <v>346</v>
      </c>
      <c r="B346" s="300" t="s">
        <v>41</v>
      </c>
      <c r="C346" s="481" t="s">
        <v>135</v>
      </c>
      <c r="D346" s="483" t="s">
        <v>614</v>
      </c>
      <c r="E346" s="536" t="s">
        <v>613</v>
      </c>
      <c r="F346" s="300" t="s">
        <v>95</v>
      </c>
      <c r="G346" s="72" t="s">
        <v>186</v>
      </c>
      <c r="H346" s="482" t="s">
        <v>187</v>
      </c>
      <c r="I346" s="537">
        <v>0.74714999999999998</v>
      </c>
      <c r="J346" s="526"/>
      <c r="K346" s="333">
        <f t="shared" si="15"/>
        <v>400</v>
      </c>
      <c r="L346" s="534">
        <v>200</v>
      </c>
      <c r="M346" s="538">
        <v>200</v>
      </c>
      <c r="N346" s="247" t="e">
        <f>IF(L346="nio",0,IF(L346&gt;0,L346*I346/P346,0))*VLOOKUP(B346,'2-Kosten per locatie'!$A$14:$C$31,3,FALSE)</f>
        <v>#DIV/0!</v>
      </c>
      <c r="O346" s="247" t="e">
        <f>IF(M346&gt;0,M346*I346/Q346,0)*VLOOKUP(B346,'2-Kosten per locatie'!$A$14:$C$31,3,FALSE)</f>
        <v>#DIV/0!</v>
      </c>
      <c r="P346" s="334">
        <f>IF(L346="nio",0,IF(L346&gt;0,VLOOKUP(F346,'3-Productie normen'!A:O,VLOOKUP(L346,'3-Productie normen'!$B$38:$C$48,2,FALSE),FALSE)))*J346</f>
        <v>0</v>
      </c>
      <c r="Q346" s="334">
        <f t="shared" si="16"/>
        <v>0</v>
      </c>
      <c r="R346" s="335" t="str">
        <f>VLOOKUP(F346,'3-Productie normen'!A:P,16,FALSE)</f>
        <v>S</v>
      </c>
      <c r="S346" s="335"/>
      <c r="U346" s="336">
        <f t="shared" si="17"/>
        <v>298.86</v>
      </c>
      <c r="V346" s="2"/>
    </row>
    <row r="347" spans="1:22" ht="14.1" customHeight="1">
      <c r="A347" s="75">
        <v>347</v>
      </c>
      <c r="B347" s="300" t="s">
        <v>41</v>
      </c>
      <c r="C347" s="481" t="s">
        <v>135</v>
      </c>
      <c r="D347" s="483" t="s">
        <v>615</v>
      </c>
      <c r="E347" s="536" t="s">
        <v>616</v>
      </c>
      <c r="F347" s="300" t="s">
        <v>100</v>
      </c>
      <c r="G347" s="72"/>
      <c r="H347" s="482" t="s">
        <v>196</v>
      </c>
      <c r="I347" s="537">
        <v>0.72</v>
      </c>
      <c r="J347" s="526"/>
      <c r="K347" s="333">
        <f t="shared" si="15"/>
        <v>0</v>
      </c>
      <c r="L347" s="534" t="s">
        <v>147</v>
      </c>
      <c r="M347" s="538"/>
      <c r="N347" s="247">
        <f>IF(L347="nio",0,IF(L347&gt;0,L347*I347/P347,0))*VLOOKUP(B347,'2-Kosten per locatie'!$A$14:$C$31,3,FALSE)</f>
        <v>0</v>
      </c>
      <c r="O347" s="247">
        <f>IF(M347&gt;0,M347*I347/Q347,0)*VLOOKUP(B347,'2-Kosten per locatie'!$A$14:$C$31,3,FALSE)</f>
        <v>0</v>
      </c>
      <c r="P347" s="334">
        <f>IF(L347="nio",0,IF(L347&gt;0,VLOOKUP(F347,'3-Productie normen'!A:O,VLOOKUP(L347,'3-Productie normen'!$B$38:$C$48,2,FALSE),FALSE)))*J347</f>
        <v>0</v>
      </c>
      <c r="Q347" s="334">
        <f t="shared" si="16"/>
        <v>0</v>
      </c>
      <c r="R347" s="335" t="str">
        <f>VLOOKUP(F347,'3-Productie normen'!A:P,16,FALSE)</f>
        <v>nvt</v>
      </c>
      <c r="S347" s="335"/>
      <c r="U347" s="336">
        <f t="shared" si="17"/>
        <v>0</v>
      </c>
      <c r="V347" s="2"/>
    </row>
    <row r="348" spans="1:22" ht="14.1" customHeight="1">
      <c r="A348" s="75">
        <v>348</v>
      </c>
      <c r="B348" s="300" t="s">
        <v>41</v>
      </c>
      <c r="C348" s="481" t="s">
        <v>135</v>
      </c>
      <c r="D348" s="483" t="s">
        <v>617</v>
      </c>
      <c r="E348" s="536" t="s">
        <v>84</v>
      </c>
      <c r="F348" s="72" t="s">
        <v>84</v>
      </c>
      <c r="G348" s="72" t="s">
        <v>236</v>
      </c>
      <c r="H348" s="482" t="s">
        <v>237</v>
      </c>
      <c r="I348" s="537">
        <v>4.8713780599999996</v>
      </c>
      <c r="J348" s="526"/>
      <c r="K348" s="333">
        <f t="shared" si="15"/>
        <v>200</v>
      </c>
      <c r="L348" s="534">
        <v>200</v>
      </c>
      <c r="M348" s="538"/>
      <c r="N348" s="247" t="e">
        <f>IF(L348="nio",0,IF(L348&gt;0,L348*I348/P348,0))*VLOOKUP(B348,'2-Kosten per locatie'!$A$14:$C$31,3,FALSE)</f>
        <v>#DIV/0!</v>
      </c>
      <c r="O348" s="247">
        <f>IF(M348&gt;0,M348*I348/Q348,0)*VLOOKUP(B348,'2-Kosten per locatie'!$A$14:$C$31,3,FALSE)</f>
        <v>0</v>
      </c>
      <c r="P348" s="334">
        <f>IF(L348="nio",0,IF(L348&gt;0,VLOOKUP(F348,'3-Productie normen'!A:O,VLOOKUP(L348,'3-Productie normen'!$B$38:$C$48,2,FALSE),FALSE)))*J348</f>
        <v>0</v>
      </c>
      <c r="Q348" s="334">
        <f t="shared" si="16"/>
        <v>0</v>
      </c>
      <c r="R348" s="335" t="str">
        <f>VLOOKUP(F348,'3-Productie normen'!A:P,16,FALSE)</f>
        <v>V</v>
      </c>
      <c r="S348" s="335"/>
      <c r="U348" s="336">
        <f t="shared" si="17"/>
        <v>974.27561199999991</v>
      </c>
      <c r="V348" s="2"/>
    </row>
    <row r="349" spans="1:22" ht="14.1" customHeight="1">
      <c r="A349" s="75">
        <v>349</v>
      </c>
      <c r="B349" s="300" t="s">
        <v>41</v>
      </c>
      <c r="C349" s="481" t="s">
        <v>135</v>
      </c>
      <c r="D349" s="483" t="s">
        <v>618</v>
      </c>
      <c r="E349" s="536" t="s">
        <v>613</v>
      </c>
      <c r="F349" s="536" t="s">
        <v>95</v>
      </c>
      <c r="G349" s="72" t="s">
        <v>240</v>
      </c>
      <c r="H349" s="482" t="s">
        <v>187</v>
      </c>
      <c r="I349" s="537">
        <v>0.83214999999999995</v>
      </c>
      <c r="J349" s="526"/>
      <c r="K349" s="333">
        <f t="shared" si="15"/>
        <v>400</v>
      </c>
      <c r="L349" s="534">
        <v>200</v>
      </c>
      <c r="M349" s="538">
        <v>200</v>
      </c>
      <c r="N349" s="247" t="e">
        <f>IF(L349="nio",0,IF(L349&gt;0,L349*I349/P349,0))*VLOOKUP(B349,'2-Kosten per locatie'!$A$14:$C$31,3,FALSE)</f>
        <v>#DIV/0!</v>
      </c>
      <c r="O349" s="247" t="e">
        <f>IF(M349&gt;0,M349*I349/Q349,0)*VLOOKUP(B349,'2-Kosten per locatie'!$A$14:$C$31,3,FALSE)</f>
        <v>#DIV/0!</v>
      </c>
      <c r="P349" s="334">
        <f>IF(L349="nio",0,IF(L349&gt;0,VLOOKUP(F349,'3-Productie normen'!A:O,VLOOKUP(L349,'3-Productie normen'!$B$38:$C$48,2,FALSE),FALSE)))*J349</f>
        <v>0</v>
      </c>
      <c r="Q349" s="334">
        <f t="shared" si="16"/>
        <v>0</v>
      </c>
      <c r="R349" s="335" t="str">
        <f>VLOOKUP(F349,'3-Productie normen'!A:P,16,FALSE)</f>
        <v>S</v>
      </c>
      <c r="S349" s="335"/>
      <c r="U349" s="336">
        <f t="shared" si="17"/>
        <v>332.85999999999996</v>
      </c>
      <c r="V349" s="2"/>
    </row>
    <row r="350" spans="1:22" ht="14.1" customHeight="1">
      <c r="A350" s="75">
        <v>350</v>
      </c>
      <c r="B350" s="300" t="s">
        <v>41</v>
      </c>
      <c r="C350" s="481" t="s">
        <v>135</v>
      </c>
      <c r="D350" s="483" t="s">
        <v>619</v>
      </c>
      <c r="E350" s="536" t="s">
        <v>613</v>
      </c>
      <c r="F350" s="536" t="s">
        <v>95</v>
      </c>
      <c r="G350" s="72" t="s">
        <v>240</v>
      </c>
      <c r="H350" s="482" t="s">
        <v>187</v>
      </c>
      <c r="I350" s="537">
        <v>0.83299999999999996</v>
      </c>
      <c r="J350" s="526"/>
      <c r="K350" s="333">
        <f t="shared" si="15"/>
        <v>400</v>
      </c>
      <c r="L350" s="534">
        <v>200</v>
      </c>
      <c r="M350" s="538">
        <v>200</v>
      </c>
      <c r="N350" s="247" t="e">
        <f>IF(L350="nio",0,IF(L350&gt;0,L350*I350/P350,0))*VLOOKUP(B350,'2-Kosten per locatie'!$A$14:$C$31,3,FALSE)</f>
        <v>#DIV/0!</v>
      </c>
      <c r="O350" s="247" t="e">
        <f>IF(M350&gt;0,M350*I350/Q350,0)*VLOOKUP(B350,'2-Kosten per locatie'!$A$14:$C$31,3,FALSE)</f>
        <v>#DIV/0!</v>
      </c>
      <c r="P350" s="334">
        <f>IF(L350="nio",0,IF(L350&gt;0,VLOOKUP(F350,'3-Productie normen'!A:O,VLOOKUP(L350,'3-Productie normen'!$B$38:$C$48,2,FALSE),FALSE)))*J350</f>
        <v>0</v>
      </c>
      <c r="Q350" s="334">
        <f t="shared" si="16"/>
        <v>0</v>
      </c>
      <c r="R350" s="335" t="str">
        <f>VLOOKUP(F350,'3-Productie normen'!A:P,16,FALSE)</f>
        <v>S</v>
      </c>
      <c r="S350" s="335"/>
      <c r="U350" s="336">
        <f t="shared" si="17"/>
        <v>333.2</v>
      </c>
      <c r="V350" s="2"/>
    </row>
    <row r="351" spans="1:22" ht="14.1" customHeight="1">
      <c r="A351" s="75">
        <v>351</v>
      </c>
      <c r="B351" s="300" t="s">
        <v>41</v>
      </c>
      <c r="C351" s="481" t="s">
        <v>135</v>
      </c>
      <c r="D351" s="483" t="s">
        <v>620</v>
      </c>
      <c r="E351" s="536" t="s">
        <v>613</v>
      </c>
      <c r="F351" s="536" t="s">
        <v>95</v>
      </c>
      <c r="G351" s="72" t="s">
        <v>240</v>
      </c>
      <c r="H351" s="482" t="s">
        <v>187</v>
      </c>
      <c r="I351" s="537">
        <v>0.86118795000000004</v>
      </c>
      <c r="J351" s="526"/>
      <c r="K351" s="333">
        <f t="shared" si="15"/>
        <v>400</v>
      </c>
      <c r="L351" s="534">
        <v>200</v>
      </c>
      <c r="M351" s="538">
        <v>200</v>
      </c>
      <c r="N351" s="247" t="e">
        <f>IF(L351="nio",0,IF(L351&gt;0,L351*I351/P351,0))*VLOOKUP(B351,'2-Kosten per locatie'!$A$14:$C$31,3,FALSE)</f>
        <v>#DIV/0!</v>
      </c>
      <c r="O351" s="247" t="e">
        <f>IF(M351&gt;0,M351*I351/Q351,0)*VLOOKUP(B351,'2-Kosten per locatie'!$A$14:$C$31,3,FALSE)</f>
        <v>#DIV/0!</v>
      </c>
      <c r="P351" s="334">
        <f>IF(L351="nio",0,IF(L351&gt;0,VLOOKUP(F351,'3-Productie normen'!A:O,VLOOKUP(L351,'3-Productie normen'!$B$38:$C$48,2,FALSE),FALSE)))*J351</f>
        <v>0</v>
      </c>
      <c r="Q351" s="334">
        <f t="shared" si="16"/>
        <v>0</v>
      </c>
      <c r="R351" s="335" t="str">
        <f>VLOOKUP(F351,'3-Productie normen'!A:P,16,FALSE)</f>
        <v>S</v>
      </c>
      <c r="S351" s="335"/>
      <c r="U351" s="336">
        <f t="shared" si="17"/>
        <v>344.47518000000002</v>
      </c>
      <c r="V351" s="2"/>
    </row>
    <row r="352" spans="1:22" ht="14.1" customHeight="1">
      <c r="A352" s="75">
        <v>352</v>
      </c>
      <c r="B352" s="300" t="s">
        <v>41</v>
      </c>
      <c r="C352" s="481" t="s">
        <v>135</v>
      </c>
      <c r="D352" s="483" t="s">
        <v>621</v>
      </c>
      <c r="E352" s="536" t="s">
        <v>611</v>
      </c>
      <c r="F352" s="536" t="s">
        <v>95</v>
      </c>
      <c r="G352" s="72" t="s">
        <v>240</v>
      </c>
      <c r="H352" s="482" t="s">
        <v>187</v>
      </c>
      <c r="I352" s="537">
        <v>4.1118842500000001</v>
      </c>
      <c r="J352" s="526"/>
      <c r="K352" s="333">
        <f t="shared" si="15"/>
        <v>400</v>
      </c>
      <c r="L352" s="534">
        <v>200</v>
      </c>
      <c r="M352" s="538">
        <v>200</v>
      </c>
      <c r="N352" s="247" t="e">
        <f>IF(L352="nio",0,IF(L352&gt;0,L352*I352/P352,0))*VLOOKUP(B352,'2-Kosten per locatie'!$A$14:$C$31,3,FALSE)</f>
        <v>#DIV/0!</v>
      </c>
      <c r="O352" s="247" t="e">
        <f>IF(M352&gt;0,M352*I352/Q352,0)*VLOOKUP(B352,'2-Kosten per locatie'!$A$14:$C$31,3,FALSE)</f>
        <v>#DIV/0!</v>
      </c>
      <c r="P352" s="334">
        <f>IF(L352="nio",0,IF(L352&gt;0,VLOOKUP(F352,'3-Productie normen'!A:O,VLOOKUP(L352,'3-Productie normen'!$B$38:$C$48,2,FALSE),FALSE)))*J352</f>
        <v>0</v>
      </c>
      <c r="Q352" s="334">
        <f t="shared" si="16"/>
        <v>0</v>
      </c>
      <c r="R352" s="335" t="str">
        <f>VLOOKUP(F352,'3-Productie normen'!A:P,16,FALSE)</f>
        <v>S</v>
      </c>
      <c r="S352" s="335"/>
      <c r="U352" s="336">
        <f t="shared" si="17"/>
        <v>1644.7537</v>
      </c>
      <c r="V352" s="2"/>
    </row>
    <row r="353" spans="1:22" ht="14.1" customHeight="1">
      <c r="A353" s="75">
        <v>353</v>
      </c>
      <c r="B353" s="300" t="s">
        <v>41</v>
      </c>
      <c r="C353" s="481" t="s">
        <v>135</v>
      </c>
      <c r="D353" s="483" t="s">
        <v>622</v>
      </c>
      <c r="E353" s="536" t="s">
        <v>97</v>
      </c>
      <c r="F353" s="72" t="s">
        <v>97</v>
      </c>
      <c r="G353" s="72" t="s">
        <v>240</v>
      </c>
      <c r="H353" s="482" t="s">
        <v>196</v>
      </c>
      <c r="I353" s="537">
        <v>8</v>
      </c>
      <c r="J353" s="526"/>
      <c r="K353" s="333">
        <f t="shared" si="15"/>
        <v>200</v>
      </c>
      <c r="L353" s="534">
        <v>200</v>
      </c>
      <c r="M353" s="538"/>
      <c r="N353" s="247" t="e">
        <f>IF(L353="nio",0,IF(L353&gt;0,L353*I353/P353,0))*VLOOKUP(B353,'2-Kosten per locatie'!$A$14:$C$31,3,FALSE)</f>
        <v>#DIV/0!</v>
      </c>
      <c r="O353" s="247">
        <f>IF(M353&gt;0,M353*I353/Q353,0)*VLOOKUP(B353,'2-Kosten per locatie'!$A$14:$C$31,3,FALSE)</f>
        <v>0</v>
      </c>
      <c r="P353" s="334">
        <f>IF(L353="nio",0,IF(L353&gt;0,VLOOKUP(F353,'3-Productie normen'!A:O,VLOOKUP(L353,'3-Productie normen'!$B$38:$C$48,2,FALSE),FALSE)))*J353</f>
        <v>0</v>
      </c>
      <c r="Q353" s="334">
        <f t="shared" si="16"/>
        <v>0</v>
      </c>
      <c r="R353" s="335" t="str">
        <f>VLOOKUP(F353,'3-Productie normen'!A:P,16,FALSE)</f>
        <v>V</v>
      </c>
      <c r="S353" s="335"/>
      <c r="U353" s="336">
        <f t="shared" si="17"/>
        <v>1600</v>
      </c>
      <c r="V353" s="2"/>
    </row>
    <row r="354" spans="1:22" ht="14.1" customHeight="1">
      <c r="A354" s="75">
        <v>354</v>
      </c>
      <c r="B354" s="300" t="s">
        <v>41</v>
      </c>
      <c r="C354" s="481" t="s">
        <v>135</v>
      </c>
      <c r="D354" s="483" t="s">
        <v>623</v>
      </c>
      <c r="E354" s="536" t="s">
        <v>624</v>
      </c>
      <c r="F354" s="300" t="s">
        <v>100</v>
      </c>
      <c r="G354" s="72" t="s">
        <v>240</v>
      </c>
      <c r="H354" s="482" t="s">
        <v>196</v>
      </c>
      <c r="I354" s="537">
        <v>3.927</v>
      </c>
      <c r="J354" s="526"/>
      <c r="K354" s="333">
        <f t="shared" si="15"/>
        <v>0</v>
      </c>
      <c r="L354" s="534" t="s">
        <v>147</v>
      </c>
      <c r="M354" s="538"/>
      <c r="N354" s="247">
        <f>IF(L354="nio",0,IF(L354&gt;0,L354*I354/P354,0))*VLOOKUP(B354,'2-Kosten per locatie'!$A$14:$C$31,3,FALSE)</f>
        <v>0</v>
      </c>
      <c r="O354" s="247">
        <f>IF(M354&gt;0,M354*I354/Q354,0)*VLOOKUP(B354,'2-Kosten per locatie'!$A$14:$C$31,3,FALSE)</f>
        <v>0</v>
      </c>
      <c r="P354" s="334">
        <f>IF(L354="nio",0,IF(L354&gt;0,VLOOKUP(F354,'3-Productie normen'!A:O,VLOOKUP(L354,'3-Productie normen'!$B$38:$C$48,2,FALSE),FALSE)))*J354</f>
        <v>0</v>
      </c>
      <c r="Q354" s="334">
        <f t="shared" si="16"/>
        <v>0</v>
      </c>
      <c r="R354" s="335" t="str">
        <f>VLOOKUP(F354,'3-Productie normen'!A:P,16,FALSE)</f>
        <v>nvt</v>
      </c>
      <c r="S354" s="335"/>
      <c r="U354" s="336">
        <f t="shared" si="17"/>
        <v>0</v>
      </c>
      <c r="V354" s="2"/>
    </row>
    <row r="355" spans="1:22" ht="14.1" customHeight="1">
      <c r="A355" s="75">
        <v>355</v>
      </c>
      <c r="B355" s="300" t="s">
        <v>41</v>
      </c>
      <c r="C355" s="481" t="s">
        <v>135</v>
      </c>
      <c r="D355" s="483" t="s">
        <v>625</v>
      </c>
      <c r="E355" s="536" t="s">
        <v>626</v>
      </c>
      <c r="F355" s="300" t="s">
        <v>100</v>
      </c>
      <c r="G355" s="72" t="s">
        <v>240</v>
      </c>
      <c r="H355" s="482" t="s">
        <v>196</v>
      </c>
      <c r="I355" s="537">
        <v>25.0304</v>
      </c>
      <c r="J355" s="526"/>
      <c r="K355" s="333">
        <f t="shared" si="15"/>
        <v>0</v>
      </c>
      <c r="L355" s="534" t="s">
        <v>147</v>
      </c>
      <c r="M355" s="538"/>
      <c r="N355" s="247">
        <f>IF(L355="nio",0,IF(L355&gt;0,L355*I355/P355,0))*VLOOKUP(B355,'2-Kosten per locatie'!$A$14:$C$31,3,FALSE)</f>
        <v>0</v>
      </c>
      <c r="O355" s="247">
        <f>IF(M355&gt;0,M355*I355/Q355,0)*VLOOKUP(B355,'2-Kosten per locatie'!$A$14:$C$31,3,FALSE)</f>
        <v>0</v>
      </c>
      <c r="P355" s="334">
        <f>IF(L355="nio",0,IF(L355&gt;0,VLOOKUP(F355,'3-Productie normen'!A:O,VLOOKUP(L355,'3-Productie normen'!$B$38:$C$48,2,FALSE),FALSE)))*J355</f>
        <v>0</v>
      </c>
      <c r="Q355" s="334">
        <f t="shared" si="16"/>
        <v>0</v>
      </c>
      <c r="R355" s="335" t="str">
        <f>VLOOKUP(F355,'3-Productie normen'!A:P,16,FALSE)</f>
        <v>nvt</v>
      </c>
      <c r="S355" s="335"/>
      <c r="U355" s="336">
        <f t="shared" si="17"/>
        <v>0</v>
      </c>
      <c r="V355" s="2"/>
    </row>
    <row r="356" spans="1:22" ht="14.1" customHeight="1">
      <c r="A356" s="75">
        <v>356</v>
      </c>
      <c r="B356" s="300" t="s">
        <v>41</v>
      </c>
      <c r="C356" s="481" t="s">
        <v>135</v>
      </c>
      <c r="D356" s="483" t="s">
        <v>627</v>
      </c>
      <c r="E356" s="536" t="s">
        <v>628</v>
      </c>
      <c r="F356" s="72" t="s">
        <v>88</v>
      </c>
      <c r="G356" s="72" t="s">
        <v>240</v>
      </c>
      <c r="H356" s="482" t="s">
        <v>196</v>
      </c>
      <c r="I356" s="537">
        <v>15.143800000000001</v>
      </c>
      <c r="J356" s="526"/>
      <c r="K356" s="333">
        <f t="shared" si="15"/>
        <v>400</v>
      </c>
      <c r="L356" s="534">
        <v>200</v>
      </c>
      <c r="M356" s="538">
        <v>200</v>
      </c>
      <c r="N356" s="247" t="e">
        <f>IF(L356="nio",0,IF(L356&gt;0,L356*I356/P356,0))*VLOOKUP(B356,'2-Kosten per locatie'!$A$14:$C$31,3,FALSE)</f>
        <v>#DIV/0!</v>
      </c>
      <c r="O356" s="247" t="e">
        <f>IF(M356&gt;0,M356*I356/Q356,0)*VLOOKUP(B356,'2-Kosten per locatie'!$A$14:$C$31,3,FALSE)</f>
        <v>#DIV/0!</v>
      </c>
      <c r="P356" s="334">
        <f>IF(L356="nio",0,IF(L356&gt;0,VLOOKUP(F356,'3-Productie normen'!A:O,VLOOKUP(L356,'3-Productie normen'!$B$38:$C$48,2,FALSE),FALSE)))*J356</f>
        <v>0</v>
      </c>
      <c r="Q356" s="334">
        <f t="shared" si="16"/>
        <v>0</v>
      </c>
      <c r="R356" s="335" t="str">
        <f>VLOOKUP(F356,'3-Productie normen'!A:P,16,FALSE)</f>
        <v>S</v>
      </c>
      <c r="S356" s="335"/>
      <c r="U356" s="336">
        <f t="shared" si="17"/>
        <v>6057.52</v>
      </c>
      <c r="V356" s="2"/>
    </row>
    <row r="357" spans="1:22" ht="14.1" customHeight="1">
      <c r="A357" s="75">
        <v>357</v>
      </c>
      <c r="B357" s="300" t="s">
        <v>41</v>
      </c>
      <c r="C357" s="481" t="s">
        <v>135</v>
      </c>
      <c r="D357" s="483" t="s">
        <v>629</v>
      </c>
      <c r="E357" s="536" t="s">
        <v>630</v>
      </c>
      <c r="F357" s="300" t="s">
        <v>100</v>
      </c>
      <c r="G357" s="72" t="s">
        <v>240</v>
      </c>
      <c r="H357" s="482" t="s">
        <v>196</v>
      </c>
      <c r="I357" s="537">
        <v>9.4749999999999996</v>
      </c>
      <c r="J357" s="526"/>
      <c r="K357" s="333">
        <f t="shared" si="15"/>
        <v>0</v>
      </c>
      <c r="L357" s="534" t="s">
        <v>147</v>
      </c>
      <c r="M357" s="538"/>
      <c r="N357" s="247">
        <f>IF(L357="nio",0,IF(L357&gt;0,L357*I357/P357,0))*VLOOKUP(B357,'2-Kosten per locatie'!$A$14:$C$31,3,FALSE)</f>
        <v>0</v>
      </c>
      <c r="O357" s="247">
        <f>IF(M357&gt;0,M357*I357/Q357,0)*VLOOKUP(B357,'2-Kosten per locatie'!$A$14:$C$31,3,FALSE)</f>
        <v>0</v>
      </c>
      <c r="P357" s="334">
        <f>IF(L357="nio",0,IF(L357&gt;0,VLOOKUP(F357,'3-Productie normen'!A:O,VLOOKUP(L357,'3-Productie normen'!$B$38:$C$48,2,FALSE),FALSE)))*J357</f>
        <v>0</v>
      </c>
      <c r="Q357" s="334">
        <f t="shared" si="16"/>
        <v>0</v>
      </c>
      <c r="R357" s="335" t="str">
        <f>VLOOKUP(F357,'3-Productie normen'!A:P,16,FALSE)</f>
        <v>nvt</v>
      </c>
      <c r="S357" s="335"/>
      <c r="U357" s="336">
        <f t="shared" si="17"/>
        <v>0</v>
      </c>
      <c r="V357" s="2"/>
    </row>
    <row r="358" spans="1:22" ht="14.1" customHeight="1">
      <c r="A358" s="75">
        <v>358</v>
      </c>
      <c r="B358" s="300" t="s">
        <v>41</v>
      </c>
      <c r="C358" s="481" t="s">
        <v>135</v>
      </c>
      <c r="D358" s="483" t="s">
        <v>631</v>
      </c>
      <c r="E358" s="536" t="s">
        <v>632</v>
      </c>
      <c r="F358" s="72" t="s">
        <v>86</v>
      </c>
      <c r="G358" s="72" t="s">
        <v>240</v>
      </c>
      <c r="H358" s="482" t="s">
        <v>196</v>
      </c>
      <c r="I358" s="537">
        <v>82.91117715</v>
      </c>
      <c r="J358" s="526"/>
      <c r="K358" s="333">
        <f t="shared" si="15"/>
        <v>200</v>
      </c>
      <c r="L358" s="534">
        <v>200</v>
      </c>
      <c r="M358" s="538"/>
      <c r="N358" s="247" t="e">
        <f>IF(L358="nio",0,IF(L358&gt;0,L358*I358/P358,0))*VLOOKUP(B358,'2-Kosten per locatie'!$A$14:$C$31,3,FALSE)</f>
        <v>#DIV/0!</v>
      </c>
      <c r="O358" s="247">
        <f>IF(M358&gt;0,M358*I358/Q358,0)*VLOOKUP(B358,'2-Kosten per locatie'!$A$14:$C$31,3,FALSE)</f>
        <v>0</v>
      </c>
      <c r="P358" s="334">
        <f>IF(L358="nio",0,IF(L358&gt;0,VLOOKUP(F358,'3-Productie normen'!A:O,VLOOKUP(L358,'3-Productie normen'!$B$38:$C$48,2,FALSE),FALSE)))*J358</f>
        <v>0</v>
      </c>
      <c r="Q358" s="334">
        <f t="shared" si="16"/>
        <v>0</v>
      </c>
      <c r="R358" s="335" t="str">
        <f>VLOOKUP(F358,'3-Productie normen'!A:P,16,FALSE)</f>
        <v>V</v>
      </c>
      <c r="S358" s="335"/>
      <c r="U358" s="336">
        <f t="shared" si="17"/>
        <v>16582.235430000001</v>
      </c>
      <c r="V358" s="2"/>
    </row>
    <row r="359" spans="1:22" ht="14.1" customHeight="1">
      <c r="A359" s="75">
        <v>359</v>
      </c>
      <c r="B359" s="300" t="s">
        <v>41</v>
      </c>
      <c r="C359" s="481" t="s">
        <v>135</v>
      </c>
      <c r="D359" s="483" t="s">
        <v>633</v>
      </c>
      <c r="E359" s="536" t="s">
        <v>634</v>
      </c>
      <c r="F359" s="72" t="s">
        <v>89</v>
      </c>
      <c r="G359" s="72" t="s">
        <v>240</v>
      </c>
      <c r="H359" s="482" t="s">
        <v>196</v>
      </c>
      <c r="I359" s="537">
        <v>30.614999999999998</v>
      </c>
      <c r="J359" s="526"/>
      <c r="K359" s="333">
        <f t="shared" si="15"/>
        <v>200</v>
      </c>
      <c r="L359" s="534">
        <v>200</v>
      </c>
      <c r="M359" s="538"/>
      <c r="N359" s="247" t="e">
        <f>IF(L359="nio",0,IF(L359&gt;0,L359*I359/P359,0))*VLOOKUP(B359,'2-Kosten per locatie'!$A$14:$C$31,3,FALSE)</f>
        <v>#DIV/0!</v>
      </c>
      <c r="O359" s="247">
        <f>IF(M359&gt;0,M359*I359/Q359,0)*VLOOKUP(B359,'2-Kosten per locatie'!$A$14:$C$31,3,FALSE)</f>
        <v>0</v>
      </c>
      <c r="P359" s="334">
        <f>IF(L359="nio",0,IF(L359&gt;0,VLOOKUP(F359,'3-Productie normen'!A:O,VLOOKUP(L359,'3-Productie normen'!$B$38:$C$48,2,FALSE),FALSE)))*J359</f>
        <v>0</v>
      </c>
      <c r="Q359" s="334">
        <f t="shared" si="16"/>
        <v>0</v>
      </c>
      <c r="R359" s="335" t="str">
        <f>VLOOKUP(F359,'3-Productie normen'!A:P,16,FALSE)</f>
        <v>L</v>
      </c>
      <c r="S359" s="335"/>
      <c r="U359" s="336">
        <f t="shared" si="17"/>
        <v>6123</v>
      </c>
      <c r="V359" s="2"/>
    </row>
    <row r="360" spans="1:22" ht="14.1" customHeight="1">
      <c r="A360" s="75">
        <v>360</v>
      </c>
      <c r="B360" s="300" t="s">
        <v>41</v>
      </c>
      <c r="C360" s="481" t="s">
        <v>135</v>
      </c>
      <c r="D360" s="483" t="s">
        <v>635</v>
      </c>
      <c r="E360" s="536" t="s">
        <v>632</v>
      </c>
      <c r="F360" s="72" t="s">
        <v>86</v>
      </c>
      <c r="G360" s="72" t="s">
        <v>240</v>
      </c>
      <c r="H360" s="482" t="s">
        <v>196</v>
      </c>
      <c r="I360" s="537">
        <v>14.8597</v>
      </c>
      <c r="J360" s="526"/>
      <c r="K360" s="333">
        <f t="shared" si="15"/>
        <v>200</v>
      </c>
      <c r="L360" s="534">
        <v>200</v>
      </c>
      <c r="M360" s="538"/>
      <c r="N360" s="247" t="e">
        <f>IF(L360="nio",0,IF(L360&gt;0,L360*I360/P360,0))*VLOOKUP(B360,'2-Kosten per locatie'!$A$14:$C$31,3,FALSE)</f>
        <v>#DIV/0!</v>
      </c>
      <c r="O360" s="247">
        <f>IF(M360&gt;0,M360*I360/Q360,0)*VLOOKUP(B360,'2-Kosten per locatie'!$A$14:$C$31,3,FALSE)</f>
        <v>0</v>
      </c>
      <c r="P360" s="334">
        <f>IF(L360="nio",0,IF(L360&gt;0,VLOOKUP(F360,'3-Productie normen'!A:O,VLOOKUP(L360,'3-Productie normen'!$B$38:$C$48,2,FALSE),FALSE)))*J360</f>
        <v>0</v>
      </c>
      <c r="Q360" s="334">
        <f t="shared" si="16"/>
        <v>0</v>
      </c>
      <c r="R360" s="335" t="str">
        <f>VLOOKUP(F360,'3-Productie normen'!A:P,16,FALSE)</f>
        <v>V</v>
      </c>
      <c r="S360" s="335"/>
      <c r="U360" s="336">
        <f t="shared" si="17"/>
        <v>2971.94</v>
      </c>
      <c r="V360" s="2"/>
    </row>
    <row r="361" spans="1:22" ht="14.1" customHeight="1">
      <c r="A361" s="75">
        <v>361</v>
      </c>
      <c r="B361" s="300" t="s">
        <v>41</v>
      </c>
      <c r="C361" s="481" t="s">
        <v>135</v>
      </c>
      <c r="D361" s="483" t="s">
        <v>636</v>
      </c>
      <c r="E361" s="536" t="s">
        <v>97</v>
      </c>
      <c r="F361" s="72" t="s">
        <v>97</v>
      </c>
      <c r="G361" s="72" t="s">
        <v>240</v>
      </c>
      <c r="H361" s="482" t="s">
        <v>196</v>
      </c>
      <c r="I361" s="537">
        <v>15.410688</v>
      </c>
      <c r="J361" s="526"/>
      <c r="K361" s="333">
        <f t="shared" si="15"/>
        <v>200</v>
      </c>
      <c r="L361" s="534">
        <v>200</v>
      </c>
      <c r="M361" s="538"/>
      <c r="N361" s="247" t="e">
        <f>IF(L361="nio",0,IF(L361&gt;0,L361*I361/P361,0))*VLOOKUP(B361,'2-Kosten per locatie'!$A$14:$C$31,3,FALSE)</f>
        <v>#DIV/0!</v>
      </c>
      <c r="O361" s="247">
        <f>IF(M361&gt;0,M361*I361/Q361,0)*VLOOKUP(B361,'2-Kosten per locatie'!$A$14:$C$31,3,FALSE)</f>
        <v>0</v>
      </c>
      <c r="P361" s="334">
        <f>IF(L361="nio",0,IF(L361&gt;0,VLOOKUP(F361,'3-Productie normen'!A:O,VLOOKUP(L361,'3-Productie normen'!$B$38:$C$48,2,FALSE),FALSE)))*J361</f>
        <v>0</v>
      </c>
      <c r="Q361" s="334">
        <f t="shared" si="16"/>
        <v>0</v>
      </c>
      <c r="R361" s="335" t="str">
        <f>VLOOKUP(F361,'3-Productie normen'!A:P,16,FALSE)</f>
        <v>V</v>
      </c>
      <c r="S361" s="335"/>
      <c r="U361" s="336">
        <f t="shared" si="17"/>
        <v>3082.1376</v>
      </c>
      <c r="V361" s="2"/>
    </row>
    <row r="362" spans="1:22" ht="14.1" customHeight="1">
      <c r="A362" s="75">
        <v>362</v>
      </c>
      <c r="B362" s="300" t="s">
        <v>41</v>
      </c>
      <c r="C362" s="481" t="s">
        <v>135</v>
      </c>
      <c r="D362" s="483" t="s">
        <v>637</v>
      </c>
      <c r="E362" s="536" t="s">
        <v>638</v>
      </c>
      <c r="F362" s="300" t="s">
        <v>100</v>
      </c>
      <c r="G362" s="72" t="s">
        <v>240</v>
      </c>
      <c r="H362" s="482" t="s">
        <v>196</v>
      </c>
      <c r="I362" s="537">
        <v>3.9041913799999999</v>
      </c>
      <c r="J362" s="526"/>
      <c r="K362" s="333">
        <f t="shared" si="15"/>
        <v>0</v>
      </c>
      <c r="L362" s="534" t="s">
        <v>147</v>
      </c>
      <c r="M362" s="534"/>
      <c r="N362" s="247">
        <f>IF(L362="nio",0,IF(L362&gt;0,L362*I362/P362,0))*VLOOKUP(B362,'2-Kosten per locatie'!$A$14:$C$31,3,FALSE)</f>
        <v>0</v>
      </c>
      <c r="O362" s="247">
        <f>IF(M362&gt;0,M362*I362/Q362,0)*VLOOKUP(B362,'2-Kosten per locatie'!$A$14:$C$31,3,FALSE)</f>
        <v>0</v>
      </c>
      <c r="P362" s="334">
        <f>IF(L362="nio",0,IF(L362&gt;0,VLOOKUP(F362,'3-Productie normen'!A:O,VLOOKUP(L362,'3-Productie normen'!$B$38:$C$48,2,FALSE),FALSE)))*J362</f>
        <v>0</v>
      </c>
      <c r="Q362" s="334">
        <f t="shared" si="16"/>
        <v>0</v>
      </c>
      <c r="R362" s="335" t="str">
        <f>VLOOKUP(F362,'3-Productie normen'!A:P,16,FALSE)</f>
        <v>nvt</v>
      </c>
      <c r="S362" s="335"/>
      <c r="U362" s="336">
        <f t="shared" si="17"/>
        <v>0</v>
      </c>
      <c r="V362" s="2"/>
    </row>
    <row r="363" spans="1:22" ht="14.1" customHeight="1">
      <c r="A363" s="75">
        <v>363</v>
      </c>
      <c r="B363" s="300" t="s">
        <v>41</v>
      </c>
      <c r="C363" s="481" t="s">
        <v>135</v>
      </c>
      <c r="D363" s="483" t="s">
        <v>639</v>
      </c>
      <c r="E363" s="536" t="s">
        <v>640</v>
      </c>
      <c r="F363" s="300" t="s">
        <v>100</v>
      </c>
      <c r="G363" s="72" t="s">
        <v>240</v>
      </c>
      <c r="H363" s="482" t="s">
        <v>196</v>
      </c>
      <c r="I363" s="537">
        <v>23.737947009999999</v>
      </c>
      <c r="J363" s="526"/>
      <c r="K363" s="333">
        <f t="shared" si="15"/>
        <v>0</v>
      </c>
      <c r="L363" s="534" t="s">
        <v>147</v>
      </c>
      <c r="M363" s="534"/>
      <c r="N363" s="247">
        <f>IF(L363="nio",0,IF(L363&gt;0,L363*I363/P363,0))*VLOOKUP(B363,'2-Kosten per locatie'!$A$14:$C$31,3,FALSE)</f>
        <v>0</v>
      </c>
      <c r="O363" s="247">
        <f>IF(M363&gt;0,M363*I363/Q363,0)*VLOOKUP(B363,'2-Kosten per locatie'!$A$14:$C$31,3,FALSE)</f>
        <v>0</v>
      </c>
      <c r="P363" s="334">
        <f>IF(L363="nio",0,IF(L363&gt;0,VLOOKUP(F363,'3-Productie normen'!A:O,VLOOKUP(L363,'3-Productie normen'!$B$38:$C$48,2,FALSE),FALSE)))*J363</f>
        <v>0</v>
      </c>
      <c r="Q363" s="334">
        <f t="shared" si="16"/>
        <v>0</v>
      </c>
      <c r="R363" s="335" t="str">
        <f>VLOOKUP(F363,'3-Productie normen'!A:P,16,FALSE)</f>
        <v>nvt</v>
      </c>
      <c r="S363" s="335"/>
      <c r="U363" s="336">
        <f t="shared" si="17"/>
        <v>0</v>
      </c>
      <c r="V363" s="2"/>
    </row>
    <row r="364" spans="1:22" ht="14.1" customHeight="1">
      <c r="A364" s="75">
        <v>364</v>
      </c>
      <c r="B364" s="300" t="s">
        <v>41</v>
      </c>
      <c r="C364" s="481" t="s">
        <v>135</v>
      </c>
      <c r="D364" s="483" t="s">
        <v>641</v>
      </c>
      <c r="E364" s="536" t="s">
        <v>642</v>
      </c>
      <c r="F364" s="72" t="s">
        <v>94</v>
      </c>
      <c r="G364" s="72" t="s">
        <v>240</v>
      </c>
      <c r="H364" s="482" t="s">
        <v>196</v>
      </c>
      <c r="I364" s="537">
        <v>26.867208649999998</v>
      </c>
      <c r="J364" s="526"/>
      <c r="K364" s="333">
        <f t="shared" si="15"/>
        <v>200</v>
      </c>
      <c r="L364" s="534">
        <v>200</v>
      </c>
      <c r="M364" s="534"/>
      <c r="N364" s="247" t="e">
        <f>IF(L364="nio",0,IF(L364&gt;0,L364*I364/P364,0))*VLOOKUP(B364,'2-Kosten per locatie'!$A$14:$C$31,3,FALSE)</f>
        <v>#DIV/0!</v>
      </c>
      <c r="O364" s="247">
        <f>IF(M364&gt;0,M364*I364/Q364,0)*VLOOKUP(B364,'2-Kosten per locatie'!$A$14:$C$31,3,FALSE)</f>
        <v>0</v>
      </c>
      <c r="P364" s="334">
        <f>IF(L364="nio",0,IF(L364&gt;0,VLOOKUP(F364,'3-Productie normen'!A:O,VLOOKUP(L364,'3-Productie normen'!$B$38:$C$48,2,FALSE),FALSE)))*J364</f>
        <v>0</v>
      </c>
      <c r="Q364" s="334">
        <f t="shared" si="16"/>
        <v>0</v>
      </c>
      <c r="R364" s="335" t="str">
        <f>VLOOKUP(F364,'3-Productie normen'!A:P,16,FALSE)</f>
        <v>V</v>
      </c>
      <c r="S364" s="335"/>
      <c r="U364" s="336">
        <f t="shared" si="17"/>
        <v>5373.4417299999996</v>
      </c>
      <c r="V364" s="2"/>
    </row>
    <row r="365" spans="1:22" ht="14.1" customHeight="1">
      <c r="A365" s="75">
        <v>365</v>
      </c>
      <c r="B365" s="300" t="s">
        <v>41</v>
      </c>
      <c r="C365" s="481" t="s">
        <v>135</v>
      </c>
      <c r="D365" s="483" t="s">
        <v>643</v>
      </c>
      <c r="E365" s="536" t="s">
        <v>644</v>
      </c>
      <c r="F365" s="300" t="s">
        <v>100</v>
      </c>
      <c r="G365" s="72" t="s">
        <v>240</v>
      </c>
      <c r="H365" s="482" t="s">
        <v>196</v>
      </c>
      <c r="I365" s="537">
        <v>0.59972000000000003</v>
      </c>
      <c r="J365" s="526"/>
      <c r="K365" s="333">
        <f t="shared" si="15"/>
        <v>0</v>
      </c>
      <c r="L365" s="534" t="s">
        <v>147</v>
      </c>
      <c r="M365" s="538"/>
      <c r="N365" s="247">
        <f>IF(L365="nio",0,IF(L365&gt;0,L365*I365/P365,0))*VLOOKUP(B365,'2-Kosten per locatie'!$A$14:$C$31,3,FALSE)</f>
        <v>0</v>
      </c>
      <c r="O365" s="247">
        <f>IF(M365&gt;0,M365*I365/Q365,0)*VLOOKUP(B365,'2-Kosten per locatie'!$A$14:$C$31,3,FALSE)</f>
        <v>0</v>
      </c>
      <c r="P365" s="334">
        <f>IF(L365="nio",0,IF(L365&gt;0,VLOOKUP(F365,'3-Productie normen'!A:O,VLOOKUP(L365,'3-Productie normen'!$B$38:$C$48,2,FALSE),FALSE)))*J365</f>
        <v>0</v>
      </c>
      <c r="Q365" s="334">
        <f t="shared" si="16"/>
        <v>0</v>
      </c>
      <c r="R365" s="335" t="str">
        <f>VLOOKUP(F365,'3-Productie normen'!A:P,16,FALSE)</f>
        <v>nvt</v>
      </c>
      <c r="S365" s="335"/>
      <c r="U365" s="336">
        <f t="shared" si="17"/>
        <v>0</v>
      </c>
      <c r="V365" s="2"/>
    </row>
    <row r="366" spans="1:22" ht="14.1" customHeight="1">
      <c r="A366" s="75">
        <v>366</v>
      </c>
      <c r="B366" s="300" t="s">
        <v>41</v>
      </c>
      <c r="C366" s="481" t="s">
        <v>135</v>
      </c>
      <c r="D366" s="483" t="s">
        <v>645</v>
      </c>
      <c r="E366" s="536" t="s">
        <v>646</v>
      </c>
      <c r="F366" s="300" t="s">
        <v>100</v>
      </c>
      <c r="G366" s="72" t="s">
        <v>240</v>
      </c>
      <c r="H366" s="482" t="s">
        <v>196</v>
      </c>
      <c r="I366" s="537">
        <v>14.3508</v>
      </c>
      <c r="J366" s="526"/>
      <c r="K366" s="333">
        <f t="shared" si="15"/>
        <v>0</v>
      </c>
      <c r="L366" s="534" t="s">
        <v>147</v>
      </c>
      <c r="M366" s="538"/>
      <c r="N366" s="247">
        <f>IF(L366="nio",0,IF(L366&gt;0,L366*I366/P366,0))*VLOOKUP(B366,'2-Kosten per locatie'!$A$14:$C$31,3,FALSE)</f>
        <v>0</v>
      </c>
      <c r="O366" s="247">
        <f>IF(M366&gt;0,M366*I366/Q366,0)*VLOOKUP(B366,'2-Kosten per locatie'!$A$14:$C$31,3,FALSE)</f>
        <v>0</v>
      </c>
      <c r="P366" s="334">
        <f>IF(L366="nio",0,IF(L366&gt;0,VLOOKUP(F366,'3-Productie normen'!A:O,VLOOKUP(L366,'3-Productie normen'!$B$38:$C$48,2,FALSE),FALSE)))*J366</f>
        <v>0</v>
      </c>
      <c r="Q366" s="334">
        <f t="shared" si="16"/>
        <v>0</v>
      </c>
      <c r="R366" s="335" t="str">
        <f>VLOOKUP(F366,'3-Productie normen'!A:P,16,FALSE)</f>
        <v>nvt</v>
      </c>
      <c r="S366" s="335"/>
      <c r="U366" s="336">
        <f t="shared" si="17"/>
        <v>0</v>
      </c>
      <c r="V366" s="2"/>
    </row>
    <row r="367" spans="1:22" ht="14.1" customHeight="1">
      <c r="A367" s="75">
        <v>367</v>
      </c>
      <c r="B367" s="300" t="s">
        <v>41</v>
      </c>
      <c r="C367" s="481" t="s">
        <v>135</v>
      </c>
      <c r="D367" s="483" t="s">
        <v>647</v>
      </c>
      <c r="E367" s="536" t="s">
        <v>648</v>
      </c>
      <c r="F367" s="300" t="s">
        <v>100</v>
      </c>
      <c r="G367" s="72" t="s">
        <v>240</v>
      </c>
      <c r="H367" s="482" t="s">
        <v>196</v>
      </c>
      <c r="I367" s="537">
        <v>10.13696</v>
      </c>
      <c r="J367" s="526"/>
      <c r="K367" s="333">
        <f t="shared" si="15"/>
        <v>0</v>
      </c>
      <c r="L367" s="534" t="s">
        <v>147</v>
      </c>
      <c r="M367" s="538"/>
      <c r="N367" s="247">
        <f>IF(L367="nio",0,IF(L367&gt;0,L367*I367/P367,0))*VLOOKUP(B367,'2-Kosten per locatie'!$A$14:$C$31,3,FALSE)</f>
        <v>0</v>
      </c>
      <c r="O367" s="247">
        <f>IF(M367&gt;0,M367*I367/Q367,0)*VLOOKUP(B367,'2-Kosten per locatie'!$A$14:$C$31,3,FALSE)</f>
        <v>0</v>
      </c>
      <c r="P367" s="334">
        <f>IF(L367="nio",0,IF(L367&gt;0,VLOOKUP(F367,'3-Productie normen'!A:O,VLOOKUP(L367,'3-Productie normen'!$B$38:$C$48,2,FALSE),FALSE)))*J367</f>
        <v>0</v>
      </c>
      <c r="Q367" s="334">
        <f t="shared" si="16"/>
        <v>0</v>
      </c>
      <c r="R367" s="335" t="str">
        <f>VLOOKUP(F367,'3-Productie normen'!A:P,16,FALSE)</f>
        <v>nvt</v>
      </c>
      <c r="S367" s="335"/>
      <c r="U367" s="336">
        <f t="shared" si="17"/>
        <v>0</v>
      </c>
      <c r="V367" s="2"/>
    </row>
    <row r="368" spans="1:22" ht="14.1" customHeight="1">
      <c r="A368" s="75">
        <v>368</v>
      </c>
      <c r="B368" s="300" t="s">
        <v>41</v>
      </c>
      <c r="C368" s="481" t="s">
        <v>135</v>
      </c>
      <c r="D368" s="483" t="s">
        <v>649</v>
      </c>
      <c r="E368" s="536" t="s">
        <v>650</v>
      </c>
      <c r="F368" s="316" t="s">
        <v>82</v>
      </c>
      <c r="G368" s="72" t="s">
        <v>186</v>
      </c>
      <c r="H368" s="482" t="s">
        <v>196</v>
      </c>
      <c r="I368" s="537">
        <v>2.7746</v>
      </c>
      <c r="J368" s="526"/>
      <c r="K368" s="333">
        <f t="shared" si="15"/>
        <v>200</v>
      </c>
      <c r="L368" s="534">
        <v>200</v>
      </c>
      <c r="M368" s="538"/>
      <c r="N368" s="247" t="e">
        <f>IF(L368="nio",0,IF(L368&gt;0,L368*I368/P368,0))*VLOOKUP(B368,'2-Kosten per locatie'!$A$14:$C$31,3,FALSE)</f>
        <v>#DIV/0!</v>
      </c>
      <c r="O368" s="247">
        <f>IF(M368&gt;0,M368*I368/Q368,0)*VLOOKUP(B368,'2-Kosten per locatie'!$A$14:$C$31,3,FALSE)</f>
        <v>0</v>
      </c>
      <c r="P368" s="334">
        <f>IF(L368="nio",0,IF(L368&gt;0,VLOOKUP(F368,'3-Productie normen'!A:O,VLOOKUP(L368,'3-Productie normen'!$B$38:$C$48,2,FALSE),FALSE)))*J368</f>
        <v>0</v>
      </c>
      <c r="Q368" s="334">
        <f t="shared" si="16"/>
        <v>0</v>
      </c>
      <c r="R368" s="335" t="str">
        <f>VLOOKUP(F368,'3-Productie normen'!A:P,16,FALSE)</f>
        <v>S</v>
      </c>
      <c r="S368" s="335"/>
      <c r="U368" s="336">
        <f t="shared" si="17"/>
        <v>554.91999999999996</v>
      </c>
      <c r="V368" s="2"/>
    </row>
    <row r="369" spans="1:22" ht="14.1" customHeight="1">
      <c r="A369" s="75">
        <v>369</v>
      </c>
      <c r="B369" s="300" t="s">
        <v>41</v>
      </c>
      <c r="C369" s="481" t="s">
        <v>135</v>
      </c>
      <c r="D369" s="483" t="s">
        <v>651</v>
      </c>
      <c r="E369" s="536" t="s">
        <v>652</v>
      </c>
      <c r="F369" s="536" t="s">
        <v>95</v>
      </c>
      <c r="G369" s="72" t="s">
        <v>186</v>
      </c>
      <c r="H369" s="482" t="s">
        <v>187</v>
      </c>
      <c r="I369" s="537">
        <v>4.0739999999999998</v>
      </c>
      <c r="J369" s="526"/>
      <c r="K369" s="333">
        <f t="shared" si="15"/>
        <v>400</v>
      </c>
      <c r="L369" s="534">
        <v>200</v>
      </c>
      <c r="M369" s="538">
        <v>200</v>
      </c>
      <c r="N369" s="247" t="e">
        <f>IF(L369="nio",0,IF(L369&gt;0,L369*I369/P369,0))*VLOOKUP(B369,'2-Kosten per locatie'!$A$14:$C$31,3,FALSE)</f>
        <v>#DIV/0!</v>
      </c>
      <c r="O369" s="247" t="e">
        <f>IF(M369&gt;0,M369*I369/Q369,0)*VLOOKUP(B369,'2-Kosten per locatie'!$A$14:$C$31,3,FALSE)</f>
        <v>#DIV/0!</v>
      </c>
      <c r="P369" s="334">
        <f>IF(L369="nio",0,IF(L369&gt;0,VLOOKUP(F369,'3-Productie normen'!A:O,VLOOKUP(L369,'3-Productie normen'!$B$38:$C$48,2,FALSE),FALSE)))*J369</f>
        <v>0</v>
      </c>
      <c r="Q369" s="334">
        <f t="shared" si="16"/>
        <v>0</v>
      </c>
      <c r="R369" s="335" t="str">
        <f>VLOOKUP(F369,'3-Productie normen'!A:P,16,FALSE)</f>
        <v>S</v>
      </c>
      <c r="S369" s="335"/>
      <c r="U369" s="336">
        <f t="shared" si="17"/>
        <v>1629.6</v>
      </c>
      <c r="V369" s="2"/>
    </row>
    <row r="370" spans="1:22" ht="14.1" customHeight="1">
      <c r="A370" s="75">
        <v>370</v>
      </c>
      <c r="B370" s="300" t="s">
        <v>41</v>
      </c>
      <c r="C370" s="481" t="s">
        <v>135</v>
      </c>
      <c r="D370" s="483" t="s">
        <v>653</v>
      </c>
      <c r="E370" s="536" t="s">
        <v>589</v>
      </c>
      <c r="F370" s="72" t="s">
        <v>88</v>
      </c>
      <c r="G370" s="72" t="s">
        <v>186</v>
      </c>
      <c r="H370" s="482" t="s">
        <v>196</v>
      </c>
      <c r="I370" s="537">
        <v>10.3521</v>
      </c>
      <c r="J370" s="526"/>
      <c r="K370" s="333">
        <f t="shared" si="15"/>
        <v>400</v>
      </c>
      <c r="L370" s="534">
        <v>200</v>
      </c>
      <c r="M370" s="538">
        <v>200</v>
      </c>
      <c r="N370" s="247" t="e">
        <f>IF(L370="nio",0,IF(L370&gt;0,L370*I370/P370,0))*VLOOKUP(B370,'2-Kosten per locatie'!$A$14:$C$31,3,FALSE)</f>
        <v>#DIV/0!</v>
      </c>
      <c r="O370" s="247" t="e">
        <f>IF(M370&gt;0,M370*I370/Q370,0)*VLOOKUP(B370,'2-Kosten per locatie'!$A$14:$C$31,3,FALSE)</f>
        <v>#DIV/0!</v>
      </c>
      <c r="P370" s="334">
        <f>IF(L370="nio",0,IF(L370&gt;0,VLOOKUP(F370,'3-Productie normen'!A:O,VLOOKUP(L370,'3-Productie normen'!$B$38:$C$48,2,FALSE),FALSE)))*J370</f>
        <v>0</v>
      </c>
      <c r="Q370" s="334">
        <f t="shared" si="16"/>
        <v>0</v>
      </c>
      <c r="R370" s="335" t="str">
        <f>VLOOKUP(F370,'3-Productie normen'!A:P,16,FALSE)</f>
        <v>S</v>
      </c>
      <c r="S370" s="335"/>
      <c r="U370" s="336">
        <f t="shared" si="17"/>
        <v>4140.84</v>
      </c>
      <c r="V370" s="2"/>
    </row>
    <row r="371" spans="1:22" ht="14.1" customHeight="1">
      <c r="A371" s="75">
        <v>371</v>
      </c>
      <c r="B371" s="300" t="s">
        <v>41</v>
      </c>
      <c r="C371" s="481" t="s">
        <v>135</v>
      </c>
      <c r="D371" s="483" t="s">
        <v>654</v>
      </c>
      <c r="E371" s="536" t="s">
        <v>650</v>
      </c>
      <c r="F371" s="316" t="s">
        <v>82</v>
      </c>
      <c r="G371" s="72" t="s">
        <v>186</v>
      </c>
      <c r="H371" s="482" t="s">
        <v>196</v>
      </c>
      <c r="I371" s="537">
        <v>2.9138999999999999</v>
      </c>
      <c r="J371" s="526"/>
      <c r="K371" s="333">
        <f t="shared" si="15"/>
        <v>200</v>
      </c>
      <c r="L371" s="534">
        <v>200</v>
      </c>
      <c r="M371" s="538"/>
      <c r="N371" s="247" t="e">
        <f>IF(L371="nio",0,IF(L371&gt;0,L371*I371/P371,0))*VLOOKUP(B371,'2-Kosten per locatie'!$A$14:$C$31,3,FALSE)</f>
        <v>#DIV/0!</v>
      </c>
      <c r="O371" s="247">
        <f>IF(M371&gt;0,M371*I371/Q371,0)*VLOOKUP(B371,'2-Kosten per locatie'!$A$14:$C$31,3,FALSE)</f>
        <v>0</v>
      </c>
      <c r="P371" s="334">
        <f>IF(L371="nio",0,IF(L371&gt;0,VLOOKUP(F371,'3-Productie normen'!A:O,VLOOKUP(L371,'3-Productie normen'!$B$38:$C$48,2,FALSE),FALSE)))*J371</f>
        <v>0</v>
      </c>
      <c r="Q371" s="334">
        <f t="shared" si="16"/>
        <v>0</v>
      </c>
      <c r="R371" s="335" t="str">
        <f>VLOOKUP(F371,'3-Productie normen'!A:P,16,FALSE)</f>
        <v>S</v>
      </c>
      <c r="S371" s="335"/>
      <c r="U371" s="336">
        <f t="shared" si="17"/>
        <v>582.78</v>
      </c>
      <c r="V371" s="2"/>
    </row>
    <row r="372" spans="1:22" ht="14.1" customHeight="1">
      <c r="A372" s="75">
        <v>372</v>
      </c>
      <c r="B372" s="300" t="s">
        <v>41</v>
      </c>
      <c r="C372" s="481" t="s">
        <v>135</v>
      </c>
      <c r="D372" s="483" t="s">
        <v>655</v>
      </c>
      <c r="E372" s="536" t="s">
        <v>656</v>
      </c>
      <c r="F372" s="72" t="s">
        <v>78</v>
      </c>
      <c r="G372" s="72" t="s">
        <v>240</v>
      </c>
      <c r="H372" s="482" t="s">
        <v>196</v>
      </c>
      <c r="I372" s="537">
        <v>704.64258364</v>
      </c>
      <c r="J372" s="526"/>
      <c r="K372" s="333">
        <f t="shared" si="15"/>
        <v>200</v>
      </c>
      <c r="L372" s="534">
        <v>200</v>
      </c>
      <c r="M372" s="538"/>
      <c r="N372" s="247" t="e">
        <f>IF(L372="nio",0,IF(L372&gt;0,L372*I372/P372,0))*VLOOKUP(B372,'2-Kosten per locatie'!$A$14:$C$31,3,FALSE)</f>
        <v>#DIV/0!</v>
      </c>
      <c r="O372" s="247">
        <f>IF(M372&gt;0,M372*I372/Q372,0)*VLOOKUP(B372,'2-Kosten per locatie'!$A$14:$C$31,3,FALSE)</f>
        <v>0</v>
      </c>
      <c r="P372" s="334">
        <f>IF(L372="nio",0,IF(L372&gt;0,VLOOKUP(F372,'3-Productie normen'!A:O,VLOOKUP(L372,'3-Productie normen'!$B$38:$C$48,2,FALSE),FALSE)))*J372</f>
        <v>0</v>
      </c>
      <c r="Q372" s="334">
        <f t="shared" si="16"/>
        <v>0</v>
      </c>
      <c r="R372" s="335" t="str">
        <f>VLOOKUP(F372,'3-Productie normen'!A:P,16,FALSE)</f>
        <v>V</v>
      </c>
      <c r="S372" s="335"/>
      <c r="U372" s="336">
        <f t="shared" si="17"/>
        <v>140928.51672799999</v>
      </c>
      <c r="V372" s="2"/>
    </row>
    <row r="373" spans="1:22" ht="14.1" customHeight="1">
      <c r="A373" s="75">
        <v>373</v>
      </c>
      <c r="B373" s="300" t="s">
        <v>41</v>
      </c>
      <c r="C373" s="481" t="s">
        <v>135</v>
      </c>
      <c r="D373" s="483" t="s">
        <v>657</v>
      </c>
      <c r="E373" s="536" t="s">
        <v>605</v>
      </c>
      <c r="F373" s="300" t="s">
        <v>86</v>
      </c>
      <c r="G373" s="72" t="s">
        <v>240</v>
      </c>
      <c r="H373" s="482" t="s">
        <v>196</v>
      </c>
      <c r="I373" s="537">
        <v>27.130293349999999</v>
      </c>
      <c r="J373" s="526"/>
      <c r="K373" s="333">
        <f t="shared" si="15"/>
        <v>200</v>
      </c>
      <c r="L373" s="534">
        <v>200</v>
      </c>
      <c r="M373" s="538"/>
      <c r="N373" s="247" t="e">
        <f>IF(L373="nio",0,IF(L373&gt;0,L373*I373/P373,0))*VLOOKUP(B373,'2-Kosten per locatie'!$A$14:$C$31,3,FALSE)</f>
        <v>#DIV/0!</v>
      </c>
      <c r="O373" s="247">
        <f>IF(M373&gt;0,M373*I373/Q373,0)*VLOOKUP(B373,'2-Kosten per locatie'!$A$14:$C$31,3,FALSE)</f>
        <v>0</v>
      </c>
      <c r="P373" s="334">
        <f>IF(L373="nio",0,IF(L373&gt;0,VLOOKUP(F373,'3-Productie normen'!A:O,VLOOKUP(L373,'3-Productie normen'!$B$38:$C$48,2,FALSE),FALSE)))*J373</f>
        <v>0</v>
      </c>
      <c r="Q373" s="334">
        <f t="shared" si="16"/>
        <v>0</v>
      </c>
      <c r="R373" s="335" t="str">
        <f>VLOOKUP(F373,'3-Productie normen'!A:P,16,FALSE)</f>
        <v>V</v>
      </c>
      <c r="S373" s="335"/>
      <c r="U373" s="336">
        <f t="shared" si="17"/>
        <v>5426.0586699999994</v>
      </c>
      <c r="V373" s="2"/>
    </row>
    <row r="374" spans="1:22" ht="14.1" customHeight="1">
      <c r="A374" s="75">
        <v>374</v>
      </c>
      <c r="B374" s="300" t="s">
        <v>41</v>
      </c>
      <c r="C374" s="481" t="s">
        <v>135</v>
      </c>
      <c r="D374" s="483" t="s">
        <v>658</v>
      </c>
      <c r="E374" s="536" t="s">
        <v>84</v>
      </c>
      <c r="F374" s="72" t="s">
        <v>84</v>
      </c>
      <c r="G374" s="72" t="s">
        <v>236</v>
      </c>
      <c r="H374" s="482" t="s">
        <v>237</v>
      </c>
      <c r="I374" s="537">
        <v>15.945475</v>
      </c>
      <c r="J374" s="526"/>
      <c r="K374" s="333">
        <f t="shared" si="15"/>
        <v>200</v>
      </c>
      <c r="L374" s="534">
        <v>200</v>
      </c>
      <c r="M374" s="538"/>
      <c r="N374" s="247" t="e">
        <f>IF(L374="nio",0,IF(L374&gt;0,L374*I374/P374,0))*VLOOKUP(B374,'2-Kosten per locatie'!$A$14:$C$31,3,FALSE)</f>
        <v>#DIV/0!</v>
      </c>
      <c r="O374" s="247">
        <f>IF(M374&gt;0,M374*I374/Q374,0)*VLOOKUP(B374,'2-Kosten per locatie'!$A$14:$C$31,3,FALSE)</f>
        <v>0</v>
      </c>
      <c r="P374" s="334">
        <f>IF(L374="nio",0,IF(L374&gt;0,VLOOKUP(F374,'3-Productie normen'!A:O,VLOOKUP(L374,'3-Productie normen'!$B$38:$C$48,2,FALSE),FALSE)))*J374</f>
        <v>0</v>
      </c>
      <c r="Q374" s="334">
        <f t="shared" si="16"/>
        <v>0</v>
      </c>
      <c r="R374" s="335" t="str">
        <f>VLOOKUP(F374,'3-Productie normen'!A:P,16,FALSE)</f>
        <v>V</v>
      </c>
      <c r="S374" s="335"/>
      <c r="U374" s="336">
        <f t="shared" si="17"/>
        <v>3189.0949999999998</v>
      </c>
      <c r="V374" s="2"/>
    </row>
    <row r="375" spans="1:22" ht="14.1" customHeight="1">
      <c r="A375" s="75">
        <v>375</v>
      </c>
      <c r="B375" s="300" t="s">
        <v>41</v>
      </c>
      <c r="C375" s="481" t="s">
        <v>135</v>
      </c>
      <c r="D375" s="483" t="s">
        <v>659</v>
      </c>
      <c r="E375" s="536" t="s">
        <v>660</v>
      </c>
      <c r="F375" s="300" t="s">
        <v>86</v>
      </c>
      <c r="G375" s="72" t="s">
        <v>240</v>
      </c>
      <c r="H375" s="482" t="s">
        <v>196</v>
      </c>
      <c r="I375" s="537">
        <v>16.721329319999999</v>
      </c>
      <c r="J375" s="526"/>
      <c r="K375" s="333">
        <f t="shared" si="15"/>
        <v>200</v>
      </c>
      <c r="L375" s="534">
        <v>200</v>
      </c>
      <c r="M375" s="538"/>
      <c r="N375" s="247" t="e">
        <f>IF(L375="nio",0,IF(L375&gt;0,L375*I375/P375,0))*VLOOKUP(B375,'2-Kosten per locatie'!$A$14:$C$31,3,FALSE)</f>
        <v>#DIV/0!</v>
      </c>
      <c r="O375" s="247">
        <f>IF(M375&gt;0,M375*I375/Q375,0)*VLOOKUP(B375,'2-Kosten per locatie'!$A$14:$C$31,3,FALSE)</f>
        <v>0</v>
      </c>
      <c r="P375" s="334">
        <f>IF(L375="nio",0,IF(L375&gt;0,VLOOKUP(F375,'3-Productie normen'!A:O,VLOOKUP(L375,'3-Productie normen'!$B$38:$C$48,2,FALSE),FALSE)))*J375</f>
        <v>0</v>
      </c>
      <c r="Q375" s="334">
        <f t="shared" si="16"/>
        <v>0</v>
      </c>
      <c r="R375" s="335" t="str">
        <f>VLOOKUP(F375,'3-Productie normen'!A:P,16,FALSE)</f>
        <v>V</v>
      </c>
      <c r="S375" s="335"/>
      <c r="U375" s="336">
        <f t="shared" si="17"/>
        <v>3344.265864</v>
      </c>
      <c r="V375" s="2"/>
    </row>
    <row r="376" spans="1:22" ht="14.1" customHeight="1">
      <c r="A376" s="75">
        <v>376</v>
      </c>
      <c r="B376" s="300" t="s">
        <v>41</v>
      </c>
      <c r="C376" s="481" t="s">
        <v>135</v>
      </c>
      <c r="D376" s="483" t="s">
        <v>661</v>
      </c>
      <c r="E376" s="536" t="s">
        <v>662</v>
      </c>
      <c r="F376" s="536" t="s">
        <v>76</v>
      </c>
      <c r="G376" s="72" t="s">
        <v>240</v>
      </c>
      <c r="H376" s="482" t="s">
        <v>196</v>
      </c>
      <c r="I376" s="537">
        <v>42.869478520000001</v>
      </c>
      <c r="J376" s="526"/>
      <c r="K376" s="333">
        <f t="shared" si="15"/>
        <v>120</v>
      </c>
      <c r="L376" s="534">
        <v>120</v>
      </c>
      <c r="M376" s="538"/>
      <c r="N376" s="247" t="e">
        <f>IF(L376="nio",0,IF(L376&gt;0,L376*I376/P376,0))*VLOOKUP(B376,'2-Kosten per locatie'!$A$14:$C$31,3,FALSE)</f>
        <v>#DIV/0!</v>
      </c>
      <c r="O376" s="247">
        <f>IF(M376&gt;0,M376*I376/Q376,0)*VLOOKUP(B376,'2-Kosten per locatie'!$A$14:$C$31,3,FALSE)</f>
        <v>0</v>
      </c>
      <c r="P376" s="334">
        <f>IF(L376="nio",0,IF(L376&gt;0,VLOOKUP(F376,'3-Productie normen'!A:O,VLOOKUP(L376,'3-Productie normen'!$B$38:$C$48,2,FALSE),FALSE)))*J376</f>
        <v>0</v>
      </c>
      <c r="Q376" s="334">
        <f t="shared" si="16"/>
        <v>0</v>
      </c>
      <c r="R376" s="335" t="str">
        <f>VLOOKUP(F376,'3-Productie normen'!A:P,16,FALSE)</f>
        <v>B</v>
      </c>
      <c r="S376" s="335"/>
      <c r="U376" s="336">
        <f t="shared" si="17"/>
        <v>5144.3374223999999</v>
      </c>
      <c r="V376" s="2"/>
    </row>
    <row r="377" spans="1:22" ht="14.1" customHeight="1">
      <c r="A377" s="75">
        <v>377</v>
      </c>
      <c r="B377" s="300" t="s">
        <v>41</v>
      </c>
      <c r="C377" s="481" t="s">
        <v>135</v>
      </c>
      <c r="D377" s="483" t="s">
        <v>663</v>
      </c>
      <c r="E377" s="536" t="s">
        <v>632</v>
      </c>
      <c r="F377" s="72" t="s">
        <v>86</v>
      </c>
      <c r="G377" s="72" t="s">
        <v>240</v>
      </c>
      <c r="H377" s="482" t="s">
        <v>196</v>
      </c>
      <c r="I377" s="537">
        <v>56.051335029999997</v>
      </c>
      <c r="J377" s="526"/>
      <c r="K377" s="333">
        <f t="shared" si="15"/>
        <v>200</v>
      </c>
      <c r="L377" s="534">
        <v>200</v>
      </c>
      <c r="M377" s="538"/>
      <c r="N377" s="247" t="e">
        <f>IF(L377="nio",0,IF(L377&gt;0,L377*I377/P377,0))*VLOOKUP(B377,'2-Kosten per locatie'!$A$14:$C$31,3,FALSE)</f>
        <v>#DIV/0!</v>
      </c>
      <c r="O377" s="247">
        <f>IF(M377&gt;0,M377*I377/Q377,0)*VLOOKUP(B377,'2-Kosten per locatie'!$A$14:$C$31,3,FALSE)</f>
        <v>0</v>
      </c>
      <c r="P377" s="334">
        <f>IF(L377="nio",0,IF(L377&gt;0,VLOOKUP(F377,'3-Productie normen'!A:O,VLOOKUP(L377,'3-Productie normen'!$B$38:$C$48,2,FALSE),FALSE)))*J377</f>
        <v>0</v>
      </c>
      <c r="Q377" s="334">
        <f t="shared" si="16"/>
        <v>0</v>
      </c>
      <c r="R377" s="335" t="str">
        <f>VLOOKUP(F377,'3-Productie normen'!A:P,16,FALSE)</f>
        <v>V</v>
      </c>
      <c r="S377" s="335"/>
      <c r="U377" s="336">
        <f t="shared" si="17"/>
        <v>11210.267006</v>
      </c>
      <c r="V377" s="2"/>
    </row>
    <row r="378" spans="1:22" ht="14.1" customHeight="1">
      <c r="A378" s="75">
        <v>378</v>
      </c>
      <c r="B378" s="300" t="s">
        <v>41</v>
      </c>
      <c r="C378" s="481" t="s">
        <v>135</v>
      </c>
      <c r="D378" s="483" t="s">
        <v>664</v>
      </c>
      <c r="E378" s="536" t="s">
        <v>665</v>
      </c>
      <c r="F378" s="72" t="s">
        <v>76</v>
      </c>
      <c r="G378" s="72" t="s">
        <v>240</v>
      </c>
      <c r="H378" s="482" t="s">
        <v>196</v>
      </c>
      <c r="I378" s="537">
        <v>31.773707829999999</v>
      </c>
      <c r="J378" s="526"/>
      <c r="K378" s="333">
        <f t="shared" si="15"/>
        <v>120</v>
      </c>
      <c r="L378" s="534">
        <v>120</v>
      </c>
      <c r="M378" s="538"/>
      <c r="N378" s="247" t="e">
        <f>IF(L378="nio",0,IF(L378&gt;0,L378*I378/P378,0))*VLOOKUP(B378,'2-Kosten per locatie'!$A$14:$C$31,3,FALSE)</f>
        <v>#DIV/0!</v>
      </c>
      <c r="O378" s="247">
        <f>IF(M378&gt;0,M378*I378/Q378,0)*VLOOKUP(B378,'2-Kosten per locatie'!$A$14:$C$31,3,FALSE)</f>
        <v>0</v>
      </c>
      <c r="P378" s="334">
        <f>IF(L378="nio",0,IF(L378&gt;0,VLOOKUP(F378,'3-Productie normen'!A:O,VLOOKUP(L378,'3-Productie normen'!$B$38:$C$48,2,FALSE),FALSE)))*J378</f>
        <v>0</v>
      </c>
      <c r="Q378" s="334">
        <f t="shared" si="16"/>
        <v>0</v>
      </c>
      <c r="R378" s="335" t="str">
        <f>VLOOKUP(F378,'3-Productie normen'!A:P,16,FALSE)</f>
        <v>B</v>
      </c>
      <c r="S378" s="335"/>
      <c r="U378" s="336">
        <f t="shared" si="17"/>
        <v>3812.8449396000001</v>
      </c>
      <c r="V378" s="2"/>
    </row>
    <row r="379" spans="1:22" ht="14.1" customHeight="1">
      <c r="A379" s="75">
        <v>379</v>
      </c>
      <c r="B379" s="300" t="s">
        <v>41</v>
      </c>
      <c r="C379" s="481" t="s">
        <v>135</v>
      </c>
      <c r="D379" s="483" t="s">
        <v>666</v>
      </c>
      <c r="E379" s="536" t="s">
        <v>579</v>
      </c>
      <c r="F379" s="300" t="s">
        <v>99</v>
      </c>
      <c r="G379" s="72" t="s">
        <v>240</v>
      </c>
      <c r="H379" s="482" t="s">
        <v>196</v>
      </c>
      <c r="I379" s="537">
        <v>11.010358370000001</v>
      </c>
      <c r="J379" s="526"/>
      <c r="K379" s="333">
        <f t="shared" si="15"/>
        <v>200</v>
      </c>
      <c r="L379" s="534">
        <v>200</v>
      </c>
      <c r="M379" s="538"/>
      <c r="N379" s="247" t="e">
        <f>IF(L379="nio",0,IF(L379&gt;0,L379*I379/P379,0))*VLOOKUP(B379,'2-Kosten per locatie'!$A$14:$C$31,3,FALSE)</f>
        <v>#DIV/0!</v>
      </c>
      <c r="O379" s="247">
        <f>IF(M379&gt;0,M379*I379/Q379,0)*VLOOKUP(B379,'2-Kosten per locatie'!$A$14:$C$31,3,FALSE)</f>
        <v>0</v>
      </c>
      <c r="P379" s="334">
        <f>IF(L379="nio",0,IF(L379&gt;0,VLOOKUP(F379,'3-Productie normen'!A:O,VLOOKUP(L379,'3-Productie normen'!$B$38:$C$48,2,FALSE),FALSE)))*J379</f>
        <v>0</v>
      </c>
      <c r="Q379" s="334">
        <f t="shared" si="16"/>
        <v>0</v>
      </c>
      <c r="R379" s="335" t="str">
        <f>VLOOKUP(F379,'3-Productie normen'!A:P,16,FALSE)</f>
        <v>B</v>
      </c>
      <c r="S379" s="335"/>
      <c r="U379" s="336">
        <f t="shared" si="17"/>
        <v>2202.0716740000003</v>
      </c>
      <c r="V379" s="2"/>
    </row>
    <row r="380" spans="1:22" ht="14.1" customHeight="1">
      <c r="A380" s="75">
        <v>380</v>
      </c>
      <c r="B380" s="300" t="s">
        <v>41</v>
      </c>
      <c r="C380" s="481" t="s">
        <v>135</v>
      </c>
      <c r="D380" s="483" t="s">
        <v>667</v>
      </c>
      <c r="E380" s="536" t="s">
        <v>632</v>
      </c>
      <c r="F380" s="72" t="s">
        <v>86</v>
      </c>
      <c r="G380" s="72" t="s">
        <v>240</v>
      </c>
      <c r="H380" s="482" t="s">
        <v>196</v>
      </c>
      <c r="I380" s="537">
        <v>23.56688699</v>
      </c>
      <c r="J380" s="526"/>
      <c r="K380" s="333">
        <f t="shared" si="15"/>
        <v>200</v>
      </c>
      <c r="L380" s="534">
        <v>200</v>
      </c>
      <c r="M380" s="538"/>
      <c r="N380" s="247" t="e">
        <f>IF(L380="nio",0,IF(L380&gt;0,L380*I380/P380,0))*VLOOKUP(B380,'2-Kosten per locatie'!$A$14:$C$31,3,FALSE)</f>
        <v>#DIV/0!</v>
      </c>
      <c r="O380" s="247">
        <f>IF(M380&gt;0,M380*I380/Q380,0)*VLOOKUP(B380,'2-Kosten per locatie'!$A$14:$C$31,3,FALSE)</f>
        <v>0</v>
      </c>
      <c r="P380" s="334">
        <f>IF(L380="nio",0,IF(L380&gt;0,VLOOKUP(F380,'3-Productie normen'!A:O,VLOOKUP(L380,'3-Productie normen'!$B$38:$C$48,2,FALSE),FALSE)))*J380</f>
        <v>0</v>
      </c>
      <c r="Q380" s="334">
        <f t="shared" si="16"/>
        <v>0</v>
      </c>
      <c r="R380" s="335" t="str">
        <f>VLOOKUP(F380,'3-Productie normen'!A:P,16,FALSE)</f>
        <v>V</v>
      </c>
      <c r="S380" s="335"/>
      <c r="U380" s="336">
        <f t="shared" si="17"/>
        <v>4713.3773980000005</v>
      </c>
      <c r="V380" s="2"/>
    </row>
    <row r="381" spans="1:22" ht="14.1" customHeight="1">
      <c r="A381" s="75">
        <v>381</v>
      </c>
      <c r="B381" s="300" t="s">
        <v>41</v>
      </c>
      <c r="C381" s="481" t="s">
        <v>135</v>
      </c>
      <c r="D381" s="483" t="s">
        <v>668</v>
      </c>
      <c r="E381" s="536" t="s">
        <v>669</v>
      </c>
      <c r="F381" s="300" t="s">
        <v>100</v>
      </c>
      <c r="G381" s="72" t="s">
        <v>240</v>
      </c>
      <c r="H381" s="482" t="s">
        <v>196</v>
      </c>
      <c r="I381" s="537">
        <v>1.2326999999999999</v>
      </c>
      <c r="J381" s="526"/>
      <c r="K381" s="333">
        <f t="shared" si="15"/>
        <v>0</v>
      </c>
      <c r="L381" s="534" t="s">
        <v>147</v>
      </c>
      <c r="M381" s="538"/>
      <c r="N381" s="247">
        <f>IF(L381="nio",0,IF(L381&gt;0,L381*I381/P381,0))*VLOOKUP(B381,'2-Kosten per locatie'!$A$14:$C$31,3,FALSE)</f>
        <v>0</v>
      </c>
      <c r="O381" s="247">
        <f>IF(M381&gt;0,M381*I381/Q381,0)*VLOOKUP(B381,'2-Kosten per locatie'!$A$14:$C$31,3,FALSE)</f>
        <v>0</v>
      </c>
      <c r="P381" s="334">
        <f>IF(L381="nio",0,IF(L381&gt;0,VLOOKUP(F381,'3-Productie normen'!A:O,VLOOKUP(L381,'3-Productie normen'!$B$38:$C$48,2,FALSE),FALSE)))*J381</f>
        <v>0</v>
      </c>
      <c r="Q381" s="334">
        <f t="shared" si="16"/>
        <v>0</v>
      </c>
      <c r="R381" s="335" t="str">
        <f>VLOOKUP(F381,'3-Productie normen'!A:P,16,FALSE)</f>
        <v>nvt</v>
      </c>
      <c r="S381" s="335"/>
      <c r="U381" s="336">
        <f t="shared" si="17"/>
        <v>0</v>
      </c>
      <c r="V381" s="2"/>
    </row>
    <row r="382" spans="1:22" ht="14.1" customHeight="1">
      <c r="A382" s="75">
        <v>382</v>
      </c>
      <c r="B382" s="300" t="s">
        <v>41</v>
      </c>
      <c r="C382" s="481" t="s">
        <v>135</v>
      </c>
      <c r="D382" s="483" t="s">
        <v>670</v>
      </c>
      <c r="E382" s="536" t="s">
        <v>671</v>
      </c>
      <c r="F382" s="300" t="s">
        <v>100</v>
      </c>
      <c r="G382" s="72" t="s">
        <v>240</v>
      </c>
      <c r="H382" s="482" t="s">
        <v>196</v>
      </c>
      <c r="I382" s="537">
        <v>0.75293425999999997</v>
      </c>
      <c r="J382" s="526"/>
      <c r="K382" s="333">
        <f t="shared" si="15"/>
        <v>0</v>
      </c>
      <c r="L382" s="534" t="s">
        <v>147</v>
      </c>
      <c r="M382" s="538"/>
      <c r="N382" s="247">
        <f>IF(L382="nio",0,IF(L382&gt;0,L382*I382/P382,0))*VLOOKUP(B382,'2-Kosten per locatie'!$A$14:$C$31,3,FALSE)</f>
        <v>0</v>
      </c>
      <c r="O382" s="247">
        <f>IF(M382&gt;0,M382*I382/Q382,0)*VLOOKUP(B382,'2-Kosten per locatie'!$A$14:$C$31,3,FALSE)</f>
        <v>0</v>
      </c>
      <c r="P382" s="334">
        <f>IF(L382="nio",0,IF(L382&gt;0,VLOOKUP(F382,'3-Productie normen'!A:O,VLOOKUP(L382,'3-Productie normen'!$B$38:$C$48,2,FALSE),FALSE)))*J382</f>
        <v>0</v>
      </c>
      <c r="Q382" s="334">
        <f t="shared" si="16"/>
        <v>0</v>
      </c>
      <c r="R382" s="335" t="str">
        <f>VLOOKUP(F382,'3-Productie normen'!A:P,16,FALSE)</f>
        <v>nvt</v>
      </c>
      <c r="S382" s="335"/>
      <c r="U382" s="336">
        <f t="shared" si="17"/>
        <v>0</v>
      </c>
      <c r="V382" s="2"/>
    </row>
    <row r="383" spans="1:22" ht="14.1" customHeight="1">
      <c r="A383" s="75">
        <v>383</v>
      </c>
      <c r="B383" s="300" t="s">
        <v>41</v>
      </c>
      <c r="C383" s="481" t="s">
        <v>135</v>
      </c>
      <c r="D383" s="483" t="s">
        <v>672</v>
      </c>
      <c r="E383" s="536" t="s">
        <v>673</v>
      </c>
      <c r="F383" s="300" t="s">
        <v>100</v>
      </c>
      <c r="G383" s="72" t="s">
        <v>240</v>
      </c>
      <c r="H383" s="482" t="s">
        <v>196</v>
      </c>
      <c r="I383" s="537">
        <v>10.760725000000001</v>
      </c>
      <c r="J383" s="526"/>
      <c r="K383" s="333">
        <f t="shared" si="15"/>
        <v>0</v>
      </c>
      <c r="L383" s="534" t="s">
        <v>147</v>
      </c>
      <c r="M383" s="538"/>
      <c r="N383" s="247">
        <f>IF(L383="nio",0,IF(L383&gt;0,L383*I383/P383,0))*VLOOKUP(B383,'2-Kosten per locatie'!$A$14:$C$31,3,FALSE)</f>
        <v>0</v>
      </c>
      <c r="O383" s="247">
        <f>IF(M383&gt;0,M383*I383/Q383,0)*VLOOKUP(B383,'2-Kosten per locatie'!$A$14:$C$31,3,FALSE)</f>
        <v>0</v>
      </c>
      <c r="P383" s="334">
        <f>IF(L383="nio",0,IF(L383&gt;0,VLOOKUP(F383,'3-Productie normen'!A:O,VLOOKUP(L383,'3-Productie normen'!$B$38:$C$48,2,FALSE),FALSE)))*J383</f>
        <v>0</v>
      </c>
      <c r="Q383" s="334">
        <f t="shared" si="16"/>
        <v>0</v>
      </c>
      <c r="R383" s="335" t="str">
        <f>VLOOKUP(F383,'3-Productie normen'!A:P,16,FALSE)</f>
        <v>nvt</v>
      </c>
      <c r="S383" s="335"/>
      <c r="U383" s="336">
        <f t="shared" si="17"/>
        <v>0</v>
      </c>
      <c r="V383" s="2"/>
    </row>
    <row r="384" spans="1:22" ht="14.1" customHeight="1">
      <c r="A384" s="75">
        <v>384</v>
      </c>
      <c r="B384" s="300" t="s">
        <v>41</v>
      </c>
      <c r="C384" s="481" t="s">
        <v>135</v>
      </c>
      <c r="D384" s="483" t="s">
        <v>674</v>
      </c>
      <c r="E384" s="536" t="s">
        <v>673</v>
      </c>
      <c r="F384" s="300" t="s">
        <v>100</v>
      </c>
      <c r="G384" s="72" t="s">
        <v>240</v>
      </c>
      <c r="H384" s="482" t="s">
        <v>196</v>
      </c>
      <c r="I384" s="537">
        <v>12.738125</v>
      </c>
      <c r="J384" s="526"/>
      <c r="K384" s="333">
        <f t="shared" si="15"/>
        <v>0</v>
      </c>
      <c r="L384" s="534" t="s">
        <v>147</v>
      </c>
      <c r="M384" s="538"/>
      <c r="N384" s="247">
        <f>IF(L384="nio",0,IF(L384&gt;0,L384*I384/P384,0))*VLOOKUP(B384,'2-Kosten per locatie'!$A$14:$C$31,3,FALSE)</f>
        <v>0</v>
      </c>
      <c r="O384" s="247">
        <f>IF(M384&gt;0,M384*I384/Q384,0)*VLOOKUP(B384,'2-Kosten per locatie'!$A$14:$C$31,3,FALSE)</f>
        <v>0</v>
      </c>
      <c r="P384" s="334">
        <f>IF(L384="nio",0,IF(L384&gt;0,VLOOKUP(F384,'3-Productie normen'!A:O,VLOOKUP(L384,'3-Productie normen'!$B$38:$C$48,2,FALSE),FALSE)))*J384</f>
        <v>0</v>
      </c>
      <c r="Q384" s="334">
        <f t="shared" si="16"/>
        <v>0</v>
      </c>
      <c r="R384" s="335" t="str">
        <f>VLOOKUP(F384,'3-Productie normen'!A:P,16,FALSE)</f>
        <v>nvt</v>
      </c>
      <c r="S384" s="335"/>
      <c r="U384" s="336">
        <f t="shared" si="17"/>
        <v>0</v>
      </c>
      <c r="V384" s="2"/>
    </row>
    <row r="385" spans="1:22" ht="14.1" customHeight="1">
      <c r="A385" s="75">
        <v>385</v>
      </c>
      <c r="B385" s="300" t="s">
        <v>41</v>
      </c>
      <c r="C385" s="481" t="s">
        <v>135</v>
      </c>
      <c r="D385" s="483" t="s">
        <v>675</v>
      </c>
      <c r="E385" s="536" t="s">
        <v>676</v>
      </c>
      <c r="F385" s="300" t="s">
        <v>100</v>
      </c>
      <c r="G385" s="72" t="s">
        <v>240</v>
      </c>
      <c r="H385" s="482" t="s">
        <v>196</v>
      </c>
      <c r="I385" s="537">
        <v>27.2775</v>
      </c>
      <c r="J385" s="526"/>
      <c r="K385" s="333">
        <f t="shared" si="15"/>
        <v>0</v>
      </c>
      <c r="L385" s="534" t="s">
        <v>147</v>
      </c>
      <c r="M385" s="538"/>
      <c r="N385" s="247">
        <f>IF(L385="nio",0,IF(L385&gt;0,L385*I385/P385,0))*VLOOKUP(B385,'2-Kosten per locatie'!$A$14:$C$31,3,FALSE)</f>
        <v>0</v>
      </c>
      <c r="O385" s="247">
        <f>IF(M385&gt;0,M385*I385/Q385,0)*VLOOKUP(B385,'2-Kosten per locatie'!$A$14:$C$31,3,FALSE)</f>
        <v>0</v>
      </c>
      <c r="P385" s="334">
        <f>IF(L385="nio",0,IF(L385&gt;0,VLOOKUP(F385,'3-Productie normen'!A:O,VLOOKUP(L385,'3-Productie normen'!$B$38:$C$48,2,FALSE),FALSE)))*J385</f>
        <v>0</v>
      </c>
      <c r="Q385" s="334">
        <f t="shared" si="16"/>
        <v>0</v>
      </c>
      <c r="R385" s="335" t="str">
        <f>VLOOKUP(F385,'3-Productie normen'!A:P,16,FALSE)</f>
        <v>nvt</v>
      </c>
      <c r="S385" s="335"/>
      <c r="U385" s="336">
        <f t="shared" si="17"/>
        <v>0</v>
      </c>
      <c r="V385" s="2"/>
    </row>
    <row r="386" spans="1:22" ht="14.1" customHeight="1">
      <c r="A386" s="75">
        <v>386</v>
      </c>
      <c r="B386" s="300" t="s">
        <v>41</v>
      </c>
      <c r="C386" s="481" t="s">
        <v>135</v>
      </c>
      <c r="D386" s="483" t="s">
        <v>677</v>
      </c>
      <c r="E386" s="536" t="s">
        <v>97</v>
      </c>
      <c r="F386" s="72" t="s">
        <v>97</v>
      </c>
      <c r="G386" s="72" t="s">
        <v>240</v>
      </c>
      <c r="H386" s="482" t="s">
        <v>196</v>
      </c>
      <c r="I386" s="537">
        <v>15.28320523</v>
      </c>
      <c r="J386" s="526"/>
      <c r="K386" s="333">
        <f t="shared" si="15"/>
        <v>200</v>
      </c>
      <c r="L386" s="534">
        <v>200</v>
      </c>
      <c r="M386" s="538"/>
      <c r="N386" s="247" t="e">
        <f>IF(L386="nio",0,IF(L386&gt;0,L386*I386/P386,0))*VLOOKUP(B386,'2-Kosten per locatie'!$A$14:$C$31,3,FALSE)</f>
        <v>#DIV/0!</v>
      </c>
      <c r="O386" s="247">
        <f>IF(M386&gt;0,M386*I386/Q386,0)*VLOOKUP(B386,'2-Kosten per locatie'!$A$14:$C$31,3,FALSE)</f>
        <v>0</v>
      </c>
      <c r="P386" s="334">
        <f>IF(L386="nio",0,IF(L386&gt;0,VLOOKUP(F386,'3-Productie normen'!A:O,VLOOKUP(L386,'3-Productie normen'!$B$38:$C$48,2,FALSE),FALSE)))*J386</f>
        <v>0</v>
      </c>
      <c r="Q386" s="334">
        <f t="shared" si="16"/>
        <v>0</v>
      </c>
      <c r="R386" s="335" t="str">
        <f>VLOOKUP(F386,'3-Productie normen'!A:P,16,FALSE)</f>
        <v>V</v>
      </c>
      <c r="S386" s="335"/>
      <c r="U386" s="336">
        <f t="shared" si="17"/>
        <v>3056.6410460000002</v>
      </c>
      <c r="V386" s="2"/>
    </row>
    <row r="387" spans="1:22" ht="14.1" customHeight="1">
      <c r="A387" s="75">
        <v>387</v>
      </c>
      <c r="B387" s="300" t="s">
        <v>41</v>
      </c>
      <c r="C387" s="481" t="s">
        <v>135</v>
      </c>
      <c r="D387" s="483" t="s">
        <v>678</v>
      </c>
      <c r="E387" s="536" t="s">
        <v>97</v>
      </c>
      <c r="F387" s="72" t="s">
        <v>97</v>
      </c>
      <c r="G387" s="72" t="s">
        <v>240</v>
      </c>
      <c r="H387" s="482" t="s">
        <v>196</v>
      </c>
      <c r="I387" s="537">
        <v>12.29354386</v>
      </c>
      <c r="J387" s="526"/>
      <c r="K387" s="333">
        <f t="shared" si="15"/>
        <v>200</v>
      </c>
      <c r="L387" s="534">
        <v>200</v>
      </c>
      <c r="M387" s="538"/>
      <c r="N387" s="247" t="e">
        <f>IF(L387="nio",0,IF(L387&gt;0,L387*I387/P387,0))*VLOOKUP(B387,'2-Kosten per locatie'!$A$14:$C$31,3,FALSE)</f>
        <v>#DIV/0!</v>
      </c>
      <c r="O387" s="247">
        <f>IF(M387&gt;0,M387*I387/Q387,0)*VLOOKUP(B387,'2-Kosten per locatie'!$A$14:$C$31,3,FALSE)</f>
        <v>0</v>
      </c>
      <c r="P387" s="334">
        <f>IF(L387="nio",0,IF(L387&gt;0,VLOOKUP(F387,'3-Productie normen'!A:O,VLOOKUP(L387,'3-Productie normen'!$B$38:$C$48,2,FALSE),FALSE)))*J387</f>
        <v>0</v>
      </c>
      <c r="Q387" s="334">
        <f t="shared" si="16"/>
        <v>0</v>
      </c>
      <c r="R387" s="335" t="str">
        <f>VLOOKUP(F387,'3-Productie normen'!A:P,16,FALSE)</f>
        <v>V</v>
      </c>
      <c r="S387" s="335"/>
      <c r="U387" s="336">
        <f t="shared" si="17"/>
        <v>2458.708772</v>
      </c>
      <c r="V387" s="2"/>
    </row>
    <row r="388" spans="1:22" ht="14.1" customHeight="1">
      <c r="A388" s="75">
        <v>388</v>
      </c>
      <c r="B388" s="300" t="s">
        <v>41</v>
      </c>
      <c r="C388" s="481" t="s">
        <v>135</v>
      </c>
      <c r="D388" s="483" t="s">
        <v>679</v>
      </c>
      <c r="E388" s="536" t="s">
        <v>680</v>
      </c>
      <c r="F388" s="300" t="s">
        <v>100</v>
      </c>
      <c r="G388" s="72" t="s">
        <v>240</v>
      </c>
      <c r="H388" s="482" t="s">
        <v>196</v>
      </c>
      <c r="I388" s="537">
        <v>0.96840000000000004</v>
      </c>
      <c r="J388" s="526"/>
      <c r="K388" s="333">
        <f t="shared" si="15"/>
        <v>0</v>
      </c>
      <c r="L388" s="534" t="s">
        <v>147</v>
      </c>
      <c r="M388" s="534"/>
      <c r="N388" s="247">
        <f>IF(L388="nio",0,IF(L388&gt;0,L388*I388/P388,0))*VLOOKUP(B388,'2-Kosten per locatie'!$A$14:$C$31,3,FALSE)</f>
        <v>0</v>
      </c>
      <c r="O388" s="247">
        <f>IF(M388&gt;0,M388*I388/Q388,0)*VLOOKUP(B388,'2-Kosten per locatie'!$A$14:$C$31,3,FALSE)</f>
        <v>0</v>
      </c>
      <c r="P388" s="334">
        <f>IF(L388="nio",0,IF(L388&gt;0,VLOOKUP(F388,'3-Productie normen'!A:O,VLOOKUP(L388,'3-Productie normen'!$B$38:$C$48,2,FALSE),FALSE)))*J388</f>
        <v>0</v>
      </c>
      <c r="Q388" s="334">
        <f t="shared" si="16"/>
        <v>0</v>
      </c>
      <c r="R388" s="335" t="str">
        <f>VLOOKUP(F388,'3-Productie normen'!A:P,16,FALSE)</f>
        <v>nvt</v>
      </c>
      <c r="S388" s="335"/>
      <c r="U388" s="336">
        <f t="shared" si="17"/>
        <v>0</v>
      </c>
      <c r="V388" s="2"/>
    </row>
    <row r="389" spans="1:22" ht="14.1" customHeight="1">
      <c r="A389" s="75">
        <v>389</v>
      </c>
      <c r="B389" s="300" t="s">
        <v>41</v>
      </c>
      <c r="C389" s="481" t="s">
        <v>135</v>
      </c>
      <c r="D389" s="483" t="s">
        <v>681</v>
      </c>
      <c r="E389" s="536" t="s">
        <v>632</v>
      </c>
      <c r="F389" s="72" t="s">
        <v>86</v>
      </c>
      <c r="G389" s="72" t="s">
        <v>240</v>
      </c>
      <c r="H389" s="482" t="s">
        <v>196</v>
      </c>
      <c r="I389" s="537">
        <v>65.17096986</v>
      </c>
      <c r="J389" s="526"/>
      <c r="K389" s="333">
        <f t="shared" si="15"/>
        <v>200</v>
      </c>
      <c r="L389" s="534">
        <v>200</v>
      </c>
      <c r="M389" s="534"/>
      <c r="N389" s="247" t="e">
        <f>IF(L389="nio",0,IF(L389&gt;0,L389*I389/P389,0))*VLOOKUP(B389,'2-Kosten per locatie'!$A$14:$C$31,3,FALSE)</f>
        <v>#DIV/0!</v>
      </c>
      <c r="O389" s="247">
        <f>IF(M389&gt;0,M389*I389/Q389,0)*VLOOKUP(B389,'2-Kosten per locatie'!$A$14:$C$31,3,FALSE)</f>
        <v>0</v>
      </c>
      <c r="P389" s="334">
        <f>IF(L389="nio",0,IF(L389&gt;0,VLOOKUP(F389,'3-Productie normen'!A:O,VLOOKUP(L389,'3-Productie normen'!$B$38:$C$48,2,FALSE),FALSE)))*J389</f>
        <v>0</v>
      </c>
      <c r="Q389" s="334">
        <f t="shared" si="16"/>
        <v>0</v>
      </c>
      <c r="R389" s="335" t="str">
        <f>VLOOKUP(F389,'3-Productie normen'!A:P,16,FALSE)</f>
        <v>V</v>
      </c>
      <c r="S389" s="335"/>
      <c r="U389" s="336">
        <f t="shared" si="17"/>
        <v>13034.193971999999</v>
      </c>
      <c r="V389" s="2"/>
    </row>
    <row r="390" spans="1:22" ht="14.1" customHeight="1">
      <c r="A390" s="75">
        <v>390</v>
      </c>
      <c r="B390" s="300" t="s">
        <v>41</v>
      </c>
      <c r="C390" s="481" t="s">
        <v>135</v>
      </c>
      <c r="D390" s="483" t="s">
        <v>682</v>
      </c>
      <c r="E390" s="536" t="s">
        <v>634</v>
      </c>
      <c r="F390" s="72" t="s">
        <v>89</v>
      </c>
      <c r="G390" s="72" t="s">
        <v>240</v>
      </c>
      <c r="H390" s="482" t="s">
        <v>196</v>
      </c>
      <c r="I390" s="537">
        <v>35.961555400000002</v>
      </c>
      <c r="J390" s="526"/>
      <c r="K390" s="333">
        <f t="shared" si="15"/>
        <v>200</v>
      </c>
      <c r="L390" s="534">
        <v>200</v>
      </c>
      <c r="M390" s="534"/>
      <c r="N390" s="247" t="e">
        <f>IF(L390="nio",0,IF(L390&gt;0,L390*I390/P390,0))*VLOOKUP(B390,'2-Kosten per locatie'!$A$14:$C$31,3,FALSE)</f>
        <v>#DIV/0!</v>
      </c>
      <c r="O390" s="247">
        <f>IF(M390&gt;0,M390*I390/Q390,0)*VLOOKUP(B390,'2-Kosten per locatie'!$A$14:$C$31,3,FALSE)</f>
        <v>0</v>
      </c>
      <c r="P390" s="334">
        <f>IF(L390="nio",0,IF(L390&gt;0,VLOOKUP(F390,'3-Productie normen'!A:O,VLOOKUP(L390,'3-Productie normen'!$B$38:$C$48,2,FALSE),FALSE)))*J390</f>
        <v>0</v>
      </c>
      <c r="Q390" s="334">
        <f t="shared" si="16"/>
        <v>0</v>
      </c>
      <c r="R390" s="335" t="str">
        <f>VLOOKUP(F390,'3-Productie normen'!A:P,16,FALSE)</f>
        <v>L</v>
      </c>
      <c r="S390" s="335"/>
      <c r="U390" s="336">
        <f t="shared" si="17"/>
        <v>7192.3110800000004</v>
      </c>
      <c r="V390" s="2"/>
    </row>
    <row r="391" spans="1:22" ht="14.1" customHeight="1">
      <c r="A391" s="75">
        <v>391</v>
      </c>
      <c r="B391" s="300" t="s">
        <v>41</v>
      </c>
      <c r="C391" s="481" t="s">
        <v>135</v>
      </c>
      <c r="D391" s="483" t="s">
        <v>156</v>
      </c>
      <c r="E391" s="536" t="s">
        <v>683</v>
      </c>
      <c r="F391" s="485" t="s">
        <v>99</v>
      </c>
      <c r="G391" s="72" t="s">
        <v>240</v>
      </c>
      <c r="H391" s="482" t="s">
        <v>196</v>
      </c>
      <c r="I391" s="537">
        <v>16.86</v>
      </c>
      <c r="J391" s="526"/>
      <c r="K391" s="333">
        <f t="shared" si="15"/>
        <v>200</v>
      </c>
      <c r="L391" s="534">
        <v>200</v>
      </c>
      <c r="M391" s="538"/>
      <c r="N391" s="247" t="e">
        <f>IF(L391="nio",0,IF(L391&gt;0,L391*I391/P391,0))*VLOOKUP(B391,'2-Kosten per locatie'!$A$14:$C$31,3,FALSE)</f>
        <v>#DIV/0!</v>
      </c>
      <c r="O391" s="247">
        <f>IF(M391&gt;0,M391*I391/Q391,0)*VLOOKUP(B391,'2-Kosten per locatie'!$A$14:$C$31,3,FALSE)</f>
        <v>0</v>
      </c>
      <c r="P391" s="334">
        <f>IF(L391="nio",0,IF(L391&gt;0,VLOOKUP(F391,'3-Productie normen'!A:O,VLOOKUP(L391,'3-Productie normen'!$B$38:$C$48,2,FALSE),FALSE)))*J391</f>
        <v>0</v>
      </c>
      <c r="Q391" s="334">
        <f t="shared" si="16"/>
        <v>0</v>
      </c>
      <c r="R391" s="335" t="str">
        <f>VLOOKUP(F391,'3-Productie normen'!A:P,16,FALSE)</f>
        <v>B</v>
      </c>
      <c r="S391" s="335"/>
      <c r="U391" s="336">
        <f t="shared" si="17"/>
        <v>3372</v>
      </c>
      <c r="V391" s="2"/>
    </row>
    <row r="392" spans="1:22" ht="14.1" customHeight="1">
      <c r="A392" s="75">
        <v>392</v>
      </c>
      <c r="B392" s="300" t="s">
        <v>41</v>
      </c>
      <c r="C392" s="481" t="s">
        <v>135</v>
      </c>
      <c r="D392" s="483" t="s">
        <v>684</v>
      </c>
      <c r="E392" s="536" t="s">
        <v>683</v>
      </c>
      <c r="F392" s="485" t="s">
        <v>99</v>
      </c>
      <c r="G392" s="72" t="s">
        <v>240</v>
      </c>
      <c r="H392" s="482" t="s">
        <v>196</v>
      </c>
      <c r="I392" s="537">
        <v>8.11</v>
      </c>
      <c r="J392" s="526"/>
      <c r="K392" s="333">
        <f t="shared" ref="K392:K455" si="18">SUM(L392:M392)</f>
        <v>200</v>
      </c>
      <c r="L392" s="534">
        <v>200</v>
      </c>
      <c r="M392" s="534"/>
      <c r="N392" s="247" t="e">
        <f>IF(L392="nio",0,IF(L392&gt;0,L392*I392/P392,0))*VLOOKUP(B392,'2-Kosten per locatie'!$A$14:$C$31,3,FALSE)</f>
        <v>#DIV/0!</v>
      </c>
      <c r="O392" s="247">
        <f>IF(M392&gt;0,M392*I392/Q392,0)*VLOOKUP(B392,'2-Kosten per locatie'!$A$14:$C$31,3,FALSE)</f>
        <v>0</v>
      </c>
      <c r="P392" s="334">
        <f>IF(L392="nio",0,IF(L392&gt;0,VLOOKUP(F392,'3-Productie normen'!A:O,VLOOKUP(L392,'3-Productie normen'!$B$38:$C$48,2,FALSE),FALSE)))*J392</f>
        <v>0</v>
      </c>
      <c r="Q392" s="334">
        <f t="shared" ref="Q392:Q455" si="19">IF(M392&gt;0,P392*$Q$8,0)</f>
        <v>0</v>
      </c>
      <c r="R392" s="335" t="str">
        <f>VLOOKUP(F392,'3-Productie normen'!A:P,16,FALSE)</f>
        <v>B</v>
      </c>
      <c r="S392" s="335"/>
      <c r="U392" s="336">
        <f t="shared" ref="U392:U455" si="20">K392*I392</f>
        <v>1622</v>
      </c>
      <c r="V392" s="2"/>
    </row>
    <row r="393" spans="1:22" ht="14.1" customHeight="1">
      <c r="A393" s="75">
        <v>393</v>
      </c>
      <c r="B393" s="300" t="s">
        <v>41</v>
      </c>
      <c r="C393" s="481" t="s">
        <v>135</v>
      </c>
      <c r="D393" s="483" t="s">
        <v>685</v>
      </c>
      <c r="E393" s="536" t="s">
        <v>683</v>
      </c>
      <c r="F393" s="485" t="s">
        <v>99</v>
      </c>
      <c r="G393" s="72" t="s">
        <v>240</v>
      </c>
      <c r="H393" s="482" t="s">
        <v>196</v>
      </c>
      <c r="I393" s="537">
        <v>8.35</v>
      </c>
      <c r="J393" s="526"/>
      <c r="K393" s="333">
        <f t="shared" si="18"/>
        <v>200</v>
      </c>
      <c r="L393" s="534">
        <v>200</v>
      </c>
      <c r="M393" s="534"/>
      <c r="N393" s="247" t="e">
        <f>IF(L393="nio",0,IF(L393&gt;0,L393*I393/P393,0))*VLOOKUP(B393,'2-Kosten per locatie'!$A$14:$C$31,3,FALSE)</f>
        <v>#DIV/0!</v>
      </c>
      <c r="O393" s="247">
        <f>IF(M393&gt;0,M393*I393/Q393,0)*VLOOKUP(B393,'2-Kosten per locatie'!$A$14:$C$31,3,FALSE)</f>
        <v>0</v>
      </c>
      <c r="P393" s="334">
        <f>IF(L393="nio",0,IF(L393&gt;0,VLOOKUP(F393,'3-Productie normen'!A:O,VLOOKUP(L393,'3-Productie normen'!$B$38:$C$48,2,FALSE),FALSE)))*J393</f>
        <v>0</v>
      </c>
      <c r="Q393" s="334">
        <f t="shared" si="19"/>
        <v>0</v>
      </c>
      <c r="R393" s="335" t="str">
        <f>VLOOKUP(F393,'3-Productie normen'!A:P,16,FALSE)</f>
        <v>B</v>
      </c>
      <c r="S393" s="335"/>
      <c r="U393" s="336">
        <f t="shared" si="20"/>
        <v>1670</v>
      </c>
      <c r="V393" s="2"/>
    </row>
    <row r="394" spans="1:22" ht="14.1" customHeight="1">
      <c r="A394" s="75">
        <v>394</v>
      </c>
      <c r="B394" s="300" t="s">
        <v>41</v>
      </c>
      <c r="C394" s="481" t="s">
        <v>135</v>
      </c>
      <c r="D394" s="483" t="s">
        <v>686</v>
      </c>
      <c r="E394" s="536" t="s">
        <v>632</v>
      </c>
      <c r="F394" s="72" t="s">
        <v>86</v>
      </c>
      <c r="G394" s="72" t="s">
        <v>240</v>
      </c>
      <c r="H394" s="482" t="s">
        <v>196</v>
      </c>
      <c r="I394" s="537">
        <v>11.4</v>
      </c>
      <c r="J394" s="526"/>
      <c r="K394" s="333">
        <f t="shared" si="18"/>
        <v>200</v>
      </c>
      <c r="L394" s="534">
        <v>200</v>
      </c>
      <c r="M394" s="534"/>
      <c r="N394" s="247" t="e">
        <f>IF(L394="nio",0,IF(L394&gt;0,L394*I394/P394,0))*VLOOKUP(B394,'2-Kosten per locatie'!$A$14:$C$31,3,FALSE)</f>
        <v>#DIV/0!</v>
      </c>
      <c r="O394" s="247">
        <f>IF(M394&gt;0,M394*I394/Q394,0)*VLOOKUP(B394,'2-Kosten per locatie'!$A$14:$C$31,3,FALSE)</f>
        <v>0</v>
      </c>
      <c r="P394" s="334">
        <f>IF(L394="nio",0,IF(L394&gt;0,VLOOKUP(F394,'3-Productie normen'!A:O,VLOOKUP(L394,'3-Productie normen'!$B$38:$C$48,2,FALSE),FALSE)))*J394</f>
        <v>0</v>
      </c>
      <c r="Q394" s="334">
        <f t="shared" si="19"/>
        <v>0</v>
      </c>
      <c r="R394" s="335" t="str">
        <f>VLOOKUP(F394,'3-Productie normen'!A:P,16,FALSE)</f>
        <v>V</v>
      </c>
      <c r="S394" s="335"/>
      <c r="U394" s="336">
        <f t="shared" si="20"/>
        <v>2280</v>
      </c>
      <c r="V394" s="2"/>
    </row>
    <row r="395" spans="1:22" ht="14.1" customHeight="1">
      <c r="A395" s="75">
        <v>395</v>
      </c>
      <c r="B395" s="300" t="s">
        <v>41</v>
      </c>
      <c r="C395" s="481" t="s">
        <v>135</v>
      </c>
      <c r="D395" s="483" t="s">
        <v>687</v>
      </c>
      <c r="E395" s="536" t="s">
        <v>688</v>
      </c>
      <c r="F395" s="300" t="s">
        <v>100</v>
      </c>
      <c r="G395" s="72" t="s">
        <v>240</v>
      </c>
      <c r="H395" s="482" t="s">
        <v>196</v>
      </c>
      <c r="I395" s="537">
        <v>0.32479999999999998</v>
      </c>
      <c r="J395" s="526"/>
      <c r="K395" s="333">
        <f t="shared" si="18"/>
        <v>0</v>
      </c>
      <c r="L395" s="534" t="s">
        <v>147</v>
      </c>
      <c r="M395" s="538"/>
      <c r="N395" s="247">
        <f>IF(L395="nio",0,IF(L395&gt;0,L395*I395/P395,0))*VLOOKUP(B395,'2-Kosten per locatie'!$A$14:$C$31,3,FALSE)</f>
        <v>0</v>
      </c>
      <c r="O395" s="247">
        <f>IF(M395&gt;0,M395*I395/Q395,0)*VLOOKUP(B395,'2-Kosten per locatie'!$A$14:$C$31,3,FALSE)</f>
        <v>0</v>
      </c>
      <c r="P395" s="334">
        <f>IF(L395="nio",0,IF(L395&gt;0,VLOOKUP(F395,'3-Productie normen'!A:O,VLOOKUP(L395,'3-Productie normen'!$B$38:$C$48,2,FALSE),FALSE)))*J395</f>
        <v>0</v>
      </c>
      <c r="Q395" s="334">
        <f t="shared" si="19"/>
        <v>0</v>
      </c>
      <c r="R395" s="335" t="str">
        <f>VLOOKUP(F395,'3-Productie normen'!A:P,16,FALSE)</f>
        <v>nvt</v>
      </c>
      <c r="S395" s="335"/>
      <c r="U395" s="336">
        <f t="shared" si="20"/>
        <v>0</v>
      </c>
      <c r="V395" s="2"/>
    </row>
    <row r="396" spans="1:22" ht="14.1" customHeight="1">
      <c r="A396" s="75">
        <v>396</v>
      </c>
      <c r="B396" s="300" t="s">
        <v>41</v>
      </c>
      <c r="C396" s="481" t="s">
        <v>135</v>
      </c>
      <c r="D396" s="483" t="s">
        <v>689</v>
      </c>
      <c r="E396" s="536" t="s">
        <v>690</v>
      </c>
      <c r="F396" s="72" t="s">
        <v>95</v>
      </c>
      <c r="G396" s="72" t="s">
        <v>240</v>
      </c>
      <c r="H396" s="482" t="s">
        <v>187</v>
      </c>
      <c r="I396" s="537">
        <v>1.0081199999999999</v>
      </c>
      <c r="J396" s="526"/>
      <c r="K396" s="333">
        <f t="shared" si="18"/>
        <v>400</v>
      </c>
      <c r="L396" s="534">
        <v>200</v>
      </c>
      <c r="M396" s="538">
        <v>200</v>
      </c>
      <c r="N396" s="247" t="e">
        <f>IF(L396="nio",0,IF(L396&gt;0,L396*I396/P396,0))*VLOOKUP(B396,'2-Kosten per locatie'!$A$14:$C$31,3,FALSE)</f>
        <v>#DIV/0!</v>
      </c>
      <c r="O396" s="247" t="e">
        <f>IF(M396&gt;0,M396*I396/Q396,0)*VLOOKUP(B396,'2-Kosten per locatie'!$A$14:$C$31,3,FALSE)</f>
        <v>#DIV/0!</v>
      </c>
      <c r="P396" s="334">
        <f>IF(L396="nio",0,IF(L396&gt;0,VLOOKUP(F396,'3-Productie normen'!A:O,VLOOKUP(L396,'3-Productie normen'!$B$38:$C$48,2,FALSE),FALSE)))*J396</f>
        <v>0</v>
      </c>
      <c r="Q396" s="334">
        <f t="shared" si="19"/>
        <v>0</v>
      </c>
      <c r="R396" s="335" t="str">
        <f>VLOOKUP(F396,'3-Productie normen'!A:P,16,FALSE)</f>
        <v>S</v>
      </c>
      <c r="S396" s="335"/>
      <c r="U396" s="336">
        <f t="shared" si="20"/>
        <v>403.24799999999993</v>
      </c>
      <c r="V396" s="2"/>
    </row>
    <row r="397" spans="1:22" ht="14.1" customHeight="1">
      <c r="A397" s="75">
        <v>397</v>
      </c>
      <c r="B397" s="300" t="s">
        <v>41</v>
      </c>
      <c r="C397" s="481" t="s">
        <v>135</v>
      </c>
      <c r="D397" s="483" t="s">
        <v>691</v>
      </c>
      <c r="E397" s="536" t="s">
        <v>690</v>
      </c>
      <c r="F397" s="536" t="s">
        <v>95</v>
      </c>
      <c r="G397" s="72" t="s">
        <v>240</v>
      </c>
      <c r="H397" s="482" t="s">
        <v>187</v>
      </c>
      <c r="I397" s="537">
        <v>1.0081199999999999</v>
      </c>
      <c r="J397" s="526"/>
      <c r="K397" s="333">
        <f t="shared" si="18"/>
        <v>400</v>
      </c>
      <c r="L397" s="534">
        <v>200</v>
      </c>
      <c r="M397" s="538">
        <v>200</v>
      </c>
      <c r="N397" s="247" t="e">
        <f>IF(L397="nio",0,IF(L397&gt;0,L397*I397/P397,0))*VLOOKUP(B397,'2-Kosten per locatie'!$A$14:$C$31,3,FALSE)</f>
        <v>#DIV/0!</v>
      </c>
      <c r="O397" s="247" t="e">
        <f>IF(M397&gt;0,M397*I397/Q397,0)*VLOOKUP(B397,'2-Kosten per locatie'!$A$14:$C$31,3,FALSE)</f>
        <v>#DIV/0!</v>
      </c>
      <c r="P397" s="334">
        <f>IF(L397="nio",0,IF(L397&gt;0,VLOOKUP(F397,'3-Productie normen'!A:O,VLOOKUP(L397,'3-Productie normen'!$B$38:$C$48,2,FALSE),FALSE)))*J397</f>
        <v>0</v>
      </c>
      <c r="Q397" s="334">
        <f t="shared" si="19"/>
        <v>0</v>
      </c>
      <c r="R397" s="335" t="str">
        <f>VLOOKUP(F397,'3-Productie normen'!A:P,16,FALSE)</f>
        <v>S</v>
      </c>
      <c r="S397" s="335"/>
      <c r="U397" s="336">
        <f t="shared" si="20"/>
        <v>403.24799999999993</v>
      </c>
      <c r="V397" s="2"/>
    </row>
    <row r="398" spans="1:22" ht="14.1" customHeight="1">
      <c r="A398" s="75">
        <v>398</v>
      </c>
      <c r="B398" s="300" t="s">
        <v>41</v>
      </c>
      <c r="C398" s="481" t="s">
        <v>135</v>
      </c>
      <c r="D398" s="483" t="s">
        <v>692</v>
      </c>
      <c r="E398" s="536" t="s">
        <v>611</v>
      </c>
      <c r="F398" s="536" t="s">
        <v>95</v>
      </c>
      <c r="G398" s="72" t="s">
        <v>240</v>
      </c>
      <c r="H398" s="482" t="s">
        <v>187</v>
      </c>
      <c r="I398" s="537">
        <v>3.528</v>
      </c>
      <c r="J398" s="526"/>
      <c r="K398" s="333">
        <f t="shared" si="18"/>
        <v>400</v>
      </c>
      <c r="L398" s="534">
        <v>200</v>
      </c>
      <c r="M398" s="538">
        <v>200</v>
      </c>
      <c r="N398" s="247" t="e">
        <f>IF(L398="nio",0,IF(L398&gt;0,L398*I398/P398,0))*VLOOKUP(B398,'2-Kosten per locatie'!$A$14:$C$31,3,FALSE)</f>
        <v>#DIV/0!</v>
      </c>
      <c r="O398" s="247" t="e">
        <f>IF(M398&gt;0,M398*I398/Q398,0)*VLOOKUP(B398,'2-Kosten per locatie'!$A$14:$C$31,3,FALSE)</f>
        <v>#DIV/0!</v>
      </c>
      <c r="P398" s="334">
        <f>IF(L398="nio",0,IF(L398&gt;0,VLOOKUP(F398,'3-Productie normen'!A:O,VLOOKUP(L398,'3-Productie normen'!$B$38:$C$48,2,FALSE),FALSE)))*J398</f>
        <v>0</v>
      </c>
      <c r="Q398" s="334">
        <f t="shared" si="19"/>
        <v>0</v>
      </c>
      <c r="R398" s="335" t="str">
        <f>VLOOKUP(F398,'3-Productie normen'!A:P,16,FALSE)</f>
        <v>S</v>
      </c>
      <c r="S398" s="335"/>
      <c r="U398" s="336">
        <f t="shared" si="20"/>
        <v>1411.2</v>
      </c>
      <c r="V398" s="2"/>
    </row>
    <row r="399" spans="1:22" ht="14.1" customHeight="1">
      <c r="A399" s="75">
        <v>399</v>
      </c>
      <c r="B399" s="300" t="s">
        <v>41</v>
      </c>
      <c r="C399" s="481" t="s">
        <v>135</v>
      </c>
      <c r="D399" s="483" t="s">
        <v>693</v>
      </c>
      <c r="E399" s="536" t="s">
        <v>694</v>
      </c>
      <c r="F399" s="536" t="s">
        <v>95</v>
      </c>
      <c r="G399" s="72" t="s">
        <v>240</v>
      </c>
      <c r="H399" s="482" t="s">
        <v>187</v>
      </c>
      <c r="I399" s="537">
        <v>3.0767500000000001</v>
      </c>
      <c r="J399" s="526"/>
      <c r="K399" s="333">
        <f t="shared" si="18"/>
        <v>400</v>
      </c>
      <c r="L399" s="534">
        <v>200</v>
      </c>
      <c r="M399" s="538">
        <v>200</v>
      </c>
      <c r="N399" s="247" t="e">
        <f>IF(L399="nio",0,IF(L399&gt;0,L399*I399/P399,0))*VLOOKUP(B399,'2-Kosten per locatie'!$A$14:$C$31,3,FALSE)</f>
        <v>#DIV/0!</v>
      </c>
      <c r="O399" s="247" t="e">
        <f>IF(M399&gt;0,M399*I399/Q399,0)*VLOOKUP(B399,'2-Kosten per locatie'!$A$14:$C$31,3,FALSE)</f>
        <v>#DIV/0!</v>
      </c>
      <c r="P399" s="334">
        <f>IF(L399="nio",0,IF(L399&gt;0,VLOOKUP(F399,'3-Productie normen'!A:O,VLOOKUP(L399,'3-Productie normen'!$B$38:$C$48,2,FALSE),FALSE)))*J399</f>
        <v>0</v>
      </c>
      <c r="Q399" s="334">
        <f t="shared" si="19"/>
        <v>0</v>
      </c>
      <c r="R399" s="335" t="str">
        <f>VLOOKUP(F399,'3-Productie normen'!A:P,16,FALSE)</f>
        <v>S</v>
      </c>
      <c r="S399" s="335"/>
      <c r="U399" s="336">
        <f t="shared" si="20"/>
        <v>1230.7</v>
      </c>
      <c r="V399" s="2"/>
    </row>
    <row r="400" spans="1:22" ht="14.1" customHeight="1">
      <c r="A400" s="75">
        <v>400</v>
      </c>
      <c r="B400" s="300" t="s">
        <v>41</v>
      </c>
      <c r="C400" s="481" t="s">
        <v>135</v>
      </c>
      <c r="D400" s="483" t="s">
        <v>695</v>
      </c>
      <c r="E400" s="536" t="s">
        <v>696</v>
      </c>
      <c r="F400" s="72" t="s">
        <v>95</v>
      </c>
      <c r="G400" s="72" t="s">
        <v>240</v>
      </c>
      <c r="H400" s="482" t="s">
        <v>187</v>
      </c>
      <c r="I400" s="537">
        <v>0.97650000000000003</v>
      </c>
      <c r="J400" s="526"/>
      <c r="K400" s="333">
        <f t="shared" si="18"/>
        <v>400</v>
      </c>
      <c r="L400" s="534">
        <v>200</v>
      </c>
      <c r="M400" s="538">
        <v>200</v>
      </c>
      <c r="N400" s="247" t="e">
        <f>IF(L400="nio",0,IF(L400&gt;0,L400*I400/P400,0))*VLOOKUP(B400,'2-Kosten per locatie'!$A$14:$C$31,3,FALSE)</f>
        <v>#DIV/0!</v>
      </c>
      <c r="O400" s="247" t="e">
        <f>IF(M400&gt;0,M400*I400/Q400,0)*VLOOKUP(B400,'2-Kosten per locatie'!$A$14:$C$31,3,FALSE)</f>
        <v>#DIV/0!</v>
      </c>
      <c r="P400" s="334">
        <f>IF(L400="nio",0,IF(L400&gt;0,VLOOKUP(F400,'3-Productie normen'!A:O,VLOOKUP(L400,'3-Productie normen'!$B$38:$C$48,2,FALSE),FALSE)))*J400</f>
        <v>0</v>
      </c>
      <c r="Q400" s="334">
        <f t="shared" si="19"/>
        <v>0</v>
      </c>
      <c r="R400" s="335" t="str">
        <f>VLOOKUP(F400,'3-Productie normen'!A:P,16,FALSE)</f>
        <v>S</v>
      </c>
      <c r="S400" s="335"/>
      <c r="U400" s="336">
        <f t="shared" si="20"/>
        <v>390.6</v>
      </c>
      <c r="V400" s="2"/>
    </row>
    <row r="401" spans="1:22" ht="14.1" customHeight="1">
      <c r="A401" s="75">
        <v>401</v>
      </c>
      <c r="B401" s="300" t="s">
        <v>41</v>
      </c>
      <c r="C401" s="481" t="s">
        <v>135</v>
      </c>
      <c r="D401" s="483" t="s">
        <v>697</v>
      </c>
      <c r="E401" s="536" t="s">
        <v>696</v>
      </c>
      <c r="F401" s="536" t="s">
        <v>95</v>
      </c>
      <c r="G401" s="72" t="s">
        <v>240</v>
      </c>
      <c r="H401" s="482" t="s">
        <v>187</v>
      </c>
      <c r="I401" s="537">
        <v>0.97650000000000003</v>
      </c>
      <c r="J401" s="526"/>
      <c r="K401" s="333">
        <f t="shared" si="18"/>
        <v>400</v>
      </c>
      <c r="L401" s="534">
        <v>200</v>
      </c>
      <c r="M401" s="538">
        <v>200</v>
      </c>
      <c r="N401" s="247" t="e">
        <f>IF(L401="nio",0,IF(L401&gt;0,L401*I401/P401,0))*VLOOKUP(B401,'2-Kosten per locatie'!$A$14:$C$31,3,FALSE)</f>
        <v>#DIV/0!</v>
      </c>
      <c r="O401" s="247" t="e">
        <f>IF(M401&gt;0,M401*I401/Q401,0)*VLOOKUP(B401,'2-Kosten per locatie'!$A$14:$C$31,3,FALSE)</f>
        <v>#DIV/0!</v>
      </c>
      <c r="P401" s="334">
        <f>IF(L401="nio",0,IF(L401&gt;0,VLOOKUP(F401,'3-Productie normen'!A:O,VLOOKUP(L401,'3-Productie normen'!$B$38:$C$48,2,FALSE),FALSE)))*J401</f>
        <v>0</v>
      </c>
      <c r="Q401" s="334">
        <f t="shared" si="19"/>
        <v>0</v>
      </c>
      <c r="R401" s="335" t="str">
        <f>VLOOKUP(F401,'3-Productie normen'!A:P,16,FALSE)</f>
        <v>S</v>
      </c>
      <c r="S401" s="335"/>
      <c r="U401" s="336">
        <f t="shared" si="20"/>
        <v>390.6</v>
      </c>
      <c r="V401" s="2"/>
    </row>
    <row r="402" spans="1:22" ht="14.1" customHeight="1">
      <c r="A402" s="75">
        <v>402</v>
      </c>
      <c r="B402" s="300" t="s">
        <v>41</v>
      </c>
      <c r="C402" s="481" t="s">
        <v>135</v>
      </c>
      <c r="D402" s="483" t="s">
        <v>698</v>
      </c>
      <c r="E402" s="536" t="s">
        <v>611</v>
      </c>
      <c r="F402" s="536" t="s">
        <v>95</v>
      </c>
      <c r="G402" s="72" t="s">
        <v>240</v>
      </c>
      <c r="H402" s="482" t="s">
        <v>187</v>
      </c>
      <c r="I402" s="537">
        <v>4.5063920399999997</v>
      </c>
      <c r="J402" s="526"/>
      <c r="K402" s="333">
        <f t="shared" si="18"/>
        <v>400</v>
      </c>
      <c r="L402" s="534">
        <v>200</v>
      </c>
      <c r="M402" s="538">
        <v>200</v>
      </c>
      <c r="N402" s="247" t="e">
        <f>IF(L402="nio",0,IF(L402&gt;0,L402*I402/P402,0))*VLOOKUP(B402,'2-Kosten per locatie'!$A$14:$C$31,3,FALSE)</f>
        <v>#DIV/0!</v>
      </c>
      <c r="O402" s="247" t="e">
        <f>IF(M402&gt;0,M402*I402/Q402,0)*VLOOKUP(B402,'2-Kosten per locatie'!$A$14:$C$31,3,FALSE)</f>
        <v>#DIV/0!</v>
      </c>
      <c r="P402" s="334">
        <f>IF(L402="nio",0,IF(L402&gt;0,VLOOKUP(F402,'3-Productie normen'!A:O,VLOOKUP(L402,'3-Productie normen'!$B$38:$C$48,2,FALSE),FALSE)))*J402</f>
        <v>0</v>
      </c>
      <c r="Q402" s="334">
        <f t="shared" si="19"/>
        <v>0</v>
      </c>
      <c r="R402" s="335" t="str">
        <f>VLOOKUP(F402,'3-Productie normen'!A:P,16,FALSE)</f>
        <v>S</v>
      </c>
      <c r="S402" s="335"/>
      <c r="U402" s="336">
        <f t="shared" si="20"/>
        <v>1802.5568159999998</v>
      </c>
      <c r="V402" s="2"/>
    </row>
    <row r="403" spans="1:22" ht="14.1" customHeight="1">
      <c r="A403" s="75">
        <v>403</v>
      </c>
      <c r="B403" s="300" t="s">
        <v>41</v>
      </c>
      <c r="C403" s="481" t="s">
        <v>135</v>
      </c>
      <c r="D403" s="483" t="s">
        <v>699</v>
      </c>
      <c r="E403" s="536" t="s">
        <v>607</v>
      </c>
      <c r="F403" s="300" t="s">
        <v>100</v>
      </c>
      <c r="G403" s="72" t="s">
        <v>240</v>
      </c>
      <c r="H403" s="482" t="s">
        <v>196</v>
      </c>
      <c r="I403" s="537">
        <v>2.38931585</v>
      </c>
      <c r="J403" s="526"/>
      <c r="K403" s="333">
        <f t="shared" si="18"/>
        <v>0</v>
      </c>
      <c r="L403" s="534" t="s">
        <v>147</v>
      </c>
      <c r="M403" s="538"/>
      <c r="N403" s="247">
        <f>IF(L403="nio",0,IF(L403&gt;0,L403*I403/P403,0))*VLOOKUP(B403,'2-Kosten per locatie'!$A$14:$C$31,3,FALSE)</f>
        <v>0</v>
      </c>
      <c r="O403" s="247">
        <f>IF(M403&gt;0,M403*I403/Q403,0)*VLOOKUP(B403,'2-Kosten per locatie'!$A$14:$C$31,3,FALSE)</f>
        <v>0</v>
      </c>
      <c r="P403" s="334">
        <f>IF(L403="nio",0,IF(L403&gt;0,VLOOKUP(F403,'3-Productie normen'!A:O,VLOOKUP(L403,'3-Productie normen'!$B$38:$C$48,2,FALSE),FALSE)))*J403</f>
        <v>0</v>
      </c>
      <c r="Q403" s="334">
        <f t="shared" si="19"/>
        <v>0</v>
      </c>
      <c r="R403" s="335" t="str">
        <f>VLOOKUP(F403,'3-Productie normen'!A:P,16,FALSE)</f>
        <v>nvt</v>
      </c>
      <c r="S403" s="335"/>
      <c r="U403" s="336">
        <f t="shared" si="20"/>
        <v>0</v>
      </c>
      <c r="V403" s="2"/>
    </row>
    <row r="404" spans="1:22" ht="14.1" customHeight="1">
      <c r="A404" s="75">
        <v>404</v>
      </c>
      <c r="B404" s="300" t="s">
        <v>41</v>
      </c>
      <c r="C404" s="481" t="s">
        <v>266</v>
      </c>
      <c r="D404" s="483" t="s">
        <v>700</v>
      </c>
      <c r="E404" s="536" t="s">
        <v>632</v>
      </c>
      <c r="F404" s="72" t="s">
        <v>86</v>
      </c>
      <c r="G404" s="72" t="s">
        <v>186</v>
      </c>
      <c r="H404" s="482" t="s">
        <v>196</v>
      </c>
      <c r="I404" s="537">
        <v>47.110950000000003</v>
      </c>
      <c r="J404" s="526"/>
      <c r="K404" s="333">
        <f t="shared" si="18"/>
        <v>200</v>
      </c>
      <c r="L404" s="534">
        <v>200</v>
      </c>
      <c r="M404" s="538"/>
      <c r="N404" s="247" t="e">
        <f>IF(L404="nio",0,IF(L404&gt;0,L404*I404/P404,0))*VLOOKUP(B404,'2-Kosten per locatie'!$A$14:$C$31,3,FALSE)</f>
        <v>#DIV/0!</v>
      </c>
      <c r="O404" s="247">
        <f>IF(M404&gt;0,M404*I404/Q404,0)*VLOOKUP(B404,'2-Kosten per locatie'!$A$14:$C$31,3,FALSE)</f>
        <v>0</v>
      </c>
      <c r="P404" s="334">
        <f>IF(L404="nio",0,IF(L404&gt;0,VLOOKUP(F404,'3-Productie normen'!A:O,VLOOKUP(L404,'3-Productie normen'!$B$38:$C$48,2,FALSE),FALSE)))*J404</f>
        <v>0</v>
      </c>
      <c r="Q404" s="334">
        <f t="shared" si="19"/>
        <v>0</v>
      </c>
      <c r="R404" s="335" t="str">
        <f>VLOOKUP(F404,'3-Productie normen'!A:P,16,FALSE)</f>
        <v>V</v>
      </c>
      <c r="S404" s="335"/>
      <c r="U404" s="336">
        <f t="shared" si="20"/>
        <v>9422.19</v>
      </c>
      <c r="V404" s="2"/>
    </row>
    <row r="405" spans="1:22" ht="14.1" customHeight="1">
      <c r="A405" s="75">
        <v>405</v>
      </c>
      <c r="B405" s="300" t="s">
        <v>41</v>
      </c>
      <c r="C405" s="481" t="s">
        <v>266</v>
      </c>
      <c r="D405" s="483" t="s">
        <v>701</v>
      </c>
      <c r="E405" s="536" t="s">
        <v>607</v>
      </c>
      <c r="F405" s="300" t="s">
        <v>100</v>
      </c>
      <c r="G405" s="72" t="s">
        <v>186</v>
      </c>
      <c r="H405" s="482" t="s">
        <v>196</v>
      </c>
      <c r="I405" s="537">
        <v>4.6848000000000001</v>
      </c>
      <c r="J405" s="526"/>
      <c r="K405" s="333">
        <f t="shared" si="18"/>
        <v>0</v>
      </c>
      <c r="L405" s="534" t="s">
        <v>147</v>
      </c>
      <c r="M405" s="538"/>
      <c r="N405" s="247">
        <f>IF(L405="nio",0,IF(L405&gt;0,L405*I405/P405,0))*VLOOKUP(B405,'2-Kosten per locatie'!$A$14:$C$31,3,FALSE)</f>
        <v>0</v>
      </c>
      <c r="O405" s="247">
        <f>IF(M405&gt;0,M405*I405/Q405,0)*VLOOKUP(B405,'2-Kosten per locatie'!$A$14:$C$31,3,FALSE)</f>
        <v>0</v>
      </c>
      <c r="P405" s="334">
        <f>IF(L405="nio",0,IF(L405&gt;0,VLOOKUP(F405,'3-Productie normen'!A:O,VLOOKUP(L405,'3-Productie normen'!$B$38:$C$48,2,FALSE),FALSE)))*J405</f>
        <v>0</v>
      </c>
      <c r="Q405" s="334">
        <f t="shared" si="19"/>
        <v>0</v>
      </c>
      <c r="R405" s="335" t="str">
        <f>VLOOKUP(F405,'3-Productie normen'!A:P,16,FALSE)</f>
        <v>nvt</v>
      </c>
      <c r="S405" s="335"/>
      <c r="U405" s="336">
        <f t="shared" si="20"/>
        <v>0</v>
      </c>
      <c r="V405" s="2"/>
    </row>
    <row r="406" spans="1:22" ht="14.1" customHeight="1">
      <c r="A406" s="75">
        <v>406</v>
      </c>
      <c r="B406" s="300" t="s">
        <v>41</v>
      </c>
      <c r="C406" s="481" t="s">
        <v>266</v>
      </c>
      <c r="D406" s="483" t="s">
        <v>702</v>
      </c>
      <c r="E406" s="536" t="s">
        <v>703</v>
      </c>
      <c r="F406" s="300" t="s">
        <v>100</v>
      </c>
      <c r="G406" s="72" t="s">
        <v>186</v>
      </c>
      <c r="H406" s="482" t="s">
        <v>196</v>
      </c>
      <c r="I406" s="537">
        <v>6.1032000000000002</v>
      </c>
      <c r="J406" s="526"/>
      <c r="K406" s="333">
        <f t="shared" si="18"/>
        <v>0</v>
      </c>
      <c r="L406" s="534" t="s">
        <v>147</v>
      </c>
      <c r="M406" s="538"/>
      <c r="N406" s="247">
        <f>IF(L406="nio",0,IF(L406&gt;0,L406*I406/P406,0))*VLOOKUP(B406,'2-Kosten per locatie'!$A$14:$C$31,3,FALSE)</f>
        <v>0</v>
      </c>
      <c r="O406" s="247">
        <f>IF(M406&gt;0,M406*I406/Q406,0)*VLOOKUP(B406,'2-Kosten per locatie'!$A$14:$C$31,3,FALSE)</f>
        <v>0</v>
      </c>
      <c r="P406" s="334">
        <f>IF(L406="nio",0,IF(L406&gt;0,VLOOKUP(F406,'3-Productie normen'!A:O,VLOOKUP(L406,'3-Productie normen'!$B$38:$C$48,2,FALSE),FALSE)))*J406</f>
        <v>0</v>
      </c>
      <c r="Q406" s="334">
        <f t="shared" si="19"/>
        <v>0</v>
      </c>
      <c r="R406" s="335" t="str">
        <f>VLOOKUP(F406,'3-Productie normen'!A:P,16,FALSE)</f>
        <v>nvt</v>
      </c>
      <c r="S406" s="335"/>
      <c r="U406" s="336">
        <f t="shared" si="20"/>
        <v>0</v>
      </c>
      <c r="V406" s="2"/>
    </row>
    <row r="407" spans="1:22" ht="14.1" customHeight="1">
      <c r="A407" s="75">
        <v>407</v>
      </c>
      <c r="B407" s="300" t="s">
        <v>41</v>
      </c>
      <c r="C407" s="481" t="s">
        <v>266</v>
      </c>
      <c r="D407" s="483" t="s">
        <v>704</v>
      </c>
      <c r="E407" s="536" t="s">
        <v>611</v>
      </c>
      <c r="F407" s="536" t="s">
        <v>95</v>
      </c>
      <c r="G407" s="72" t="s">
        <v>186</v>
      </c>
      <c r="H407" s="482" t="s">
        <v>187</v>
      </c>
      <c r="I407" s="537">
        <v>4.1118842500000001</v>
      </c>
      <c r="J407" s="526"/>
      <c r="K407" s="333">
        <f t="shared" si="18"/>
        <v>400</v>
      </c>
      <c r="L407" s="534">
        <v>200</v>
      </c>
      <c r="M407" s="538">
        <v>200</v>
      </c>
      <c r="N407" s="247" t="e">
        <f>IF(L407="nio",0,IF(L407&gt;0,L407*I407/P407,0))*VLOOKUP(B407,'2-Kosten per locatie'!$A$14:$C$31,3,FALSE)</f>
        <v>#DIV/0!</v>
      </c>
      <c r="O407" s="247" t="e">
        <f>IF(M407&gt;0,M407*I407/Q407,0)*VLOOKUP(B407,'2-Kosten per locatie'!$A$14:$C$31,3,FALSE)</f>
        <v>#DIV/0!</v>
      </c>
      <c r="P407" s="334">
        <f>IF(L407="nio",0,IF(L407&gt;0,VLOOKUP(F407,'3-Productie normen'!A:O,VLOOKUP(L407,'3-Productie normen'!$B$38:$C$48,2,FALSE),FALSE)))*J407</f>
        <v>0</v>
      </c>
      <c r="Q407" s="334">
        <f t="shared" si="19"/>
        <v>0</v>
      </c>
      <c r="R407" s="335" t="str">
        <f>VLOOKUP(F407,'3-Productie normen'!A:P,16,FALSE)</f>
        <v>S</v>
      </c>
      <c r="S407" s="335"/>
      <c r="U407" s="336">
        <f t="shared" si="20"/>
        <v>1644.7537</v>
      </c>
      <c r="V407" s="2"/>
    </row>
    <row r="408" spans="1:22" ht="14.1" customHeight="1">
      <c r="A408" s="75">
        <v>408</v>
      </c>
      <c r="B408" s="300" t="s">
        <v>41</v>
      </c>
      <c r="C408" s="481" t="s">
        <v>266</v>
      </c>
      <c r="D408" s="483" t="s">
        <v>705</v>
      </c>
      <c r="E408" s="536" t="s">
        <v>613</v>
      </c>
      <c r="F408" s="536" t="s">
        <v>95</v>
      </c>
      <c r="G408" s="72" t="s">
        <v>186</v>
      </c>
      <c r="H408" s="482" t="s">
        <v>187</v>
      </c>
      <c r="I408" s="537">
        <v>0.83214999999999995</v>
      </c>
      <c r="J408" s="526"/>
      <c r="K408" s="333">
        <f t="shared" si="18"/>
        <v>400</v>
      </c>
      <c r="L408" s="534">
        <v>200</v>
      </c>
      <c r="M408" s="538">
        <v>200</v>
      </c>
      <c r="N408" s="247" t="e">
        <f>IF(L408="nio",0,IF(L408&gt;0,L408*I408/P408,0))*VLOOKUP(B408,'2-Kosten per locatie'!$A$14:$C$31,3,FALSE)</f>
        <v>#DIV/0!</v>
      </c>
      <c r="O408" s="247" t="e">
        <f>IF(M408&gt;0,M408*I408/Q408,0)*VLOOKUP(B408,'2-Kosten per locatie'!$A$14:$C$31,3,FALSE)</f>
        <v>#DIV/0!</v>
      </c>
      <c r="P408" s="334">
        <f>IF(L408="nio",0,IF(L408&gt;0,VLOOKUP(F408,'3-Productie normen'!A:O,VLOOKUP(L408,'3-Productie normen'!$B$38:$C$48,2,FALSE),FALSE)))*J408</f>
        <v>0</v>
      </c>
      <c r="Q408" s="334">
        <f t="shared" si="19"/>
        <v>0</v>
      </c>
      <c r="R408" s="335" t="str">
        <f>VLOOKUP(F408,'3-Productie normen'!A:P,16,FALSE)</f>
        <v>S</v>
      </c>
      <c r="S408" s="335"/>
      <c r="U408" s="336">
        <f t="shared" si="20"/>
        <v>332.85999999999996</v>
      </c>
      <c r="V408" s="2"/>
    </row>
    <row r="409" spans="1:22" ht="14.1" customHeight="1">
      <c r="A409" s="75">
        <v>409</v>
      </c>
      <c r="B409" s="300" t="s">
        <v>41</v>
      </c>
      <c r="C409" s="481" t="s">
        <v>266</v>
      </c>
      <c r="D409" s="483" t="s">
        <v>706</v>
      </c>
      <c r="E409" s="536" t="s">
        <v>613</v>
      </c>
      <c r="F409" s="536" t="s">
        <v>95</v>
      </c>
      <c r="G409" s="72" t="s">
        <v>186</v>
      </c>
      <c r="H409" s="482" t="s">
        <v>187</v>
      </c>
      <c r="I409" s="537">
        <v>0.83299999999999996</v>
      </c>
      <c r="J409" s="526"/>
      <c r="K409" s="333">
        <f t="shared" si="18"/>
        <v>400</v>
      </c>
      <c r="L409" s="534">
        <v>200</v>
      </c>
      <c r="M409" s="538">
        <v>200</v>
      </c>
      <c r="N409" s="247" t="e">
        <f>IF(L409="nio",0,IF(L409&gt;0,L409*I409/P409,0))*VLOOKUP(B409,'2-Kosten per locatie'!$A$14:$C$31,3,FALSE)</f>
        <v>#DIV/0!</v>
      </c>
      <c r="O409" s="247" t="e">
        <f>IF(M409&gt;0,M409*I409/Q409,0)*VLOOKUP(B409,'2-Kosten per locatie'!$A$14:$C$31,3,FALSE)</f>
        <v>#DIV/0!</v>
      </c>
      <c r="P409" s="334">
        <f>IF(L409="nio",0,IF(L409&gt;0,VLOOKUP(F409,'3-Productie normen'!A:O,VLOOKUP(L409,'3-Productie normen'!$B$38:$C$48,2,FALSE),FALSE)))*J409</f>
        <v>0</v>
      </c>
      <c r="Q409" s="334">
        <f t="shared" si="19"/>
        <v>0</v>
      </c>
      <c r="R409" s="335" t="str">
        <f>VLOOKUP(F409,'3-Productie normen'!A:P,16,FALSE)</f>
        <v>S</v>
      </c>
      <c r="S409" s="335"/>
      <c r="U409" s="336">
        <f t="shared" si="20"/>
        <v>333.2</v>
      </c>
      <c r="V409" s="2"/>
    </row>
    <row r="410" spans="1:22" ht="14.1" customHeight="1">
      <c r="A410" s="75">
        <v>410</v>
      </c>
      <c r="B410" s="300" t="s">
        <v>41</v>
      </c>
      <c r="C410" s="481" t="s">
        <v>266</v>
      </c>
      <c r="D410" s="483" t="s">
        <v>707</v>
      </c>
      <c r="E410" s="536" t="s">
        <v>613</v>
      </c>
      <c r="F410" s="536" t="s">
        <v>95</v>
      </c>
      <c r="G410" s="72" t="s">
        <v>186</v>
      </c>
      <c r="H410" s="482" t="s">
        <v>187</v>
      </c>
      <c r="I410" s="537">
        <v>0.86118795000000004</v>
      </c>
      <c r="J410" s="526"/>
      <c r="K410" s="333">
        <f t="shared" si="18"/>
        <v>400</v>
      </c>
      <c r="L410" s="534">
        <v>200</v>
      </c>
      <c r="M410" s="538">
        <v>200</v>
      </c>
      <c r="N410" s="247" t="e">
        <f>IF(L410="nio",0,IF(L410&gt;0,L410*I410/P410,0))*VLOOKUP(B410,'2-Kosten per locatie'!$A$14:$C$31,3,FALSE)</f>
        <v>#DIV/0!</v>
      </c>
      <c r="O410" s="247" t="e">
        <f>IF(M410&gt;0,M410*I410/Q410,0)*VLOOKUP(B410,'2-Kosten per locatie'!$A$14:$C$31,3,FALSE)</f>
        <v>#DIV/0!</v>
      </c>
      <c r="P410" s="334">
        <f>IF(L410="nio",0,IF(L410&gt;0,VLOOKUP(F410,'3-Productie normen'!A:O,VLOOKUP(L410,'3-Productie normen'!$B$38:$C$48,2,FALSE),FALSE)))*J410</f>
        <v>0</v>
      </c>
      <c r="Q410" s="334">
        <f t="shared" si="19"/>
        <v>0</v>
      </c>
      <c r="R410" s="335" t="str">
        <f>VLOOKUP(F410,'3-Productie normen'!A:P,16,FALSE)</f>
        <v>S</v>
      </c>
      <c r="S410" s="335"/>
      <c r="U410" s="336">
        <f t="shared" si="20"/>
        <v>344.47518000000002</v>
      </c>
      <c r="V410" s="2"/>
    </row>
    <row r="411" spans="1:22" ht="14.1" customHeight="1">
      <c r="A411" s="75">
        <v>411</v>
      </c>
      <c r="B411" s="300" t="s">
        <v>41</v>
      </c>
      <c r="C411" s="481" t="s">
        <v>266</v>
      </c>
      <c r="D411" s="483" t="s">
        <v>708</v>
      </c>
      <c r="E411" s="536" t="s">
        <v>709</v>
      </c>
      <c r="F411" s="300" t="s">
        <v>76</v>
      </c>
      <c r="G411" s="72" t="s">
        <v>186</v>
      </c>
      <c r="H411" s="482" t="s">
        <v>196</v>
      </c>
      <c r="I411" s="537">
        <v>9.3692309900000001</v>
      </c>
      <c r="J411" s="526"/>
      <c r="K411" s="333">
        <f t="shared" si="18"/>
        <v>120</v>
      </c>
      <c r="L411" s="534">
        <v>120</v>
      </c>
      <c r="M411" s="538"/>
      <c r="N411" s="247" t="e">
        <f>IF(L411="nio",0,IF(L411&gt;0,L411*I411/P411,0))*VLOOKUP(B411,'2-Kosten per locatie'!$A$14:$C$31,3,FALSE)</f>
        <v>#DIV/0!</v>
      </c>
      <c r="O411" s="247">
        <f>IF(M411&gt;0,M411*I411/Q411,0)*VLOOKUP(B411,'2-Kosten per locatie'!$A$14:$C$31,3,FALSE)</f>
        <v>0</v>
      </c>
      <c r="P411" s="334">
        <f>IF(L411="nio",0,IF(L411&gt;0,VLOOKUP(F411,'3-Productie normen'!A:O,VLOOKUP(L411,'3-Productie normen'!$B$38:$C$48,2,FALSE),FALSE)))*J411</f>
        <v>0</v>
      </c>
      <c r="Q411" s="334">
        <f t="shared" si="19"/>
        <v>0</v>
      </c>
      <c r="R411" s="335" t="str">
        <f>VLOOKUP(F411,'3-Productie normen'!A:P,16,FALSE)</f>
        <v>B</v>
      </c>
      <c r="S411" s="335"/>
      <c r="U411" s="336">
        <f t="shared" si="20"/>
        <v>1124.3077188</v>
      </c>
      <c r="V411" s="2"/>
    </row>
    <row r="412" spans="1:22" ht="14.1" customHeight="1">
      <c r="A412" s="75">
        <v>412</v>
      </c>
      <c r="B412" s="300" t="s">
        <v>41</v>
      </c>
      <c r="C412" s="481" t="s">
        <v>266</v>
      </c>
      <c r="D412" s="483" t="s">
        <v>710</v>
      </c>
      <c r="E412" s="536" t="s">
        <v>613</v>
      </c>
      <c r="F412" s="536" t="s">
        <v>95</v>
      </c>
      <c r="G412" s="72" t="s">
        <v>186</v>
      </c>
      <c r="H412" s="482" t="s">
        <v>187</v>
      </c>
      <c r="I412" s="537">
        <v>0.83214999999999995</v>
      </c>
      <c r="J412" s="526"/>
      <c r="K412" s="333">
        <f t="shared" si="18"/>
        <v>400</v>
      </c>
      <c r="L412" s="534">
        <v>200</v>
      </c>
      <c r="M412" s="538">
        <v>200</v>
      </c>
      <c r="N412" s="247" t="e">
        <f>IF(L412="nio",0,IF(L412&gt;0,L412*I412/P412,0))*VLOOKUP(B412,'2-Kosten per locatie'!$A$14:$C$31,3,FALSE)</f>
        <v>#DIV/0!</v>
      </c>
      <c r="O412" s="247" t="e">
        <f>IF(M412&gt;0,M412*I412/Q412,0)*VLOOKUP(B412,'2-Kosten per locatie'!$A$14:$C$31,3,FALSE)</f>
        <v>#DIV/0!</v>
      </c>
      <c r="P412" s="334">
        <f>IF(L412="nio",0,IF(L412&gt;0,VLOOKUP(F412,'3-Productie normen'!A:O,VLOOKUP(L412,'3-Productie normen'!$B$38:$C$48,2,FALSE),FALSE)))*J412</f>
        <v>0</v>
      </c>
      <c r="Q412" s="334">
        <f t="shared" si="19"/>
        <v>0</v>
      </c>
      <c r="R412" s="335" t="str">
        <f>VLOOKUP(F412,'3-Productie normen'!A:P,16,FALSE)</f>
        <v>S</v>
      </c>
      <c r="S412" s="335"/>
      <c r="U412" s="336">
        <f t="shared" si="20"/>
        <v>332.85999999999996</v>
      </c>
      <c r="V412" s="2"/>
    </row>
    <row r="413" spans="1:22" ht="14.1" customHeight="1">
      <c r="A413" s="75">
        <v>413</v>
      </c>
      <c r="B413" s="300" t="s">
        <v>41</v>
      </c>
      <c r="C413" s="481" t="s">
        <v>266</v>
      </c>
      <c r="D413" s="483" t="s">
        <v>711</v>
      </c>
      <c r="E413" s="536" t="s">
        <v>613</v>
      </c>
      <c r="F413" s="536" t="s">
        <v>95</v>
      </c>
      <c r="G413" s="72" t="s">
        <v>186</v>
      </c>
      <c r="H413" s="482" t="s">
        <v>187</v>
      </c>
      <c r="I413" s="537">
        <v>0.83299999999999996</v>
      </c>
      <c r="J413" s="526"/>
      <c r="K413" s="333">
        <f t="shared" si="18"/>
        <v>400</v>
      </c>
      <c r="L413" s="534">
        <v>200</v>
      </c>
      <c r="M413" s="538">
        <v>200</v>
      </c>
      <c r="N413" s="247" t="e">
        <f>IF(L413="nio",0,IF(L413&gt;0,L413*I413/P413,0))*VLOOKUP(B413,'2-Kosten per locatie'!$A$14:$C$31,3,FALSE)</f>
        <v>#DIV/0!</v>
      </c>
      <c r="O413" s="247" t="e">
        <f>IF(M413&gt;0,M413*I413/Q413,0)*VLOOKUP(B413,'2-Kosten per locatie'!$A$14:$C$31,3,FALSE)</f>
        <v>#DIV/0!</v>
      </c>
      <c r="P413" s="334">
        <f>IF(L413="nio",0,IF(L413&gt;0,VLOOKUP(F413,'3-Productie normen'!A:O,VLOOKUP(L413,'3-Productie normen'!$B$38:$C$48,2,FALSE),FALSE)))*J413</f>
        <v>0</v>
      </c>
      <c r="Q413" s="334">
        <f t="shared" si="19"/>
        <v>0</v>
      </c>
      <c r="R413" s="335" t="str">
        <f>VLOOKUP(F413,'3-Productie normen'!A:P,16,FALSE)</f>
        <v>S</v>
      </c>
      <c r="S413" s="335"/>
      <c r="U413" s="336">
        <f t="shared" si="20"/>
        <v>333.2</v>
      </c>
      <c r="V413" s="2"/>
    </row>
    <row r="414" spans="1:22" ht="14.1" customHeight="1">
      <c r="A414" s="75">
        <v>414</v>
      </c>
      <c r="B414" s="300" t="s">
        <v>41</v>
      </c>
      <c r="C414" s="481" t="s">
        <v>266</v>
      </c>
      <c r="D414" s="483" t="s">
        <v>712</v>
      </c>
      <c r="E414" s="536" t="s">
        <v>613</v>
      </c>
      <c r="F414" s="536" t="s">
        <v>95</v>
      </c>
      <c r="G414" s="72" t="s">
        <v>186</v>
      </c>
      <c r="H414" s="482" t="s">
        <v>187</v>
      </c>
      <c r="I414" s="537">
        <v>0.86118795000000004</v>
      </c>
      <c r="J414" s="526"/>
      <c r="K414" s="333">
        <f t="shared" si="18"/>
        <v>400</v>
      </c>
      <c r="L414" s="534">
        <v>200</v>
      </c>
      <c r="M414" s="538">
        <v>200</v>
      </c>
      <c r="N414" s="247" t="e">
        <f>IF(L414="nio",0,IF(L414&gt;0,L414*I414/P414,0))*VLOOKUP(B414,'2-Kosten per locatie'!$A$14:$C$31,3,FALSE)</f>
        <v>#DIV/0!</v>
      </c>
      <c r="O414" s="247" t="e">
        <f>IF(M414&gt;0,M414*I414/Q414,0)*VLOOKUP(B414,'2-Kosten per locatie'!$A$14:$C$31,3,FALSE)</f>
        <v>#DIV/0!</v>
      </c>
      <c r="P414" s="334">
        <f>IF(L414="nio",0,IF(L414&gt;0,VLOOKUP(F414,'3-Productie normen'!A:O,VLOOKUP(L414,'3-Productie normen'!$B$38:$C$48,2,FALSE),FALSE)))*J414</f>
        <v>0</v>
      </c>
      <c r="Q414" s="334">
        <f t="shared" si="19"/>
        <v>0</v>
      </c>
      <c r="R414" s="335" t="str">
        <f>VLOOKUP(F414,'3-Productie normen'!A:P,16,FALSE)</f>
        <v>S</v>
      </c>
      <c r="S414" s="335"/>
      <c r="U414" s="336">
        <f t="shared" si="20"/>
        <v>344.47518000000002</v>
      </c>
      <c r="V414" s="2"/>
    </row>
    <row r="415" spans="1:22" ht="14.1" customHeight="1">
      <c r="A415" s="75">
        <v>415</v>
      </c>
      <c r="B415" s="300" t="s">
        <v>41</v>
      </c>
      <c r="C415" s="481" t="s">
        <v>266</v>
      </c>
      <c r="D415" s="483" t="s">
        <v>713</v>
      </c>
      <c r="E415" s="536" t="s">
        <v>613</v>
      </c>
      <c r="F415" s="536" t="s">
        <v>95</v>
      </c>
      <c r="G415" s="72" t="s">
        <v>186</v>
      </c>
      <c r="H415" s="482" t="s">
        <v>187</v>
      </c>
      <c r="I415" s="537">
        <v>4.1118842500000001</v>
      </c>
      <c r="J415" s="526"/>
      <c r="K415" s="333">
        <f t="shared" si="18"/>
        <v>400</v>
      </c>
      <c r="L415" s="534">
        <v>200</v>
      </c>
      <c r="M415" s="538">
        <v>200</v>
      </c>
      <c r="N415" s="247" t="e">
        <f>IF(L415="nio",0,IF(L415&gt;0,L415*I415/P415,0))*VLOOKUP(B415,'2-Kosten per locatie'!$A$14:$C$31,3,FALSE)</f>
        <v>#DIV/0!</v>
      </c>
      <c r="O415" s="247" t="e">
        <f>IF(M415&gt;0,M415*I415/Q415,0)*VLOOKUP(B415,'2-Kosten per locatie'!$A$14:$C$31,3,FALSE)</f>
        <v>#DIV/0!</v>
      </c>
      <c r="P415" s="334">
        <f>IF(L415="nio",0,IF(L415&gt;0,VLOOKUP(F415,'3-Productie normen'!A:O,VLOOKUP(L415,'3-Productie normen'!$B$38:$C$48,2,FALSE),FALSE)))*J415</f>
        <v>0</v>
      </c>
      <c r="Q415" s="334">
        <f t="shared" si="19"/>
        <v>0</v>
      </c>
      <c r="R415" s="335" t="str">
        <f>VLOOKUP(F415,'3-Productie normen'!A:P,16,FALSE)</f>
        <v>S</v>
      </c>
      <c r="S415" s="335"/>
      <c r="U415" s="336">
        <f t="shared" si="20"/>
        <v>1644.7537</v>
      </c>
      <c r="V415" s="2"/>
    </row>
    <row r="416" spans="1:22" ht="14.1" customHeight="1">
      <c r="A416" s="75">
        <v>416</v>
      </c>
      <c r="B416" s="300" t="s">
        <v>41</v>
      </c>
      <c r="C416" s="481" t="s">
        <v>266</v>
      </c>
      <c r="D416" s="483" t="s">
        <v>714</v>
      </c>
      <c r="E416" s="536" t="s">
        <v>97</v>
      </c>
      <c r="F416" s="72" t="s">
        <v>97</v>
      </c>
      <c r="G416" s="72" t="s">
        <v>240</v>
      </c>
      <c r="H416" s="482" t="s">
        <v>196</v>
      </c>
      <c r="I416" s="537">
        <v>8</v>
      </c>
      <c r="J416" s="526"/>
      <c r="K416" s="333">
        <f t="shared" si="18"/>
        <v>200</v>
      </c>
      <c r="L416" s="534">
        <v>200</v>
      </c>
      <c r="M416" s="538"/>
      <c r="N416" s="247" t="e">
        <f>IF(L416="nio",0,IF(L416&gt;0,L416*I416/P416,0))*VLOOKUP(B416,'2-Kosten per locatie'!$A$14:$C$31,3,FALSE)</f>
        <v>#DIV/0!</v>
      </c>
      <c r="O416" s="247">
        <f>IF(M416&gt;0,M416*I416/Q416,0)*VLOOKUP(B416,'2-Kosten per locatie'!$A$14:$C$31,3,FALSE)</f>
        <v>0</v>
      </c>
      <c r="P416" s="334">
        <f>IF(L416="nio",0,IF(L416&gt;0,VLOOKUP(F416,'3-Productie normen'!A:O,VLOOKUP(L416,'3-Productie normen'!$B$38:$C$48,2,FALSE),FALSE)))*J416</f>
        <v>0</v>
      </c>
      <c r="Q416" s="334">
        <f t="shared" si="19"/>
        <v>0</v>
      </c>
      <c r="R416" s="335" t="str">
        <f>VLOOKUP(F416,'3-Productie normen'!A:P,16,FALSE)</f>
        <v>V</v>
      </c>
      <c r="S416" s="335"/>
      <c r="U416" s="336">
        <f t="shared" si="20"/>
        <v>1600</v>
      </c>
      <c r="V416" s="2"/>
    </row>
    <row r="417" spans="1:22" ht="14.1" customHeight="1">
      <c r="A417" s="75">
        <v>417</v>
      </c>
      <c r="B417" s="300" t="s">
        <v>41</v>
      </c>
      <c r="C417" s="481" t="s">
        <v>266</v>
      </c>
      <c r="D417" s="483" t="s">
        <v>715</v>
      </c>
      <c r="E417" s="536" t="s">
        <v>716</v>
      </c>
      <c r="F417" s="300" t="s">
        <v>100</v>
      </c>
      <c r="G417" s="72" t="s">
        <v>240</v>
      </c>
      <c r="H417" s="482" t="s">
        <v>196</v>
      </c>
      <c r="I417" s="537">
        <v>3.927</v>
      </c>
      <c r="J417" s="526"/>
      <c r="K417" s="333">
        <f t="shared" si="18"/>
        <v>0</v>
      </c>
      <c r="L417" s="534" t="s">
        <v>147</v>
      </c>
      <c r="M417" s="538"/>
      <c r="N417" s="247">
        <f>IF(L417="nio",0,IF(L417&gt;0,L417*I417/P417,0))*VLOOKUP(B417,'2-Kosten per locatie'!$A$14:$C$31,3,FALSE)</f>
        <v>0</v>
      </c>
      <c r="O417" s="247">
        <f>IF(M417&gt;0,M417*I417/Q417,0)*VLOOKUP(B417,'2-Kosten per locatie'!$A$14:$C$31,3,FALSE)</f>
        <v>0</v>
      </c>
      <c r="P417" s="334">
        <f>IF(L417="nio",0,IF(L417&gt;0,VLOOKUP(F417,'3-Productie normen'!A:O,VLOOKUP(L417,'3-Productie normen'!$B$38:$C$48,2,FALSE),FALSE)))*J417</f>
        <v>0</v>
      </c>
      <c r="Q417" s="334">
        <f t="shared" si="19"/>
        <v>0</v>
      </c>
      <c r="R417" s="335" t="str">
        <f>VLOOKUP(F417,'3-Productie normen'!A:P,16,FALSE)</f>
        <v>nvt</v>
      </c>
      <c r="S417" s="335"/>
      <c r="U417" s="336">
        <f t="shared" si="20"/>
        <v>0</v>
      </c>
      <c r="V417" s="2"/>
    </row>
    <row r="418" spans="1:22" ht="14.1" customHeight="1">
      <c r="A418" s="75">
        <v>418</v>
      </c>
      <c r="B418" s="300" t="s">
        <v>41</v>
      </c>
      <c r="C418" s="481" t="s">
        <v>266</v>
      </c>
      <c r="D418" s="483" t="s">
        <v>717</v>
      </c>
      <c r="E418" s="536" t="s">
        <v>632</v>
      </c>
      <c r="F418" s="72" t="s">
        <v>86</v>
      </c>
      <c r="G418" s="72" t="s">
        <v>240</v>
      </c>
      <c r="H418" s="482" t="s">
        <v>196</v>
      </c>
      <c r="I418" s="537">
        <v>53.484000000000002</v>
      </c>
      <c r="J418" s="526"/>
      <c r="K418" s="333">
        <f t="shared" si="18"/>
        <v>200</v>
      </c>
      <c r="L418" s="534">
        <v>200</v>
      </c>
      <c r="M418" s="538"/>
      <c r="N418" s="247" t="e">
        <f>IF(L418="nio",0,IF(L418&gt;0,L418*I418/P418,0))*VLOOKUP(B418,'2-Kosten per locatie'!$A$14:$C$31,3,FALSE)</f>
        <v>#DIV/0!</v>
      </c>
      <c r="O418" s="247">
        <f>IF(M418&gt;0,M418*I418/Q418,0)*VLOOKUP(B418,'2-Kosten per locatie'!$A$14:$C$31,3,FALSE)</f>
        <v>0</v>
      </c>
      <c r="P418" s="334">
        <f>IF(L418="nio",0,IF(L418&gt;0,VLOOKUP(F418,'3-Productie normen'!A:O,VLOOKUP(L418,'3-Productie normen'!$B$38:$C$48,2,FALSE),FALSE)))*J418</f>
        <v>0</v>
      </c>
      <c r="Q418" s="334">
        <f t="shared" si="19"/>
        <v>0</v>
      </c>
      <c r="R418" s="335" t="str">
        <f>VLOOKUP(F418,'3-Productie normen'!A:P,16,FALSE)</f>
        <v>V</v>
      </c>
      <c r="S418" s="335"/>
      <c r="U418" s="336">
        <f t="shared" si="20"/>
        <v>10696.800000000001</v>
      </c>
      <c r="V418" s="2"/>
    </row>
    <row r="419" spans="1:22" ht="14.1" customHeight="1">
      <c r="A419" s="75">
        <v>419</v>
      </c>
      <c r="B419" s="300" t="s">
        <v>41</v>
      </c>
      <c r="C419" s="481" t="s">
        <v>266</v>
      </c>
      <c r="D419" s="483" t="s">
        <v>718</v>
      </c>
      <c r="E419" s="536" t="s">
        <v>632</v>
      </c>
      <c r="F419" s="72" t="s">
        <v>86</v>
      </c>
      <c r="G419" s="72" t="s">
        <v>240</v>
      </c>
      <c r="H419" s="482" t="s">
        <v>196</v>
      </c>
      <c r="I419" s="537">
        <v>32.972173769999998</v>
      </c>
      <c r="J419" s="526"/>
      <c r="K419" s="333">
        <f t="shared" si="18"/>
        <v>200</v>
      </c>
      <c r="L419" s="534">
        <v>200</v>
      </c>
      <c r="M419" s="538"/>
      <c r="N419" s="247" t="e">
        <f>IF(L419="nio",0,IF(L419&gt;0,L419*I419/P419,0))*VLOOKUP(B419,'2-Kosten per locatie'!$A$14:$C$31,3,FALSE)</f>
        <v>#DIV/0!</v>
      </c>
      <c r="O419" s="247">
        <f>IF(M419&gt;0,M419*I419/Q419,0)*VLOOKUP(B419,'2-Kosten per locatie'!$A$14:$C$31,3,FALSE)</f>
        <v>0</v>
      </c>
      <c r="P419" s="334">
        <f>IF(L419="nio",0,IF(L419&gt;0,VLOOKUP(F419,'3-Productie normen'!A:O,VLOOKUP(L419,'3-Productie normen'!$B$38:$C$48,2,FALSE),FALSE)))*J419</f>
        <v>0</v>
      </c>
      <c r="Q419" s="334">
        <f t="shared" si="19"/>
        <v>0</v>
      </c>
      <c r="R419" s="335" t="str">
        <f>VLOOKUP(F419,'3-Productie normen'!A:P,16,FALSE)</f>
        <v>V</v>
      </c>
      <c r="S419" s="335"/>
      <c r="U419" s="336">
        <f t="shared" si="20"/>
        <v>6594.4347539999999</v>
      </c>
      <c r="V419" s="2"/>
    </row>
    <row r="420" spans="1:22" ht="14.1" customHeight="1">
      <c r="A420" s="75">
        <v>420</v>
      </c>
      <c r="B420" s="300" t="s">
        <v>41</v>
      </c>
      <c r="C420" s="481" t="s">
        <v>266</v>
      </c>
      <c r="D420" s="483" t="s">
        <v>719</v>
      </c>
      <c r="E420" s="536" t="s">
        <v>97</v>
      </c>
      <c r="F420" s="72" t="s">
        <v>97</v>
      </c>
      <c r="G420" s="72" t="s">
        <v>240</v>
      </c>
      <c r="H420" s="482" t="s">
        <v>196</v>
      </c>
      <c r="I420" s="537">
        <v>13.09</v>
      </c>
      <c r="J420" s="526"/>
      <c r="K420" s="333">
        <f t="shared" si="18"/>
        <v>200</v>
      </c>
      <c r="L420" s="534">
        <v>200</v>
      </c>
      <c r="M420" s="538"/>
      <c r="N420" s="247" t="e">
        <f>IF(L420="nio",0,IF(L420&gt;0,L420*I420/P420,0))*VLOOKUP(B420,'2-Kosten per locatie'!$A$14:$C$31,3,FALSE)</f>
        <v>#DIV/0!</v>
      </c>
      <c r="O420" s="247">
        <f>IF(M420&gt;0,M420*I420/Q420,0)*VLOOKUP(B420,'2-Kosten per locatie'!$A$14:$C$31,3,FALSE)</f>
        <v>0</v>
      </c>
      <c r="P420" s="334">
        <f>IF(L420="nio",0,IF(L420&gt;0,VLOOKUP(F420,'3-Productie normen'!A:O,VLOOKUP(L420,'3-Productie normen'!$B$38:$C$48,2,FALSE),FALSE)))*J420</f>
        <v>0</v>
      </c>
      <c r="Q420" s="334">
        <f t="shared" si="19"/>
        <v>0</v>
      </c>
      <c r="R420" s="335" t="str">
        <f>VLOOKUP(F420,'3-Productie normen'!A:P,16,FALSE)</f>
        <v>V</v>
      </c>
      <c r="S420" s="335"/>
      <c r="U420" s="336">
        <f t="shared" si="20"/>
        <v>2618</v>
      </c>
      <c r="V420" s="2"/>
    </row>
    <row r="421" spans="1:22" ht="14.1" customHeight="1">
      <c r="A421" s="75">
        <v>421</v>
      </c>
      <c r="B421" s="300" t="s">
        <v>41</v>
      </c>
      <c r="C421" s="481" t="s">
        <v>266</v>
      </c>
      <c r="D421" s="483" t="s">
        <v>720</v>
      </c>
      <c r="E421" s="536" t="s">
        <v>634</v>
      </c>
      <c r="F421" s="72" t="s">
        <v>89</v>
      </c>
      <c r="G421" s="72" t="s">
        <v>240</v>
      </c>
      <c r="H421" s="482" t="s">
        <v>196</v>
      </c>
      <c r="I421" s="537">
        <v>25.68028</v>
      </c>
      <c r="J421" s="526"/>
      <c r="K421" s="333">
        <f t="shared" si="18"/>
        <v>200</v>
      </c>
      <c r="L421" s="534">
        <v>200</v>
      </c>
      <c r="M421" s="538"/>
      <c r="N421" s="247" t="e">
        <f>IF(L421="nio",0,IF(L421&gt;0,L421*I421/P421,0))*VLOOKUP(B421,'2-Kosten per locatie'!$A$14:$C$31,3,FALSE)</f>
        <v>#DIV/0!</v>
      </c>
      <c r="O421" s="247">
        <f>IF(M421&gt;0,M421*I421/Q421,0)*VLOOKUP(B421,'2-Kosten per locatie'!$A$14:$C$31,3,FALSE)</f>
        <v>0</v>
      </c>
      <c r="P421" s="334">
        <f>IF(L421="nio",0,IF(L421&gt;0,VLOOKUP(F421,'3-Productie normen'!A:O,VLOOKUP(L421,'3-Productie normen'!$B$38:$C$48,2,FALSE),FALSE)))*J421</f>
        <v>0</v>
      </c>
      <c r="Q421" s="334">
        <f t="shared" si="19"/>
        <v>0</v>
      </c>
      <c r="R421" s="335" t="str">
        <f>VLOOKUP(F421,'3-Productie normen'!A:P,16,FALSE)</f>
        <v>L</v>
      </c>
      <c r="S421" s="335"/>
      <c r="U421" s="336">
        <f t="shared" si="20"/>
        <v>5136.0559999999996</v>
      </c>
      <c r="V421" s="2"/>
    </row>
    <row r="422" spans="1:22" ht="14.1" customHeight="1">
      <c r="A422" s="75">
        <v>422</v>
      </c>
      <c r="B422" s="300" t="s">
        <v>41</v>
      </c>
      <c r="C422" s="481" t="s">
        <v>266</v>
      </c>
      <c r="D422" s="483" t="s">
        <v>721</v>
      </c>
      <c r="E422" s="536" t="s">
        <v>632</v>
      </c>
      <c r="F422" s="72" t="s">
        <v>86</v>
      </c>
      <c r="G422" s="72" t="s">
        <v>240</v>
      </c>
      <c r="H422" s="482" t="s">
        <v>196</v>
      </c>
      <c r="I422" s="537">
        <v>15.20515</v>
      </c>
      <c r="J422" s="526"/>
      <c r="K422" s="333">
        <f t="shared" si="18"/>
        <v>200</v>
      </c>
      <c r="L422" s="534">
        <v>200</v>
      </c>
      <c r="M422" s="538"/>
      <c r="N422" s="247" t="e">
        <f>IF(L422="nio",0,IF(L422&gt;0,L422*I422/P422,0))*VLOOKUP(B422,'2-Kosten per locatie'!$A$14:$C$31,3,FALSE)</f>
        <v>#DIV/0!</v>
      </c>
      <c r="O422" s="247">
        <f>IF(M422&gt;0,M422*I422/Q422,0)*VLOOKUP(B422,'2-Kosten per locatie'!$A$14:$C$31,3,FALSE)</f>
        <v>0</v>
      </c>
      <c r="P422" s="334">
        <f>IF(L422="nio",0,IF(L422&gt;0,VLOOKUP(F422,'3-Productie normen'!A:O,VLOOKUP(L422,'3-Productie normen'!$B$38:$C$48,2,FALSE),FALSE)))*J422</f>
        <v>0</v>
      </c>
      <c r="Q422" s="334">
        <f t="shared" si="19"/>
        <v>0</v>
      </c>
      <c r="R422" s="335" t="str">
        <f>VLOOKUP(F422,'3-Productie normen'!A:P,16,FALSE)</f>
        <v>V</v>
      </c>
      <c r="S422" s="335"/>
      <c r="U422" s="336">
        <f t="shared" si="20"/>
        <v>3041.0299999999997</v>
      </c>
      <c r="V422" s="2"/>
    </row>
    <row r="423" spans="1:22" ht="14.1" customHeight="1">
      <c r="A423" s="75">
        <v>423</v>
      </c>
      <c r="B423" s="300" t="s">
        <v>41</v>
      </c>
      <c r="C423" s="481" t="s">
        <v>266</v>
      </c>
      <c r="D423" s="483" t="s">
        <v>722</v>
      </c>
      <c r="E423" s="536" t="s">
        <v>634</v>
      </c>
      <c r="F423" s="72" t="s">
        <v>89</v>
      </c>
      <c r="G423" s="72" t="s">
        <v>240</v>
      </c>
      <c r="H423" s="482" t="s">
        <v>196</v>
      </c>
      <c r="I423" s="537">
        <v>24.536052699999999</v>
      </c>
      <c r="J423" s="526"/>
      <c r="K423" s="333">
        <f t="shared" si="18"/>
        <v>200</v>
      </c>
      <c r="L423" s="534">
        <v>200</v>
      </c>
      <c r="M423" s="538"/>
      <c r="N423" s="247" t="e">
        <f>IF(L423="nio",0,IF(L423&gt;0,L423*I423/P423,0))*VLOOKUP(B423,'2-Kosten per locatie'!$A$14:$C$31,3,FALSE)</f>
        <v>#DIV/0!</v>
      </c>
      <c r="O423" s="247">
        <f>IF(M423&gt;0,M423*I423/Q423,0)*VLOOKUP(B423,'2-Kosten per locatie'!$A$14:$C$31,3,FALSE)</f>
        <v>0</v>
      </c>
      <c r="P423" s="334">
        <f>IF(L423="nio",0,IF(L423&gt;0,VLOOKUP(F423,'3-Productie normen'!A:O,VLOOKUP(L423,'3-Productie normen'!$B$38:$C$48,2,FALSE),FALSE)))*J423</f>
        <v>0</v>
      </c>
      <c r="Q423" s="334">
        <f t="shared" si="19"/>
        <v>0</v>
      </c>
      <c r="R423" s="335" t="str">
        <f>VLOOKUP(F423,'3-Productie normen'!A:P,16,FALSE)</f>
        <v>L</v>
      </c>
      <c r="S423" s="335"/>
      <c r="U423" s="336">
        <f t="shared" si="20"/>
        <v>4907.21054</v>
      </c>
      <c r="V423" s="2"/>
    </row>
    <row r="424" spans="1:22" ht="14.1" customHeight="1">
      <c r="A424" s="75">
        <v>424</v>
      </c>
      <c r="B424" s="300" t="s">
        <v>41</v>
      </c>
      <c r="C424" s="481" t="s">
        <v>266</v>
      </c>
      <c r="D424" s="483" t="s">
        <v>723</v>
      </c>
      <c r="E424" s="536" t="s">
        <v>724</v>
      </c>
      <c r="F424" s="536" t="s">
        <v>93</v>
      </c>
      <c r="G424" s="72" t="s">
        <v>240</v>
      </c>
      <c r="H424" s="482" t="s">
        <v>196</v>
      </c>
      <c r="I424" s="537">
        <v>219.80304111000001</v>
      </c>
      <c r="J424" s="526"/>
      <c r="K424" s="333">
        <f t="shared" si="18"/>
        <v>200</v>
      </c>
      <c r="L424" s="534">
        <v>200</v>
      </c>
      <c r="M424" s="538"/>
      <c r="N424" s="247" t="e">
        <f>IF(L424="nio",0,IF(L424&gt;0,L424*I424/P424,0))*VLOOKUP(B424,'2-Kosten per locatie'!$A$14:$C$31,3,FALSE)</f>
        <v>#DIV/0!</v>
      </c>
      <c r="O424" s="247">
        <f>IF(M424&gt;0,M424*I424/Q424,0)*VLOOKUP(B424,'2-Kosten per locatie'!$A$14:$C$31,3,FALSE)</f>
        <v>0</v>
      </c>
      <c r="P424" s="334">
        <f>IF(L424="nio",0,IF(L424&gt;0,VLOOKUP(F424,'3-Productie normen'!A:O,VLOOKUP(L424,'3-Productie normen'!$B$38:$C$48,2,FALSE),FALSE)))*J424</f>
        <v>0</v>
      </c>
      <c r="Q424" s="334">
        <f t="shared" si="19"/>
        <v>0</v>
      </c>
      <c r="R424" s="335" t="str">
        <f>VLOOKUP(F424,'3-Productie normen'!A:P,16,FALSE)</f>
        <v>L</v>
      </c>
      <c r="S424" s="335"/>
      <c r="U424" s="336">
        <f t="shared" si="20"/>
        <v>43960.608222000003</v>
      </c>
      <c r="V424" s="2"/>
    </row>
    <row r="425" spans="1:22" ht="14.1" customHeight="1">
      <c r="A425" s="75">
        <v>425</v>
      </c>
      <c r="B425" s="300" t="s">
        <v>41</v>
      </c>
      <c r="C425" s="481" t="s">
        <v>266</v>
      </c>
      <c r="D425" s="483" t="s">
        <v>725</v>
      </c>
      <c r="E425" s="536" t="s">
        <v>634</v>
      </c>
      <c r="F425" s="72" t="s">
        <v>89</v>
      </c>
      <c r="G425" s="72" t="s">
        <v>240</v>
      </c>
      <c r="H425" s="482" t="s">
        <v>196</v>
      </c>
      <c r="I425" s="537">
        <v>35.122653800000002</v>
      </c>
      <c r="J425" s="526"/>
      <c r="K425" s="333">
        <f t="shared" si="18"/>
        <v>200</v>
      </c>
      <c r="L425" s="534">
        <v>200</v>
      </c>
      <c r="M425" s="538"/>
      <c r="N425" s="247" t="e">
        <f>IF(L425="nio",0,IF(L425&gt;0,L425*I425/P425,0))*VLOOKUP(B425,'2-Kosten per locatie'!$A$14:$C$31,3,FALSE)</f>
        <v>#DIV/0!</v>
      </c>
      <c r="O425" s="247">
        <f>IF(M425&gt;0,M425*I425/Q425,0)*VLOOKUP(B425,'2-Kosten per locatie'!$A$14:$C$31,3,FALSE)</f>
        <v>0</v>
      </c>
      <c r="P425" s="334">
        <f>IF(L425="nio",0,IF(L425&gt;0,VLOOKUP(F425,'3-Productie normen'!A:O,VLOOKUP(L425,'3-Productie normen'!$B$38:$C$48,2,FALSE),FALSE)))*J425</f>
        <v>0</v>
      </c>
      <c r="Q425" s="334">
        <f t="shared" si="19"/>
        <v>0</v>
      </c>
      <c r="R425" s="335" t="str">
        <f>VLOOKUP(F425,'3-Productie normen'!A:P,16,FALSE)</f>
        <v>L</v>
      </c>
      <c r="S425" s="335"/>
      <c r="U425" s="336">
        <f t="shared" si="20"/>
        <v>7024.5307600000006</v>
      </c>
      <c r="V425" s="2"/>
    </row>
    <row r="426" spans="1:22" ht="14.1" customHeight="1">
      <c r="A426" s="75">
        <v>426</v>
      </c>
      <c r="B426" s="300" t="s">
        <v>41</v>
      </c>
      <c r="C426" s="481" t="s">
        <v>266</v>
      </c>
      <c r="D426" s="483" t="s">
        <v>726</v>
      </c>
      <c r="E426" s="536" t="s">
        <v>727</v>
      </c>
      <c r="F426" s="300" t="s">
        <v>100</v>
      </c>
      <c r="G426" s="72" t="s">
        <v>240</v>
      </c>
      <c r="H426" s="482" t="s">
        <v>196</v>
      </c>
      <c r="I426" s="537">
        <v>16.46112686</v>
      </c>
      <c r="J426" s="526"/>
      <c r="K426" s="333">
        <f t="shared" si="18"/>
        <v>0</v>
      </c>
      <c r="L426" s="534" t="s">
        <v>147</v>
      </c>
      <c r="M426" s="538"/>
      <c r="N426" s="247">
        <f>IF(L426="nio",0,IF(L426&gt;0,L426*I426/P426,0))*VLOOKUP(B426,'2-Kosten per locatie'!$A$14:$C$31,3,FALSE)</f>
        <v>0</v>
      </c>
      <c r="O426" s="247">
        <f>IF(M426&gt;0,M426*I426/Q426,0)*VLOOKUP(B426,'2-Kosten per locatie'!$A$14:$C$31,3,FALSE)</f>
        <v>0</v>
      </c>
      <c r="P426" s="334">
        <f>IF(L426="nio",0,IF(L426&gt;0,VLOOKUP(F426,'3-Productie normen'!A:O,VLOOKUP(L426,'3-Productie normen'!$B$38:$C$48,2,FALSE),FALSE)))*J426</f>
        <v>0</v>
      </c>
      <c r="Q426" s="334">
        <f t="shared" si="19"/>
        <v>0</v>
      </c>
      <c r="R426" s="335" t="str">
        <f>VLOOKUP(F426,'3-Productie normen'!A:P,16,FALSE)</f>
        <v>nvt</v>
      </c>
      <c r="S426" s="335"/>
      <c r="U426" s="336">
        <f t="shared" si="20"/>
        <v>0</v>
      </c>
      <c r="V426" s="2"/>
    </row>
    <row r="427" spans="1:22" ht="14.1" customHeight="1">
      <c r="A427" s="75">
        <v>427</v>
      </c>
      <c r="B427" s="300" t="s">
        <v>41</v>
      </c>
      <c r="C427" s="481" t="s">
        <v>266</v>
      </c>
      <c r="D427" s="483" t="s">
        <v>728</v>
      </c>
      <c r="E427" s="536" t="s">
        <v>632</v>
      </c>
      <c r="F427" s="72" t="s">
        <v>86</v>
      </c>
      <c r="G427" s="72" t="s">
        <v>240</v>
      </c>
      <c r="H427" s="482" t="s">
        <v>196</v>
      </c>
      <c r="I427" s="537">
        <v>54.150101749999997</v>
      </c>
      <c r="J427" s="526"/>
      <c r="K427" s="333">
        <f t="shared" si="18"/>
        <v>200</v>
      </c>
      <c r="L427" s="534">
        <v>200</v>
      </c>
      <c r="M427" s="538"/>
      <c r="N427" s="247" t="e">
        <f>IF(L427="nio",0,IF(L427&gt;0,L427*I427/P427,0))*VLOOKUP(B427,'2-Kosten per locatie'!$A$14:$C$31,3,FALSE)</f>
        <v>#DIV/0!</v>
      </c>
      <c r="O427" s="247">
        <f>IF(M427&gt;0,M427*I427/Q427,0)*VLOOKUP(B427,'2-Kosten per locatie'!$A$14:$C$31,3,FALSE)</f>
        <v>0</v>
      </c>
      <c r="P427" s="334">
        <f>IF(L427="nio",0,IF(L427&gt;0,VLOOKUP(F427,'3-Productie normen'!A:O,VLOOKUP(L427,'3-Productie normen'!$B$38:$C$48,2,FALSE),FALSE)))*J427</f>
        <v>0</v>
      </c>
      <c r="Q427" s="334">
        <f t="shared" si="19"/>
        <v>0</v>
      </c>
      <c r="R427" s="335" t="str">
        <f>VLOOKUP(F427,'3-Productie normen'!A:P,16,FALSE)</f>
        <v>V</v>
      </c>
      <c r="S427" s="335"/>
      <c r="U427" s="336">
        <f t="shared" si="20"/>
        <v>10830.020349999999</v>
      </c>
      <c r="V427" s="2"/>
    </row>
    <row r="428" spans="1:22" ht="14.1" customHeight="1">
      <c r="A428" s="75">
        <v>428</v>
      </c>
      <c r="B428" s="300" t="s">
        <v>41</v>
      </c>
      <c r="C428" s="481" t="s">
        <v>266</v>
      </c>
      <c r="D428" s="483" t="s">
        <v>729</v>
      </c>
      <c r="E428" s="536" t="s">
        <v>632</v>
      </c>
      <c r="F428" s="72" t="s">
        <v>86</v>
      </c>
      <c r="G428" s="72" t="s">
        <v>240</v>
      </c>
      <c r="H428" s="482" t="s">
        <v>196</v>
      </c>
      <c r="I428" s="537">
        <v>27.488812339999999</v>
      </c>
      <c r="J428" s="526"/>
      <c r="K428" s="333">
        <f t="shared" si="18"/>
        <v>200</v>
      </c>
      <c r="L428" s="534">
        <v>200</v>
      </c>
      <c r="M428" s="538"/>
      <c r="N428" s="247" t="e">
        <f>IF(L428="nio",0,IF(L428&gt;0,L428*I428/P428,0))*VLOOKUP(B428,'2-Kosten per locatie'!$A$14:$C$31,3,FALSE)</f>
        <v>#DIV/0!</v>
      </c>
      <c r="O428" s="247">
        <f>IF(M428&gt;0,M428*I428/Q428,0)*VLOOKUP(B428,'2-Kosten per locatie'!$A$14:$C$31,3,FALSE)</f>
        <v>0</v>
      </c>
      <c r="P428" s="334">
        <f>IF(L428="nio",0,IF(L428&gt;0,VLOOKUP(F428,'3-Productie normen'!A:O,VLOOKUP(L428,'3-Productie normen'!$B$38:$C$48,2,FALSE),FALSE)))*J428</f>
        <v>0</v>
      </c>
      <c r="Q428" s="334">
        <f t="shared" si="19"/>
        <v>0</v>
      </c>
      <c r="R428" s="335" t="str">
        <f>VLOOKUP(F428,'3-Productie normen'!A:P,16,FALSE)</f>
        <v>V</v>
      </c>
      <c r="S428" s="335"/>
      <c r="U428" s="336">
        <f t="shared" si="20"/>
        <v>5497.7624679999999</v>
      </c>
      <c r="V428" s="2"/>
    </row>
    <row r="429" spans="1:22" ht="14.1" customHeight="1">
      <c r="A429" s="75">
        <v>429</v>
      </c>
      <c r="B429" s="300" t="s">
        <v>41</v>
      </c>
      <c r="C429" s="481" t="s">
        <v>266</v>
      </c>
      <c r="D429" s="483" t="s">
        <v>730</v>
      </c>
      <c r="E429" s="536" t="s">
        <v>731</v>
      </c>
      <c r="F429" s="300" t="s">
        <v>100</v>
      </c>
      <c r="G429" s="72" t="s">
        <v>240</v>
      </c>
      <c r="H429" s="482" t="s">
        <v>196</v>
      </c>
      <c r="I429" s="537">
        <v>4.0724125600000001</v>
      </c>
      <c r="J429" s="526"/>
      <c r="K429" s="333">
        <f t="shared" si="18"/>
        <v>0</v>
      </c>
      <c r="L429" s="534" t="s">
        <v>147</v>
      </c>
      <c r="M429" s="538"/>
      <c r="N429" s="247">
        <f>IF(L429="nio",0,IF(L429&gt;0,L429*I429/P429,0))*VLOOKUP(B429,'2-Kosten per locatie'!$A$14:$C$31,3,FALSE)</f>
        <v>0</v>
      </c>
      <c r="O429" s="247">
        <f>IF(M429&gt;0,M429*I429/Q429,0)*VLOOKUP(B429,'2-Kosten per locatie'!$A$14:$C$31,3,FALSE)</f>
        <v>0</v>
      </c>
      <c r="P429" s="334">
        <f>IF(L429="nio",0,IF(L429&gt;0,VLOOKUP(F429,'3-Productie normen'!A:O,VLOOKUP(L429,'3-Productie normen'!$B$38:$C$48,2,FALSE),FALSE)))*J429</f>
        <v>0</v>
      </c>
      <c r="Q429" s="334">
        <f t="shared" si="19"/>
        <v>0</v>
      </c>
      <c r="R429" s="335" t="str">
        <f>VLOOKUP(F429,'3-Productie normen'!A:P,16,FALSE)</f>
        <v>nvt</v>
      </c>
      <c r="S429" s="335"/>
      <c r="U429" s="336">
        <f t="shared" si="20"/>
        <v>0</v>
      </c>
      <c r="V429" s="2"/>
    </row>
    <row r="430" spans="1:22" ht="14.1" customHeight="1">
      <c r="A430" s="75">
        <v>430</v>
      </c>
      <c r="B430" s="300" t="s">
        <v>41</v>
      </c>
      <c r="C430" s="481" t="s">
        <v>266</v>
      </c>
      <c r="D430" s="483" t="s">
        <v>732</v>
      </c>
      <c r="E430" s="536" t="s">
        <v>731</v>
      </c>
      <c r="F430" s="300" t="s">
        <v>100</v>
      </c>
      <c r="G430" s="72" t="s">
        <v>240</v>
      </c>
      <c r="H430" s="482" t="s">
        <v>196</v>
      </c>
      <c r="I430" s="537">
        <v>2.2050749999999999</v>
      </c>
      <c r="J430" s="526"/>
      <c r="K430" s="333">
        <f t="shared" si="18"/>
        <v>0</v>
      </c>
      <c r="L430" s="534" t="s">
        <v>147</v>
      </c>
      <c r="M430" s="534"/>
      <c r="N430" s="247">
        <f>IF(L430="nio",0,IF(L430&gt;0,L430*I430/P430,0))*VLOOKUP(B430,'2-Kosten per locatie'!$A$14:$C$31,3,FALSE)</f>
        <v>0</v>
      </c>
      <c r="O430" s="247">
        <f>IF(M430&gt;0,M430*I430/Q430,0)*VLOOKUP(B430,'2-Kosten per locatie'!$A$14:$C$31,3,FALSE)</f>
        <v>0</v>
      </c>
      <c r="P430" s="334">
        <f>IF(L430="nio",0,IF(L430&gt;0,VLOOKUP(F430,'3-Productie normen'!A:O,VLOOKUP(L430,'3-Productie normen'!$B$38:$C$48,2,FALSE),FALSE)))*J430</f>
        <v>0</v>
      </c>
      <c r="Q430" s="334">
        <f t="shared" si="19"/>
        <v>0</v>
      </c>
      <c r="R430" s="335" t="str">
        <f>VLOOKUP(F430,'3-Productie normen'!A:P,16,FALSE)</f>
        <v>nvt</v>
      </c>
      <c r="S430" s="335"/>
      <c r="U430" s="336">
        <f t="shared" si="20"/>
        <v>0</v>
      </c>
      <c r="V430" s="2"/>
    </row>
    <row r="431" spans="1:22" ht="14.1" customHeight="1">
      <c r="A431" s="75">
        <v>431</v>
      </c>
      <c r="B431" s="300" t="s">
        <v>41</v>
      </c>
      <c r="C431" s="481" t="s">
        <v>266</v>
      </c>
      <c r="D431" s="483" t="s">
        <v>733</v>
      </c>
      <c r="E431" s="536" t="s">
        <v>579</v>
      </c>
      <c r="F431" s="300" t="s">
        <v>99</v>
      </c>
      <c r="G431" s="72" t="s">
        <v>240</v>
      </c>
      <c r="H431" s="482" t="s">
        <v>196</v>
      </c>
      <c r="I431" s="537">
        <v>17.87882398</v>
      </c>
      <c r="J431" s="526"/>
      <c r="K431" s="333">
        <f t="shared" si="18"/>
        <v>200</v>
      </c>
      <c r="L431" s="534">
        <v>200</v>
      </c>
      <c r="M431" s="534"/>
      <c r="N431" s="247" t="e">
        <f>IF(L431="nio",0,IF(L431&gt;0,L431*I431/P431,0))*VLOOKUP(B431,'2-Kosten per locatie'!$A$14:$C$31,3,FALSE)</f>
        <v>#DIV/0!</v>
      </c>
      <c r="O431" s="247">
        <f>IF(M431&gt;0,M431*I431/Q431,0)*VLOOKUP(B431,'2-Kosten per locatie'!$A$14:$C$31,3,FALSE)</f>
        <v>0</v>
      </c>
      <c r="P431" s="334">
        <f>IF(L431="nio",0,IF(L431&gt;0,VLOOKUP(F431,'3-Productie normen'!A:O,VLOOKUP(L431,'3-Productie normen'!$B$38:$C$48,2,FALSE),FALSE)))*J431</f>
        <v>0</v>
      </c>
      <c r="Q431" s="334">
        <f t="shared" si="19"/>
        <v>0</v>
      </c>
      <c r="R431" s="335" t="str">
        <f>VLOOKUP(F431,'3-Productie normen'!A:P,16,FALSE)</f>
        <v>B</v>
      </c>
      <c r="S431" s="335"/>
      <c r="U431" s="336">
        <f t="shared" si="20"/>
        <v>3575.7647959999999</v>
      </c>
      <c r="V431" s="2"/>
    </row>
    <row r="432" spans="1:22" ht="14.1" customHeight="1">
      <c r="A432" s="75">
        <v>432</v>
      </c>
      <c r="B432" s="300" t="s">
        <v>41</v>
      </c>
      <c r="C432" s="481" t="s">
        <v>266</v>
      </c>
      <c r="D432" s="483" t="s">
        <v>734</v>
      </c>
      <c r="E432" s="536" t="s">
        <v>632</v>
      </c>
      <c r="F432" s="72" t="s">
        <v>86</v>
      </c>
      <c r="G432" s="72" t="s">
        <v>240</v>
      </c>
      <c r="H432" s="482" t="s">
        <v>196</v>
      </c>
      <c r="I432" s="537">
        <v>75.02643587</v>
      </c>
      <c r="J432" s="526"/>
      <c r="K432" s="333">
        <f t="shared" si="18"/>
        <v>200</v>
      </c>
      <c r="L432" s="534">
        <v>200</v>
      </c>
      <c r="M432" s="534"/>
      <c r="N432" s="247" t="e">
        <f>IF(L432="nio",0,IF(L432&gt;0,L432*I432/P432,0))*VLOOKUP(B432,'2-Kosten per locatie'!$A$14:$C$31,3,FALSE)</f>
        <v>#DIV/0!</v>
      </c>
      <c r="O432" s="247">
        <f>IF(M432&gt;0,M432*I432/Q432,0)*VLOOKUP(B432,'2-Kosten per locatie'!$A$14:$C$31,3,FALSE)</f>
        <v>0</v>
      </c>
      <c r="P432" s="334">
        <f>IF(L432="nio",0,IF(L432&gt;0,VLOOKUP(F432,'3-Productie normen'!A:O,VLOOKUP(L432,'3-Productie normen'!$B$38:$C$48,2,FALSE),FALSE)))*J432</f>
        <v>0</v>
      </c>
      <c r="Q432" s="334">
        <f t="shared" si="19"/>
        <v>0</v>
      </c>
      <c r="R432" s="335" t="str">
        <f>VLOOKUP(F432,'3-Productie normen'!A:P,16,FALSE)</f>
        <v>V</v>
      </c>
      <c r="S432" s="335"/>
      <c r="U432" s="336">
        <f t="shared" si="20"/>
        <v>15005.287174000001</v>
      </c>
      <c r="V432" s="2"/>
    </row>
    <row r="433" spans="1:22" ht="14.1" customHeight="1">
      <c r="A433" s="75">
        <v>433</v>
      </c>
      <c r="B433" s="300" t="s">
        <v>41</v>
      </c>
      <c r="C433" s="481" t="s">
        <v>266</v>
      </c>
      <c r="D433" s="483" t="s">
        <v>735</v>
      </c>
      <c r="E433" s="536" t="s">
        <v>607</v>
      </c>
      <c r="F433" s="300" t="s">
        <v>100</v>
      </c>
      <c r="G433" s="72" t="s">
        <v>186</v>
      </c>
      <c r="H433" s="482" t="s">
        <v>196</v>
      </c>
      <c r="I433" s="537">
        <v>10.65810667</v>
      </c>
      <c r="J433" s="526"/>
      <c r="K433" s="333">
        <f t="shared" si="18"/>
        <v>0</v>
      </c>
      <c r="L433" s="534" t="s">
        <v>147</v>
      </c>
      <c r="M433" s="534"/>
      <c r="N433" s="247">
        <f>IF(L433="nio",0,IF(L433&gt;0,L433*I433/P433,0))*VLOOKUP(B433,'2-Kosten per locatie'!$A$14:$C$31,3,FALSE)</f>
        <v>0</v>
      </c>
      <c r="O433" s="247">
        <f>IF(M433&gt;0,M433*I433/Q433,0)*VLOOKUP(B433,'2-Kosten per locatie'!$A$14:$C$31,3,FALSE)</f>
        <v>0</v>
      </c>
      <c r="P433" s="334">
        <f>IF(L433="nio",0,IF(L433&gt;0,VLOOKUP(F433,'3-Productie normen'!A:O,VLOOKUP(L433,'3-Productie normen'!$B$38:$C$48,2,FALSE),FALSE)))*J433</f>
        <v>0</v>
      </c>
      <c r="Q433" s="334">
        <f t="shared" si="19"/>
        <v>0</v>
      </c>
      <c r="R433" s="335" t="str">
        <f>VLOOKUP(F433,'3-Productie normen'!A:P,16,FALSE)</f>
        <v>nvt</v>
      </c>
      <c r="S433" s="335"/>
      <c r="U433" s="336">
        <f t="shared" si="20"/>
        <v>0</v>
      </c>
      <c r="V433" s="2"/>
    </row>
    <row r="434" spans="1:22" ht="14.1" customHeight="1">
      <c r="A434" s="75">
        <v>434</v>
      </c>
      <c r="B434" s="300" t="s">
        <v>41</v>
      </c>
      <c r="C434" s="481" t="s">
        <v>266</v>
      </c>
      <c r="D434" s="483" t="s">
        <v>736</v>
      </c>
      <c r="E434" s="536" t="s">
        <v>97</v>
      </c>
      <c r="F434" s="72" t="s">
        <v>97</v>
      </c>
      <c r="G434" s="72" t="s">
        <v>240</v>
      </c>
      <c r="H434" s="482" t="s">
        <v>196</v>
      </c>
      <c r="I434" s="537">
        <v>12.31493109</v>
      </c>
      <c r="J434" s="526"/>
      <c r="K434" s="333">
        <f t="shared" si="18"/>
        <v>200</v>
      </c>
      <c r="L434" s="534">
        <v>200</v>
      </c>
      <c r="M434" s="538"/>
      <c r="N434" s="247" t="e">
        <f>IF(L434="nio",0,IF(L434&gt;0,L434*I434/P434,0))*VLOOKUP(B434,'2-Kosten per locatie'!$A$14:$C$31,3,FALSE)</f>
        <v>#DIV/0!</v>
      </c>
      <c r="O434" s="247">
        <f>IF(M434&gt;0,M434*I434/Q434,0)*VLOOKUP(B434,'2-Kosten per locatie'!$A$14:$C$31,3,FALSE)</f>
        <v>0</v>
      </c>
      <c r="P434" s="334">
        <f>IF(L434="nio",0,IF(L434&gt;0,VLOOKUP(F434,'3-Productie normen'!A:O,VLOOKUP(L434,'3-Productie normen'!$B$38:$C$48,2,FALSE),FALSE)))*J434</f>
        <v>0</v>
      </c>
      <c r="Q434" s="334">
        <f t="shared" si="19"/>
        <v>0</v>
      </c>
      <c r="R434" s="335" t="str">
        <f>VLOOKUP(F434,'3-Productie normen'!A:P,16,FALSE)</f>
        <v>V</v>
      </c>
      <c r="S434" s="335"/>
      <c r="U434" s="336">
        <f t="shared" si="20"/>
        <v>2462.986218</v>
      </c>
      <c r="V434" s="2"/>
    </row>
    <row r="435" spans="1:22" ht="14.1" customHeight="1">
      <c r="A435" s="75">
        <v>435</v>
      </c>
      <c r="B435" s="300" t="s">
        <v>41</v>
      </c>
      <c r="C435" s="481" t="s">
        <v>266</v>
      </c>
      <c r="D435" s="483" t="s">
        <v>737</v>
      </c>
      <c r="E435" s="536" t="s">
        <v>97</v>
      </c>
      <c r="F435" s="72" t="s">
        <v>97</v>
      </c>
      <c r="G435" s="72" t="s">
        <v>240</v>
      </c>
      <c r="H435" s="482" t="s">
        <v>196</v>
      </c>
      <c r="I435" s="537">
        <v>13.09</v>
      </c>
      <c r="J435" s="526"/>
      <c r="K435" s="333">
        <f t="shared" si="18"/>
        <v>200</v>
      </c>
      <c r="L435" s="534">
        <v>200</v>
      </c>
      <c r="M435" s="538"/>
      <c r="N435" s="247" t="e">
        <f>IF(L435="nio",0,IF(L435&gt;0,L435*I435/P435,0))*VLOOKUP(B435,'2-Kosten per locatie'!$A$14:$C$31,3,FALSE)</f>
        <v>#DIV/0!</v>
      </c>
      <c r="O435" s="247">
        <f>IF(M435&gt;0,M435*I435/Q435,0)*VLOOKUP(B435,'2-Kosten per locatie'!$A$14:$C$31,3,FALSE)</f>
        <v>0</v>
      </c>
      <c r="P435" s="334">
        <f>IF(L435="nio",0,IF(L435&gt;0,VLOOKUP(F435,'3-Productie normen'!A:O,VLOOKUP(L435,'3-Productie normen'!$B$38:$C$48,2,FALSE),FALSE)))*J435</f>
        <v>0</v>
      </c>
      <c r="Q435" s="334">
        <f t="shared" si="19"/>
        <v>0</v>
      </c>
      <c r="R435" s="335" t="str">
        <f>VLOOKUP(F435,'3-Productie normen'!A:P,16,FALSE)</f>
        <v>V</v>
      </c>
      <c r="S435" s="335"/>
      <c r="U435" s="336">
        <f t="shared" si="20"/>
        <v>2618</v>
      </c>
      <c r="V435" s="2"/>
    </row>
    <row r="436" spans="1:22" ht="14.1" customHeight="1">
      <c r="A436" s="75">
        <v>436</v>
      </c>
      <c r="B436" s="300" t="s">
        <v>41</v>
      </c>
      <c r="C436" s="481" t="s">
        <v>266</v>
      </c>
      <c r="D436" s="483" t="s">
        <v>738</v>
      </c>
      <c r="E436" s="536" t="s">
        <v>632</v>
      </c>
      <c r="F436" s="72" t="s">
        <v>86</v>
      </c>
      <c r="G436" s="72" t="s">
        <v>240</v>
      </c>
      <c r="H436" s="482" t="s">
        <v>196</v>
      </c>
      <c r="I436" s="537">
        <v>67.423264000000003</v>
      </c>
      <c r="J436" s="526"/>
      <c r="K436" s="333">
        <f t="shared" si="18"/>
        <v>200</v>
      </c>
      <c r="L436" s="534">
        <v>200</v>
      </c>
      <c r="M436" s="538"/>
      <c r="N436" s="247" t="e">
        <f>IF(L436="nio",0,IF(L436&gt;0,L436*I436/P436,0))*VLOOKUP(B436,'2-Kosten per locatie'!$A$14:$C$31,3,FALSE)</f>
        <v>#DIV/0!</v>
      </c>
      <c r="O436" s="247">
        <f>IF(M436&gt;0,M436*I436/Q436,0)*VLOOKUP(B436,'2-Kosten per locatie'!$A$14:$C$31,3,FALSE)</f>
        <v>0</v>
      </c>
      <c r="P436" s="334">
        <f>IF(L436="nio",0,IF(L436&gt;0,VLOOKUP(F436,'3-Productie normen'!A:O,VLOOKUP(L436,'3-Productie normen'!$B$38:$C$48,2,FALSE),FALSE)))*J436</f>
        <v>0</v>
      </c>
      <c r="Q436" s="334">
        <f t="shared" si="19"/>
        <v>0</v>
      </c>
      <c r="R436" s="335" t="str">
        <f>VLOOKUP(F436,'3-Productie normen'!A:P,16,FALSE)</f>
        <v>V</v>
      </c>
      <c r="S436" s="335"/>
      <c r="U436" s="336">
        <f t="shared" si="20"/>
        <v>13484.6528</v>
      </c>
      <c r="V436" s="2"/>
    </row>
    <row r="437" spans="1:22" ht="14.1" customHeight="1">
      <c r="A437" s="75">
        <v>437</v>
      </c>
      <c r="B437" s="300" t="s">
        <v>41</v>
      </c>
      <c r="C437" s="481" t="s">
        <v>266</v>
      </c>
      <c r="D437" s="483" t="s">
        <v>739</v>
      </c>
      <c r="E437" s="536" t="s">
        <v>634</v>
      </c>
      <c r="F437" s="72" t="s">
        <v>89</v>
      </c>
      <c r="G437" s="72" t="s">
        <v>240</v>
      </c>
      <c r="H437" s="482" t="s">
        <v>196</v>
      </c>
      <c r="I437" s="537">
        <v>47.363574999999997</v>
      </c>
      <c r="J437" s="526"/>
      <c r="K437" s="333">
        <f t="shared" si="18"/>
        <v>200</v>
      </c>
      <c r="L437" s="534">
        <v>200</v>
      </c>
      <c r="M437" s="538"/>
      <c r="N437" s="247" t="e">
        <f>IF(L437="nio",0,IF(L437&gt;0,L437*I437/P437,0))*VLOOKUP(B437,'2-Kosten per locatie'!$A$14:$C$31,3,FALSE)</f>
        <v>#DIV/0!</v>
      </c>
      <c r="O437" s="247">
        <f>IF(M437&gt;0,M437*I437/Q437,0)*VLOOKUP(B437,'2-Kosten per locatie'!$A$14:$C$31,3,FALSE)</f>
        <v>0</v>
      </c>
      <c r="P437" s="334">
        <f>IF(L437="nio",0,IF(L437&gt;0,VLOOKUP(F437,'3-Productie normen'!A:O,VLOOKUP(L437,'3-Productie normen'!$B$38:$C$48,2,FALSE),FALSE)))*J437</f>
        <v>0</v>
      </c>
      <c r="Q437" s="334">
        <f t="shared" si="19"/>
        <v>0</v>
      </c>
      <c r="R437" s="335" t="str">
        <f>VLOOKUP(F437,'3-Productie normen'!A:P,16,FALSE)</f>
        <v>L</v>
      </c>
      <c r="S437" s="335"/>
      <c r="U437" s="336">
        <f t="shared" si="20"/>
        <v>9472.7150000000001</v>
      </c>
      <c r="V437" s="2"/>
    </row>
    <row r="438" spans="1:22" ht="14.1" customHeight="1">
      <c r="A438" s="75">
        <v>438</v>
      </c>
      <c r="B438" s="300" t="s">
        <v>41</v>
      </c>
      <c r="C438" s="481" t="s">
        <v>266</v>
      </c>
      <c r="D438" s="483" t="s">
        <v>740</v>
      </c>
      <c r="E438" s="536" t="s">
        <v>741</v>
      </c>
      <c r="F438" s="300" t="s">
        <v>100</v>
      </c>
      <c r="G438" s="72" t="s">
        <v>240</v>
      </c>
      <c r="H438" s="482" t="s">
        <v>196</v>
      </c>
      <c r="I438" s="537">
        <v>53.45035</v>
      </c>
      <c r="J438" s="526"/>
      <c r="K438" s="333">
        <f t="shared" si="18"/>
        <v>0</v>
      </c>
      <c r="L438" s="534" t="s">
        <v>147</v>
      </c>
      <c r="M438" s="538"/>
      <c r="N438" s="247">
        <f>IF(L438="nio",0,IF(L438&gt;0,L438*I438/P438,0))*VLOOKUP(B438,'2-Kosten per locatie'!$A$14:$C$31,3,FALSE)</f>
        <v>0</v>
      </c>
      <c r="O438" s="247">
        <f>IF(M438&gt;0,M438*I438/Q438,0)*VLOOKUP(B438,'2-Kosten per locatie'!$A$14:$C$31,3,FALSE)</f>
        <v>0</v>
      </c>
      <c r="P438" s="334">
        <f>IF(L438="nio",0,IF(L438&gt;0,VLOOKUP(F438,'3-Productie normen'!A:O,VLOOKUP(L438,'3-Productie normen'!$B$38:$C$48,2,FALSE),FALSE)))*J438</f>
        <v>0</v>
      </c>
      <c r="Q438" s="334">
        <f t="shared" si="19"/>
        <v>0</v>
      </c>
      <c r="R438" s="335" t="str">
        <f>VLOOKUP(F438,'3-Productie normen'!A:P,16,FALSE)</f>
        <v>nvt</v>
      </c>
      <c r="S438" s="335"/>
      <c r="U438" s="336">
        <f t="shared" si="20"/>
        <v>0</v>
      </c>
      <c r="V438" s="2"/>
    </row>
    <row r="439" spans="1:22" ht="14.1" customHeight="1">
      <c r="A439" s="75">
        <v>439</v>
      </c>
      <c r="B439" s="300" t="s">
        <v>41</v>
      </c>
      <c r="C439" s="481" t="s">
        <v>266</v>
      </c>
      <c r="D439" s="483" t="s">
        <v>742</v>
      </c>
      <c r="E439" s="536" t="s">
        <v>743</v>
      </c>
      <c r="F439" s="300" t="s">
        <v>100</v>
      </c>
      <c r="G439" s="72" t="s">
        <v>240</v>
      </c>
      <c r="H439" s="482" t="s">
        <v>196</v>
      </c>
      <c r="I439" s="537">
        <v>1.3968446699999999</v>
      </c>
      <c r="J439" s="526"/>
      <c r="K439" s="333">
        <f t="shared" si="18"/>
        <v>0</v>
      </c>
      <c r="L439" s="534" t="s">
        <v>147</v>
      </c>
      <c r="M439" s="538"/>
      <c r="N439" s="247">
        <f>IF(L439="nio",0,IF(L439&gt;0,L439*I439/P439,0))*VLOOKUP(B439,'2-Kosten per locatie'!$A$14:$C$31,3,FALSE)</f>
        <v>0</v>
      </c>
      <c r="O439" s="247">
        <f>IF(M439&gt;0,M439*I439/Q439,0)*VLOOKUP(B439,'2-Kosten per locatie'!$A$14:$C$31,3,FALSE)</f>
        <v>0</v>
      </c>
      <c r="P439" s="334">
        <f>IF(L439="nio",0,IF(L439&gt;0,VLOOKUP(F439,'3-Productie normen'!A:O,VLOOKUP(L439,'3-Productie normen'!$B$38:$C$48,2,FALSE),FALSE)))*J439</f>
        <v>0</v>
      </c>
      <c r="Q439" s="334">
        <f t="shared" si="19"/>
        <v>0</v>
      </c>
      <c r="R439" s="335" t="str">
        <f>VLOOKUP(F439,'3-Productie normen'!A:P,16,FALSE)</f>
        <v>nvt</v>
      </c>
      <c r="S439" s="335"/>
      <c r="U439" s="336">
        <f t="shared" si="20"/>
        <v>0</v>
      </c>
      <c r="V439" s="2"/>
    </row>
    <row r="440" spans="1:22" ht="14.1" customHeight="1">
      <c r="A440" s="75">
        <v>440</v>
      </c>
      <c r="B440" s="300" t="s">
        <v>41</v>
      </c>
      <c r="C440" s="481" t="s">
        <v>266</v>
      </c>
      <c r="D440" s="483" t="s">
        <v>744</v>
      </c>
      <c r="E440" s="536" t="s">
        <v>745</v>
      </c>
      <c r="F440" s="300" t="s">
        <v>100</v>
      </c>
      <c r="G440" s="72" t="s">
        <v>240</v>
      </c>
      <c r="H440" s="482" t="s">
        <v>196</v>
      </c>
      <c r="I440" s="537">
        <v>15.458125089999999</v>
      </c>
      <c r="J440" s="526"/>
      <c r="K440" s="333">
        <f t="shared" si="18"/>
        <v>0</v>
      </c>
      <c r="L440" s="534" t="s">
        <v>147</v>
      </c>
      <c r="M440" s="538"/>
      <c r="N440" s="247">
        <f>IF(L440="nio",0,IF(L440&gt;0,L440*I440/P440,0))*VLOOKUP(B440,'2-Kosten per locatie'!$A$14:$C$31,3,FALSE)</f>
        <v>0</v>
      </c>
      <c r="O440" s="247">
        <f>IF(M440&gt;0,M440*I440/Q440,0)*VLOOKUP(B440,'2-Kosten per locatie'!$A$14:$C$31,3,FALSE)</f>
        <v>0</v>
      </c>
      <c r="P440" s="334">
        <f>IF(L440="nio",0,IF(L440&gt;0,VLOOKUP(F440,'3-Productie normen'!A:O,VLOOKUP(L440,'3-Productie normen'!$B$38:$C$48,2,FALSE),FALSE)))*J440</f>
        <v>0</v>
      </c>
      <c r="Q440" s="334">
        <f t="shared" si="19"/>
        <v>0</v>
      </c>
      <c r="R440" s="335" t="str">
        <f>VLOOKUP(F440,'3-Productie normen'!A:P,16,FALSE)</f>
        <v>nvt</v>
      </c>
      <c r="S440" s="335"/>
      <c r="U440" s="336">
        <f t="shared" si="20"/>
        <v>0</v>
      </c>
      <c r="V440" s="2"/>
    </row>
    <row r="441" spans="1:22" ht="14.1" customHeight="1">
      <c r="A441" s="75">
        <v>441</v>
      </c>
      <c r="B441" s="300" t="s">
        <v>41</v>
      </c>
      <c r="C441" s="481" t="s">
        <v>266</v>
      </c>
      <c r="D441" s="483" t="s">
        <v>746</v>
      </c>
      <c r="E441" s="536" t="s">
        <v>747</v>
      </c>
      <c r="F441" s="300" t="s">
        <v>89</v>
      </c>
      <c r="G441" s="72" t="s">
        <v>240</v>
      </c>
      <c r="H441" s="482" t="s">
        <v>196</v>
      </c>
      <c r="I441" s="537">
        <v>16.86</v>
      </c>
      <c r="J441" s="526"/>
      <c r="K441" s="333">
        <f t="shared" si="18"/>
        <v>200</v>
      </c>
      <c r="L441" s="534">
        <v>200</v>
      </c>
      <c r="M441" s="538"/>
      <c r="N441" s="247" t="e">
        <f>IF(L441="nio",0,IF(L441&gt;0,L441*I441/P441,0))*VLOOKUP(B441,'2-Kosten per locatie'!$A$14:$C$31,3,FALSE)</f>
        <v>#DIV/0!</v>
      </c>
      <c r="O441" s="247">
        <f>IF(M441&gt;0,M441*I441/Q441,0)*VLOOKUP(B441,'2-Kosten per locatie'!$A$14:$C$31,3,FALSE)</f>
        <v>0</v>
      </c>
      <c r="P441" s="334">
        <f>IF(L441="nio",0,IF(L441&gt;0,VLOOKUP(F441,'3-Productie normen'!A:O,VLOOKUP(L441,'3-Productie normen'!$B$38:$C$48,2,FALSE),FALSE)))*J441</f>
        <v>0</v>
      </c>
      <c r="Q441" s="334">
        <f t="shared" si="19"/>
        <v>0</v>
      </c>
      <c r="R441" s="335" t="str">
        <f>VLOOKUP(F441,'3-Productie normen'!A:P,16,FALSE)</f>
        <v>L</v>
      </c>
      <c r="S441" s="335"/>
      <c r="U441" s="336">
        <f t="shared" si="20"/>
        <v>3372</v>
      </c>
      <c r="V441" s="2"/>
    </row>
    <row r="442" spans="1:22" ht="14.1" customHeight="1">
      <c r="A442" s="75">
        <v>442</v>
      </c>
      <c r="B442" s="300" t="s">
        <v>41</v>
      </c>
      <c r="C442" s="481" t="s">
        <v>266</v>
      </c>
      <c r="D442" s="483" t="s">
        <v>748</v>
      </c>
      <c r="E442" s="536" t="s">
        <v>749</v>
      </c>
      <c r="F442" s="300" t="s">
        <v>89</v>
      </c>
      <c r="G442" s="72" t="s">
        <v>240</v>
      </c>
      <c r="H442" s="482" t="s">
        <v>196</v>
      </c>
      <c r="I442" s="537">
        <v>16.875</v>
      </c>
      <c r="J442" s="526"/>
      <c r="K442" s="333">
        <f t="shared" si="18"/>
        <v>200</v>
      </c>
      <c r="L442" s="534">
        <v>200</v>
      </c>
      <c r="M442" s="538"/>
      <c r="N442" s="247" t="e">
        <f>IF(L442="nio",0,IF(L442&gt;0,L442*I442/P442,0))*VLOOKUP(B442,'2-Kosten per locatie'!$A$14:$C$31,3,FALSE)</f>
        <v>#DIV/0!</v>
      </c>
      <c r="O442" s="247">
        <f>IF(M442&gt;0,M442*I442/Q442,0)*VLOOKUP(B442,'2-Kosten per locatie'!$A$14:$C$31,3,FALSE)</f>
        <v>0</v>
      </c>
      <c r="P442" s="334">
        <f>IF(L442="nio",0,IF(L442&gt;0,VLOOKUP(F442,'3-Productie normen'!A:O,VLOOKUP(L442,'3-Productie normen'!$B$38:$C$48,2,FALSE),FALSE)))*J442</f>
        <v>0</v>
      </c>
      <c r="Q442" s="334">
        <f t="shared" si="19"/>
        <v>0</v>
      </c>
      <c r="R442" s="335" t="str">
        <f>VLOOKUP(F442,'3-Productie normen'!A:P,16,FALSE)</f>
        <v>L</v>
      </c>
      <c r="S442" s="335"/>
      <c r="U442" s="336">
        <f t="shared" si="20"/>
        <v>3375</v>
      </c>
      <c r="V442" s="2"/>
    </row>
    <row r="443" spans="1:22" ht="14.1" customHeight="1">
      <c r="A443" s="75">
        <v>443</v>
      </c>
      <c r="B443" s="300" t="s">
        <v>41</v>
      </c>
      <c r="C443" s="481" t="s">
        <v>266</v>
      </c>
      <c r="D443" s="483" t="s">
        <v>750</v>
      </c>
      <c r="E443" s="536" t="s">
        <v>688</v>
      </c>
      <c r="F443" s="300" t="s">
        <v>100</v>
      </c>
      <c r="G443" s="72" t="s">
        <v>240</v>
      </c>
      <c r="H443" s="482" t="s">
        <v>196</v>
      </c>
      <c r="I443" s="537">
        <v>0.33393499999999998</v>
      </c>
      <c r="J443" s="526"/>
      <c r="K443" s="333">
        <f t="shared" si="18"/>
        <v>0</v>
      </c>
      <c r="L443" s="534" t="s">
        <v>147</v>
      </c>
      <c r="M443" s="538"/>
      <c r="N443" s="247">
        <f>IF(L443="nio",0,IF(L443&gt;0,L443*I443/P443,0))*VLOOKUP(B443,'2-Kosten per locatie'!$A$14:$C$31,3,FALSE)</f>
        <v>0</v>
      </c>
      <c r="O443" s="247">
        <f>IF(M443&gt;0,M443*I443/Q443,0)*VLOOKUP(B443,'2-Kosten per locatie'!$A$14:$C$31,3,FALSE)</f>
        <v>0</v>
      </c>
      <c r="P443" s="334">
        <f>IF(L443="nio",0,IF(L443&gt;0,VLOOKUP(F443,'3-Productie normen'!A:O,VLOOKUP(L443,'3-Productie normen'!$B$38:$C$48,2,FALSE),FALSE)))*J443</f>
        <v>0</v>
      </c>
      <c r="Q443" s="334">
        <f t="shared" si="19"/>
        <v>0</v>
      </c>
      <c r="R443" s="335" t="str">
        <f>VLOOKUP(F443,'3-Productie normen'!A:P,16,FALSE)</f>
        <v>nvt</v>
      </c>
      <c r="S443" s="335"/>
      <c r="U443" s="336">
        <f t="shared" si="20"/>
        <v>0</v>
      </c>
      <c r="V443" s="2"/>
    </row>
    <row r="444" spans="1:22" ht="14.1" customHeight="1">
      <c r="A444" s="75">
        <v>444</v>
      </c>
      <c r="B444" s="300" t="s">
        <v>41</v>
      </c>
      <c r="C444" s="481" t="s">
        <v>266</v>
      </c>
      <c r="D444" s="483" t="s">
        <v>751</v>
      </c>
      <c r="E444" s="536" t="s">
        <v>690</v>
      </c>
      <c r="F444" s="300" t="s">
        <v>95</v>
      </c>
      <c r="G444" s="72" t="s">
        <v>240</v>
      </c>
      <c r="H444" s="482" t="s">
        <v>187</v>
      </c>
      <c r="I444" s="537">
        <v>1.007036</v>
      </c>
      <c r="J444" s="526"/>
      <c r="K444" s="333">
        <f t="shared" si="18"/>
        <v>400</v>
      </c>
      <c r="L444" s="534">
        <v>200</v>
      </c>
      <c r="M444" s="538">
        <v>200</v>
      </c>
      <c r="N444" s="247" t="e">
        <f>IF(L444="nio",0,IF(L444&gt;0,L444*I444/P444,0))*VLOOKUP(B444,'2-Kosten per locatie'!$A$14:$C$31,3,FALSE)</f>
        <v>#DIV/0!</v>
      </c>
      <c r="O444" s="247" t="e">
        <f>IF(M444&gt;0,M444*I444/Q444,0)*VLOOKUP(B444,'2-Kosten per locatie'!$A$14:$C$31,3,FALSE)</f>
        <v>#DIV/0!</v>
      </c>
      <c r="P444" s="334">
        <f>IF(L444="nio",0,IF(L444&gt;0,VLOOKUP(F444,'3-Productie normen'!A:O,VLOOKUP(L444,'3-Productie normen'!$B$38:$C$48,2,FALSE),FALSE)))*J444</f>
        <v>0</v>
      </c>
      <c r="Q444" s="334">
        <f t="shared" si="19"/>
        <v>0</v>
      </c>
      <c r="R444" s="335" t="str">
        <f>VLOOKUP(F444,'3-Productie normen'!A:P,16,FALSE)</f>
        <v>S</v>
      </c>
      <c r="S444" s="335"/>
      <c r="U444" s="336">
        <f t="shared" si="20"/>
        <v>402.81440000000003</v>
      </c>
      <c r="V444" s="2"/>
    </row>
    <row r="445" spans="1:22" ht="14.1" customHeight="1">
      <c r="A445" s="75">
        <v>445</v>
      </c>
      <c r="B445" s="300" t="s">
        <v>41</v>
      </c>
      <c r="C445" s="481" t="s">
        <v>266</v>
      </c>
      <c r="D445" s="483" t="s">
        <v>752</v>
      </c>
      <c r="E445" s="536" t="s">
        <v>690</v>
      </c>
      <c r="F445" s="300" t="s">
        <v>95</v>
      </c>
      <c r="G445" s="72" t="s">
        <v>240</v>
      </c>
      <c r="H445" s="482" t="s">
        <v>187</v>
      </c>
      <c r="I445" s="537">
        <v>1.0081199999999999</v>
      </c>
      <c r="J445" s="526"/>
      <c r="K445" s="333">
        <f t="shared" si="18"/>
        <v>400</v>
      </c>
      <c r="L445" s="534">
        <v>200</v>
      </c>
      <c r="M445" s="538">
        <v>200</v>
      </c>
      <c r="N445" s="247" t="e">
        <f>IF(L445="nio",0,IF(L445&gt;0,L445*I445/P445,0))*VLOOKUP(B445,'2-Kosten per locatie'!$A$14:$C$31,3,FALSE)</f>
        <v>#DIV/0!</v>
      </c>
      <c r="O445" s="247" t="e">
        <f>IF(M445&gt;0,M445*I445/Q445,0)*VLOOKUP(B445,'2-Kosten per locatie'!$A$14:$C$31,3,FALSE)</f>
        <v>#DIV/0!</v>
      </c>
      <c r="P445" s="334">
        <f>IF(L445="nio",0,IF(L445&gt;0,VLOOKUP(F445,'3-Productie normen'!A:O,VLOOKUP(L445,'3-Productie normen'!$B$38:$C$48,2,FALSE),FALSE)))*J445</f>
        <v>0</v>
      </c>
      <c r="Q445" s="334">
        <f t="shared" si="19"/>
        <v>0</v>
      </c>
      <c r="R445" s="335" t="str">
        <f>VLOOKUP(F445,'3-Productie normen'!A:P,16,FALSE)</f>
        <v>S</v>
      </c>
      <c r="S445" s="335"/>
      <c r="U445" s="336">
        <f t="shared" si="20"/>
        <v>403.24799999999993</v>
      </c>
      <c r="V445" s="2"/>
    </row>
    <row r="446" spans="1:22" ht="14.1" customHeight="1">
      <c r="A446" s="75">
        <v>446</v>
      </c>
      <c r="B446" s="300" t="s">
        <v>41</v>
      </c>
      <c r="C446" s="481" t="s">
        <v>266</v>
      </c>
      <c r="D446" s="483" t="s">
        <v>753</v>
      </c>
      <c r="E446" s="536" t="s">
        <v>611</v>
      </c>
      <c r="F446" s="300" t="s">
        <v>95</v>
      </c>
      <c r="G446" s="72" t="s">
        <v>240</v>
      </c>
      <c r="H446" s="482" t="s">
        <v>187</v>
      </c>
      <c r="I446" s="537">
        <v>3.5261999999999998</v>
      </c>
      <c r="J446" s="526"/>
      <c r="K446" s="333">
        <f t="shared" si="18"/>
        <v>400</v>
      </c>
      <c r="L446" s="534">
        <v>200</v>
      </c>
      <c r="M446" s="538">
        <v>200</v>
      </c>
      <c r="N446" s="247" t="e">
        <f>IF(L446="nio",0,IF(L446&gt;0,L446*I446/P446,0))*VLOOKUP(B446,'2-Kosten per locatie'!$A$14:$C$31,3,FALSE)</f>
        <v>#DIV/0!</v>
      </c>
      <c r="O446" s="247" t="e">
        <f>IF(M446&gt;0,M446*I446/Q446,0)*VLOOKUP(B446,'2-Kosten per locatie'!$A$14:$C$31,3,FALSE)</f>
        <v>#DIV/0!</v>
      </c>
      <c r="P446" s="334">
        <f>IF(L446="nio",0,IF(L446&gt;0,VLOOKUP(F446,'3-Productie normen'!A:O,VLOOKUP(L446,'3-Productie normen'!$B$38:$C$48,2,FALSE),FALSE)))*J446</f>
        <v>0</v>
      </c>
      <c r="Q446" s="334">
        <f t="shared" si="19"/>
        <v>0</v>
      </c>
      <c r="R446" s="335" t="str">
        <f>VLOOKUP(F446,'3-Productie normen'!A:P,16,FALSE)</f>
        <v>S</v>
      </c>
      <c r="S446" s="335"/>
      <c r="U446" s="336">
        <f t="shared" si="20"/>
        <v>1410.48</v>
      </c>
      <c r="V446" s="2"/>
    </row>
    <row r="447" spans="1:22" ht="14.1" customHeight="1">
      <c r="A447" s="75">
        <v>447</v>
      </c>
      <c r="B447" s="300" t="s">
        <v>41</v>
      </c>
      <c r="C447" s="481" t="s">
        <v>266</v>
      </c>
      <c r="D447" s="483" t="s">
        <v>754</v>
      </c>
      <c r="E447" s="536" t="s">
        <v>694</v>
      </c>
      <c r="F447" s="300" t="s">
        <v>95</v>
      </c>
      <c r="G447" s="72" t="s">
        <v>240</v>
      </c>
      <c r="H447" s="482" t="s">
        <v>187</v>
      </c>
      <c r="I447" s="537">
        <v>3.0585</v>
      </c>
      <c r="J447" s="526"/>
      <c r="K447" s="333">
        <f t="shared" si="18"/>
        <v>400</v>
      </c>
      <c r="L447" s="534">
        <v>200</v>
      </c>
      <c r="M447" s="538">
        <v>200</v>
      </c>
      <c r="N447" s="247" t="e">
        <f>IF(L447="nio",0,IF(L447&gt;0,L447*I447/P447,0))*VLOOKUP(B447,'2-Kosten per locatie'!$A$14:$C$31,3,FALSE)</f>
        <v>#DIV/0!</v>
      </c>
      <c r="O447" s="247" t="e">
        <f>IF(M447&gt;0,M447*I447/Q447,0)*VLOOKUP(B447,'2-Kosten per locatie'!$A$14:$C$31,3,FALSE)</f>
        <v>#DIV/0!</v>
      </c>
      <c r="P447" s="334">
        <f>IF(L447="nio",0,IF(L447&gt;0,VLOOKUP(F447,'3-Productie normen'!A:O,VLOOKUP(L447,'3-Productie normen'!$B$38:$C$48,2,FALSE),FALSE)))*J447</f>
        <v>0</v>
      </c>
      <c r="Q447" s="334">
        <f t="shared" si="19"/>
        <v>0</v>
      </c>
      <c r="R447" s="335" t="str">
        <f>VLOOKUP(F447,'3-Productie normen'!A:P,16,FALSE)</f>
        <v>S</v>
      </c>
      <c r="S447" s="335"/>
      <c r="U447" s="336">
        <f t="shared" si="20"/>
        <v>1223.4000000000001</v>
      </c>
      <c r="V447" s="2"/>
    </row>
    <row r="448" spans="1:22" ht="14.1" customHeight="1">
      <c r="A448" s="75">
        <v>448</v>
      </c>
      <c r="B448" s="300" t="s">
        <v>41</v>
      </c>
      <c r="C448" s="481" t="s">
        <v>266</v>
      </c>
      <c r="D448" s="483" t="s">
        <v>755</v>
      </c>
      <c r="E448" s="536" t="s">
        <v>696</v>
      </c>
      <c r="F448" s="300" t="s">
        <v>95</v>
      </c>
      <c r="G448" s="72" t="s">
        <v>240</v>
      </c>
      <c r="H448" s="482" t="s">
        <v>187</v>
      </c>
      <c r="I448" s="537">
        <v>0.97650000000000003</v>
      </c>
      <c r="J448" s="526"/>
      <c r="K448" s="333">
        <f t="shared" si="18"/>
        <v>400</v>
      </c>
      <c r="L448" s="534">
        <v>200</v>
      </c>
      <c r="M448" s="538">
        <v>200</v>
      </c>
      <c r="N448" s="247" t="e">
        <f>IF(L448="nio",0,IF(L448&gt;0,L448*I448/P448,0))*VLOOKUP(B448,'2-Kosten per locatie'!$A$14:$C$31,3,FALSE)</f>
        <v>#DIV/0!</v>
      </c>
      <c r="O448" s="247" t="e">
        <f>IF(M448&gt;0,M448*I448/Q448,0)*VLOOKUP(B448,'2-Kosten per locatie'!$A$14:$C$31,3,FALSE)</f>
        <v>#DIV/0!</v>
      </c>
      <c r="P448" s="334">
        <f>IF(L448="nio",0,IF(L448&gt;0,VLOOKUP(F448,'3-Productie normen'!A:O,VLOOKUP(L448,'3-Productie normen'!$B$38:$C$48,2,FALSE),FALSE)))*J448</f>
        <v>0</v>
      </c>
      <c r="Q448" s="334">
        <f t="shared" si="19"/>
        <v>0</v>
      </c>
      <c r="R448" s="335" t="str">
        <f>VLOOKUP(F448,'3-Productie normen'!A:P,16,FALSE)</f>
        <v>S</v>
      </c>
      <c r="S448" s="335"/>
      <c r="U448" s="336">
        <f t="shared" si="20"/>
        <v>390.6</v>
      </c>
      <c r="V448" s="2"/>
    </row>
    <row r="449" spans="1:22" ht="14.1" customHeight="1">
      <c r="A449" s="75">
        <v>449</v>
      </c>
      <c r="B449" s="300" t="s">
        <v>41</v>
      </c>
      <c r="C449" s="481" t="s">
        <v>266</v>
      </c>
      <c r="D449" s="483" t="s">
        <v>756</v>
      </c>
      <c r="E449" s="536" t="s">
        <v>696</v>
      </c>
      <c r="F449" s="300" t="s">
        <v>95</v>
      </c>
      <c r="G449" s="72" t="s">
        <v>240</v>
      </c>
      <c r="H449" s="482" t="s">
        <v>187</v>
      </c>
      <c r="I449" s="537">
        <v>0.97650000000000003</v>
      </c>
      <c r="J449" s="526"/>
      <c r="K449" s="333">
        <f t="shared" si="18"/>
        <v>400</v>
      </c>
      <c r="L449" s="534">
        <v>200</v>
      </c>
      <c r="M449" s="538">
        <v>200</v>
      </c>
      <c r="N449" s="247" t="e">
        <f>IF(L449="nio",0,IF(L449&gt;0,L449*I449/P449,0))*VLOOKUP(B449,'2-Kosten per locatie'!$A$14:$C$31,3,FALSE)</f>
        <v>#DIV/0!</v>
      </c>
      <c r="O449" s="247" t="e">
        <f>IF(M449&gt;0,M449*I449/Q449,0)*VLOOKUP(B449,'2-Kosten per locatie'!$A$14:$C$31,3,FALSE)</f>
        <v>#DIV/0!</v>
      </c>
      <c r="P449" s="334">
        <f>IF(L449="nio",0,IF(L449&gt;0,VLOOKUP(F449,'3-Productie normen'!A:O,VLOOKUP(L449,'3-Productie normen'!$B$38:$C$48,2,FALSE),FALSE)))*J449</f>
        <v>0</v>
      </c>
      <c r="Q449" s="334">
        <f t="shared" si="19"/>
        <v>0</v>
      </c>
      <c r="R449" s="335" t="str">
        <f>VLOOKUP(F449,'3-Productie normen'!A:P,16,FALSE)</f>
        <v>S</v>
      </c>
      <c r="S449" s="335"/>
      <c r="U449" s="336">
        <f t="shared" si="20"/>
        <v>390.6</v>
      </c>
      <c r="V449" s="2"/>
    </row>
    <row r="450" spans="1:22" ht="14.1" customHeight="1">
      <c r="A450" s="75">
        <v>450</v>
      </c>
      <c r="B450" s="300" t="s">
        <v>41</v>
      </c>
      <c r="C450" s="481" t="s">
        <v>266</v>
      </c>
      <c r="D450" s="483" t="s">
        <v>757</v>
      </c>
      <c r="E450" s="536" t="s">
        <v>611</v>
      </c>
      <c r="F450" s="300" t="s">
        <v>95</v>
      </c>
      <c r="G450" s="72" t="s">
        <v>240</v>
      </c>
      <c r="H450" s="482" t="s">
        <v>187</v>
      </c>
      <c r="I450" s="537">
        <v>4.5351420400000002</v>
      </c>
      <c r="J450" s="526"/>
      <c r="K450" s="333">
        <f t="shared" si="18"/>
        <v>400</v>
      </c>
      <c r="L450" s="534">
        <v>200</v>
      </c>
      <c r="M450" s="538">
        <v>200</v>
      </c>
      <c r="N450" s="247" t="e">
        <f>IF(L450="nio",0,IF(L450&gt;0,L450*I450/P450,0))*VLOOKUP(B450,'2-Kosten per locatie'!$A$14:$C$31,3,FALSE)</f>
        <v>#DIV/0!</v>
      </c>
      <c r="O450" s="247" t="e">
        <f>IF(M450&gt;0,M450*I450/Q450,0)*VLOOKUP(B450,'2-Kosten per locatie'!$A$14:$C$31,3,FALSE)</f>
        <v>#DIV/0!</v>
      </c>
      <c r="P450" s="334">
        <f>IF(L450="nio",0,IF(L450&gt;0,VLOOKUP(F450,'3-Productie normen'!A:O,VLOOKUP(L450,'3-Productie normen'!$B$38:$C$48,2,FALSE),FALSE)))*J450</f>
        <v>0</v>
      </c>
      <c r="Q450" s="334">
        <f t="shared" si="19"/>
        <v>0</v>
      </c>
      <c r="R450" s="335" t="str">
        <f>VLOOKUP(F450,'3-Productie normen'!A:P,16,FALSE)</f>
        <v>S</v>
      </c>
      <c r="S450" s="335"/>
      <c r="U450" s="336">
        <f t="shared" si="20"/>
        <v>1814.056816</v>
      </c>
      <c r="V450" s="2"/>
    </row>
    <row r="451" spans="1:22" ht="14.1" customHeight="1">
      <c r="A451" s="75">
        <v>451</v>
      </c>
      <c r="B451" s="300" t="s">
        <v>41</v>
      </c>
      <c r="C451" s="481" t="s">
        <v>266</v>
      </c>
      <c r="D451" s="483" t="s">
        <v>758</v>
      </c>
      <c r="E451" s="536" t="s">
        <v>716</v>
      </c>
      <c r="F451" s="300" t="s">
        <v>100</v>
      </c>
      <c r="G451" s="72" t="s">
        <v>240</v>
      </c>
      <c r="H451" s="482" t="s">
        <v>196</v>
      </c>
      <c r="I451" s="537">
        <v>2.38931585</v>
      </c>
      <c r="J451" s="526"/>
      <c r="K451" s="333">
        <f t="shared" si="18"/>
        <v>0</v>
      </c>
      <c r="L451" s="534" t="s">
        <v>147</v>
      </c>
      <c r="M451" s="538"/>
      <c r="N451" s="247">
        <f>IF(L451="nio",0,IF(L451&gt;0,L451*I451/P451,0))*VLOOKUP(B451,'2-Kosten per locatie'!$A$14:$C$31,3,FALSE)</f>
        <v>0</v>
      </c>
      <c r="O451" s="247">
        <f>IF(M451&gt;0,M451*I451/Q451,0)*VLOOKUP(B451,'2-Kosten per locatie'!$A$14:$C$31,3,FALSE)</f>
        <v>0</v>
      </c>
      <c r="P451" s="334">
        <f>IF(L451="nio",0,IF(L451&gt;0,VLOOKUP(F451,'3-Productie normen'!A:O,VLOOKUP(L451,'3-Productie normen'!$B$38:$C$48,2,FALSE),FALSE)))*J451</f>
        <v>0</v>
      </c>
      <c r="Q451" s="334">
        <f t="shared" si="19"/>
        <v>0</v>
      </c>
      <c r="R451" s="335" t="str">
        <f>VLOOKUP(F451,'3-Productie normen'!A:P,16,FALSE)</f>
        <v>nvt</v>
      </c>
      <c r="S451" s="335"/>
      <c r="U451" s="336">
        <f t="shared" si="20"/>
        <v>0</v>
      </c>
      <c r="V451" s="2"/>
    </row>
    <row r="452" spans="1:22" ht="14.1" customHeight="1">
      <c r="A452" s="75">
        <v>452</v>
      </c>
      <c r="B452" s="300" t="s">
        <v>41</v>
      </c>
      <c r="C452" s="481" t="s">
        <v>266</v>
      </c>
      <c r="D452" s="483" t="s">
        <v>759</v>
      </c>
      <c r="E452" s="536" t="s">
        <v>688</v>
      </c>
      <c r="F452" s="300" t="s">
        <v>100</v>
      </c>
      <c r="G452" s="72" t="s">
        <v>240</v>
      </c>
      <c r="H452" s="482" t="s">
        <v>196</v>
      </c>
      <c r="I452" s="537">
        <v>0.77112000000000003</v>
      </c>
      <c r="J452" s="526"/>
      <c r="K452" s="333">
        <f t="shared" si="18"/>
        <v>0</v>
      </c>
      <c r="L452" s="534" t="s">
        <v>147</v>
      </c>
      <c r="M452" s="538"/>
      <c r="N452" s="247">
        <f>IF(L452="nio",0,IF(L452&gt;0,L452*I452/P452,0))*VLOOKUP(B452,'2-Kosten per locatie'!$A$14:$C$31,3,FALSE)</f>
        <v>0</v>
      </c>
      <c r="O452" s="247">
        <f>IF(M452&gt;0,M452*I452/Q452,0)*VLOOKUP(B452,'2-Kosten per locatie'!$A$14:$C$31,3,FALSE)</f>
        <v>0</v>
      </c>
      <c r="P452" s="334">
        <f>IF(L452="nio",0,IF(L452&gt;0,VLOOKUP(F452,'3-Productie normen'!A:O,VLOOKUP(L452,'3-Productie normen'!$B$38:$C$48,2,FALSE),FALSE)))*J452</f>
        <v>0</v>
      </c>
      <c r="Q452" s="334">
        <f t="shared" si="19"/>
        <v>0</v>
      </c>
      <c r="R452" s="335" t="str">
        <f>VLOOKUP(F452,'3-Productie normen'!A:P,16,FALSE)</f>
        <v>nvt</v>
      </c>
      <c r="S452" s="335"/>
      <c r="U452" s="336">
        <f t="shared" si="20"/>
        <v>0</v>
      </c>
      <c r="V452" s="2"/>
    </row>
    <row r="453" spans="1:22" ht="14.1" customHeight="1">
      <c r="A453" s="75">
        <v>453</v>
      </c>
      <c r="B453" s="300" t="s">
        <v>41</v>
      </c>
      <c r="C453" s="481" t="s">
        <v>266</v>
      </c>
      <c r="D453" s="483" t="s">
        <v>760</v>
      </c>
      <c r="E453" s="536" t="s">
        <v>591</v>
      </c>
      <c r="F453" s="300" t="s">
        <v>89</v>
      </c>
      <c r="G453" s="72" t="s">
        <v>240</v>
      </c>
      <c r="H453" s="482" t="s">
        <v>196</v>
      </c>
      <c r="I453" s="537">
        <v>67.729127640000002</v>
      </c>
      <c r="J453" s="526"/>
      <c r="K453" s="333">
        <f t="shared" si="18"/>
        <v>200</v>
      </c>
      <c r="L453" s="534">
        <v>200</v>
      </c>
      <c r="M453" s="538"/>
      <c r="N453" s="247" t="e">
        <f>IF(L453="nio",0,IF(L453&gt;0,L453*I453/P453,0))*VLOOKUP(B453,'2-Kosten per locatie'!$A$14:$C$31,3,FALSE)</f>
        <v>#DIV/0!</v>
      </c>
      <c r="O453" s="247">
        <f>IF(M453&gt;0,M453*I453/Q453,0)*VLOOKUP(B453,'2-Kosten per locatie'!$A$14:$C$31,3,FALSE)</f>
        <v>0</v>
      </c>
      <c r="P453" s="334">
        <f>IF(L453="nio",0,IF(L453&gt;0,VLOOKUP(F453,'3-Productie normen'!A:O,VLOOKUP(L453,'3-Productie normen'!$B$38:$C$48,2,FALSE),FALSE)))*J453</f>
        <v>0</v>
      </c>
      <c r="Q453" s="334">
        <f t="shared" si="19"/>
        <v>0</v>
      </c>
      <c r="R453" s="335" t="str">
        <f>VLOOKUP(F453,'3-Productie normen'!A:P,16,FALSE)</f>
        <v>L</v>
      </c>
      <c r="S453" s="335"/>
      <c r="U453" s="336">
        <f t="shared" si="20"/>
        <v>13545.825528000001</v>
      </c>
      <c r="V453" s="2"/>
    </row>
    <row r="454" spans="1:22" ht="14.1" customHeight="1">
      <c r="A454" s="75">
        <v>454</v>
      </c>
      <c r="B454" s="300" t="s">
        <v>41</v>
      </c>
      <c r="C454" s="481" t="s">
        <v>266</v>
      </c>
      <c r="D454" s="483" t="s">
        <v>761</v>
      </c>
      <c r="E454" s="536" t="s">
        <v>591</v>
      </c>
      <c r="F454" s="300" t="s">
        <v>89</v>
      </c>
      <c r="G454" s="72" t="s">
        <v>240</v>
      </c>
      <c r="H454" s="482" t="s">
        <v>196</v>
      </c>
      <c r="I454" s="537">
        <v>58.297797899999999</v>
      </c>
      <c r="J454" s="526"/>
      <c r="K454" s="333">
        <f t="shared" si="18"/>
        <v>200</v>
      </c>
      <c r="L454" s="534">
        <v>200</v>
      </c>
      <c r="M454" s="538"/>
      <c r="N454" s="247" t="e">
        <f>IF(L454="nio",0,IF(L454&gt;0,L454*I454/P454,0))*VLOOKUP(B454,'2-Kosten per locatie'!$A$14:$C$31,3,FALSE)</f>
        <v>#DIV/0!</v>
      </c>
      <c r="O454" s="247">
        <f>IF(M454&gt;0,M454*I454/Q454,0)*VLOOKUP(B454,'2-Kosten per locatie'!$A$14:$C$31,3,FALSE)</f>
        <v>0</v>
      </c>
      <c r="P454" s="334">
        <f>IF(L454="nio",0,IF(L454&gt;0,VLOOKUP(F454,'3-Productie normen'!A:O,VLOOKUP(L454,'3-Productie normen'!$B$38:$C$48,2,FALSE),FALSE)))*J454</f>
        <v>0</v>
      </c>
      <c r="Q454" s="334">
        <f t="shared" si="19"/>
        <v>0</v>
      </c>
      <c r="R454" s="335" t="str">
        <f>VLOOKUP(F454,'3-Productie normen'!A:P,16,FALSE)</f>
        <v>L</v>
      </c>
      <c r="S454" s="335"/>
      <c r="U454" s="336">
        <f t="shared" si="20"/>
        <v>11659.559579999999</v>
      </c>
      <c r="V454" s="2"/>
    </row>
    <row r="455" spans="1:22" ht="14.1" customHeight="1">
      <c r="A455" s="75">
        <v>455</v>
      </c>
      <c r="B455" s="300" t="s">
        <v>41</v>
      </c>
      <c r="C455" s="481" t="s">
        <v>266</v>
      </c>
      <c r="D455" s="483" t="s">
        <v>762</v>
      </c>
      <c r="E455" s="536" t="s">
        <v>591</v>
      </c>
      <c r="F455" s="536" t="s">
        <v>89</v>
      </c>
      <c r="G455" s="72" t="s">
        <v>240</v>
      </c>
      <c r="H455" s="482" t="s">
        <v>196</v>
      </c>
      <c r="I455" s="537">
        <v>46.792797899999997</v>
      </c>
      <c r="J455" s="526"/>
      <c r="K455" s="333">
        <f t="shared" si="18"/>
        <v>200</v>
      </c>
      <c r="L455" s="534">
        <v>200</v>
      </c>
      <c r="M455" s="538"/>
      <c r="N455" s="247" t="e">
        <f>IF(L455="nio",0,IF(L455&gt;0,L455*I455/P455,0))*VLOOKUP(B455,'2-Kosten per locatie'!$A$14:$C$31,3,FALSE)</f>
        <v>#DIV/0!</v>
      </c>
      <c r="O455" s="247">
        <f>IF(M455&gt;0,M455*I455/Q455,0)*VLOOKUP(B455,'2-Kosten per locatie'!$A$14:$C$31,3,FALSE)</f>
        <v>0</v>
      </c>
      <c r="P455" s="334">
        <f>IF(L455="nio",0,IF(L455&gt;0,VLOOKUP(F455,'3-Productie normen'!A:O,VLOOKUP(L455,'3-Productie normen'!$B$38:$C$48,2,FALSE),FALSE)))*J455</f>
        <v>0</v>
      </c>
      <c r="Q455" s="334">
        <f t="shared" si="19"/>
        <v>0</v>
      </c>
      <c r="R455" s="335" t="str">
        <f>VLOOKUP(F455,'3-Productie normen'!A:P,16,FALSE)</f>
        <v>L</v>
      </c>
      <c r="S455" s="335"/>
      <c r="U455" s="336">
        <f t="shared" si="20"/>
        <v>9358.5595799999992</v>
      </c>
      <c r="V455" s="2"/>
    </row>
    <row r="456" spans="1:22" ht="14.1" customHeight="1">
      <c r="A456" s="75">
        <v>456</v>
      </c>
      <c r="B456" s="300" t="s">
        <v>41</v>
      </c>
      <c r="C456" s="481" t="s">
        <v>266</v>
      </c>
      <c r="D456" s="483" t="s">
        <v>763</v>
      </c>
      <c r="E456" s="536" t="s">
        <v>764</v>
      </c>
      <c r="F456" s="536" t="s">
        <v>93</v>
      </c>
      <c r="G456" s="72" t="s">
        <v>240</v>
      </c>
      <c r="H456" s="482" t="s">
        <v>196</v>
      </c>
      <c r="I456" s="537">
        <v>88.837907479999998</v>
      </c>
      <c r="J456" s="526"/>
      <c r="K456" s="333">
        <f t="shared" ref="K456:K519" si="21">SUM(L456:M456)</f>
        <v>200</v>
      </c>
      <c r="L456" s="534">
        <v>200</v>
      </c>
      <c r="M456" s="538"/>
      <c r="N456" s="247" t="e">
        <f>IF(L456="nio",0,IF(L456&gt;0,L456*I456/P456,0))*VLOOKUP(B456,'2-Kosten per locatie'!$A$14:$C$31,3,FALSE)</f>
        <v>#DIV/0!</v>
      </c>
      <c r="O456" s="247">
        <f>IF(M456&gt;0,M456*I456/Q456,0)*VLOOKUP(B456,'2-Kosten per locatie'!$A$14:$C$31,3,FALSE)</f>
        <v>0</v>
      </c>
      <c r="P456" s="334">
        <f>IF(L456="nio",0,IF(L456&gt;0,VLOOKUP(F456,'3-Productie normen'!A:O,VLOOKUP(L456,'3-Productie normen'!$B$38:$C$48,2,FALSE),FALSE)))*J456</f>
        <v>0</v>
      </c>
      <c r="Q456" s="334">
        <f t="shared" ref="Q456:Q519" si="22">IF(M456&gt;0,P456*$Q$8,0)</f>
        <v>0</v>
      </c>
      <c r="R456" s="335" t="str">
        <f>VLOOKUP(F456,'3-Productie normen'!A:P,16,FALSE)</f>
        <v>L</v>
      </c>
      <c r="S456" s="335"/>
      <c r="U456" s="336">
        <f t="shared" ref="U456:U519" si="23">K456*I456</f>
        <v>17767.581495999999</v>
      </c>
      <c r="V456" s="2"/>
    </row>
    <row r="457" spans="1:22" ht="14.1" customHeight="1">
      <c r="A457" s="75">
        <v>457</v>
      </c>
      <c r="B457" s="72" t="s">
        <v>41</v>
      </c>
      <c r="C457" s="539" t="s">
        <v>266</v>
      </c>
      <c r="D457" s="415" t="s">
        <v>765</v>
      </c>
      <c r="E457" s="72" t="s">
        <v>591</v>
      </c>
      <c r="F457" s="488" t="s">
        <v>89</v>
      </c>
      <c r="G457" s="72" t="s">
        <v>240</v>
      </c>
      <c r="H457" s="482" t="s">
        <v>196</v>
      </c>
      <c r="I457" s="537">
        <v>49.086649999999999</v>
      </c>
      <c r="J457" s="526"/>
      <c r="K457" s="333">
        <f t="shared" si="21"/>
        <v>200</v>
      </c>
      <c r="L457" s="534">
        <v>200</v>
      </c>
      <c r="M457" s="540"/>
      <c r="N457" s="247" t="e">
        <f>IF(L457="nio",0,IF(L457&gt;0,L457*I457/P457,0))*VLOOKUP(B457,'2-Kosten per locatie'!$A$14:$C$31,3,FALSE)</f>
        <v>#DIV/0!</v>
      </c>
      <c r="O457" s="247">
        <f>IF(M457&gt;0,M457*I457/Q457,0)*VLOOKUP(B457,'2-Kosten per locatie'!$A$14:$C$31,3,FALSE)</f>
        <v>0</v>
      </c>
      <c r="P457" s="334">
        <f>IF(L457="nio",0,IF(L457&gt;0,VLOOKUP(F457,'3-Productie normen'!A:O,VLOOKUP(L457,'3-Productie normen'!$B$38:$C$48,2,FALSE),FALSE)))*J457</f>
        <v>0</v>
      </c>
      <c r="Q457" s="334">
        <f t="shared" si="22"/>
        <v>0</v>
      </c>
      <c r="R457" s="335" t="str">
        <f>VLOOKUP(F457,'3-Productie normen'!A:P,16,FALSE)</f>
        <v>L</v>
      </c>
      <c r="S457" s="335"/>
      <c r="U457" s="336">
        <f t="shared" si="23"/>
        <v>9817.33</v>
      </c>
      <c r="V457" s="2"/>
    </row>
    <row r="458" spans="1:22" ht="14.1" customHeight="1">
      <c r="A458" s="75">
        <v>458</v>
      </c>
      <c r="B458" s="72" t="s">
        <v>41</v>
      </c>
      <c r="C458" s="539" t="s">
        <v>266</v>
      </c>
      <c r="D458" s="415" t="s">
        <v>766</v>
      </c>
      <c r="E458" s="72" t="s">
        <v>767</v>
      </c>
      <c r="F458" s="488" t="s">
        <v>93</v>
      </c>
      <c r="G458" s="72" t="s">
        <v>240</v>
      </c>
      <c r="H458" s="482" t="s">
        <v>196</v>
      </c>
      <c r="I458" s="537">
        <v>97.181873019999998</v>
      </c>
      <c r="J458" s="526"/>
      <c r="K458" s="333">
        <f t="shared" si="21"/>
        <v>200</v>
      </c>
      <c r="L458" s="534">
        <v>200</v>
      </c>
      <c r="M458" s="534"/>
      <c r="N458" s="247" t="e">
        <f>IF(L458="nio",0,IF(L458&gt;0,L458*I458/P458,0))*VLOOKUP(B458,'2-Kosten per locatie'!$A$14:$C$31,3,FALSE)</f>
        <v>#DIV/0!</v>
      </c>
      <c r="O458" s="247">
        <f>IF(M458&gt;0,M458*I458/Q458,0)*VLOOKUP(B458,'2-Kosten per locatie'!$A$14:$C$31,3,FALSE)</f>
        <v>0</v>
      </c>
      <c r="P458" s="334">
        <f>IF(L458="nio",0,IF(L458&gt;0,VLOOKUP(F458,'3-Productie normen'!A:O,VLOOKUP(L458,'3-Productie normen'!$B$38:$C$48,2,FALSE),FALSE)))*J458</f>
        <v>0</v>
      </c>
      <c r="Q458" s="334">
        <f t="shared" si="22"/>
        <v>0</v>
      </c>
      <c r="R458" s="335" t="str">
        <f>VLOOKUP(F458,'3-Productie normen'!A:P,16,FALSE)</f>
        <v>L</v>
      </c>
      <c r="S458" s="335"/>
      <c r="U458" s="336">
        <f t="shared" si="23"/>
        <v>19436.374604000001</v>
      </c>
      <c r="V458" s="2"/>
    </row>
    <row r="459" spans="1:22" ht="14.1" customHeight="1">
      <c r="A459" s="75">
        <v>459</v>
      </c>
      <c r="B459" s="72" t="s">
        <v>41</v>
      </c>
      <c r="C459" s="539" t="s">
        <v>266</v>
      </c>
      <c r="D459" s="415" t="s">
        <v>768</v>
      </c>
      <c r="E459" s="72" t="s">
        <v>769</v>
      </c>
      <c r="F459" s="300" t="s">
        <v>93</v>
      </c>
      <c r="G459" s="72" t="s">
        <v>240</v>
      </c>
      <c r="H459" s="482" t="s">
        <v>196</v>
      </c>
      <c r="I459" s="537">
        <v>82.501141680000003</v>
      </c>
      <c r="J459" s="526"/>
      <c r="K459" s="333">
        <f t="shared" si="21"/>
        <v>200</v>
      </c>
      <c r="L459" s="534">
        <v>200</v>
      </c>
      <c r="M459" s="534"/>
      <c r="N459" s="247" t="e">
        <f>IF(L459="nio",0,IF(L459&gt;0,L459*I459/P459,0))*VLOOKUP(B459,'2-Kosten per locatie'!$A$14:$C$31,3,FALSE)</f>
        <v>#DIV/0!</v>
      </c>
      <c r="O459" s="247">
        <f>IF(M459&gt;0,M459*I459/Q459,0)*VLOOKUP(B459,'2-Kosten per locatie'!$A$14:$C$31,3,FALSE)</f>
        <v>0</v>
      </c>
      <c r="P459" s="334">
        <f>IF(L459="nio",0,IF(L459&gt;0,VLOOKUP(F459,'3-Productie normen'!A:O,VLOOKUP(L459,'3-Productie normen'!$B$38:$C$48,2,FALSE),FALSE)))*J459</f>
        <v>0</v>
      </c>
      <c r="Q459" s="334">
        <f t="shared" si="22"/>
        <v>0</v>
      </c>
      <c r="R459" s="335" t="str">
        <f>VLOOKUP(F459,'3-Productie normen'!A:P,16,FALSE)</f>
        <v>L</v>
      </c>
      <c r="S459" s="335"/>
      <c r="U459" s="336">
        <f t="shared" si="23"/>
        <v>16500.228336</v>
      </c>
      <c r="V459" s="2"/>
    </row>
    <row r="460" spans="1:22" ht="14.1" customHeight="1">
      <c r="A460" s="75">
        <v>460</v>
      </c>
      <c r="B460" s="72" t="s">
        <v>41</v>
      </c>
      <c r="C460" s="539" t="s">
        <v>266</v>
      </c>
      <c r="D460" s="415" t="s">
        <v>770</v>
      </c>
      <c r="E460" s="72" t="s">
        <v>591</v>
      </c>
      <c r="F460" s="72" t="s">
        <v>89</v>
      </c>
      <c r="G460" s="72" t="s">
        <v>240</v>
      </c>
      <c r="H460" s="482" t="s">
        <v>196</v>
      </c>
      <c r="I460" s="537">
        <v>51.799500000000002</v>
      </c>
      <c r="J460" s="526"/>
      <c r="K460" s="333">
        <f t="shared" si="21"/>
        <v>200</v>
      </c>
      <c r="L460" s="534">
        <v>200</v>
      </c>
      <c r="M460" s="534"/>
      <c r="N460" s="247" t="e">
        <f>IF(L460="nio",0,IF(L460&gt;0,L460*I460/P460,0))*VLOOKUP(B460,'2-Kosten per locatie'!$A$14:$C$31,3,FALSE)</f>
        <v>#DIV/0!</v>
      </c>
      <c r="O460" s="247">
        <f>IF(M460&gt;0,M460*I460/Q460,0)*VLOOKUP(B460,'2-Kosten per locatie'!$A$14:$C$31,3,FALSE)</f>
        <v>0</v>
      </c>
      <c r="P460" s="334">
        <f>IF(L460="nio",0,IF(L460&gt;0,VLOOKUP(F460,'3-Productie normen'!A:O,VLOOKUP(L460,'3-Productie normen'!$B$38:$C$48,2,FALSE),FALSE)))*J460</f>
        <v>0</v>
      </c>
      <c r="Q460" s="334">
        <f t="shared" si="22"/>
        <v>0</v>
      </c>
      <c r="R460" s="335" t="str">
        <f>VLOOKUP(F460,'3-Productie normen'!A:P,16,FALSE)</f>
        <v>L</v>
      </c>
      <c r="S460" s="335"/>
      <c r="U460" s="336">
        <f t="shared" si="23"/>
        <v>10359.9</v>
      </c>
      <c r="V460" s="2"/>
    </row>
    <row r="461" spans="1:22" ht="14.1" customHeight="1">
      <c r="A461" s="75">
        <v>461</v>
      </c>
      <c r="B461" s="72" t="s">
        <v>41</v>
      </c>
      <c r="C461" s="539" t="s">
        <v>266</v>
      </c>
      <c r="D461" s="415" t="s">
        <v>771</v>
      </c>
      <c r="E461" s="72" t="s">
        <v>591</v>
      </c>
      <c r="F461" s="72" t="s">
        <v>89</v>
      </c>
      <c r="G461" s="72" t="s">
        <v>240</v>
      </c>
      <c r="H461" s="482" t="s">
        <v>196</v>
      </c>
      <c r="I461" s="537">
        <v>50.289000000000001</v>
      </c>
      <c r="J461" s="526"/>
      <c r="K461" s="333">
        <f t="shared" si="21"/>
        <v>200</v>
      </c>
      <c r="L461" s="534">
        <v>200</v>
      </c>
      <c r="M461" s="534"/>
      <c r="N461" s="247" t="e">
        <f>IF(L461="nio",0,IF(L461&gt;0,L461*I461/P461,0))*VLOOKUP(B461,'2-Kosten per locatie'!$A$14:$C$31,3,FALSE)</f>
        <v>#DIV/0!</v>
      </c>
      <c r="O461" s="247">
        <f>IF(M461&gt;0,M461*I461/Q461,0)*VLOOKUP(B461,'2-Kosten per locatie'!$A$14:$C$31,3,FALSE)</f>
        <v>0</v>
      </c>
      <c r="P461" s="334">
        <f>IF(L461="nio",0,IF(L461&gt;0,VLOOKUP(F461,'3-Productie normen'!A:O,VLOOKUP(L461,'3-Productie normen'!$B$38:$C$48,2,FALSE),FALSE)))*J461</f>
        <v>0</v>
      </c>
      <c r="Q461" s="334">
        <f t="shared" si="22"/>
        <v>0</v>
      </c>
      <c r="R461" s="335" t="str">
        <f>VLOOKUP(F461,'3-Productie normen'!A:P,16,FALSE)</f>
        <v>L</v>
      </c>
      <c r="S461" s="335"/>
      <c r="U461" s="336">
        <f t="shared" si="23"/>
        <v>10057.800000000001</v>
      </c>
      <c r="V461" s="2"/>
    </row>
    <row r="462" spans="1:22" ht="14.1" customHeight="1">
      <c r="A462" s="75">
        <v>462</v>
      </c>
      <c r="B462" s="72" t="s">
        <v>41</v>
      </c>
      <c r="C462" s="539" t="s">
        <v>266</v>
      </c>
      <c r="D462" s="415" t="s">
        <v>772</v>
      </c>
      <c r="E462" s="72" t="s">
        <v>591</v>
      </c>
      <c r="F462" s="72" t="s">
        <v>89</v>
      </c>
      <c r="G462" s="72" t="s">
        <v>240</v>
      </c>
      <c r="H462" s="482" t="s">
        <v>196</v>
      </c>
      <c r="I462" s="537">
        <v>51.334000000000003</v>
      </c>
      <c r="J462" s="526"/>
      <c r="K462" s="333">
        <f t="shared" si="21"/>
        <v>200</v>
      </c>
      <c r="L462" s="534">
        <v>200</v>
      </c>
      <c r="M462" s="534"/>
      <c r="N462" s="247" t="e">
        <f>IF(L462="nio",0,IF(L462&gt;0,L462*I462/P462,0))*VLOOKUP(B462,'2-Kosten per locatie'!$A$14:$C$31,3,FALSE)</f>
        <v>#DIV/0!</v>
      </c>
      <c r="O462" s="247">
        <f>IF(M462&gt;0,M462*I462/Q462,0)*VLOOKUP(B462,'2-Kosten per locatie'!$A$14:$C$31,3,FALSE)</f>
        <v>0</v>
      </c>
      <c r="P462" s="334">
        <f>IF(L462="nio",0,IF(L462&gt;0,VLOOKUP(F462,'3-Productie normen'!A:O,VLOOKUP(L462,'3-Productie normen'!$B$38:$C$48,2,FALSE),FALSE)))*J462</f>
        <v>0</v>
      </c>
      <c r="Q462" s="334">
        <f t="shared" si="22"/>
        <v>0</v>
      </c>
      <c r="R462" s="335" t="str">
        <f>VLOOKUP(F462,'3-Productie normen'!A:P,16,FALSE)</f>
        <v>L</v>
      </c>
      <c r="S462" s="335"/>
      <c r="U462" s="336">
        <f t="shared" si="23"/>
        <v>10266.800000000001</v>
      </c>
      <c r="V462" s="2"/>
    </row>
    <row r="463" spans="1:22" ht="14.1" customHeight="1">
      <c r="A463" s="75">
        <v>463</v>
      </c>
      <c r="B463" s="72" t="s">
        <v>41</v>
      </c>
      <c r="C463" s="539" t="s">
        <v>266</v>
      </c>
      <c r="D463" s="415" t="s">
        <v>773</v>
      </c>
      <c r="E463" s="72" t="s">
        <v>591</v>
      </c>
      <c r="F463" s="72" t="s">
        <v>89</v>
      </c>
      <c r="G463" s="72" t="s">
        <v>240</v>
      </c>
      <c r="H463" s="482" t="s">
        <v>196</v>
      </c>
      <c r="I463" s="537">
        <v>51.73</v>
      </c>
      <c r="J463" s="526"/>
      <c r="K463" s="333">
        <f t="shared" si="21"/>
        <v>200</v>
      </c>
      <c r="L463" s="534">
        <v>200</v>
      </c>
      <c r="M463" s="534"/>
      <c r="N463" s="247" t="e">
        <f>IF(L463="nio",0,IF(L463&gt;0,L463*I463/P463,0))*VLOOKUP(B463,'2-Kosten per locatie'!$A$14:$C$31,3,FALSE)</f>
        <v>#DIV/0!</v>
      </c>
      <c r="O463" s="247">
        <f>IF(M463&gt;0,M463*I463/Q463,0)*VLOOKUP(B463,'2-Kosten per locatie'!$A$14:$C$31,3,FALSE)</f>
        <v>0</v>
      </c>
      <c r="P463" s="334">
        <f>IF(L463="nio",0,IF(L463&gt;0,VLOOKUP(F463,'3-Productie normen'!A:O,VLOOKUP(L463,'3-Productie normen'!$B$38:$C$48,2,FALSE),FALSE)))*J463</f>
        <v>0</v>
      </c>
      <c r="Q463" s="334">
        <f t="shared" si="22"/>
        <v>0</v>
      </c>
      <c r="R463" s="335" t="str">
        <f>VLOOKUP(F463,'3-Productie normen'!A:P,16,FALSE)</f>
        <v>L</v>
      </c>
      <c r="S463" s="335"/>
      <c r="U463" s="336">
        <f t="shared" si="23"/>
        <v>10346</v>
      </c>
      <c r="V463" s="2"/>
    </row>
    <row r="464" spans="1:22" ht="14.1" customHeight="1">
      <c r="A464" s="75">
        <v>464</v>
      </c>
      <c r="B464" s="72" t="s">
        <v>41</v>
      </c>
      <c r="C464" s="539" t="s">
        <v>266</v>
      </c>
      <c r="D464" s="415" t="s">
        <v>774</v>
      </c>
      <c r="E464" s="72" t="s">
        <v>591</v>
      </c>
      <c r="F464" s="72" t="s">
        <v>89</v>
      </c>
      <c r="G464" s="72" t="s">
        <v>240</v>
      </c>
      <c r="H464" s="482" t="s">
        <v>196</v>
      </c>
      <c r="I464" s="537">
        <v>51.334000000000003</v>
      </c>
      <c r="J464" s="526"/>
      <c r="K464" s="333">
        <f t="shared" si="21"/>
        <v>200</v>
      </c>
      <c r="L464" s="534">
        <v>200</v>
      </c>
      <c r="M464" s="540"/>
      <c r="N464" s="247" t="e">
        <f>IF(L464="nio",0,IF(L464&gt;0,L464*I464/P464,0))*VLOOKUP(B464,'2-Kosten per locatie'!$A$14:$C$31,3,FALSE)</f>
        <v>#DIV/0!</v>
      </c>
      <c r="O464" s="247">
        <f>IF(M464&gt;0,M464*I464/Q464,0)*VLOOKUP(B464,'2-Kosten per locatie'!$A$14:$C$31,3,FALSE)</f>
        <v>0</v>
      </c>
      <c r="P464" s="334">
        <f>IF(L464="nio",0,IF(L464&gt;0,VLOOKUP(F464,'3-Productie normen'!A:O,VLOOKUP(L464,'3-Productie normen'!$B$38:$C$48,2,FALSE),FALSE)))*J464</f>
        <v>0</v>
      </c>
      <c r="Q464" s="334">
        <f t="shared" si="22"/>
        <v>0</v>
      </c>
      <c r="R464" s="335" t="str">
        <f>VLOOKUP(F464,'3-Productie normen'!A:P,16,FALSE)</f>
        <v>L</v>
      </c>
      <c r="S464" s="335"/>
      <c r="U464" s="336">
        <f t="shared" si="23"/>
        <v>10266.800000000001</v>
      </c>
      <c r="V464" s="2"/>
    </row>
    <row r="465" spans="1:22" ht="14.1" customHeight="1">
      <c r="A465" s="75">
        <v>465</v>
      </c>
      <c r="B465" s="72" t="s">
        <v>41</v>
      </c>
      <c r="C465" s="539" t="s">
        <v>266</v>
      </c>
      <c r="D465" s="415" t="s">
        <v>775</v>
      </c>
      <c r="E465" s="72" t="s">
        <v>591</v>
      </c>
      <c r="F465" s="72" t="s">
        <v>89</v>
      </c>
      <c r="G465" s="72" t="s">
        <v>240</v>
      </c>
      <c r="H465" s="482" t="s">
        <v>196</v>
      </c>
      <c r="I465" s="537">
        <v>52.070999999999998</v>
      </c>
      <c r="J465" s="526"/>
      <c r="K465" s="333">
        <f t="shared" si="21"/>
        <v>200</v>
      </c>
      <c r="L465" s="534">
        <v>200</v>
      </c>
      <c r="M465" s="534"/>
      <c r="N465" s="247" t="e">
        <f>IF(L465="nio",0,IF(L465&gt;0,L465*I465/P465,0))*VLOOKUP(B465,'2-Kosten per locatie'!$A$14:$C$31,3,FALSE)</f>
        <v>#DIV/0!</v>
      </c>
      <c r="O465" s="247">
        <f>IF(M465&gt;0,M465*I465/Q465,0)*VLOOKUP(B465,'2-Kosten per locatie'!$A$14:$C$31,3,FALSE)</f>
        <v>0</v>
      </c>
      <c r="P465" s="334">
        <f>IF(L465="nio",0,IF(L465&gt;0,VLOOKUP(F465,'3-Productie normen'!A:O,VLOOKUP(L465,'3-Productie normen'!$B$38:$C$48,2,FALSE),FALSE)))*J465</f>
        <v>0</v>
      </c>
      <c r="Q465" s="334">
        <f t="shared" si="22"/>
        <v>0</v>
      </c>
      <c r="R465" s="335" t="str">
        <f>VLOOKUP(F465,'3-Productie normen'!A:P,16,FALSE)</f>
        <v>L</v>
      </c>
      <c r="S465" s="335"/>
      <c r="U465" s="336">
        <f t="shared" si="23"/>
        <v>10414.199999999999</v>
      </c>
      <c r="V465" s="2"/>
    </row>
    <row r="466" spans="1:22" ht="14.1" customHeight="1">
      <c r="A466" s="75">
        <v>466</v>
      </c>
      <c r="B466" s="72" t="s">
        <v>41</v>
      </c>
      <c r="C466" s="539" t="s">
        <v>266</v>
      </c>
      <c r="D466" s="415" t="s">
        <v>776</v>
      </c>
      <c r="E466" s="72" t="s">
        <v>777</v>
      </c>
      <c r="F466" s="72" t="s">
        <v>93</v>
      </c>
      <c r="G466" s="72" t="s">
        <v>240</v>
      </c>
      <c r="H466" s="482" t="s">
        <v>196</v>
      </c>
      <c r="I466" s="537">
        <v>85.602599999999995</v>
      </c>
      <c r="J466" s="526"/>
      <c r="K466" s="333">
        <f t="shared" si="21"/>
        <v>200</v>
      </c>
      <c r="L466" s="534">
        <v>200</v>
      </c>
      <c r="M466" s="534"/>
      <c r="N466" s="247" t="e">
        <f>IF(L466="nio",0,IF(L466&gt;0,L466*I466/P466,0))*VLOOKUP(B466,'2-Kosten per locatie'!$A$14:$C$31,3,FALSE)</f>
        <v>#DIV/0!</v>
      </c>
      <c r="O466" s="247">
        <f>IF(M466&gt;0,M466*I466/Q466,0)*VLOOKUP(B466,'2-Kosten per locatie'!$A$14:$C$31,3,FALSE)</f>
        <v>0</v>
      </c>
      <c r="P466" s="334">
        <f>IF(L466="nio",0,IF(L466&gt;0,VLOOKUP(F466,'3-Productie normen'!A:O,VLOOKUP(L466,'3-Productie normen'!$B$38:$C$48,2,FALSE),FALSE)))*J466</f>
        <v>0</v>
      </c>
      <c r="Q466" s="334">
        <f t="shared" si="22"/>
        <v>0</v>
      </c>
      <c r="R466" s="335" t="str">
        <f>VLOOKUP(F466,'3-Productie normen'!A:P,16,FALSE)</f>
        <v>L</v>
      </c>
      <c r="S466" s="335"/>
      <c r="U466" s="336">
        <f t="shared" si="23"/>
        <v>17120.52</v>
      </c>
      <c r="V466" s="2"/>
    </row>
    <row r="467" spans="1:22" ht="14.1" customHeight="1">
      <c r="A467" s="75">
        <v>467</v>
      </c>
      <c r="B467" s="72" t="s">
        <v>41</v>
      </c>
      <c r="C467" s="539" t="s">
        <v>266</v>
      </c>
      <c r="D467" s="415" t="s">
        <v>778</v>
      </c>
      <c r="E467" s="72" t="s">
        <v>779</v>
      </c>
      <c r="F467" s="300" t="s">
        <v>93</v>
      </c>
      <c r="G467" s="72" t="s">
        <v>240</v>
      </c>
      <c r="H467" s="482" t="s">
        <v>196</v>
      </c>
      <c r="I467" s="537">
        <v>85.34</v>
      </c>
      <c r="J467" s="526"/>
      <c r="K467" s="333">
        <f t="shared" si="21"/>
        <v>200</v>
      </c>
      <c r="L467" s="534">
        <v>200</v>
      </c>
      <c r="M467" s="534"/>
      <c r="N467" s="247" t="e">
        <f>IF(L467="nio",0,IF(L467&gt;0,L467*I467/P467,0))*VLOOKUP(B467,'2-Kosten per locatie'!$A$14:$C$31,3,FALSE)</f>
        <v>#DIV/0!</v>
      </c>
      <c r="O467" s="247">
        <f>IF(M467&gt;0,M467*I467/Q467,0)*VLOOKUP(B467,'2-Kosten per locatie'!$A$14:$C$31,3,FALSE)</f>
        <v>0</v>
      </c>
      <c r="P467" s="334">
        <f>IF(L467="nio",0,IF(L467&gt;0,VLOOKUP(F467,'3-Productie normen'!A:O,VLOOKUP(L467,'3-Productie normen'!$B$38:$C$48,2,FALSE),FALSE)))*J467</f>
        <v>0</v>
      </c>
      <c r="Q467" s="334">
        <f t="shared" si="22"/>
        <v>0</v>
      </c>
      <c r="R467" s="335" t="str">
        <f>VLOOKUP(F467,'3-Productie normen'!A:P,16,FALSE)</f>
        <v>L</v>
      </c>
      <c r="S467" s="335"/>
      <c r="U467" s="336">
        <f t="shared" si="23"/>
        <v>17068</v>
      </c>
      <c r="V467" s="2"/>
    </row>
    <row r="468" spans="1:22" ht="14.1" customHeight="1">
      <c r="A468" s="75">
        <v>468</v>
      </c>
      <c r="B468" s="72" t="s">
        <v>41</v>
      </c>
      <c r="C468" s="539" t="s">
        <v>266</v>
      </c>
      <c r="D468" s="415" t="s">
        <v>780</v>
      </c>
      <c r="E468" s="72" t="s">
        <v>779</v>
      </c>
      <c r="F468" s="300" t="s">
        <v>93</v>
      </c>
      <c r="G468" s="72" t="s">
        <v>240</v>
      </c>
      <c r="H468" s="482" t="s">
        <v>196</v>
      </c>
      <c r="I468" s="537">
        <v>85.736000000000004</v>
      </c>
      <c r="J468" s="526"/>
      <c r="K468" s="333">
        <f t="shared" si="21"/>
        <v>200</v>
      </c>
      <c r="L468" s="534">
        <v>200</v>
      </c>
      <c r="M468" s="534"/>
      <c r="N468" s="247" t="e">
        <f>IF(L468="nio",0,IF(L468&gt;0,L468*I468/P468,0))*VLOOKUP(B468,'2-Kosten per locatie'!$A$14:$C$31,3,FALSE)</f>
        <v>#DIV/0!</v>
      </c>
      <c r="O468" s="247">
        <f>IF(M468&gt;0,M468*I468/Q468,0)*VLOOKUP(B468,'2-Kosten per locatie'!$A$14:$C$31,3,FALSE)</f>
        <v>0</v>
      </c>
      <c r="P468" s="334">
        <f>IF(L468="nio",0,IF(L468&gt;0,VLOOKUP(F468,'3-Productie normen'!A:O,VLOOKUP(L468,'3-Productie normen'!$B$38:$C$48,2,FALSE),FALSE)))*J468</f>
        <v>0</v>
      </c>
      <c r="Q468" s="334">
        <f t="shared" si="22"/>
        <v>0</v>
      </c>
      <c r="R468" s="335" t="str">
        <f>VLOOKUP(F468,'3-Productie normen'!A:P,16,FALSE)</f>
        <v>L</v>
      </c>
      <c r="S468" s="335"/>
      <c r="U468" s="336">
        <f t="shared" si="23"/>
        <v>17147.2</v>
      </c>
      <c r="V468" s="2"/>
    </row>
    <row r="469" spans="1:22" ht="14.1" customHeight="1">
      <c r="A469" s="75">
        <v>469</v>
      </c>
      <c r="B469" s="72" t="s">
        <v>41</v>
      </c>
      <c r="C469" s="539" t="s">
        <v>266</v>
      </c>
      <c r="D469" s="415" t="s">
        <v>781</v>
      </c>
      <c r="E469" s="72" t="s">
        <v>782</v>
      </c>
      <c r="F469" s="72" t="s">
        <v>93</v>
      </c>
      <c r="G469" s="72" t="s">
        <v>240</v>
      </c>
      <c r="H469" s="482" t="s">
        <v>196</v>
      </c>
      <c r="I469" s="537">
        <v>86.132000000000005</v>
      </c>
      <c r="J469" s="526"/>
      <c r="K469" s="333">
        <f t="shared" si="21"/>
        <v>200</v>
      </c>
      <c r="L469" s="534">
        <v>200</v>
      </c>
      <c r="M469" s="534"/>
      <c r="N469" s="247" t="e">
        <f>IF(L469="nio",0,IF(L469&gt;0,L469*I469/P469,0))*VLOOKUP(B469,'2-Kosten per locatie'!$A$14:$C$31,3,FALSE)</f>
        <v>#DIV/0!</v>
      </c>
      <c r="O469" s="247">
        <f>IF(M469&gt;0,M469*I469/Q469,0)*VLOOKUP(B469,'2-Kosten per locatie'!$A$14:$C$31,3,FALSE)</f>
        <v>0</v>
      </c>
      <c r="P469" s="334">
        <f>IF(L469="nio",0,IF(L469&gt;0,VLOOKUP(F469,'3-Productie normen'!A:O,VLOOKUP(L469,'3-Productie normen'!$B$38:$C$48,2,FALSE),FALSE)))*J469</f>
        <v>0</v>
      </c>
      <c r="Q469" s="334">
        <f t="shared" si="22"/>
        <v>0</v>
      </c>
      <c r="R469" s="335" t="str">
        <f>VLOOKUP(F469,'3-Productie normen'!A:P,16,FALSE)</f>
        <v>L</v>
      </c>
      <c r="S469" s="335"/>
      <c r="U469" s="336">
        <f t="shared" si="23"/>
        <v>17226.400000000001</v>
      </c>
      <c r="V469" s="2"/>
    </row>
    <row r="470" spans="1:22" ht="14.1" customHeight="1">
      <c r="A470" s="75">
        <v>470</v>
      </c>
      <c r="B470" s="72" t="s">
        <v>41</v>
      </c>
      <c r="C470" s="539" t="s">
        <v>266</v>
      </c>
      <c r="D470" s="415" t="s">
        <v>783</v>
      </c>
      <c r="E470" s="72" t="s">
        <v>591</v>
      </c>
      <c r="F470" s="72" t="s">
        <v>89</v>
      </c>
      <c r="G470" s="72" t="s">
        <v>240</v>
      </c>
      <c r="H470" s="482" t="s">
        <v>196</v>
      </c>
      <c r="I470" s="537">
        <v>51.826000000000001</v>
      </c>
      <c r="J470" s="526"/>
      <c r="K470" s="333">
        <f t="shared" si="21"/>
        <v>200</v>
      </c>
      <c r="L470" s="534">
        <v>200</v>
      </c>
      <c r="M470" s="534"/>
      <c r="N470" s="247" t="e">
        <f>IF(L470="nio",0,IF(L470&gt;0,L470*I470/P470,0))*VLOOKUP(B470,'2-Kosten per locatie'!$A$14:$C$31,3,FALSE)</f>
        <v>#DIV/0!</v>
      </c>
      <c r="O470" s="247">
        <f>IF(M470&gt;0,M470*I470/Q470,0)*VLOOKUP(B470,'2-Kosten per locatie'!$A$14:$C$31,3,FALSE)</f>
        <v>0</v>
      </c>
      <c r="P470" s="334">
        <f>IF(L470="nio",0,IF(L470&gt;0,VLOOKUP(F470,'3-Productie normen'!A:O,VLOOKUP(L470,'3-Productie normen'!$B$38:$C$48,2,FALSE),FALSE)))*J470</f>
        <v>0</v>
      </c>
      <c r="Q470" s="334">
        <f t="shared" si="22"/>
        <v>0</v>
      </c>
      <c r="R470" s="335" t="str">
        <f>VLOOKUP(F470,'3-Productie normen'!A:P,16,FALSE)</f>
        <v>L</v>
      </c>
      <c r="S470" s="335"/>
      <c r="U470" s="336">
        <f t="shared" si="23"/>
        <v>10365.200000000001</v>
      </c>
      <c r="V470" s="2"/>
    </row>
    <row r="471" spans="1:22" ht="14.1" customHeight="1">
      <c r="A471" s="75">
        <v>471</v>
      </c>
      <c r="B471" s="72" t="s">
        <v>41</v>
      </c>
      <c r="C471" s="539" t="s">
        <v>266</v>
      </c>
      <c r="D471" s="415" t="s">
        <v>784</v>
      </c>
      <c r="E471" s="72" t="s">
        <v>591</v>
      </c>
      <c r="F471" s="72" t="s">
        <v>89</v>
      </c>
      <c r="G471" s="72" t="s">
        <v>240</v>
      </c>
      <c r="H471" s="482" t="s">
        <v>196</v>
      </c>
      <c r="I471" s="537">
        <v>32.814799999999998</v>
      </c>
      <c r="J471" s="526"/>
      <c r="K471" s="333">
        <f t="shared" si="21"/>
        <v>200</v>
      </c>
      <c r="L471" s="534">
        <v>200</v>
      </c>
      <c r="M471" s="534"/>
      <c r="N471" s="247" t="e">
        <f>IF(L471="nio",0,IF(L471&gt;0,L471*I471/P471,0))*VLOOKUP(B471,'2-Kosten per locatie'!$A$14:$C$31,3,FALSE)</f>
        <v>#DIV/0!</v>
      </c>
      <c r="O471" s="247">
        <f>IF(M471&gt;0,M471*I471/Q471,0)*VLOOKUP(B471,'2-Kosten per locatie'!$A$14:$C$31,3,FALSE)</f>
        <v>0</v>
      </c>
      <c r="P471" s="334">
        <f>IF(L471="nio",0,IF(L471&gt;0,VLOOKUP(F471,'3-Productie normen'!A:O,VLOOKUP(L471,'3-Productie normen'!$B$38:$C$48,2,FALSE),FALSE)))*J471</f>
        <v>0</v>
      </c>
      <c r="Q471" s="334">
        <f t="shared" si="22"/>
        <v>0</v>
      </c>
      <c r="R471" s="335" t="str">
        <f>VLOOKUP(F471,'3-Productie normen'!A:P,16,FALSE)</f>
        <v>L</v>
      </c>
      <c r="S471" s="335"/>
      <c r="U471" s="336">
        <f t="shared" si="23"/>
        <v>6562.96</v>
      </c>
      <c r="V471" s="2"/>
    </row>
    <row r="472" spans="1:22" ht="14.1" customHeight="1">
      <c r="A472" s="75">
        <v>472</v>
      </c>
      <c r="B472" s="72" t="s">
        <v>41</v>
      </c>
      <c r="C472" s="539" t="s">
        <v>266</v>
      </c>
      <c r="D472" s="415" t="s">
        <v>785</v>
      </c>
      <c r="E472" s="72" t="s">
        <v>591</v>
      </c>
      <c r="F472" s="72" t="s">
        <v>89</v>
      </c>
      <c r="G472" s="72" t="s">
        <v>240</v>
      </c>
      <c r="H472" s="482" t="s">
        <v>196</v>
      </c>
      <c r="I472" s="537">
        <v>52.664000000000001</v>
      </c>
      <c r="J472" s="526"/>
      <c r="K472" s="333">
        <f t="shared" si="21"/>
        <v>200</v>
      </c>
      <c r="L472" s="534">
        <v>200</v>
      </c>
      <c r="M472" s="534"/>
      <c r="N472" s="247" t="e">
        <f>IF(L472="nio",0,IF(L472&gt;0,L472*I472/P472,0))*VLOOKUP(B472,'2-Kosten per locatie'!$A$14:$C$31,3,FALSE)</f>
        <v>#DIV/0!</v>
      </c>
      <c r="O472" s="247">
        <f>IF(M472&gt;0,M472*I472/Q472,0)*VLOOKUP(B472,'2-Kosten per locatie'!$A$14:$C$31,3,FALSE)</f>
        <v>0</v>
      </c>
      <c r="P472" s="334">
        <f>IF(L472="nio",0,IF(L472&gt;0,VLOOKUP(F472,'3-Productie normen'!A:O,VLOOKUP(L472,'3-Productie normen'!$B$38:$C$48,2,FALSE),FALSE)))*J472</f>
        <v>0</v>
      </c>
      <c r="Q472" s="334">
        <f t="shared" si="22"/>
        <v>0</v>
      </c>
      <c r="R472" s="335" t="str">
        <f>VLOOKUP(F472,'3-Productie normen'!A:P,16,FALSE)</f>
        <v>L</v>
      </c>
      <c r="S472" s="335"/>
      <c r="U472" s="336">
        <f t="shared" si="23"/>
        <v>10532.800000000001</v>
      </c>
      <c r="V472" s="2"/>
    </row>
    <row r="473" spans="1:22" ht="14.1" customHeight="1">
      <c r="A473" s="75">
        <v>473</v>
      </c>
      <c r="B473" s="72" t="s">
        <v>41</v>
      </c>
      <c r="C473" s="539" t="s">
        <v>508</v>
      </c>
      <c r="D473" s="415" t="s">
        <v>786</v>
      </c>
      <c r="E473" s="72" t="s">
        <v>632</v>
      </c>
      <c r="F473" s="72" t="s">
        <v>86</v>
      </c>
      <c r="G473" s="72" t="s">
        <v>240</v>
      </c>
      <c r="H473" s="482" t="s">
        <v>196</v>
      </c>
      <c r="I473" s="537">
        <v>47.110950000000003</v>
      </c>
      <c r="J473" s="526"/>
      <c r="K473" s="333">
        <f t="shared" si="21"/>
        <v>200</v>
      </c>
      <c r="L473" s="534">
        <v>200</v>
      </c>
      <c r="M473" s="534"/>
      <c r="N473" s="247" t="e">
        <f>IF(L473="nio",0,IF(L473&gt;0,L473*I473/P473,0))*VLOOKUP(B473,'2-Kosten per locatie'!$A$14:$C$31,3,FALSE)</f>
        <v>#DIV/0!</v>
      </c>
      <c r="O473" s="247">
        <f>IF(M473&gt;0,M473*I473/Q473,0)*VLOOKUP(B473,'2-Kosten per locatie'!$A$14:$C$31,3,FALSE)</f>
        <v>0</v>
      </c>
      <c r="P473" s="334">
        <f>IF(L473="nio",0,IF(L473&gt;0,VLOOKUP(F473,'3-Productie normen'!A:O,VLOOKUP(L473,'3-Productie normen'!$B$38:$C$48,2,FALSE),FALSE)))*J473</f>
        <v>0</v>
      </c>
      <c r="Q473" s="334">
        <f t="shared" si="22"/>
        <v>0</v>
      </c>
      <c r="R473" s="335" t="str">
        <f>VLOOKUP(F473,'3-Productie normen'!A:P,16,FALSE)</f>
        <v>V</v>
      </c>
      <c r="S473" s="335"/>
      <c r="U473" s="336">
        <f t="shared" si="23"/>
        <v>9422.19</v>
      </c>
      <c r="V473" s="2"/>
    </row>
    <row r="474" spans="1:22" ht="14.1" customHeight="1">
      <c r="A474" s="75">
        <v>474</v>
      </c>
      <c r="B474" s="72" t="s">
        <v>41</v>
      </c>
      <c r="C474" s="539" t="s">
        <v>508</v>
      </c>
      <c r="D474" s="415" t="s">
        <v>787</v>
      </c>
      <c r="E474" s="72" t="s">
        <v>607</v>
      </c>
      <c r="F474" s="300" t="s">
        <v>100</v>
      </c>
      <c r="G474" s="72" t="s">
        <v>240</v>
      </c>
      <c r="H474" s="482" t="s">
        <v>196</v>
      </c>
      <c r="I474" s="537">
        <v>4.6848000000000001</v>
      </c>
      <c r="J474" s="526"/>
      <c r="K474" s="333">
        <f t="shared" si="21"/>
        <v>0</v>
      </c>
      <c r="L474" s="534" t="s">
        <v>147</v>
      </c>
      <c r="M474" s="534"/>
      <c r="N474" s="247">
        <f>IF(L474="nio",0,IF(L474&gt;0,L474*I474/P474,0))*VLOOKUP(B474,'2-Kosten per locatie'!$A$14:$C$31,3,FALSE)</f>
        <v>0</v>
      </c>
      <c r="O474" s="247">
        <f>IF(M474&gt;0,M474*I474/Q474,0)*VLOOKUP(B474,'2-Kosten per locatie'!$A$14:$C$31,3,FALSE)</f>
        <v>0</v>
      </c>
      <c r="P474" s="334">
        <f>IF(L474="nio",0,IF(L474&gt;0,VLOOKUP(F474,'3-Productie normen'!A:O,VLOOKUP(L474,'3-Productie normen'!$B$38:$C$48,2,FALSE),FALSE)))*J474</f>
        <v>0</v>
      </c>
      <c r="Q474" s="334">
        <f t="shared" si="22"/>
        <v>0</v>
      </c>
      <c r="R474" s="335" t="str">
        <f>VLOOKUP(F474,'3-Productie normen'!A:P,16,FALSE)</f>
        <v>nvt</v>
      </c>
      <c r="S474" s="335"/>
      <c r="U474" s="336">
        <f t="shared" si="23"/>
        <v>0</v>
      </c>
      <c r="V474" s="2"/>
    </row>
    <row r="475" spans="1:22" ht="14.1" customHeight="1">
      <c r="A475" s="75">
        <v>475</v>
      </c>
      <c r="B475" s="72" t="s">
        <v>41</v>
      </c>
      <c r="C475" s="539" t="s">
        <v>508</v>
      </c>
      <c r="D475" s="415" t="s">
        <v>788</v>
      </c>
      <c r="E475" s="72" t="s">
        <v>703</v>
      </c>
      <c r="F475" s="300" t="s">
        <v>100</v>
      </c>
      <c r="G475" s="72" t="s">
        <v>240</v>
      </c>
      <c r="H475" s="482" t="s">
        <v>196</v>
      </c>
      <c r="I475" s="537">
        <v>6.1032000000000002</v>
      </c>
      <c r="J475" s="526"/>
      <c r="K475" s="333">
        <f t="shared" si="21"/>
        <v>0</v>
      </c>
      <c r="L475" s="534" t="s">
        <v>147</v>
      </c>
      <c r="M475" s="534"/>
      <c r="N475" s="247">
        <f>IF(L475="nio",0,IF(L475&gt;0,L475*I475/P475,0))*VLOOKUP(B475,'2-Kosten per locatie'!$A$14:$C$31,3,FALSE)</f>
        <v>0</v>
      </c>
      <c r="O475" s="247">
        <f>IF(M475&gt;0,M475*I475/Q475,0)*VLOOKUP(B475,'2-Kosten per locatie'!$A$14:$C$31,3,FALSE)</f>
        <v>0</v>
      </c>
      <c r="P475" s="334">
        <f>IF(L475="nio",0,IF(L475&gt;0,VLOOKUP(F475,'3-Productie normen'!A:O,VLOOKUP(L475,'3-Productie normen'!$B$38:$C$48,2,FALSE),FALSE)))*J475</f>
        <v>0</v>
      </c>
      <c r="Q475" s="334">
        <f t="shared" si="22"/>
        <v>0</v>
      </c>
      <c r="R475" s="335" t="str">
        <f>VLOOKUP(F475,'3-Productie normen'!A:P,16,FALSE)</f>
        <v>nvt</v>
      </c>
      <c r="S475" s="335"/>
      <c r="U475" s="336">
        <f t="shared" si="23"/>
        <v>0</v>
      </c>
      <c r="V475" s="2"/>
    </row>
    <row r="476" spans="1:22" ht="14.1" customHeight="1">
      <c r="A476" s="75">
        <v>476</v>
      </c>
      <c r="B476" s="72" t="s">
        <v>41</v>
      </c>
      <c r="C476" s="539" t="s">
        <v>508</v>
      </c>
      <c r="D476" s="415" t="s">
        <v>789</v>
      </c>
      <c r="E476" s="72" t="s">
        <v>611</v>
      </c>
      <c r="F476" s="72" t="s">
        <v>95</v>
      </c>
      <c r="G476" s="72" t="s">
        <v>186</v>
      </c>
      <c r="H476" s="482" t="s">
        <v>187</v>
      </c>
      <c r="I476" s="537">
        <v>4.1118842500000001</v>
      </c>
      <c r="J476" s="526"/>
      <c r="K476" s="333">
        <f t="shared" si="21"/>
        <v>400</v>
      </c>
      <c r="L476" s="534">
        <v>200</v>
      </c>
      <c r="M476" s="538">
        <v>200</v>
      </c>
      <c r="N476" s="247" t="e">
        <f>IF(L476="nio",0,IF(L476&gt;0,L476*I476/P476,0))*VLOOKUP(B476,'2-Kosten per locatie'!$A$14:$C$31,3,FALSE)</f>
        <v>#DIV/0!</v>
      </c>
      <c r="O476" s="247" t="e">
        <f>IF(M476&gt;0,M476*I476/Q476,0)*VLOOKUP(B476,'2-Kosten per locatie'!$A$14:$C$31,3,FALSE)</f>
        <v>#DIV/0!</v>
      </c>
      <c r="P476" s="334">
        <f>IF(L476="nio",0,IF(L476&gt;0,VLOOKUP(F476,'3-Productie normen'!A:O,VLOOKUP(L476,'3-Productie normen'!$B$38:$C$48,2,FALSE),FALSE)))*J476</f>
        <v>0</v>
      </c>
      <c r="Q476" s="334">
        <f t="shared" si="22"/>
        <v>0</v>
      </c>
      <c r="R476" s="335" t="str">
        <f>VLOOKUP(F476,'3-Productie normen'!A:P,16,FALSE)</f>
        <v>S</v>
      </c>
      <c r="S476" s="335"/>
      <c r="U476" s="336">
        <f t="shared" si="23"/>
        <v>1644.7537</v>
      </c>
      <c r="V476" s="2"/>
    </row>
    <row r="477" spans="1:22" ht="14.1" customHeight="1">
      <c r="A477" s="75">
        <v>477</v>
      </c>
      <c r="B477" s="72" t="s">
        <v>41</v>
      </c>
      <c r="C477" s="539" t="s">
        <v>508</v>
      </c>
      <c r="D477" s="415" t="s">
        <v>790</v>
      </c>
      <c r="E477" s="72" t="s">
        <v>613</v>
      </c>
      <c r="F477" s="72" t="s">
        <v>95</v>
      </c>
      <c r="G477" s="72" t="s">
        <v>186</v>
      </c>
      <c r="H477" s="482" t="s">
        <v>187</v>
      </c>
      <c r="I477" s="537">
        <v>0.83214999999999995</v>
      </c>
      <c r="J477" s="526"/>
      <c r="K477" s="333">
        <f t="shared" si="21"/>
        <v>400</v>
      </c>
      <c r="L477" s="534">
        <v>200</v>
      </c>
      <c r="M477" s="538">
        <v>200</v>
      </c>
      <c r="N477" s="247" t="e">
        <f>IF(L477="nio",0,IF(L477&gt;0,L477*I477/P477,0))*VLOOKUP(B477,'2-Kosten per locatie'!$A$14:$C$31,3,FALSE)</f>
        <v>#DIV/0!</v>
      </c>
      <c r="O477" s="247" t="e">
        <f>IF(M477&gt;0,M477*I477/Q477,0)*VLOOKUP(B477,'2-Kosten per locatie'!$A$14:$C$31,3,FALSE)</f>
        <v>#DIV/0!</v>
      </c>
      <c r="P477" s="334">
        <f>IF(L477="nio",0,IF(L477&gt;0,VLOOKUP(F477,'3-Productie normen'!A:O,VLOOKUP(L477,'3-Productie normen'!$B$38:$C$48,2,FALSE),FALSE)))*J477</f>
        <v>0</v>
      </c>
      <c r="Q477" s="334">
        <f t="shared" si="22"/>
        <v>0</v>
      </c>
      <c r="R477" s="335" t="str">
        <f>VLOOKUP(F477,'3-Productie normen'!A:P,16,FALSE)</f>
        <v>S</v>
      </c>
      <c r="S477" s="335"/>
      <c r="U477" s="336">
        <f t="shared" si="23"/>
        <v>332.85999999999996</v>
      </c>
      <c r="V477" s="2"/>
    </row>
    <row r="478" spans="1:22" ht="14.1" customHeight="1">
      <c r="A478" s="75">
        <v>478</v>
      </c>
      <c r="B478" s="72" t="s">
        <v>41</v>
      </c>
      <c r="C478" s="539" t="s">
        <v>508</v>
      </c>
      <c r="D478" s="415" t="s">
        <v>791</v>
      </c>
      <c r="E478" s="72" t="s">
        <v>613</v>
      </c>
      <c r="F478" s="488" t="s">
        <v>95</v>
      </c>
      <c r="G478" s="72" t="s">
        <v>186</v>
      </c>
      <c r="H478" s="482" t="s">
        <v>187</v>
      </c>
      <c r="I478" s="537">
        <v>0.83299999999999996</v>
      </c>
      <c r="J478" s="526"/>
      <c r="K478" s="333">
        <f t="shared" si="21"/>
        <v>400</v>
      </c>
      <c r="L478" s="534">
        <v>200</v>
      </c>
      <c r="M478" s="538">
        <v>200</v>
      </c>
      <c r="N478" s="247" t="e">
        <f>IF(L478="nio",0,IF(L478&gt;0,L478*I478/P478,0))*VLOOKUP(B478,'2-Kosten per locatie'!$A$14:$C$31,3,FALSE)</f>
        <v>#DIV/0!</v>
      </c>
      <c r="O478" s="247" t="e">
        <f>IF(M478&gt;0,M478*I478/Q478,0)*VLOOKUP(B478,'2-Kosten per locatie'!$A$14:$C$31,3,FALSE)</f>
        <v>#DIV/0!</v>
      </c>
      <c r="P478" s="334">
        <f>IF(L478="nio",0,IF(L478&gt;0,VLOOKUP(F478,'3-Productie normen'!A:O,VLOOKUP(L478,'3-Productie normen'!$B$38:$C$48,2,FALSE),FALSE)))*J478</f>
        <v>0</v>
      </c>
      <c r="Q478" s="334">
        <f t="shared" si="22"/>
        <v>0</v>
      </c>
      <c r="R478" s="335" t="str">
        <f>VLOOKUP(F478,'3-Productie normen'!A:P,16,FALSE)</f>
        <v>S</v>
      </c>
      <c r="S478" s="335"/>
      <c r="U478" s="336">
        <f t="shared" si="23"/>
        <v>333.2</v>
      </c>
      <c r="V478" s="2"/>
    </row>
    <row r="479" spans="1:22" ht="14.1" customHeight="1">
      <c r="A479" s="75">
        <v>479</v>
      </c>
      <c r="B479" s="72" t="s">
        <v>41</v>
      </c>
      <c r="C479" s="539" t="s">
        <v>508</v>
      </c>
      <c r="D479" s="415" t="s">
        <v>792</v>
      </c>
      <c r="E479" s="72" t="s">
        <v>613</v>
      </c>
      <c r="F479" s="72" t="s">
        <v>95</v>
      </c>
      <c r="G479" s="72" t="s">
        <v>186</v>
      </c>
      <c r="H479" s="482" t="s">
        <v>187</v>
      </c>
      <c r="I479" s="537">
        <v>0.86118795000000004</v>
      </c>
      <c r="J479" s="526"/>
      <c r="K479" s="333">
        <f t="shared" si="21"/>
        <v>400</v>
      </c>
      <c r="L479" s="534">
        <v>200</v>
      </c>
      <c r="M479" s="538">
        <v>200</v>
      </c>
      <c r="N479" s="247" t="e">
        <f>IF(L479="nio",0,IF(L479&gt;0,L479*I479/P479,0))*VLOOKUP(B479,'2-Kosten per locatie'!$A$14:$C$31,3,FALSE)</f>
        <v>#DIV/0!</v>
      </c>
      <c r="O479" s="247" t="e">
        <f>IF(M479&gt;0,M479*I479/Q479,0)*VLOOKUP(B479,'2-Kosten per locatie'!$A$14:$C$31,3,FALSE)</f>
        <v>#DIV/0!</v>
      </c>
      <c r="P479" s="334">
        <f>IF(L479="nio",0,IF(L479&gt;0,VLOOKUP(F479,'3-Productie normen'!A:O,VLOOKUP(L479,'3-Productie normen'!$B$38:$C$48,2,FALSE),FALSE)))*J479</f>
        <v>0</v>
      </c>
      <c r="Q479" s="334">
        <f t="shared" si="22"/>
        <v>0</v>
      </c>
      <c r="R479" s="335" t="str">
        <f>VLOOKUP(F479,'3-Productie normen'!A:P,16,FALSE)</f>
        <v>S</v>
      </c>
      <c r="S479" s="335"/>
      <c r="U479" s="336">
        <f t="shared" si="23"/>
        <v>344.47518000000002</v>
      </c>
      <c r="V479" s="2"/>
    </row>
    <row r="480" spans="1:22" ht="14.1" customHeight="1">
      <c r="A480" s="75">
        <v>480</v>
      </c>
      <c r="B480" s="72" t="s">
        <v>41</v>
      </c>
      <c r="C480" s="539" t="s">
        <v>508</v>
      </c>
      <c r="D480" s="415" t="s">
        <v>793</v>
      </c>
      <c r="E480" s="72" t="s">
        <v>579</v>
      </c>
      <c r="F480" s="300" t="s">
        <v>99</v>
      </c>
      <c r="G480" s="72" t="s">
        <v>186</v>
      </c>
      <c r="H480" s="482" t="s">
        <v>196</v>
      </c>
      <c r="I480" s="537">
        <v>9.3692309900000001</v>
      </c>
      <c r="J480" s="526"/>
      <c r="K480" s="333">
        <f t="shared" si="21"/>
        <v>200</v>
      </c>
      <c r="L480" s="534">
        <v>200</v>
      </c>
      <c r="M480" s="540"/>
      <c r="N480" s="247" t="e">
        <f>IF(L480="nio",0,IF(L480&gt;0,L480*I480/P480,0))*VLOOKUP(B480,'2-Kosten per locatie'!$A$14:$C$31,3,FALSE)</f>
        <v>#DIV/0!</v>
      </c>
      <c r="O480" s="247">
        <f>IF(M480&gt;0,M480*I480/Q480,0)*VLOOKUP(B480,'2-Kosten per locatie'!$A$14:$C$31,3,FALSE)</f>
        <v>0</v>
      </c>
      <c r="P480" s="334">
        <f>IF(L480="nio",0,IF(L480&gt;0,VLOOKUP(F480,'3-Productie normen'!A:O,VLOOKUP(L480,'3-Productie normen'!$B$38:$C$48,2,FALSE),FALSE)))*J480</f>
        <v>0</v>
      </c>
      <c r="Q480" s="334">
        <f t="shared" si="22"/>
        <v>0</v>
      </c>
      <c r="R480" s="335" t="str">
        <f>VLOOKUP(F480,'3-Productie normen'!A:P,16,FALSE)</f>
        <v>B</v>
      </c>
      <c r="S480" s="335"/>
      <c r="U480" s="336">
        <f t="shared" si="23"/>
        <v>1873.846198</v>
      </c>
      <c r="V480" s="2"/>
    </row>
    <row r="481" spans="1:22" ht="14.1" customHeight="1">
      <c r="A481" s="75">
        <v>481</v>
      </c>
      <c r="B481" s="72" t="s">
        <v>41</v>
      </c>
      <c r="C481" s="539" t="s">
        <v>508</v>
      </c>
      <c r="D481" s="415" t="s">
        <v>794</v>
      </c>
      <c r="E481" s="72" t="s">
        <v>613</v>
      </c>
      <c r="F481" s="72" t="s">
        <v>95</v>
      </c>
      <c r="G481" s="72" t="s">
        <v>186</v>
      </c>
      <c r="H481" s="482" t="s">
        <v>187</v>
      </c>
      <c r="I481" s="537">
        <v>0.83214999999999995</v>
      </c>
      <c r="J481" s="526"/>
      <c r="K481" s="333">
        <f t="shared" si="21"/>
        <v>400</v>
      </c>
      <c r="L481" s="534">
        <v>200</v>
      </c>
      <c r="M481" s="538">
        <v>200</v>
      </c>
      <c r="N481" s="247" t="e">
        <f>IF(L481="nio",0,IF(L481&gt;0,L481*I481/P481,0))*VLOOKUP(B481,'2-Kosten per locatie'!$A$14:$C$31,3,FALSE)</f>
        <v>#DIV/0!</v>
      </c>
      <c r="O481" s="247" t="e">
        <f>IF(M481&gt;0,M481*I481/Q481,0)*VLOOKUP(B481,'2-Kosten per locatie'!$A$14:$C$31,3,FALSE)</f>
        <v>#DIV/0!</v>
      </c>
      <c r="P481" s="334">
        <f>IF(L481="nio",0,IF(L481&gt;0,VLOOKUP(F481,'3-Productie normen'!A:O,VLOOKUP(L481,'3-Productie normen'!$B$38:$C$48,2,FALSE),FALSE)))*J481</f>
        <v>0</v>
      </c>
      <c r="Q481" s="334">
        <f t="shared" si="22"/>
        <v>0</v>
      </c>
      <c r="R481" s="335" t="str">
        <f>VLOOKUP(F481,'3-Productie normen'!A:P,16,FALSE)</f>
        <v>S</v>
      </c>
      <c r="S481" s="335"/>
      <c r="U481" s="336">
        <f t="shared" si="23"/>
        <v>332.85999999999996</v>
      </c>
      <c r="V481" s="2"/>
    </row>
    <row r="482" spans="1:22" ht="14.1" customHeight="1">
      <c r="A482" s="75">
        <v>482</v>
      </c>
      <c r="B482" s="72" t="s">
        <v>41</v>
      </c>
      <c r="C482" s="539" t="s">
        <v>508</v>
      </c>
      <c r="D482" s="415" t="s">
        <v>795</v>
      </c>
      <c r="E482" s="72" t="s">
        <v>613</v>
      </c>
      <c r="F482" s="72" t="s">
        <v>95</v>
      </c>
      <c r="G482" s="72" t="s">
        <v>186</v>
      </c>
      <c r="H482" s="482" t="s">
        <v>187</v>
      </c>
      <c r="I482" s="537">
        <v>0.83299999999999996</v>
      </c>
      <c r="J482" s="526"/>
      <c r="K482" s="333">
        <f t="shared" si="21"/>
        <v>400</v>
      </c>
      <c r="L482" s="534">
        <v>200</v>
      </c>
      <c r="M482" s="538">
        <v>200</v>
      </c>
      <c r="N482" s="247" t="e">
        <f>IF(L482="nio",0,IF(L482&gt;0,L482*I482/P482,0))*VLOOKUP(B482,'2-Kosten per locatie'!$A$14:$C$31,3,FALSE)</f>
        <v>#DIV/0!</v>
      </c>
      <c r="O482" s="247" t="e">
        <f>IF(M482&gt;0,M482*I482/Q482,0)*VLOOKUP(B482,'2-Kosten per locatie'!$A$14:$C$31,3,FALSE)</f>
        <v>#DIV/0!</v>
      </c>
      <c r="P482" s="334">
        <f>IF(L482="nio",0,IF(L482&gt;0,VLOOKUP(F482,'3-Productie normen'!A:O,VLOOKUP(L482,'3-Productie normen'!$B$38:$C$48,2,FALSE),FALSE)))*J482</f>
        <v>0</v>
      </c>
      <c r="Q482" s="334">
        <f t="shared" si="22"/>
        <v>0</v>
      </c>
      <c r="R482" s="335" t="str">
        <f>VLOOKUP(F482,'3-Productie normen'!A:P,16,FALSE)</f>
        <v>S</v>
      </c>
      <c r="S482" s="335"/>
      <c r="U482" s="336">
        <f t="shared" si="23"/>
        <v>333.2</v>
      </c>
      <c r="V482" s="2"/>
    </row>
    <row r="483" spans="1:22" ht="14.1" customHeight="1">
      <c r="A483" s="75">
        <v>483</v>
      </c>
      <c r="B483" s="72" t="s">
        <v>41</v>
      </c>
      <c r="C483" s="539" t="s">
        <v>508</v>
      </c>
      <c r="D483" s="415" t="s">
        <v>796</v>
      </c>
      <c r="E483" s="72" t="s">
        <v>613</v>
      </c>
      <c r="F483" s="72" t="s">
        <v>95</v>
      </c>
      <c r="G483" s="72" t="s">
        <v>186</v>
      </c>
      <c r="H483" s="482" t="s">
        <v>187</v>
      </c>
      <c r="I483" s="537">
        <v>0.86118795000000004</v>
      </c>
      <c r="J483" s="526"/>
      <c r="K483" s="333">
        <f t="shared" si="21"/>
        <v>400</v>
      </c>
      <c r="L483" s="534">
        <v>200</v>
      </c>
      <c r="M483" s="538">
        <v>200</v>
      </c>
      <c r="N483" s="247" t="e">
        <f>IF(L483="nio",0,IF(L483&gt;0,L483*I483/P483,0))*VLOOKUP(B483,'2-Kosten per locatie'!$A$14:$C$31,3,FALSE)</f>
        <v>#DIV/0!</v>
      </c>
      <c r="O483" s="247" t="e">
        <f>IF(M483&gt;0,M483*I483/Q483,0)*VLOOKUP(B483,'2-Kosten per locatie'!$A$14:$C$31,3,FALSE)</f>
        <v>#DIV/0!</v>
      </c>
      <c r="P483" s="334">
        <f>IF(L483="nio",0,IF(L483&gt;0,VLOOKUP(F483,'3-Productie normen'!A:O,VLOOKUP(L483,'3-Productie normen'!$B$38:$C$48,2,FALSE),FALSE)))*J483</f>
        <v>0</v>
      </c>
      <c r="Q483" s="334">
        <f t="shared" si="22"/>
        <v>0</v>
      </c>
      <c r="R483" s="335" t="str">
        <f>VLOOKUP(F483,'3-Productie normen'!A:P,16,FALSE)</f>
        <v>S</v>
      </c>
      <c r="S483" s="335"/>
      <c r="U483" s="336">
        <f t="shared" si="23"/>
        <v>344.47518000000002</v>
      </c>
      <c r="V483" s="2"/>
    </row>
    <row r="484" spans="1:22" ht="14.1" customHeight="1">
      <c r="A484" s="75">
        <v>484</v>
      </c>
      <c r="B484" s="72" t="s">
        <v>41</v>
      </c>
      <c r="C484" s="539" t="s">
        <v>508</v>
      </c>
      <c r="D484" s="415" t="s">
        <v>797</v>
      </c>
      <c r="E484" s="72" t="s">
        <v>611</v>
      </c>
      <c r="F484" s="72" t="s">
        <v>95</v>
      </c>
      <c r="G484" s="72" t="s">
        <v>186</v>
      </c>
      <c r="H484" s="482" t="s">
        <v>187</v>
      </c>
      <c r="I484" s="537">
        <v>4.1118842500000001</v>
      </c>
      <c r="J484" s="526"/>
      <c r="K484" s="333">
        <f t="shared" si="21"/>
        <v>400</v>
      </c>
      <c r="L484" s="534">
        <v>200</v>
      </c>
      <c r="M484" s="538">
        <v>200</v>
      </c>
      <c r="N484" s="247" t="e">
        <f>IF(L484="nio",0,IF(L484&gt;0,L484*I484/P484,0))*VLOOKUP(B484,'2-Kosten per locatie'!$A$14:$C$31,3,FALSE)</f>
        <v>#DIV/0!</v>
      </c>
      <c r="O484" s="247" t="e">
        <f>IF(M484&gt;0,M484*I484/Q484,0)*VLOOKUP(B484,'2-Kosten per locatie'!$A$14:$C$31,3,FALSE)</f>
        <v>#DIV/0!</v>
      </c>
      <c r="P484" s="334">
        <f>IF(L484="nio",0,IF(L484&gt;0,VLOOKUP(F484,'3-Productie normen'!A:O,VLOOKUP(L484,'3-Productie normen'!$B$38:$C$48,2,FALSE),FALSE)))*J484</f>
        <v>0</v>
      </c>
      <c r="Q484" s="334">
        <f t="shared" si="22"/>
        <v>0</v>
      </c>
      <c r="R484" s="335" t="str">
        <f>VLOOKUP(F484,'3-Productie normen'!A:P,16,FALSE)</f>
        <v>S</v>
      </c>
      <c r="S484" s="335"/>
      <c r="U484" s="336">
        <f t="shared" si="23"/>
        <v>1644.7537</v>
      </c>
      <c r="V484" s="2"/>
    </row>
    <row r="485" spans="1:22" ht="14.1" customHeight="1">
      <c r="A485" s="75">
        <v>485</v>
      </c>
      <c r="B485" s="72" t="s">
        <v>41</v>
      </c>
      <c r="C485" s="539" t="s">
        <v>508</v>
      </c>
      <c r="D485" s="415" t="s">
        <v>798</v>
      </c>
      <c r="E485" s="72" t="s">
        <v>97</v>
      </c>
      <c r="F485" s="72" t="s">
        <v>97</v>
      </c>
      <c r="G485" s="72" t="s">
        <v>240</v>
      </c>
      <c r="H485" s="482" t="s">
        <v>196</v>
      </c>
      <c r="I485" s="537">
        <v>8</v>
      </c>
      <c r="J485" s="526"/>
      <c r="K485" s="333">
        <f t="shared" si="21"/>
        <v>200</v>
      </c>
      <c r="L485" s="534">
        <v>200</v>
      </c>
      <c r="M485" s="534"/>
      <c r="N485" s="247" t="e">
        <f>IF(L485="nio",0,IF(L485&gt;0,L485*I485/P485,0))*VLOOKUP(B485,'2-Kosten per locatie'!$A$14:$C$31,3,FALSE)</f>
        <v>#DIV/0!</v>
      </c>
      <c r="O485" s="247">
        <f>IF(M485&gt;0,M485*I485/Q485,0)*VLOOKUP(B485,'2-Kosten per locatie'!$A$14:$C$31,3,FALSE)</f>
        <v>0</v>
      </c>
      <c r="P485" s="334">
        <f>IF(L485="nio",0,IF(L485&gt;0,VLOOKUP(F485,'3-Productie normen'!A:O,VLOOKUP(L485,'3-Productie normen'!$B$38:$C$48,2,FALSE),FALSE)))*J485</f>
        <v>0</v>
      </c>
      <c r="Q485" s="334">
        <f t="shared" si="22"/>
        <v>0</v>
      </c>
      <c r="R485" s="335" t="str">
        <f>VLOOKUP(F485,'3-Productie normen'!A:P,16,FALSE)</f>
        <v>V</v>
      </c>
      <c r="S485" s="335"/>
      <c r="U485" s="336">
        <f t="shared" si="23"/>
        <v>1600</v>
      </c>
      <c r="V485" s="2"/>
    </row>
    <row r="486" spans="1:22" ht="14.1" customHeight="1">
      <c r="A486" s="75">
        <v>486</v>
      </c>
      <c r="B486" s="72" t="s">
        <v>41</v>
      </c>
      <c r="C486" s="539" t="s">
        <v>508</v>
      </c>
      <c r="D486" s="415" t="s">
        <v>799</v>
      </c>
      <c r="E486" s="72" t="s">
        <v>716</v>
      </c>
      <c r="F486" s="300" t="s">
        <v>100</v>
      </c>
      <c r="G486" s="72" t="s">
        <v>240</v>
      </c>
      <c r="H486" s="482" t="s">
        <v>196</v>
      </c>
      <c r="I486" s="537">
        <v>3.927</v>
      </c>
      <c r="J486" s="526"/>
      <c r="K486" s="333">
        <f t="shared" si="21"/>
        <v>0</v>
      </c>
      <c r="L486" s="534" t="s">
        <v>147</v>
      </c>
      <c r="M486" s="534"/>
      <c r="N486" s="247">
        <f>IF(L486="nio",0,IF(L486&gt;0,L486*I486/P486,0))*VLOOKUP(B486,'2-Kosten per locatie'!$A$14:$C$31,3,FALSE)</f>
        <v>0</v>
      </c>
      <c r="O486" s="247">
        <f>IF(M486&gt;0,M486*I486/Q486,0)*VLOOKUP(B486,'2-Kosten per locatie'!$A$14:$C$31,3,FALSE)</f>
        <v>0</v>
      </c>
      <c r="P486" s="334">
        <f>IF(L486="nio",0,IF(L486&gt;0,VLOOKUP(F486,'3-Productie normen'!A:O,VLOOKUP(L486,'3-Productie normen'!$B$38:$C$48,2,FALSE),FALSE)))*J486</f>
        <v>0</v>
      </c>
      <c r="Q486" s="334">
        <f t="shared" si="22"/>
        <v>0</v>
      </c>
      <c r="R486" s="335" t="str">
        <f>VLOOKUP(F486,'3-Productie normen'!A:P,16,FALSE)</f>
        <v>nvt</v>
      </c>
      <c r="S486" s="335"/>
      <c r="U486" s="336">
        <f t="shared" si="23"/>
        <v>0</v>
      </c>
      <c r="V486" s="2"/>
    </row>
    <row r="487" spans="1:22" ht="14.1" customHeight="1">
      <c r="A487" s="75">
        <v>487</v>
      </c>
      <c r="B487" s="72" t="s">
        <v>41</v>
      </c>
      <c r="C487" s="539" t="s">
        <v>508</v>
      </c>
      <c r="D487" s="415" t="s">
        <v>800</v>
      </c>
      <c r="E487" s="72" t="s">
        <v>632</v>
      </c>
      <c r="F487" s="72" t="s">
        <v>86</v>
      </c>
      <c r="G487" s="72" t="s">
        <v>240</v>
      </c>
      <c r="H487" s="482" t="s">
        <v>196</v>
      </c>
      <c r="I487" s="537">
        <v>57.104500000000002</v>
      </c>
      <c r="J487" s="526"/>
      <c r="K487" s="333">
        <f t="shared" si="21"/>
        <v>200</v>
      </c>
      <c r="L487" s="534">
        <v>200</v>
      </c>
      <c r="M487" s="540"/>
      <c r="N487" s="247" t="e">
        <f>IF(L487="nio",0,IF(L487&gt;0,L487*I487/P487,0))*VLOOKUP(B487,'2-Kosten per locatie'!$A$14:$C$31,3,FALSE)</f>
        <v>#DIV/0!</v>
      </c>
      <c r="O487" s="247">
        <f>IF(M487&gt;0,M487*I487/Q487,0)*VLOOKUP(B487,'2-Kosten per locatie'!$A$14:$C$31,3,FALSE)</f>
        <v>0</v>
      </c>
      <c r="P487" s="334">
        <f>IF(L487="nio",0,IF(L487&gt;0,VLOOKUP(F487,'3-Productie normen'!A:O,VLOOKUP(L487,'3-Productie normen'!$B$38:$C$48,2,FALSE),FALSE)))*J487</f>
        <v>0</v>
      </c>
      <c r="Q487" s="334">
        <f t="shared" si="22"/>
        <v>0</v>
      </c>
      <c r="R487" s="335" t="str">
        <f>VLOOKUP(F487,'3-Productie normen'!A:P,16,FALSE)</f>
        <v>V</v>
      </c>
      <c r="S487" s="335"/>
      <c r="U487" s="336">
        <f t="shared" si="23"/>
        <v>11420.9</v>
      </c>
      <c r="V487" s="2"/>
    </row>
    <row r="488" spans="1:22" ht="14.1" customHeight="1">
      <c r="A488" s="75">
        <v>488</v>
      </c>
      <c r="B488" s="72" t="s">
        <v>41</v>
      </c>
      <c r="C488" s="539" t="s">
        <v>508</v>
      </c>
      <c r="D488" s="415" t="s">
        <v>801</v>
      </c>
      <c r="E488" s="72" t="s">
        <v>634</v>
      </c>
      <c r="F488" s="72" t="s">
        <v>89</v>
      </c>
      <c r="G488" s="72" t="s">
        <v>240</v>
      </c>
      <c r="H488" s="482" t="s">
        <v>196</v>
      </c>
      <c r="I488" s="537">
        <v>53.459000000000003</v>
      </c>
      <c r="J488" s="526"/>
      <c r="K488" s="333">
        <f t="shared" si="21"/>
        <v>200</v>
      </c>
      <c r="L488" s="534">
        <v>200</v>
      </c>
      <c r="M488" s="534"/>
      <c r="N488" s="247" t="e">
        <f>IF(L488="nio",0,IF(L488&gt;0,L488*I488/P488,0))*VLOOKUP(B488,'2-Kosten per locatie'!$A$14:$C$31,3,FALSE)</f>
        <v>#DIV/0!</v>
      </c>
      <c r="O488" s="247">
        <f>IF(M488&gt;0,M488*I488/Q488,0)*VLOOKUP(B488,'2-Kosten per locatie'!$A$14:$C$31,3,FALSE)</f>
        <v>0</v>
      </c>
      <c r="P488" s="334">
        <f>IF(L488="nio",0,IF(L488&gt;0,VLOOKUP(F488,'3-Productie normen'!A:O,VLOOKUP(L488,'3-Productie normen'!$B$38:$C$48,2,FALSE),FALSE)))*J488</f>
        <v>0</v>
      </c>
      <c r="Q488" s="334">
        <f t="shared" si="22"/>
        <v>0</v>
      </c>
      <c r="R488" s="335" t="str">
        <f>VLOOKUP(F488,'3-Productie normen'!A:P,16,FALSE)</f>
        <v>L</v>
      </c>
      <c r="S488" s="335"/>
      <c r="U488" s="336">
        <f t="shared" si="23"/>
        <v>10691.800000000001</v>
      </c>
      <c r="V488" s="2"/>
    </row>
    <row r="489" spans="1:22" ht="14.1" customHeight="1">
      <c r="A489" s="75">
        <v>489</v>
      </c>
      <c r="B489" s="72" t="s">
        <v>41</v>
      </c>
      <c r="C489" s="539" t="s">
        <v>508</v>
      </c>
      <c r="D489" s="415" t="s">
        <v>802</v>
      </c>
      <c r="E489" s="72" t="s">
        <v>632</v>
      </c>
      <c r="F489" s="72" t="s">
        <v>86</v>
      </c>
      <c r="G489" s="72" t="s">
        <v>240</v>
      </c>
      <c r="H489" s="482" t="s">
        <v>196</v>
      </c>
      <c r="I489" s="537">
        <v>24.699200000000001</v>
      </c>
      <c r="J489" s="526"/>
      <c r="K489" s="333">
        <f t="shared" si="21"/>
        <v>200</v>
      </c>
      <c r="L489" s="534">
        <v>200</v>
      </c>
      <c r="M489" s="534"/>
      <c r="N489" s="247" t="e">
        <f>IF(L489="nio",0,IF(L489&gt;0,L489*I489/P489,0))*VLOOKUP(B489,'2-Kosten per locatie'!$A$14:$C$31,3,FALSE)</f>
        <v>#DIV/0!</v>
      </c>
      <c r="O489" s="247">
        <f>IF(M489&gt;0,M489*I489/Q489,0)*VLOOKUP(B489,'2-Kosten per locatie'!$A$14:$C$31,3,FALSE)</f>
        <v>0</v>
      </c>
      <c r="P489" s="334">
        <f>IF(L489="nio",0,IF(L489&gt;0,VLOOKUP(F489,'3-Productie normen'!A:O,VLOOKUP(L489,'3-Productie normen'!$B$38:$C$48,2,FALSE),FALSE)))*J489</f>
        <v>0</v>
      </c>
      <c r="Q489" s="334">
        <f t="shared" si="22"/>
        <v>0</v>
      </c>
      <c r="R489" s="335" t="str">
        <f>VLOOKUP(F489,'3-Productie normen'!A:P,16,FALSE)</f>
        <v>V</v>
      </c>
      <c r="S489" s="335"/>
      <c r="U489" s="336">
        <f t="shared" si="23"/>
        <v>4939.84</v>
      </c>
      <c r="V489" s="2"/>
    </row>
    <row r="490" spans="1:22" ht="14.1" customHeight="1">
      <c r="A490" s="75">
        <v>490</v>
      </c>
      <c r="B490" s="72" t="s">
        <v>41</v>
      </c>
      <c r="C490" s="539" t="s">
        <v>508</v>
      </c>
      <c r="D490" s="415" t="s">
        <v>803</v>
      </c>
      <c r="E490" s="72" t="s">
        <v>97</v>
      </c>
      <c r="F490" s="72" t="s">
        <v>97</v>
      </c>
      <c r="G490" s="72" t="s">
        <v>240</v>
      </c>
      <c r="H490" s="482" t="s">
        <v>196</v>
      </c>
      <c r="I490" s="537">
        <v>13.138719999999999</v>
      </c>
      <c r="J490" s="526"/>
      <c r="K490" s="333">
        <f t="shared" si="21"/>
        <v>200</v>
      </c>
      <c r="L490" s="534">
        <v>200</v>
      </c>
      <c r="M490" s="534"/>
      <c r="N490" s="247" t="e">
        <f>IF(L490="nio",0,IF(L490&gt;0,L490*I490/P490,0))*VLOOKUP(B490,'2-Kosten per locatie'!$A$14:$C$31,3,FALSE)</f>
        <v>#DIV/0!</v>
      </c>
      <c r="O490" s="247">
        <f>IF(M490&gt;0,M490*I490/Q490,0)*VLOOKUP(B490,'2-Kosten per locatie'!$A$14:$C$31,3,FALSE)</f>
        <v>0</v>
      </c>
      <c r="P490" s="334">
        <f>IF(L490="nio",0,IF(L490&gt;0,VLOOKUP(F490,'3-Productie normen'!A:O,VLOOKUP(L490,'3-Productie normen'!$B$38:$C$48,2,FALSE),FALSE)))*J490</f>
        <v>0</v>
      </c>
      <c r="Q490" s="334">
        <f t="shared" si="22"/>
        <v>0</v>
      </c>
      <c r="R490" s="335" t="str">
        <f>VLOOKUP(F490,'3-Productie normen'!A:P,16,FALSE)</f>
        <v>V</v>
      </c>
      <c r="S490" s="335"/>
      <c r="U490" s="336">
        <f t="shared" si="23"/>
        <v>2627.7439999999997</v>
      </c>
      <c r="V490" s="2"/>
    </row>
    <row r="491" spans="1:22" ht="14.1" customHeight="1">
      <c r="A491" s="75">
        <v>491</v>
      </c>
      <c r="B491" s="72" t="s">
        <v>41</v>
      </c>
      <c r="C491" s="539" t="s">
        <v>508</v>
      </c>
      <c r="D491" s="415" t="s">
        <v>804</v>
      </c>
      <c r="E491" s="72" t="s">
        <v>624</v>
      </c>
      <c r="F491" s="300" t="s">
        <v>100</v>
      </c>
      <c r="G491" s="72" t="s">
        <v>240</v>
      </c>
      <c r="H491" s="482" t="s">
        <v>196</v>
      </c>
      <c r="I491" s="537">
        <v>29.38349118</v>
      </c>
      <c r="J491" s="526"/>
      <c r="K491" s="333">
        <f t="shared" si="21"/>
        <v>0</v>
      </c>
      <c r="L491" s="534" t="s">
        <v>147</v>
      </c>
      <c r="M491" s="534"/>
      <c r="N491" s="247">
        <f>IF(L491="nio",0,IF(L491&gt;0,L491*I491/P491,0))*VLOOKUP(B491,'2-Kosten per locatie'!$A$14:$C$31,3,FALSE)</f>
        <v>0</v>
      </c>
      <c r="O491" s="247">
        <f>IF(M491&gt;0,M491*I491/Q491,0)*VLOOKUP(B491,'2-Kosten per locatie'!$A$14:$C$31,3,FALSE)</f>
        <v>0</v>
      </c>
      <c r="P491" s="334">
        <f>IF(L491="nio",0,IF(L491&gt;0,VLOOKUP(F491,'3-Productie normen'!A:O,VLOOKUP(L491,'3-Productie normen'!$B$38:$C$48,2,FALSE),FALSE)))*J491</f>
        <v>0</v>
      </c>
      <c r="Q491" s="334">
        <f t="shared" si="22"/>
        <v>0</v>
      </c>
      <c r="R491" s="335" t="str">
        <f>VLOOKUP(F491,'3-Productie normen'!A:P,16,FALSE)</f>
        <v>nvt</v>
      </c>
      <c r="S491" s="335"/>
      <c r="U491" s="336">
        <f t="shared" si="23"/>
        <v>0</v>
      </c>
      <c r="V491" s="2"/>
    </row>
    <row r="492" spans="1:22" ht="14.1" customHeight="1">
      <c r="A492" s="75">
        <v>492</v>
      </c>
      <c r="B492" s="72" t="s">
        <v>41</v>
      </c>
      <c r="C492" s="539" t="s">
        <v>508</v>
      </c>
      <c r="D492" s="415" t="s">
        <v>805</v>
      </c>
      <c r="E492" s="72" t="s">
        <v>607</v>
      </c>
      <c r="F492" s="300" t="s">
        <v>100</v>
      </c>
      <c r="G492" s="72" t="s">
        <v>186</v>
      </c>
      <c r="H492" s="482" t="s">
        <v>196</v>
      </c>
      <c r="I492" s="537">
        <v>4.4247723800000003</v>
      </c>
      <c r="J492" s="526"/>
      <c r="K492" s="333">
        <f t="shared" si="21"/>
        <v>0</v>
      </c>
      <c r="L492" s="534" t="s">
        <v>147</v>
      </c>
      <c r="M492" s="534"/>
      <c r="N492" s="247">
        <f>IF(L492="nio",0,IF(L492&gt;0,L492*I492/P492,0))*VLOOKUP(B492,'2-Kosten per locatie'!$A$14:$C$31,3,FALSE)</f>
        <v>0</v>
      </c>
      <c r="O492" s="247">
        <f>IF(M492&gt;0,M492*I492/Q492,0)*VLOOKUP(B492,'2-Kosten per locatie'!$A$14:$C$31,3,FALSE)</f>
        <v>0</v>
      </c>
      <c r="P492" s="334">
        <f>IF(L492="nio",0,IF(L492&gt;0,VLOOKUP(F492,'3-Productie normen'!A:O,VLOOKUP(L492,'3-Productie normen'!$B$38:$C$48,2,FALSE),FALSE)))*J492</f>
        <v>0</v>
      </c>
      <c r="Q492" s="334">
        <f t="shared" si="22"/>
        <v>0</v>
      </c>
      <c r="R492" s="335" t="str">
        <f>VLOOKUP(F492,'3-Productie normen'!A:P,16,FALSE)</f>
        <v>nvt</v>
      </c>
      <c r="S492" s="335"/>
      <c r="U492" s="336">
        <f t="shared" si="23"/>
        <v>0</v>
      </c>
      <c r="V492" s="2"/>
    </row>
    <row r="493" spans="1:22" ht="14.1" customHeight="1">
      <c r="A493" s="75">
        <v>493</v>
      </c>
      <c r="B493" s="72" t="s">
        <v>41</v>
      </c>
      <c r="C493" s="539" t="s">
        <v>508</v>
      </c>
      <c r="D493" s="415" t="s">
        <v>806</v>
      </c>
      <c r="E493" s="72" t="s">
        <v>579</v>
      </c>
      <c r="F493" s="300" t="s">
        <v>99</v>
      </c>
      <c r="G493" s="72" t="s">
        <v>240</v>
      </c>
      <c r="H493" s="482" t="s">
        <v>196</v>
      </c>
      <c r="I493" s="537">
        <v>16.875</v>
      </c>
      <c r="J493" s="526"/>
      <c r="K493" s="333">
        <f t="shared" si="21"/>
        <v>200</v>
      </c>
      <c r="L493" s="534">
        <v>200</v>
      </c>
      <c r="M493" s="534"/>
      <c r="N493" s="247" t="e">
        <f>IF(L493="nio",0,IF(L493&gt;0,L493*I493/P493,0))*VLOOKUP(B493,'2-Kosten per locatie'!$A$14:$C$31,3,FALSE)</f>
        <v>#DIV/0!</v>
      </c>
      <c r="O493" s="247">
        <f>IF(M493&gt;0,M493*I493/Q493,0)*VLOOKUP(B493,'2-Kosten per locatie'!$A$14:$C$31,3,FALSE)</f>
        <v>0</v>
      </c>
      <c r="P493" s="334">
        <f>IF(L493="nio",0,IF(L493&gt;0,VLOOKUP(F493,'3-Productie normen'!A:O,VLOOKUP(L493,'3-Productie normen'!$B$38:$C$48,2,FALSE),FALSE)))*J493</f>
        <v>0</v>
      </c>
      <c r="Q493" s="334">
        <f t="shared" si="22"/>
        <v>0</v>
      </c>
      <c r="R493" s="335" t="str">
        <f>VLOOKUP(F493,'3-Productie normen'!A:P,16,FALSE)</f>
        <v>B</v>
      </c>
      <c r="S493" s="335"/>
      <c r="U493" s="336">
        <f t="shared" si="23"/>
        <v>3375</v>
      </c>
      <c r="V493" s="2"/>
    </row>
    <row r="494" spans="1:22" ht="14.1" customHeight="1">
      <c r="A494" s="75">
        <v>494</v>
      </c>
      <c r="B494" s="72" t="s">
        <v>41</v>
      </c>
      <c r="C494" s="539" t="s">
        <v>508</v>
      </c>
      <c r="D494" s="415" t="s">
        <v>807</v>
      </c>
      <c r="E494" s="72" t="s">
        <v>808</v>
      </c>
      <c r="F494" s="488" t="s">
        <v>99</v>
      </c>
      <c r="G494" s="72" t="s">
        <v>240</v>
      </c>
      <c r="H494" s="482" t="s">
        <v>196</v>
      </c>
      <c r="I494" s="537">
        <v>35.061</v>
      </c>
      <c r="J494" s="526"/>
      <c r="K494" s="333">
        <f t="shared" si="21"/>
        <v>200</v>
      </c>
      <c r="L494" s="534">
        <v>200</v>
      </c>
      <c r="M494" s="534"/>
      <c r="N494" s="247" t="e">
        <f>IF(L494="nio",0,IF(L494&gt;0,L494*I494/P494,0))*VLOOKUP(B494,'2-Kosten per locatie'!$A$14:$C$31,3,FALSE)</f>
        <v>#DIV/0!</v>
      </c>
      <c r="O494" s="247">
        <f>IF(M494&gt;0,M494*I494/Q494,0)*VLOOKUP(B494,'2-Kosten per locatie'!$A$14:$C$31,3,FALSE)</f>
        <v>0</v>
      </c>
      <c r="P494" s="334">
        <f>IF(L494="nio",0,IF(L494&gt;0,VLOOKUP(F494,'3-Productie normen'!A:O,VLOOKUP(L494,'3-Productie normen'!$B$38:$C$48,2,FALSE),FALSE)))*J494</f>
        <v>0</v>
      </c>
      <c r="Q494" s="334">
        <f t="shared" si="22"/>
        <v>0</v>
      </c>
      <c r="R494" s="335" t="str">
        <f>VLOOKUP(F494,'3-Productie normen'!A:P,16,FALSE)</f>
        <v>B</v>
      </c>
      <c r="S494" s="335"/>
      <c r="U494" s="336">
        <f t="shared" si="23"/>
        <v>7012.2</v>
      </c>
      <c r="V494" s="2"/>
    </row>
    <row r="495" spans="1:22" ht="14.1" customHeight="1">
      <c r="A495" s="75">
        <v>495</v>
      </c>
      <c r="B495" s="72" t="s">
        <v>41</v>
      </c>
      <c r="C495" s="539" t="s">
        <v>508</v>
      </c>
      <c r="D495" s="415" t="s">
        <v>809</v>
      </c>
      <c r="E495" s="72" t="s">
        <v>579</v>
      </c>
      <c r="F495" s="300" t="s">
        <v>99</v>
      </c>
      <c r="G495" s="72" t="s">
        <v>240</v>
      </c>
      <c r="H495" s="482" t="s">
        <v>196</v>
      </c>
      <c r="I495" s="537">
        <v>15.65802178</v>
      </c>
      <c r="J495" s="526"/>
      <c r="K495" s="333">
        <f t="shared" si="21"/>
        <v>200</v>
      </c>
      <c r="L495" s="534">
        <v>200</v>
      </c>
      <c r="M495" s="540"/>
      <c r="N495" s="247" t="e">
        <f>IF(L495="nio",0,IF(L495&gt;0,L495*I495/P495,0))*VLOOKUP(B495,'2-Kosten per locatie'!$A$14:$C$31,3,FALSE)</f>
        <v>#DIV/0!</v>
      </c>
      <c r="O495" s="247">
        <f>IF(M495&gt;0,M495*I495/Q495,0)*VLOOKUP(B495,'2-Kosten per locatie'!$A$14:$C$31,3,FALSE)</f>
        <v>0</v>
      </c>
      <c r="P495" s="334">
        <f>IF(L495="nio",0,IF(L495&gt;0,VLOOKUP(F495,'3-Productie normen'!A:O,VLOOKUP(L495,'3-Productie normen'!$B$38:$C$48,2,FALSE),FALSE)))*J495</f>
        <v>0</v>
      </c>
      <c r="Q495" s="334">
        <f t="shared" si="22"/>
        <v>0</v>
      </c>
      <c r="R495" s="335" t="str">
        <f>VLOOKUP(F495,'3-Productie normen'!A:P,16,FALSE)</f>
        <v>B</v>
      </c>
      <c r="S495" s="335"/>
      <c r="U495" s="336">
        <f t="shared" si="23"/>
        <v>3131.6043560000003</v>
      </c>
      <c r="V495" s="2"/>
    </row>
    <row r="496" spans="1:22" ht="14.1" customHeight="1">
      <c r="A496" s="75">
        <v>496</v>
      </c>
      <c r="B496" s="72" t="s">
        <v>41</v>
      </c>
      <c r="C496" s="539" t="s">
        <v>508</v>
      </c>
      <c r="D496" s="415" t="s">
        <v>810</v>
      </c>
      <c r="E496" s="72" t="s">
        <v>579</v>
      </c>
      <c r="F496" s="300" t="s">
        <v>99</v>
      </c>
      <c r="G496" s="72" t="s">
        <v>240</v>
      </c>
      <c r="H496" s="482" t="s">
        <v>196</v>
      </c>
      <c r="I496" s="537">
        <v>15.432978220000001</v>
      </c>
      <c r="J496" s="526"/>
      <c r="K496" s="333">
        <f t="shared" si="21"/>
        <v>200</v>
      </c>
      <c r="L496" s="534">
        <v>200</v>
      </c>
      <c r="M496" s="540"/>
      <c r="N496" s="247" t="e">
        <f>IF(L496="nio",0,IF(L496&gt;0,L496*I496/P496,0))*VLOOKUP(B496,'2-Kosten per locatie'!$A$14:$C$31,3,FALSE)</f>
        <v>#DIV/0!</v>
      </c>
      <c r="O496" s="247">
        <f>IF(M496&gt;0,M496*I496/Q496,0)*VLOOKUP(B496,'2-Kosten per locatie'!$A$14:$C$31,3,FALSE)</f>
        <v>0</v>
      </c>
      <c r="P496" s="334">
        <f>IF(L496="nio",0,IF(L496&gt;0,VLOOKUP(F496,'3-Productie normen'!A:O,VLOOKUP(L496,'3-Productie normen'!$B$38:$C$48,2,FALSE),FALSE)))*J496</f>
        <v>0</v>
      </c>
      <c r="Q496" s="334">
        <f t="shared" si="22"/>
        <v>0</v>
      </c>
      <c r="R496" s="335" t="str">
        <f>VLOOKUP(F496,'3-Productie normen'!A:P,16,FALSE)</f>
        <v>B</v>
      </c>
      <c r="S496" s="335"/>
      <c r="U496" s="336">
        <f t="shared" si="23"/>
        <v>3086.595644</v>
      </c>
      <c r="V496" s="2"/>
    </row>
    <row r="497" spans="1:22" ht="14.1" customHeight="1">
      <c r="A497" s="75">
        <v>497</v>
      </c>
      <c r="B497" s="72" t="s">
        <v>41</v>
      </c>
      <c r="C497" s="539" t="s">
        <v>508</v>
      </c>
      <c r="D497" s="415" t="s">
        <v>811</v>
      </c>
      <c r="E497" s="72" t="s">
        <v>632</v>
      </c>
      <c r="F497" s="72" t="s">
        <v>86</v>
      </c>
      <c r="G497" s="72" t="s">
        <v>240</v>
      </c>
      <c r="H497" s="482" t="s">
        <v>196</v>
      </c>
      <c r="I497" s="537">
        <v>15.16218303</v>
      </c>
      <c r="J497" s="526"/>
      <c r="K497" s="333">
        <f t="shared" si="21"/>
        <v>200</v>
      </c>
      <c r="L497" s="534">
        <v>200</v>
      </c>
      <c r="M497" s="540"/>
      <c r="N497" s="247" t="e">
        <f>IF(L497="nio",0,IF(L497&gt;0,L497*I497/P497,0))*VLOOKUP(B497,'2-Kosten per locatie'!$A$14:$C$31,3,FALSE)</f>
        <v>#DIV/0!</v>
      </c>
      <c r="O497" s="247">
        <f>IF(M497&gt;0,M497*I497/Q497,0)*VLOOKUP(B497,'2-Kosten per locatie'!$A$14:$C$31,3,FALSE)</f>
        <v>0</v>
      </c>
      <c r="P497" s="334">
        <f>IF(L497="nio",0,IF(L497&gt;0,VLOOKUP(F497,'3-Productie normen'!A:O,VLOOKUP(L497,'3-Productie normen'!$B$38:$C$48,2,FALSE),FALSE)))*J497</f>
        <v>0</v>
      </c>
      <c r="Q497" s="334">
        <f t="shared" si="22"/>
        <v>0</v>
      </c>
      <c r="R497" s="335" t="str">
        <f>VLOOKUP(F497,'3-Productie normen'!A:P,16,FALSE)</f>
        <v>V</v>
      </c>
      <c r="S497" s="335"/>
      <c r="U497" s="336">
        <f t="shared" si="23"/>
        <v>3032.4366059999998</v>
      </c>
      <c r="V497" s="2"/>
    </row>
    <row r="498" spans="1:22" ht="14.1" customHeight="1">
      <c r="A498" s="75">
        <v>498</v>
      </c>
      <c r="B498" s="72" t="s">
        <v>41</v>
      </c>
      <c r="C498" s="539" t="s">
        <v>508</v>
      </c>
      <c r="D498" s="415" t="s">
        <v>812</v>
      </c>
      <c r="E498" s="72" t="s">
        <v>813</v>
      </c>
      <c r="F498" s="300" t="s">
        <v>100</v>
      </c>
      <c r="G498" s="72" t="s">
        <v>240</v>
      </c>
      <c r="H498" s="482" t="s">
        <v>196</v>
      </c>
      <c r="I498" s="537">
        <v>49</v>
      </c>
      <c r="J498" s="526"/>
      <c r="K498" s="333">
        <f t="shared" si="21"/>
        <v>0</v>
      </c>
      <c r="L498" s="534" t="s">
        <v>147</v>
      </c>
      <c r="M498" s="540"/>
      <c r="N498" s="247">
        <f>IF(L498="nio",0,IF(L498&gt;0,L498*I498/P498,0))*VLOOKUP(B498,'2-Kosten per locatie'!$A$14:$C$31,3,FALSE)</f>
        <v>0</v>
      </c>
      <c r="O498" s="247">
        <f>IF(M498&gt;0,M498*I498/Q498,0)*VLOOKUP(B498,'2-Kosten per locatie'!$A$14:$C$31,3,FALSE)</f>
        <v>0</v>
      </c>
      <c r="P498" s="334">
        <f>IF(L498="nio",0,IF(L498&gt;0,VLOOKUP(F498,'3-Productie normen'!A:O,VLOOKUP(L498,'3-Productie normen'!$B$38:$C$48,2,FALSE),FALSE)))*J498</f>
        <v>0</v>
      </c>
      <c r="Q498" s="334">
        <f t="shared" si="22"/>
        <v>0</v>
      </c>
      <c r="R498" s="335" t="str">
        <f>VLOOKUP(F498,'3-Productie normen'!A:P,16,FALSE)</f>
        <v>nvt</v>
      </c>
      <c r="S498" s="335"/>
      <c r="U498" s="336">
        <f t="shared" si="23"/>
        <v>0</v>
      </c>
      <c r="V498" s="2"/>
    </row>
    <row r="499" spans="1:22" ht="14.1" customHeight="1">
      <c r="A499" s="75">
        <v>499</v>
      </c>
      <c r="B499" s="72" t="s">
        <v>41</v>
      </c>
      <c r="C499" s="481" t="s">
        <v>508</v>
      </c>
      <c r="D499" s="415" t="s">
        <v>814</v>
      </c>
      <c r="E499" s="72" t="s">
        <v>813</v>
      </c>
      <c r="F499" s="300" t="s">
        <v>100</v>
      </c>
      <c r="G499" s="72" t="s">
        <v>240</v>
      </c>
      <c r="H499" s="482" t="s">
        <v>196</v>
      </c>
      <c r="I499" s="537">
        <v>48.57780966</v>
      </c>
      <c r="J499" s="526"/>
      <c r="K499" s="333">
        <f t="shared" si="21"/>
        <v>0</v>
      </c>
      <c r="L499" s="534" t="s">
        <v>147</v>
      </c>
      <c r="M499" s="540"/>
      <c r="N499" s="247">
        <f>IF(L499="nio",0,IF(L499&gt;0,L499*I499/P499,0))*VLOOKUP(B499,'2-Kosten per locatie'!$A$14:$C$31,3,FALSE)</f>
        <v>0</v>
      </c>
      <c r="O499" s="247">
        <f>IF(M499&gt;0,M499*I499/Q499,0)*VLOOKUP(B499,'2-Kosten per locatie'!$A$14:$C$31,3,FALSE)</f>
        <v>0</v>
      </c>
      <c r="P499" s="334">
        <f>IF(L499="nio",0,IF(L499&gt;0,VLOOKUP(F499,'3-Productie normen'!A:O,VLOOKUP(L499,'3-Productie normen'!$B$38:$C$48,2,FALSE),FALSE)))*J499</f>
        <v>0</v>
      </c>
      <c r="Q499" s="334">
        <f t="shared" si="22"/>
        <v>0</v>
      </c>
      <c r="R499" s="335" t="str">
        <f>VLOOKUP(F499,'3-Productie normen'!A:P,16,FALSE)</f>
        <v>nvt</v>
      </c>
      <c r="S499" s="335"/>
      <c r="U499" s="336">
        <f t="shared" si="23"/>
        <v>0</v>
      </c>
      <c r="V499" s="2"/>
    </row>
    <row r="500" spans="1:22" ht="14.1" customHeight="1">
      <c r="A500" s="75">
        <v>500</v>
      </c>
      <c r="B500" s="72" t="s">
        <v>41</v>
      </c>
      <c r="C500" s="539" t="s">
        <v>508</v>
      </c>
      <c r="D500" s="415" t="s">
        <v>815</v>
      </c>
      <c r="E500" s="72" t="s">
        <v>816</v>
      </c>
      <c r="F500" s="72" t="s">
        <v>89</v>
      </c>
      <c r="G500" s="72" t="s">
        <v>240</v>
      </c>
      <c r="H500" s="482" t="s">
        <v>196</v>
      </c>
      <c r="I500" s="537">
        <v>15.01394279</v>
      </c>
      <c r="J500" s="526"/>
      <c r="K500" s="333">
        <f t="shared" si="21"/>
        <v>200</v>
      </c>
      <c r="L500" s="534">
        <v>200</v>
      </c>
      <c r="M500" s="540"/>
      <c r="N500" s="247" t="e">
        <f>IF(L500="nio",0,IF(L500&gt;0,L500*I500/P500,0))*VLOOKUP(B500,'2-Kosten per locatie'!$A$14:$C$31,3,FALSE)</f>
        <v>#DIV/0!</v>
      </c>
      <c r="O500" s="247">
        <f>IF(M500&gt;0,M500*I500/Q500,0)*VLOOKUP(B500,'2-Kosten per locatie'!$A$14:$C$31,3,FALSE)</f>
        <v>0</v>
      </c>
      <c r="P500" s="334">
        <f>IF(L500="nio",0,IF(L500&gt;0,VLOOKUP(F500,'3-Productie normen'!A:O,VLOOKUP(L500,'3-Productie normen'!$B$38:$C$48,2,FALSE),FALSE)))*J500</f>
        <v>0</v>
      </c>
      <c r="Q500" s="334">
        <f t="shared" si="22"/>
        <v>0</v>
      </c>
      <c r="R500" s="335" t="str">
        <f>VLOOKUP(F500,'3-Productie normen'!A:P,16,FALSE)</f>
        <v>L</v>
      </c>
      <c r="S500" s="335"/>
      <c r="U500" s="336">
        <f t="shared" si="23"/>
        <v>3002.7885579999997</v>
      </c>
      <c r="V500" s="2"/>
    </row>
    <row r="501" spans="1:22" ht="14.1" customHeight="1">
      <c r="A501" s="75">
        <v>501</v>
      </c>
      <c r="B501" s="72" t="s">
        <v>41</v>
      </c>
      <c r="C501" s="481" t="s">
        <v>508</v>
      </c>
      <c r="D501" s="415" t="s">
        <v>817</v>
      </c>
      <c r="E501" s="72" t="s">
        <v>632</v>
      </c>
      <c r="F501" s="72" t="s">
        <v>86</v>
      </c>
      <c r="G501" s="72" t="s">
        <v>240</v>
      </c>
      <c r="H501" s="482" t="s">
        <v>196</v>
      </c>
      <c r="I501" s="537">
        <v>16.086386009999998</v>
      </c>
      <c r="J501" s="526"/>
      <c r="K501" s="333">
        <f t="shared" si="21"/>
        <v>200</v>
      </c>
      <c r="L501" s="534">
        <v>200</v>
      </c>
      <c r="M501" s="540"/>
      <c r="N501" s="247" t="e">
        <f>IF(L501="nio",0,IF(L501&gt;0,L501*I501/P501,0))*VLOOKUP(B501,'2-Kosten per locatie'!$A$14:$C$31,3,FALSE)</f>
        <v>#DIV/0!</v>
      </c>
      <c r="O501" s="247">
        <f>IF(M501&gt;0,M501*I501/Q501,0)*VLOOKUP(B501,'2-Kosten per locatie'!$A$14:$C$31,3,FALSE)</f>
        <v>0</v>
      </c>
      <c r="P501" s="334">
        <f>IF(L501="nio",0,IF(L501&gt;0,VLOOKUP(F501,'3-Productie normen'!A:O,VLOOKUP(L501,'3-Productie normen'!$B$38:$C$48,2,FALSE),FALSE)))*J501</f>
        <v>0</v>
      </c>
      <c r="Q501" s="334">
        <f t="shared" si="22"/>
        <v>0</v>
      </c>
      <c r="R501" s="335" t="str">
        <f>VLOOKUP(F501,'3-Productie normen'!A:P,16,FALSE)</f>
        <v>V</v>
      </c>
      <c r="S501" s="335"/>
      <c r="U501" s="336">
        <f t="shared" si="23"/>
        <v>3217.2772019999998</v>
      </c>
      <c r="V501" s="2"/>
    </row>
    <row r="502" spans="1:22" ht="14.1" customHeight="1">
      <c r="A502" s="75">
        <v>502</v>
      </c>
      <c r="B502" s="72" t="s">
        <v>41</v>
      </c>
      <c r="C502" s="481" t="s">
        <v>508</v>
      </c>
      <c r="D502" s="415" t="s">
        <v>818</v>
      </c>
      <c r="E502" s="72" t="s">
        <v>813</v>
      </c>
      <c r="F502" s="300" t="s">
        <v>100</v>
      </c>
      <c r="G502" s="72" t="s">
        <v>240</v>
      </c>
      <c r="H502" s="482" t="s">
        <v>196</v>
      </c>
      <c r="I502" s="537">
        <v>12.47320143</v>
      </c>
      <c r="J502" s="526"/>
      <c r="K502" s="333">
        <f t="shared" si="21"/>
        <v>0</v>
      </c>
      <c r="L502" s="534" t="s">
        <v>147</v>
      </c>
      <c r="M502" s="540"/>
      <c r="N502" s="247">
        <f>IF(L502="nio",0,IF(L502&gt;0,L502*I502/P502,0))*VLOOKUP(B502,'2-Kosten per locatie'!$A$14:$C$31,3,FALSE)</f>
        <v>0</v>
      </c>
      <c r="O502" s="247">
        <f>IF(M502&gt;0,M502*I502/Q502,0)*VLOOKUP(B502,'2-Kosten per locatie'!$A$14:$C$31,3,FALSE)</f>
        <v>0</v>
      </c>
      <c r="P502" s="334">
        <f>IF(L502="nio",0,IF(L502&gt;0,VLOOKUP(F502,'3-Productie normen'!A:O,VLOOKUP(L502,'3-Productie normen'!$B$38:$C$48,2,FALSE),FALSE)))*J502</f>
        <v>0</v>
      </c>
      <c r="Q502" s="334">
        <f t="shared" si="22"/>
        <v>0</v>
      </c>
      <c r="R502" s="335" t="str">
        <f>VLOOKUP(F502,'3-Productie normen'!A:P,16,FALSE)</f>
        <v>nvt</v>
      </c>
      <c r="S502" s="335"/>
      <c r="U502" s="336">
        <f t="shared" si="23"/>
        <v>0</v>
      </c>
      <c r="V502" s="2"/>
    </row>
    <row r="503" spans="1:22" ht="14.1" customHeight="1">
      <c r="A503" s="75">
        <v>503</v>
      </c>
      <c r="B503" s="72" t="s">
        <v>41</v>
      </c>
      <c r="C503" s="481" t="s">
        <v>508</v>
      </c>
      <c r="D503" s="415" t="s">
        <v>819</v>
      </c>
      <c r="E503" s="72" t="s">
        <v>816</v>
      </c>
      <c r="F503" s="72" t="s">
        <v>89</v>
      </c>
      <c r="G503" s="72" t="s">
        <v>240</v>
      </c>
      <c r="H503" s="482" t="s">
        <v>196</v>
      </c>
      <c r="I503" s="537">
        <v>17.1228601</v>
      </c>
      <c r="J503" s="526"/>
      <c r="K503" s="333">
        <f t="shared" si="21"/>
        <v>200</v>
      </c>
      <c r="L503" s="534">
        <v>200</v>
      </c>
      <c r="M503" s="540"/>
      <c r="N503" s="247" t="e">
        <f>IF(L503="nio",0,IF(L503&gt;0,L503*I503/P503,0))*VLOOKUP(B503,'2-Kosten per locatie'!$A$14:$C$31,3,FALSE)</f>
        <v>#DIV/0!</v>
      </c>
      <c r="O503" s="247">
        <f>IF(M503&gt;0,M503*I503/Q503,0)*VLOOKUP(B503,'2-Kosten per locatie'!$A$14:$C$31,3,FALSE)</f>
        <v>0</v>
      </c>
      <c r="P503" s="334">
        <f>IF(L503="nio",0,IF(L503&gt;0,VLOOKUP(F503,'3-Productie normen'!A:O,VLOOKUP(L503,'3-Productie normen'!$B$38:$C$48,2,FALSE),FALSE)))*J503</f>
        <v>0</v>
      </c>
      <c r="Q503" s="334">
        <f t="shared" si="22"/>
        <v>0</v>
      </c>
      <c r="R503" s="335" t="str">
        <f>VLOOKUP(F503,'3-Productie normen'!A:P,16,FALSE)</f>
        <v>L</v>
      </c>
      <c r="S503" s="335"/>
      <c r="U503" s="336">
        <f t="shared" si="23"/>
        <v>3424.5720200000001</v>
      </c>
      <c r="V503" s="2"/>
    </row>
    <row r="504" spans="1:22" ht="14.1" customHeight="1">
      <c r="A504" s="75">
        <v>504</v>
      </c>
      <c r="B504" s="72" t="s">
        <v>41</v>
      </c>
      <c r="C504" s="481" t="s">
        <v>508</v>
      </c>
      <c r="D504" s="415" t="s">
        <v>820</v>
      </c>
      <c r="E504" s="72" t="s">
        <v>821</v>
      </c>
      <c r="F504" s="72" t="s">
        <v>76</v>
      </c>
      <c r="G504" s="72" t="s">
        <v>240</v>
      </c>
      <c r="H504" s="482" t="s">
        <v>196</v>
      </c>
      <c r="I504" s="537">
        <v>103.71428084999999</v>
      </c>
      <c r="J504" s="526"/>
      <c r="K504" s="333">
        <f t="shared" si="21"/>
        <v>120</v>
      </c>
      <c r="L504" s="534">
        <v>120</v>
      </c>
      <c r="M504" s="540"/>
      <c r="N504" s="247" t="e">
        <f>IF(L504="nio",0,IF(L504&gt;0,L504*I504/P504,0))*VLOOKUP(B504,'2-Kosten per locatie'!$A$14:$C$31,3,FALSE)</f>
        <v>#DIV/0!</v>
      </c>
      <c r="O504" s="247">
        <f>IF(M504&gt;0,M504*I504/Q504,0)*VLOOKUP(B504,'2-Kosten per locatie'!$A$14:$C$31,3,FALSE)</f>
        <v>0</v>
      </c>
      <c r="P504" s="334">
        <f>IF(L504="nio",0,IF(L504&gt;0,VLOOKUP(F504,'3-Productie normen'!A:O,VLOOKUP(L504,'3-Productie normen'!$B$38:$C$48,2,FALSE),FALSE)))*J504</f>
        <v>0</v>
      </c>
      <c r="Q504" s="334">
        <f t="shared" si="22"/>
        <v>0</v>
      </c>
      <c r="R504" s="335" t="str">
        <f>VLOOKUP(F504,'3-Productie normen'!A:P,16,FALSE)</f>
        <v>B</v>
      </c>
      <c r="S504" s="335"/>
      <c r="U504" s="336">
        <f t="shared" si="23"/>
        <v>12445.713701999999</v>
      </c>
      <c r="V504" s="2"/>
    </row>
    <row r="505" spans="1:22" ht="14.1" customHeight="1">
      <c r="A505" s="75">
        <v>505</v>
      </c>
      <c r="B505" s="72" t="s">
        <v>41</v>
      </c>
      <c r="C505" s="481" t="s">
        <v>508</v>
      </c>
      <c r="D505" s="415" t="s">
        <v>822</v>
      </c>
      <c r="E505" s="72" t="s">
        <v>823</v>
      </c>
      <c r="F505" s="72" t="s">
        <v>76</v>
      </c>
      <c r="G505" s="72" t="s">
        <v>240</v>
      </c>
      <c r="H505" s="482" t="s">
        <v>196</v>
      </c>
      <c r="I505" s="537">
        <v>9.3396875000000001</v>
      </c>
      <c r="J505" s="526"/>
      <c r="K505" s="333">
        <f t="shared" si="21"/>
        <v>120</v>
      </c>
      <c r="L505" s="534">
        <v>120</v>
      </c>
      <c r="M505" s="534"/>
      <c r="N505" s="247" t="e">
        <f>IF(L505="nio",0,IF(L505&gt;0,L505*I505/P505,0))*VLOOKUP(B505,'2-Kosten per locatie'!$A$14:$C$31,3,FALSE)</f>
        <v>#DIV/0!</v>
      </c>
      <c r="O505" s="247">
        <f>IF(M505&gt;0,M505*I505/Q505,0)*VLOOKUP(B505,'2-Kosten per locatie'!$A$14:$C$31,3,FALSE)</f>
        <v>0</v>
      </c>
      <c r="P505" s="334">
        <f>IF(L505="nio",0,IF(L505&gt;0,VLOOKUP(F505,'3-Productie normen'!A:O,VLOOKUP(L505,'3-Productie normen'!$B$38:$C$48,2,FALSE),FALSE)))*J505</f>
        <v>0</v>
      </c>
      <c r="Q505" s="334">
        <f t="shared" si="22"/>
        <v>0</v>
      </c>
      <c r="R505" s="335" t="str">
        <f>VLOOKUP(F505,'3-Productie normen'!A:P,16,FALSE)</f>
        <v>B</v>
      </c>
      <c r="S505" s="335"/>
      <c r="U505" s="336">
        <f t="shared" si="23"/>
        <v>1120.7625</v>
      </c>
      <c r="V505" s="2"/>
    </row>
    <row r="506" spans="1:22" ht="14.1" customHeight="1">
      <c r="A506" s="75">
        <v>506</v>
      </c>
      <c r="B506" s="72" t="s">
        <v>41</v>
      </c>
      <c r="C506" s="481" t="s">
        <v>508</v>
      </c>
      <c r="D506" s="415" t="s">
        <v>824</v>
      </c>
      <c r="E506" s="72" t="s">
        <v>579</v>
      </c>
      <c r="F506" s="300" t="s">
        <v>99</v>
      </c>
      <c r="G506" s="72" t="s">
        <v>240</v>
      </c>
      <c r="H506" s="482" t="s">
        <v>196</v>
      </c>
      <c r="I506" s="537">
        <v>8.9544004099999999</v>
      </c>
      <c r="J506" s="526"/>
      <c r="K506" s="333">
        <f t="shared" si="21"/>
        <v>200</v>
      </c>
      <c r="L506" s="534">
        <v>200</v>
      </c>
      <c r="M506" s="534"/>
      <c r="N506" s="247" t="e">
        <f>IF(L506="nio",0,IF(L506&gt;0,L506*I506/P506,0))*VLOOKUP(B506,'2-Kosten per locatie'!$A$14:$C$31,3,FALSE)</f>
        <v>#DIV/0!</v>
      </c>
      <c r="O506" s="247">
        <f>IF(M506&gt;0,M506*I506/Q506,0)*VLOOKUP(B506,'2-Kosten per locatie'!$A$14:$C$31,3,FALSE)</f>
        <v>0</v>
      </c>
      <c r="P506" s="334">
        <f>IF(L506="nio",0,IF(L506&gt;0,VLOOKUP(F506,'3-Productie normen'!A:O,VLOOKUP(L506,'3-Productie normen'!$B$38:$C$48,2,FALSE),FALSE)))*J506</f>
        <v>0</v>
      </c>
      <c r="Q506" s="334">
        <f t="shared" si="22"/>
        <v>0</v>
      </c>
      <c r="R506" s="335" t="str">
        <f>VLOOKUP(F506,'3-Productie normen'!A:P,16,FALSE)</f>
        <v>B</v>
      </c>
      <c r="S506" s="335"/>
      <c r="U506" s="336">
        <f t="shared" si="23"/>
        <v>1790.8800819999999</v>
      </c>
      <c r="V506" s="2"/>
    </row>
    <row r="507" spans="1:22" ht="14.1" customHeight="1">
      <c r="A507" s="75">
        <v>507</v>
      </c>
      <c r="B507" s="72" t="s">
        <v>41</v>
      </c>
      <c r="C507" s="481" t="s">
        <v>508</v>
      </c>
      <c r="D507" s="415" t="s">
        <v>825</v>
      </c>
      <c r="E507" s="72" t="s">
        <v>826</v>
      </c>
      <c r="F507" s="300" t="s">
        <v>99</v>
      </c>
      <c r="G507" s="72" t="s">
        <v>240</v>
      </c>
      <c r="H507" s="482" t="s">
        <v>196</v>
      </c>
      <c r="I507" s="537">
        <v>50.556317290000003</v>
      </c>
      <c r="J507" s="526"/>
      <c r="K507" s="333">
        <f t="shared" si="21"/>
        <v>200</v>
      </c>
      <c r="L507" s="534">
        <v>200</v>
      </c>
      <c r="M507" s="534"/>
      <c r="N507" s="247" t="e">
        <f>IF(L507="nio",0,IF(L507&gt;0,L507*I507/P507,0))*VLOOKUP(B507,'2-Kosten per locatie'!$A$14:$C$31,3,FALSE)</f>
        <v>#DIV/0!</v>
      </c>
      <c r="O507" s="247">
        <f>IF(M507&gt;0,M507*I507/Q507,0)*VLOOKUP(B507,'2-Kosten per locatie'!$A$14:$C$31,3,FALSE)</f>
        <v>0</v>
      </c>
      <c r="P507" s="334">
        <f>IF(L507="nio",0,IF(L507&gt;0,VLOOKUP(F507,'3-Productie normen'!A:O,VLOOKUP(L507,'3-Productie normen'!$B$38:$C$48,2,FALSE),FALSE)))*J507</f>
        <v>0</v>
      </c>
      <c r="Q507" s="334">
        <f t="shared" si="22"/>
        <v>0</v>
      </c>
      <c r="R507" s="335" t="str">
        <f>VLOOKUP(F507,'3-Productie normen'!A:P,16,FALSE)</f>
        <v>B</v>
      </c>
      <c r="S507" s="335"/>
      <c r="U507" s="336">
        <f t="shared" si="23"/>
        <v>10111.263458000001</v>
      </c>
      <c r="V507" s="2"/>
    </row>
    <row r="508" spans="1:22" ht="14.1" customHeight="1">
      <c r="A508" s="75">
        <v>508</v>
      </c>
      <c r="B508" s="72" t="s">
        <v>41</v>
      </c>
      <c r="C508" s="481" t="s">
        <v>508</v>
      </c>
      <c r="D508" s="415" t="s">
        <v>827</v>
      </c>
      <c r="E508" s="72" t="s">
        <v>632</v>
      </c>
      <c r="F508" s="72" t="s">
        <v>86</v>
      </c>
      <c r="G508" s="72" t="s">
        <v>240</v>
      </c>
      <c r="H508" s="482" t="s">
        <v>196</v>
      </c>
      <c r="I508" s="537">
        <v>29.882459799999999</v>
      </c>
      <c r="J508" s="526"/>
      <c r="K508" s="333">
        <f t="shared" si="21"/>
        <v>200</v>
      </c>
      <c r="L508" s="534">
        <v>200</v>
      </c>
      <c r="M508" s="540"/>
      <c r="N508" s="247" t="e">
        <f>IF(L508="nio",0,IF(L508&gt;0,L508*I508/P508,0))*VLOOKUP(B508,'2-Kosten per locatie'!$A$14:$C$31,3,FALSE)</f>
        <v>#DIV/0!</v>
      </c>
      <c r="O508" s="247">
        <f>IF(M508&gt;0,M508*I508/Q508,0)*VLOOKUP(B508,'2-Kosten per locatie'!$A$14:$C$31,3,FALSE)</f>
        <v>0</v>
      </c>
      <c r="P508" s="334">
        <f>IF(L508="nio",0,IF(L508&gt;0,VLOOKUP(F508,'3-Productie normen'!A:O,VLOOKUP(L508,'3-Productie normen'!$B$38:$C$48,2,FALSE),FALSE)))*J508</f>
        <v>0</v>
      </c>
      <c r="Q508" s="334">
        <f t="shared" si="22"/>
        <v>0</v>
      </c>
      <c r="R508" s="335" t="str">
        <f>VLOOKUP(F508,'3-Productie normen'!A:P,16,FALSE)</f>
        <v>V</v>
      </c>
      <c r="S508" s="335"/>
      <c r="U508" s="336">
        <f t="shared" si="23"/>
        <v>5976.4919600000003</v>
      </c>
      <c r="V508" s="2"/>
    </row>
    <row r="509" spans="1:22" ht="14.1" customHeight="1">
      <c r="A509" s="75">
        <v>509</v>
      </c>
      <c r="B509" s="72" t="s">
        <v>41</v>
      </c>
      <c r="C509" s="481" t="s">
        <v>508</v>
      </c>
      <c r="D509" s="415" t="s">
        <v>828</v>
      </c>
      <c r="E509" s="72" t="s">
        <v>632</v>
      </c>
      <c r="F509" s="72" t="s">
        <v>86</v>
      </c>
      <c r="G509" s="72" t="s">
        <v>240</v>
      </c>
      <c r="H509" s="482" t="s">
        <v>196</v>
      </c>
      <c r="I509" s="537">
        <v>56.002263560000003</v>
      </c>
      <c r="J509" s="526"/>
      <c r="K509" s="333">
        <f t="shared" si="21"/>
        <v>200</v>
      </c>
      <c r="L509" s="534">
        <v>200</v>
      </c>
      <c r="M509" s="540"/>
      <c r="N509" s="247" t="e">
        <f>IF(L509="nio",0,IF(L509&gt;0,L509*I509/P509,0))*VLOOKUP(B509,'2-Kosten per locatie'!$A$14:$C$31,3,FALSE)</f>
        <v>#DIV/0!</v>
      </c>
      <c r="O509" s="247">
        <f>IF(M509&gt;0,M509*I509/Q509,0)*VLOOKUP(B509,'2-Kosten per locatie'!$A$14:$C$31,3,FALSE)</f>
        <v>0</v>
      </c>
      <c r="P509" s="334">
        <f>IF(L509="nio",0,IF(L509&gt;0,VLOOKUP(F509,'3-Productie normen'!A:O,VLOOKUP(L509,'3-Productie normen'!$B$38:$C$48,2,FALSE),FALSE)))*J509</f>
        <v>0</v>
      </c>
      <c r="Q509" s="334">
        <f t="shared" si="22"/>
        <v>0</v>
      </c>
      <c r="R509" s="335" t="str">
        <f>VLOOKUP(F509,'3-Productie normen'!A:P,16,FALSE)</f>
        <v>V</v>
      </c>
      <c r="S509" s="335"/>
      <c r="U509" s="336">
        <f t="shared" si="23"/>
        <v>11200.452712</v>
      </c>
      <c r="V509" s="2"/>
    </row>
    <row r="510" spans="1:22" ht="14.1" customHeight="1">
      <c r="A510" s="75">
        <v>510</v>
      </c>
      <c r="B510" s="72" t="s">
        <v>41</v>
      </c>
      <c r="C510" s="481" t="s">
        <v>508</v>
      </c>
      <c r="D510" s="415" t="s">
        <v>829</v>
      </c>
      <c r="E510" s="72" t="s">
        <v>731</v>
      </c>
      <c r="F510" s="300" t="s">
        <v>100</v>
      </c>
      <c r="G510" s="72" t="s">
        <v>240</v>
      </c>
      <c r="H510" s="482" t="s">
        <v>196</v>
      </c>
      <c r="I510" s="537">
        <v>2.3850750000000001</v>
      </c>
      <c r="J510" s="526"/>
      <c r="K510" s="333">
        <f t="shared" si="21"/>
        <v>0</v>
      </c>
      <c r="L510" s="534" t="s">
        <v>147</v>
      </c>
      <c r="M510" s="540"/>
      <c r="N510" s="247">
        <f>IF(L510="nio",0,IF(L510&gt;0,L510*I510/P510,0))*VLOOKUP(B510,'2-Kosten per locatie'!$A$14:$C$31,3,FALSE)</f>
        <v>0</v>
      </c>
      <c r="O510" s="247">
        <f>IF(M510&gt;0,M510*I510/Q510,0)*VLOOKUP(B510,'2-Kosten per locatie'!$A$14:$C$31,3,FALSE)</f>
        <v>0</v>
      </c>
      <c r="P510" s="334">
        <f>IF(L510="nio",0,IF(L510&gt;0,VLOOKUP(F510,'3-Productie normen'!A:O,VLOOKUP(L510,'3-Productie normen'!$B$38:$C$48,2,FALSE),FALSE)))*J510</f>
        <v>0</v>
      </c>
      <c r="Q510" s="334">
        <f t="shared" si="22"/>
        <v>0</v>
      </c>
      <c r="R510" s="335" t="str">
        <f>VLOOKUP(F510,'3-Productie normen'!A:P,16,FALSE)</f>
        <v>nvt</v>
      </c>
      <c r="S510" s="335"/>
      <c r="U510" s="336">
        <f t="shared" si="23"/>
        <v>0</v>
      </c>
      <c r="V510" s="2"/>
    </row>
    <row r="511" spans="1:22" ht="14.1" customHeight="1">
      <c r="A511" s="75">
        <v>511</v>
      </c>
      <c r="B511" s="72" t="s">
        <v>41</v>
      </c>
      <c r="C511" s="481" t="s">
        <v>508</v>
      </c>
      <c r="D511" s="415" t="s">
        <v>830</v>
      </c>
      <c r="E511" s="72" t="s">
        <v>831</v>
      </c>
      <c r="F511" s="300" t="s">
        <v>100</v>
      </c>
      <c r="G511" s="72" t="s">
        <v>240</v>
      </c>
      <c r="H511" s="482" t="s">
        <v>196</v>
      </c>
      <c r="I511" s="537">
        <v>22.678725</v>
      </c>
      <c r="J511" s="526"/>
      <c r="K511" s="333">
        <f t="shared" si="21"/>
        <v>0</v>
      </c>
      <c r="L511" s="534" t="s">
        <v>147</v>
      </c>
      <c r="M511" s="540"/>
      <c r="N511" s="247">
        <f>IF(L511="nio",0,IF(L511&gt;0,L511*I511/P511,0))*VLOOKUP(B511,'2-Kosten per locatie'!$A$14:$C$31,3,FALSE)</f>
        <v>0</v>
      </c>
      <c r="O511" s="247">
        <f>IF(M511&gt;0,M511*I511/Q511,0)*VLOOKUP(B511,'2-Kosten per locatie'!$A$14:$C$31,3,FALSE)</f>
        <v>0</v>
      </c>
      <c r="P511" s="334">
        <f>IF(L511="nio",0,IF(L511&gt;0,VLOOKUP(F511,'3-Productie normen'!A:O,VLOOKUP(L511,'3-Productie normen'!$B$38:$C$48,2,FALSE),FALSE)))*J511</f>
        <v>0</v>
      </c>
      <c r="Q511" s="334">
        <f t="shared" si="22"/>
        <v>0</v>
      </c>
      <c r="R511" s="335" t="str">
        <f>VLOOKUP(F511,'3-Productie normen'!A:P,16,FALSE)</f>
        <v>nvt</v>
      </c>
      <c r="S511" s="335"/>
      <c r="U511" s="336">
        <f t="shared" si="23"/>
        <v>0</v>
      </c>
      <c r="V511" s="2"/>
    </row>
    <row r="512" spans="1:22" ht="14.1" customHeight="1">
      <c r="A512" s="75">
        <v>512</v>
      </c>
      <c r="B512" s="72" t="s">
        <v>41</v>
      </c>
      <c r="C512" s="481" t="s">
        <v>508</v>
      </c>
      <c r="D512" s="415" t="s">
        <v>832</v>
      </c>
      <c r="E512" s="72" t="s">
        <v>579</v>
      </c>
      <c r="F512" s="300" t="s">
        <v>99</v>
      </c>
      <c r="G512" s="72" t="s">
        <v>240</v>
      </c>
      <c r="H512" s="482" t="s">
        <v>196</v>
      </c>
      <c r="I512" s="537">
        <v>10.26375</v>
      </c>
      <c r="J512" s="526"/>
      <c r="K512" s="333">
        <f t="shared" si="21"/>
        <v>200</v>
      </c>
      <c r="L512" s="534">
        <v>200</v>
      </c>
      <c r="M512" s="540"/>
      <c r="N512" s="247" t="e">
        <f>IF(L512="nio",0,IF(L512&gt;0,L512*I512/P512,0))*VLOOKUP(B512,'2-Kosten per locatie'!$A$14:$C$31,3,FALSE)</f>
        <v>#DIV/0!</v>
      </c>
      <c r="O512" s="247">
        <f>IF(M512&gt;0,M512*I512/Q512,0)*VLOOKUP(B512,'2-Kosten per locatie'!$A$14:$C$31,3,FALSE)</f>
        <v>0</v>
      </c>
      <c r="P512" s="334">
        <f>IF(L512="nio",0,IF(L512&gt;0,VLOOKUP(F512,'3-Productie normen'!A:O,VLOOKUP(L512,'3-Productie normen'!$B$38:$C$48,2,FALSE),FALSE)))*J512</f>
        <v>0</v>
      </c>
      <c r="Q512" s="334">
        <f t="shared" si="22"/>
        <v>0</v>
      </c>
      <c r="R512" s="335" t="str">
        <f>VLOOKUP(F512,'3-Productie normen'!A:P,16,FALSE)</f>
        <v>B</v>
      </c>
      <c r="S512" s="335"/>
      <c r="U512" s="336">
        <f t="shared" si="23"/>
        <v>2052.75</v>
      </c>
      <c r="V512" s="2"/>
    </row>
    <row r="513" spans="1:22" ht="14.1" customHeight="1">
      <c r="A513" s="75">
        <v>513</v>
      </c>
      <c r="B513" s="72" t="s">
        <v>41</v>
      </c>
      <c r="C513" s="481" t="s">
        <v>508</v>
      </c>
      <c r="D513" s="415" t="s">
        <v>833</v>
      </c>
      <c r="E513" s="72" t="s">
        <v>834</v>
      </c>
      <c r="F513" s="72" t="s">
        <v>87</v>
      </c>
      <c r="G513" s="72" t="s">
        <v>240</v>
      </c>
      <c r="H513" s="482" t="s">
        <v>196</v>
      </c>
      <c r="I513" s="537">
        <v>102.24195</v>
      </c>
      <c r="J513" s="526"/>
      <c r="K513" s="333">
        <f t="shared" si="21"/>
        <v>200</v>
      </c>
      <c r="L513" s="534">
        <v>200</v>
      </c>
      <c r="M513" s="540"/>
      <c r="N513" s="247" t="e">
        <f>IF(L513="nio",0,IF(L513&gt;0,L513*I513/P513,0))*VLOOKUP(B513,'2-Kosten per locatie'!$A$14:$C$31,3,FALSE)</f>
        <v>#DIV/0!</v>
      </c>
      <c r="O513" s="247">
        <f>IF(M513&gt;0,M513*I513/Q513,0)*VLOOKUP(B513,'2-Kosten per locatie'!$A$14:$C$31,3,FALSE)</f>
        <v>0</v>
      </c>
      <c r="P513" s="334">
        <f>IF(L513="nio",0,IF(L513&gt;0,VLOOKUP(F513,'3-Productie normen'!A:O,VLOOKUP(L513,'3-Productie normen'!$B$38:$C$48,2,FALSE),FALSE)))*J513</f>
        <v>0</v>
      </c>
      <c r="Q513" s="334">
        <f t="shared" si="22"/>
        <v>0</v>
      </c>
      <c r="R513" s="335" t="str">
        <f>VLOOKUP(F513,'3-Productie normen'!A:P,16,FALSE)</f>
        <v>V</v>
      </c>
      <c r="S513" s="335"/>
      <c r="U513" s="336">
        <f t="shared" si="23"/>
        <v>20448.39</v>
      </c>
      <c r="V513" s="2"/>
    </row>
    <row r="514" spans="1:22" ht="14.1" customHeight="1">
      <c r="A514" s="75">
        <v>514</v>
      </c>
      <c r="B514" s="72" t="s">
        <v>41</v>
      </c>
      <c r="C514" s="481" t="s">
        <v>508</v>
      </c>
      <c r="D514" s="415" t="s">
        <v>835</v>
      </c>
      <c r="E514" s="72" t="s">
        <v>836</v>
      </c>
      <c r="F514" s="300" t="s">
        <v>76</v>
      </c>
      <c r="G514" s="72" t="s">
        <v>240</v>
      </c>
      <c r="H514" s="482" t="s">
        <v>196</v>
      </c>
      <c r="I514" s="537">
        <v>2.4521875</v>
      </c>
      <c r="J514" s="526"/>
      <c r="K514" s="333">
        <f t="shared" si="21"/>
        <v>120</v>
      </c>
      <c r="L514" s="534">
        <v>120</v>
      </c>
      <c r="M514" s="534"/>
      <c r="N514" s="247" t="e">
        <f>IF(L514="nio",0,IF(L514&gt;0,L514*I514/P514,0))*VLOOKUP(B514,'2-Kosten per locatie'!$A$14:$C$31,3,FALSE)</f>
        <v>#DIV/0!</v>
      </c>
      <c r="O514" s="247">
        <f>IF(M514&gt;0,M514*I514/Q514,0)*VLOOKUP(B514,'2-Kosten per locatie'!$A$14:$C$31,3,FALSE)</f>
        <v>0</v>
      </c>
      <c r="P514" s="334">
        <f>IF(L514="nio",0,IF(L514&gt;0,VLOOKUP(F514,'3-Productie normen'!A:O,VLOOKUP(L514,'3-Productie normen'!$B$38:$C$48,2,FALSE),FALSE)))*J514</f>
        <v>0</v>
      </c>
      <c r="Q514" s="334">
        <f t="shared" si="22"/>
        <v>0</v>
      </c>
      <c r="R514" s="335" t="str">
        <f>VLOOKUP(F514,'3-Productie normen'!A:P,16,FALSE)</f>
        <v>B</v>
      </c>
      <c r="S514" s="335"/>
      <c r="U514" s="336">
        <f t="shared" si="23"/>
        <v>294.26249999999999</v>
      </c>
      <c r="V514" s="2"/>
    </row>
    <row r="515" spans="1:22" ht="14.1" customHeight="1">
      <c r="A515" s="75">
        <v>515</v>
      </c>
      <c r="B515" s="72" t="s">
        <v>41</v>
      </c>
      <c r="C515" s="481" t="s">
        <v>508</v>
      </c>
      <c r="D515" s="415" t="s">
        <v>837</v>
      </c>
      <c r="E515" s="72" t="s">
        <v>836</v>
      </c>
      <c r="F515" s="300" t="s">
        <v>76</v>
      </c>
      <c r="G515" s="72" t="s">
        <v>240</v>
      </c>
      <c r="H515" s="482" t="s">
        <v>196</v>
      </c>
      <c r="I515" s="537">
        <v>2.4521875</v>
      </c>
      <c r="J515" s="526"/>
      <c r="K515" s="333">
        <f t="shared" si="21"/>
        <v>120</v>
      </c>
      <c r="L515" s="534">
        <v>120</v>
      </c>
      <c r="M515" s="534"/>
      <c r="N515" s="247" t="e">
        <f>IF(L515="nio",0,IF(L515&gt;0,L515*I515/P515,0))*VLOOKUP(B515,'2-Kosten per locatie'!$A$14:$C$31,3,FALSE)</f>
        <v>#DIV/0!</v>
      </c>
      <c r="O515" s="247">
        <f>IF(M515&gt;0,M515*I515/Q515,0)*VLOOKUP(B515,'2-Kosten per locatie'!$A$14:$C$31,3,FALSE)</f>
        <v>0</v>
      </c>
      <c r="P515" s="334">
        <f>IF(L515="nio",0,IF(L515&gt;0,VLOOKUP(F515,'3-Productie normen'!A:O,VLOOKUP(L515,'3-Productie normen'!$B$38:$C$48,2,FALSE),FALSE)))*J515</f>
        <v>0</v>
      </c>
      <c r="Q515" s="334">
        <f t="shared" si="22"/>
        <v>0</v>
      </c>
      <c r="R515" s="335" t="str">
        <f>VLOOKUP(F515,'3-Productie normen'!A:P,16,FALSE)</f>
        <v>B</v>
      </c>
      <c r="S515" s="335"/>
      <c r="U515" s="336">
        <f t="shared" si="23"/>
        <v>294.26249999999999</v>
      </c>
      <c r="V515" s="2"/>
    </row>
    <row r="516" spans="1:22" ht="14.1" customHeight="1">
      <c r="A516" s="75">
        <v>516</v>
      </c>
      <c r="B516" s="72" t="s">
        <v>41</v>
      </c>
      <c r="C516" s="481" t="s">
        <v>508</v>
      </c>
      <c r="D516" s="415" t="s">
        <v>838</v>
      </c>
      <c r="E516" s="72" t="s">
        <v>579</v>
      </c>
      <c r="F516" s="300" t="s">
        <v>99</v>
      </c>
      <c r="G516" s="72" t="s">
        <v>240</v>
      </c>
      <c r="H516" s="482" t="s">
        <v>196</v>
      </c>
      <c r="I516" s="537">
        <v>17.878371250000001</v>
      </c>
      <c r="J516" s="526"/>
      <c r="K516" s="333">
        <f t="shared" si="21"/>
        <v>200</v>
      </c>
      <c r="L516" s="534">
        <v>200</v>
      </c>
      <c r="M516" s="534"/>
      <c r="N516" s="247" t="e">
        <f>IF(L516="nio",0,IF(L516&gt;0,L516*I516/P516,0))*VLOOKUP(B516,'2-Kosten per locatie'!$A$14:$C$31,3,FALSE)</f>
        <v>#DIV/0!</v>
      </c>
      <c r="O516" s="247">
        <f>IF(M516&gt;0,M516*I516/Q516,0)*VLOOKUP(B516,'2-Kosten per locatie'!$A$14:$C$31,3,FALSE)</f>
        <v>0</v>
      </c>
      <c r="P516" s="334">
        <f>IF(L516="nio",0,IF(L516&gt;0,VLOOKUP(F516,'3-Productie normen'!A:O,VLOOKUP(L516,'3-Productie normen'!$B$38:$C$48,2,FALSE),FALSE)))*J516</f>
        <v>0</v>
      </c>
      <c r="Q516" s="334">
        <f t="shared" si="22"/>
        <v>0</v>
      </c>
      <c r="R516" s="335" t="str">
        <f>VLOOKUP(F516,'3-Productie normen'!A:P,16,FALSE)</f>
        <v>B</v>
      </c>
      <c r="S516" s="335"/>
      <c r="U516" s="336">
        <f t="shared" si="23"/>
        <v>3575.67425</v>
      </c>
      <c r="V516" s="2"/>
    </row>
    <row r="517" spans="1:22" ht="14.1" customHeight="1">
      <c r="A517" s="75">
        <v>517</v>
      </c>
      <c r="B517" s="72" t="s">
        <v>41</v>
      </c>
      <c r="C517" s="481" t="s">
        <v>508</v>
      </c>
      <c r="D517" s="415" t="s">
        <v>839</v>
      </c>
      <c r="E517" s="72" t="s">
        <v>821</v>
      </c>
      <c r="F517" s="72" t="s">
        <v>76</v>
      </c>
      <c r="G517" s="72" t="s">
        <v>240</v>
      </c>
      <c r="H517" s="482" t="s">
        <v>196</v>
      </c>
      <c r="I517" s="537">
        <v>247.93658289999999</v>
      </c>
      <c r="J517" s="526"/>
      <c r="K517" s="333">
        <f t="shared" si="21"/>
        <v>120</v>
      </c>
      <c r="L517" s="534">
        <v>120</v>
      </c>
      <c r="M517" s="534"/>
      <c r="N517" s="247" t="e">
        <f>IF(L517="nio",0,IF(L517&gt;0,L517*I517/P517,0))*VLOOKUP(B517,'2-Kosten per locatie'!$A$14:$C$31,3,FALSE)</f>
        <v>#DIV/0!</v>
      </c>
      <c r="O517" s="247">
        <f>IF(M517&gt;0,M517*I517/Q517,0)*VLOOKUP(B517,'2-Kosten per locatie'!$A$14:$C$31,3,FALSE)</f>
        <v>0</v>
      </c>
      <c r="P517" s="334">
        <f>IF(L517="nio",0,IF(L517&gt;0,VLOOKUP(F517,'3-Productie normen'!A:O,VLOOKUP(L517,'3-Productie normen'!$B$38:$C$48,2,FALSE),FALSE)))*J517</f>
        <v>0</v>
      </c>
      <c r="Q517" s="334">
        <f t="shared" si="22"/>
        <v>0</v>
      </c>
      <c r="R517" s="335" t="str">
        <f>VLOOKUP(F517,'3-Productie normen'!A:P,16,FALSE)</f>
        <v>B</v>
      </c>
      <c r="S517" s="335"/>
      <c r="U517" s="336">
        <f t="shared" si="23"/>
        <v>29752.389948</v>
      </c>
      <c r="V517" s="2"/>
    </row>
    <row r="518" spans="1:22" ht="14.1" customHeight="1">
      <c r="A518" s="75">
        <v>518</v>
      </c>
      <c r="B518" s="72" t="s">
        <v>41</v>
      </c>
      <c r="C518" s="481" t="s">
        <v>508</v>
      </c>
      <c r="D518" s="415" t="s">
        <v>840</v>
      </c>
      <c r="E518" s="72" t="s">
        <v>579</v>
      </c>
      <c r="F518" s="300" t="s">
        <v>99</v>
      </c>
      <c r="G518" s="72" t="s">
        <v>240</v>
      </c>
      <c r="H518" s="482" t="s">
        <v>196</v>
      </c>
      <c r="I518" s="537">
        <v>9.7887500000000003</v>
      </c>
      <c r="J518" s="526"/>
      <c r="K518" s="333">
        <f t="shared" si="21"/>
        <v>200</v>
      </c>
      <c r="L518" s="534">
        <v>200</v>
      </c>
      <c r="M518" s="534"/>
      <c r="N518" s="247" t="e">
        <f>IF(L518="nio",0,IF(L518&gt;0,L518*I518/P518,0))*VLOOKUP(B518,'2-Kosten per locatie'!$A$14:$C$31,3,FALSE)</f>
        <v>#DIV/0!</v>
      </c>
      <c r="O518" s="247">
        <f>IF(M518&gt;0,M518*I518/Q518,0)*VLOOKUP(B518,'2-Kosten per locatie'!$A$14:$C$31,3,FALSE)</f>
        <v>0</v>
      </c>
      <c r="P518" s="334">
        <f>IF(L518="nio",0,IF(L518&gt;0,VLOOKUP(F518,'3-Productie normen'!A:O,VLOOKUP(L518,'3-Productie normen'!$B$38:$C$48,2,FALSE),FALSE)))*J518</f>
        <v>0</v>
      </c>
      <c r="Q518" s="334">
        <f t="shared" si="22"/>
        <v>0</v>
      </c>
      <c r="R518" s="335" t="str">
        <f>VLOOKUP(F518,'3-Productie normen'!A:P,16,FALSE)</f>
        <v>B</v>
      </c>
      <c r="S518" s="335"/>
      <c r="U518" s="336">
        <f t="shared" si="23"/>
        <v>1957.75</v>
      </c>
      <c r="V518" s="2"/>
    </row>
    <row r="519" spans="1:22" ht="14.1" customHeight="1">
      <c r="A519" s="75">
        <v>519</v>
      </c>
      <c r="B519" s="72" t="s">
        <v>41</v>
      </c>
      <c r="C519" s="481" t="s">
        <v>508</v>
      </c>
      <c r="D519" s="415" t="s">
        <v>841</v>
      </c>
      <c r="E519" s="72" t="s">
        <v>842</v>
      </c>
      <c r="F519" s="300" t="s">
        <v>76</v>
      </c>
      <c r="G519" s="72" t="s">
        <v>240</v>
      </c>
      <c r="H519" s="482" t="s">
        <v>196</v>
      </c>
      <c r="I519" s="537">
        <v>36.123474999999999</v>
      </c>
      <c r="J519" s="526"/>
      <c r="K519" s="333">
        <f t="shared" si="21"/>
        <v>120</v>
      </c>
      <c r="L519" s="534">
        <v>120</v>
      </c>
      <c r="M519" s="534"/>
      <c r="N519" s="247" t="e">
        <f>IF(L519="nio",0,IF(L519&gt;0,L519*I519/P519,0))*VLOOKUP(B519,'2-Kosten per locatie'!$A$14:$C$31,3,FALSE)</f>
        <v>#DIV/0!</v>
      </c>
      <c r="O519" s="247">
        <f>IF(M519&gt;0,M519*I519/Q519,0)*VLOOKUP(B519,'2-Kosten per locatie'!$A$14:$C$31,3,FALSE)</f>
        <v>0</v>
      </c>
      <c r="P519" s="334">
        <f>IF(L519="nio",0,IF(L519&gt;0,VLOOKUP(F519,'3-Productie normen'!A:O,VLOOKUP(L519,'3-Productie normen'!$B$38:$C$48,2,FALSE),FALSE)))*J519</f>
        <v>0</v>
      </c>
      <c r="Q519" s="334">
        <f t="shared" si="22"/>
        <v>0</v>
      </c>
      <c r="R519" s="335" t="str">
        <f>VLOOKUP(F519,'3-Productie normen'!A:P,16,FALSE)</f>
        <v>B</v>
      </c>
      <c r="S519" s="335"/>
      <c r="U519" s="336">
        <f t="shared" si="23"/>
        <v>4334.817</v>
      </c>
      <c r="V519" s="2"/>
    </row>
    <row r="520" spans="1:22" ht="14.1" customHeight="1">
      <c r="A520" s="75">
        <v>520</v>
      </c>
      <c r="B520" s="72" t="s">
        <v>41</v>
      </c>
      <c r="C520" s="481" t="s">
        <v>508</v>
      </c>
      <c r="D520" s="415" t="s">
        <v>843</v>
      </c>
      <c r="E520" s="72" t="s">
        <v>97</v>
      </c>
      <c r="F520" s="72" t="s">
        <v>97</v>
      </c>
      <c r="G520" s="72" t="s">
        <v>186</v>
      </c>
      <c r="H520" s="482" t="s">
        <v>196</v>
      </c>
      <c r="I520" s="537">
        <v>12.41652045</v>
      </c>
      <c r="J520" s="526"/>
      <c r="K520" s="333">
        <f t="shared" ref="K520:K583" si="24">SUM(L520:M520)</f>
        <v>200</v>
      </c>
      <c r="L520" s="534">
        <v>200</v>
      </c>
      <c r="M520" s="534"/>
      <c r="N520" s="247" t="e">
        <f>IF(L520="nio",0,IF(L520&gt;0,L520*I520/P520,0))*VLOOKUP(B520,'2-Kosten per locatie'!$A$14:$C$31,3,FALSE)</f>
        <v>#DIV/0!</v>
      </c>
      <c r="O520" s="247">
        <f>IF(M520&gt;0,M520*I520/Q520,0)*VLOOKUP(B520,'2-Kosten per locatie'!$A$14:$C$31,3,FALSE)</f>
        <v>0</v>
      </c>
      <c r="P520" s="334">
        <f>IF(L520="nio",0,IF(L520&gt;0,VLOOKUP(F520,'3-Productie normen'!A:O,VLOOKUP(L520,'3-Productie normen'!$B$38:$C$48,2,FALSE),FALSE)))*J520</f>
        <v>0</v>
      </c>
      <c r="Q520" s="334">
        <f t="shared" ref="Q520:Q583" si="25">IF(M520&gt;0,P520*$Q$8,0)</f>
        <v>0</v>
      </c>
      <c r="R520" s="335" t="str">
        <f>VLOOKUP(F520,'3-Productie normen'!A:P,16,FALSE)</f>
        <v>V</v>
      </c>
      <c r="S520" s="335"/>
      <c r="U520" s="336">
        <f t="shared" ref="U520:U583" si="26">K520*I520</f>
        <v>2483.3040900000001</v>
      </c>
      <c r="V520" s="2"/>
    </row>
    <row r="521" spans="1:22" ht="14.1" customHeight="1">
      <c r="A521" s="75">
        <v>521</v>
      </c>
      <c r="B521" s="72" t="s">
        <v>41</v>
      </c>
      <c r="C521" s="481" t="s">
        <v>508</v>
      </c>
      <c r="D521" s="415" t="s">
        <v>844</v>
      </c>
      <c r="E521" s="72" t="s">
        <v>97</v>
      </c>
      <c r="F521" s="72" t="s">
        <v>97</v>
      </c>
      <c r="G521" s="72" t="s">
        <v>186</v>
      </c>
      <c r="H521" s="482" t="s">
        <v>196</v>
      </c>
      <c r="I521" s="537">
        <v>13.09</v>
      </c>
      <c r="J521" s="526"/>
      <c r="K521" s="333">
        <f t="shared" si="24"/>
        <v>200</v>
      </c>
      <c r="L521" s="534">
        <v>200</v>
      </c>
      <c r="M521" s="534"/>
      <c r="N521" s="247" t="e">
        <f>IF(L521="nio",0,IF(L521&gt;0,L521*I521/P521,0))*VLOOKUP(B521,'2-Kosten per locatie'!$A$14:$C$31,3,FALSE)</f>
        <v>#DIV/0!</v>
      </c>
      <c r="O521" s="247">
        <f>IF(M521&gt;0,M521*I521/Q521,0)*VLOOKUP(B521,'2-Kosten per locatie'!$A$14:$C$31,3,FALSE)</f>
        <v>0</v>
      </c>
      <c r="P521" s="334">
        <f>IF(L521="nio",0,IF(L521&gt;0,VLOOKUP(F521,'3-Productie normen'!A:O,VLOOKUP(L521,'3-Productie normen'!$B$38:$C$48,2,FALSE),FALSE)))*J521</f>
        <v>0</v>
      </c>
      <c r="Q521" s="334">
        <f t="shared" si="25"/>
        <v>0</v>
      </c>
      <c r="R521" s="335" t="str">
        <f>VLOOKUP(F521,'3-Productie normen'!A:P,16,FALSE)</f>
        <v>V</v>
      </c>
      <c r="S521" s="335"/>
      <c r="U521" s="336">
        <f t="shared" si="26"/>
        <v>2618</v>
      </c>
      <c r="V521" s="2"/>
    </row>
    <row r="522" spans="1:22" ht="14.1" customHeight="1">
      <c r="A522" s="75">
        <v>522</v>
      </c>
      <c r="B522" s="72" t="s">
        <v>41</v>
      </c>
      <c r="C522" s="481" t="s">
        <v>508</v>
      </c>
      <c r="D522" s="415" t="s">
        <v>845</v>
      </c>
      <c r="E522" s="72" t="s">
        <v>632</v>
      </c>
      <c r="F522" s="72" t="s">
        <v>86</v>
      </c>
      <c r="G522" s="72" t="s">
        <v>240</v>
      </c>
      <c r="H522" s="482" t="s">
        <v>196</v>
      </c>
      <c r="I522" s="537">
        <v>67.37406</v>
      </c>
      <c r="J522" s="526"/>
      <c r="K522" s="333">
        <f t="shared" si="24"/>
        <v>200</v>
      </c>
      <c r="L522" s="534">
        <v>200</v>
      </c>
      <c r="M522" s="534"/>
      <c r="N522" s="247" t="e">
        <f>IF(L522="nio",0,IF(L522&gt;0,L522*I522/P522,0))*VLOOKUP(B522,'2-Kosten per locatie'!$A$14:$C$31,3,FALSE)</f>
        <v>#DIV/0!</v>
      </c>
      <c r="O522" s="247">
        <f>IF(M522&gt;0,M522*I522/Q522,0)*VLOOKUP(B522,'2-Kosten per locatie'!$A$14:$C$31,3,FALSE)</f>
        <v>0</v>
      </c>
      <c r="P522" s="334">
        <f>IF(L522="nio",0,IF(L522&gt;0,VLOOKUP(F522,'3-Productie normen'!A:O,VLOOKUP(L522,'3-Productie normen'!$B$38:$C$48,2,FALSE),FALSE)))*J522</f>
        <v>0</v>
      </c>
      <c r="Q522" s="334">
        <f t="shared" si="25"/>
        <v>0</v>
      </c>
      <c r="R522" s="335" t="str">
        <f>VLOOKUP(F522,'3-Productie normen'!A:P,16,FALSE)</f>
        <v>V</v>
      </c>
      <c r="S522" s="335"/>
      <c r="U522" s="336">
        <f t="shared" si="26"/>
        <v>13474.812</v>
      </c>
      <c r="V522" s="2"/>
    </row>
    <row r="523" spans="1:22" ht="14.1" customHeight="1">
      <c r="A523" s="75">
        <v>523</v>
      </c>
      <c r="B523" s="72" t="s">
        <v>41</v>
      </c>
      <c r="C523" s="481" t="s">
        <v>508</v>
      </c>
      <c r="D523" s="415" t="s">
        <v>846</v>
      </c>
      <c r="E523" s="72" t="s">
        <v>634</v>
      </c>
      <c r="F523" s="72" t="s">
        <v>89</v>
      </c>
      <c r="G523" s="72" t="s">
        <v>240</v>
      </c>
      <c r="H523" s="482" t="s">
        <v>196</v>
      </c>
      <c r="I523" s="537">
        <v>64.03295</v>
      </c>
      <c r="J523" s="526"/>
      <c r="K523" s="333">
        <f t="shared" si="24"/>
        <v>200</v>
      </c>
      <c r="L523" s="534">
        <v>200</v>
      </c>
      <c r="M523" s="534"/>
      <c r="N523" s="247" t="e">
        <f>IF(L523="nio",0,IF(L523&gt;0,L523*I523/P523,0))*VLOOKUP(B523,'2-Kosten per locatie'!$A$14:$C$31,3,FALSE)</f>
        <v>#DIV/0!</v>
      </c>
      <c r="O523" s="247">
        <f>IF(M523&gt;0,M523*I523/Q523,0)*VLOOKUP(B523,'2-Kosten per locatie'!$A$14:$C$31,3,FALSE)</f>
        <v>0</v>
      </c>
      <c r="P523" s="334">
        <f>IF(L523="nio",0,IF(L523&gt;0,VLOOKUP(F523,'3-Productie normen'!A:O,VLOOKUP(L523,'3-Productie normen'!$B$38:$C$48,2,FALSE),FALSE)))*J523</f>
        <v>0</v>
      </c>
      <c r="Q523" s="334">
        <f t="shared" si="25"/>
        <v>0</v>
      </c>
      <c r="R523" s="335" t="str">
        <f>VLOOKUP(F523,'3-Productie normen'!A:P,16,FALSE)</f>
        <v>L</v>
      </c>
      <c r="S523" s="335"/>
      <c r="U523" s="336">
        <f t="shared" si="26"/>
        <v>12806.59</v>
      </c>
      <c r="V523" s="2"/>
    </row>
    <row r="524" spans="1:22" ht="14.1" customHeight="1">
      <c r="A524" s="75">
        <v>524</v>
      </c>
      <c r="B524" s="72" t="s">
        <v>41</v>
      </c>
      <c r="C524" s="481" t="s">
        <v>508</v>
      </c>
      <c r="D524" s="415" t="s">
        <v>847</v>
      </c>
      <c r="E524" s="72" t="s">
        <v>680</v>
      </c>
      <c r="F524" s="300" t="s">
        <v>100</v>
      </c>
      <c r="G524" s="72" t="s">
        <v>240</v>
      </c>
      <c r="H524" s="482" t="s">
        <v>196</v>
      </c>
      <c r="I524" s="537">
        <v>32.344499999999996</v>
      </c>
      <c r="J524" s="526"/>
      <c r="K524" s="333">
        <f t="shared" si="24"/>
        <v>0</v>
      </c>
      <c r="L524" s="534" t="s">
        <v>147</v>
      </c>
      <c r="M524" s="534"/>
      <c r="N524" s="247">
        <f>IF(L524="nio",0,IF(L524&gt;0,L524*I524/P524,0))*VLOOKUP(B524,'2-Kosten per locatie'!$A$14:$C$31,3,FALSE)</f>
        <v>0</v>
      </c>
      <c r="O524" s="247">
        <f>IF(M524&gt;0,M524*I524/Q524,0)*VLOOKUP(B524,'2-Kosten per locatie'!$A$14:$C$31,3,FALSE)</f>
        <v>0</v>
      </c>
      <c r="P524" s="334">
        <f>IF(L524="nio",0,IF(L524&gt;0,VLOOKUP(F524,'3-Productie normen'!A:O,VLOOKUP(L524,'3-Productie normen'!$B$38:$C$48,2,FALSE),FALSE)))*J524</f>
        <v>0</v>
      </c>
      <c r="Q524" s="334">
        <f t="shared" si="25"/>
        <v>0</v>
      </c>
      <c r="R524" s="335" t="str">
        <f>VLOOKUP(F524,'3-Productie normen'!A:P,16,FALSE)</f>
        <v>nvt</v>
      </c>
      <c r="S524" s="335"/>
      <c r="U524" s="336">
        <f t="shared" si="26"/>
        <v>0</v>
      </c>
      <c r="V524" s="2"/>
    </row>
    <row r="525" spans="1:22" ht="14.1" customHeight="1">
      <c r="A525" s="75">
        <v>525</v>
      </c>
      <c r="B525" s="72" t="s">
        <v>41</v>
      </c>
      <c r="C525" s="481" t="s">
        <v>508</v>
      </c>
      <c r="D525" s="415" t="s">
        <v>848</v>
      </c>
      <c r="E525" s="72" t="s">
        <v>743</v>
      </c>
      <c r="F525" s="300" t="s">
        <v>100</v>
      </c>
      <c r="G525" s="72" t="s">
        <v>240</v>
      </c>
      <c r="H525" s="482" t="s">
        <v>196</v>
      </c>
      <c r="I525" s="537">
        <v>1.76</v>
      </c>
      <c r="J525" s="526"/>
      <c r="K525" s="333">
        <f t="shared" si="24"/>
        <v>0</v>
      </c>
      <c r="L525" s="534" t="s">
        <v>147</v>
      </c>
      <c r="M525" s="534"/>
      <c r="N525" s="247">
        <f>IF(L525="nio",0,IF(L525&gt;0,L525*I525/P525,0))*VLOOKUP(B525,'2-Kosten per locatie'!$A$14:$C$31,3,FALSE)</f>
        <v>0</v>
      </c>
      <c r="O525" s="247">
        <f>IF(M525&gt;0,M525*I525/Q525,0)*VLOOKUP(B525,'2-Kosten per locatie'!$A$14:$C$31,3,FALSE)</f>
        <v>0</v>
      </c>
      <c r="P525" s="334">
        <f>IF(L525="nio",0,IF(L525&gt;0,VLOOKUP(F525,'3-Productie normen'!A:O,VLOOKUP(L525,'3-Productie normen'!$B$38:$C$48,2,FALSE),FALSE)))*J525</f>
        <v>0</v>
      </c>
      <c r="Q525" s="334">
        <f t="shared" si="25"/>
        <v>0</v>
      </c>
      <c r="R525" s="335" t="str">
        <f>VLOOKUP(F525,'3-Productie normen'!A:P,16,FALSE)</f>
        <v>nvt</v>
      </c>
      <c r="S525" s="335"/>
      <c r="U525" s="336">
        <f t="shared" si="26"/>
        <v>0</v>
      </c>
      <c r="V525" s="2"/>
    </row>
    <row r="526" spans="1:22" ht="14.1" customHeight="1">
      <c r="A526" s="75">
        <v>526</v>
      </c>
      <c r="B526" s="72" t="s">
        <v>41</v>
      </c>
      <c r="C526" s="481" t="s">
        <v>508</v>
      </c>
      <c r="D526" s="415" t="s">
        <v>849</v>
      </c>
      <c r="E526" s="72" t="s">
        <v>579</v>
      </c>
      <c r="F526" s="300" t="s">
        <v>99</v>
      </c>
      <c r="G526" s="72" t="s">
        <v>240</v>
      </c>
      <c r="H526" s="482" t="s">
        <v>196</v>
      </c>
      <c r="I526" s="537">
        <v>15.855</v>
      </c>
      <c r="J526" s="526"/>
      <c r="K526" s="333">
        <f t="shared" si="24"/>
        <v>200</v>
      </c>
      <c r="L526" s="534">
        <v>200</v>
      </c>
      <c r="M526" s="534"/>
      <c r="N526" s="247" t="e">
        <f>IF(L526="nio",0,IF(L526&gt;0,L526*I526/P526,0))*VLOOKUP(B526,'2-Kosten per locatie'!$A$14:$C$31,3,FALSE)</f>
        <v>#DIV/0!</v>
      </c>
      <c r="O526" s="247">
        <f>IF(M526&gt;0,M526*I526/Q526,0)*VLOOKUP(B526,'2-Kosten per locatie'!$A$14:$C$31,3,FALSE)</f>
        <v>0</v>
      </c>
      <c r="P526" s="334">
        <f>IF(L526="nio",0,IF(L526&gt;0,VLOOKUP(F526,'3-Productie normen'!A:O,VLOOKUP(L526,'3-Productie normen'!$B$38:$C$48,2,FALSE),FALSE)))*J526</f>
        <v>0</v>
      </c>
      <c r="Q526" s="334">
        <f t="shared" si="25"/>
        <v>0</v>
      </c>
      <c r="R526" s="335" t="str">
        <f>VLOOKUP(F526,'3-Productie normen'!A:P,16,FALSE)</f>
        <v>B</v>
      </c>
      <c r="S526" s="335"/>
      <c r="U526" s="336">
        <f t="shared" si="26"/>
        <v>3171</v>
      </c>
      <c r="V526" s="2"/>
    </row>
    <row r="527" spans="1:22" ht="14.1" customHeight="1">
      <c r="A527" s="75">
        <v>527</v>
      </c>
      <c r="B527" s="72" t="s">
        <v>41</v>
      </c>
      <c r="C527" s="481" t="s">
        <v>508</v>
      </c>
      <c r="D527" s="415" t="s">
        <v>850</v>
      </c>
      <c r="E527" s="72" t="s">
        <v>644</v>
      </c>
      <c r="F527" s="300" t="s">
        <v>100</v>
      </c>
      <c r="G527" s="72" t="s">
        <v>240</v>
      </c>
      <c r="H527" s="482" t="s">
        <v>196</v>
      </c>
      <c r="I527" s="537">
        <v>0.32479999999999998</v>
      </c>
      <c r="J527" s="526"/>
      <c r="K527" s="333">
        <f t="shared" si="24"/>
        <v>0</v>
      </c>
      <c r="L527" s="534" t="s">
        <v>147</v>
      </c>
      <c r="M527" s="534"/>
      <c r="N527" s="247">
        <f>IF(L527="nio",0,IF(L527&gt;0,L527*I527/P527,0))*VLOOKUP(B527,'2-Kosten per locatie'!$A$14:$C$31,3,FALSE)</f>
        <v>0</v>
      </c>
      <c r="O527" s="247">
        <f>IF(M527&gt;0,M527*I527/Q527,0)*VLOOKUP(B527,'2-Kosten per locatie'!$A$14:$C$31,3,FALSE)</f>
        <v>0</v>
      </c>
      <c r="P527" s="334">
        <f>IF(L527="nio",0,IF(L527&gt;0,VLOOKUP(F527,'3-Productie normen'!A:O,VLOOKUP(L527,'3-Productie normen'!$B$38:$C$48,2,FALSE),FALSE)))*J527</f>
        <v>0</v>
      </c>
      <c r="Q527" s="334">
        <f t="shared" si="25"/>
        <v>0</v>
      </c>
      <c r="R527" s="335" t="str">
        <f>VLOOKUP(F527,'3-Productie normen'!A:P,16,FALSE)</f>
        <v>nvt</v>
      </c>
      <c r="S527" s="335"/>
      <c r="U527" s="336">
        <f t="shared" si="26"/>
        <v>0</v>
      </c>
      <c r="V527" s="2"/>
    </row>
    <row r="528" spans="1:22" ht="14.1" customHeight="1">
      <c r="A528" s="75">
        <v>528</v>
      </c>
      <c r="B528" s="72" t="s">
        <v>41</v>
      </c>
      <c r="C528" s="481" t="s">
        <v>508</v>
      </c>
      <c r="D528" s="415" t="s">
        <v>851</v>
      </c>
      <c r="E528" s="72" t="s">
        <v>690</v>
      </c>
      <c r="F528" s="72" t="s">
        <v>95</v>
      </c>
      <c r="G528" s="72" t="s">
        <v>240</v>
      </c>
      <c r="H528" s="482" t="s">
        <v>187</v>
      </c>
      <c r="I528" s="537">
        <v>0.98951999999999996</v>
      </c>
      <c r="J528" s="526"/>
      <c r="K528" s="333">
        <f t="shared" si="24"/>
        <v>400</v>
      </c>
      <c r="L528" s="534">
        <v>200</v>
      </c>
      <c r="M528" s="538">
        <v>200</v>
      </c>
      <c r="N528" s="247" t="e">
        <f>IF(L528="nio",0,IF(L528&gt;0,L528*I528/P528,0))*VLOOKUP(B528,'2-Kosten per locatie'!$A$14:$C$31,3,FALSE)</f>
        <v>#DIV/0!</v>
      </c>
      <c r="O528" s="247" t="e">
        <f>IF(M528&gt;0,M528*I528/Q528,0)*VLOOKUP(B528,'2-Kosten per locatie'!$A$14:$C$31,3,FALSE)</f>
        <v>#DIV/0!</v>
      </c>
      <c r="P528" s="334">
        <f>IF(L528="nio",0,IF(L528&gt;0,VLOOKUP(F528,'3-Productie normen'!A:O,VLOOKUP(L528,'3-Productie normen'!$B$38:$C$48,2,FALSE),FALSE)))*J528</f>
        <v>0</v>
      </c>
      <c r="Q528" s="334">
        <f t="shared" si="25"/>
        <v>0</v>
      </c>
      <c r="R528" s="335" t="str">
        <f>VLOOKUP(F528,'3-Productie normen'!A:P,16,FALSE)</f>
        <v>S</v>
      </c>
      <c r="S528" s="335"/>
      <c r="U528" s="336">
        <f t="shared" si="26"/>
        <v>395.80799999999999</v>
      </c>
      <c r="V528" s="2"/>
    </row>
    <row r="529" spans="1:22" ht="14.1" customHeight="1">
      <c r="A529" s="75">
        <v>529</v>
      </c>
      <c r="B529" s="72" t="s">
        <v>41</v>
      </c>
      <c r="C529" s="481" t="s">
        <v>508</v>
      </c>
      <c r="D529" s="415" t="s">
        <v>852</v>
      </c>
      <c r="E529" s="72" t="s">
        <v>690</v>
      </c>
      <c r="F529" s="72" t="s">
        <v>95</v>
      </c>
      <c r="G529" s="72" t="s">
        <v>240</v>
      </c>
      <c r="H529" s="482" t="s">
        <v>187</v>
      </c>
      <c r="I529" s="537">
        <v>0.98951999999999996</v>
      </c>
      <c r="J529" s="526"/>
      <c r="K529" s="333">
        <f t="shared" si="24"/>
        <v>400</v>
      </c>
      <c r="L529" s="534">
        <v>200</v>
      </c>
      <c r="M529" s="538">
        <v>200</v>
      </c>
      <c r="N529" s="247" t="e">
        <f>IF(L529="nio",0,IF(L529&gt;0,L529*I529/P529,0))*VLOOKUP(B529,'2-Kosten per locatie'!$A$14:$C$31,3,FALSE)</f>
        <v>#DIV/0!</v>
      </c>
      <c r="O529" s="247" t="e">
        <f>IF(M529&gt;0,M529*I529/Q529,0)*VLOOKUP(B529,'2-Kosten per locatie'!$A$14:$C$31,3,FALSE)</f>
        <v>#DIV/0!</v>
      </c>
      <c r="P529" s="334">
        <f>IF(L529="nio",0,IF(L529&gt;0,VLOOKUP(F529,'3-Productie normen'!A:O,VLOOKUP(L529,'3-Productie normen'!$B$38:$C$48,2,FALSE),FALSE)))*J529</f>
        <v>0</v>
      </c>
      <c r="Q529" s="334">
        <f t="shared" si="25"/>
        <v>0</v>
      </c>
      <c r="R529" s="335" t="str">
        <f>VLOOKUP(F529,'3-Productie normen'!A:P,16,FALSE)</f>
        <v>S</v>
      </c>
      <c r="S529" s="335"/>
      <c r="U529" s="336">
        <f t="shared" si="26"/>
        <v>395.80799999999999</v>
      </c>
      <c r="V529" s="2"/>
    </row>
    <row r="530" spans="1:22" ht="14.1" customHeight="1">
      <c r="A530" s="75">
        <v>530</v>
      </c>
      <c r="B530" s="72" t="s">
        <v>41</v>
      </c>
      <c r="C530" s="481" t="s">
        <v>508</v>
      </c>
      <c r="D530" s="415" t="s">
        <v>853</v>
      </c>
      <c r="E530" s="72" t="s">
        <v>611</v>
      </c>
      <c r="F530" s="72" t="s">
        <v>95</v>
      </c>
      <c r="G530" s="72" t="s">
        <v>240</v>
      </c>
      <c r="H530" s="482" t="s">
        <v>187</v>
      </c>
      <c r="I530" s="537">
        <v>3.528</v>
      </c>
      <c r="J530" s="526"/>
      <c r="K530" s="333">
        <f t="shared" si="24"/>
        <v>400</v>
      </c>
      <c r="L530" s="534">
        <v>200</v>
      </c>
      <c r="M530" s="538">
        <v>200</v>
      </c>
      <c r="N530" s="247" t="e">
        <f>IF(L530="nio",0,IF(L530&gt;0,L530*I530/P530,0))*VLOOKUP(B530,'2-Kosten per locatie'!$A$14:$C$31,3,FALSE)</f>
        <v>#DIV/0!</v>
      </c>
      <c r="O530" s="247" t="e">
        <f>IF(M530&gt;0,M530*I530/Q530,0)*VLOOKUP(B530,'2-Kosten per locatie'!$A$14:$C$31,3,FALSE)</f>
        <v>#DIV/0!</v>
      </c>
      <c r="P530" s="334">
        <f>IF(L530="nio",0,IF(L530&gt;0,VLOOKUP(F530,'3-Productie normen'!A:O,VLOOKUP(L530,'3-Productie normen'!$B$38:$C$48,2,FALSE),FALSE)))*J530</f>
        <v>0</v>
      </c>
      <c r="Q530" s="334">
        <f t="shared" si="25"/>
        <v>0</v>
      </c>
      <c r="R530" s="335" t="str">
        <f>VLOOKUP(F530,'3-Productie normen'!A:P,16,FALSE)</f>
        <v>S</v>
      </c>
      <c r="S530" s="335"/>
      <c r="U530" s="336">
        <f t="shared" si="26"/>
        <v>1411.2</v>
      </c>
      <c r="V530" s="2"/>
    </row>
    <row r="531" spans="1:22" ht="14.1" customHeight="1">
      <c r="A531" s="75">
        <v>531</v>
      </c>
      <c r="B531" s="72" t="s">
        <v>41</v>
      </c>
      <c r="C531" s="481" t="s">
        <v>508</v>
      </c>
      <c r="D531" s="415" t="s">
        <v>854</v>
      </c>
      <c r="E531" s="72" t="s">
        <v>694</v>
      </c>
      <c r="F531" s="72" t="s">
        <v>95</v>
      </c>
      <c r="G531" s="72" t="s">
        <v>240</v>
      </c>
      <c r="H531" s="482" t="s">
        <v>187</v>
      </c>
      <c r="I531" s="537">
        <v>3.0590000000000002</v>
      </c>
      <c r="J531" s="526"/>
      <c r="K531" s="333">
        <f t="shared" si="24"/>
        <v>400</v>
      </c>
      <c r="L531" s="534">
        <v>200</v>
      </c>
      <c r="M531" s="538">
        <v>200</v>
      </c>
      <c r="N531" s="247" t="e">
        <f>IF(L531="nio",0,IF(L531&gt;0,L531*I531/P531,0))*VLOOKUP(B531,'2-Kosten per locatie'!$A$14:$C$31,3,FALSE)</f>
        <v>#DIV/0!</v>
      </c>
      <c r="O531" s="247" t="e">
        <f>IF(M531&gt;0,M531*I531/Q531,0)*VLOOKUP(B531,'2-Kosten per locatie'!$A$14:$C$31,3,FALSE)</f>
        <v>#DIV/0!</v>
      </c>
      <c r="P531" s="334">
        <f>IF(L531="nio",0,IF(L531&gt;0,VLOOKUP(F531,'3-Productie normen'!A:O,VLOOKUP(L531,'3-Productie normen'!$B$38:$C$48,2,FALSE),FALSE)))*J531</f>
        <v>0</v>
      </c>
      <c r="Q531" s="334">
        <f t="shared" si="25"/>
        <v>0</v>
      </c>
      <c r="R531" s="335" t="str">
        <f>VLOOKUP(F531,'3-Productie normen'!A:P,16,FALSE)</f>
        <v>S</v>
      </c>
      <c r="S531" s="335"/>
      <c r="U531" s="336">
        <f t="shared" si="26"/>
        <v>1223.6000000000001</v>
      </c>
      <c r="V531" s="2"/>
    </row>
    <row r="532" spans="1:22" ht="14.1" customHeight="1">
      <c r="A532" s="75">
        <v>532</v>
      </c>
      <c r="B532" s="72" t="s">
        <v>41</v>
      </c>
      <c r="C532" s="481" t="s">
        <v>508</v>
      </c>
      <c r="D532" s="415" t="s">
        <v>855</v>
      </c>
      <c r="E532" s="72" t="s">
        <v>856</v>
      </c>
      <c r="F532" s="72" t="s">
        <v>95</v>
      </c>
      <c r="G532" s="72" t="s">
        <v>240</v>
      </c>
      <c r="H532" s="482" t="s">
        <v>187</v>
      </c>
      <c r="I532" s="537">
        <v>0.97650000000000003</v>
      </c>
      <c r="J532" s="526"/>
      <c r="K532" s="333">
        <f t="shared" si="24"/>
        <v>400</v>
      </c>
      <c r="L532" s="534">
        <v>200</v>
      </c>
      <c r="M532" s="538">
        <v>200</v>
      </c>
      <c r="N532" s="247" t="e">
        <f>IF(L532="nio",0,IF(L532&gt;0,L532*I532/P532,0))*VLOOKUP(B532,'2-Kosten per locatie'!$A$14:$C$31,3,FALSE)</f>
        <v>#DIV/0!</v>
      </c>
      <c r="O532" s="247" t="e">
        <f>IF(M532&gt;0,M532*I532/Q532,0)*VLOOKUP(B532,'2-Kosten per locatie'!$A$14:$C$31,3,FALSE)</f>
        <v>#DIV/0!</v>
      </c>
      <c r="P532" s="334">
        <f>IF(L532="nio",0,IF(L532&gt;0,VLOOKUP(F532,'3-Productie normen'!A:O,VLOOKUP(L532,'3-Productie normen'!$B$38:$C$48,2,FALSE),FALSE)))*J532</f>
        <v>0</v>
      </c>
      <c r="Q532" s="334">
        <f t="shared" si="25"/>
        <v>0</v>
      </c>
      <c r="R532" s="335" t="str">
        <f>VLOOKUP(F532,'3-Productie normen'!A:P,16,FALSE)</f>
        <v>S</v>
      </c>
      <c r="S532" s="335"/>
      <c r="U532" s="336">
        <f t="shared" si="26"/>
        <v>390.6</v>
      </c>
      <c r="V532" s="2"/>
    </row>
    <row r="533" spans="1:22" ht="14.1" customHeight="1">
      <c r="A533" s="75">
        <v>533</v>
      </c>
      <c r="B533" s="72" t="s">
        <v>41</v>
      </c>
      <c r="C533" s="481" t="s">
        <v>508</v>
      </c>
      <c r="D533" s="415" t="s">
        <v>857</v>
      </c>
      <c r="E533" s="72" t="s">
        <v>856</v>
      </c>
      <c r="F533" s="72" t="s">
        <v>95</v>
      </c>
      <c r="G533" s="72" t="s">
        <v>240</v>
      </c>
      <c r="H533" s="482" t="s">
        <v>187</v>
      </c>
      <c r="I533" s="537">
        <v>0.97650000000000003</v>
      </c>
      <c r="J533" s="526"/>
      <c r="K533" s="333">
        <f t="shared" si="24"/>
        <v>400</v>
      </c>
      <c r="L533" s="534">
        <v>200</v>
      </c>
      <c r="M533" s="538">
        <v>200</v>
      </c>
      <c r="N533" s="247" t="e">
        <f>IF(L533="nio",0,IF(L533&gt;0,L533*I533/P533,0))*VLOOKUP(B533,'2-Kosten per locatie'!$A$14:$C$31,3,FALSE)</f>
        <v>#DIV/0!</v>
      </c>
      <c r="O533" s="247" t="e">
        <f>IF(M533&gt;0,M533*I533/Q533,0)*VLOOKUP(B533,'2-Kosten per locatie'!$A$14:$C$31,3,FALSE)</f>
        <v>#DIV/0!</v>
      </c>
      <c r="P533" s="334">
        <f>IF(L533="nio",0,IF(L533&gt;0,VLOOKUP(F533,'3-Productie normen'!A:O,VLOOKUP(L533,'3-Productie normen'!$B$38:$C$48,2,FALSE),FALSE)))*J533</f>
        <v>0</v>
      </c>
      <c r="Q533" s="334">
        <f t="shared" si="25"/>
        <v>0</v>
      </c>
      <c r="R533" s="335" t="str">
        <f>VLOOKUP(F533,'3-Productie normen'!A:P,16,FALSE)</f>
        <v>S</v>
      </c>
      <c r="S533" s="335"/>
      <c r="U533" s="336">
        <f t="shared" si="26"/>
        <v>390.6</v>
      </c>
      <c r="V533" s="2"/>
    </row>
    <row r="534" spans="1:22" ht="14.1" customHeight="1">
      <c r="A534" s="75">
        <v>534</v>
      </c>
      <c r="B534" s="72" t="s">
        <v>41</v>
      </c>
      <c r="C534" s="481" t="s">
        <v>508</v>
      </c>
      <c r="D534" s="415" t="s">
        <v>858</v>
      </c>
      <c r="E534" s="72" t="s">
        <v>611</v>
      </c>
      <c r="F534" s="72" t="s">
        <v>95</v>
      </c>
      <c r="G534" s="72" t="s">
        <v>240</v>
      </c>
      <c r="H534" s="482" t="s">
        <v>187</v>
      </c>
      <c r="I534" s="537">
        <v>4.5356420399999999</v>
      </c>
      <c r="J534" s="526"/>
      <c r="K534" s="333">
        <f t="shared" si="24"/>
        <v>400</v>
      </c>
      <c r="L534" s="534">
        <v>200</v>
      </c>
      <c r="M534" s="538">
        <v>200</v>
      </c>
      <c r="N534" s="247" t="e">
        <f>IF(L534="nio",0,IF(L534&gt;0,L534*I534/P534,0))*VLOOKUP(B534,'2-Kosten per locatie'!$A$14:$C$31,3,FALSE)</f>
        <v>#DIV/0!</v>
      </c>
      <c r="O534" s="247" t="e">
        <f>IF(M534&gt;0,M534*I534/Q534,0)*VLOOKUP(B534,'2-Kosten per locatie'!$A$14:$C$31,3,FALSE)</f>
        <v>#DIV/0!</v>
      </c>
      <c r="P534" s="334">
        <f>IF(L534="nio",0,IF(L534&gt;0,VLOOKUP(F534,'3-Productie normen'!A:O,VLOOKUP(L534,'3-Productie normen'!$B$38:$C$48,2,FALSE),FALSE)))*J534</f>
        <v>0</v>
      </c>
      <c r="Q534" s="334">
        <f t="shared" si="25"/>
        <v>0</v>
      </c>
      <c r="R534" s="335" t="str">
        <f>VLOOKUP(F534,'3-Productie normen'!A:P,16,FALSE)</f>
        <v>S</v>
      </c>
      <c r="S534" s="335"/>
      <c r="U534" s="336">
        <f t="shared" si="26"/>
        <v>1814.2568160000001</v>
      </c>
      <c r="V534" s="2"/>
    </row>
    <row r="535" spans="1:22" ht="14.1" customHeight="1">
      <c r="A535" s="75">
        <v>535</v>
      </c>
      <c r="B535" s="72" t="s">
        <v>41</v>
      </c>
      <c r="C535" s="481" t="s">
        <v>508</v>
      </c>
      <c r="D535" s="415" t="s">
        <v>859</v>
      </c>
      <c r="E535" s="72" t="s">
        <v>716</v>
      </c>
      <c r="F535" s="300" t="s">
        <v>100</v>
      </c>
      <c r="G535" s="72" t="s">
        <v>240</v>
      </c>
      <c r="H535" s="482" t="s">
        <v>196</v>
      </c>
      <c r="I535" s="537">
        <v>2.38931585</v>
      </c>
      <c r="J535" s="526"/>
      <c r="K535" s="333">
        <f t="shared" si="24"/>
        <v>0</v>
      </c>
      <c r="L535" s="534" t="s">
        <v>147</v>
      </c>
      <c r="M535" s="540"/>
      <c r="N535" s="247">
        <f>IF(L535="nio",0,IF(L535&gt;0,L535*I535/P535,0))*VLOOKUP(B535,'2-Kosten per locatie'!$A$14:$C$31,3,FALSE)</f>
        <v>0</v>
      </c>
      <c r="O535" s="247">
        <f>IF(M535&gt;0,M535*I535/Q535,0)*VLOOKUP(B535,'2-Kosten per locatie'!$A$14:$C$31,3,FALSE)</f>
        <v>0</v>
      </c>
      <c r="P535" s="334">
        <f>IF(L535="nio",0,IF(L535&gt;0,VLOOKUP(F535,'3-Productie normen'!A:O,VLOOKUP(L535,'3-Productie normen'!$B$38:$C$48,2,FALSE),FALSE)))*J535</f>
        <v>0</v>
      </c>
      <c r="Q535" s="334">
        <f t="shared" si="25"/>
        <v>0</v>
      </c>
      <c r="R535" s="335" t="str">
        <f>VLOOKUP(F535,'3-Productie normen'!A:P,16,FALSE)</f>
        <v>nvt</v>
      </c>
      <c r="S535" s="335"/>
      <c r="U535" s="336">
        <f t="shared" si="26"/>
        <v>0</v>
      </c>
      <c r="V535" s="2"/>
    </row>
    <row r="536" spans="1:22" ht="14.1" customHeight="1">
      <c r="A536" s="75">
        <v>536</v>
      </c>
      <c r="B536" s="72" t="s">
        <v>41</v>
      </c>
      <c r="C536" s="481" t="s">
        <v>508</v>
      </c>
      <c r="D536" s="415" t="s">
        <v>860</v>
      </c>
      <c r="E536" s="72" t="s">
        <v>688</v>
      </c>
      <c r="F536" s="300" t="s">
        <v>100</v>
      </c>
      <c r="G536" s="72" t="s">
        <v>240</v>
      </c>
      <c r="H536" s="482" t="s">
        <v>196</v>
      </c>
      <c r="I536" s="537">
        <v>0.77112000000000003</v>
      </c>
      <c r="J536" s="526"/>
      <c r="K536" s="333">
        <f t="shared" si="24"/>
        <v>0</v>
      </c>
      <c r="L536" s="534" t="s">
        <v>147</v>
      </c>
      <c r="M536" s="534"/>
      <c r="N536" s="247">
        <f>IF(L536="nio",0,IF(L536&gt;0,L536*I536/P536,0))*VLOOKUP(B536,'2-Kosten per locatie'!$A$14:$C$31,3,FALSE)</f>
        <v>0</v>
      </c>
      <c r="O536" s="247">
        <f>IF(M536&gt;0,M536*I536/Q536,0)*VLOOKUP(B536,'2-Kosten per locatie'!$A$14:$C$31,3,FALSE)</f>
        <v>0</v>
      </c>
      <c r="P536" s="334">
        <f>IF(L536="nio",0,IF(L536&gt;0,VLOOKUP(F536,'3-Productie normen'!A:O,VLOOKUP(L536,'3-Productie normen'!$B$38:$C$48,2,FALSE),FALSE)))*J536</f>
        <v>0</v>
      </c>
      <c r="Q536" s="334">
        <f t="shared" si="25"/>
        <v>0</v>
      </c>
      <c r="R536" s="335" t="str">
        <f>VLOOKUP(F536,'3-Productie normen'!A:P,16,FALSE)</f>
        <v>nvt</v>
      </c>
      <c r="S536" s="335"/>
      <c r="U536" s="336">
        <f t="shared" si="26"/>
        <v>0</v>
      </c>
      <c r="V536" s="2"/>
    </row>
    <row r="537" spans="1:22" ht="14.1" customHeight="1">
      <c r="A537" s="75">
        <v>537</v>
      </c>
      <c r="B537" s="72" t="s">
        <v>41</v>
      </c>
      <c r="C537" s="481" t="s">
        <v>508</v>
      </c>
      <c r="D537" s="415" t="s">
        <v>861</v>
      </c>
      <c r="E537" s="72" t="s">
        <v>591</v>
      </c>
      <c r="F537" s="72" t="s">
        <v>89</v>
      </c>
      <c r="G537" s="72" t="s">
        <v>240</v>
      </c>
      <c r="H537" s="482" t="s">
        <v>196</v>
      </c>
      <c r="I537" s="537">
        <v>32.75752</v>
      </c>
      <c r="J537" s="526"/>
      <c r="K537" s="333">
        <f t="shared" si="24"/>
        <v>200</v>
      </c>
      <c r="L537" s="534">
        <v>200</v>
      </c>
      <c r="M537" s="534"/>
      <c r="N537" s="247" t="e">
        <f>IF(L537="nio",0,IF(L537&gt;0,L537*I537/P537,0))*VLOOKUP(B537,'2-Kosten per locatie'!$A$14:$C$31,3,FALSE)</f>
        <v>#DIV/0!</v>
      </c>
      <c r="O537" s="247">
        <f>IF(M537&gt;0,M537*I537/Q537,0)*VLOOKUP(B537,'2-Kosten per locatie'!$A$14:$C$31,3,FALSE)</f>
        <v>0</v>
      </c>
      <c r="P537" s="334">
        <f>IF(L537="nio",0,IF(L537&gt;0,VLOOKUP(F537,'3-Productie normen'!A:O,VLOOKUP(L537,'3-Productie normen'!$B$38:$C$48,2,FALSE),FALSE)))*J537</f>
        <v>0</v>
      </c>
      <c r="Q537" s="334">
        <f t="shared" si="25"/>
        <v>0</v>
      </c>
      <c r="R537" s="335" t="str">
        <f>VLOOKUP(F537,'3-Productie normen'!A:P,16,FALSE)</f>
        <v>L</v>
      </c>
      <c r="S537" s="335"/>
      <c r="U537" s="336">
        <f t="shared" si="26"/>
        <v>6551.5039999999999</v>
      </c>
      <c r="V537" s="2"/>
    </row>
    <row r="538" spans="1:22" ht="14.1" customHeight="1">
      <c r="A538" s="75">
        <v>538</v>
      </c>
      <c r="B538" s="72" t="s">
        <v>41</v>
      </c>
      <c r="C538" s="481" t="s">
        <v>508</v>
      </c>
      <c r="D538" s="415" t="s">
        <v>862</v>
      </c>
      <c r="E538" s="72" t="s">
        <v>591</v>
      </c>
      <c r="F538" s="72" t="s">
        <v>89</v>
      </c>
      <c r="G538" s="72" t="s">
        <v>240</v>
      </c>
      <c r="H538" s="482" t="s">
        <v>196</v>
      </c>
      <c r="I538" s="537">
        <v>52.918399999999998</v>
      </c>
      <c r="J538" s="526"/>
      <c r="K538" s="333">
        <f t="shared" si="24"/>
        <v>200</v>
      </c>
      <c r="L538" s="534">
        <v>200</v>
      </c>
      <c r="M538" s="540"/>
      <c r="N538" s="247" t="e">
        <f>IF(L538="nio",0,IF(L538&gt;0,L538*I538/P538,0))*VLOOKUP(B538,'2-Kosten per locatie'!$A$14:$C$31,3,FALSE)</f>
        <v>#DIV/0!</v>
      </c>
      <c r="O538" s="247">
        <f>IF(M538&gt;0,M538*I538/Q538,0)*VLOOKUP(B538,'2-Kosten per locatie'!$A$14:$C$31,3,FALSE)</f>
        <v>0</v>
      </c>
      <c r="P538" s="334">
        <f>IF(L538="nio",0,IF(L538&gt;0,VLOOKUP(F538,'3-Productie normen'!A:O,VLOOKUP(L538,'3-Productie normen'!$B$38:$C$48,2,FALSE),FALSE)))*J538</f>
        <v>0</v>
      </c>
      <c r="Q538" s="334">
        <f t="shared" si="25"/>
        <v>0</v>
      </c>
      <c r="R538" s="335" t="str">
        <f>VLOOKUP(F538,'3-Productie normen'!A:P,16,FALSE)</f>
        <v>L</v>
      </c>
      <c r="S538" s="335"/>
      <c r="U538" s="336">
        <f t="shared" si="26"/>
        <v>10583.68</v>
      </c>
      <c r="V538" s="2"/>
    </row>
    <row r="539" spans="1:22" ht="14.1" customHeight="1">
      <c r="A539" s="75">
        <v>539</v>
      </c>
      <c r="B539" s="72" t="s">
        <v>41</v>
      </c>
      <c r="C539" s="481" t="s">
        <v>508</v>
      </c>
      <c r="D539" s="415" t="s">
        <v>863</v>
      </c>
      <c r="E539" s="72" t="s">
        <v>591</v>
      </c>
      <c r="F539" s="72" t="s">
        <v>89</v>
      </c>
      <c r="G539" s="72" t="s">
        <v>240</v>
      </c>
      <c r="H539" s="482" t="s">
        <v>196</v>
      </c>
      <c r="I539" s="537">
        <v>51.403500000000001</v>
      </c>
      <c r="J539" s="526"/>
      <c r="K539" s="333">
        <f t="shared" si="24"/>
        <v>200</v>
      </c>
      <c r="L539" s="534">
        <v>200</v>
      </c>
      <c r="M539" s="540"/>
      <c r="N539" s="247" t="e">
        <f>IF(L539="nio",0,IF(L539&gt;0,L539*I539/P539,0))*VLOOKUP(B539,'2-Kosten per locatie'!$A$14:$C$31,3,FALSE)</f>
        <v>#DIV/0!</v>
      </c>
      <c r="O539" s="247">
        <f>IF(M539&gt;0,M539*I539/Q539,0)*VLOOKUP(B539,'2-Kosten per locatie'!$A$14:$C$31,3,FALSE)</f>
        <v>0</v>
      </c>
      <c r="P539" s="334">
        <f>IF(L539="nio",0,IF(L539&gt;0,VLOOKUP(F539,'3-Productie normen'!A:O,VLOOKUP(L539,'3-Productie normen'!$B$38:$C$48,2,FALSE),FALSE)))*J539</f>
        <v>0</v>
      </c>
      <c r="Q539" s="334">
        <f t="shared" si="25"/>
        <v>0</v>
      </c>
      <c r="R539" s="335" t="str">
        <f>VLOOKUP(F539,'3-Productie normen'!A:P,16,FALSE)</f>
        <v>L</v>
      </c>
      <c r="S539" s="335"/>
      <c r="U539" s="336">
        <f t="shared" si="26"/>
        <v>10280.700000000001</v>
      </c>
      <c r="V539" s="2"/>
    </row>
    <row r="540" spans="1:22" ht="14.1" customHeight="1">
      <c r="A540" s="75">
        <v>540</v>
      </c>
      <c r="B540" s="72" t="s">
        <v>41</v>
      </c>
      <c r="C540" s="481" t="s">
        <v>508</v>
      </c>
      <c r="D540" s="415" t="s">
        <v>864</v>
      </c>
      <c r="E540" s="72" t="s">
        <v>591</v>
      </c>
      <c r="F540" s="72" t="s">
        <v>89</v>
      </c>
      <c r="G540" s="72" t="s">
        <v>240</v>
      </c>
      <c r="H540" s="482" t="s">
        <v>196</v>
      </c>
      <c r="I540" s="537">
        <v>50.289000000000001</v>
      </c>
      <c r="J540" s="526"/>
      <c r="K540" s="333">
        <f t="shared" si="24"/>
        <v>200</v>
      </c>
      <c r="L540" s="534">
        <v>200</v>
      </c>
      <c r="M540" s="540"/>
      <c r="N540" s="247" t="e">
        <f>IF(L540="nio",0,IF(L540&gt;0,L540*I540/P540,0))*VLOOKUP(B540,'2-Kosten per locatie'!$A$14:$C$31,3,FALSE)</f>
        <v>#DIV/0!</v>
      </c>
      <c r="O540" s="247">
        <f>IF(M540&gt;0,M540*I540/Q540,0)*VLOOKUP(B540,'2-Kosten per locatie'!$A$14:$C$31,3,FALSE)</f>
        <v>0</v>
      </c>
      <c r="P540" s="334">
        <f>IF(L540="nio",0,IF(L540&gt;0,VLOOKUP(F540,'3-Productie normen'!A:O,VLOOKUP(L540,'3-Productie normen'!$B$38:$C$48,2,FALSE),FALSE)))*J540</f>
        <v>0</v>
      </c>
      <c r="Q540" s="334">
        <f t="shared" si="25"/>
        <v>0</v>
      </c>
      <c r="R540" s="335" t="str">
        <f>VLOOKUP(F540,'3-Productie normen'!A:P,16,FALSE)</f>
        <v>L</v>
      </c>
      <c r="S540" s="335"/>
      <c r="U540" s="336">
        <f t="shared" si="26"/>
        <v>10057.800000000001</v>
      </c>
      <c r="V540" s="2"/>
    </row>
    <row r="541" spans="1:22" ht="14.1" customHeight="1">
      <c r="A541" s="75">
        <v>541</v>
      </c>
      <c r="B541" s="72" t="s">
        <v>41</v>
      </c>
      <c r="C541" s="481" t="s">
        <v>508</v>
      </c>
      <c r="D541" s="415" t="s">
        <v>865</v>
      </c>
      <c r="E541" s="72" t="s">
        <v>591</v>
      </c>
      <c r="F541" s="72" t="s">
        <v>89</v>
      </c>
      <c r="G541" s="72" t="s">
        <v>240</v>
      </c>
      <c r="H541" s="482" t="s">
        <v>196</v>
      </c>
      <c r="I541" s="537">
        <v>50.938000000000002</v>
      </c>
      <c r="J541" s="526"/>
      <c r="K541" s="333">
        <f t="shared" si="24"/>
        <v>200</v>
      </c>
      <c r="L541" s="534">
        <v>200</v>
      </c>
      <c r="M541" s="540"/>
      <c r="N541" s="247" t="e">
        <f>IF(L541="nio",0,IF(L541&gt;0,L541*I541/P541,0))*VLOOKUP(B541,'2-Kosten per locatie'!$A$14:$C$31,3,FALSE)</f>
        <v>#DIV/0!</v>
      </c>
      <c r="O541" s="247">
        <f>IF(M541&gt;0,M541*I541/Q541,0)*VLOOKUP(B541,'2-Kosten per locatie'!$A$14:$C$31,3,FALSE)</f>
        <v>0</v>
      </c>
      <c r="P541" s="334">
        <f>IF(L541="nio",0,IF(L541&gt;0,VLOOKUP(F541,'3-Productie normen'!A:O,VLOOKUP(L541,'3-Productie normen'!$B$38:$C$48,2,FALSE),FALSE)))*J541</f>
        <v>0</v>
      </c>
      <c r="Q541" s="334">
        <f t="shared" si="25"/>
        <v>0</v>
      </c>
      <c r="R541" s="335" t="str">
        <f>VLOOKUP(F541,'3-Productie normen'!A:P,16,FALSE)</f>
        <v>L</v>
      </c>
      <c r="S541" s="335"/>
      <c r="U541" s="336">
        <f t="shared" si="26"/>
        <v>10187.6</v>
      </c>
      <c r="V541" s="2"/>
    </row>
    <row r="542" spans="1:22" ht="14.1" customHeight="1">
      <c r="A542" s="75">
        <v>542</v>
      </c>
      <c r="B542" s="72" t="s">
        <v>41</v>
      </c>
      <c r="C542" s="539" t="s">
        <v>508</v>
      </c>
      <c r="D542" s="415" t="s">
        <v>866</v>
      </c>
      <c r="E542" s="72" t="s">
        <v>591</v>
      </c>
      <c r="F542" s="72" t="s">
        <v>89</v>
      </c>
      <c r="G542" s="72" t="s">
        <v>240</v>
      </c>
      <c r="H542" s="482" t="s">
        <v>196</v>
      </c>
      <c r="I542" s="537">
        <v>50.938000000000002</v>
      </c>
      <c r="J542" s="526"/>
      <c r="K542" s="333">
        <f t="shared" si="24"/>
        <v>200</v>
      </c>
      <c r="L542" s="534">
        <v>200</v>
      </c>
      <c r="M542" s="540"/>
      <c r="N542" s="247" t="e">
        <f>IF(L542="nio",0,IF(L542&gt;0,L542*I542/P542,0))*VLOOKUP(B542,'2-Kosten per locatie'!$A$14:$C$31,3,FALSE)</f>
        <v>#DIV/0!</v>
      </c>
      <c r="O542" s="247">
        <f>IF(M542&gt;0,M542*I542/Q542,0)*VLOOKUP(B542,'2-Kosten per locatie'!$A$14:$C$31,3,FALSE)</f>
        <v>0</v>
      </c>
      <c r="P542" s="334">
        <f>IF(L542="nio",0,IF(L542&gt;0,VLOOKUP(F542,'3-Productie normen'!A:O,VLOOKUP(L542,'3-Productie normen'!$B$38:$C$48,2,FALSE),FALSE)))*J542</f>
        <v>0</v>
      </c>
      <c r="Q542" s="334">
        <f t="shared" si="25"/>
        <v>0</v>
      </c>
      <c r="R542" s="335" t="str">
        <f>VLOOKUP(F542,'3-Productie normen'!A:P,16,FALSE)</f>
        <v>L</v>
      </c>
      <c r="S542" s="335"/>
      <c r="U542" s="336">
        <f t="shared" si="26"/>
        <v>10187.6</v>
      </c>
      <c r="V542" s="2"/>
    </row>
    <row r="543" spans="1:22" ht="14.1" customHeight="1">
      <c r="A543" s="75">
        <v>543</v>
      </c>
      <c r="B543" s="72" t="s">
        <v>41</v>
      </c>
      <c r="C543" s="539" t="s">
        <v>508</v>
      </c>
      <c r="D543" s="415" t="s">
        <v>867</v>
      </c>
      <c r="E543" s="72" t="s">
        <v>591</v>
      </c>
      <c r="F543" s="72" t="s">
        <v>89</v>
      </c>
      <c r="G543" s="72" t="s">
        <v>240</v>
      </c>
      <c r="H543" s="482" t="s">
        <v>196</v>
      </c>
      <c r="I543" s="537">
        <v>50.938000000000002</v>
      </c>
      <c r="J543" s="526"/>
      <c r="K543" s="333">
        <f t="shared" si="24"/>
        <v>200</v>
      </c>
      <c r="L543" s="534">
        <v>200</v>
      </c>
      <c r="M543" s="540"/>
      <c r="N543" s="247" t="e">
        <f>IF(L543="nio",0,IF(L543&gt;0,L543*I543/P543,0))*VLOOKUP(B543,'2-Kosten per locatie'!$A$14:$C$31,3,FALSE)</f>
        <v>#DIV/0!</v>
      </c>
      <c r="O543" s="247">
        <f>IF(M543&gt;0,M543*I543/Q543,0)*VLOOKUP(B543,'2-Kosten per locatie'!$A$14:$C$31,3,FALSE)</f>
        <v>0</v>
      </c>
      <c r="P543" s="334">
        <f>IF(L543="nio",0,IF(L543&gt;0,VLOOKUP(F543,'3-Productie normen'!A:O,VLOOKUP(L543,'3-Productie normen'!$B$38:$C$48,2,FALSE),FALSE)))*J543</f>
        <v>0</v>
      </c>
      <c r="Q543" s="334">
        <f t="shared" si="25"/>
        <v>0</v>
      </c>
      <c r="R543" s="335" t="str">
        <f>VLOOKUP(F543,'3-Productie normen'!A:P,16,FALSE)</f>
        <v>L</v>
      </c>
      <c r="S543" s="335"/>
      <c r="U543" s="336">
        <f t="shared" si="26"/>
        <v>10187.6</v>
      </c>
      <c r="V543" s="2"/>
    </row>
    <row r="544" spans="1:22" ht="14.1" customHeight="1">
      <c r="A544" s="75">
        <v>544</v>
      </c>
      <c r="B544" s="72" t="s">
        <v>41</v>
      </c>
      <c r="C544" s="539" t="s">
        <v>508</v>
      </c>
      <c r="D544" s="415" t="s">
        <v>868</v>
      </c>
      <c r="E544" s="72" t="s">
        <v>591</v>
      </c>
      <c r="F544" s="72" t="s">
        <v>89</v>
      </c>
      <c r="G544" s="72" t="s">
        <v>240</v>
      </c>
      <c r="H544" s="482" t="s">
        <v>196</v>
      </c>
      <c r="I544" s="537">
        <v>51.674999999999997</v>
      </c>
      <c r="J544" s="526"/>
      <c r="K544" s="333">
        <f t="shared" si="24"/>
        <v>200</v>
      </c>
      <c r="L544" s="534">
        <v>200</v>
      </c>
      <c r="M544" s="540"/>
      <c r="N544" s="247" t="e">
        <f>IF(L544="nio",0,IF(L544&gt;0,L544*I544/P544,0))*VLOOKUP(B544,'2-Kosten per locatie'!$A$14:$C$31,3,FALSE)</f>
        <v>#DIV/0!</v>
      </c>
      <c r="O544" s="247">
        <f>IF(M544&gt;0,M544*I544/Q544,0)*VLOOKUP(B544,'2-Kosten per locatie'!$A$14:$C$31,3,FALSE)</f>
        <v>0</v>
      </c>
      <c r="P544" s="334">
        <f>IF(L544="nio",0,IF(L544&gt;0,VLOOKUP(F544,'3-Productie normen'!A:O,VLOOKUP(L544,'3-Productie normen'!$B$38:$C$48,2,FALSE),FALSE)))*J544</f>
        <v>0</v>
      </c>
      <c r="Q544" s="334">
        <f t="shared" si="25"/>
        <v>0</v>
      </c>
      <c r="R544" s="335" t="str">
        <f>VLOOKUP(F544,'3-Productie normen'!A:P,16,FALSE)</f>
        <v>L</v>
      </c>
      <c r="S544" s="335"/>
      <c r="U544" s="336">
        <f t="shared" si="26"/>
        <v>10335</v>
      </c>
      <c r="V544" s="2"/>
    </row>
    <row r="545" spans="1:22" ht="14.1" customHeight="1">
      <c r="A545" s="75">
        <v>545</v>
      </c>
      <c r="B545" s="72" t="s">
        <v>41</v>
      </c>
      <c r="C545" s="539" t="s">
        <v>508</v>
      </c>
      <c r="D545" s="415" t="s">
        <v>869</v>
      </c>
      <c r="E545" s="72" t="s">
        <v>591</v>
      </c>
      <c r="F545" s="300" t="s">
        <v>89</v>
      </c>
      <c r="G545" s="72" t="s">
        <v>240</v>
      </c>
      <c r="H545" s="482" t="s">
        <v>196</v>
      </c>
      <c r="I545" s="537">
        <v>102.6655875</v>
      </c>
      <c r="J545" s="526"/>
      <c r="K545" s="333">
        <f t="shared" si="24"/>
        <v>200</v>
      </c>
      <c r="L545" s="534">
        <v>200</v>
      </c>
      <c r="M545" s="540"/>
      <c r="N545" s="247" t="e">
        <f>IF(L545="nio",0,IF(L545&gt;0,L545*I545/P545,0))*VLOOKUP(B545,'2-Kosten per locatie'!$A$14:$C$31,3,FALSE)</f>
        <v>#DIV/0!</v>
      </c>
      <c r="O545" s="247">
        <f>IF(M545&gt;0,M545*I545/Q545,0)*VLOOKUP(B545,'2-Kosten per locatie'!$A$14:$C$31,3,FALSE)</f>
        <v>0</v>
      </c>
      <c r="P545" s="334">
        <f>IF(L545="nio",0,IF(L545&gt;0,VLOOKUP(F545,'3-Productie normen'!A:O,VLOOKUP(L545,'3-Productie normen'!$B$38:$C$48,2,FALSE),FALSE)))*J545</f>
        <v>0</v>
      </c>
      <c r="Q545" s="334">
        <f t="shared" si="25"/>
        <v>0</v>
      </c>
      <c r="R545" s="335" t="str">
        <f>VLOOKUP(F545,'3-Productie normen'!A:P,16,FALSE)</f>
        <v>L</v>
      </c>
      <c r="S545" s="335"/>
      <c r="U545" s="336">
        <f t="shared" si="26"/>
        <v>20533.1175</v>
      </c>
      <c r="V545" s="2"/>
    </row>
    <row r="546" spans="1:22" ht="14.1" customHeight="1">
      <c r="A546" s="75">
        <v>546</v>
      </c>
      <c r="B546" s="72" t="s">
        <v>41</v>
      </c>
      <c r="C546" s="539" t="s">
        <v>508</v>
      </c>
      <c r="D546" s="415" t="s">
        <v>870</v>
      </c>
      <c r="E546" s="72" t="s">
        <v>591</v>
      </c>
      <c r="F546" s="300" t="s">
        <v>89</v>
      </c>
      <c r="G546" s="72" t="s">
        <v>240</v>
      </c>
      <c r="H546" s="482" t="s">
        <v>196</v>
      </c>
      <c r="I546" s="537">
        <v>48.314690249999998</v>
      </c>
      <c r="J546" s="526"/>
      <c r="K546" s="333">
        <f t="shared" si="24"/>
        <v>200</v>
      </c>
      <c r="L546" s="534">
        <v>200</v>
      </c>
      <c r="M546" s="540"/>
      <c r="N546" s="247" t="e">
        <f>IF(L546="nio",0,IF(L546&gt;0,L546*I546/P546,0))*VLOOKUP(B546,'2-Kosten per locatie'!$A$14:$C$31,3,FALSE)</f>
        <v>#DIV/0!</v>
      </c>
      <c r="O546" s="247">
        <f>IF(M546&gt;0,M546*I546/Q546,0)*VLOOKUP(B546,'2-Kosten per locatie'!$A$14:$C$31,3,FALSE)</f>
        <v>0</v>
      </c>
      <c r="P546" s="334">
        <f>IF(L546="nio",0,IF(L546&gt;0,VLOOKUP(F546,'3-Productie normen'!A:O,VLOOKUP(L546,'3-Productie normen'!$B$38:$C$48,2,FALSE),FALSE)))*J546</f>
        <v>0</v>
      </c>
      <c r="Q546" s="334">
        <f t="shared" si="25"/>
        <v>0</v>
      </c>
      <c r="R546" s="335" t="str">
        <f>VLOOKUP(F546,'3-Productie normen'!A:P,16,FALSE)</f>
        <v>L</v>
      </c>
      <c r="S546" s="335"/>
      <c r="U546" s="336">
        <f t="shared" si="26"/>
        <v>9662.9380499999988</v>
      </c>
      <c r="V546" s="2"/>
    </row>
    <row r="547" spans="1:22" ht="14.1" customHeight="1">
      <c r="A547" s="75">
        <v>547</v>
      </c>
      <c r="B547" s="72" t="s">
        <v>41</v>
      </c>
      <c r="C547" s="539" t="s">
        <v>508</v>
      </c>
      <c r="D547" s="415" t="s">
        <v>871</v>
      </c>
      <c r="E547" s="72" t="s">
        <v>591</v>
      </c>
      <c r="F547" s="72" t="s">
        <v>89</v>
      </c>
      <c r="G547" s="72" t="s">
        <v>240</v>
      </c>
      <c r="H547" s="482" t="s">
        <v>196</v>
      </c>
      <c r="I547" s="537">
        <v>51.705599999999997</v>
      </c>
      <c r="J547" s="526"/>
      <c r="K547" s="333">
        <f t="shared" si="24"/>
        <v>200</v>
      </c>
      <c r="L547" s="534">
        <v>200</v>
      </c>
      <c r="M547" s="540"/>
      <c r="N547" s="247" t="e">
        <f>IF(L547="nio",0,IF(L547&gt;0,L547*I547/P547,0))*VLOOKUP(B547,'2-Kosten per locatie'!$A$14:$C$31,3,FALSE)</f>
        <v>#DIV/0!</v>
      </c>
      <c r="O547" s="247">
        <f>IF(M547&gt;0,M547*I547/Q547,0)*VLOOKUP(B547,'2-Kosten per locatie'!$A$14:$C$31,3,FALSE)</f>
        <v>0</v>
      </c>
      <c r="P547" s="334">
        <f>IF(L547="nio",0,IF(L547&gt;0,VLOOKUP(F547,'3-Productie normen'!A:O,VLOOKUP(L547,'3-Productie normen'!$B$38:$C$48,2,FALSE),FALSE)))*J547</f>
        <v>0</v>
      </c>
      <c r="Q547" s="334">
        <f t="shared" si="25"/>
        <v>0</v>
      </c>
      <c r="R547" s="335" t="str">
        <f>VLOOKUP(F547,'3-Productie normen'!A:P,16,FALSE)</f>
        <v>L</v>
      </c>
      <c r="S547" s="335"/>
      <c r="U547" s="336">
        <f t="shared" si="26"/>
        <v>10341.119999999999</v>
      </c>
      <c r="V547" s="2"/>
    </row>
    <row r="548" spans="1:22" ht="14.1" customHeight="1">
      <c r="A548" s="75">
        <v>548</v>
      </c>
      <c r="B548" s="72" t="s">
        <v>41</v>
      </c>
      <c r="C548" s="539" t="s">
        <v>508</v>
      </c>
      <c r="D548" s="415" t="s">
        <v>872</v>
      </c>
      <c r="E548" s="72" t="s">
        <v>591</v>
      </c>
      <c r="F548" s="72" t="s">
        <v>89</v>
      </c>
      <c r="G548" s="72" t="s">
        <v>240</v>
      </c>
      <c r="H548" s="482" t="s">
        <v>196</v>
      </c>
      <c r="I548" s="537">
        <v>50.938000000000002</v>
      </c>
      <c r="J548" s="526"/>
      <c r="K548" s="333">
        <f t="shared" si="24"/>
        <v>200</v>
      </c>
      <c r="L548" s="534">
        <v>200</v>
      </c>
      <c r="M548" s="540"/>
      <c r="N548" s="247" t="e">
        <f>IF(L548="nio",0,IF(L548&gt;0,L548*I548/P548,0))*VLOOKUP(B548,'2-Kosten per locatie'!$A$14:$C$31,3,FALSE)</f>
        <v>#DIV/0!</v>
      </c>
      <c r="O548" s="247">
        <f>IF(M548&gt;0,M548*I548/Q548,0)*VLOOKUP(B548,'2-Kosten per locatie'!$A$14:$C$31,3,FALSE)</f>
        <v>0</v>
      </c>
      <c r="P548" s="334">
        <f>IF(L548="nio",0,IF(L548&gt;0,VLOOKUP(F548,'3-Productie normen'!A:O,VLOOKUP(L548,'3-Productie normen'!$B$38:$C$48,2,FALSE),FALSE)))*J548</f>
        <v>0</v>
      </c>
      <c r="Q548" s="334">
        <f t="shared" si="25"/>
        <v>0</v>
      </c>
      <c r="R548" s="335" t="str">
        <f>VLOOKUP(F548,'3-Productie normen'!A:P,16,FALSE)</f>
        <v>L</v>
      </c>
      <c r="S548" s="335"/>
      <c r="U548" s="336">
        <f t="shared" si="26"/>
        <v>10187.6</v>
      </c>
      <c r="V548" s="2"/>
    </row>
    <row r="549" spans="1:22" ht="14.1" customHeight="1">
      <c r="A549" s="75">
        <v>549</v>
      </c>
      <c r="B549" s="72" t="s">
        <v>41</v>
      </c>
      <c r="C549" s="539" t="s">
        <v>508</v>
      </c>
      <c r="D549" s="415" t="s">
        <v>873</v>
      </c>
      <c r="E549" s="72" t="s">
        <v>591</v>
      </c>
      <c r="F549" s="72" t="s">
        <v>89</v>
      </c>
      <c r="G549" s="72" t="s">
        <v>240</v>
      </c>
      <c r="H549" s="482" t="s">
        <v>196</v>
      </c>
      <c r="I549" s="537">
        <v>50.938000000000002</v>
      </c>
      <c r="J549" s="526"/>
      <c r="K549" s="333">
        <f t="shared" si="24"/>
        <v>200</v>
      </c>
      <c r="L549" s="534">
        <v>200</v>
      </c>
      <c r="M549" s="540"/>
      <c r="N549" s="247" t="e">
        <f>IF(L549="nio",0,IF(L549&gt;0,L549*I549/P549,0))*VLOOKUP(B549,'2-Kosten per locatie'!$A$14:$C$31,3,FALSE)</f>
        <v>#DIV/0!</v>
      </c>
      <c r="O549" s="247">
        <f>IF(M549&gt;0,M549*I549/Q549,0)*VLOOKUP(B549,'2-Kosten per locatie'!$A$14:$C$31,3,FALSE)</f>
        <v>0</v>
      </c>
      <c r="P549" s="334">
        <f>IF(L549="nio",0,IF(L549&gt;0,VLOOKUP(F549,'3-Productie normen'!A:O,VLOOKUP(L549,'3-Productie normen'!$B$38:$C$48,2,FALSE),FALSE)))*J549</f>
        <v>0</v>
      </c>
      <c r="Q549" s="334">
        <f t="shared" si="25"/>
        <v>0</v>
      </c>
      <c r="R549" s="335" t="str">
        <f>VLOOKUP(F549,'3-Productie normen'!A:P,16,FALSE)</f>
        <v>L</v>
      </c>
      <c r="S549" s="335"/>
      <c r="U549" s="336">
        <f t="shared" si="26"/>
        <v>10187.6</v>
      </c>
      <c r="V549" s="2"/>
    </row>
    <row r="550" spans="1:22" ht="14.1" customHeight="1">
      <c r="A550" s="75">
        <v>550</v>
      </c>
      <c r="B550" s="72" t="s">
        <v>41</v>
      </c>
      <c r="C550" s="539" t="s">
        <v>508</v>
      </c>
      <c r="D550" s="415" t="s">
        <v>874</v>
      </c>
      <c r="E550" s="72" t="s">
        <v>591</v>
      </c>
      <c r="F550" s="72" t="s">
        <v>89</v>
      </c>
      <c r="G550" s="72" t="s">
        <v>240</v>
      </c>
      <c r="H550" s="482" t="s">
        <v>196</v>
      </c>
      <c r="I550" s="537">
        <v>51.664000000000001</v>
      </c>
      <c r="J550" s="526"/>
      <c r="K550" s="333">
        <f t="shared" si="24"/>
        <v>200</v>
      </c>
      <c r="L550" s="534">
        <v>200</v>
      </c>
      <c r="M550" s="540"/>
      <c r="N550" s="247" t="e">
        <f>IF(L550="nio",0,IF(L550&gt;0,L550*I550/P550,0))*VLOOKUP(B550,'2-Kosten per locatie'!$A$14:$C$31,3,FALSE)</f>
        <v>#DIV/0!</v>
      </c>
      <c r="O550" s="247">
        <f>IF(M550&gt;0,M550*I550/Q550,0)*VLOOKUP(B550,'2-Kosten per locatie'!$A$14:$C$31,3,FALSE)</f>
        <v>0</v>
      </c>
      <c r="P550" s="334">
        <f>IF(L550="nio",0,IF(L550&gt;0,VLOOKUP(F550,'3-Productie normen'!A:O,VLOOKUP(L550,'3-Productie normen'!$B$38:$C$48,2,FALSE),FALSE)))*J550</f>
        <v>0</v>
      </c>
      <c r="Q550" s="334">
        <f t="shared" si="25"/>
        <v>0</v>
      </c>
      <c r="R550" s="335" t="str">
        <f>VLOOKUP(F550,'3-Productie normen'!A:P,16,FALSE)</f>
        <v>L</v>
      </c>
      <c r="S550" s="335"/>
      <c r="U550" s="336">
        <f t="shared" si="26"/>
        <v>10332.800000000001</v>
      </c>
      <c r="V550" s="2"/>
    </row>
    <row r="551" spans="1:22" ht="14.1" customHeight="1">
      <c r="A551" s="75">
        <v>551</v>
      </c>
      <c r="B551" s="72" t="s">
        <v>41</v>
      </c>
      <c r="C551" s="539" t="s">
        <v>508</v>
      </c>
      <c r="D551" s="415" t="s">
        <v>875</v>
      </c>
      <c r="E551" s="72" t="s">
        <v>591</v>
      </c>
      <c r="F551" s="300" t="s">
        <v>89</v>
      </c>
      <c r="G551" s="72" t="s">
        <v>240</v>
      </c>
      <c r="H551" s="482" t="s">
        <v>196</v>
      </c>
      <c r="I551" s="537">
        <v>52.1295</v>
      </c>
      <c r="J551" s="526"/>
      <c r="K551" s="333">
        <f t="shared" si="24"/>
        <v>200</v>
      </c>
      <c r="L551" s="534">
        <v>200</v>
      </c>
      <c r="M551" s="540"/>
      <c r="N551" s="247" t="e">
        <f>IF(L551="nio",0,IF(L551&gt;0,L551*I551/P551,0))*VLOOKUP(B551,'2-Kosten per locatie'!$A$14:$C$31,3,FALSE)</f>
        <v>#DIV/0!</v>
      </c>
      <c r="O551" s="247">
        <f>IF(M551&gt;0,M551*I551/Q551,0)*VLOOKUP(B551,'2-Kosten per locatie'!$A$14:$C$31,3,FALSE)</f>
        <v>0</v>
      </c>
      <c r="P551" s="334">
        <f>IF(L551="nio",0,IF(L551&gt;0,VLOOKUP(F551,'3-Productie normen'!A:O,VLOOKUP(L551,'3-Productie normen'!$B$38:$C$48,2,FALSE),FALSE)))*J551</f>
        <v>0</v>
      </c>
      <c r="Q551" s="334">
        <f t="shared" si="25"/>
        <v>0</v>
      </c>
      <c r="R551" s="335" t="str">
        <f>VLOOKUP(F551,'3-Productie normen'!A:P,16,FALSE)</f>
        <v>L</v>
      </c>
      <c r="S551" s="335"/>
      <c r="U551" s="336">
        <f t="shared" si="26"/>
        <v>10425.9</v>
      </c>
      <c r="V551" s="2"/>
    </row>
    <row r="552" spans="1:22" ht="14.1" customHeight="1">
      <c r="A552" s="75">
        <v>552</v>
      </c>
      <c r="B552" s="72" t="s">
        <v>41</v>
      </c>
      <c r="C552" s="539" t="s">
        <v>876</v>
      </c>
      <c r="D552" s="415" t="s">
        <v>877</v>
      </c>
      <c r="E552" s="72" t="s">
        <v>878</v>
      </c>
      <c r="F552" s="300" t="s">
        <v>100</v>
      </c>
      <c r="G552" s="72" t="s">
        <v>240</v>
      </c>
      <c r="H552" s="482" t="s">
        <v>196</v>
      </c>
      <c r="I552" s="537">
        <v>43.195521509999999</v>
      </c>
      <c r="J552" s="526"/>
      <c r="K552" s="333">
        <f t="shared" si="24"/>
        <v>0</v>
      </c>
      <c r="L552" s="534" t="s">
        <v>147</v>
      </c>
      <c r="M552" s="540"/>
      <c r="N552" s="247">
        <f>IF(L552="nio",0,IF(L552&gt;0,L552*I552/P552,0))*VLOOKUP(B552,'2-Kosten per locatie'!$A$14:$C$31,3,FALSE)</f>
        <v>0</v>
      </c>
      <c r="O552" s="247">
        <f>IF(M552&gt;0,M552*I552/Q552,0)*VLOOKUP(B552,'2-Kosten per locatie'!$A$14:$C$31,3,FALSE)</f>
        <v>0</v>
      </c>
      <c r="P552" s="334">
        <f>IF(L552="nio",0,IF(L552&gt;0,VLOOKUP(F552,'3-Productie normen'!A:O,VLOOKUP(L552,'3-Productie normen'!$B$38:$C$48,2,FALSE),FALSE)))*J552</f>
        <v>0</v>
      </c>
      <c r="Q552" s="334">
        <f t="shared" si="25"/>
        <v>0</v>
      </c>
      <c r="R552" s="335" t="str">
        <f>VLOOKUP(F552,'3-Productie normen'!A:P,16,FALSE)</f>
        <v>nvt</v>
      </c>
      <c r="S552" s="335"/>
      <c r="U552" s="336">
        <f t="shared" si="26"/>
        <v>0</v>
      </c>
      <c r="V552" s="2"/>
    </row>
    <row r="553" spans="1:22" ht="14.1" customHeight="1">
      <c r="A553" s="75">
        <v>553</v>
      </c>
      <c r="B553" s="72" t="s">
        <v>41</v>
      </c>
      <c r="C553" s="539" t="s">
        <v>876</v>
      </c>
      <c r="D553" s="415" t="s">
        <v>879</v>
      </c>
      <c r="E553" s="72" t="s">
        <v>638</v>
      </c>
      <c r="F553" s="300" t="s">
        <v>100</v>
      </c>
      <c r="G553" s="72" t="s">
        <v>240</v>
      </c>
      <c r="H553" s="482" t="s">
        <v>196</v>
      </c>
      <c r="I553" s="537">
        <v>16.81646838</v>
      </c>
      <c r="J553" s="526"/>
      <c r="K553" s="333">
        <f t="shared" si="24"/>
        <v>0</v>
      </c>
      <c r="L553" s="534" t="s">
        <v>147</v>
      </c>
      <c r="M553" s="540"/>
      <c r="N553" s="247">
        <f>IF(L553="nio",0,IF(L553&gt;0,L553*I553/P553,0))*VLOOKUP(B553,'2-Kosten per locatie'!$A$14:$C$31,3,FALSE)</f>
        <v>0</v>
      </c>
      <c r="O553" s="247">
        <f>IF(M553&gt;0,M553*I553/Q553,0)*VLOOKUP(B553,'2-Kosten per locatie'!$A$14:$C$31,3,FALSE)</f>
        <v>0</v>
      </c>
      <c r="P553" s="334">
        <f>IF(L553="nio",0,IF(L553&gt;0,VLOOKUP(F553,'3-Productie normen'!A:O,VLOOKUP(L553,'3-Productie normen'!$B$38:$C$48,2,FALSE),FALSE)))*J553</f>
        <v>0</v>
      </c>
      <c r="Q553" s="334">
        <f t="shared" si="25"/>
        <v>0</v>
      </c>
      <c r="R553" s="335" t="str">
        <f>VLOOKUP(F553,'3-Productie normen'!A:P,16,FALSE)</f>
        <v>nvt</v>
      </c>
      <c r="S553" s="335"/>
      <c r="U553" s="336">
        <f t="shared" si="26"/>
        <v>0</v>
      </c>
      <c r="V553" s="2"/>
    </row>
    <row r="554" spans="1:22" ht="14.1" customHeight="1">
      <c r="A554" s="75">
        <v>554</v>
      </c>
      <c r="B554" s="72" t="s">
        <v>41</v>
      </c>
      <c r="C554" s="539" t="s">
        <v>876</v>
      </c>
      <c r="D554" s="415" t="s">
        <v>880</v>
      </c>
      <c r="E554" s="72" t="s">
        <v>881</v>
      </c>
      <c r="F554" s="300" t="s">
        <v>100</v>
      </c>
      <c r="G554" s="72" t="s">
        <v>240</v>
      </c>
      <c r="H554" s="482" t="s">
        <v>196</v>
      </c>
      <c r="I554" s="537">
        <v>12.246125989999999</v>
      </c>
      <c r="J554" s="526"/>
      <c r="K554" s="333">
        <f t="shared" si="24"/>
        <v>0</v>
      </c>
      <c r="L554" s="534" t="s">
        <v>147</v>
      </c>
      <c r="M554" s="540"/>
      <c r="N554" s="247">
        <f>IF(L554="nio",0,IF(L554&gt;0,L554*I554/P554,0))*VLOOKUP(B554,'2-Kosten per locatie'!$A$14:$C$31,3,FALSE)</f>
        <v>0</v>
      </c>
      <c r="O554" s="247">
        <f>IF(M554&gt;0,M554*I554/Q554,0)*VLOOKUP(B554,'2-Kosten per locatie'!$A$14:$C$31,3,FALSE)</f>
        <v>0</v>
      </c>
      <c r="P554" s="334">
        <f>IF(L554="nio",0,IF(L554&gt;0,VLOOKUP(F554,'3-Productie normen'!A:O,VLOOKUP(L554,'3-Productie normen'!$B$38:$C$48,2,FALSE),FALSE)))*J554</f>
        <v>0</v>
      </c>
      <c r="Q554" s="334">
        <f t="shared" si="25"/>
        <v>0</v>
      </c>
      <c r="R554" s="335" t="str">
        <f>VLOOKUP(F554,'3-Productie normen'!A:P,16,FALSE)</f>
        <v>nvt</v>
      </c>
      <c r="S554" s="335"/>
      <c r="U554" s="336">
        <f t="shared" si="26"/>
        <v>0</v>
      </c>
      <c r="V554" s="2"/>
    </row>
    <row r="555" spans="1:22" ht="14.1" customHeight="1">
      <c r="A555" s="75">
        <v>555</v>
      </c>
      <c r="B555" s="72" t="s">
        <v>41</v>
      </c>
      <c r="C555" s="539" t="s">
        <v>876</v>
      </c>
      <c r="D555" s="415" t="s">
        <v>882</v>
      </c>
      <c r="E555" s="72" t="s">
        <v>632</v>
      </c>
      <c r="F555" s="72" t="s">
        <v>86</v>
      </c>
      <c r="G555" s="72" t="s">
        <v>240</v>
      </c>
      <c r="H555" s="482" t="s">
        <v>196</v>
      </c>
      <c r="I555" s="537">
        <v>3.9649940300000002</v>
      </c>
      <c r="J555" s="526"/>
      <c r="K555" s="333">
        <f t="shared" si="24"/>
        <v>200</v>
      </c>
      <c r="L555" s="534">
        <v>200</v>
      </c>
      <c r="M555" s="540"/>
      <c r="N555" s="247" t="e">
        <f>IF(L555="nio",0,IF(L555&gt;0,L555*I555/P555,0))*VLOOKUP(B555,'2-Kosten per locatie'!$A$14:$C$31,3,FALSE)</f>
        <v>#DIV/0!</v>
      </c>
      <c r="O555" s="247">
        <f>IF(M555&gt;0,M555*I555/Q555,0)*VLOOKUP(B555,'2-Kosten per locatie'!$A$14:$C$31,3,FALSE)</f>
        <v>0</v>
      </c>
      <c r="P555" s="334">
        <f>IF(L555="nio",0,IF(L555&gt;0,VLOOKUP(F555,'3-Productie normen'!A:O,VLOOKUP(L555,'3-Productie normen'!$B$38:$C$48,2,FALSE),FALSE)))*J555</f>
        <v>0</v>
      </c>
      <c r="Q555" s="334">
        <f t="shared" si="25"/>
        <v>0</v>
      </c>
      <c r="R555" s="335" t="str">
        <f>VLOOKUP(F555,'3-Productie normen'!A:P,16,FALSE)</f>
        <v>V</v>
      </c>
      <c r="S555" s="335"/>
      <c r="U555" s="336">
        <f t="shared" si="26"/>
        <v>792.99880600000006</v>
      </c>
      <c r="V555" s="2"/>
    </row>
    <row r="556" spans="1:22" ht="14.1" customHeight="1">
      <c r="A556" s="75">
        <v>556</v>
      </c>
      <c r="B556" s="72" t="s">
        <v>41</v>
      </c>
      <c r="C556" s="539" t="s">
        <v>876</v>
      </c>
      <c r="D556" s="415" t="s">
        <v>883</v>
      </c>
      <c r="E556" s="72" t="s">
        <v>638</v>
      </c>
      <c r="F556" s="300" t="s">
        <v>100</v>
      </c>
      <c r="G556" s="72" t="s">
        <v>240</v>
      </c>
      <c r="H556" s="482" t="s">
        <v>196</v>
      </c>
      <c r="I556" s="537">
        <v>15.452306650000001</v>
      </c>
      <c r="J556" s="526"/>
      <c r="K556" s="333">
        <f t="shared" si="24"/>
        <v>0</v>
      </c>
      <c r="L556" s="534" t="s">
        <v>147</v>
      </c>
      <c r="M556" s="540"/>
      <c r="N556" s="247">
        <f>IF(L556="nio",0,IF(L556&gt;0,L556*I556/P556,0))*VLOOKUP(B556,'2-Kosten per locatie'!$A$14:$C$31,3,FALSE)</f>
        <v>0</v>
      </c>
      <c r="O556" s="247">
        <f>IF(M556&gt;0,M556*I556/Q556,0)*VLOOKUP(B556,'2-Kosten per locatie'!$A$14:$C$31,3,FALSE)</f>
        <v>0</v>
      </c>
      <c r="P556" s="334">
        <f>IF(L556="nio",0,IF(L556&gt;0,VLOOKUP(F556,'3-Productie normen'!A:O,VLOOKUP(L556,'3-Productie normen'!$B$38:$C$48,2,FALSE),FALSE)))*J556</f>
        <v>0</v>
      </c>
      <c r="Q556" s="334">
        <f t="shared" si="25"/>
        <v>0</v>
      </c>
      <c r="R556" s="335" t="str">
        <f>VLOOKUP(F556,'3-Productie normen'!A:P,16,FALSE)</f>
        <v>nvt</v>
      </c>
      <c r="S556" s="335"/>
      <c r="U556" s="336">
        <f t="shared" si="26"/>
        <v>0</v>
      </c>
      <c r="V556" s="2"/>
    </row>
    <row r="557" spans="1:22" ht="14.1" customHeight="1">
      <c r="A557" s="75">
        <v>557</v>
      </c>
      <c r="B557" s="72" t="s">
        <v>41</v>
      </c>
      <c r="C557" s="539" t="s">
        <v>876</v>
      </c>
      <c r="D557" s="415" t="s">
        <v>884</v>
      </c>
      <c r="E557" s="72" t="s">
        <v>97</v>
      </c>
      <c r="F557" s="72" t="s">
        <v>97</v>
      </c>
      <c r="G557" s="72" t="s">
        <v>186</v>
      </c>
      <c r="H557" s="482" t="s">
        <v>196</v>
      </c>
      <c r="I557" s="537">
        <v>8.1898324200000001</v>
      </c>
      <c r="J557" s="526"/>
      <c r="K557" s="333">
        <f t="shared" si="24"/>
        <v>200</v>
      </c>
      <c r="L557" s="534">
        <v>200</v>
      </c>
      <c r="M557" s="540"/>
      <c r="N557" s="247" t="e">
        <f>IF(L557="nio",0,IF(L557&gt;0,L557*I557/P557,0))*VLOOKUP(B557,'2-Kosten per locatie'!$A$14:$C$31,3,FALSE)</f>
        <v>#DIV/0!</v>
      </c>
      <c r="O557" s="247">
        <f>IF(M557&gt;0,M557*I557/Q557,0)*VLOOKUP(B557,'2-Kosten per locatie'!$A$14:$C$31,3,FALSE)</f>
        <v>0</v>
      </c>
      <c r="P557" s="334">
        <f>IF(L557="nio",0,IF(L557&gt;0,VLOOKUP(F557,'3-Productie normen'!A:O,VLOOKUP(L557,'3-Productie normen'!$B$38:$C$48,2,FALSE),FALSE)))*J557</f>
        <v>0</v>
      </c>
      <c r="Q557" s="334">
        <f t="shared" si="25"/>
        <v>0</v>
      </c>
      <c r="R557" s="335" t="str">
        <f>VLOOKUP(F557,'3-Productie normen'!A:P,16,FALSE)</f>
        <v>V</v>
      </c>
      <c r="S557" s="335"/>
      <c r="U557" s="336">
        <f t="shared" si="26"/>
        <v>1637.966484</v>
      </c>
      <c r="V557" s="2"/>
    </row>
    <row r="558" spans="1:22" ht="14.1" customHeight="1">
      <c r="A558" s="75">
        <v>558</v>
      </c>
      <c r="B558" s="72" t="s">
        <v>41</v>
      </c>
      <c r="C558" s="539" t="s">
        <v>876</v>
      </c>
      <c r="D558" s="415" t="s">
        <v>885</v>
      </c>
      <c r="E558" s="72" t="s">
        <v>731</v>
      </c>
      <c r="F558" s="300" t="s">
        <v>100</v>
      </c>
      <c r="G558" s="72" t="s">
        <v>240</v>
      </c>
      <c r="H558" s="482" t="s">
        <v>196</v>
      </c>
      <c r="I558" s="537">
        <v>4.2394999999999996</v>
      </c>
      <c r="J558" s="526"/>
      <c r="K558" s="333">
        <f t="shared" si="24"/>
        <v>0</v>
      </c>
      <c r="L558" s="534" t="s">
        <v>147</v>
      </c>
      <c r="M558" s="534"/>
      <c r="N558" s="247">
        <f>IF(L558="nio",0,IF(L558&gt;0,L558*I558/P558,0))*VLOOKUP(B558,'2-Kosten per locatie'!$A$14:$C$31,3,FALSE)</f>
        <v>0</v>
      </c>
      <c r="O558" s="247">
        <f>IF(M558&gt;0,M558*I558/Q558,0)*VLOOKUP(B558,'2-Kosten per locatie'!$A$14:$C$31,3,FALSE)</f>
        <v>0</v>
      </c>
      <c r="P558" s="334">
        <f>IF(L558="nio",0,IF(L558&gt;0,VLOOKUP(F558,'3-Productie normen'!A:O,VLOOKUP(L558,'3-Productie normen'!$B$38:$C$48,2,FALSE),FALSE)))*J558</f>
        <v>0</v>
      </c>
      <c r="Q558" s="334">
        <f t="shared" si="25"/>
        <v>0</v>
      </c>
      <c r="R558" s="335" t="str">
        <f>VLOOKUP(F558,'3-Productie normen'!A:P,16,FALSE)</f>
        <v>nvt</v>
      </c>
      <c r="S558" s="335"/>
      <c r="U558" s="336">
        <f t="shared" si="26"/>
        <v>0</v>
      </c>
      <c r="V558" s="2"/>
    </row>
    <row r="559" spans="1:22" ht="14.1" customHeight="1">
      <c r="A559" s="75">
        <v>559</v>
      </c>
      <c r="B559" s="72" t="s">
        <v>44</v>
      </c>
      <c r="C559" s="539" t="s">
        <v>135</v>
      </c>
      <c r="D559" s="415" t="s">
        <v>136</v>
      </c>
      <c r="E559" s="72" t="s">
        <v>886</v>
      </c>
      <c r="F559" s="72" t="s">
        <v>76</v>
      </c>
      <c r="G559" s="72" t="s">
        <v>240</v>
      </c>
      <c r="H559" s="482" t="s">
        <v>196</v>
      </c>
      <c r="I559" s="537">
        <v>44.8</v>
      </c>
      <c r="J559" s="526"/>
      <c r="K559" s="333">
        <f t="shared" si="24"/>
        <v>120</v>
      </c>
      <c r="L559" s="534">
        <v>120</v>
      </c>
      <c r="M559" s="534"/>
      <c r="N559" s="247" t="e">
        <f>IF(L559="nio",0,IF(L559&gt;0,L559*I559/P559,0))*VLOOKUP(B559,'2-Kosten per locatie'!$A$14:$C$31,3,FALSE)</f>
        <v>#DIV/0!</v>
      </c>
      <c r="O559" s="247">
        <f>IF(M559&gt;0,M559*I559/Q559,0)*VLOOKUP(B559,'2-Kosten per locatie'!$A$14:$C$31,3,FALSE)</f>
        <v>0</v>
      </c>
      <c r="P559" s="334">
        <f>IF(L559="nio",0,IF(L559&gt;0,VLOOKUP(F559,'3-Productie normen'!A:O,VLOOKUP(L559,'3-Productie normen'!$B$38:$C$48,2,FALSE),FALSE)))*J559</f>
        <v>0</v>
      </c>
      <c r="Q559" s="334">
        <f t="shared" si="25"/>
        <v>0</v>
      </c>
      <c r="R559" s="335" t="str">
        <f>VLOOKUP(F559,'3-Productie normen'!A:P,16,FALSE)</f>
        <v>B</v>
      </c>
      <c r="S559" s="335"/>
      <c r="U559" s="336">
        <f t="shared" si="26"/>
        <v>5376</v>
      </c>
      <c r="V559" s="2"/>
    </row>
    <row r="560" spans="1:22" ht="14.1" customHeight="1">
      <c r="A560" s="75">
        <v>560</v>
      </c>
      <c r="B560" s="72" t="s">
        <v>44</v>
      </c>
      <c r="C560" s="539" t="s">
        <v>135</v>
      </c>
      <c r="D560" s="415" t="s">
        <v>887</v>
      </c>
      <c r="E560" s="72" t="s">
        <v>638</v>
      </c>
      <c r="F560" s="300" t="s">
        <v>100</v>
      </c>
      <c r="G560" s="72" t="s">
        <v>138</v>
      </c>
      <c r="H560" s="482" t="s">
        <v>138</v>
      </c>
      <c r="I560" s="537">
        <v>10.9</v>
      </c>
      <c r="J560" s="526"/>
      <c r="K560" s="333">
        <f t="shared" si="24"/>
        <v>0</v>
      </c>
      <c r="L560" s="534" t="s">
        <v>147</v>
      </c>
      <c r="M560" s="534"/>
      <c r="N560" s="247">
        <f>IF(L560="nio",0,IF(L560&gt;0,L560*I560/P560,0))*VLOOKUP(B560,'2-Kosten per locatie'!$A$14:$C$31,3,FALSE)</f>
        <v>0</v>
      </c>
      <c r="O560" s="247">
        <f>IF(M560&gt;0,M560*I560/Q560,0)*VLOOKUP(B560,'2-Kosten per locatie'!$A$14:$C$31,3,FALSE)</f>
        <v>0</v>
      </c>
      <c r="P560" s="334">
        <f>IF(L560="nio",0,IF(L560&gt;0,VLOOKUP(F560,'3-Productie normen'!A:O,VLOOKUP(L560,'3-Productie normen'!$B$38:$C$48,2,FALSE),FALSE)))*J560</f>
        <v>0</v>
      </c>
      <c r="Q560" s="334">
        <f t="shared" si="25"/>
        <v>0</v>
      </c>
      <c r="R560" s="335" t="str">
        <f>VLOOKUP(F560,'3-Productie normen'!A:P,16,FALSE)</f>
        <v>nvt</v>
      </c>
      <c r="S560" s="335"/>
      <c r="U560" s="336">
        <f t="shared" si="26"/>
        <v>0</v>
      </c>
      <c r="V560" s="2"/>
    </row>
    <row r="561" spans="1:22" ht="14.1" customHeight="1">
      <c r="A561" s="75">
        <v>561</v>
      </c>
      <c r="B561" s="72" t="s">
        <v>44</v>
      </c>
      <c r="C561" s="539" t="s">
        <v>135</v>
      </c>
      <c r="D561" s="415" t="s">
        <v>139</v>
      </c>
      <c r="E561" s="72" t="s">
        <v>886</v>
      </c>
      <c r="F561" s="72" t="s">
        <v>76</v>
      </c>
      <c r="G561" s="72" t="s">
        <v>236</v>
      </c>
      <c r="H561" s="482" t="s">
        <v>237</v>
      </c>
      <c r="I561" s="537">
        <v>30.4</v>
      </c>
      <c r="J561" s="526"/>
      <c r="K561" s="333">
        <f t="shared" si="24"/>
        <v>120</v>
      </c>
      <c r="L561" s="534">
        <v>120</v>
      </c>
      <c r="M561" s="534"/>
      <c r="N561" s="247" t="e">
        <f>IF(L561="nio",0,IF(L561&gt;0,L561*I561/P561,0))*VLOOKUP(B561,'2-Kosten per locatie'!$A$14:$C$31,3,FALSE)</f>
        <v>#DIV/0!</v>
      </c>
      <c r="O561" s="247">
        <f>IF(M561&gt;0,M561*I561/Q561,0)*VLOOKUP(B561,'2-Kosten per locatie'!$A$14:$C$31,3,FALSE)</f>
        <v>0</v>
      </c>
      <c r="P561" s="334">
        <f>IF(L561="nio",0,IF(L561&gt;0,VLOOKUP(F561,'3-Productie normen'!A:O,VLOOKUP(L561,'3-Productie normen'!$B$38:$C$48,2,FALSE),FALSE)))*J561</f>
        <v>0</v>
      </c>
      <c r="Q561" s="334">
        <f t="shared" si="25"/>
        <v>0</v>
      </c>
      <c r="R561" s="335" t="str">
        <f>VLOOKUP(F561,'3-Productie normen'!A:P,16,FALSE)</f>
        <v>B</v>
      </c>
      <c r="S561" s="335"/>
      <c r="U561" s="336">
        <f t="shared" si="26"/>
        <v>3648</v>
      </c>
      <c r="V561" s="2"/>
    </row>
    <row r="562" spans="1:22" ht="14.1" customHeight="1">
      <c r="A562" s="75">
        <v>562</v>
      </c>
      <c r="B562" s="72" t="s">
        <v>44</v>
      </c>
      <c r="C562" s="539" t="s">
        <v>135</v>
      </c>
      <c r="D562" s="415" t="s">
        <v>140</v>
      </c>
      <c r="E562" s="72" t="s">
        <v>888</v>
      </c>
      <c r="F562" s="72" t="s">
        <v>76</v>
      </c>
      <c r="G562" s="72" t="s">
        <v>240</v>
      </c>
      <c r="H562" s="482" t="s">
        <v>196</v>
      </c>
      <c r="I562" s="537">
        <v>20.5</v>
      </c>
      <c r="J562" s="526"/>
      <c r="K562" s="333">
        <f t="shared" si="24"/>
        <v>120</v>
      </c>
      <c r="L562" s="534">
        <v>120</v>
      </c>
      <c r="M562" s="534"/>
      <c r="N562" s="247" t="e">
        <f>IF(L562="nio",0,IF(L562&gt;0,L562*I562/P562,0))*VLOOKUP(B562,'2-Kosten per locatie'!$A$14:$C$31,3,FALSE)</f>
        <v>#DIV/0!</v>
      </c>
      <c r="O562" s="247">
        <f>IF(M562&gt;0,M562*I562/Q562,0)*VLOOKUP(B562,'2-Kosten per locatie'!$A$14:$C$31,3,FALSE)</f>
        <v>0</v>
      </c>
      <c r="P562" s="334">
        <f>IF(L562="nio",0,IF(L562&gt;0,VLOOKUP(F562,'3-Productie normen'!A:O,VLOOKUP(L562,'3-Productie normen'!$B$38:$C$48,2,FALSE),FALSE)))*J562</f>
        <v>0</v>
      </c>
      <c r="Q562" s="334">
        <f t="shared" si="25"/>
        <v>0</v>
      </c>
      <c r="R562" s="335" t="str">
        <f>VLOOKUP(F562,'3-Productie normen'!A:P,16,FALSE)</f>
        <v>B</v>
      </c>
      <c r="S562" s="335"/>
      <c r="U562" s="336">
        <f t="shared" si="26"/>
        <v>2460</v>
      </c>
      <c r="V562" s="2"/>
    </row>
    <row r="563" spans="1:22" ht="14.1" customHeight="1">
      <c r="A563" s="75">
        <v>563</v>
      </c>
      <c r="B563" s="72" t="s">
        <v>44</v>
      </c>
      <c r="C563" s="539" t="s">
        <v>135</v>
      </c>
      <c r="D563" s="415" t="s">
        <v>889</v>
      </c>
      <c r="E563" s="72" t="s">
        <v>84</v>
      </c>
      <c r="F563" s="72" t="s">
        <v>84</v>
      </c>
      <c r="G563" s="72" t="s">
        <v>890</v>
      </c>
      <c r="H563" s="482" t="s">
        <v>237</v>
      </c>
      <c r="I563" s="537">
        <v>41.5</v>
      </c>
      <c r="J563" s="526"/>
      <c r="K563" s="333">
        <f t="shared" si="24"/>
        <v>200</v>
      </c>
      <c r="L563" s="534">
        <v>200</v>
      </c>
      <c r="M563" s="534"/>
      <c r="N563" s="247" t="e">
        <f>IF(L563="nio",0,IF(L563&gt;0,L563*I563/P563,0))*VLOOKUP(B563,'2-Kosten per locatie'!$A$14:$C$31,3,FALSE)</f>
        <v>#DIV/0!</v>
      </c>
      <c r="O563" s="247">
        <f>IF(M563&gt;0,M563*I563/Q563,0)*VLOOKUP(B563,'2-Kosten per locatie'!$A$14:$C$31,3,FALSE)</f>
        <v>0</v>
      </c>
      <c r="P563" s="334">
        <f>IF(L563="nio",0,IF(L563&gt;0,VLOOKUP(F563,'3-Productie normen'!A:O,VLOOKUP(L563,'3-Productie normen'!$B$38:$C$48,2,FALSE),FALSE)))*J563</f>
        <v>0</v>
      </c>
      <c r="Q563" s="334">
        <f t="shared" si="25"/>
        <v>0</v>
      </c>
      <c r="R563" s="335" t="str">
        <f>VLOOKUP(F563,'3-Productie normen'!A:P,16,FALSE)</f>
        <v>V</v>
      </c>
      <c r="S563" s="335"/>
      <c r="U563" s="336">
        <f t="shared" si="26"/>
        <v>8300</v>
      </c>
      <c r="V563" s="2"/>
    </row>
    <row r="564" spans="1:22" ht="14.1" customHeight="1">
      <c r="A564" s="75">
        <v>564</v>
      </c>
      <c r="B564" s="72" t="s">
        <v>44</v>
      </c>
      <c r="C564" s="539" t="s">
        <v>135</v>
      </c>
      <c r="D564" s="415" t="s">
        <v>891</v>
      </c>
      <c r="E564" s="72" t="s">
        <v>892</v>
      </c>
      <c r="F564" s="72" t="s">
        <v>86</v>
      </c>
      <c r="G564" s="72" t="s">
        <v>240</v>
      </c>
      <c r="H564" s="482" t="s">
        <v>196</v>
      </c>
      <c r="I564" s="537">
        <v>55.5</v>
      </c>
      <c r="J564" s="526"/>
      <c r="K564" s="333">
        <f t="shared" si="24"/>
        <v>200</v>
      </c>
      <c r="L564" s="534">
        <v>200</v>
      </c>
      <c r="M564" s="534"/>
      <c r="N564" s="247" t="e">
        <f>IF(L564="nio",0,IF(L564&gt;0,L564*I564/P564,0))*VLOOKUP(B564,'2-Kosten per locatie'!$A$14:$C$31,3,FALSE)</f>
        <v>#DIV/0!</v>
      </c>
      <c r="O564" s="247">
        <f>IF(M564&gt;0,M564*I564/Q564,0)*VLOOKUP(B564,'2-Kosten per locatie'!$A$14:$C$31,3,FALSE)</f>
        <v>0</v>
      </c>
      <c r="P564" s="334">
        <f>IF(L564="nio",0,IF(L564&gt;0,VLOOKUP(F564,'3-Productie normen'!A:O,VLOOKUP(L564,'3-Productie normen'!$B$38:$C$48,2,FALSE),FALSE)))*J564</f>
        <v>0</v>
      </c>
      <c r="Q564" s="334">
        <f t="shared" si="25"/>
        <v>0</v>
      </c>
      <c r="R564" s="335" t="str">
        <f>VLOOKUP(F564,'3-Productie normen'!A:P,16,FALSE)</f>
        <v>V</v>
      </c>
      <c r="S564" s="335"/>
      <c r="U564" s="336">
        <f t="shared" si="26"/>
        <v>11100</v>
      </c>
      <c r="V564" s="2"/>
    </row>
    <row r="565" spans="1:22" ht="14.1" customHeight="1">
      <c r="A565" s="75">
        <v>565</v>
      </c>
      <c r="B565" s="72" t="s">
        <v>44</v>
      </c>
      <c r="C565" s="539" t="s">
        <v>135</v>
      </c>
      <c r="D565" s="415" t="s">
        <v>893</v>
      </c>
      <c r="E565" s="72" t="s">
        <v>632</v>
      </c>
      <c r="F565" s="72" t="s">
        <v>86</v>
      </c>
      <c r="G565" s="72" t="s">
        <v>240</v>
      </c>
      <c r="H565" s="482" t="s">
        <v>196</v>
      </c>
      <c r="I565" s="537">
        <v>184.4</v>
      </c>
      <c r="J565" s="526"/>
      <c r="K565" s="333">
        <f t="shared" si="24"/>
        <v>200</v>
      </c>
      <c r="L565" s="534">
        <v>200</v>
      </c>
      <c r="M565" s="534"/>
      <c r="N565" s="247" t="e">
        <f>IF(L565="nio",0,IF(L565&gt;0,L565*I565/P565,0))*VLOOKUP(B565,'2-Kosten per locatie'!$A$14:$C$31,3,FALSE)</f>
        <v>#DIV/0!</v>
      </c>
      <c r="O565" s="247">
        <f>IF(M565&gt;0,M565*I565/Q565,0)*VLOOKUP(B565,'2-Kosten per locatie'!$A$14:$C$31,3,FALSE)</f>
        <v>0</v>
      </c>
      <c r="P565" s="334">
        <f>IF(L565="nio",0,IF(L565&gt;0,VLOOKUP(F565,'3-Productie normen'!A:O,VLOOKUP(L565,'3-Productie normen'!$B$38:$C$48,2,FALSE),FALSE)))*J565</f>
        <v>0</v>
      </c>
      <c r="Q565" s="334">
        <f t="shared" si="25"/>
        <v>0</v>
      </c>
      <c r="R565" s="335" t="str">
        <f>VLOOKUP(F565,'3-Productie normen'!A:P,16,FALSE)</f>
        <v>V</v>
      </c>
      <c r="S565" s="335"/>
      <c r="U565" s="336">
        <f t="shared" si="26"/>
        <v>36880</v>
      </c>
      <c r="V565" s="2"/>
    </row>
    <row r="566" spans="1:22" ht="14.1" customHeight="1">
      <c r="A566" s="75">
        <v>566</v>
      </c>
      <c r="B566" s="72" t="s">
        <v>44</v>
      </c>
      <c r="C566" s="539" t="s">
        <v>135</v>
      </c>
      <c r="D566" s="415" t="s">
        <v>142</v>
      </c>
      <c r="E566" s="72" t="s">
        <v>894</v>
      </c>
      <c r="F566" s="72" t="s">
        <v>76</v>
      </c>
      <c r="G566" s="72" t="s">
        <v>138</v>
      </c>
      <c r="H566" s="482" t="s">
        <v>138</v>
      </c>
      <c r="I566" s="537">
        <v>21.2</v>
      </c>
      <c r="J566" s="526"/>
      <c r="K566" s="333">
        <f t="shared" si="24"/>
        <v>120</v>
      </c>
      <c r="L566" s="534">
        <v>120</v>
      </c>
      <c r="M566" s="534"/>
      <c r="N566" s="247" t="e">
        <f>IF(L566="nio",0,IF(L566&gt;0,L566*I566/P566,0))*VLOOKUP(B566,'2-Kosten per locatie'!$A$14:$C$31,3,FALSE)</f>
        <v>#DIV/0!</v>
      </c>
      <c r="O566" s="247">
        <f>IF(M566&gt;0,M566*I566/Q566,0)*VLOOKUP(B566,'2-Kosten per locatie'!$A$14:$C$31,3,FALSE)</f>
        <v>0</v>
      </c>
      <c r="P566" s="334">
        <f>IF(L566="nio",0,IF(L566&gt;0,VLOOKUP(F566,'3-Productie normen'!A:O,VLOOKUP(L566,'3-Productie normen'!$B$38:$C$48,2,FALSE),FALSE)))*J566</f>
        <v>0</v>
      </c>
      <c r="Q566" s="334">
        <f t="shared" si="25"/>
        <v>0</v>
      </c>
      <c r="R566" s="335" t="str">
        <f>VLOOKUP(F566,'3-Productie normen'!A:P,16,FALSE)</f>
        <v>B</v>
      </c>
      <c r="S566" s="335"/>
      <c r="U566" s="336">
        <f t="shared" si="26"/>
        <v>2544</v>
      </c>
      <c r="V566" s="2"/>
    </row>
    <row r="567" spans="1:22" ht="14.1" customHeight="1">
      <c r="A567" s="75">
        <v>567</v>
      </c>
      <c r="B567" s="72" t="s">
        <v>44</v>
      </c>
      <c r="C567" s="539" t="s">
        <v>135</v>
      </c>
      <c r="D567" s="415" t="s">
        <v>895</v>
      </c>
      <c r="E567" s="72" t="s">
        <v>632</v>
      </c>
      <c r="F567" s="72" t="s">
        <v>86</v>
      </c>
      <c r="G567" s="72" t="s">
        <v>240</v>
      </c>
      <c r="H567" s="482" t="s">
        <v>196</v>
      </c>
      <c r="I567" s="537">
        <v>63.7</v>
      </c>
      <c r="J567" s="526"/>
      <c r="K567" s="333">
        <f t="shared" si="24"/>
        <v>200</v>
      </c>
      <c r="L567" s="534">
        <v>200</v>
      </c>
      <c r="M567" s="534"/>
      <c r="N567" s="247" t="e">
        <f>IF(L567="nio",0,IF(L567&gt;0,L567*I567/P567,0))*VLOOKUP(B567,'2-Kosten per locatie'!$A$14:$C$31,3,FALSE)</f>
        <v>#DIV/0!</v>
      </c>
      <c r="O567" s="247">
        <f>IF(M567&gt;0,M567*I567/Q567,0)*VLOOKUP(B567,'2-Kosten per locatie'!$A$14:$C$31,3,FALSE)</f>
        <v>0</v>
      </c>
      <c r="P567" s="334">
        <f>IF(L567="nio",0,IF(L567&gt;0,VLOOKUP(F567,'3-Productie normen'!A:O,VLOOKUP(L567,'3-Productie normen'!$B$38:$C$48,2,FALSE),FALSE)))*J567</f>
        <v>0</v>
      </c>
      <c r="Q567" s="334">
        <f t="shared" si="25"/>
        <v>0</v>
      </c>
      <c r="R567" s="335" t="str">
        <f>VLOOKUP(F567,'3-Productie normen'!A:P,16,FALSE)</f>
        <v>V</v>
      </c>
      <c r="S567" s="335"/>
      <c r="U567" s="336">
        <f t="shared" si="26"/>
        <v>12740</v>
      </c>
      <c r="V567" s="2"/>
    </row>
    <row r="568" spans="1:22" ht="14.1" customHeight="1">
      <c r="A568" s="75">
        <v>568</v>
      </c>
      <c r="B568" s="72" t="s">
        <v>44</v>
      </c>
      <c r="C568" s="539" t="s">
        <v>135</v>
      </c>
      <c r="D568" s="415" t="s">
        <v>896</v>
      </c>
      <c r="E568" s="72" t="s">
        <v>897</v>
      </c>
      <c r="F568" s="72" t="s">
        <v>97</v>
      </c>
      <c r="G568" s="72" t="s">
        <v>240</v>
      </c>
      <c r="H568" s="482" t="s">
        <v>196</v>
      </c>
      <c r="I568" s="537">
        <v>20.399999999999999</v>
      </c>
      <c r="J568" s="526"/>
      <c r="K568" s="333">
        <f t="shared" si="24"/>
        <v>200</v>
      </c>
      <c r="L568" s="534">
        <v>200</v>
      </c>
      <c r="M568" s="534"/>
      <c r="N568" s="247" t="e">
        <f>IF(L568="nio",0,IF(L568&gt;0,L568*I568/P568,0))*VLOOKUP(B568,'2-Kosten per locatie'!$A$14:$C$31,3,FALSE)</f>
        <v>#DIV/0!</v>
      </c>
      <c r="O568" s="247">
        <f>IF(M568&gt;0,M568*I568/Q568,0)*VLOOKUP(B568,'2-Kosten per locatie'!$A$14:$C$31,3,FALSE)</f>
        <v>0</v>
      </c>
      <c r="P568" s="334">
        <f>IF(L568="nio",0,IF(L568&gt;0,VLOOKUP(F568,'3-Productie normen'!A:O,VLOOKUP(L568,'3-Productie normen'!$B$38:$C$48,2,FALSE),FALSE)))*J568</f>
        <v>0</v>
      </c>
      <c r="Q568" s="334">
        <f t="shared" si="25"/>
        <v>0</v>
      </c>
      <c r="R568" s="335" t="str">
        <f>VLOOKUP(F568,'3-Productie normen'!A:P,16,FALSE)</f>
        <v>V</v>
      </c>
      <c r="S568" s="335"/>
      <c r="U568" s="336">
        <f t="shared" si="26"/>
        <v>4079.9999999999995</v>
      </c>
      <c r="V568" s="2"/>
    </row>
    <row r="569" spans="1:22" ht="14.1" customHeight="1">
      <c r="A569" s="75">
        <v>569</v>
      </c>
      <c r="B569" s="72" t="s">
        <v>44</v>
      </c>
      <c r="C569" s="539" t="s">
        <v>135</v>
      </c>
      <c r="D569" s="415" t="s">
        <v>898</v>
      </c>
      <c r="E569" s="72" t="s">
        <v>899</v>
      </c>
      <c r="F569" s="300" t="s">
        <v>91</v>
      </c>
      <c r="G569" s="72" t="s">
        <v>138</v>
      </c>
      <c r="H569" s="482" t="s">
        <v>138</v>
      </c>
      <c r="I569" s="537">
        <v>5.4</v>
      </c>
      <c r="J569" s="526"/>
      <c r="K569" s="333">
        <f t="shared" si="24"/>
        <v>200</v>
      </c>
      <c r="L569" s="534">
        <v>200</v>
      </c>
      <c r="M569" s="534"/>
      <c r="N569" s="247" t="e">
        <f>IF(L569="nio",0,IF(L569&gt;0,L569*I569/P569,0))*VLOOKUP(B569,'2-Kosten per locatie'!$A$14:$C$31,3,FALSE)</f>
        <v>#DIV/0!</v>
      </c>
      <c r="O569" s="247">
        <f>IF(M569&gt;0,M569*I569/Q569,0)*VLOOKUP(B569,'2-Kosten per locatie'!$A$14:$C$31,3,FALSE)</f>
        <v>0</v>
      </c>
      <c r="P569" s="334">
        <f>IF(L569="nio",0,IF(L569&gt;0,VLOOKUP(F569,'3-Productie normen'!A:O,VLOOKUP(L569,'3-Productie normen'!$B$38:$C$48,2,FALSE),FALSE)))*J569</f>
        <v>0</v>
      </c>
      <c r="Q569" s="334">
        <f t="shared" si="25"/>
        <v>0</v>
      </c>
      <c r="R569" s="335" t="str">
        <f>VLOOKUP(F569,'3-Productie normen'!A:P,16,FALSE)</f>
        <v>V</v>
      </c>
      <c r="S569" s="335"/>
      <c r="U569" s="336">
        <f t="shared" si="26"/>
        <v>1080</v>
      </c>
      <c r="V569" s="2"/>
    </row>
    <row r="570" spans="1:22" ht="14.1" customHeight="1">
      <c r="A570" s="75">
        <v>570</v>
      </c>
      <c r="B570" s="72" t="s">
        <v>44</v>
      </c>
      <c r="C570" s="539" t="s">
        <v>135</v>
      </c>
      <c r="D570" s="415" t="s">
        <v>900</v>
      </c>
      <c r="E570" s="72" t="s">
        <v>901</v>
      </c>
      <c r="F570" s="72" t="s">
        <v>95</v>
      </c>
      <c r="G570" s="72" t="s">
        <v>186</v>
      </c>
      <c r="H570" s="482" t="s">
        <v>187</v>
      </c>
      <c r="I570" s="537">
        <v>12</v>
      </c>
      <c r="J570" s="526"/>
      <c r="K570" s="333">
        <f t="shared" si="24"/>
        <v>400</v>
      </c>
      <c r="L570" s="534">
        <v>200</v>
      </c>
      <c r="M570" s="534">
        <v>200</v>
      </c>
      <c r="N570" s="247" t="e">
        <f>IF(L570="nio",0,IF(L570&gt;0,L570*I570/P570,0))*VLOOKUP(B570,'2-Kosten per locatie'!$A$14:$C$31,3,FALSE)</f>
        <v>#DIV/0!</v>
      </c>
      <c r="O570" s="247" t="e">
        <f>IF(M570&gt;0,M570*I570/Q570,0)*VLOOKUP(B570,'2-Kosten per locatie'!$A$14:$C$31,3,FALSE)</f>
        <v>#DIV/0!</v>
      </c>
      <c r="P570" s="334">
        <f>IF(L570="nio",0,IF(L570&gt;0,VLOOKUP(F570,'3-Productie normen'!A:O,VLOOKUP(L570,'3-Productie normen'!$B$38:$C$48,2,FALSE),FALSE)))*J570</f>
        <v>0</v>
      </c>
      <c r="Q570" s="334">
        <f t="shared" si="25"/>
        <v>0</v>
      </c>
      <c r="R570" s="335" t="str">
        <f>VLOOKUP(F570,'3-Productie normen'!A:P,16,FALSE)</f>
        <v>S</v>
      </c>
      <c r="S570" s="335"/>
      <c r="U570" s="336">
        <f t="shared" si="26"/>
        <v>4800</v>
      </c>
      <c r="V570" s="2"/>
    </row>
    <row r="571" spans="1:22" ht="14.1" customHeight="1">
      <c r="A571" s="75">
        <v>571</v>
      </c>
      <c r="B571" s="72" t="s">
        <v>44</v>
      </c>
      <c r="C571" s="539" t="s">
        <v>135</v>
      </c>
      <c r="D571" s="415" t="s">
        <v>902</v>
      </c>
      <c r="E571" s="72" t="s">
        <v>690</v>
      </c>
      <c r="F571" s="72" t="s">
        <v>95</v>
      </c>
      <c r="G571" s="72" t="s">
        <v>186</v>
      </c>
      <c r="H571" s="482" t="s">
        <v>187</v>
      </c>
      <c r="I571" s="537">
        <v>1.2</v>
      </c>
      <c r="J571" s="526"/>
      <c r="K571" s="333">
        <f t="shared" si="24"/>
        <v>400</v>
      </c>
      <c r="L571" s="534">
        <v>200</v>
      </c>
      <c r="M571" s="534">
        <v>200</v>
      </c>
      <c r="N571" s="247" t="e">
        <f>IF(L571="nio",0,IF(L571&gt;0,L571*I571/P571,0))*VLOOKUP(B571,'2-Kosten per locatie'!$A$14:$C$31,3,FALSE)</f>
        <v>#DIV/0!</v>
      </c>
      <c r="O571" s="247" t="e">
        <f>IF(M571&gt;0,M571*I571/Q571,0)*VLOOKUP(B571,'2-Kosten per locatie'!$A$14:$C$31,3,FALSE)</f>
        <v>#DIV/0!</v>
      </c>
      <c r="P571" s="334">
        <f>IF(L571="nio",0,IF(L571&gt;0,VLOOKUP(F571,'3-Productie normen'!A:O,VLOOKUP(L571,'3-Productie normen'!$B$38:$C$48,2,FALSE),FALSE)))*J571</f>
        <v>0</v>
      </c>
      <c r="Q571" s="334">
        <f t="shared" si="25"/>
        <v>0</v>
      </c>
      <c r="R571" s="335" t="str">
        <f>VLOOKUP(F571,'3-Productie normen'!A:P,16,FALSE)</f>
        <v>S</v>
      </c>
      <c r="S571" s="335"/>
      <c r="U571" s="336">
        <f t="shared" si="26"/>
        <v>480</v>
      </c>
      <c r="V571" s="2"/>
    </row>
    <row r="572" spans="1:22" ht="14.1" customHeight="1">
      <c r="A572" s="75">
        <v>572</v>
      </c>
      <c r="B572" s="72" t="s">
        <v>44</v>
      </c>
      <c r="C572" s="539" t="s">
        <v>135</v>
      </c>
      <c r="D572" s="415" t="s">
        <v>903</v>
      </c>
      <c r="E572" s="72" t="s">
        <v>690</v>
      </c>
      <c r="F572" s="72" t="s">
        <v>95</v>
      </c>
      <c r="G572" s="72" t="s">
        <v>186</v>
      </c>
      <c r="H572" s="482" t="s">
        <v>187</v>
      </c>
      <c r="I572" s="537">
        <v>1.2</v>
      </c>
      <c r="J572" s="526"/>
      <c r="K572" s="333">
        <f t="shared" si="24"/>
        <v>400</v>
      </c>
      <c r="L572" s="534">
        <v>200</v>
      </c>
      <c r="M572" s="534">
        <v>200</v>
      </c>
      <c r="N572" s="247" t="e">
        <f>IF(L572="nio",0,IF(L572&gt;0,L572*I572/P572,0))*VLOOKUP(B572,'2-Kosten per locatie'!$A$14:$C$31,3,FALSE)</f>
        <v>#DIV/0!</v>
      </c>
      <c r="O572" s="247" t="e">
        <f>IF(M572&gt;0,M572*I572/Q572,0)*VLOOKUP(B572,'2-Kosten per locatie'!$A$14:$C$31,3,FALSE)</f>
        <v>#DIV/0!</v>
      </c>
      <c r="P572" s="334">
        <f>IF(L572="nio",0,IF(L572&gt;0,VLOOKUP(F572,'3-Productie normen'!A:O,VLOOKUP(L572,'3-Productie normen'!$B$38:$C$48,2,FALSE),FALSE)))*J572</f>
        <v>0</v>
      </c>
      <c r="Q572" s="334">
        <f t="shared" si="25"/>
        <v>0</v>
      </c>
      <c r="R572" s="335" t="str">
        <f>VLOOKUP(F572,'3-Productie normen'!A:P,16,FALSE)</f>
        <v>S</v>
      </c>
      <c r="S572" s="335"/>
      <c r="U572" s="336">
        <f t="shared" si="26"/>
        <v>480</v>
      </c>
      <c r="V572" s="2"/>
    </row>
    <row r="573" spans="1:22" ht="14.1" customHeight="1">
      <c r="A573" s="75">
        <v>573</v>
      </c>
      <c r="B573" s="72" t="s">
        <v>44</v>
      </c>
      <c r="C573" s="539" t="s">
        <v>135</v>
      </c>
      <c r="D573" s="415" t="s">
        <v>904</v>
      </c>
      <c r="E573" s="72" t="s">
        <v>690</v>
      </c>
      <c r="F573" s="72" t="s">
        <v>95</v>
      </c>
      <c r="G573" s="72" t="s">
        <v>186</v>
      </c>
      <c r="H573" s="482" t="s">
        <v>187</v>
      </c>
      <c r="I573" s="537">
        <v>1.2</v>
      </c>
      <c r="J573" s="526"/>
      <c r="K573" s="333">
        <f t="shared" si="24"/>
        <v>400</v>
      </c>
      <c r="L573" s="534">
        <v>200</v>
      </c>
      <c r="M573" s="534">
        <v>200</v>
      </c>
      <c r="N573" s="247" t="e">
        <f>IF(L573="nio",0,IF(L573&gt;0,L573*I573/P573,0))*VLOOKUP(B573,'2-Kosten per locatie'!$A$14:$C$31,3,FALSE)</f>
        <v>#DIV/0!</v>
      </c>
      <c r="O573" s="247" t="e">
        <f>IF(M573&gt;0,M573*I573/Q573,0)*VLOOKUP(B573,'2-Kosten per locatie'!$A$14:$C$31,3,FALSE)</f>
        <v>#DIV/0!</v>
      </c>
      <c r="P573" s="334">
        <f>IF(L573="nio",0,IF(L573&gt;0,VLOOKUP(F573,'3-Productie normen'!A:O,VLOOKUP(L573,'3-Productie normen'!$B$38:$C$48,2,FALSE),FALSE)))*J573</f>
        <v>0</v>
      </c>
      <c r="Q573" s="334">
        <f t="shared" si="25"/>
        <v>0</v>
      </c>
      <c r="R573" s="335" t="str">
        <f>VLOOKUP(F573,'3-Productie normen'!A:P,16,FALSE)</f>
        <v>S</v>
      </c>
      <c r="S573" s="335"/>
      <c r="U573" s="336">
        <f t="shared" si="26"/>
        <v>480</v>
      </c>
      <c r="V573" s="2"/>
    </row>
    <row r="574" spans="1:22" ht="14.1" customHeight="1">
      <c r="A574" s="75">
        <v>574</v>
      </c>
      <c r="B574" s="72" t="s">
        <v>44</v>
      </c>
      <c r="C574" s="539" t="s">
        <v>135</v>
      </c>
      <c r="D574" s="415" t="s">
        <v>905</v>
      </c>
      <c r="E574" s="72" t="s">
        <v>690</v>
      </c>
      <c r="F574" s="72" t="s">
        <v>95</v>
      </c>
      <c r="G574" s="72" t="s">
        <v>186</v>
      </c>
      <c r="H574" s="482" t="s">
        <v>187</v>
      </c>
      <c r="I574" s="537">
        <v>1.2</v>
      </c>
      <c r="J574" s="526"/>
      <c r="K574" s="333">
        <f t="shared" si="24"/>
        <v>400</v>
      </c>
      <c r="L574" s="534">
        <v>200</v>
      </c>
      <c r="M574" s="534">
        <v>200</v>
      </c>
      <c r="N574" s="247" t="e">
        <f>IF(L574="nio",0,IF(L574&gt;0,L574*I574/P574,0))*VLOOKUP(B574,'2-Kosten per locatie'!$A$14:$C$31,3,FALSE)</f>
        <v>#DIV/0!</v>
      </c>
      <c r="O574" s="247" t="e">
        <f>IF(M574&gt;0,M574*I574/Q574,0)*VLOOKUP(B574,'2-Kosten per locatie'!$A$14:$C$31,3,FALSE)</f>
        <v>#DIV/0!</v>
      </c>
      <c r="P574" s="334">
        <f>IF(L574="nio",0,IF(L574&gt;0,VLOOKUP(F574,'3-Productie normen'!A:O,VLOOKUP(L574,'3-Productie normen'!$B$38:$C$48,2,FALSE),FALSE)))*J574</f>
        <v>0</v>
      </c>
      <c r="Q574" s="334">
        <f t="shared" si="25"/>
        <v>0</v>
      </c>
      <c r="R574" s="335" t="str">
        <f>VLOOKUP(F574,'3-Productie normen'!A:P,16,FALSE)</f>
        <v>S</v>
      </c>
      <c r="S574" s="335"/>
      <c r="U574" s="336">
        <f t="shared" si="26"/>
        <v>480</v>
      </c>
      <c r="V574" s="2"/>
    </row>
    <row r="575" spans="1:22" ht="14.1" customHeight="1">
      <c r="A575" s="75">
        <v>575</v>
      </c>
      <c r="B575" s="72" t="s">
        <v>44</v>
      </c>
      <c r="C575" s="539" t="s">
        <v>135</v>
      </c>
      <c r="D575" s="415" t="s">
        <v>906</v>
      </c>
      <c r="E575" s="72" t="s">
        <v>690</v>
      </c>
      <c r="F575" s="72" t="s">
        <v>95</v>
      </c>
      <c r="G575" s="72" t="s">
        <v>186</v>
      </c>
      <c r="H575" s="482" t="s">
        <v>187</v>
      </c>
      <c r="I575" s="537">
        <v>1.2</v>
      </c>
      <c r="J575" s="526"/>
      <c r="K575" s="333">
        <f t="shared" si="24"/>
        <v>400</v>
      </c>
      <c r="L575" s="534">
        <v>200</v>
      </c>
      <c r="M575" s="534">
        <v>200</v>
      </c>
      <c r="N575" s="247" t="e">
        <f>IF(L575="nio",0,IF(L575&gt;0,L575*I575/P575,0))*VLOOKUP(B575,'2-Kosten per locatie'!$A$14:$C$31,3,FALSE)</f>
        <v>#DIV/0!</v>
      </c>
      <c r="O575" s="247" t="e">
        <f>IF(M575&gt;0,M575*I575/Q575,0)*VLOOKUP(B575,'2-Kosten per locatie'!$A$14:$C$31,3,FALSE)</f>
        <v>#DIV/0!</v>
      </c>
      <c r="P575" s="334">
        <f>IF(L575="nio",0,IF(L575&gt;0,VLOOKUP(F575,'3-Productie normen'!A:O,VLOOKUP(L575,'3-Productie normen'!$B$38:$C$48,2,FALSE),FALSE)))*J575</f>
        <v>0</v>
      </c>
      <c r="Q575" s="334">
        <f t="shared" si="25"/>
        <v>0</v>
      </c>
      <c r="R575" s="335" t="str">
        <f>VLOOKUP(F575,'3-Productie normen'!A:P,16,FALSE)</f>
        <v>S</v>
      </c>
      <c r="S575" s="335"/>
      <c r="U575" s="336">
        <f t="shared" si="26"/>
        <v>480</v>
      </c>
      <c r="V575" s="2"/>
    </row>
    <row r="576" spans="1:22" ht="14.1" customHeight="1">
      <c r="A576" s="75">
        <v>576</v>
      </c>
      <c r="B576" s="72" t="s">
        <v>44</v>
      </c>
      <c r="C576" s="539" t="s">
        <v>135</v>
      </c>
      <c r="D576" s="415" t="s">
        <v>907</v>
      </c>
      <c r="E576" s="72" t="s">
        <v>908</v>
      </c>
      <c r="F576" s="72" t="s">
        <v>95</v>
      </c>
      <c r="G576" s="72" t="s">
        <v>186</v>
      </c>
      <c r="H576" s="482" t="s">
        <v>187</v>
      </c>
      <c r="I576" s="537">
        <v>12.28</v>
      </c>
      <c r="J576" s="526"/>
      <c r="K576" s="333">
        <f t="shared" si="24"/>
        <v>400</v>
      </c>
      <c r="L576" s="534">
        <v>200</v>
      </c>
      <c r="M576" s="534">
        <v>200</v>
      </c>
      <c r="N576" s="247" t="e">
        <f>IF(L576="nio",0,IF(L576&gt;0,L576*I576/P576,0))*VLOOKUP(B576,'2-Kosten per locatie'!$A$14:$C$31,3,FALSE)</f>
        <v>#DIV/0!</v>
      </c>
      <c r="O576" s="247" t="e">
        <f>IF(M576&gt;0,M576*I576/Q576,0)*VLOOKUP(B576,'2-Kosten per locatie'!$A$14:$C$31,3,FALSE)</f>
        <v>#DIV/0!</v>
      </c>
      <c r="P576" s="334">
        <f>IF(L576="nio",0,IF(L576&gt;0,VLOOKUP(F576,'3-Productie normen'!A:O,VLOOKUP(L576,'3-Productie normen'!$B$38:$C$48,2,FALSE),FALSE)))*J576</f>
        <v>0</v>
      </c>
      <c r="Q576" s="334">
        <f t="shared" si="25"/>
        <v>0</v>
      </c>
      <c r="R576" s="335" t="str">
        <f>VLOOKUP(F576,'3-Productie normen'!A:P,16,FALSE)</f>
        <v>S</v>
      </c>
      <c r="S576" s="335"/>
      <c r="U576" s="336">
        <f t="shared" si="26"/>
        <v>4912</v>
      </c>
      <c r="V576" s="2"/>
    </row>
    <row r="577" spans="1:22" ht="14.1" customHeight="1">
      <c r="A577" s="75">
        <v>577</v>
      </c>
      <c r="B577" s="72" t="s">
        <v>44</v>
      </c>
      <c r="C577" s="539" t="s">
        <v>135</v>
      </c>
      <c r="D577" s="415" t="s">
        <v>909</v>
      </c>
      <c r="E577" s="72" t="s">
        <v>696</v>
      </c>
      <c r="F577" s="72" t="s">
        <v>95</v>
      </c>
      <c r="G577" s="72" t="s">
        <v>186</v>
      </c>
      <c r="H577" s="482" t="s">
        <v>187</v>
      </c>
      <c r="I577" s="537">
        <v>1.2</v>
      </c>
      <c r="J577" s="526"/>
      <c r="K577" s="333">
        <f t="shared" si="24"/>
        <v>400</v>
      </c>
      <c r="L577" s="534">
        <v>200</v>
      </c>
      <c r="M577" s="540">
        <v>200</v>
      </c>
      <c r="N577" s="247" t="e">
        <f>IF(L577="nio",0,IF(L577&gt;0,L577*I577/P577,0))*VLOOKUP(B577,'2-Kosten per locatie'!$A$14:$C$31,3,FALSE)</f>
        <v>#DIV/0!</v>
      </c>
      <c r="O577" s="247" t="e">
        <f>IF(M577&gt;0,M577*I577/Q577,0)*VLOOKUP(B577,'2-Kosten per locatie'!$A$14:$C$31,3,FALSE)</f>
        <v>#DIV/0!</v>
      </c>
      <c r="P577" s="334">
        <f>IF(L577="nio",0,IF(L577&gt;0,VLOOKUP(F577,'3-Productie normen'!A:O,VLOOKUP(L577,'3-Productie normen'!$B$38:$C$48,2,FALSE),FALSE)))*J577</f>
        <v>0</v>
      </c>
      <c r="Q577" s="334">
        <f t="shared" si="25"/>
        <v>0</v>
      </c>
      <c r="R577" s="335" t="str">
        <f>VLOOKUP(F577,'3-Productie normen'!A:P,16,FALSE)</f>
        <v>S</v>
      </c>
      <c r="S577" s="335"/>
      <c r="U577" s="336">
        <f t="shared" si="26"/>
        <v>480</v>
      </c>
      <c r="V577" s="2"/>
    </row>
    <row r="578" spans="1:22" ht="14.1" customHeight="1">
      <c r="A578" s="75">
        <v>578</v>
      </c>
      <c r="B578" s="72" t="s">
        <v>44</v>
      </c>
      <c r="C578" s="539" t="s">
        <v>135</v>
      </c>
      <c r="D578" s="415" t="s">
        <v>910</v>
      </c>
      <c r="E578" s="72" t="s">
        <v>696</v>
      </c>
      <c r="F578" s="300" t="s">
        <v>95</v>
      </c>
      <c r="G578" s="72" t="s">
        <v>186</v>
      </c>
      <c r="H578" s="482" t="s">
        <v>187</v>
      </c>
      <c r="I578" s="537">
        <v>1.2</v>
      </c>
      <c r="J578" s="526"/>
      <c r="K578" s="333">
        <f t="shared" si="24"/>
        <v>400</v>
      </c>
      <c r="L578" s="534">
        <v>200</v>
      </c>
      <c r="M578" s="540">
        <v>200</v>
      </c>
      <c r="N578" s="247" t="e">
        <f>IF(L578="nio",0,IF(L578&gt;0,L578*I578/P578,0))*VLOOKUP(B578,'2-Kosten per locatie'!$A$14:$C$31,3,FALSE)</f>
        <v>#DIV/0!</v>
      </c>
      <c r="O578" s="247" t="e">
        <f>IF(M578&gt;0,M578*I578/Q578,0)*VLOOKUP(B578,'2-Kosten per locatie'!$A$14:$C$31,3,FALSE)</f>
        <v>#DIV/0!</v>
      </c>
      <c r="P578" s="334">
        <f>IF(L578="nio",0,IF(L578&gt;0,VLOOKUP(F578,'3-Productie normen'!A:O,VLOOKUP(L578,'3-Productie normen'!$B$38:$C$48,2,FALSE),FALSE)))*J578</f>
        <v>0</v>
      </c>
      <c r="Q578" s="334">
        <f t="shared" si="25"/>
        <v>0</v>
      </c>
      <c r="R578" s="335" t="str">
        <f>VLOOKUP(F578,'3-Productie normen'!A:P,16,FALSE)</f>
        <v>S</v>
      </c>
      <c r="S578" s="335"/>
      <c r="U578" s="336">
        <f t="shared" si="26"/>
        <v>480</v>
      </c>
      <c r="V578" s="2"/>
    </row>
    <row r="579" spans="1:22" ht="14.1" customHeight="1">
      <c r="A579" s="75">
        <v>579</v>
      </c>
      <c r="B579" s="72" t="s">
        <v>44</v>
      </c>
      <c r="C579" s="539" t="s">
        <v>135</v>
      </c>
      <c r="D579" s="415" t="s">
        <v>911</v>
      </c>
      <c r="E579" s="72" t="s">
        <v>696</v>
      </c>
      <c r="F579" s="72" t="s">
        <v>95</v>
      </c>
      <c r="G579" s="72" t="s">
        <v>186</v>
      </c>
      <c r="H579" s="482" t="s">
        <v>187</v>
      </c>
      <c r="I579" s="537">
        <v>1.2</v>
      </c>
      <c r="J579" s="526"/>
      <c r="K579" s="333">
        <f t="shared" si="24"/>
        <v>400</v>
      </c>
      <c r="L579" s="534">
        <v>200</v>
      </c>
      <c r="M579" s="540">
        <v>200</v>
      </c>
      <c r="N579" s="247" t="e">
        <f>IF(L579="nio",0,IF(L579&gt;0,L579*I579/P579,0))*VLOOKUP(B579,'2-Kosten per locatie'!$A$14:$C$31,3,FALSE)</f>
        <v>#DIV/0!</v>
      </c>
      <c r="O579" s="247" t="e">
        <f>IF(M579&gt;0,M579*I579/Q579,0)*VLOOKUP(B579,'2-Kosten per locatie'!$A$14:$C$31,3,FALSE)</f>
        <v>#DIV/0!</v>
      </c>
      <c r="P579" s="334">
        <f>IF(L579="nio",0,IF(L579&gt;0,VLOOKUP(F579,'3-Productie normen'!A:O,VLOOKUP(L579,'3-Productie normen'!$B$38:$C$48,2,FALSE),FALSE)))*J579</f>
        <v>0</v>
      </c>
      <c r="Q579" s="334">
        <f t="shared" si="25"/>
        <v>0</v>
      </c>
      <c r="R579" s="335" t="str">
        <f>VLOOKUP(F579,'3-Productie normen'!A:P,16,FALSE)</f>
        <v>S</v>
      </c>
      <c r="S579" s="335"/>
      <c r="U579" s="336">
        <f t="shared" si="26"/>
        <v>480</v>
      </c>
      <c r="V579" s="2"/>
    </row>
    <row r="580" spans="1:22" ht="14.1" customHeight="1">
      <c r="A580" s="75">
        <v>580</v>
      </c>
      <c r="B580" s="72" t="s">
        <v>44</v>
      </c>
      <c r="C580" s="539" t="s">
        <v>135</v>
      </c>
      <c r="D580" s="415" t="s">
        <v>143</v>
      </c>
      <c r="E580" s="72" t="s">
        <v>912</v>
      </c>
      <c r="F580" s="72" t="s">
        <v>76</v>
      </c>
      <c r="G580" s="72" t="s">
        <v>240</v>
      </c>
      <c r="H580" s="482" t="s">
        <v>196</v>
      </c>
      <c r="I580" s="537">
        <v>48.2</v>
      </c>
      <c r="J580" s="526"/>
      <c r="K580" s="333">
        <f t="shared" si="24"/>
        <v>120</v>
      </c>
      <c r="L580" s="534">
        <v>120</v>
      </c>
      <c r="M580" s="540"/>
      <c r="N580" s="247" t="e">
        <f>IF(L580="nio",0,IF(L580&gt;0,L580*I580/P580,0))*VLOOKUP(B580,'2-Kosten per locatie'!$A$14:$C$31,3,FALSE)</f>
        <v>#DIV/0!</v>
      </c>
      <c r="O580" s="247">
        <f>IF(M580&gt;0,M580*I580/Q580,0)*VLOOKUP(B580,'2-Kosten per locatie'!$A$14:$C$31,3,FALSE)</f>
        <v>0</v>
      </c>
      <c r="P580" s="334">
        <f>IF(L580="nio",0,IF(L580&gt;0,VLOOKUP(F580,'3-Productie normen'!A:O,VLOOKUP(L580,'3-Productie normen'!$B$38:$C$48,2,FALSE),FALSE)))*J580</f>
        <v>0</v>
      </c>
      <c r="Q580" s="334">
        <f t="shared" si="25"/>
        <v>0</v>
      </c>
      <c r="R580" s="335" t="str">
        <f>VLOOKUP(F580,'3-Productie normen'!A:P,16,FALSE)</f>
        <v>B</v>
      </c>
      <c r="S580" s="335"/>
      <c r="U580" s="336">
        <f t="shared" si="26"/>
        <v>5784</v>
      </c>
      <c r="V580" s="2"/>
    </row>
    <row r="581" spans="1:22" ht="14.1" customHeight="1">
      <c r="A581" s="75">
        <v>581</v>
      </c>
      <c r="B581" s="72" t="s">
        <v>44</v>
      </c>
      <c r="C581" s="539" t="s">
        <v>135</v>
      </c>
      <c r="D581" s="415" t="s">
        <v>144</v>
      </c>
      <c r="E581" s="72" t="s">
        <v>913</v>
      </c>
      <c r="F581" s="72" t="s">
        <v>76</v>
      </c>
      <c r="G581" s="72" t="s">
        <v>138</v>
      </c>
      <c r="H581" s="482" t="s">
        <v>138</v>
      </c>
      <c r="I581" s="537">
        <v>28.1</v>
      </c>
      <c r="J581" s="526"/>
      <c r="K581" s="333">
        <f t="shared" si="24"/>
        <v>120</v>
      </c>
      <c r="L581" s="534">
        <v>120</v>
      </c>
      <c r="M581" s="540"/>
      <c r="N581" s="247" t="e">
        <f>IF(L581="nio",0,IF(L581&gt;0,L581*I581/P581,0))*VLOOKUP(B581,'2-Kosten per locatie'!$A$14:$C$31,3,FALSE)</f>
        <v>#DIV/0!</v>
      </c>
      <c r="O581" s="247">
        <f>IF(M581&gt;0,M581*I581/Q581,0)*VLOOKUP(B581,'2-Kosten per locatie'!$A$14:$C$31,3,FALSE)</f>
        <v>0</v>
      </c>
      <c r="P581" s="334">
        <f>IF(L581="nio",0,IF(L581&gt;0,VLOOKUP(F581,'3-Productie normen'!A:O,VLOOKUP(L581,'3-Productie normen'!$B$38:$C$48,2,FALSE),FALSE)))*J581</f>
        <v>0</v>
      </c>
      <c r="Q581" s="334">
        <f t="shared" si="25"/>
        <v>0</v>
      </c>
      <c r="R581" s="335" t="str">
        <f>VLOOKUP(F581,'3-Productie normen'!A:P,16,FALSE)</f>
        <v>B</v>
      </c>
      <c r="S581" s="335"/>
      <c r="U581" s="336">
        <f t="shared" si="26"/>
        <v>3372</v>
      </c>
      <c r="V581" s="2"/>
    </row>
    <row r="582" spans="1:22" ht="14.1" customHeight="1">
      <c r="A582" s="75">
        <v>582</v>
      </c>
      <c r="B582" s="72" t="s">
        <v>44</v>
      </c>
      <c r="C582" s="539" t="s">
        <v>135</v>
      </c>
      <c r="D582" s="415" t="s">
        <v>148</v>
      </c>
      <c r="E582" s="72" t="s">
        <v>638</v>
      </c>
      <c r="F582" s="300" t="s">
        <v>100</v>
      </c>
      <c r="G582" s="72" t="s">
        <v>138</v>
      </c>
      <c r="H582" s="482" t="s">
        <v>138</v>
      </c>
      <c r="I582" s="537">
        <v>39</v>
      </c>
      <c r="J582" s="526"/>
      <c r="K582" s="333">
        <f t="shared" si="24"/>
        <v>0</v>
      </c>
      <c r="L582" s="534" t="s">
        <v>147</v>
      </c>
      <c r="M582" s="534"/>
      <c r="N582" s="247">
        <f>IF(L582="nio",0,IF(L582&gt;0,L582*I582/P582,0))*VLOOKUP(B582,'2-Kosten per locatie'!$A$14:$C$31,3,FALSE)</f>
        <v>0</v>
      </c>
      <c r="O582" s="247">
        <f>IF(M582&gt;0,M582*I582/Q582,0)*VLOOKUP(B582,'2-Kosten per locatie'!$A$14:$C$31,3,FALSE)</f>
        <v>0</v>
      </c>
      <c r="P582" s="334">
        <f>IF(L582="nio",0,IF(L582&gt;0,VLOOKUP(F582,'3-Productie normen'!A:O,VLOOKUP(L582,'3-Productie normen'!$B$38:$C$48,2,FALSE),FALSE)))*J582</f>
        <v>0</v>
      </c>
      <c r="Q582" s="334">
        <f t="shared" si="25"/>
        <v>0</v>
      </c>
      <c r="R582" s="335" t="str">
        <f>VLOOKUP(F582,'3-Productie normen'!A:P,16,FALSE)</f>
        <v>nvt</v>
      </c>
      <c r="S582" s="335"/>
      <c r="U582" s="336">
        <f t="shared" si="26"/>
        <v>0</v>
      </c>
      <c r="V582" s="2"/>
    </row>
    <row r="583" spans="1:22" ht="14.1" customHeight="1">
      <c r="A583" s="75">
        <v>583</v>
      </c>
      <c r="B583" s="72" t="s">
        <v>44</v>
      </c>
      <c r="C583" s="539" t="s">
        <v>135</v>
      </c>
      <c r="D583" s="415" t="s">
        <v>149</v>
      </c>
      <c r="E583" s="72" t="s">
        <v>914</v>
      </c>
      <c r="F583" s="300" t="s">
        <v>93</v>
      </c>
      <c r="G583" s="72" t="s">
        <v>138</v>
      </c>
      <c r="H583" s="482" t="s">
        <v>138</v>
      </c>
      <c r="I583" s="537">
        <v>139.9</v>
      </c>
      <c r="J583" s="526"/>
      <c r="K583" s="333">
        <f t="shared" si="24"/>
        <v>200</v>
      </c>
      <c r="L583" s="534">
        <v>200</v>
      </c>
      <c r="M583" s="534"/>
      <c r="N583" s="247" t="e">
        <f>IF(L583="nio",0,IF(L583&gt;0,L583*I583/P583,0))*VLOOKUP(B583,'2-Kosten per locatie'!$A$14:$C$31,3,FALSE)</f>
        <v>#DIV/0!</v>
      </c>
      <c r="O583" s="247">
        <f>IF(M583&gt;0,M583*I583/Q583,0)*VLOOKUP(B583,'2-Kosten per locatie'!$A$14:$C$31,3,FALSE)</f>
        <v>0</v>
      </c>
      <c r="P583" s="334">
        <f>IF(L583="nio",0,IF(L583&gt;0,VLOOKUP(F583,'3-Productie normen'!A:O,VLOOKUP(L583,'3-Productie normen'!$B$38:$C$48,2,FALSE),FALSE)))*J583</f>
        <v>0</v>
      </c>
      <c r="Q583" s="334">
        <f t="shared" si="25"/>
        <v>0</v>
      </c>
      <c r="R583" s="335" t="str">
        <f>VLOOKUP(F583,'3-Productie normen'!A:P,16,FALSE)</f>
        <v>L</v>
      </c>
      <c r="S583" s="335"/>
      <c r="U583" s="336">
        <f t="shared" si="26"/>
        <v>27980</v>
      </c>
      <c r="V583" s="2"/>
    </row>
    <row r="584" spans="1:22" ht="14.1" customHeight="1">
      <c r="A584" s="75">
        <v>584</v>
      </c>
      <c r="B584" s="72" t="s">
        <v>44</v>
      </c>
      <c r="C584" s="539" t="s">
        <v>135</v>
      </c>
      <c r="D584" s="415" t="s">
        <v>243</v>
      </c>
      <c r="E584" s="72" t="s">
        <v>915</v>
      </c>
      <c r="F584" s="300" t="s">
        <v>93</v>
      </c>
      <c r="G584" s="72" t="s">
        <v>138</v>
      </c>
      <c r="H584" s="482" t="s">
        <v>138</v>
      </c>
      <c r="I584" s="537">
        <v>25.4</v>
      </c>
      <c r="J584" s="526"/>
      <c r="K584" s="333">
        <f t="shared" ref="K584:K647" si="27">SUM(L584:M584)</f>
        <v>200</v>
      </c>
      <c r="L584" s="534">
        <v>200</v>
      </c>
      <c r="M584" s="534"/>
      <c r="N584" s="247" t="e">
        <f>IF(L584="nio",0,IF(L584&gt;0,L584*I584/P584,0))*VLOOKUP(B584,'2-Kosten per locatie'!$A$14:$C$31,3,FALSE)</f>
        <v>#DIV/0!</v>
      </c>
      <c r="O584" s="247">
        <f>IF(M584&gt;0,M584*I584/Q584,0)*VLOOKUP(B584,'2-Kosten per locatie'!$A$14:$C$31,3,FALSE)</f>
        <v>0</v>
      </c>
      <c r="P584" s="334">
        <f>IF(L584="nio",0,IF(L584&gt;0,VLOOKUP(F584,'3-Productie normen'!A:O,VLOOKUP(L584,'3-Productie normen'!$B$38:$C$48,2,FALSE),FALSE)))*J584</f>
        <v>0</v>
      </c>
      <c r="Q584" s="334">
        <f t="shared" ref="Q584:Q647" si="28">IF(M584&gt;0,P584*$Q$8,0)</f>
        <v>0</v>
      </c>
      <c r="R584" s="335" t="str">
        <f>VLOOKUP(F584,'3-Productie normen'!A:P,16,FALSE)</f>
        <v>L</v>
      </c>
      <c r="S584" s="335"/>
      <c r="U584" s="336">
        <f t="shared" ref="U584:U647" si="29">K584*I584</f>
        <v>5080</v>
      </c>
      <c r="V584" s="2"/>
    </row>
    <row r="585" spans="1:22" ht="14.1" customHeight="1">
      <c r="A585" s="75">
        <v>585</v>
      </c>
      <c r="B585" s="72" t="s">
        <v>44</v>
      </c>
      <c r="C585" s="539" t="s">
        <v>135</v>
      </c>
      <c r="D585" s="415" t="s">
        <v>245</v>
      </c>
      <c r="E585" s="72" t="s">
        <v>916</v>
      </c>
      <c r="F585" s="300" t="s">
        <v>100</v>
      </c>
      <c r="G585" s="72" t="s">
        <v>138</v>
      </c>
      <c r="H585" s="482" t="s">
        <v>138</v>
      </c>
      <c r="I585" s="537">
        <v>19.3</v>
      </c>
      <c r="J585" s="526"/>
      <c r="K585" s="333">
        <f t="shared" si="27"/>
        <v>0</v>
      </c>
      <c r="L585" s="534" t="s">
        <v>147</v>
      </c>
      <c r="M585" s="534"/>
      <c r="N585" s="247">
        <f>IF(L585="nio",0,IF(L585&gt;0,L585*I585/P585,0))*VLOOKUP(B585,'2-Kosten per locatie'!$A$14:$C$31,3,FALSE)</f>
        <v>0</v>
      </c>
      <c r="O585" s="247">
        <f>IF(M585&gt;0,M585*I585/Q585,0)*VLOOKUP(B585,'2-Kosten per locatie'!$A$14:$C$31,3,FALSE)</f>
        <v>0</v>
      </c>
      <c r="P585" s="334">
        <f>IF(L585="nio",0,IF(L585&gt;0,VLOOKUP(F585,'3-Productie normen'!A:O,VLOOKUP(L585,'3-Productie normen'!$B$38:$C$48,2,FALSE),FALSE)))*J585</f>
        <v>0</v>
      </c>
      <c r="Q585" s="334">
        <f t="shared" si="28"/>
        <v>0</v>
      </c>
      <c r="R585" s="335" t="str">
        <f>VLOOKUP(F585,'3-Productie normen'!A:P,16,FALSE)</f>
        <v>nvt</v>
      </c>
      <c r="S585" s="335"/>
      <c r="U585" s="336">
        <f t="shared" si="29"/>
        <v>0</v>
      </c>
      <c r="V585" s="2"/>
    </row>
    <row r="586" spans="1:22" ht="14.1" customHeight="1">
      <c r="A586" s="75">
        <v>586</v>
      </c>
      <c r="B586" s="72" t="s">
        <v>44</v>
      </c>
      <c r="C586" s="539" t="s">
        <v>135</v>
      </c>
      <c r="D586" s="415" t="s">
        <v>917</v>
      </c>
      <c r="E586" s="72" t="s">
        <v>918</v>
      </c>
      <c r="F586" s="300" t="s">
        <v>93</v>
      </c>
      <c r="G586" s="72" t="s">
        <v>138</v>
      </c>
      <c r="H586" s="482" t="s">
        <v>138</v>
      </c>
      <c r="I586" s="537">
        <v>23</v>
      </c>
      <c r="J586" s="526"/>
      <c r="K586" s="333">
        <f t="shared" si="27"/>
        <v>200</v>
      </c>
      <c r="L586" s="534">
        <v>200</v>
      </c>
      <c r="M586" s="534"/>
      <c r="N586" s="247" t="e">
        <f>IF(L586="nio",0,IF(L586&gt;0,L586*I586/P586,0))*VLOOKUP(B586,'2-Kosten per locatie'!$A$14:$C$31,3,FALSE)</f>
        <v>#DIV/0!</v>
      </c>
      <c r="O586" s="247">
        <f>IF(M586&gt;0,M586*I586/Q586,0)*VLOOKUP(B586,'2-Kosten per locatie'!$A$14:$C$31,3,FALSE)</f>
        <v>0</v>
      </c>
      <c r="P586" s="334">
        <f>IF(L586="nio",0,IF(L586&gt;0,VLOOKUP(F586,'3-Productie normen'!A:O,VLOOKUP(L586,'3-Productie normen'!$B$38:$C$48,2,FALSE),FALSE)))*J586</f>
        <v>0</v>
      </c>
      <c r="Q586" s="334">
        <f t="shared" si="28"/>
        <v>0</v>
      </c>
      <c r="R586" s="335" t="str">
        <f>VLOOKUP(F586,'3-Productie normen'!A:P,16,FALSE)</f>
        <v>L</v>
      </c>
      <c r="S586" s="335"/>
      <c r="U586" s="336">
        <f t="shared" si="29"/>
        <v>4600</v>
      </c>
      <c r="V586" s="2"/>
    </row>
    <row r="587" spans="1:22" ht="14.1" customHeight="1">
      <c r="A587" s="75">
        <v>587</v>
      </c>
      <c r="B587" s="72" t="s">
        <v>44</v>
      </c>
      <c r="C587" s="539" t="s">
        <v>135</v>
      </c>
      <c r="D587" s="415" t="s">
        <v>919</v>
      </c>
      <c r="E587" s="72" t="s">
        <v>920</v>
      </c>
      <c r="F587" s="72" t="s">
        <v>84</v>
      </c>
      <c r="G587" s="72" t="s">
        <v>890</v>
      </c>
      <c r="H587" s="482" t="s">
        <v>237</v>
      </c>
      <c r="I587" s="537">
        <v>12</v>
      </c>
      <c r="J587" s="526"/>
      <c r="K587" s="333">
        <f t="shared" si="27"/>
        <v>200</v>
      </c>
      <c r="L587" s="534">
        <v>200</v>
      </c>
      <c r="M587" s="534"/>
      <c r="N587" s="247" t="e">
        <f>IF(L587="nio",0,IF(L587&gt;0,L587*I587/P587,0))*VLOOKUP(B587,'2-Kosten per locatie'!$A$14:$C$31,3,FALSE)</f>
        <v>#DIV/0!</v>
      </c>
      <c r="O587" s="247">
        <f>IF(M587&gt;0,M587*I587/Q587,0)*VLOOKUP(B587,'2-Kosten per locatie'!$A$14:$C$31,3,FALSE)</f>
        <v>0</v>
      </c>
      <c r="P587" s="334">
        <f>IF(L587="nio",0,IF(L587&gt;0,VLOOKUP(F587,'3-Productie normen'!A:O,VLOOKUP(L587,'3-Productie normen'!$B$38:$C$48,2,FALSE),FALSE)))*J587</f>
        <v>0</v>
      </c>
      <c r="Q587" s="334">
        <f t="shared" si="28"/>
        <v>0</v>
      </c>
      <c r="R587" s="335" t="str">
        <f>VLOOKUP(F587,'3-Productie normen'!A:P,16,FALSE)</f>
        <v>V</v>
      </c>
      <c r="S587" s="335"/>
      <c r="U587" s="336">
        <f t="shared" si="29"/>
        <v>2400</v>
      </c>
      <c r="V587" s="2"/>
    </row>
    <row r="588" spans="1:22" ht="14.1" customHeight="1">
      <c r="A588" s="75">
        <v>588</v>
      </c>
      <c r="B588" s="72" t="s">
        <v>44</v>
      </c>
      <c r="C588" s="539" t="s">
        <v>135</v>
      </c>
      <c r="D588" s="415" t="s">
        <v>921</v>
      </c>
      <c r="E588" s="72" t="s">
        <v>922</v>
      </c>
      <c r="F588" s="300" t="s">
        <v>93</v>
      </c>
      <c r="G588" s="72" t="s">
        <v>138</v>
      </c>
      <c r="H588" s="482" t="s">
        <v>138</v>
      </c>
      <c r="I588" s="537">
        <v>163.1</v>
      </c>
      <c r="J588" s="526"/>
      <c r="K588" s="333">
        <f t="shared" si="27"/>
        <v>200</v>
      </c>
      <c r="L588" s="534">
        <v>200</v>
      </c>
      <c r="M588" s="534"/>
      <c r="N588" s="247" t="e">
        <f>IF(L588="nio",0,IF(L588&gt;0,L588*I588/P588,0))*VLOOKUP(B588,'2-Kosten per locatie'!$A$14:$C$31,3,FALSE)</f>
        <v>#DIV/0!</v>
      </c>
      <c r="O588" s="247">
        <f>IF(M588&gt;0,M588*I588/Q588,0)*VLOOKUP(B588,'2-Kosten per locatie'!$A$14:$C$31,3,FALSE)</f>
        <v>0</v>
      </c>
      <c r="P588" s="334">
        <f>IF(L588="nio",0,IF(L588&gt;0,VLOOKUP(F588,'3-Productie normen'!A:O,VLOOKUP(L588,'3-Productie normen'!$B$38:$C$48,2,FALSE),FALSE)))*J588</f>
        <v>0</v>
      </c>
      <c r="Q588" s="334">
        <f t="shared" si="28"/>
        <v>0</v>
      </c>
      <c r="R588" s="335" t="str">
        <f>VLOOKUP(F588,'3-Productie normen'!A:P,16,FALSE)</f>
        <v>L</v>
      </c>
      <c r="S588" s="335"/>
      <c r="U588" s="336">
        <f t="shared" si="29"/>
        <v>32620</v>
      </c>
      <c r="V588" s="2"/>
    </row>
    <row r="589" spans="1:22" ht="14.1" customHeight="1">
      <c r="A589" s="75">
        <v>589</v>
      </c>
      <c r="B589" s="72" t="s">
        <v>44</v>
      </c>
      <c r="C589" s="539" t="s">
        <v>135</v>
      </c>
      <c r="D589" s="415" t="s">
        <v>923</v>
      </c>
      <c r="E589" s="72" t="s">
        <v>924</v>
      </c>
      <c r="F589" s="72" t="s">
        <v>86</v>
      </c>
      <c r="G589" s="72" t="s">
        <v>240</v>
      </c>
      <c r="H589" s="482" t="s">
        <v>196</v>
      </c>
      <c r="I589" s="537">
        <v>155.9</v>
      </c>
      <c r="J589" s="526"/>
      <c r="K589" s="333">
        <f t="shared" si="27"/>
        <v>200</v>
      </c>
      <c r="L589" s="534">
        <v>200</v>
      </c>
      <c r="M589" s="534"/>
      <c r="N589" s="247" t="e">
        <f>IF(L589="nio",0,IF(L589&gt;0,L589*I589/P589,0))*VLOOKUP(B589,'2-Kosten per locatie'!$A$14:$C$31,3,FALSE)</f>
        <v>#DIV/0!</v>
      </c>
      <c r="O589" s="247">
        <f>IF(M589&gt;0,M589*I589/Q589,0)*VLOOKUP(B589,'2-Kosten per locatie'!$A$14:$C$31,3,FALSE)</f>
        <v>0</v>
      </c>
      <c r="P589" s="334">
        <f>IF(L589="nio",0,IF(L589&gt;0,VLOOKUP(F589,'3-Productie normen'!A:O,VLOOKUP(L589,'3-Productie normen'!$B$38:$C$48,2,FALSE),FALSE)))*J589</f>
        <v>0</v>
      </c>
      <c r="Q589" s="334">
        <f t="shared" si="28"/>
        <v>0</v>
      </c>
      <c r="R589" s="335" t="str">
        <f>VLOOKUP(F589,'3-Productie normen'!A:P,16,FALSE)</f>
        <v>V</v>
      </c>
      <c r="S589" s="335"/>
      <c r="U589" s="336">
        <f t="shared" si="29"/>
        <v>31180</v>
      </c>
      <c r="V589" s="2"/>
    </row>
    <row r="590" spans="1:22" ht="14.1" customHeight="1">
      <c r="A590" s="75">
        <v>590</v>
      </c>
      <c r="B590" s="72" t="s">
        <v>44</v>
      </c>
      <c r="C590" s="539" t="s">
        <v>135</v>
      </c>
      <c r="D590" s="415" t="s">
        <v>925</v>
      </c>
      <c r="E590" s="72" t="s">
        <v>901</v>
      </c>
      <c r="F590" s="72" t="s">
        <v>95</v>
      </c>
      <c r="G590" s="72" t="s">
        <v>186</v>
      </c>
      <c r="H590" s="482" t="s">
        <v>187</v>
      </c>
      <c r="I590" s="537">
        <v>19.98</v>
      </c>
      <c r="J590" s="526"/>
      <c r="K590" s="333">
        <f t="shared" si="27"/>
        <v>400</v>
      </c>
      <c r="L590" s="534">
        <v>200</v>
      </c>
      <c r="M590" s="534">
        <v>200</v>
      </c>
      <c r="N590" s="247" t="e">
        <f>IF(L590="nio",0,IF(L590&gt;0,L590*I590/P590,0))*VLOOKUP(B590,'2-Kosten per locatie'!$A$14:$C$31,3,FALSE)</f>
        <v>#DIV/0!</v>
      </c>
      <c r="O590" s="247" t="e">
        <f>IF(M590&gt;0,M590*I590/Q590,0)*VLOOKUP(B590,'2-Kosten per locatie'!$A$14:$C$31,3,FALSE)</f>
        <v>#DIV/0!</v>
      </c>
      <c r="P590" s="334">
        <f>IF(L590="nio",0,IF(L590&gt;0,VLOOKUP(F590,'3-Productie normen'!A:O,VLOOKUP(L590,'3-Productie normen'!$B$38:$C$48,2,FALSE),FALSE)))*J590</f>
        <v>0</v>
      </c>
      <c r="Q590" s="334">
        <f t="shared" si="28"/>
        <v>0</v>
      </c>
      <c r="R590" s="335" t="str">
        <f>VLOOKUP(F590,'3-Productie normen'!A:P,16,FALSE)</f>
        <v>S</v>
      </c>
      <c r="S590" s="335"/>
      <c r="U590" s="336">
        <f t="shared" si="29"/>
        <v>7992</v>
      </c>
      <c r="V590" s="2"/>
    </row>
    <row r="591" spans="1:22" ht="14.1" customHeight="1">
      <c r="A591" s="75">
        <v>591</v>
      </c>
      <c r="B591" s="72" t="s">
        <v>44</v>
      </c>
      <c r="C591" s="539" t="s">
        <v>135</v>
      </c>
      <c r="D591" s="415" t="s">
        <v>926</v>
      </c>
      <c r="E591" s="72" t="s">
        <v>690</v>
      </c>
      <c r="F591" s="72" t="s">
        <v>95</v>
      </c>
      <c r="G591" s="72" t="s">
        <v>186</v>
      </c>
      <c r="H591" s="482" t="s">
        <v>187</v>
      </c>
      <c r="I591" s="537">
        <v>1.2</v>
      </c>
      <c r="J591" s="526"/>
      <c r="K591" s="333">
        <f t="shared" si="27"/>
        <v>400</v>
      </c>
      <c r="L591" s="534">
        <v>200</v>
      </c>
      <c r="M591" s="534">
        <v>200</v>
      </c>
      <c r="N591" s="247" t="e">
        <f>IF(L591="nio",0,IF(L591&gt;0,L591*I591/P591,0))*VLOOKUP(B591,'2-Kosten per locatie'!$A$14:$C$31,3,FALSE)</f>
        <v>#DIV/0!</v>
      </c>
      <c r="O591" s="247" t="e">
        <f>IF(M591&gt;0,M591*I591/Q591,0)*VLOOKUP(B591,'2-Kosten per locatie'!$A$14:$C$31,3,FALSE)</f>
        <v>#DIV/0!</v>
      </c>
      <c r="P591" s="334">
        <f>IF(L591="nio",0,IF(L591&gt;0,VLOOKUP(F591,'3-Productie normen'!A:O,VLOOKUP(L591,'3-Productie normen'!$B$38:$C$48,2,FALSE),FALSE)))*J591</f>
        <v>0</v>
      </c>
      <c r="Q591" s="334">
        <f t="shared" si="28"/>
        <v>0</v>
      </c>
      <c r="R591" s="335" t="str">
        <f>VLOOKUP(F591,'3-Productie normen'!A:P,16,FALSE)</f>
        <v>S</v>
      </c>
      <c r="S591" s="335"/>
      <c r="U591" s="336">
        <f t="shared" si="29"/>
        <v>480</v>
      </c>
      <c r="V591" s="2"/>
    </row>
    <row r="592" spans="1:22" ht="14.1" customHeight="1">
      <c r="A592" s="75">
        <v>592</v>
      </c>
      <c r="B592" s="72" t="s">
        <v>44</v>
      </c>
      <c r="C592" s="539" t="s">
        <v>135</v>
      </c>
      <c r="D592" s="415" t="s">
        <v>927</v>
      </c>
      <c r="E592" s="72" t="s">
        <v>928</v>
      </c>
      <c r="F592" s="72" t="s">
        <v>97</v>
      </c>
      <c r="G592" s="72" t="s">
        <v>240</v>
      </c>
      <c r="H592" s="482" t="s">
        <v>196</v>
      </c>
      <c r="I592" s="537">
        <v>20.6</v>
      </c>
      <c r="J592" s="526"/>
      <c r="K592" s="333">
        <f t="shared" si="27"/>
        <v>200</v>
      </c>
      <c r="L592" s="534">
        <v>200</v>
      </c>
      <c r="M592" s="540"/>
      <c r="N592" s="247" t="e">
        <f>IF(L592="nio",0,IF(L592&gt;0,L592*I592/P592,0))*VLOOKUP(B592,'2-Kosten per locatie'!$A$14:$C$31,3,FALSE)</f>
        <v>#DIV/0!</v>
      </c>
      <c r="O592" s="247">
        <f>IF(M592&gt;0,M592*I592/Q592,0)*VLOOKUP(B592,'2-Kosten per locatie'!$A$14:$C$31,3,FALSE)</f>
        <v>0</v>
      </c>
      <c r="P592" s="334">
        <f>IF(L592="nio",0,IF(L592&gt;0,VLOOKUP(F592,'3-Productie normen'!A:O,VLOOKUP(L592,'3-Productie normen'!$B$38:$C$48,2,FALSE),FALSE)))*J592</f>
        <v>0</v>
      </c>
      <c r="Q592" s="334">
        <f t="shared" si="28"/>
        <v>0</v>
      </c>
      <c r="R592" s="335" t="str">
        <f>VLOOKUP(F592,'3-Productie normen'!A:P,16,FALSE)</f>
        <v>V</v>
      </c>
      <c r="S592" s="335"/>
      <c r="U592" s="336">
        <f t="shared" si="29"/>
        <v>4120</v>
      </c>
      <c r="V592" s="2"/>
    </row>
    <row r="593" spans="1:22" ht="14.1" customHeight="1">
      <c r="A593" s="75">
        <v>593</v>
      </c>
      <c r="B593" s="72" t="s">
        <v>44</v>
      </c>
      <c r="C593" s="539" t="s">
        <v>135</v>
      </c>
      <c r="D593" s="415" t="s">
        <v>929</v>
      </c>
      <c r="E593" s="72" t="s">
        <v>690</v>
      </c>
      <c r="F593" s="300" t="s">
        <v>95</v>
      </c>
      <c r="G593" s="72" t="s">
        <v>186</v>
      </c>
      <c r="H593" s="482" t="s">
        <v>187</v>
      </c>
      <c r="I593" s="537">
        <v>1.2</v>
      </c>
      <c r="J593" s="526"/>
      <c r="K593" s="333">
        <f t="shared" si="27"/>
        <v>400</v>
      </c>
      <c r="L593" s="534">
        <v>200</v>
      </c>
      <c r="M593" s="540">
        <v>200</v>
      </c>
      <c r="N593" s="247" t="e">
        <f>IF(L593="nio",0,IF(L593&gt;0,L593*I593/P593,0))*VLOOKUP(B593,'2-Kosten per locatie'!$A$14:$C$31,3,FALSE)</f>
        <v>#DIV/0!</v>
      </c>
      <c r="O593" s="247" t="e">
        <f>IF(M593&gt;0,M593*I593/Q593,0)*VLOOKUP(B593,'2-Kosten per locatie'!$A$14:$C$31,3,FALSE)</f>
        <v>#DIV/0!</v>
      </c>
      <c r="P593" s="334">
        <f>IF(L593="nio",0,IF(L593&gt;0,VLOOKUP(F593,'3-Productie normen'!A:O,VLOOKUP(L593,'3-Productie normen'!$B$38:$C$48,2,FALSE),FALSE)))*J593</f>
        <v>0</v>
      </c>
      <c r="Q593" s="334">
        <f t="shared" si="28"/>
        <v>0</v>
      </c>
      <c r="R593" s="335" t="str">
        <f>VLOOKUP(F593,'3-Productie normen'!A:P,16,FALSE)</f>
        <v>S</v>
      </c>
      <c r="S593" s="335"/>
      <c r="U593" s="336">
        <f t="shared" si="29"/>
        <v>480</v>
      </c>
      <c r="V593" s="2"/>
    </row>
    <row r="594" spans="1:22" ht="14.1" customHeight="1">
      <c r="A594" s="75">
        <v>594</v>
      </c>
      <c r="B594" s="72" t="s">
        <v>44</v>
      </c>
      <c r="C594" s="539" t="s">
        <v>135</v>
      </c>
      <c r="D594" s="415" t="s">
        <v>930</v>
      </c>
      <c r="E594" s="72" t="s">
        <v>690</v>
      </c>
      <c r="F594" s="72" t="s">
        <v>95</v>
      </c>
      <c r="G594" s="72" t="s">
        <v>186</v>
      </c>
      <c r="H594" s="482" t="s">
        <v>187</v>
      </c>
      <c r="I594" s="537">
        <v>1.2</v>
      </c>
      <c r="J594" s="526"/>
      <c r="K594" s="333">
        <f t="shared" si="27"/>
        <v>400</v>
      </c>
      <c r="L594" s="534">
        <v>200</v>
      </c>
      <c r="M594" s="540">
        <v>200</v>
      </c>
      <c r="N594" s="247" t="e">
        <f>IF(L594="nio",0,IF(L594&gt;0,L594*I594/P594,0))*VLOOKUP(B594,'2-Kosten per locatie'!$A$14:$C$31,3,FALSE)</f>
        <v>#DIV/0!</v>
      </c>
      <c r="O594" s="247" t="e">
        <f>IF(M594&gt;0,M594*I594/Q594,0)*VLOOKUP(B594,'2-Kosten per locatie'!$A$14:$C$31,3,FALSE)</f>
        <v>#DIV/0!</v>
      </c>
      <c r="P594" s="334">
        <f>IF(L594="nio",0,IF(L594&gt;0,VLOOKUP(F594,'3-Productie normen'!A:O,VLOOKUP(L594,'3-Productie normen'!$B$38:$C$48,2,FALSE),FALSE)))*J594</f>
        <v>0</v>
      </c>
      <c r="Q594" s="334">
        <f t="shared" si="28"/>
        <v>0</v>
      </c>
      <c r="R594" s="335" t="str">
        <f>VLOOKUP(F594,'3-Productie normen'!A:P,16,FALSE)</f>
        <v>S</v>
      </c>
      <c r="S594" s="335"/>
      <c r="U594" s="336">
        <f t="shared" si="29"/>
        <v>480</v>
      </c>
      <c r="V594" s="2"/>
    </row>
    <row r="595" spans="1:22" ht="14.1" customHeight="1">
      <c r="A595" s="75">
        <v>595</v>
      </c>
      <c r="B595" s="72" t="s">
        <v>44</v>
      </c>
      <c r="C595" s="539" t="s">
        <v>135</v>
      </c>
      <c r="D595" s="415" t="s">
        <v>931</v>
      </c>
      <c r="E595" s="72" t="s">
        <v>690</v>
      </c>
      <c r="F595" s="72" t="s">
        <v>95</v>
      </c>
      <c r="G595" s="72" t="s">
        <v>186</v>
      </c>
      <c r="H595" s="482" t="s">
        <v>187</v>
      </c>
      <c r="I595" s="537">
        <v>1.2</v>
      </c>
      <c r="J595" s="526"/>
      <c r="K595" s="333">
        <f t="shared" si="27"/>
        <v>400</v>
      </c>
      <c r="L595" s="534">
        <v>200</v>
      </c>
      <c r="M595" s="540">
        <v>200</v>
      </c>
      <c r="N595" s="247" t="e">
        <f>IF(L595="nio",0,IF(L595&gt;0,L595*I595/P595,0))*VLOOKUP(B595,'2-Kosten per locatie'!$A$14:$C$31,3,FALSE)</f>
        <v>#DIV/0!</v>
      </c>
      <c r="O595" s="247" t="e">
        <f>IF(M595&gt;0,M595*I595/Q595,0)*VLOOKUP(B595,'2-Kosten per locatie'!$A$14:$C$31,3,FALSE)</f>
        <v>#DIV/0!</v>
      </c>
      <c r="P595" s="334">
        <f>IF(L595="nio",0,IF(L595&gt;0,VLOOKUP(F595,'3-Productie normen'!A:O,VLOOKUP(L595,'3-Productie normen'!$B$38:$C$48,2,FALSE),FALSE)))*J595</f>
        <v>0</v>
      </c>
      <c r="Q595" s="334">
        <f t="shared" si="28"/>
        <v>0</v>
      </c>
      <c r="R595" s="335" t="str">
        <f>VLOOKUP(F595,'3-Productie normen'!A:P,16,FALSE)</f>
        <v>S</v>
      </c>
      <c r="S595" s="335"/>
      <c r="U595" s="336">
        <f t="shared" si="29"/>
        <v>480</v>
      </c>
      <c r="V595" s="2"/>
    </row>
    <row r="596" spans="1:22" ht="14.1" customHeight="1">
      <c r="A596" s="75">
        <v>596</v>
      </c>
      <c r="B596" s="72" t="s">
        <v>44</v>
      </c>
      <c r="C596" s="539" t="s">
        <v>135</v>
      </c>
      <c r="D596" s="415" t="s">
        <v>932</v>
      </c>
      <c r="E596" s="72" t="s">
        <v>690</v>
      </c>
      <c r="F596" s="72" t="s">
        <v>95</v>
      </c>
      <c r="G596" s="72" t="s">
        <v>186</v>
      </c>
      <c r="H596" s="482" t="s">
        <v>187</v>
      </c>
      <c r="I596" s="537">
        <v>1.2</v>
      </c>
      <c r="J596" s="526"/>
      <c r="K596" s="333">
        <f t="shared" si="27"/>
        <v>400</v>
      </c>
      <c r="L596" s="534">
        <v>200</v>
      </c>
      <c r="M596" s="540">
        <v>200</v>
      </c>
      <c r="N596" s="247" t="e">
        <f>IF(L596="nio",0,IF(L596&gt;0,L596*I596/P596,0))*VLOOKUP(B596,'2-Kosten per locatie'!$A$14:$C$31,3,FALSE)</f>
        <v>#DIV/0!</v>
      </c>
      <c r="O596" s="247" t="e">
        <f>IF(M596&gt;0,M596*I596/Q596,0)*VLOOKUP(B596,'2-Kosten per locatie'!$A$14:$C$31,3,FALSE)</f>
        <v>#DIV/0!</v>
      </c>
      <c r="P596" s="334">
        <f>IF(L596="nio",0,IF(L596&gt;0,VLOOKUP(F596,'3-Productie normen'!A:O,VLOOKUP(L596,'3-Productie normen'!$B$38:$C$48,2,FALSE),FALSE)))*J596</f>
        <v>0</v>
      </c>
      <c r="Q596" s="334">
        <f t="shared" si="28"/>
        <v>0</v>
      </c>
      <c r="R596" s="335" t="str">
        <f>VLOOKUP(F596,'3-Productie normen'!A:P,16,FALSE)</f>
        <v>S</v>
      </c>
      <c r="S596" s="335"/>
      <c r="U596" s="336">
        <f t="shared" si="29"/>
        <v>480</v>
      </c>
      <c r="V596" s="2"/>
    </row>
    <row r="597" spans="1:22" ht="14.1" customHeight="1">
      <c r="A597" s="75">
        <v>597</v>
      </c>
      <c r="B597" s="72" t="s">
        <v>44</v>
      </c>
      <c r="C597" s="539" t="s">
        <v>135</v>
      </c>
      <c r="D597" s="415" t="s">
        <v>933</v>
      </c>
      <c r="E597" s="72" t="s">
        <v>690</v>
      </c>
      <c r="F597" s="72" t="s">
        <v>95</v>
      </c>
      <c r="G597" s="72" t="s">
        <v>186</v>
      </c>
      <c r="H597" s="482" t="s">
        <v>187</v>
      </c>
      <c r="I597" s="537">
        <v>1.2</v>
      </c>
      <c r="J597" s="526"/>
      <c r="K597" s="333">
        <f t="shared" si="27"/>
        <v>400</v>
      </c>
      <c r="L597" s="534">
        <v>200</v>
      </c>
      <c r="M597" s="540">
        <v>200</v>
      </c>
      <c r="N597" s="247" t="e">
        <f>IF(L597="nio",0,IF(L597&gt;0,L597*I597/P597,0))*VLOOKUP(B597,'2-Kosten per locatie'!$A$14:$C$31,3,FALSE)</f>
        <v>#DIV/0!</v>
      </c>
      <c r="O597" s="247" t="e">
        <f>IF(M597&gt;0,M597*I597/Q597,0)*VLOOKUP(B597,'2-Kosten per locatie'!$A$14:$C$31,3,FALSE)</f>
        <v>#DIV/0!</v>
      </c>
      <c r="P597" s="334">
        <f>IF(L597="nio",0,IF(L597&gt;0,VLOOKUP(F597,'3-Productie normen'!A:O,VLOOKUP(L597,'3-Productie normen'!$B$38:$C$48,2,FALSE),FALSE)))*J597</f>
        <v>0</v>
      </c>
      <c r="Q597" s="334">
        <f t="shared" si="28"/>
        <v>0</v>
      </c>
      <c r="R597" s="335" t="str">
        <f>VLOOKUP(F597,'3-Productie normen'!A:P,16,FALSE)</f>
        <v>S</v>
      </c>
      <c r="S597" s="335"/>
      <c r="U597" s="336">
        <f t="shared" si="29"/>
        <v>480</v>
      </c>
      <c r="V597" s="2"/>
    </row>
    <row r="598" spans="1:22" ht="14.1" customHeight="1">
      <c r="A598" s="75">
        <v>598</v>
      </c>
      <c r="B598" s="72" t="s">
        <v>44</v>
      </c>
      <c r="C598" s="539" t="s">
        <v>135</v>
      </c>
      <c r="D598" s="415" t="s">
        <v>934</v>
      </c>
      <c r="E598" s="72" t="s">
        <v>690</v>
      </c>
      <c r="F598" s="72" t="s">
        <v>95</v>
      </c>
      <c r="G598" s="72" t="s">
        <v>186</v>
      </c>
      <c r="H598" s="482" t="s">
        <v>187</v>
      </c>
      <c r="I598" s="537">
        <v>1.2</v>
      </c>
      <c r="J598" s="526"/>
      <c r="K598" s="333">
        <f t="shared" si="27"/>
        <v>400</v>
      </c>
      <c r="L598" s="534">
        <v>200</v>
      </c>
      <c r="M598" s="540">
        <v>200</v>
      </c>
      <c r="N598" s="247" t="e">
        <f>IF(L598="nio",0,IF(L598&gt;0,L598*I598/P598,0))*VLOOKUP(B598,'2-Kosten per locatie'!$A$14:$C$31,3,FALSE)</f>
        <v>#DIV/0!</v>
      </c>
      <c r="O598" s="247" t="e">
        <f>IF(M598&gt;0,M598*I598/Q598,0)*VLOOKUP(B598,'2-Kosten per locatie'!$A$14:$C$31,3,FALSE)</f>
        <v>#DIV/0!</v>
      </c>
      <c r="P598" s="334">
        <f>IF(L598="nio",0,IF(L598&gt;0,VLOOKUP(F598,'3-Productie normen'!A:O,VLOOKUP(L598,'3-Productie normen'!$B$38:$C$48,2,FALSE),FALSE)))*J598</f>
        <v>0</v>
      </c>
      <c r="Q598" s="334">
        <f t="shared" si="28"/>
        <v>0</v>
      </c>
      <c r="R598" s="335" t="str">
        <f>VLOOKUP(F598,'3-Productie normen'!A:P,16,FALSE)</f>
        <v>S</v>
      </c>
      <c r="S598" s="335"/>
      <c r="U598" s="336">
        <f t="shared" si="29"/>
        <v>480</v>
      </c>
      <c r="V598" s="2"/>
    </row>
    <row r="599" spans="1:22" ht="14.1" customHeight="1">
      <c r="A599" s="75">
        <v>599</v>
      </c>
      <c r="B599" s="72" t="s">
        <v>44</v>
      </c>
      <c r="C599" s="539" t="s">
        <v>135</v>
      </c>
      <c r="D599" s="415" t="s">
        <v>935</v>
      </c>
      <c r="E599" s="72" t="s">
        <v>936</v>
      </c>
      <c r="F599" s="72" t="s">
        <v>95</v>
      </c>
      <c r="G599" s="72" t="s">
        <v>186</v>
      </c>
      <c r="H599" s="482" t="s">
        <v>187</v>
      </c>
      <c r="I599" s="537">
        <v>4.3</v>
      </c>
      <c r="J599" s="526"/>
      <c r="K599" s="333">
        <f t="shared" si="27"/>
        <v>400</v>
      </c>
      <c r="L599" s="534">
        <v>200</v>
      </c>
      <c r="M599" s="540">
        <v>200</v>
      </c>
      <c r="N599" s="247" t="e">
        <f>IF(L599="nio",0,IF(L599&gt;0,L599*I599/P599,0))*VLOOKUP(B599,'2-Kosten per locatie'!$A$14:$C$31,3,FALSE)</f>
        <v>#DIV/0!</v>
      </c>
      <c r="O599" s="247" t="e">
        <f>IF(M599&gt;0,M599*I599/Q599,0)*VLOOKUP(B599,'2-Kosten per locatie'!$A$14:$C$31,3,FALSE)</f>
        <v>#DIV/0!</v>
      </c>
      <c r="P599" s="334">
        <f>IF(L599="nio",0,IF(L599&gt;0,VLOOKUP(F599,'3-Productie normen'!A:O,VLOOKUP(L599,'3-Productie normen'!$B$38:$C$48,2,FALSE),FALSE)))*J599</f>
        <v>0</v>
      </c>
      <c r="Q599" s="334">
        <f t="shared" si="28"/>
        <v>0</v>
      </c>
      <c r="R599" s="335" t="str">
        <f>VLOOKUP(F599,'3-Productie normen'!A:P,16,FALSE)</f>
        <v>S</v>
      </c>
      <c r="S599" s="335"/>
      <c r="U599" s="336">
        <f t="shared" si="29"/>
        <v>1720</v>
      </c>
      <c r="V599" s="2"/>
    </row>
    <row r="600" spans="1:22" ht="14.1" customHeight="1">
      <c r="A600" s="75">
        <v>600</v>
      </c>
      <c r="B600" s="72" t="s">
        <v>44</v>
      </c>
      <c r="C600" s="539" t="s">
        <v>135</v>
      </c>
      <c r="D600" s="415" t="s">
        <v>937</v>
      </c>
      <c r="E600" s="72" t="s">
        <v>607</v>
      </c>
      <c r="F600" s="300" t="s">
        <v>100</v>
      </c>
      <c r="G600" s="72" t="s">
        <v>138</v>
      </c>
      <c r="H600" s="482" t="s">
        <v>138</v>
      </c>
      <c r="I600" s="537">
        <v>3.7</v>
      </c>
      <c r="J600" s="526"/>
      <c r="K600" s="333">
        <f t="shared" si="27"/>
        <v>0</v>
      </c>
      <c r="L600" s="534" t="s">
        <v>147</v>
      </c>
      <c r="M600" s="540"/>
      <c r="N600" s="247">
        <f>IF(L600="nio",0,IF(L600&gt;0,L600*I600/P600,0))*VLOOKUP(B600,'2-Kosten per locatie'!$A$14:$C$31,3,FALSE)</f>
        <v>0</v>
      </c>
      <c r="O600" s="247">
        <f>IF(M600&gt;0,M600*I600/Q600,0)*VLOOKUP(B600,'2-Kosten per locatie'!$A$14:$C$31,3,FALSE)</f>
        <v>0</v>
      </c>
      <c r="P600" s="334">
        <f>IF(L600="nio",0,IF(L600&gt;0,VLOOKUP(F600,'3-Productie normen'!A:O,VLOOKUP(L600,'3-Productie normen'!$B$38:$C$48,2,FALSE),FALSE)))*J600</f>
        <v>0</v>
      </c>
      <c r="Q600" s="334">
        <f t="shared" si="28"/>
        <v>0</v>
      </c>
      <c r="R600" s="335" t="str">
        <f>VLOOKUP(F600,'3-Productie normen'!A:P,16,FALSE)</f>
        <v>nvt</v>
      </c>
      <c r="S600" s="335"/>
      <c r="U600" s="336">
        <f t="shared" si="29"/>
        <v>0</v>
      </c>
      <c r="V600" s="2"/>
    </row>
    <row r="601" spans="1:22" ht="14.1" customHeight="1">
      <c r="A601" s="75">
        <v>601</v>
      </c>
      <c r="B601" s="72" t="s">
        <v>44</v>
      </c>
      <c r="C601" s="539" t="s">
        <v>135</v>
      </c>
      <c r="D601" s="415" t="s">
        <v>938</v>
      </c>
      <c r="E601" s="72" t="s">
        <v>939</v>
      </c>
      <c r="F601" s="300" t="s">
        <v>100</v>
      </c>
      <c r="G601" s="72" t="s">
        <v>204</v>
      </c>
      <c r="H601" s="482" t="s">
        <v>196</v>
      </c>
      <c r="I601" s="537">
        <v>1.4</v>
      </c>
      <c r="J601" s="526"/>
      <c r="K601" s="333">
        <f t="shared" si="27"/>
        <v>0</v>
      </c>
      <c r="L601" s="534" t="s">
        <v>147</v>
      </c>
      <c r="M601" s="540"/>
      <c r="N601" s="247">
        <f>IF(L601="nio",0,IF(L601&gt;0,L601*I601/P601,0))*VLOOKUP(B601,'2-Kosten per locatie'!$A$14:$C$31,3,FALSE)</f>
        <v>0</v>
      </c>
      <c r="O601" s="247">
        <f>IF(M601&gt;0,M601*I601/Q601,0)*VLOOKUP(B601,'2-Kosten per locatie'!$A$14:$C$31,3,FALSE)</f>
        <v>0</v>
      </c>
      <c r="P601" s="334">
        <f>IF(L601="nio",0,IF(L601&gt;0,VLOOKUP(F601,'3-Productie normen'!A:O,VLOOKUP(L601,'3-Productie normen'!$B$38:$C$48,2,FALSE),FALSE)))*J601</f>
        <v>0</v>
      </c>
      <c r="Q601" s="334">
        <f t="shared" si="28"/>
        <v>0</v>
      </c>
      <c r="R601" s="335" t="str">
        <f>VLOOKUP(F601,'3-Productie normen'!A:P,16,FALSE)</f>
        <v>nvt</v>
      </c>
      <c r="S601" s="335"/>
      <c r="U601" s="336">
        <f t="shared" si="29"/>
        <v>0</v>
      </c>
      <c r="V601" s="2"/>
    </row>
    <row r="602" spans="1:22" ht="14.1" customHeight="1">
      <c r="A602" s="75">
        <v>602</v>
      </c>
      <c r="B602" s="72" t="s">
        <v>44</v>
      </c>
      <c r="C602" s="539" t="s">
        <v>135</v>
      </c>
      <c r="D602" s="415" t="s">
        <v>155</v>
      </c>
      <c r="E602" s="72" t="s">
        <v>940</v>
      </c>
      <c r="F602" s="72" t="s">
        <v>89</v>
      </c>
      <c r="G602" s="72" t="s">
        <v>240</v>
      </c>
      <c r="H602" s="482" t="s">
        <v>196</v>
      </c>
      <c r="I602" s="537">
        <v>49</v>
      </c>
      <c r="J602" s="526"/>
      <c r="K602" s="333">
        <f t="shared" si="27"/>
        <v>200</v>
      </c>
      <c r="L602" s="534">
        <v>200</v>
      </c>
      <c r="M602" s="540"/>
      <c r="N602" s="247" t="e">
        <f>IF(L602="nio",0,IF(L602&gt;0,L602*I602/P602,0))*VLOOKUP(B602,'2-Kosten per locatie'!$A$14:$C$31,3,FALSE)</f>
        <v>#DIV/0!</v>
      </c>
      <c r="O602" s="247">
        <f>IF(M602&gt;0,M602*I602/Q602,0)*VLOOKUP(B602,'2-Kosten per locatie'!$A$14:$C$31,3,FALSE)</f>
        <v>0</v>
      </c>
      <c r="P602" s="334">
        <f>IF(L602="nio",0,IF(L602&gt;0,VLOOKUP(F602,'3-Productie normen'!A:O,VLOOKUP(L602,'3-Productie normen'!$B$38:$C$48,2,FALSE),FALSE)))*J602</f>
        <v>0</v>
      </c>
      <c r="Q602" s="334">
        <f t="shared" si="28"/>
        <v>0</v>
      </c>
      <c r="R602" s="335" t="str">
        <f>VLOOKUP(F602,'3-Productie normen'!A:P,16,FALSE)</f>
        <v>L</v>
      </c>
      <c r="S602" s="335"/>
      <c r="U602" s="336">
        <f t="shared" si="29"/>
        <v>9800</v>
      </c>
      <c r="V602" s="2"/>
    </row>
    <row r="603" spans="1:22" ht="14.1" customHeight="1">
      <c r="A603" s="75">
        <v>603</v>
      </c>
      <c r="B603" s="72" t="s">
        <v>44</v>
      </c>
      <c r="C603" s="539" t="s">
        <v>135</v>
      </c>
      <c r="D603" s="415" t="s">
        <v>941</v>
      </c>
      <c r="E603" s="72" t="s">
        <v>940</v>
      </c>
      <c r="F603" s="72" t="s">
        <v>89</v>
      </c>
      <c r="G603" s="72" t="s">
        <v>240</v>
      </c>
      <c r="H603" s="482" t="s">
        <v>196</v>
      </c>
      <c r="I603" s="537">
        <v>112.6</v>
      </c>
      <c r="J603" s="526"/>
      <c r="K603" s="333">
        <f t="shared" si="27"/>
        <v>200</v>
      </c>
      <c r="L603" s="534">
        <v>200</v>
      </c>
      <c r="M603" s="540"/>
      <c r="N603" s="247" t="e">
        <f>IF(L603="nio",0,IF(L603&gt;0,L603*I603/P603,0))*VLOOKUP(B603,'2-Kosten per locatie'!$A$14:$C$31,3,FALSE)</f>
        <v>#DIV/0!</v>
      </c>
      <c r="O603" s="247">
        <f>IF(M603&gt;0,M603*I603/Q603,0)*VLOOKUP(B603,'2-Kosten per locatie'!$A$14:$C$31,3,FALSE)</f>
        <v>0</v>
      </c>
      <c r="P603" s="334">
        <f>IF(L603="nio",0,IF(L603&gt;0,VLOOKUP(F603,'3-Productie normen'!A:O,VLOOKUP(L603,'3-Productie normen'!$B$38:$C$48,2,FALSE),FALSE)))*J603</f>
        <v>0</v>
      </c>
      <c r="Q603" s="334">
        <f t="shared" si="28"/>
        <v>0</v>
      </c>
      <c r="R603" s="335" t="str">
        <f>VLOOKUP(F603,'3-Productie normen'!A:P,16,FALSE)</f>
        <v>L</v>
      </c>
      <c r="S603" s="335"/>
      <c r="U603" s="336">
        <f t="shared" si="29"/>
        <v>22520</v>
      </c>
      <c r="V603" s="2"/>
    </row>
    <row r="604" spans="1:22" ht="14.1" customHeight="1">
      <c r="A604" s="75">
        <v>604</v>
      </c>
      <c r="B604" s="72" t="s">
        <v>44</v>
      </c>
      <c r="C604" s="539" t="s">
        <v>135</v>
      </c>
      <c r="D604" s="415" t="s">
        <v>942</v>
      </c>
      <c r="E604" s="72" t="s">
        <v>943</v>
      </c>
      <c r="F604" s="72" t="s">
        <v>86</v>
      </c>
      <c r="G604" s="72" t="s">
        <v>240</v>
      </c>
      <c r="H604" s="482" t="s">
        <v>196</v>
      </c>
      <c r="I604" s="537">
        <v>14</v>
      </c>
      <c r="J604" s="526"/>
      <c r="K604" s="333">
        <f t="shared" si="27"/>
        <v>200</v>
      </c>
      <c r="L604" s="534">
        <v>200</v>
      </c>
      <c r="M604" s="534"/>
      <c r="N604" s="247" t="e">
        <f>IF(L604="nio",0,IF(L604&gt;0,L604*I604/P604,0))*VLOOKUP(B604,'2-Kosten per locatie'!$A$14:$C$31,3,FALSE)</f>
        <v>#DIV/0!</v>
      </c>
      <c r="O604" s="247">
        <f>IF(M604&gt;0,M604*I604/Q604,0)*VLOOKUP(B604,'2-Kosten per locatie'!$A$14:$C$31,3,FALSE)</f>
        <v>0</v>
      </c>
      <c r="P604" s="334">
        <f>IF(L604="nio",0,IF(L604&gt;0,VLOOKUP(F604,'3-Productie normen'!A:O,VLOOKUP(L604,'3-Productie normen'!$B$38:$C$48,2,FALSE),FALSE)))*J604</f>
        <v>0</v>
      </c>
      <c r="Q604" s="334">
        <f t="shared" si="28"/>
        <v>0</v>
      </c>
      <c r="R604" s="335" t="str">
        <f>VLOOKUP(F604,'3-Productie normen'!A:P,16,FALSE)</f>
        <v>V</v>
      </c>
      <c r="S604" s="335"/>
      <c r="U604" s="336">
        <f t="shared" si="29"/>
        <v>2800</v>
      </c>
      <c r="V604" s="2"/>
    </row>
    <row r="605" spans="1:22" ht="14.1" customHeight="1">
      <c r="A605" s="75">
        <v>605</v>
      </c>
      <c r="B605" s="72" t="s">
        <v>44</v>
      </c>
      <c r="C605" s="539" t="s">
        <v>135</v>
      </c>
      <c r="D605" s="415" t="s">
        <v>158</v>
      </c>
      <c r="E605" s="72" t="s">
        <v>940</v>
      </c>
      <c r="F605" s="72" t="s">
        <v>89</v>
      </c>
      <c r="G605" s="72" t="s">
        <v>240</v>
      </c>
      <c r="H605" s="482" t="s">
        <v>196</v>
      </c>
      <c r="I605" s="537">
        <v>103</v>
      </c>
      <c r="J605" s="526"/>
      <c r="K605" s="333">
        <f t="shared" si="27"/>
        <v>200</v>
      </c>
      <c r="L605" s="534">
        <v>200</v>
      </c>
      <c r="M605" s="534"/>
      <c r="N605" s="247" t="e">
        <f>IF(L605="nio",0,IF(L605&gt;0,L605*I605/P605,0))*VLOOKUP(B605,'2-Kosten per locatie'!$A$14:$C$31,3,FALSE)</f>
        <v>#DIV/0!</v>
      </c>
      <c r="O605" s="247">
        <f>IF(M605&gt;0,M605*I605/Q605,0)*VLOOKUP(B605,'2-Kosten per locatie'!$A$14:$C$31,3,FALSE)</f>
        <v>0</v>
      </c>
      <c r="P605" s="334">
        <f>IF(L605="nio",0,IF(L605&gt;0,VLOOKUP(F605,'3-Productie normen'!A:O,VLOOKUP(L605,'3-Productie normen'!$B$38:$C$48,2,FALSE),FALSE)))*J605</f>
        <v>0</v>
      </c>
      <c r="Q605" s="334">
        <f t="shared" si="28"/>
        <v>0</v>
      </c>
      <c r="R605" s="335" t="str">
        <f>VLOOKUP(F605,'3-Productie normen'!A:P,16,FALSE)</f>
        <v>L</v>
      </c>
      <c r="S605" s="335"/>
      <c r="U605" s="336">
        <f t="shared" si="29"/>
        <v>20600</v>
      </c>
      <c r="V605" s="2"/>
    </row>
    <row r="606" spans="1:22" ht="14.1" customHeight="1">
      <c r="A606" s="75">
        <v>606</v>
      </c>
      <c r="B606" s="72" t="s">
        <v>44</v>
      </c>
      <c r="C606" s="539" t="s">
        <v>135</v>
      </c>
      <c r="D606" s="415" t="s">
        <v>944</v>
      </c>
      <c r="E606" s="72" t="s">
        <v>638</v>
      </c>
      <c r="F606" s="300" t="s">
        <v>100</v>
      </c>
      <c r="G606" s="72" t="s">
        <v>138</v>
      </c>
      <c r="H606" s="482" t="s">
        <v>138</v>
      </c>
      <c r="I606" s="537">
        <v>19.5</v>
      </c>
      <c r="J606" s="526"/>
      <c r="K606" s="333">
        <f t="shared" si="27"/>
        <v>0</v>
      </c>
      <c r="L606" s="534" t="s">
        <v>147</v>
      </c>
      <c r="M606" s="534"/>
      <c r="N606" s="247">
        <f>IF(L606="nio",0,IF(L606&gt;0,L606*I606/P606,0))*VLOOKUP(B606,'2-Kosten per locatie'!$A$14:$C$31,3,FALSE)</f>
        <v>0</v>
      </c>
      <c r="O606" s="247">
        <f>IF(M606&gt;0,M606*I606/Q606,0)*VLOOKUP(B606,'2-Kosten per locatie'!$A$14:$C$31,3,FALSE)</f>
        <v>0</v>
      </c>
      <c r="P606" s="334">
        <f>IF(L606="nio",0,IF(L606&gt;0,VLOOKUP(F606,'3-Productie normen'!A:O,VLOOKUP(L606,'3-Productie normen'!$B$38:$C$48,2,FALSE),FALSE)))*J606</f>
        <v>0</v>
      </c>
      <c r="Q606" s="334">
        <f t="shared" si="28"/>
        <v>0</v>
      </c>
      <c r="R606" s="335" t="str">
        <f>VLOOKUP(F606,'3-Productie normen'!A:P,16,FALSE)</f>
        <v>nvt</v>
      </c>
      <c r="S606" s="335"/>
      <c r="U606" s="336">
        <f t="shared" si="29"/>
        <v>0</v>
      </c>
      <c r="V606" s="2"/>
    </row>
    <row r="607" spans="1:22" ht="14.1" customHeight="1">
      <c r="A607" s="75">
        <v>607</v>
      </c>
      <c r="B607" s="72" t="s">
        <v>44</v>
      </c>
      <c r="C607" s="539" t="s">
        <v>135</v>
      </c>
      <c r="D607" s="415" t="s">
        <v>945</v>
      </c>
      <c r="E607" s="72" t="s">
        <v>831</v>
      </c>
      <c r="F607" s="300" t="s">
        <v>100</v>
      </c>
      <c r="G607" s="72" t="s">
        <v>204</v>
      </c>
      <c r="H607" s="482" t="s">
        <v>196</v>
      </c>
      <c r="I607" s="537">
        <v>0</v>
      </c>
      <c r="J607" s="526"/>
      <c r="K607" s="333">
        <f t="shared" si="27"/>
        <v>0</v>
      </c>
      <c r="L607" s="534" t="s">
        <v>147</v>
      </c>
      <c r="M607" s="534"/>
      <c r="N607" s="247">
        <f>IF(L607="nio",0,IF(L607&gt;0,L607*I607/P607,0))*VLOOKUP(B607,'2-Kosten per locatie'!$A$14:$C$31,3,FALSE)</f>
        <v>0</v>
      </c>
      <c r="O607" s="247">
        <f>IF(M607&gt;0,M607*I607/Q607,0)*VLOOKUP(B607,'2-Kosten per locatie'!$A$14:$C$31,3,FALSE)</f>
        <v>0</v>
      </c>
      <c r="P607" s="334">
        <f>IF(L607="nio",0,IF(L607&gt;0,VLOOKUP(F607,'3-Productie normen'!A:O,VLOOKUP(L607,'3-Productie normen'!$B$38:$C$48,2,FALSE),FALSE)))*J607</f>
        <v>0</v>
      </c>
      <c r="Q607" s="334">
        <f t="shared" si="28"/>
        <v>0</v>
      </c>
      <c r="R607" s="335" t="str">
        <f>VLOOKUP(F607,'3-Productie normen'!A:P,16,FALSE)</f>
        <v>nvt</v>
      </c>
      <c r="S607" s="335"/>
      <c r="U607" s="336">
        <f t="shared" si="29"/>
        <v>0</v>
      </c>
      <c r="V607" s="2"/>
    </row>
    <row r="608" spans="1:22" ht="14.1" customHeight="1">
      <c r="A608" s="75">
        <v>608</v>
      </c>
      <c r="B608" s="72" t="s">
        <v>44</v>
      </c>
      <c r="C608" s="539" t="s">
        <v>135</v>
      </c>
      <c r="D608" s="415" t="s">
        <v>946</v>
      </c>
      <c r="E608" s="72" t="s">
        <v>831</v>
      </c>
      <c r="F608" s="300" t="s">
        <v>100</v>
      </c>
      <c r="G608" s="72" t="s">
        <v>204</v>
      </c>
      <c r="H608" s="482" t="s">
        <v>196</v>
      </c>
      <c r="I608" s="537">
        <v>0</v>
      </c>
      <c r="J608" s="526"/>
      <c r="K608" s="333">
        <f t="shared" si="27"/>
        <v>0</v>
      </c>
      <c r="L608" s="534" t="s">
        <v>147</v>
      </c>
      <c r="M608" s="534"/>
      <c r="N608" s="247">
        <f>IF(L608="nio",0,IF(L608&gt;0,L608*I608/P608,0))*VLOOKUP(B608,'2-Kosten per locatie'!$A$14:$C$31,3,FALSE)</f>
        <v>0</v>
      </c>
      <c r="O608" s="247">
        <f>IF(M608&gt;0,M608*I608/Q608,0)*VLOOKUP(B608,'2-Kosten per locatie'!$A$14:$C$31,3,FALSE)</f>
        <v>0</v>
      </c>
      <c r="P608" s="334">
        <f>IF(L608="nio",0,IF(L608&gt;0,VLOOKUP(F608,'3-Productie normen'!A:O,VLOOKUP(L608,'3-Productie normen'!$B$38:$C$48,2,FALSE),FALSE)))*J608</f>
        <v>0</v>
      </c>
      <c r="Q608" s="334">
        <f t="shared" si="28"/>
        <v>0</v>
      </c>
      <c r="R608" s="335" t="str">
        <f>VLOOKUP(F608,'3-Productie normen'!A:P,16,FALSE)</f>
        <v>nvt</v>
      </c>
      <c r="S608" s="335"/>
      <c r="U608" s="336">
        <f t="shared" si="29"/>
        <v>0</v>
      </c>
      <c r="V608" s="2"/>
    </row>
    <row r="609" spans="1:22" ht="14.1" customHeight="1">
      <c r="A609" s="75">
        <v>609</v>
      </c>
      <c r="B609" s="72" t="s">
        <v>44</v>
      </c>
      <c r="C609" s="539" t="s">
        <v>135</v>
      </c>
      <c r="D609" s="415" t="s">
        <v>947</v>
      </c>
      <c r="E609" s="72" t="s">
        <v>831</v>
      </c>
      <c r="F609" s="300" t="s">
        <v>100</v>
      </c>
      <c r="G609" s="72" t="s">
        <v>204</v>
      </c>
      <c r="H609" s="482" t="s">
        <v>196</v>
      </c>
      <c r="I609" s="537">
        <v>0</v>
      </c>
      <c r="J609" s="526"/>
      <c r="K609" s="333">
        <f t="shared" si="27"/>
        <v>0</v>
      </c>
      <c r="L609" s="534" t="s">
        <v>147</v>
      </c>
      <c r="M609" s="534"/>
      <c r="N609" s="247">
        <f>IF(L609="nio",0,IF(L609&gt;0,L609*I609/P609,0))*VLOOKUP(B609,'2-Kosten per locatie'!$A$14:$C$31,3,FALSE)</f>
        <v>0</v>
      </c>
      <c r="O609" s="247">
        <f>IF(M609&gt;0,M609*I609/Q609,0)*VLOOKUP(B609,'2-Kosten per locatie'!$A$14:$C$31,3,FALSE)</f>
        <v>0</v>
      </c>
      <c r="P609" s="334">
        <f>IF(L609="nio",0,IF(L609&gt;0,VLOOKUP(F609,'3-Productie normen'!A:O,VLOOKUP(L609,'3-Productie normen'!$B$38:$C$48,2,FALSE),FALSE)))*J609</f>
        <v>0</v>
      </c>
      <c r="Q609" s="334">
        <f t="shared" si="28"/>
        <v>0</v>
      </c>
      <c r="R609" s="335" t="str">
        <f>VLOOKUP(F609,'3-Productie normen'!A:P,16,FALSE)</f>
        <v>nvt</v>
      </c>
      <c r="S609" s="335"/>
      <c r="U609" s="336">
        <f t="shared" si="29"/>
        <v>0</v>
      </c>
      <c r="V609" s="2"/>
    </row>
    <row r="610" spans="1:22" ht="14.1" customHeight="1">
      <c r="A610" s="75">
        <v>610</v>
      </c>
      <c r="B610" s="72" t="s">
        <v>44</v>
      </c>
      <c r="C610" s="539" t="s">
        <v>266</v>
      </c>
      <c r="D610" s="415" t="s">
        <v>948</v>
      </c>
      <c r="E610" s="72" t="s">
        <v>831</v>
      </c>
      <c r="F610" s="300" t="s">
        <v>100</v>
      </c>
      <c r="G610" s="72" t="s">
        <v>204</v>
      </c>
      <c r="H610" s="482" t="s">
        <v>196</v>
      </c>
      <c r="I610" s="537">
        <v>0</v>
      </c>
      <c r="J610" s="526"/>
      <c r="K610" s="333">
        <f t="shared" si="27"/>
        <v>0</v>
      </c>
      <c r="L610" s="534" t="s">
        <v>147</v>
      </c>
      <c r="M610" s="534"/>
      <c r="N610" s="247">
        <f>IF(L610="nio",0,IF(L610&gt;0,L610*I610/P610,0))*VLOOKUP(B610,'2-Kosten per locatie'!$A$14:$C$31,3,FALSE)</f>
        <v>0</v>
      </c>
      <c r="O610" s="247">
        <f>IF(M610&gt;0,M610*I610/Q610,0)*VLOOKUP(B610,'2-Kosten per locatie'!$A$14:$C$31,3,FALSE)</f>
        <v>0</v>
      </c>
      <c r="P610" s="334">
        <f>IF(L610="nio",0,IF(L610&gt;0,VLOOKUP(F610,'3-Productie normen'!A:O,VLOOKUP(L610,'3-Productie normen'!$B$38:$C$48,2,FALSE),FALSE)))*J610</f>
        <v>0</v>
      </c>
      <c r="Q610" s="334">
        <f t="shared" si="28"/>
        <v>0</v>
      </c>
      <c r="R610" s="335" t="str">
        <f>VLOOKUP(F610,'3-Productie normen'!A:P,16,FALSE)</f>
        <v>nvt</v>
      </c>
      <c r="S610" s="335"/>
      <c r="U610" s="336">
        <f t="shared" si="29"/>
        <v>0</v>
      </c>
      <c r="V610" s="2"/>
    </row>
    <row r="611" spans="1:22" ht="14.1" customHeight="1">
      <c r="A611" s="75">
        <v>611</v>
      </c>
      <c r="B611" s="72" t="s">
        <v>44</v>
      </c>
      <c r="C611" s="539" t="s">
        <v>266</v>
      </c>
      <c r="D611" s="415" t="s">
        <v>267</v>
      </c>
      <c r="E611" s="72" t="s">
        <v>949</v>
      </c>
      <c r="F611" s="300" t="s">
        <v>93</v>
      </c>
      <c r="G611" s="72" t="s">
        <v>138</v>
      </c>
      <c r="H611" s="482" t="s">
        <v>138</v>
      </c>
      <c r="I611" s="537">
        <v>99.7</v>
      </c>
      <c r="J611" s="526"/>
      <c r="K611" s="333">
        <f t="shared" si="27"/>
        <v>200</v>
      </c>
      <c r="L611" s="534">
        <v>200</v>
      </c>
      <c r="M611" s="534"/>
      <c r="N611" s="247" t="e">
        <f>IF(L611="nio",0,IF(L611&gt;0,L611*I611/P611,0))*VLOOKUP(B611,'2-Kosten per locatie'!$A$14:$C$31,3,FALSE)</f>
        <v>#DIV/0!</v>
      </c>
      <c r="O611" s="247">
        <f>IF(M611&gt;0,M611*I611/Q611,0)*VLOOKUP(B611,'2-Kosten per locatie'!$A$14:$C$31,3,FALSE)</f>
        <v>0</v>
      </c>
      <c r="P611" s="334">
        <f>IF(L611="nio",0,IF(L611&gt;0,VLOOKUP(F611,'3-Productie normen'!A:O,VLOOKUP(L611,'3-Productie normen'!$B$38:$C$48,2,FALSE),FALSE)))*J611</f>
        <v>0</v>
      </c>
      <c r="Q611" s="334">
        <f t="shared" si="28"/>
        <v>0</v>
      </c>
      <c r="R611" s="335" t="str">
        <f>VLOOKUP(F611,'3-Productie normen'!A:P,16,FALSE)</f>
        <v>L</v>
      </c>
      <c r="S611" s="335"/>
      <c r="U611" s="336">
        <f t="shared" si="29"/>
        <v>19940</v>
      </c>
      <c r="V611" s="2"/>
    </row>
    <row r="612" spans="1:22" ht="14.1" customHeight="1">
      <c r="A612" s="75">
        <v>612</v>
      </c>
      <c r="B612" s="72" t="s">
        <v>44</v>
      </c>
      <c r="C612" s="539" t="s">
        <v>199</v>
      </c>
      <c r="D612" s="415" t="s">
        <v>200</v>
      </c>
      <c r="E612" s="72" t="s">
        <v>950</v>
      </c>
      <c r="F612" s="72" t="s">
        <v>76</v>
      </c>
      <c r="G612" s="72" t="s">
        <v>138</v>
      </c>
      <c r="H612" s="482" t="s">
        <v>138</v>
      </c>
      <c r="I612" s="537">
        <v>25.900000000000002</v>
      </c>
      <c r="J612" s="526"/>
      <c r="K612" s="333">
        <f t="shared" si="27"/>
        <v>120</v>
      </c>
      <c r="L612" s="534">
        <v>120</v>
      </c>
      <c r="M612" s="534"/>
      <c r="N612" s="247" t="e">
        <f>IF(L612="nio",0,IF(L612&gt;0,L612*I612/P612,0))*VLOOKUP(B612,'2-Kosten per locatie'!$A$14:$C$31,3,FALSE)</f>
        <v>#DIV/0!</v>
      </c>
      <c r="O612" s="247">
        <f>IF(M612&gt;0,M612*I612/Q612,0)*VLOOKUP(B612,'2-Kosten per locatie'!$A$14:$C$31,3,FALSE)</f>
        <v>0</v>
      </c>
      <c r="P612" s="334">
        <f>IF(L612="nio",0,IF(L612&gt;0,VLOOKUP(F612,'3-Productie normen'!A:O,VLOOKUP(L612,'3-Productie normen'!$B$38:$C$48,2,FALSE),FALSE)))*J612</f>
        <v>0</v>
      </c>
      <c r="Q612" s="334">
        <f t="shared" si="28"/>
        <v>0</v>
      </c>
      <c r="R612" s="335" t="str">
        <f>VLOOKUP(F612,'3-Productie normen'!A:P,16,FALSE)</f>
        <v>B</v>
      </c>
      <c r="S612" s="335"/>
      <c r="U612" s="336">
        <f t="shared" si="29"/>
        <v>3108.0000000000005</v>
      </c>
      <c r="V612" s="2"/>
    </row>
    <row r="613" spans="1:22" ht="14.1" customHeight="1">
      <c r="A613" s="75">
        <v>613</v>
      </c>
      <c r="B613" s="72" t="s">
        <v>44</v>
      </c>
      <c r="C613" s="539" t="s">
        <v>266</v>
      </c>
      <c r="D613" s="415" t="s">
        <v>951</v>
      </c>
      <c r="E613" s="72" t="s">
        <v>952</v>
      </c>
      <c r="F613" s="300" t="s">
        <v>100</v>
      </c>
      <c r="G613" s="72" t="s">
        <v>138</v>
      </c>
      <c r="H613" s="482" t="s">
        <v>138</v>
      </c>
      <c r="I613" s="537">
        <v>8.9</v>
      </c>
      <c r="J613" s="526"/>
      <c r="K613" s="333">
        <f t="shared" si="27"/>
        <v>0</v>
      </c>
      <c r="L613" s="534" t="s">
        <v>147</v>
      </c>
      <c r="M613" s="534"/>
      <c r="N613" s="247">
        <f>IF(L613="nio",0,IF(L613&gt;0,L613*I613/P613,0))*VLOOKUP(B613,'2-Kosten per locatie'!$A$14:$C$31,3,FALSE)</f>
        <v>0</v>
      </c>
      <c r="O613" s="247">
        <f>IF(M613&gt;0,M613*I613/Q613,0)*VLOOKUP(B613,'2-Kosten per locatie'!$A$14:$C$31,3,FALSE)</f>
        <v>0</v>
      </c>
      <c r="P613" s="334">
        <f>IF(L613="nio",0,IF(L613&gt;0,VLOOKUP(F613,'3-Productie normen'!A:O,VLOOKUP(L613,'3-Productie normen'!$B$38:$C$48,2,FALSE),FALSE)))*J613</f>
        <v>0</v>
      </c>
      <c r="Q613" s="334">
        <f t="shared" si="28"/>
        <v>0</v>
      </c>
      <c r="R613" s="335" t="str">
        <f>VLOOKUP(F613,'3-Productie normen'!A:P,16,FALSE)</f>
        <v>nvt</v>
      </c>
      <c r="S613" s="335"/>
      <c r="U613" s="336">
        <f t="shared" si="29"/>
        <v>0</v>
      </c>
      <c r="V613" s="2"/>
    </row>
    <row r="614" spans="1:22" ht="14.1" customHeight="1">
      <c r="A614" s="75">
        <v>614</v>
      </c>
      <c r="B614" s="72" t="s">
        <v>44</v>
      </c>
      <c r="C614" s="539" t="s">
        <v>266</v>
      </c>
      <c r="D614" s="415" t="s">
        <v>953</v>
      </c>
      <c r="E614" s="72" t="s">
        <v>954</v>
      </c>
      <c r="F614" s="72" t="s">
        <v>88</v>
      </c>
      <c r="G614" s="72" t="s">
        <v>186</v>
      </c>
      <c r="H614" s="482" t="s">
        <v>196</v>
      </c>
      <c r="I614" s="537">
        <v>11.6</v>
      </c>
      <c r="J614" s="526"/>
      <c r="K614" s="333">
        <f t="shared" si="27"/>
        <v>200</v>
      </c>
      <c r="L614" s="534">
        <v>200</v>
      </c>
      <c r="M614" s="534"/>
      <c r="N614" s="247" t="e">
        <f>IF(L614="nio",0,IF(L614&gt;0,L614*I614/P614,0))*VLOOKUP(B614,'2-Kosten per locatie'!$A$14:$C$31,3,FALSE)</f>
        <v>#DIV/0!</v>
      </c>
      <c r="O614" s="247">
        <f>IF(M614&gt;0,M614*I614/Q614,0)*VLOOKUP(B614,'2-Kosten per locatie'!$A$14:$C$31,3,FALSE)</f>
        <v>0</v>
      </c>
      <c r="P614" s="334">
        <f>IF(L614="nio",0,IF(L614&gt;0,VLOOKUP(F614,'3-Productie normen'!A:O,VLOOKUP(L614,'3-Productie normen'!$B$38:$C$48,2,FALSE),FALSE)))*J614</f>
        <v>0</v>
      </c>
      <c r="Q614" s="334">
        <f t="shared" si="28"/>
        <v>0</v>
      </c>
      <c r="R614" s="335" t="str">
        <f>VLOOKUP(F614,'3-Productie normen'!A:P,16,FALSE)</f>
        <v>S</v>
      </c>
      <c r="S614" s="335"/>
      <c r="U614" s="336">
        <f t="shared" si="29"/>
        <v>2320</v>
      </c>
      <c r="V614" s="2"/>
    </row>
    <row r="615" spans="1:22" ht="14.1" customHeight="1">
      <c r="A615" s="75">
        <v>615</v>
      </c>
      <c r="B615" s="72" t="s">
        <v>44</v>
      </c>
      <c r="C615" s="539" t="s">
        <v>266</v>
      </c>
      <c r="D615" s="415" t="s">
        <v>955</v>
      </c>
      <c r="E615" s="72" t="s">
        <v>956</v>
      </c>
      <c r="F615" s="72" t="s">
        <v>88</v>
      </c>
      <c r="G615" s="72" t="s">
        <v>186</v>
      </c>
      <c r="H615" s="482" t="s">
        <v>196</v>
      </c>
      <c r="I615" s="537">
        <v>2</v>
      </c>
      <c r="J615" s="526"/>
      <c r="K615" s="333">
        <f t="shared" si="27"/>
        <v>200</v>
      </c>
      <c r="L615" s="534">
        <v>200</v>
      </c>
      <c r="M615" s="534"/>
      <c r="N615" s="247" t="e">
        <f>IF(L615="nio",0,IF(L615&gt;0,L615*I615/P615,0))*VLOOKUP(B615,'2-Kosten per locatie'!$A$14:$C$31,3,FALSE)</f>
        <v>#DIV/0!</v>
      </c>
      <c r="O615" s="247">
        <f>IF(M615&gt;0,M615*I615/Q615,0)*VLOOKUP(B615,'2-Kosten per locatie'!$A$14:$C$31,3,FALSE)</f>
        <v>0</v>
      </c>
      <c r="P615" s="334">
        <f>IF(L615="nio",0,IF(L615&gt;0,VLOOKUP(F615,'3-Productie normen'!A:O,VLOOKUP(L615,'3-Productie normen'!$B$38:$C$48,2,FALSE),FALSE)))*J615</f>
        <v>0</v>
      </c>
      <c r="Q615" s="334">
        <f t="shared" si="28"/>
        <v>0</v>
      </c>
      <c r="R615" s="335" t="str">
        <f>VLOOKUP(F615,'3-Productie normen'!A:P,16,FALSE)</f>
        <v>S</v>
      </c>
      <c r="S615" s="335"/>
      <c r="U615" s="336">
        <f t="shared" si="29"/>
        <v>400</v>
      </c>
      <c r="V615" s="2"/>
    </row>
    <row r="616" spans="1:22" ht="14.1" customHeight="1">
      <c r="A616" s="75">
        <v>616</v>
      </c>
      <c r="B616" s="72" t="s">
        <v>44</v>
      </c>
      <c r="C616" s="539" t="s">
        <v>266</v>
      </c>
      <c r="D616" s="415" t="s">
        <v>957</v>
      </c>
      <c r="E616" s="72" t="s">
        <v>958</v>
      </c>
      <c r="F616" s="72" t="s">
        <v>88</v>
      </c>
      <c r="G616" s="72" t="s">
        <v>186</v>
      </c>
      <c r="H616" s="482" t="s">
        <v>187</v>
      </c>
      <c r="I616" s="537">
        <v>1</v>
      </c>
      <c r="J616" s="526"/>
      <c r="K616" s="333">
        <f t="shared" si="27"/>
        <v>400</v>
      </c>
      <c r="L616" s="534">
        <v>200</v>
      </c>
      <c r="M616" s="540">
        <v>200</v>
      </c>
      <c r="N616" s="247" t="e">
        <f>IF(L616="nio",0,IF(L616&gt;0,L616*I616/P616,0))*VLOOKUP(B616,'2-Kosten per locatie'!$A$14:$C$31,3,FALSE)</f>
        <v>#DIV/0!</v>
      </c>
      <c r="O616" s="247" t="e">
        <f>IF(M616&gt;0,M616*I616/Q616,0)*VLOOKUP(B616,'2-Kosten per locatie'!$A$14:$C$31,3,FALSE)</f>
        <v>#DIV/0!</v>
      </c>
      <c r="P616" s="334">
        <f>IF(L616="nio",0,IF(L616&gt;0,VLOOKUP(F616,'3-Productie normen'!A:O,VLOOKUP(L616,'3-Productie normen'!$B$38:$C$48,2,FALSE),FALSE)))*J616</f>
        <v>0</v>
      </c>
      <c r="Q616" s="334">
        <f t="shared" si="28"/>
        <v>0</v>
      </c>
      <c r="R616" s="335" t="str">
        <f>VLOOKUP(F616,'3-Productie normen'!A:P,16,FALSE)</f>
        <v>S</v>
      </c>
      <c r="S616" s="335"/>
      <c r="U616" s="336">
        <f t="shared" si="29"/>
        <v>400</v>
      </c>
      <c r="V616" s="2"/>
    </row>
    <row r="617" spans="1:22" ht="14.1" customHeight="1">
      <c r="A617" s="75">
        <v>617</v>
      </c>
      <c r="B617" s="72" t="s">
        <v>44</v>
      </c>
      <c r="C617" s="539" t="s">
        <v>266</v>
      </c>
      <c r="D617" s="415" t="s">
        <v>959</v>
      </c>
      <c r="E617" s="72" t="s">
        <v>954</v>
      </c>
      <c r="F617" s="72" t="s">
        <v>88</v>
      </c>
      <c r="G617" s="72" t="s">
        <v>186</v>
      </c>
      <c r="H617" s="482" t="s">
        <v>196</v>
      </c>
      <c r="I617" s="537">
        <v>10.8</v>
      </c>
      <c r="J617" s="526"/>
      <c r="K617" s="333">
        <f t="shared" si="27"/>
        <v>200</v>
      </c>
      <c r="L617" s="534">
        <v>200</v>
      </c>
      <c r="M617" s="534"/>
      <c r="N617" s="247" t="e">
        <f>IF(L617="nio",0,IF(L617&gt;0,L617*I617/P617,0))*VLOOKUP(B617,'2-Kosten per locatie'!$A$14:$C$31,3,FALSE)</f>
        <v>#DIV/0!</v>
      </c>
      <c r="O617" s="247">
        <f>IF(M617&gt;0,M617*I617/Q617,0)*VLOOKUP(B617,'2-Kosten per locatie'!$A$14:$C$31,3,FALSE)</f>
        <v>0</v>
      </c>
      <c r="P617" s="334">
        <f>IF(L617="nio",0,IF(L617&gt;0,VLOOKUP(F617,'3-Productie normen'!A:O,VLOOKUP(L617,'3-Productie normen'!$B$38:$C$48,2,FALSE),FALSE)))*J617</f>
        <v>0</v>
      </c>
      <c r="Q617" s="334">
        <f t="shared" si="28"/>
        <v>0</v>
      </c>
      <c r="R617" s="335" t="str">
        <f>VLOOKUP(F617,'3-Productie normen'!A:P,16,FALSE)</f>
        <v>S</v>
      </c>
      <c r="S617" s="335"/>
      <c r="U617" s="336">
        <f t="shared" si="29"/>
        <v>2160</v>
      </c>
      <c r="V617" s="2"/>
    </row>
    <row r="618" spans="1:22" ht="14.1" customHeight="1">
      <c r="A618" s="75">
        <v>618</v>
      </c>
      <c r="B618" s="72" t="s">
        <v>44</v>
      </c>
      <c r="C618" s="539" t="s">
        <v>266</v>
      </c>
      <c r="D618" s="415" t="s">
        <v>960</v>
      </c>
      <c r="E618" s="72" t="s">
        <v>956</v>
      </c>
      <c r="F618" s="72" t="s">
        <v>88</v>
      </c>
      <c r="G618" s="72" t="s">
        <v>186</v>
      </c>
      <c r="H618" s="482" t="s">
        <v>196</v>
      </c>
      <c r="I618" s="537">
        <v>2</v>
      </c>
      <c r="J618" s="526"/>
      <c r="K618" s="333">
        <f t="shared" si="27"/>
        <v>200</v>
      </c>
      <c r="L618" s="534">
        <v>200</v>
      </c>
      <c r="M618" s="534"/>
      <c r="N618" s="247" t="e">
        <f>IF(L618="nio",0,IF(L618&gt;0,L618*I618/P618,0))*VLOOKUP(B618,'2-Kosten per locatie'!$A$14:$C$31,3,FALSE)</f>
        <v>#DIV/0!</v>
      </c>
      <c r="O618" s="247">
        <f>IF(M618&gt;0,M618*I618/Q618,0)*VLOOKUP(B618,'2-Kosten per locatie'!$A$14:$C$31,3,FALSE)</f>
        <v>0</v>
      </c>
      <c r="P618" s="334">
        <f>IF(L618="nio",0,IF(L618&gt;0,VLOOKUP(F618,'3-Productie normen'!A:O,VLOOKUP(L618,'3-Productie normen'!$B$38:$C$48,2,FALSE),FALSE)))*J618</f>
        <v>0</v>
      </c>
      <c r="Q618" s="334">
        <f t="shared" si="28"/>
        <v>0</v>
      </c>
      <c r="R618" s="335" t="str">
        <f>VLOOKUP(F618,'3-Productie normen'!A:P,16,FALSE)</f>
        <v>S</v>
      </c>
      <c r="S618" s="335"/>
      <c r="U618" s="336">
        <f t="shared" si="29"/>
        <v>400</v>
      </c>
      <c r="V618" s="2"/>
    </row>
    <row r="619" spans="1:22" ht="14.1" customHeight="1">
      <c r="A619" s="75">
        <v>619</v>
      </c>
      <c r="B619" s="72" t="s">
        <v>44</v>
      </c>
      <c r="C619" s="539" t="s">
        <v>266</v>
      </c>
      <c r="D619" s="415" t="s">
        <v>961</v>
      </c>
      <c r="E619" s="72" t="s">
        <v>958</v>
      </c>
      <c r="F619" s="72" t="s">
        <v>88</v>
      </c>
      <c r="G619" s="72" t="s">
        <v>186</v>
      </c>
      <c r="H619" s="482" t="s">
        <v>187</v>
      </c>
      <c r="I619" s="537">
        <v>1</v>
      </c>
      <c r="J619" s="526"/>
      <c r="K619" s="333">
        <f t="shared" si="27"/>
        <v>400</v>
      </c>
      <c r="L619" s="534">
        <v>200</v>
      </c>
      <c r="M619" s="540">
        <v>200</v>
      </c>
      <c r="N619" s="247" t="e">
        <f>IF(L619="nio",0,IF(L619&gt;0,L619*I619/P619,0))*VLOOKUP(B619,'2-Kosten per locatie'!$A$14:$C$31,3,FALSE)</f>
        <v>#DIV/0!</v>
      </c>
      <c r="O619" s="247" t="e">
        <f>IF(M619&gt;0,M619*I619/Q619,0)*VLOOKUP(B619,'2-Kosten per locatie'!$A$14:$C$31,3,FALSE)</f>
        <v>#DIV/0!</v>
      </c>
      <c r="P619" s="334">
        <f>IF(L619="nio",0,IF(L619&gt;0,VLOOKUP(F619,'3-Productie normen'!A:O,VLOOKUP(L619,'3-Productie normen'!$B$38:$C$48,2,FALSE),FALSE)))*J619</f>
        <v>0</v>
      </c>
      <c r="Q619" s="334">
        <f t="shared" si="28"/>
        <v>0</v>
      </c>
      <c r="R619" s="335" t="str">
        <f>VLOOKUP(F619,'3-Productie normen'!A:P,16,FALSE)</f>
        <v>S</v>
      </c>
      <c r="S619" s="335"/>
      <c r="U619" s="336">
        <f t="shared" si="29"/>
        <v>400</v>
      </c>
      <c r="V619" s="2"/>
    </row>
    <row r="620" spans="1:22" ht="14.1" customHeight="1">
      <c r="A620" s="75">
        <v>620</v>
      </c>
      <c r="B620" s="72" t="s">
        <v>44</v>
      </c>
      <c r="C620" s="539" t="s">
        <v>266</v>
      </c>
      <c r="D620" s="415" t="s">
        <v>268</v>
      </c>
      <c r="E620" s="72" t="s">
        <v>632</v>
      </c>
      <c r="F620" s="72" t="s">
        <v>86</v>
      </c>
      <c r="G620" s="72" t="s">
        <v>138</v>
      </c>
      <c r="H620" s="482" t="s">
        <v>138</v>
      </c>
      <c r="I620" s="537">
        <v>26.6</v>
      </c>
      <c r="J620" s="526"/>
      <c r="K620" s="333">
        <f t="shared" si="27"/>
        <v>200</v>
      </c>
      <c r="L620" s="534">
        <v>200</v>
      </c>
      <c r="M620" s="534"/>
      <c r="N620" s="247" t="e">
        <f>IF(L620="nio",0,IF(L620&gt;0,L620*I620/P620,0))*VLOOKUP(B620,'2-Kosten per locatie'!$A$14:$C$31,3,FALSE)</f>
        <v>#DIV/0!</v>
      </c>
      <c r="O620" s="247">
        <f>IF(M620&gt;0,M620*I620/Q620,0)*VLOOKUP(B620,'2-Kosten per locatie'!$A$14:$C$31,3,FALSE)</f>
        <v>0</v>
      </c>
      <c r="P620" s="334">
        <f>IF(L620="nio",0,IF(L620&gt;0,VLOOKUP(F620,'3-Productie normen'!A:O,VLOOKUP(L620,'3-Productie normen'!$B$38:$C$48,2,FALSE),FALSE)))*J620</f>
        <v>0</v>
      </c>
      <c r="Q620" s="334">
        <f t="shared" si="28"/>
        <v>0</v>
      </c>
      <c r="R620" s="335" t="str">
        <f>VLOOKUP(F620,'3-Productie normen'!A:P,16,FALSE)</f>
        <v>V</v>
      </c>
      <c r="S620" s="335"/>
      <c r="U620" s="336">
        <f t="shared" si="29"/>
        <v>5320</v>
      </c>
      <c r="V620" s="2"/>
    </row>
    <row r="621" spans="1:22" ht="14.1" customHeight="1">
      <c r="A621" s="75">
        <v>621</v>
      </c>
      <c r="B621" s="72" t="s">
        <v>44</v>
      </c>
      <c r="C621" s="539" t="s">
        <v>266</v>
      </c>
      <c r="D621" s="415" t="s">
        <v>962</v>
      </c>
      <c r="E621" s="72" t="s">
        <v>85</v>
      </c>
      <c r="F621" s="72" t="s">
        <v>85</v>
      </c>
      <c r="G621" s="72" t="s">
        <v>138</v>
      </c>
      <c r="H621" s="437" t="s">
        <v>138</v>
      </c>
      <c r="I621" s="537">
        <v>30.2</v>
      </c>
      <c r="J621" s="526"/>
      <c r="K621" s="333">
        <f t="shared" si="27"/>
        <v>200</v>
      </c>
      <c r="L621" s="534">
        <v>200</v>
      </c>
      <c r="M621" s="534"/>
      <c r="N621" s="247" t="e">
        <f>IF(L621="nio",0,IF(L621&gt;0,L621*I621/P621,0))*VLOOKUP(B621,'2-Kosten per locatie'!$A$14:$C$31,3,FALSE)</f>
        <v>#DIV/0!</v>
      </c>
      <c r="O621" s="247">
        <f>IF(M621&gt;0,M621*I621/Q621,0)*VLOOKUP(B621,'2-Kosten per locatie'!$A$14:$C$31,3,FALSE)</f>
        <v>0</v>
      </c>
      <c r="P621" s="334">
        <f>IF(L621="nio",0,IF(L621&gt;0,VLOOKUP(F621,'3-Productie normen'!A:O,VLOOKUP(L621,'3-Productie normen'!$B$38:$C$48,2,FALSE),FALSE)))*J621</f>
        <v>0</v>
      </c>
      <c r="Q621" s="334">
        <f t="shared" si="28"/>
        <v>0</v>
      </c>
      <c r="R621" s="335" t="str">
        <f>VLOOKUP(F621,'3-Productie normen'!A:P,16,FALSE)</f>
        <v>V</v>
      </c>
      <c r="S621" s="335"/>
      <c r="U621" s="336">
        <f t="shared" si="29"/>
        <v>6040</v>
      </c>
      <c r="V621" s="2"/>
    </row>
    <row r="622" spans="1:22" ht="14.1" customHeight="1">
      <c r="A622" s="75">
        <v>622</v>
      </c>
      <c r="B622" s="72" t="s">
        <v>44</v>
      </c>
      <c r="C622" s="539" t="s">
        <v>266</v>
      </c>
      <c r="D622" s="415" t="s">
        <v>963</v>
      </c>
      <c r="E622" s="72" t="s">
        <v>85</v>
      </c>
      <c r="F622" s="72" t="s">
        <v>85</v>
      </c>
      <c r="G622" s="72" t="s">
        <v>186</v>
      </c>
      <c r="H622" s="437" t="s">
        <v>196</v>
      </c>
      <c r="I622" s="537">
        <v>115.9</v>
      </c>
      <c r="J622" s="526"/>
      <c r="K622" s="333">
        <f t="shared" si="27"/>
        <v>200</v>
      </c>
      <c r="L622" s="534">
        <v>200</v>
      </c>
      <c r="M622" s="534"/>
      <c r="N622" s="247" t="e">
        <f>IF(L622="nio",0,IF(L622&gt;0,L622*I622/P622,0))*VLOOKUP(B622,'2-Kosten per locatie'!$A$14:$C$31,3,FALSE)</f>
        <v>#DIV/0!</v>
      </c>
      <c r="O622" s="247">
        <f>IF(M622&gt;0,M622*I622/Q622,0)*VLOOKUP(B622,'2-Kosten per locatie'!$A$14:$C$31,3,FALSE)</f>
        <v>0</v>
      </c>
      <c r="P622" s="334">
        <f>IF(L622="nio",0,IF(L622&gt;0,VLOOKUP(F622,'3-Productie normen'!A:O,VLOOKUP(L622,'3-Productie normen'!$B$38:$C$48,2,FALSE),FALSE)))*J622</f>
        <v>0</v>
      </c>
      <c r="Q622" s="334">
        <f t="shared" si="28"/>
        <v>0</v>
      </c>
      <c r="R622" s="335" t="str">
        <f>VLOOKUP(F622,'3-Productie normen'!A:P,16,FALSE)</f>
        <v>V</v>
      </c>
      <c r="S622" s="335"/>
      <c r="U622" s="336">
        <f t="shared" si="29"/>
        <v>23180</v>
      </c>
      <c r="V622" s="2"/>
    </row>
    <row r="623" spans="1:22" ht="14.1" customHeight="1">
      <c r="A623" s="75">
        <v>623</v>
      </c>
      <c r="B623" s="72" t="s">
        <v>44</v>
      </c>
      <c r="C623" s="539" t="s">
        <v>266</v>
      </c>
      <c r="D623" s="415" t="s">
        <v>270</v>
      </c>
      <c r="E623" s="72" t="s">
        <v>964</v>
      </c>
      <c r="F623" s="300" t="s">
        <v>93</v>
      </c>
      <c r="G623" s="72" t="s">
        <v>138</v>
      </c>
      <c r="H623" s="482" t="s">
        <v>138</v>
      </c>
      <c r="I623" s="537">
        <v>76.2</v>
      </c>
      <c r="J623" s="526"/>
      <c r="K623" s="333">
        <f t="shared" si="27"/>
        <v>200</v>
      </c>
      <c r="L623" s="534">
        <v>200</v>
      </c>
      <c r="M623" s="540"/>
      <c r="N623" s="247" t="e">
        <f>IF(L623="nio",0,IF(L623&gt;0,L623*I623/P623,0))*VLOOKUP(B623,'2-Kosten per locatie'!$A$14:$C$31,3,FALSE)</f>
        <v>#DIV/0!</v>
      </c>
      <c r="O623" s="247">
        <f>IF(M623&gt;0,M623*I623/Q623,0)*VLOOKUP(B623,'2-Kosten per locatie'!$A$14:$C$31,3,FALSE)</f>
        <v>0</v>
      </c>
      <c r="P623" s="334">
        <f>IF(L623="nio",0,IF(L623&gt;0,VLOOKUP(F623,'3-Productie normen'!A:O,VLOOKUP(L623,'3-Productie normen'!$B$38:$C$48,2,FALSE),FALSE)))*J623</f>
        <v>0</v>
      </c>
      <c r="Q623" s="334">
        <f t="shared" si="28"/>
        <v>0</v>
      </c>
      <c r="R623" s="335" t="str">
        <f>VLOOKUP(F623,'3-Productie normen'!A:P,16,FALSE)</f>
        <v>L</v>
      </c>
      <c r="S623" s="335"/>
      <c r="U623" s="336">
        <f t="shared" si="29"/>
        <v>15240</v>
      </c>
      <c r="V623" s="2"/>
    </row>
    <row r="624" spans="1:22" ht="14.1" customHeight="1">
      <c r="A624" s="75">
        <v>624</v>
      </c>
      <c r="B624" s="72" t="s">
        <v>44</v>
      </c>
      <c r="C624" s="539" t="s">
        <v>266</v>
      </c>
      <c r="D624" s="415" t="s">
        <v>965</v>
      </c>
      <c r="E624" s="72" t="s">
        <v>966</v>
      </c>
      <c r="F624" s="300" t="s">
        <v>93</v>
      </c>
      <c r="G624" s="72" t="s">
        <v>138</v>
      </c>
      <c r="H624" s="482" t="s">
        <v>138</v>
      </c>
      <c r="I624" s="537">
        <v>128</v>
      </c>
      <c r="J624" s="526"/>
      <c r="K624" s="333">
        <f t="shared" si="27"/>
        <v>200</v>
      </c>
      <c r="L624" s="534">
        <v>200</v>
      </c>
      <c r="M624" s="540"/>
      <c r="N624" s="247" t="e">
        <f>IF(L624="nio",0,IF(L624&gt;0,L624*I624/P624,0))*VLOOKUP(B624,'2-Kosten per locatie'!$A$14:$C$31,3,FALSE)</f>
        <v>#DIV/0!</v>
      </c>
      <c r="O624" s="247">
        <f>IF(M624&gt;0,M624*I624/Q624,0)*VLOOKUP(B624,'2-Kosten per locatie'!$A$14:$C$31,3,FALSE)</f>
        <v>0</v>
      </c>
      <c r="P624" s="334">
        <f>IF(L624="nio",0,IF(L624&gt;0,VLOOKUP(F624,'3-Productie normen'!A:O,VLOOKUP(L624,'3-Productie normen'!$B$38:$C$48,2,FALSE),FALSE)))*J624</f>
        <v>0</v>
      </c>
      <c r="Q624" s="334">
        <f t="shared" si="28"/>
        <v>0</v>
      </c>
      <c r="R624" s="335" t="str">
        <f>VLOOKUP(F624,'3-Productie normen'!A:P,16,FALSE)</f>
        <v>L</v>
      </c>
      <c r="S624" s="335"/>
      <c r="U624" s="336">
        <f t="shared" si="29"/>
        <v>25600</v>
      </c>
      <c r="V624" s="2"/>
    </row>
    <row r="625" spans="1:22" ht="14.1" customHeight="1">
      <c r="A625" s="75">
        <v>625</v>
      </c>
      <c r="B625" s="72" t="s">
        <v>44</v>
      </c>
      <c r="C625" s="539" t="s">
        <v>266</v>
      </c>
      <c r="D625" s="415" t="s">
        <v>967</v>
      </c>
      <c r="E625" s="72" t="s">
        <v>968</v>
      </c>
      <c r="F625" s="72" t="s">
        <v>88</v>
      </c>
      <c r="G625" s="72" t="s">
        <v>186</v>
      </c>
      <c r="H625" s="482" t="s">
        <v>196</v>
      </c>
      <c r="I625" s="537">
        <v>14.5</v>
      </c>
      <c r="J625" s="526"/>
      <c r="K625" s="333">
        <f t="shared" si="27"/>
        <v>200</v>
      </c>
      <c r="L625" s="534">
        <v>200</v>
      </c>
      <c r="M625" s="540"/>
      <c r="N625" s="247" t="e">
        <f>IF(L625="nio",0,IF(L625&gt;0,L625*I625/P625,0))*VLOOKUP(B625,'2-Kosten per locatie'!$A$14:$C$31,3,FALSE)</f>
        <v>#DIV/0!</v>
      </c>
      <c r="O625" s="247">
        <f>IF(M625&gt;0,M625*I625/Q625,0)*VLOOKUP(B625,'2-Kosten per locatie'!$A$14:$C$31,3,FALSE)</f>
        <v>0</v>
      </c>
      <c r="P625" s="334">
        <f>IF(L625="nio",0,IF(L625&gt;0,VLOOKUP(F625,'3-Productie normen'!A:O,VLOOKUP(L625,'3-Productie normen'!$B$38:$C$48,2,FALSE),FALSE)))*J625</f>
        <v>0</v>
      </c>
      <c r="Q625" s="334">
        <f t="shared" si="28"/>
        <v>0</v>
      </c>
      <c r="R625" s="335" t="str">
        <f>VLOOKUP(F625,'3-Productie normen'!A:P,16,FALSE)</f>
        <v>S</v>
      </c>
      <c r="S625" s="335"/>
      <c r="U625" s="336">
        <f t="shared" si="29"/>
        <v>2900</v>
      </c>
      <c r="V625" s="2"/>
    </row>
    <row r="626" spans="1:22" ht="14.1" customHeight="1">
      <c r="A626" s="75">
        <v>626</v>
      </c>
      <c r="B626" s="72" t="s">
        <v>44</v>
      </c>
      <c r="C626" s="539" t="s">
        <v>266</v>
      </c>
      <c r="D626" s="415" t="s">
        <v>969</v>
      </c>
      <c r="E626" s="72" t="s">
        <v>970</v>
      </c>
      <c r="F626" s="316" t="s">
        <v>82</v>
      </c>
      <c r="G626" s="72" t="s">
        <v>186</v>
      </c>
      <c r="H626" s="482" t="s">
        <v>196</v>
      </c>
      <c r="I626" s="537">
        <v>11.1</v>
      </c>
      <c r="J626" s="526"/>
      <c r="K626" s="333">
        <f t="shared" si="27"/>
        <v>200</v>
      </c>
      <c r="L626" s="534">
        <v>200</v>
      </c>
      <c r="M626" s="540"/>
      <c r="N626" s="247" t="e">
        <f>IF(L626="nio",0,IF(L626&gt;0,L626*I626/P626,0))*VLOOKUP(B626,'2-Kosten per locatie'!$A$14:$C$31,3,FALSE)</f>
        <v>#DIV/0!</v>
      </c>
      <c r="O626" s="247">
        <f>IF(M626&gt;0,M626*I626/Q626,0)*VLOOKUP(B626,'2-Kosten per locatie'!$A$14:$C$31,3,FALSE)</f>
        <v>0</v>
      </c>
      <c r="P626" s="334">
        <f>IF(L626="nio",0,IF(L626&gt;0,VLOOKUP(F626,'3-Productie normen'!A:O,VLOOKUP(L626,'3-Productie normen'!$B$38:$C$48,2,FALSE),FALSE)))*J626</f>
        <v>0</v>
      </c>
      <c r="Q626" s="334">
        <f t="shared" si="28"/>
        <v>0</v>
      </c>
      <c r="R626" s="335" t="str">
        <f>VLOOKUP(F626,'3-Productie normen'!A:P,16,FALSE)</f>
        <v>S</v>
      </c>
      <c r="S626" s="335"/>
      <c r="U626" s="336">
        <f t="shared" si="29"/>
        <v>2220</v>
      </c>
      <c r="V626" s="2"/>
    </row>
    <row r="627" spans="1:22" ht="14.1" customHeight="1">
      <c r="A627" s="75">
        <v>627</v>
      </c>
      <c r="B627" s="72" t="s">
        <v>44</v>
      </c>
      <c r="C627" s="539" t="s">
        <v>266</v>
      </c>
      <c r="D627" s="415" t="s">
        <v>971</v>
      </c>
      <c r="E627" s="72" t="s">
        <v>972</v>
      </c>
      <c r="F627" s="72" t="s">
        <v>95</v>
      </c>
      <c r="G627" s="72" t="s">
        <v>186</v>
      </c>
      <c r="H627" s="482" t="s">
        <v>187</v>
      </c>
      <c r="I627" s="537">
        <v>5.8</v>
      </c>
      <c r="J627" s="526"/>
      <c r="K627" s="333">
        <f t="shared" si="27"/>
        <v>400</v>
      </c>
      <c r="L627" s="534">
        <v>200</v>
      </c>
      <c r="M627" s="540">
        <v>200</v>
      </c>
      <c r="N627" s="247" t="e">
        <f>IF(L627="nio",0,IF(L627&gt;0,L627*I627/P627,0))*VLOOKUP(B627,'2-Kosten per locatie'!$A$14:$C$31,3,FALSE)</f>
        <v>#DIV/0!</v>
      </c>
      <c r="O627" s="247" t="e">
        <f>IF(M627&gt;0,M627*I627/Q627,0)*VLOOKUP(B627,'2-Kosten per locatie'!$A$14:$C$31,3,FALSE)</f>
        <v>#DIV/0!</v>
      </c>
      <c r="P627" s="334">
        <f>IF(L627="nio",0,IF(L627&gt;0,VLOOKUP(F627,'3-Productie normen'!A:O,VLOOKUP(L627,'3-Productie normen'!$B$38:$C$48,2,FALSE),FALSE)))*J627</f>
        <v>0</v>
      </c>
      <c r="Q627" s="334">
        <f t="shared" si="28"/>
        <v>0</v>
      </c>
      <c r="R627" s="335" t="str">
        <f>VLOOKUP(F627,'3-Productie normen'!A:P,16,FALSE)</f>
        <v>S</v>
      </c>
      <c r="S627" s="335"/>
      <c r="U627" s="336">
        <f t="shared" si="29"/>
        <v>2320</v>
      </c>
      <c r="V627" s="2"/>
    </row>
    <row r="628" spans="1:22" ht="14.1" customHeight="1">
      <c r="A628" s="75">
        <v>628</v>
      </c>
      <c r="B628" s="72" t="s">
        <v>44</v>
      </c>
      <c r="C628" s="539" t="s">
        <v>266</v>
      </c>
      <c r="D628" s="415" t="s">
        <v>973</v>
      </c>
      <c r="E628" s="72" t="s">
        <v>972</v>
      </c>
      <c r="F628" s="300" t="s">
        <v>95</v>
      </c>
      <c r="G628" s="72" t="s">
        <v>186</v>
      </c>
      <c r="H628" s="482" t="s">
        <v>187</v>
      </c>
      <c r="I628" s="537">
        <v>1</v>
      </c>
      <c r="J628" s="526"/>
      <c r="K628" s="333">
        <f t="shared" si="27"/>
        <v>400</v>
      </c>
      <c r="L628" s="534">
        <v>200</v>
      </c>
      <c r="M628" s="540">
        <v>200</v>
      </c>
      <c r="N628" s="247" t="e">
        <f>IF(L628="nio",0,IF(L628&gt;0,L628*I628/P628,0))*VLOOKUP(B628,'2-Kosten per locatie'!$A$14:$C$31,3,FALSE)</f>
        <v>#DIV/0!</v>
      </c>
      <c r="O628" s="247" t="e">
        <f>IF(M628&gt;0,M628*I628/Q628,0)*VLOOKUP(B628,'2-Kosten per locatie'!$A$14:$C$31,3,FALSE)</f>
        <v>#DIV/0!</v>
      </c>
      <c r="P628" s="334">
        <f>IF(L628="nio",0,IF(L628&gt;0,VLOOKUP(F628,'3-Productie normen'!A:O,VLOOKUP(L628,'3-Productie normen'!$B$38:$C$48,2,FALSE),FALSE)))*J628</f>
        <v>0</v>
      </c>
      <c r="Q628" s="334">
        <f t="shared" si="28"/>
        <v>0</v>
      </c>
      <c r="R628" s="335" t="str">
        <f>VLOOKUP(F628,'3-Productie normen'!A:P,16,FALSE)</f>
        <v>S</v>
      </c>
      <c r="S628" s="335"/>
      <c r="U628" s="336">
        <f t="shared" si="29"/>
        <v>400</v>
      </c>
      <c r="V628" s="2"/>
    </row>
    <row r="629" spans="1:22" ht="14.1" customHeight="1">
      <c r="A629" s="75">
        <v>629</v>
      </c>
      <c r="B629" s="72" t="s">
        <v>44</v>
      </c>
      <c r="C629" s="539" t="s">
        <v>266</v>
      </c>
      <c r="D629" s="415" t="s">
        <v>974</v>
      </c>
      <c r="E629" s="72" t="s">
        <v>972</v>
      </c>
      <c r="F629" s="72" t="s">
        <v>95</v>
      </c>
      <c r="G629" s="72" t="s">
        <v>186</v>
      </c>
      <c r="H629" s="482" t="s">
        <v>187</v>
      </c>
      <c r="I629" s="537">
        <v>1</v>
      </c>
      <c r="J629" s="526"/>
      <c r="K629" s="333">
        <f t="shared" si="27"/>
        <v>400</v>
      </c>
      <c r="L629" s="534">
        <v>200</v>
      </c>
      <c r="M629" s="540">
        <v>200</v>
      </c>
      <c r="N629" s="247" t="e">
        <f>IF(L629="nio",0,IF(L629&gt;0,L629*I629/P629,0))*VLOOKUP(B629,'2-Kosten per locatie'!$A$14:$C$31,3,FALSE)</f>
        <v>#DIV/0!</v>
      </c>
      <c r="O629" s="247" t="e">
        <f>IF(M629&gt;0,M629*I629/Q629,0)*VLOOKUP(B629,'2-Kosten per locatie'!$A$14:$C$31,3,FALSE)</f>
        <v>#DIV/0!</v>
      </c>
      <c r="P629" s="334">
        <f>IF(L629="nio",0,IF(L629&gt;0,VLOOKUP(F629,'3-Productie normen'!A:O,VLOOKUP(L629,'3-Productie normen'!$B$38:$C$48,2,FALSE),FALSE)))*J629</f>
        <v>0</v>
      </c>
      <c r="Q629" s="334">
        <f t="shared" si="28"/>
        <v>0</v>
      </c>
      <c r="R629" s="335" t="str">
        <f>VLOOKUP(F629,'3-Productie normen'!A:P,16,FALSE)</f>
        <v>S</v>
      </c>
      <c r="S629" s="335"/>
      <c r="U629" s="336">
        <f t="shared" si="29"/>
        <v>400</v>
      </c>
      <c r="V629" s="2"/>
    </row>
    <row r="630" spans="1:22" ht="14.1" customHeight="1">
      <c r="A630" s="75">
        <v>630</v>
      </c>
      <c r="B630" s="72" t="s">
        <v>44</v>
      </c>
      <c r="C630" s="539" t="s">
        <v>266</v>
      </c>
      <c r="D630" s="415" t="s">
        <v>975</v>
      </c>
      <c r="E630" s="72" t="s">
        <v>976</v>
      </c>
      <c r="F630" s="316" t="s">
        <v>82</v>
      </c>
      <c r="G630" s="72" t="s">
        <v>186</v>
      </c>
      <c r="H630" s="482" t="s">
        <v>196</v>
      </c>
      <c r="I630" s="537">
        <v>4.2</v>
      </c>
      <c r="J630" s="526"/>
      <c r="K630" s="333">
        <f t="shared" si="27"/>
        <v>200</v>
      </c>
      <c r="L630" s="534">
        <v>200</v>
      </c>
      <c r="M630" s="540"/>
      <c r="N630" s="247" t="e">
        <f>IF(L630="nio",0,IF(L630&gt;0,L630*I630/P630,0))*VLOOKUP(B630,'2-Kosten per locatie'!$A$14:$C$31,3,FALSE)</f>
        <v>#DIV/0!</v>
      </c>
      <c r="O630" s="247">
        <f>IF(M630&gt;0,M630*I630/Q630,0)*VLOOKUP(B630,'2-Kosten per locatie'!$A$14:$C$31,3,FALSE)</f>
        <v>0</v>
      </c>
      <c r="P630" s="334">
        <f>IF(L630="nio",0,IF(L630&gt;0,VLOOKUP(F630,'3-Productie normen'!A:O,VLOOKUP(L630,'3-Productie normen'!$B$38:$C$48,2,FALSE),FALSE)))*J630</f>
        <v>0</v>
      </c>
      <c r="Q630" s="334">
        <f t="shared" si="28"/>
        <v>0</v>
      </c>
      <c r="R630" s="335" t="str">
        <f>VLOOKUP(F630,'3-Productie normen'!A:P,16,FALSE)</f>
        <v>S</v>
      </c>
      <c r="S630" s="335"/>
      <c r="U630" s="336">
        <f t="shared" si="29"/>
        <v>840</v>
      </c>
      <c r="V630" s="2"/>
    </row>
    <row r="631" spans="1:22" ht="14.1" customHeight="1">
      <c r="A631" s="75">
        <v>631</v>
      </c>
      <c r="B631" s="72" t="s">
        <v>44</v>
      </c>
      <c r="C631" s="539" t="s">
        <v>266</v>
      </c>
      <c r="D631" s="415" t="s">
        <v>977</v>
      </c>
      <c r="E631" s="72" t="s">
        <v>978</v>
      </c>
      <c r="F631" s="316" t="s">
        <v>82</v>
      </c>
      <c r="G631" s="72" t="s">
        <v>979</v>
      </c>
      <c r="H631" s="482" t="s">
        <v>196</v>
      </c>
      <c r="I631" s="537">
        <v>2</v>
      </c>
      <c r="J631" s="526"/>
      <c r="K631" s="333">
        <f t="shared" si="27"/>
        <v>200</v>
      </c>
      <c r="L631" s="534">
        <v>200</v>
      </c>
      <c r="M631" s="540"/>
      <c r="N631" s="247" t="e">
        <f>IF(L631="nio",0,IF(L631&gt;0,L631*I631/P631,0))*VLOOKUP(B631,'2-Kosten per locatie'!$A$14:$C$31,3,FALSE)</f>
        <v>#DIV/0!</v>
      </c>
      <c r="O631" s="247">
        <f>IF(M631&gt;0,M631*I631/Q631,0)*VLOOKUP(B631,'2-Kosten per locatie'!$A$14:$C$31,3,FALSE)</f>
        <v>0</v>
      </c>
      <c r="P631" s="334">
        <f>IF(L631="nio",0,IF(L631&gt;0,VLOOKUP(F631,'3-Productie normen'!A:O,VLOOKUP(L631,'3-Productie normen'!$B$38:$C$48,2,FALSE),FALSE)))*J631</f>
        <v>0</v>
      </c>
      <c r="Q631" s="334">
        <f t="shared" si="28"/>
        <v>0</v>
      </c>
      <c r="R631" s="335" t="str">
        <f>VLOOKUP(F631,'3-Productie normen'!A:P,16,FALSE)</f>
        <v>S</v>
      </c>
      <c r="S631" s="335"/>
      <c r="U631" s="336">
        <f t="shared" si="29"/>
        <v>400</v>
      </c>
      <c r="V631" s="2"/>
    </row>
    <row r="632" spans="1:22" ht="14.1" customHeight="1">
      <c r="A632" s="75">
        <v>632</v>
      </c>
      <c r="B632" s="72" t="s">
        <v>44</v>
      </c>
      <c r="C632" s="539" t="s">
        <v>266</v>
      </c>
      <c r="D632" s="415" t="s">
        <v>980</v>
      </c>
      <c r="E632" s="72" t="s">
        <v>978</v>
      </c>
      <c r="F632" s="316" t="s">
        <v>82</v>
      </c>
      <c r="G632" s="72" t="s">
        <v>979</v>
      </c>
      <c r="H632" s="482" t="s">
        <v>196</v>
      </c>
      <c r="I632" s="537">
        <v>2</v>
      </c>
      <c r="J632" s="526"/>
      <c r="K632" s="333">
        <f t="shared" si="27"/>
        <v>200</v>
      </c>
      <c r="L632" s="534">
        <v>200</v>
      </c>
      <c r="M632" s="540"/>
      <c r="N632" s="247" t="e">
        <f>IF(L632="nio",0,IF(L632&gt;0,L632*I632/P632,0))*VLOOKUP(B632,'2-Kosten per locatie'!$A$14:$C$31,3,FALSE)</f>
        <v>#DIV/0!</v>
      </c>
      <c r="O632" s="247">
        <f>IF(M632&gt;0,M632*I632/Q632,0)*VLOOKUP(B632,'2-Kosten per locatie'!$A$14:$C$31,3,FALSE)</f>
        <v>0</v>
      </c>
      <c r="P632" s="334">
        <f>IF(L632="nio",0,IF(L632&gt;0,VLOOKUP(F632,'3-Productie normen'!A:O,VLOOKUP(L632,'3-Productie normen'!$B$38:$C$48,2,FALSE),FALSE)))*J632</f>
        <v>0</v>
      </c>
      <c r="Q632" s="334">
        <f t="shared" si="28"/>
        <v>0</v>
      </c>
      <c r="R632" s="335" t="str">
        <f>VLOOKUP(F632,'3-Productie normen'!A:P,16,FALSE)</f>
        <v>S</v>
      </c>
      <c r="S632" s="335"/>
      <c r="U632" s="336">
        <f t="shared" si="29"/>
        <v>400</v>
      </c>
      <c r="V632" s="2"/>
    </row>
    <row r="633" spans="1:22" ht="14.1" customHeight="1">
      <c r="A633" s="75">
        <v>633</v>
      </c>
      <c r="B633" s="72" t="s">
        <v>44</v>
      </c>
      <c r="C633" s="539" t="s">
        <v>266</v>
      </c>
      <c r="D633" s="415" t="s">
        <v>981</v>
      </c>
      <c r="E633" s="72" t="s">
        <v>982</v>
      </c>
      <c r="F633" s="300" t="s">
        <v>100</v>
      </c>
      <c r="G633" s="72" t="s">
        <v>382</v>
      </c>
      <c r="H633" s="482" t="s">
        <v>382</v>
      </c>
      <c r="I633" s="537">
        <v>9.9</v>
      </c>
      <c r="J633" s="526"/>
      <c r="K633" s="333">
        <f t="shared" si="27"/>
        <v>0</v>
      </c>
      <c r="L633" s="534" t="s">
        <v>147</v>
      </c>
      <c r="M633" s="540"/>
      <c r="N633" s="247">
        <f>IF(L633="nio",0,IF(L633&gt;0,L633*I633/P633,0))*VLOOKUP(B633,'2-Kosten per locatie'!$A$14:$C$31,3,FALSE)</f>
        <v>0</v>
      </c>
      <c r="O633" s="247">
        <f>IF(M633&gt;0,M633*I633/Q633,0)*VLOOKUP(B633,'2-Kosten per locatie'!$A$14:$C$31,3,FALSE)</f>
        <v>0</v>
      </c>
      <c r="P633" s="334">
        <f>IF(L633="nio",0,IF(L633&gt;0,VLOOKUP(F633,'3-Productie normen'!A:O,VLOOKUP(L633,'3-Productie normen'!$B$38:$C$48,2,FALSE),FALSE)))*J633</f>
        <v>0</v>
      </c>
      <c r="Q633" s="334">
        <f t="shared" si="28"/>
        <v>0</v>
      </c>
      <c r="R633" s="335" t="str">
        <f>VLOOKUP(F633,'3-Productie normen'!A:P,16,FALSE)</f>
        <v>nvt</v>
      </c>
      <c r="S633" s="335"/>
      <c r="U633" s="336">
        <f t="shared" si="29"/>
        <v>0</v>
      </c>
      <c r="V633" s="2"/>
    </row>
    <row r="634" spans="1:22" ht="14.1" customHeight="1">
      <c r="A634" s="75">
        <v>634</v>
      </c>
      <c r="B634" s="72" t="s">
        <v>44</v>
      </c>
      <c r="C634" s="539" t="s">
        <v>266</v>
      </c>
      <c r="D634" s="415" t="s">
        <v>983</v>
      </c>
      <c r="E634" s="72" t="s">
        <v>984</v>
      </c>
      <c r="F634" s="300" t="s">
        <v>100</v>
      </c>
      <c r="G634" s="72" t="s">
        <v>138</v>
      </c>
      <c r="H634" s="482" t="s">
        <v>138</v>
      </c>
      <c r="I634" s="537">
        <v>3.2</v>
      </c>
      <c r="J634" s="526"/>
      <c r="K634" s="333">
        <f t="shared" si="27"/>
        <v>0</v>
      </c>
      <c r="L634" s="534" t="s">
        <v>147</v>
      </c>
      <c r="M634" s="540"/>
      <c r="N634" s="247">
        <f>IF(L634="nio",0,IF(L634&gt;0,L634*I634/P634,0))*VLOOKUP(B634,'2-Kosten per locatie'!$A$14:$C$31,3,FALSE)</f>
        <v>0</v>
      </c>
      <c r="O634" s="247">
        <f>IF(M634&gt;0,M634*I634/Q634,0)*VLOOKUP(B634,'2-Kosten per locatie'!$A$14:$C$31,3,FALSE)</f>
        <v>0</v>
      </c>
      <c r="P634" s="334">
        <f>IF(L634="nio",0,IF(L634&gt;0,VLOOKUP(F634,'3-Productie normen'!A:O,VLOOKUP(L634,'3-Productie normen'!$B$38:$C$48,2,FALSE),FALSE)))*J634</f>
        <v>0</v>
      </c>
      <c r="Q634" s="334">
        <f t="shared" si="28"/>
        <v>0</v>
      </c>
      <c r="R634" s="335" t="str">
        <f>VLOOKUP(F634,'3-Productie normen'!A:P,16,FALSE)</f>
        <v>nvt</v>
      </c>
      <c r="S634" s="335"/>
      <c r="U634" s="336">
        <f t="shared" si="29"/>
        <v>0</v>
      </c>
      <c r="V634" s="2"/>
    </row>
    <row r="635" spans="1:22" ht="14.1" customHeight="1">
      <c r="A635" s="75">
        <v>635</v>
      </c>
      <c r="B635" s="72" t="s">
        <v>44</v>
      </c>
      <c r="C635" s="539" t="s">
        <v>266</v>
      </c>
      <c r="D635" s="415" t="s">
        <v>272</v>
      </c>
      <c r="E635" s="72" t="s">
        <v>985</v>
      </c>
      <c r="F635" s="300" t="s">
        <v>99</v>
      </c>
      <c r="G635" s="72" t="s">
        <v>138</v>
      </c>
      <c r="H635" s="482" t="s">
        <v>138</v>
      </c>
      <c r="I635" s="537">
        <v>83.3</v>
      </c>
      <c r="J635" s="526"/>
      <c r="K635" s="333">
        <f t="shared" si="27"/>
        <v>200</v>
      </c>
      <c r="L635" s="534">
        <v>200</v>
      </c>
      <c r="M635" s="540"/>
      <c r="N635" s="247" t="e">
        <f>IF(L635="nio",0,IF(L635&gt;0,L635*I635/P635,0))*VLOOKUP(B635,'2-Kosten per locatie'!$A$14:$C$31,3,FALSE)</f>
        <v>#DIV/0!</v>
      </c>
      <c r="O635" s="247">
        <f>IF(M635&gt;0,M635*I635/Q635,0)*VLOOKUP(B635,'2-Kosten per locatie'!$A$14:$C$31,3,FALSE)</f>
        <v>0</v>
      </c>
      <c r="P635" s="334">
        <f>IF(L635="nio",0,IF(L635&gt;0,VLOOKUP(F635,'3-Productie normen'!A:O,VLOOKUP(L635,'3-Productie normen'!$B$38:$C$48,2,FALSE),FALSE)))*J635</f>
        <v>0</v>
      </c>
      <c r="Q635" s="334">
        <f t="shared" si="28"/>
        <v>0</v>
      </c>
      <c r="R635" s="335" t="str">
        <f>VLOOKUP(F635,'3-Productie normen'!A:P,16,FALSE)</f>
        <v>B</v>
      </c>
      <c r="S635" s="335"/>
      <c r="U635" s="336">
        <f t="shared" si="29"/>
        <v>16660</v>
      </c>
      <c r="V635" s="2"/>
    </row>
    <row r="636" spans="1:22" ht="14.1" customHeight="1">
      <c r="A636" s="75">
        <v>636</v>
      </c>
      <c r="B636" s="72" t="s">
        <v>44</v>
      </c>
      <c r="C636" s="539" t="s">
        <v>266</v>
      </c>
      <c r="D636" s="415" t="s">
        <v>273</v>
      </c>
      <c r="E636" s="72" t="s">
        <v>632</v>
      </c>
      <c r="F636" s="72" t="s">
        <v>86</v>
      </c>
      <c r="G636" s="72" t="s">
        <v>138</v>
      </c>
      <c r="H636" s="482" t="s">
        <v>138</v>
      </c>
      <c r="I636" s="537">
        <v>55.3</v>
      </c>
      <c r="J636" s="526"/>
      <c r="K636" s="333">
        <f t="shared" si="27"/>
        <v>200</v>
      </c>
      <c r="L636" s="534">
        <v>200</v>
      </c>
      <c r="M636" s="540"/>
      <c r="N636" s="247" t="e">
        <f>IF(L636="nio",0,IF(L636&gt;0,L636*I636/P636,0))*VLOOKUP(B636,'2-Kosten per locatie'!$A$14:$C$31,3,FALSE)</f>
        <v>#DIV/0!</v>
      </c>
      <c r="O636" s="247">
        <f>IF(M636&gt;0,M636*I636/Q636,0)*VLOOKUP(B636,'2-Kosten per locatie'!$A$14:$C$31,3,FALSE)</f>
        <v>0</v>
      </c>
      <c r="P636" s="334">
        <f>IF(L636="nio",0,IF(L636&gt;0,VLOOKUP(F636,'3-Productie normen'!A:O,VLOOKUP(L636,'3-Productie normen'!$B$38:$C$48,2,FALSE),FALSE)))*J636</f>
        <v>0</v>
      </c>
      <c r="Q636" s="334">
        <f t="shared" si="28"/>
        <v>0</v>
      </c>
      <c r="R636" s="335" t="str">
        <f>VLOOKUP(F636,'3-Productie normen'!A:P,16,FALSE)</f>
        <v>V</v>
      </c>
      <c r="S636" s="335"/>
      <c r="U636" s="336">
        <f t="shared" si="29"/>
        <v>11060</v>
      </c>
      <c r="V636" s="2"/>
    </row>
    <row r="637" spans="1:22" ht="14.1" customHeight="1">
      <c r="A637" s="75">
        <v>637</v>
      </c>
      <c r="B637" s="72" t="s">
        <v>44</v>
      </c>
      <c r="C637" s="539" t="s">
        <v>266</v>
      </c>
      <c r="D637" s="415" t="s">
        <v>275</v>
      </c>
      <c r="E637" s="72" t="s">
        <v>986</v>
      </c>
      <c r="F637" s="72" t="s">
        <v>97</v>
      </c>
      <c r="G637" s="72" t="s">
        <v>382</v>
      </c>
      <c r="H637" s="482" t="s">
        <v>382</v>
      </c>
      <c r="I637" s="537">
        <v>58.7</v>
      </c>
      <c r="J637" s="526"/>
      <c r="K637" s="333">
        <f t="shared" si="27"/>
        <v>200</v>
      </c>
      <c r="L637" s="534">
        <v>200</v>
      </c>
      <c r="M637" s="540"/>
      <c r="N637" s="247" t="e">
        <f>IF(L637="nio",0,IF(L637&gt;0,L637*I637/P637,0))*VLOOKUP(B637,'2-Kosten per locatie'!$A$14:$C$31,3,FALSE)</f>
        <v>#DIV/0!</v>
      </c>
      <c r="O637" s="247">
        <f>IF(M637&gt;0,M637*I637/Q637,0)*VLOOKUP(B637,'2-Kosten per locatie'!$A$14:$C$31,3,FALSE)</f>
        <v>0</v>
      </c>
      <c r="P637" s="334">
        <f>IF(L637="nio",0,IF(L637&gt;0,VLOOKUP(F637,'3-Productie normen'!A:O,VLOOKUP(L637,'3-Productie normen'!$B$38:$C$48,2,FALSE),FALSE)))*J637</f>
        <v>0</v>
      </c>
      <c r="Q637" s="334">
        <f t="shared" si="28"/>
        <v>0</v>
      </c>
      <c r="R637" s="335" t="str">
        <f>VLOOKUP(F637,'3-Productie normen'!A:P,16,FALSE)</f>
        <v>V</v>
      </c>
      <c r="S637" s="335"/>
      <c r="U637" s="336">
        <f t="shared" si="29"/>
        <v>11740</v>
      </c>
      <c r="V637" s="2"/>
    </row>
    <row r="638" spans="1:22" ht="14.1" customHeight="1">
      <c r="A638" s="75">
        <v>638</v>
      </c>
      <c r="B638" s="72" t="s">
        <v>44</v>
      </c>
      <c r="C638" s="539" t="s">
        <v>266</v>
      </c>
      <c r="D638" s="415" t="s">
        <v>276</v>
      </c>
      <c r="E638" s="72" t="s">
        <v>987</v>
      </c>
      <c r="F638" s="300" t="s">
        <v>91</v>
      </c>
      <c r="G638" s="72" t="s">
        <v>138</v>
      </c>
      <c r="H638" s="482" t="s">
        <v>138</v>
      </c>
      <c r="I638" s="537">
        <v>2.1</v>
      </c>
      <c r="J638" s="526"/>
      <c r="K638" s="333">
        <f t="shared" si="27"/>
        <v>200</v>
      </c>
      <c r="L638" s="534">
        <v>200</v>
      </c>
      <c r="M638" s="540"/>
      <c r="N638" s="247" t="e">
        <f>IF(L638="nio",0,IF(L638&gt;0,L638*I638/P638,0))*VLOOKUP(B638,'2-Kosten per locatie'!$A$14:$C$31,3,FALSE)</f>
        <v>#DIV/0!</v>
      </c>
      <c r="O638" s="247">
        <f>IF(M638&gt;0,M638*I638/Q638,0)*VLOOKUP(B638,'2-Kosten per locatie'!$A$14:$C$31,3,FALSE)</f>
        <v>0</v>
      </c>
      <c r="P638" s="334">
        <f>IF(L638="nio",0,IF(L638&gt;0,VLOOKUP(F638,'3-Productie normen'!A:O,VLOOKUP(L638,'3-Productie normen'!$B$38:$C$48,2,FALSE),FALSE)))*J638</f>
        <v>0</v>
      </c>
      <c r="Q638" s="334">
        <f t="shared" si="28"/>
        <v>0</v>
      </c>
      <c r="R638" s="335" t="str">
        <f>VLOOKUP(F638,'3-Productie normen'!A:P,16,FALSE)</f>
        <v>V</v>
      </c>
      <c r="S638" s="335"/>
      <c r="U638" s="336">
        <f t="shared" si="29"/>
        <v>420</v>
      </c>
      <c r="V638" s="2"/>
    </row>
    <row r="639" spans="1:22" ht="14.1" customHeight="1">
      <c r="A639" s="75">
        <v>639</v>
      </c>
      <c r="B639" s="72" t="s">
        <v>44</v>
      </c>
      <c r="C639" s="539" t="s">
        <v>266</v>
      </c>
      <c r="D639" s="415" t="s">
        <v>988</v>
      </c>
      <c r="E639" s="72" t="s">
        <v>901</v>
      </c>
      <c r="F639" s="72" t="s">
        <v>95</v>
      </c>
      <c r="G639" s="72" t="s">
        <v>186</v>
      </c>
      <c r="H639" s="482" t="s">
        <v>187</v>
      </c>
      <c r="I639" s="537">
        <v>19.5</v>
      </c>
      <c r="J639" s="526"/>
      <c r="K639" s="333">
        <f t="shared" si="27"/>
        <v>400</v>
      </c>
      <c r="L639" s="534">
        <v>200</v>
      </c>
      <c r="M639" s="540">
        <v>200</v>
      </c>
      <c r="N639" s="247" t="e">
        <f>IF(L639="nio",0,IF(L639&gt;0,L639*I639/P639,0))*VLOOKUP(B639,'2-Kosten per locatie'!$A$14:$C$31,3,FALSE)</f>
        <v>#DIV/0!</v>
      </c>
      <c r="O639" s="247" t="e">
        <f>IF(M639&gt;0,M639*I639/Q639,0)*VLOOKUP(B639,'2-Kosten per locatie'!$A$14:$C$31,3,FALSE)</f>
        <v>#DIV/0!</v>
      </c>
      <c r="P639" s="334">
        <f>IF(L639="nio",0,IF(L639&gt;0,VLOOKUP(F639,'3-Productie normen'!A:O,VLOOKUP(L639,'3-Productie normen'!$B$38:$C$48,2,FALSE),FALSE)))*J639</f>
        <v>0</v>
      </c>
      <c r="Q639" s="334">
        <f t="shared" si="28"/>
        <v>0</v>
      </c>
      <c r="R639" s="335" t="str">
        <f>VLOOKUP(F639,'3-Productie normen'!A:P,16,FALSE)</f>
        <v>S</v>
      </c>
      <c r="S639" s="335"/>
      <c r="U639" s="336">
        <f t="shared" si="29"/>
        <v>7800</v>
      </c>
      <c r="V639" s="2"/>
    </row>
    <row r="640" spans="1:22" ht="14.1" customHeight="1">
      <c r="A640" s="75">
        <v>640</v>
      </c>
      <c r="B640" s="72" t="s">
        <v>44</v>
      </c>
      <c r="C640" s="539" t="s">
        <v>266</v>
      </c>
      <c r="D640" s="415" t="s">
        <v>989</v>
      </c>
      <c r="E640" s="72" t="s">
        <v>690</v>
      </c>
      <c r="F640" s="300" t="s">
        <v>95</v>
      </c>
      <c r="G640" s="72" t="s">
        <v>186</v>
      </c>
      <c r="H640" s="482" t="s">
        <v>187</v>
      </c>
      <c r="I640" s="537">
        <v>1.1000000000000001</v>
      </c>
      <c r="J640" s="526"/>
      <c r="K640" s="333">
        <f t="shared" si="27"/>
        <v>400</v>
      </c>
      <c r="L640" s="534">
        <v>200</v>
      </c>
      <c r="M640" s="540">
        <v>200</v>
      </c>
      <c r="N640" s="247" t="e">
        <f>IF(L640="nio",0,IF(L640&gt;0,L640*I640/P640,0))*VLOOKUP(B640,'2-Kosten per locatie'!$A$14:$C$31,3,FALSE)</f>
        <v>#DIV/0!</v>
      </c>
      <c r="O640" s="247" t="e">
        <f>IF(M640&gt;0,M640*I640/Q640,0)*VLOOKUP(B640,'2-Kosten per locatie'!$A$14:$C$31,3,FALSE)</f>
        <v>#DIV/0!</v>
      </c>
      <c r="P640" s="334">
        <f>IF(L640="nio",0,IF(L640&gt;0,VLOOKUP(F640,'3-Productie normen'!A:O,VLOOKUP(L640,'3-Productie normen'!$B$38:$C$48,2,FALSE),FALSE)))*J640</f>
        <v>0</v>
      </c>
      <c r="Q640" s="334">
        <f t="shared" si="28"/>
        <v>0</v>
      </c>
      <c r="R640" s="335" t="str">
        <f>VLOOKUP(F640,'3-Productie normen'!A:P,16,FALSE)</f>
        <v>S</v>
      </c>
      <c r="S640" s="335"/>
      <c r="U640" s="336">
        <f t="shared" si="29"/>
        <v>440.00000000000006</v>
      </c>
      <c r="V640" s="2"/>
    </row>
    <row r="641" spans="1:22" ht="14.1" customHeight="1">
      <c r="A641" s="75">
        <v>641</v>
      </c>
      <c r="B641" s="72" t="s">
        <v>44</v>
      </c>
      <c r="C641" s="539" t="s">
        <v>266</v>
      </c>
      <c r="D641" s="415" t="s">
        <v>990</v>
      </c>
      <c r="E641" s="72" t="s">
        <v>690</v>
      </c>
      <c r="F641" s="300" t="s">
        <v>95</v>
      </c>
      <c r="G641" s="72" t="s">
        <v>186</v>
      </c>
      <c r="H641" s="482" t="s">
        <v>187</v>
      </c>
      <c r="I641" s="537">
        <v>1.1000000000000001</v>
      </c>
      <c r="J641" s="526"/>
      <c r="K641" s="333">
        <f t="shared" si="27"/>
        <v>400</v>
      </c>
      <c r="L641" s="534">
        <v>200</v>
      </c>
      <c r="M641" s="540">
        <v>200</v>
      </c>
      <c r="N641" s="247" t="e">
        <f>IF(L641="nio",0,IF(L641&gt;0,L641*I641/P641,0))*VLOOKUP(B641,'2-Kosten per locatie'!$A$14:$C$31,3,FALSE)</f>
        <v>#DIV/0!</v>
      </c>
      <c r="O641" s="247" t="e">
        <f>IF(M641&gt;0,M641*I641/Q641,0)*VLOOKUP(B641,'2-Kosten per locatie'!$A$14:$C$31,3,FALSE)</f>
        <v>#DIV/0!</v>
      </c>
      <c r="P641" s="334">
        <f>IF(L641="nio",0,IF(L641&gt;0,VLOOKUP(F641,'3-Productie normen'!A:O,VLOOKUP(L641,'3-Productie normen'!$B$38:$C$48,2,FALSE),FALSE)))*J641</f>
        <v>0</v>
      </c>
      <c r="Q641" s="334">
        <f t="shared" si="28"/>
        <v>0</v>
      </c>
      <c r="R641" s="335" t="str">
        <f>VLOOKUP(F641,'3-Productie normen'!A:P,16,FALSE)</f>
        <v>S</v>
      </c>
      <c r="S641" s="335"/>
      <c r="U641" s="336">
        <f t="shared" si="29"/>
        <v>440.00000000000006</v>
      </c>
      <c r="V641" s="2"/>
    </row>
    <row r="642" spans="1:22" ht="14.1" customHeight="1">
      <c r="A642" s="75">
        <v>642</v>
      </c>
      <c r="B642" s="72" t="s">
        <v>44</v>
      </c>
      <c r="C642" s="539" t="s">
        <v>266</v>
      </c>
      <c r="D642" s="415" t="s">
        <v>991</v>
      </c>
      <c r="E642" s="72" t="s">
        <v>690</v>
      </c>
      <c r="F642" s="72" t="s">
        <v>95</v>
      </c>
      <c r="G642" s="72" t="s">
        <v>186</v>
      </c>
      <c r="H642" s="482" t="s">
        <v>187</v>
      </c>
      <c r="I642" s="537">
        <v>1.1000000000000001</v>
      </c>
      <c r="J642" s="526"/>
      <c r="K642" s="333">
        <f t="shared" si="27"/>
        <v>400</v>
      </c>
      <c r="L642" s="534">
        <v>200</v>
      </c>
      <c r="M642" s="540">
        <v>200</v>
      </c>
      <c r="N642" s="247" t="e">
        <f>IF(L642="nio",0,IF(L642&gt;0,L642*I642/P642,0))*VLOOKUP(B642,'2-Kosten per locatie'!$A$14:$C$31,3,FALSE)</f>
        <v>#DIV/0!</v>
      </c>
      <c r="O642" s="247" t="e">
        <f>IF(M642&gt;0,M642*I642/Q642,0)*VLOOKUP(B642,'2-Kosten per locatie'!$A$14:$C$31,3,FALSE)</f>
        <v>#DIV/0!</v>
      </c>
      <c r="P642" s="334">
        <f>IF(L642="nio",0,IF(L642&gt;0,VLOOKUP(F642,'3-Productie normen'!A:O,VLOOKUP(L642,'3-Productie normen'!$B$38:$C$48,2,FALSE),FALSE)))*J642</f>
        <v>0</v>
      </c>
      <c r="Q642" s="334">
        <f t="shared" si="28"/>
        <v>0</v>
      </c>
      <c r="R642" s="335" t="str">
        <f>VLOOKUP(F642,'3-Productie normen'!A:P,16,FALSE)</f>
        <v>S</v>
      </c>
      <c r="S642" s="335"/>
      <c r="U642" s="336">
        <f t="shared" si="29"/>
        <v>440.00000000000006</v>
      </c>
      <c r="V642" s="2"/>
    </row>
    <row r="643" spans="1:22" ht="14.1" customHeight="1">
      <c r="A643" s="75">
        <v>643</v>
      </c>
      <c r="B643" s="72" t="s">
        <v>44</v>
      </c>
      <c r="C643" s="539" t="s">
        <v>266</v>
      </c>
      <c r="D643" s="415" t="s">
        <v>992</v>
      </c>
      <c r="E643" s="72" t="s">
        <v>690</v>
      </c>
      <c r="F643" s="72" t="s">
        <v>95</v>
      </c>
      <c r="G643" s="72" t="s">
        <v>186</v>
      </c>
      <c r="H643" s="482" t="s">
        <v>187</v>
      </c>
      <c r="I643" s="537">
        <v>1.1000000000000001</v>
      </c>
      <c r="J643" s="526"/>
      <c r="K643" s="333">
        <f t="shared" si="27"/>
        <v>400</v>
      </c>
      <c r="L643" s="534">
        <v>200</v>
      </c>
      <c r="M643" s="540">
        <v>200</v>
      </c>
      <c r="N643" s="247" t="e">
        <f>IF(L643="nio",0,IF(L643&gt;0,L643*I643/P643,0))*VLOOKUP(B643,'2-Kosten per locatie'!$A$14:$C$31,3,FALSE)</f>
        <v>#DIV/0!</v>
      </c>
      <c r="O643" s="247" t="e">
        <f>IF(M643&gt;0,M643*I643/Q643,0)*VLOOKUP(B643,'2-Kosten per locatie'!$A$14:$C$31,3,FALSE)</f>
        <v>#DIV/0!</v>
      </c>
      <c r="P643" s="334">
        <f>IF(L643="nio",0,IF(L643&gt;0,VLOOKUP(F643,'3-Productie normen'!A:O,VLOOKUP(L643,'3-Productie normen'!$B$38:$C$48,2,FALSE),FALSE)))*J643</f>
        <v>0</v>
      </c>
      <c r="Q643" s="334">
        <f t="shared" si="28"/>
        <v>0</v>
      </c>
      <c r="R643" s="335" t="str">
        <f>VLOOKUP(F643,'3-Productie normen'!A:P,16,FALSE)</f>
        <v>S</v>
      </c>
      <c r="S643" s="335"/>
      <c r="U643" s="336">
        <f t="shared" si="29"/>
        <v>440.00000000000006</v>
      </c>
      <c r="V643" s="2"/>
    </row>
    <row r="644" spans="1:22" ht="14.1" customHeight="1">
      <c r="A644" s="75">
        <v>644</v>
      </c>
      <c r="B644" s="72" t="s">
        <v>44</v>
      </c>
      <c r="C644" s="539" t="s">
        <v>266</v>
      </c>
      <c r="D644" s="415" t="s">
        <v>993</v>
      </c>
      <c r="E644" s="72" t="s">
        <v>690</v>
      </c>
      <c r="F644" s="72" t="s">
        <v>95</v>
      </c>
      <c r="G644" s="72" t="s">
        <v>186</v>
      </c>
      <c r="H644" s="482" t="s">
        <v>187</v>
      </c>
      <c r="I644" s="537">
        <v>1.1000000000000001</v>
      </c>
      <c r="J644" s="526"/>
      <c r="K644" s="333">
        <f t="shared" si="27"/>
        <v>400</v>
      </c>
      <c r="L644" s="534">
        <v>200</v>
      </c>
      <c r="M644" s="540">
        <v>200</v>
      </c>
      <c r="N644" s="247" t="e">
        <f>IF(L644="nio",0,IF(L644&gt;0,L644*I644/P644,0))*VLOOKUP(B644,'2-Kosten per locatie'!$A$14:$C$31,3,FALSE)</f>
        <v>#DIV/0!</v>
      </c>
      <c r="O644" s="247" t="e">
        <f>IF(M644&gt;0,M644*I644/Q644,0)*VLOOKUP(B644,'2-Kosten per locatie'!$A$14:$C$31,3,FALSE)</f>
        <v>#DIV/0!</v>
      </c>
      <c r="P644" s="334">
        <f>IF(L644="nio",0,IF(L644&gt;0,VLOOKUP(F644,'3-Productie normen'!A:O,VLOOKUP(L644,'3-Productie normen'!$B$38:$C$48,2,FALSE),FALSE)))*J644</f>
        <v>0</v>
      </c>
      <c r="Q644" s="334">
        <f t="shared" si="28"/>
        <v>0</v>
      </c>
      <c r="R644" s="335" t="str">
        <f>VLOOKUP(F644,'3-Productie normen'!A:P,16,FALSE)</f>
        <v>S</v>
      </c>
      <c r="S644" s="335"/>
      <c r="U644" s="336">
        <f t="shared" si="29"/>
        <v>440.00000000000006</v>
      </c>
      <c r="V644" s="2"/>
    </row>
    <row r="645" spans="1:22" ht="14.1" customHeight="1">
      <c r="A645" s="75">
        <v>645</v>
      </c>
      <c r="B645" s="72" t="s">
        <v>44</v>
      </c>
      <c r="C645" s="539" t="s">
        <v>266</v>
      </c>
      <c r="D645" s="415" t="s">
        <v>994</v>
      </c>
      <c r="E645" s="72" t="s">
        <v>690</v>
      </c>
      <c r="F645" s="72" t="s">
        <v>95</v>
      </c>
      <c r="G645" s="72" t="s">
        <v>186</v>
      </c>
      <c r="H645" s="482" t="s">
        <v>187</v>
      </c>
      <c r="I645" s="537">
        <v>1.1000000000000001</v>
      </c>
      <c r="J645" s="526"/>
      <c r="K645" s="333">
        <f t="shared" si="27"/>
        <v>400</v>
      </c>
      <c r="L645" s="534">
        <v>200</v>
      </c>
      <c r="M645" s="540">
        <v>200</v>
      </c>
      <c r="N645" s="247" t="e">
        <f>IF(L645="nio",0,IF(L645&gt;0,L645*I645/P645,0))*VLOOKUP(B645,'2-Kosten per locatie'!$A$14:$C$31,3,FALSE)</f>
        <v>#DIV/0!</v>
      </c>
      <c r="O645" s="247" t="e">
        <f>IF(M645&gt;0,M645*I645/Q645,0)*VLOOKUP(B645,'2-Kosten per locatie'!$A$14:$C$31,3,FALSE)</f>
        <v>#DIV/0!</v>
      </c>
      <c r="P645" s="334">
        <f>IF(L645="nio",0,IF(L645&gt;0,VLOOKUP(F645,'3-Productie normen'!A:O,VLOOKUP(L645,'3-Productie normen'!$B$38:$C$48,2,FALSE),FALSE)))*J645</f>
        <v>0</v>
      </c>
      <c r="Q645" s="334">
        <f t="shared" si="28"/>
        <v>0</v>
      </c>
      <c r="R645" s="335" t="str">
        <f>VLOOKUP(F645,'3-Productie normen'!A:P,16,FALSE)</f>
        <v>S</v>
      </c>
      <c r="S645" s="335"/>
      <c r="U645" s="336">
        <f t="shared" si="29"/>
        <v>440.00000000000006</v>
      </c>
      <c r="V645" s="2"/>
    </row>
    <row r="646" spans="1:22" ht="14.1" customHeight="1">
      <c r="A646" s="75">
        <v>646</v>
      </c>
      <c r="B646" s="72" t="s">
        <v>44</v>
      </c>
      <c r="C646" s="539" t="s">
        <v>266</v>
      </c>
      <c r="D646" s="415" t="s">
        <v>995</v>
      </c>
      <c r="E646" s="72" t="s">
        <v>690</v>
      </c>
      <c r="F646" s="300" t="s">
        <v>95</v>
      </c>
      <c r="G646" s="72" t="s">
        <v>186</v>
      </c>
      <c r="H646" s="482" t="s">
        <v>187</v>
      </c>
      <c r="I646" s="537">
        <v>1.1000000000000001</v>
      </c>
      <c r="J646" s="526"/>
      <c r="K646" s="333">
        <f t="shared" si="27"/>
        <v>400</v>
      </c>
      <c r="L646" s="534">
        <v>200</v>
      </c>
      <c r="M646" s="540">
        <v>200</v>
      </c>
      <c r="N646" s="247" t="e">
        <f>IF(L646="nio",0,IF(L646&gt;0,L646*I646/P646,0))*VLOOKUP(B646,'2-Kosten per locatie'!$A$14:$C$31,3,FALSE)</f>
        <v>#DIV/0!</v>
      </c>
      <c r="O646" s="247" t="e">
        <f>IF(M646&gt;0,M646*I646/Q646,0)*VLOOKUP(B646,'2-Kosten per locatie'!$A$14:$C$31,3,FALSE)</f>
        <v>#DIV/0!</v>
      </c>
      <c r="P646" s="334">
        <f>IF(L646="nio",0,IF(L646&gt;0,VLOOKUP(F646,'3-Productie normen'!A:O,VLOOKUP(L646,'3-Productie normen'!$B$38:$C$48,2,FALSE),FALSE)))*J646</f>
        <v>0</v>
      </c>
      <c r="Q646" s="334">
        <f t="shared" si="28"/>
        <v>0</v>
      </c>
      <c r="R646" s="335" t="str">
        <f>VLOOKUP(F646,'3-Productie normen'!A:P,16,FALSE)</f>
        <v>S</v>
      </c>
      <c r="S646" s="335"/>
      <c r="U646" s="336">
        <f t="shared" si="29"/>
        <v>440.00000000000006</v>
      </c>
      <c r="V646" s="2"/>
    </row>
    <row r="647" spans="1:22" ht="14.1" customHeight="1">
      <c r="A647" s="75">
        <v>647</v>
      </c>
      <c r="B647" s="72" t="s">
        <v>44</v>
      </c>
      <c r="C647" s="539" t="s">
        <v>266</v>
      </c>
      <c r="D647" s="415" t="s">
        <v>996</v>
      </c>
      <c r="E647" s="72" t="s">
        <v>936</v>
      </c>
      <c r="F647" s="300" t="s">
        <v>95</v>
      </c>
      <c r="G647" s="72" t="s">
        <v>186</v>
      </c>
      <c r="H647" s="482" t="s">
        <v>187</v>
      </c>
      <c r="I647" s="537">
        <v>4.16</v>
      </c>
      <c r="J647" s="526"/>
      <c r="K647" s="333">
        <f t="shared" si="27"/>
        <v>400</v>
      </c>
      <c r="L647" s="534">
        <v>200</v>
      </c>
      <c r="M647" s="540">
        <v>200</v>
      </c>
      <c r="N647" s="247" t="e">
        <f>IF(L647="nio",0,IF(L647&gt;0,L647*I647/P647,0))*VLOOKUP(B647,'2-Kosten per locatie'!$A$14:$C$31,3,FALSE)</f>
        <v>#DIV/0!</v>
      </c>
      <c r="O647" s="247" t="e">
        <f>IF(M647&gt;0,M647*I647/Q647,0)*VLOOKUP(B647,'2-Kosten per locatie'!$A$14:$C$31,3,FALSE)</f>
        <v>#DIV/0!</v>
      </c>
      <c r="P647" s="334">
        <f>IF(L647="nio",0,IF(L647&gt;0,VLOOKUP(F647,'3-Productie normen'!A:O,VLOOKUP(L647,'3-Productie normen'!$B$38:$C$48,2,FALSE),FALSE)))*J647</f>
        <v>0</v>
      </c>
      <c r="Q647" s="334">
        <f t="shared" si="28"/>
        <v>0</v>
      </c>
      <c r="R647" s="335" t="str">
        <f>VLOOKUP(F647,'3-Productie normen'!A:P,16,FALSE)</f>
        <v>S</v>
      </c>
      <c r="S647" s="335"/>
      <c r="U647" s="336">
        <f t="shared" si="29"/>
        <v>1664</v>
      </c>
      <c r="V647" s="2"/>
    </row>
    <row r="648" spans="1:22" ht="14.1" customHeight="1">
      <c r="A648" s="75">
        <v>648</v>
      </c>
      <c r="B648" s="72" t="s">
        <v>44</v>
      </c>
      <c r="C648" s="539" t="s">
        <v>266</v>
      </c>
      <c r="D648" s="415" t="s">
        <v>997</v>
      </c>
      <c r="E648" s="72" t="s">
        <v>928</v>
      </c>
      <c r="F648" s="72" t="s">
        <v>97</v>
      </c>
      <c r="G648" s="72" t="s">
        <v>138</v>
      </c>
      <c r="H648" s="482" t="s">
        <v>138</v>
      </c>
      <c r="I648" s="537">
        <v>20.399999999999999</v>
      </c>
      <c r="J648" s="526"/>
      <c r="K648" s="333">
        <f t="shared" ref="K648:K711" si="30">SUM(L648:M648)</f>
        <v>200</v>
      </c>
      <c r="L648" s="534">
        <v>200</v>
      </c>
      <c r="M648" s="540"/>
      <c r="N648" s="247" t="e">
        <f>IF(L648="nio",0,IF(L648&gt;0,L648*I648/P648,0))*VLOOKUP(B648,'2-Kosten per locatie'!$A$14:$C$31,3,FALSE)</f>
        <v>#DIV/0!</v>
      </c>
      <c r="O648" s="247">
        <f>IF(M648&gt;0,M648*I648/Q648,0)*VLOOKUP(B648,'2-Kosten per locatie'!$A$14:$C$31,3,FALSE)</f>
        <v>0</v>
      </c>
      <c r="P648" s="334">
        <f>IF(L648="nio",0,IF(L648&gt;0,VLOOKUP(F648,'3-Productie normen'!A:O,VLOOKUP(L648,'3-Productie normen'!$B$38:$C$48,2,FALSE),FALSE)))*J648</f>
        <v>0</v>
      </c>
      <c r="Q648" s="334">
        <f t="shared" ref="Q648:Q711" si="31">IF(M648&gt;0,P648*$Q$8,0)</f>
        <v>0</v>
      </c>
      <c r="R648" s="335" t="str">
        <f>VLOOKUP(F648,'3-Productie normen'!A:P,16,FALSE)</f>
        <v>V</v>
      </c>
      <c r="S648" s="335"/>
      <c r="U648" s="336">
        <f t="shared" ref="U648:U711" si="32">K648*I648</f>
        <v>4079.9999999999995</v>
      </c>
      <c r="V648" s="2"/>
    </row>
    <row r="649" spans="1:22" ht="14.1" customHeight="1">
      <c r="A649" s="75">
        <v>649</v>
      </c>
      <c r="B649" s="72" t="s">
        <v>44</v>
      </c>
      <c r="C649" s="539" t="s">
        <v>266</v>
      </c>
      <c r="D649" s="415" t="s">
        <v>278</v>
      </c>
      <c r="E649" s="72" t="s">
        <v>632</v>
      </c>
      <c r="F649" s="72" t="s">
        <v>86</v>
      </c>
      <c r="G649" s="72" t="s">
        <v>138</v>
      </c>
      <c r="H649" s="482" t="s">
        <v>138</v>
      </c>
      <c r="I649" s="537">
        <v>19.100000000000001</v>
      </c>
      <c r="J649" s="526"/>
      <c r="K649" s="333">
        <f t="shared" si="30"/>
        <v>200</v>
      </c>
      <c r="L649" s="534">
        <v>200</v>
      </c>
      <c r="M649" s="540"/>
      <c r="N649" s="247" t="e">
        <f>IF(L649="nio",0,IF(L649&gt;0,L649*I649/P649,0))*VLOOKUP(B649,'2-Kosten per locatie'!$A$14:$C$31,3,FALSE)</f>
        <v>#DIV/0!</v>
      </c>
      <c r="O649" s="247">
        <f>IF(M649&gt;0,M649*I649/Q649,0)*VLOOKUP(B649,'2-Kosten per locatie'!$A$14:$C$31,3,FALSE)</f>
        <v>0</v>
      </c>
      <c r="P649" s="334">
        <f>IF(L649="nio",0,IF(L649&gt;0,VLOOKUP(F649,'3-Productie normen'!A:O,VLOOKUP(L649,'3-Productie normen'!$B$38:$C$48,2,FALSE),FALSE)))*J649</f>
        <v>0</v>
      </c>
      <c r="Q649" s="334">
        <f t="shared" si="31"/>
        <v>0</v>
      </c>
      <c r="R649" s="335" t="str">
        <f>VLOOKUP(F649,'3-Productie normen'!A:P,16,FALSE)</f>
        <v>V</v>
      </c>
      <c r="S649" s="335"/>
      <c r="U649" s="336">
        <f t="shared" si="32"/>
        <v>3820.0000000000005</v>
      </c>
      <c r="V649" s="2"/>
    </row>
    <row r="650" spans="1:22" ht="14.1" customHeight="1">
      <c r="A650" s="75">
        <v>650</v>
      </c>
      <c r="B650" s="72" t="s">
        <v>44</v>
      </c>
      <c r="C650" s="539" t="s">
        <v>266</v>
      </c>
      <c r="D650" s="415" t="s">
        <v>998</v>
      </c>
      <c r="E650" s="72" t="s">
        <v>897</v>
      </c>
      <c r="F650" s="72" t="s">
        <v>97</v>
      </c>
      <c r="G650" s="72" t="s">
        <v>138</v>
      </c>
      <c r="H650" s="482" t="s">
        <v>138</v>
      </c>
      <c r="I650" s="537">
        <v>20.399999999999999</v>
      </c>
      <c r="J650" s="526"/>
      <c r="K650" s="333">
        <f t="shared" si="30"/>
        <v>200</v>
      </c>
      <c r="L650" s="534">
        <v>200</v>
      </c>
      <c r="M650" s="540"/>
      <c r="N650" s="247" t="e">
        <f>IF(L650="nio",0,IF(L650&gt;0,L650*I650/P650,0))*VLOOKUP(B650,'2-Kosten per locatie'!$A$14:$C$31,3,FALSE)</f>
        <v>#DIV/0!</v>
      </c>
      <c r="O650" s="247">
        <f>IF(M650&gt;0,M650*I650/Q650,0)*VLOOKUP(B650,'2-Kosten per locatie'!$A$14:$C$31,3,FALSE)</f>
        <v>0</v>
      </c>
      <c r="P650" s="334">
        <f>IF(L650="nio",0,IF(L650&gt;0,VLOOKUP(F650,'3-Productie normen'!A:O,VLOOKUP(L650,'3-Productie normen'!$B$38:$C$48,2,FALSE),FALSE)))*J650</f>
        <v>0</v>
      </c>
      <c r="Q650" s="334">
        <f t="shared" si="31"/>
        <v>0</v>
      </c>
      <c r="R650" s="335" t="str">
        <f>VLOOKUP(F650,'3-Productie normen'!A:P,16,FALSE)</f>
        <v>V</v>
      </c>
      <c r="S650" s="335"/>
      <c r="U650" s="336">
        <f t="shared" si="32"/>
        <v>4079.9999999999995</v>
      </c>
      <c r="V650" s="2"/>
    </row>
    <row r="651" spans="1:22" ht="14.1" customHeight="1">
      <c r="A651" s="75">
        <v>651</v>
      </c>
      <c r="B651" s="72" t="s">
        <v>44</v>
      </c>
      <c r="C651" s="539" t="s">
        <v>266</v>
      </c>
      <c r="D651" s="415" t="s">
        <v>999</v>
      </c>
      <c r="E651" s="72" t="s">
        <v>908</v>
      </c>
      <c r="F651" s="72" t="s">
        <v>95</v>
      </c>
      <c r="G651" s="72" t="s">
        <v>186</v>
      </c>
      <c r="H651" s="482" t="s">
        <v>187</v>
      </c>
      <c r="I651" s="537">
        <v>12.8</v>
      </c>
      <c r="J651" s="526"/>
      <c r="K651" s="333">
        <f t="shared" si="30"/>
        <v>400</v>
      </c>
      <c r="L651" s="534">
        <v>200</v>
      </c>
      <c r="M651" s="540">
        <v>200</v>
      </c>
      <c r="N651" s="247" t="e">
        <f>IF(L651="nio",0,IF(L651&gt;0,L651*I651/P651,0))*VLOOKUP(B651,'2-Kosten per locatie'!$A$14:$C$31,3,FALSE)</f>
        <v>#DIV/0!</v>
      </c>
      <c r="O651" s="247" t="e">
        <f>IF(M651&gt;0,M651*I651/Q651,0)*VLOOKUP(B651,'2-Kosten per locatie'!$A$14:$C$31,3,FALSE)</f>
        <v>#DIV/0!</v>
      </c>
      <c r="P651" s="334">
        <f>IF(L651="nio",0,IF(L651&gt;0,VLOOKUP(F651,'3-Productie normen'!A:O,VLOOKUP(L651,'3-Productie normen'!$B$38:$C$48,2,FALSE),FALSE)))*J651</f>
        <v>0</v>
      </c>
      <c r="Q651" s="334">
        <f t="shared" si="31"/>
        <v>0</v>
      </c>
      <c r="R651" s="335" t="str">
        <f>VLOOKUP(F651,'3-Productie normen'!A:P,16,FALSE)</f>
        <v>S</v>
      </c>
      <c r="S651" s="335"/>
      <c r="U651" s="336">
        <f t="shared" si="32"/>
        <v>5120</v>
      </c>
      <c r="V651" s="2"/>
    </row>
    <row r="652" spans="1:22" ht="14.1" customHeight="1">
      <c r="A652" s="75">
        <v>652</v>
      </c>
      <c r="B652" s="72" t="s">
        <v>44</v>
      </c>
      <c r="C652" s="539" t="s">
        <v>266</v>
      </c>
      <c r="D652" s="415" t="s">
        <v>1000</v>
      </c>
      <c r="E652" s="72" t="s">
        <v>696</v>
      </c>
      <c r="F652" s="72" t="s">
        <v>95</v>
      </c>
      <c r="G652" s="72" t="s">
        <v>186</v>
      </c>
      <c r="H652" s="482" t="s">
        <v>187</v>
      </c>
      <c r="I652" s="537">
        <v>1</v>
      </c>
      <c r="J652" s="526"/>
      <c r="K652" s="333">
        <f t="shared" si="30"/>
        <v>400</v>
      </c>
      <c r="L652" s="534">
        <v>200</v>
      </c>
      <c r="M652" s="540">
        <v>200</v>
      </c>
      <c r="N652" s="247" t="e">
        <f>IF(L652="nio",0,IF(L652&gt;0,L652*I652/P652,0))*VLOOKUP(B652,'2-Kosten per locatie'!$A$14:$C$31,3,FALSE)</f>
        <v>#DIV/0!</v>
      </c>
      <c r="O652" s="247" t="e">
        <f>IF(M652&gt;0,M652*I652/Q652,0)*VLOOKUP(B652,'2-Kosten per locatie'!$A$14:$C$31,3,FALSE)</f>
        <v>#DIV/0!</v>
      </c>
      <c r="P652" s="334">
        <f>IF(L652="nio",0,IF(L652&gt;0,VLOOKUP(F652,'3-Productie normen'!A:O,VLOOKUP(L652,'3-Productie normen'!$B$38:$C$48,2,FALSE),FALSE)))*J652</f>
        <v>0</v>
      </c>
      <c r="Q652" s="334">
        <f t="shared" si="31"/>
        <v>0</v>
      </c>
      <c r="R652" s="335" t="str">
        <f>VLOOKUP(F652,'3-Productie normen'!A:P,16,FALSE)</f>
        <v>S</v>
      </c>
      <c r="S652" s="335"/>
      <c r="U652" s="336">
        <f t="shared" si="32"/>
        <v>400</v>
      </c>
      <c r="V652" s="2"/>
    </row>
    <row r="653" spans="1:22" ht="14.1" customHeight="1">
      <c r="A653" s="75">
        <v>653</v>
      </c>
      <c r="B653" s="72" t="s">
        <v>44</v>
      </c>
      <c r="C653" s="539" t="s">
        <v>266</v>
      </c>
      <c r="D653" s="415" t="s">
        <v>280</v>
      </c>
      <c r="E653" s="72" t="s">
        <v>1001</v>
      </c>
      <c r="F653" s="300" t="s">
        <v>99</v>
      </c>
      <c r="G653" s="72" t="s">
        <v>240</v>
      </c>
      <c r="H653" s="482" t="s">
        <v>196</v>
      </c>
      <c r="I653" s="537">
        <v>9.1</v>
      </c>
      <c r="J653" s="526"/>
      <c r="K653" s="333">
        <f t="shared" si="30"/>
        <v>200</v>
      </c>
      <c r="L653" s="534">
        <v>200</v>
      </c>
      <c r="M653" s="534"/>
      <c r="N653" s="247" t="e">
        <f>IF(L653="nio",0,IF(L653&gt;0,L653*I653/P653,0))*VLOOKUP(B653,'2-Kosten per locatie'!$A$14:$C$31,3,FALSE)</f>
        <v>#DIV/0!</v>
      </c>
      <c r="O653" s="247">
        <f>IF(M653&gt;0,M653*I653/Q653,0)*VLOOKUP(B653,'2-Kosten per locatie'!$A$14:$C$31,3,FALSE)</f>
        <v>0</v>
      </c>
      <c r="P653" s="334">
        <f>IF(L653="nio",0,IF(L653&gt;0,VLOOKUP(F653,'3-Productie normen'!A:O,VLOOKUP(L653,'3-Productie normen'!$B$38:$C$48,2,FALSE),FALSE)))*J653</f>
        <v>0</v>
      </c>
      <c r="Q653" s="334">
        <f t="shared" si="31"/>
        <v>0</v>
      </c>
      <c r="R653" s="335" t="str">
        <f>VLOOKUP(F653,'3-Productie normen'!A:P,16,FALSE)</f>
        <v>B</v>
      </c>
      <c r="S653" s="335"/>
      <c r="U653" s="336">
        <f t="shared" si="32"/>
        <v>1820</v>
      </c>
      <c r="V653" s="2"/>
    </row>
    <row r="654" spans="1:22" ht="14.1" customHeight="1">
      <c r="A654" s="75">
        <v>654</v>
      </c>
      <c r="B654" s="72" t="s">
        <v>44</v>
      </c>
      <c r="C654" s="539" t="s">
        <v>266</v>
      </c>
      <c r="D654" s="415" t="s">
        <v>1002</v>
      </c>
      <c r="E654" s="72" t="s">
        <v>1003</v>
      </c>
      <c r="F654" s="72" t="s">
        <v>88</v>
      </c>
      <c r="G654" s="72" t="s">
        <v>138</v>
      </c>
      <c r="H654" s="482" t="s">
        <v>138</v>
      </c>
      <c r="I654" s="537">
        <v>14.5</v>
      </c>
      <c r="J654" s="526"/>
      <c r="K654" s="333">
        <f t="shared" si="30"/>
        <v>200</v>
      </c>
      <c r="L654" s="534">
        <v>200</v>
      </c>
      <c r="M654" s="534"/>
      <c r="N654" s="247" t="e">
        <f>IF(L654="nio",0,IF(L654&gt;0,L654*I654/P654,0))*VLOOKUP(B654,'2-Kosten per locatie'!$A$14:$C$31,3,FALSE)</f>
        <v>#DIV/0!</v>
      </c>
      <c r="O654" s="247">
        <f>IF(M654&gt;0,M654*I654/Q654,0)*VLOOKUP(B654,'2-Kosten per locatie'!$A$14:$C$31,3,FALSE)</f>
        <v>0</v>
      </c>
      <c r="P654" s="334">
        <f>IF(L654="nio",0,IF(L654&gt;0,VLOOKUP(F654,'3-Productie normen'!A:O,VLOOKUP(L654,'3-Productie normen'!$B$38:$C$48,2,FALSE),FALSE)))*J654</f>
        <v>0</v>
      </c>
      <c r="Q654" s="334">
        <f t="shared" si="31"/>
        <v>0</v>
      </c>
      <c r="R654" s="335" t="str">
        <f>VLOOKUP(F654,'3-Productie normen'!A:P,16,FALSE)</f>
        <v>S</v>
      </c>
      <c r="S654" s="335"/>
      <c r="U654" s="336">
        <f t="shared" si="32"/>
        <v>2900</v>
      </c>
      <c r="V654" s="2"/>
    </row>
    <row r="655" spans="1:22" ht="14.1" customHeight="1">
      <c r="A655" s="75">
        <v>655</v>
      </c>
      <c r="B655" s="72" t="s">
        <v>44</v>
      </c>
      <c r="C655" s="539" t="s">
        <v>266</v>
      </c>
      <c r="D655" s="415" t="s">
        <v>1004</v>
      </c>
      <c r="E655" s="72" t="s">
        <v>1005</v>
      </c>
      <c r="F655" s="316" t="s">
        <v>82</v>
      </c>
      <c r="G655" s="72" t="s">
        <v>186</v>
      </c>
      <c r="H655" s="482" t="s">
        <v>196</v>
      </c>
      <c r="I655" s="537">
        <v>2</v>
      </c>
      <c r="J655" s="526"/>
      <c r="K655" s="333">
        <f t="shared" si="30"/>
        <v>200</v>
      </c>
      <c r="L655" s="534">
        <v>200</v>
      </c>
      <c r="M655" s="534"/>
      <c r="N655" s="247" t="e">
        <f>IF(L655="nio",0,IF(L655&gt;0,L655*I655/P655,0))*VLOOKUP(B655,'2-Kosten per locatie'!$A$14:$C$31,3,FALSE)</f>
        <v>#DIV/0!</v>
      </c>
      <c r="O655" s="247">
        <f>IF(M655&gt;0,M655*I655/Q655,0)*VLOOKUP(B655,'2-Kosten per locatie'!$A$14:$C$31,3,FALSE)</f>
        <v>0</v>
      </c>
      <c r="P655" s="334">
        <f>IF(L655="nio",0,IF(L655&gt;0,VLOOKUP(F655,'3-Productie normen'!A:O,VLOOKUP(L655,'3-Productie normen'!$B$38:$C$48,2,FALSE),FALSE)))*J655</f>
        <v>0</v>
      </c>
      <c r="Q655" s="334">
        <f t="shared" si="31"/>
        <v>0</v>
      </c>
      <c r="R655" s="335" t="str">
        <f>VLOOKUP(F655,'3-Productie normen'!A:P,16,FALSE)</f>
        <v>S</v>
      </c>
      <c r="S655" s="335"/>
      <c r="U655" s="336">
        <f t="shared" si="32"/>
        <v>400</v>
      </c>
      <c r="V655" s="2"/>
    </row>
    <row r="656" spans="1:22" ht="14.1" customHeight="1">
      <c r="A656" s="75">
        <v>656</v>
      </c>
      <c r="B656" s="72" t="s">
        <v>44</v>
      </c>
      <c r="C656" s="539" t="s">
        <v>266</v>
      </c>
      <c r="D656" s="415" t="s">
        <v>1006</v>
      </c>
      <c r="E656" s="72" t="s">
        <v>1005</v>
      </c>
      <c r="F656" s="316" t="s">
        <v>82</v>
      </c>
      <c r="G656" s="72" t="s">
        <v>186</v>
      </c>
      <c r="H656" s="482" t="s">
        <v>196</v>
      </c>
      <c r="I656" s="537">
        <v>2</v>
      </c>
      <c r="J656" s="526"/>
      <c r="K656" s="333">
        <f t="shared" si="30"/>
        <v>200</v>
      </c>
      <c r="L656" s="534">
        <v>200</v>
      </c>
      <c r="M656" s="534"/>
      <c r="N656" s="247" t="e">
        <f>IF(L656="nio",0,IF(L656&gt;0,L656*I656/P656,0))*VLOOKUP(B656,'2-Kosten per locatie'!$A$14:$C$31,3,FALSE)</f>
        <v>#DIV/0!</v>
      </c>
      <c r="O656" s="247">
        <f>IF(M656&gt;0,M656*I656/Q656,0)*VLOOKUP(B656,'2-Kosten per locatie'!$A$14:$C$31,3,FALSE)</f>
        <v>0</v>
      </c>
      <c r="P656" s="334">
        <f>IF(L656="nio",0,IF(L656&gt;0,VLOOKUP(F656,'3-Productie normen'!A:O,VLOOKUP(L656,'3-Productie normen'!$B$38:$C$48,2,FALSE),FALSE)))*J656</f>
        <v>0</v>
      </c>
      <c r="Q656" s="334">
        <f t="shared" si="31"/>
        <v>0</v>
      </c>
      <c r="R656" s="335" t="str">
        <f>VLOOKUP(F656,'3-Productie normen'!A:P,16,FALSE)</f>
        <v>S</v>
      </c>
      <c r="S656" s="335"/>
      <c r="U656" s="336">
        <f t="shared" si="32"/>
        <v>400</v>
      </c>
      <c r="V656" s="2"/>
    </row>
    <row r="657" spans="1:22" ht="14.1" customHeight="1">
      <c r="A657" s="75">
        <v>657</v>
      </c>
      <c r="B657" s="72" t="s">
        <v>44</v>
      </c>
      <c r="C657" s="539" t="s">
        <v>508</v>
      </c>
      <c r="D657" s="415" t="s">
        <v>1007</v>
      </c>
      <c r="E657" s="72" t="s">
        <v>1005</v>
      </c>
      <c r="F657" s="316" t="s">
        <v>82</v>
      </c>
      <c r="G657" s="72" t="s">
        <v>186</v>
      </c>
      <c r="H657" s="482" t="s">
        <v>196</v>
      </c>
      <c r="I657" s="537">
        <v>2</v>
      </c>
      <c r="J657" s="526"/>
      <c r="K657" s="333">
        <f t="shared" si="30"/>
        <v>200</v>
      </c>
      <c r="L657" s="534">
        <v>200</v>
      </c>
      <c r="M657" s="534"/>
      <c r="N657" s="247" t="e">
        <f>IF(L657="nio",0,IF(L657&gt;0,L657*I657/P657,0))*VLOOKUP(B657,'2-Kosten per locatie'!$A$14:$C$31,3,FALSE)</f>
        <v>#DIV/0!</v>
      </c>
      <c r="O657" s="247">
        <f>IF(M657&gt;0,M657*I657/Q657,0)*VLOOKUP(B657,'2-Kosten per locatie'!$A$14:$C$31,3,FALSE)</f>
        <v>0</v>
      </c>
      <c r="P657" s="334">
        <f>IF(L657="nio",0,IF(L657&gt;0,VLOOKUP(F657,'3-Productie normen'!A:O,VLOOKUP(L657,'3-Productie normen'!$B$38:$C$48,2,FALSE),FALSE)))*J657</f>
        <v>0</v>
      </c>
      <c r="Q657" s="334">
        <f t="shared" si="31"/>
        <v>0</v>
      </c>
      <c r="R657" s="335" t="str">
        <f>VLOOKUP(F657,'3-Productie normen'!A:P,16,FALSE)</f>
        <v>S</v>
      </c>
      <c r="S657" s="335"/>
      <c r="U657" s="336">
        <f t="shared" si="32"/>
        <v>400</v>
      </c>
      <c r="V657" s="2"/>
    </row>
    <row r="658" spans="1:22" ht="14.1" customHeight="1">
      <c r="A658" s="75">
        <v>658</v>
      </c>
      <c r="B658" s="72" t="s">
        <v>44</v>
      </c>
      <c r="C658" s="539" t="s">
        <v>508</v>
      </c>
      <c r="D658" s="415" t="s">
        <v>1008</v>
      </c>
      <c r="E658" s="72" t="s">
        <v>831</v>
      </c>
      <c r="F658" s="300" t="s">
        <v>100</v>
      </c>
      <c r="G658" s="72" t="s">
        <v>204</v>
      </c>
      <c r="H658" s="482" t="s">
        <v>196</v>
      </c>
      <c r="I658" s="537">
        <v>0</v>
      </c>
      <c r="J658" s="526"/>
      <c r="K658" s="333">
        <f t="shared" si="30"/>
        <v>0</v>
      </c>
      <c r="L658" s="534" t="s">
        <v>147</v>
      </c>
      <c r="M658" s="534"/>
      <c r="N658" s="247">
        <f>IF(L658="nio",0,IF(L658&gt;0,L658*I658/P658,0))*VLOOKUP(B658,'2-Kosten per locatie'!$A$14:$C$31,3,FALSE)</f>
        <v>0</v>
      </c>
      <c r="O658" s="247">
        <f>IF(M658&gt;0,M658*I658/Q658,0)*VLOOKUP(B658,'2-Kosten per locatie'!$A$14:$C$31,3,FALSE)</f>
        <v>0</v>
      </c>
      <c r="P658" s="334">
        <f>IF(L658="nio",0,IF(L658&gt;0,VLOOKUP(F658,'3-Productie normen'!A:O,VLOOKUP(L658,'3-Productie normen'!$B$38:$C$48,2,FALSE),FALSE)))*J658</f>
        <v>0</v>
      </c>
      <c r="Q658" s="334">
        <f t="shared" si="31"/>
        <v>0</v>
      </c>
      <c r="R658" s="335" t="str">
        <f>VLOOKUP(F658,'3-Productie normen'!A:P,16,FALSE)</f>
        <v>nvt</v>
      </c>
      <c r="S658" s="335"/>
      <c r="U658" s="336">
        <f t="shared" si="32"/>
        <v>0</v>
      </c>
      <c r="V658" s="2"/>
    </row>
    <row r="659" spans="1:22" ht="14.1" customHeight="1">
      <c r="A659" s="75">
        <v>659</v>
      </c>
      <c r="B659" s="72" t="s">
        <v>44</v>
      </c>
      <c r="C659" s="539" t="s">
        <v>508</v>
      </c>
      <c r="D659" s="415" t="s">
        <v>1009</v>
      </c>
      <c r="E659" s="72" t="s">
        <v>831</v>
      </c>
      <c r="F659" s="300" t="s">
        <v>100</v>
      </c>
      <c r="G659" s="72" t="s">
        <v>204</v>
      </c>
      <c r="H659" s="482" t="s">
        <v>196</v>
      </c>
      <c r="I659" s="537">
        <v>0</v>
      </c>
      <c r="J659" s="526"/>
      <c r="K659" s="333">
        <f t="shared" si="30"/>
        <v>0</v>
      </c>
      <c r="L659" s="534" t="s">
        <v>147</v>
      </c>
      <c r="M659" s="534"/>
      <c r="N659" s="247">
        <f>IF(L659="nio",0,IF(L659&gt;0,L659*I659/P659,0))*VLOOKUP(B659,'2-Kosten per locatie'!$A$14:$C$31,3,FALSE)</f>
        <v>0</v>
      </c>
      <c r="O659" s="247">
        <f>IF(M659&gt;0,M659*I659/Q659,0)*VLOOKUP(B659,'2-Kosten per locatie'!$A$14:$C$31,3,FALSE)</f>
        <v>0</v>
      </c>
      <c r="P659" s="334">
        <f>IF(L659="nio",0,IF(L659&gt;0,VLOOKUP(F659,'3-Productie normen'!A:O,VLOOKUP(L659,'3-Productie normen'!$B$38:$C$48,2,FALSE),FALSE)))*J659</f>
        <v>0</v>
      </c>
      <c r="Q659" s="334">
        <f t="shared" si="31"/>
        <v>0</v>
      </c>
      <c r="R659" s="335" t="str">
        <f>VLOOKUP(F659,'3-Productie normen'!A:P,16,FALSE)</f>
        <v>nvt</v>
      </c>
      <c r="S659" s="335"/>
      <c r="U659" s="336">
        <f t="shared" si="32"/>
        <v>0</v>
      </c>
      <c r="V659" s="2"/>
    </row>
    <row r="660" spans="1:22" ht="14.1" customHeight="1">
      <c r="A660" s="75">
        <v>660</v>
      </c>
      <c r="B660" s="72" t="s">
        <v>44</v>
      </c>
      <c r="C660" s="539" t="s">
        <v>508</v>
      </c>
      <c r="D660" s="415" t="s">
        <v>1010</v>
      </c>
      <c r="E660" s="72" t="s">
        <v>831</v>
      </c>
      <c r="F660" s="300" t="s">
        <v>100</v>
      </c>
      <c r="G660" s="72" t="s">
        <v>204</v>
      </c>
      <c r="H660" s="482" t="s">
        <v>196</v>
      </c>
      <c r="I660" s="537">
        <v>0</v>
      </c>
      <c r="J660" s="526"/>
      <c r="K660" s="333">
        <f t="shared" si="30"/>
        <v>0</v>
      </c>
      <c r="L660" s="534" t="s">
        <v>147</v>
      </c>
      <c r="M660" s="534"/>
      <c r="N660" s="247">
        <f>IF(L660="nio",0,IF(L660&gt;0,L660*I660/P660,0))*VLOOKUP(B660,'2-Kosten per locatie'!$A$14:$C$31,3,FALSE)</f>
        <v>0</v>
      </c>
      <c r="O660" s="247">
        <f>IF(M660&gt;0,M660*I660/Q660,0)*VLOOKUP(B660,'2-Kosten per locatie'!$A$14:$C$31,3,FALSE)</f>
        <v>0</v>
      </c>
      <c r="P660" s="334">
        <f>IF(L660="nio",0,IF(L660&gt;0,VLOOKUP(F660,'3-Productie normen'!A:O,VLOOKUP(L660,'3-Productie normen'!$B$38:$C$48,2,FALSE),FALSE)))*J660</f>
        <v>0</v>
      </c>
      <c r="Q660" s="334">
        <f t="shared" si="31"/>
        <v>0</v>
      </c>
      <c r="R660" s="335" t="str">
        <f>VLOOKUP(F660,'3-Productie normen'!A:P,16,FALSE)</f>
        <v>nvt</v>
      </c>
      <c r="S660" s="335"/>
      <c r="U660" s="336">
        <f t="shared" si="32"/>
        <v>0</v>
      </c>
      <c r="V660" s="2"/>
    </row>
    <row r="661" spans="1:22" ht="14.1" customHeight="1">
      <c r="A661" s="75">
        <v>661</v>
      </c>
      <c r="B661" s="72" t="s">
        <v>44</v>
      </c>
      <c r="C661" s="539" t="s">
        <v>508</v>
      </c>
      <c r="D661" s="415" t="s">
        <v>1011</v>
      </c>
      <c r="E661" s="72" t="s">
        <v>831</v>
      </c>
      <c r="F661" s="300" t="s">
        <v>100</v>
      </c>
      <c r="G661" s="72" t="s">
        <v>204</v>
      </c>
      <c r="H661" s="482" t="s">
        <v>196</v>
      </c>
      <c r="I661" s="537">
        <v>0</v>
      </c>
      <c r="J661" s="526"/>
      <c r="K661" s="333">
        <f t="shared" si="30"/>
        <v>0</v>
      </c>
      <c r="L661" s="534" t="s">
        <v>147</v>
      </c>
      <c r="M661" s="534"/>
      <c r="N661" s="247">
        <f>IF(L661="nio",0,IF(L661&gt;0,L661*I661/P661,0))*VLOOKUP(B661,'2-Kosten per locatie'!$A$14:$C$31,3,FALSE)</f>
        <v>0</v>
      </c>
      <c r="O661" s="247">
        <f>IF(M661&gt;0,M661*I661/Q661,0)*VLOOKUP(B661,'2-Kosten per locatie'!$A$14:$C$31,3,FALSE)</f>
        <v>0</v>
      </c>
      <c r="P661" s="334">
        <f>IF(L661="nio",0,IF(L661&gt;0,VLOOKUP(F661,'3-Productie normen'!A:O,VLOOKUP(L661,'3-Productie normen'!$B$38:$C$48,2,FALSE),FALSE)))*J661</f>
        <v>0</v>
      </c>
      <c r="Q661" s="334">
        <f t="shared" si="31"/>
        <v>0</v>
      </c>
      <c r="R661" s="335" t="str">
        <f>VLOOKUP(F661,'3-Productie normen'!A:P,16,FALSE)</f>
        <v>nvt</v>
      </c>
      <c r="S661" s="335"/>
      <c r="U661" s="336">
        <f t="shared" si="32"/>
        <v>0</v>
      </c>
      <c r="V661" s="2"/>
    </row>
    <row r="662" spans="1:22" ht="14.1" customHeight="1">
      <c r="A662" s="75">
        <v>662</v>
      </c>
      <c r="B662" s="72" t="s">
        <v>44</v>
      </c>
      <c r="C662" s="539" t="s">
        <v>508</v>
      </c>
      <c r="D662" s="415" t="s">
        <v>1012</v>
      </c>
      <c r="E662" s="72" t="s">
        <v>1013</v>
      </c>
      <c r="F662" s="300" t="s">
        <v>93</v>
      </c>
      <c r="G662" s="72" t="s">
        <v>138</v>
      </c>
      <c r="H662" s="482" t="s">
        <v>138</v>
      </c>
      <c r="I662" s="537">
        <v>426.6</v>
      </c>
      <c r="J662" s="526"/>
      <c r="K662" s="333">
        <f t="shared" si="30"/>
        <v>200</v>
      </c>
      <c r="L662" s="534">
        <v>200</v>
      </c>
      <c r="M662" s="534"/>
      <c r="N662" s="247" t="e">
        <f>IF(L662="nio",0,IF(L662&gt;0,L662*I662/P662,0))*VLOOKUP(B662,'2-Kosten per locatie'!$A$14:$C$31,3,FALSE)</f>
        <v>#DIV/0!</v>
      </c>
      <c r="O662" s="247">
        <f>IF(M662&gt;0,M662*I662/Q662,0)*VLOOKUP(B662,'2-Kosten per locatie'!$A$14:$C$31,3,FALSE)</f>
        <v>0</v>
      </c>
      <c r="P662" s="334">
        <f>IF(L662="nio",0,IF(L662&gt;0,VLOOKUP(F662,'3-Productie normen'!A:O,VLOOKUP(L662,'3-Productie normen'!$B$38:$C$48,2,FALSE),FALSE)))*J662</f>
        <v>0</v>
      </c>
      <c r="Q662" s="334">
        <f t="shared" si="31"/>
        <v>0</v>
      </c>
      <c r="R662" s="335" t="str">
        <f>VLOOKUP(F662,'3-Productie normen'!A:P,16,FALSE)</f>
        <v>L</v>
      </c>
      <c r="S662" s="335"/>
      <c r="U662" s="336">
        <f t="shared" si="32"/>
        <v>85320</v>
      </c>
      <c r="V662" s="2"/>
    </row>
    <row r="663" spans="1:22" ht="14.1" customHeight="1">
      <c r="A663" s="75">
        <v>663</v>
      </c>
      <c r="B663" s="72" t="s">
        <v>44</v>
      </c>
      <c r="C663" s="539" t="s">
        <v>508</v>
      </c>
      <c r="D663" s="415" t="s">
        <v>1014</v>
      </c>
      <c r="E663" s="72" t="s">
        <v>1015</v>
      </c>
      <c r="F663" s="72" t="s">
        <v>99</v>
      </c>
      <c r="G663" s="72" t="s">
        <v>138</v>
      </c>
      <c r="H663" s="482" t="s">
        <v>138</v>
      </c>
      <c r="I663" s="537">
        <v>31.7</v>
      </c>
      <c r="J663" s="526"/>
      <c r="K663" s="333">
        <f t="shared" si="30"/>
        <v>200</v>
      </c>
      <c r="L663" s="534">
        <v>200</v>
      </c>
      <c r="M663" s="534"/>
      <c r="N663" s="247" t="e">
        <f>IF(L663="nio",0,IF(L663&gt;0,L663*I663/P663,0))*VLOOKUP(B663,'2-Kosten per locatie'!$A$14:$C$31,3,FALSE)</f>
        <v>#DIV/0!</v>
      </c>
      <c r="O663" s="247">
        <f>IF(M663&gt;0,M663*I663/Q663,0)*VLOOKUP(B663,'2-Kosten per locatie'!$A$14:$C$31,3,FALSE)</f>
        <v>0</v>
      </c>
      <c r="P663" s="334">
        <f>IF(L663="nio",0,IF(L663&gt;0,VLOOKUP(F663,'3-Productie normen'!A:O,VLOOKUP(L663,'3-Productie normen'!$B$38:$C$48,2,FALSE),FALSE)))*J663</f>
        <v>0</v>
      </c>
      <c r="Q663" s="334">
        <f t="shared" si="31"/>
        <v>0</v>
      </c>
      <c r="R663" s="335" t="str">
        <f>VLOOKUP(F663,'3-Productie normen'!A:P,16,FALSE)</f>
        <v>B</v>
      </c>
      <c r="S663" s="335"/>
      <c r="U663" s="336">
        <f t="shared" si="32"/>
        <v>6340</v>
      </c>
      <c r="V663" s="2"/>
    </row>
    <row r="664" spans="1:22" ht="14.1" customHeight="1">
      <c r="A664" s="75">
        <v>664</v>
      </c>
      <c r="B664" s="72" t="s">
        <v>44</v>
      </c>
      <c r="C664" s="539" t="s">
        <v>508</v>
      </c>
      <c r="D664" s="415" t="s">
        <v>1016</v>
      </c>
      <c r="E664" s="72" t="s">
        <v>940</v>
      </c>
      <c r="F664" s="72" t="s">
        <v>89</v>
      </c>
      <c r="G664" s="72" t="s">
        <v>138</v>
      </c>
      <c r="H664" s="482" t="s">
        <v>138</v>
      </c>
      <c r="I664" s="537">
        <v>54.9</v>
      </c>
      <c r="J664" s="526"/>
      <c r="K664" s="333">
        <f t="shared" si="30"/>
        <v>200</v>
      </c>
      <c r="L664" s="534">
        <v>200</v>
      </c>
      <c r="M664" s="534"/>
      <c r="N664" s="247" t="e">
        <f>IF(L664="nio",0,IF(L664&gt;0,L664*I664/P664,0))*VLOOKUP(B664,'2-Kosten per locatie'!$A$14:$C$31,3,FALSE)</f>
        <v>#DIV/0!</v>
      </c>
      <c r="O664" s="247">
        <f>IF(M664&gt;0,M664*I664/Q664,0)*VLOOKUP(B664,'2-Kosten per locatie'!$A$14:$C$31,3,FALSE)</f>
        <v>0</v>
      </c>
      <c r="P664" s="334">
        <f>IF(L664="nio",0,IF(L664&gt;0,VLOOKUP(F664,'3-Productie normen'!A:O,VLOOKUP(L664,'3-Productie normen'!$B$38:$C$48,2,FALSE),FALSE)))*J664</f>
        <v>0</v>
      </c>
      <c r="Q664" s="334">
        <f t="shared" si="31"/>
        <v>0</v>
      </c>
      <c r="R664" s="335" t="str">
        <f>VLOOKUP(F664,'3-Productie normen'!A:P,16,FALSE)</f>
        <v>L</v>
      </c>
      <c r="S664" s="335"/>
      <c r="U664" s="336">
        <f t="shared" si="32"/>
        <v>10980</v>
      </c>
      <c r="V664" s="2"/>
    </row>
    <row r="665" spans="1:22" ht="14.1" customHeight="1">
      <c r="A665" s="75">
        <v>665</v>
      </c>
      <c r="B665" s="72" t="s">
        <v>44</v>
      </c>
      <c r="C665" s="539" t="s">
        <v>508</v>
      </c>
      <c r="D665" s="415" t="s">
        <v>1017</v>
      </c>
      <c r="E665" s="72" t="s">
        <v>638</v>
      </c>
      <c r="F665" s="300" t="s">
        <v>100</v>
      </c>
      <c r="G665" s="72" t="s">
        <v>138</v>
      </c>
      <c r="H665" s="482" t="s">
        <v>138</v>
      </c>
      <c r="I665" s="537">
        <v>3.2</v>
      </c>
      <c r="J665" s="526"/>
      <c r="K665" s="333">
        <f t="shared" si="30"/>
        <v>0</v>
      </c>
      <c r="L665" s="534" t="s">
        <v>147</v>
      </c>
      <c r="M665" s="534"/>
      <c r="N665" s="247">
        <f>IF(L665="nio",0,IF(L665&gt;0,L665*I665/P665,0))*VLOOKUP(B665,'2-Kosten per locatie'!$A$14:$C$31,3,FALSE)</f>
        <v>0</v>
      </c>
      <c r="O665" s="247">
        <f>IF(M665&gt;0,M665*I665/Q665,0)*VLOOKUP(B665,'2-Kosten per locatie'!$A$14:$C$31,3,FALSE)</f>
        <v>0</v>
      </c>
      <c r="P665" s="334">
        <f>IF(L665="nio",0,IF(L665&gt;0,VLOOKUP(F665,'3-Productie normen'!A:O,VLOOKUP(L665,'3-Productie normen'!$B$38:$C$48,2,FALSE),FALSE)))*J665</f>
        <v>0</v>
      </c>
      <c r="Q665" s="334">
        <f t="shared" si="31"/>
        <v>0</v>
      </c>
      <c r="R665" s="335" t="str">
        <f>VLOOKUP(F665,'3-Productie normen'!A:P,16,FALSE)</f>
        <v>nvt</v>
      </c>
      <c r="S665" s="335"/>
      <c r="U665" s="336">
        <f t="shared" si="32"/>
        <v>0</v>
      </c>
      <c r="V665" s="2"/>
    </row>
    <row r="666" spans="1:22" ht="14.1" customHeight="1">
      <c r="A666" s="75">
        <v>666</v>
      </c>
      <c r="B666" s="72" t="s">
        <v>44</v>
      </c>
      <c r="C666" s="539" t="s">
        <v>508</v>
      </c>
      <c r="D666" s="415" t="s">
        <v>1018</v>
      </c>
      <c r="E666" s="72" t="s">
        <v>940</v>
      </c>
      <c r="F666" s="72" t="s">
        <v>89</v>
      </c>
      <c r="G666" s="72" t="s">
        <v>240</v>
      </c>
      <c r="H666" s="482" t="s">
        <v>196</v>
      </c>
      <c r="I666" s="537">
        <v>50.4</v>
      </c>
      <c r="J666" s="526"/>
      <c r="K666" s="333">
        <f t="shared" si="30"/>
        <v>200</v>
      </c>
      <c r="L666" s="534">
        <v>200</v>
      </c>
      <c r="M666" s="534"/>
      <c r="N666" s="247" t="e">
        <f>IF(L666="nio",0,IF(L666&gt;0,L666*I666/P666,0))*VLOOKUP(B666,'2-Kosten per locatie'!$A$14:$C$31,3,FALSE)</f>
        <v>#DIV/0!</v>
      </c>
      <c r="O666" s="247">
        <f>IF(M666&gt;0,M666*I666/Q666,0)*VLOOKUP(B666,'2-Kosten per locatie'!$A$14:$C$31,3,FALSE)</f>
        <v>0</v>
      </c>
      <c r="P666" s="334">
        <f>IF(L666="nio",0,IF(L666&gt;0,VLOOKUP(F666,'3-Productie normen'!A:O,VLOOKUP(L666,'3-Productie normen'!$B$38:$C$48,2,FALSE),FALSE)))*J666</f>
        <v>0</v>
      </c>
      <c r="Q666" s="334">
        <f t="shared" si="31"/>
        <v>0</v>
      </c>
      <c r="R666" s="335" t="str">
        <f>VLOOKUP(F666,'3-Productie normen'!A:P,16,FALSE)</f>
        <v>L</v>
      </c>
      <c r="S666" s="335"/>
      <c r="U666" s="336">
        <f t="shared" si="32"/>
        <v>10080</v>
      </c>
      <c r="V666" s="2"/>
    </row>
    <row r="667" spans="1:22" ht="14.1" customHeight="1">
      <c r="A667" s="75">
        <v>667</v>
      </c>
      <c r="B667" s="72" t="s">
        <v>44</v>
      </c>
      <c r="C667" s="539" t="s">
        <v>508</v>
      </c>
      <c r="D667" s="415" t="s">
        <v>1019</v>
      </c>
      <c r="E667" s="72" t="s">
        <v>1020</v>
      </c>
      <c r="F667" s="300" t="s">
        <v>93</v>
      </c>
      <c r="G667" s="72" t="s">
        <v>138</v>
      </c>
      <c r="H667" s="482" t="s">
        <v>138</v>
      </c>
      <c r="I667" s="537">
        <v>106.1</v>
      </c>
      <c r="J667" s="526"/>
      <c r="K667" s="333">
        <f t="shared" si="30"/>
        <v>200</v>
      </c>
      <c r="L667" s="534">
        <v>200</v>
      </c>
      <c r="M667" s="534"/>
      <c r="N667" s="247" t="e">
        <f>IF(L667="nio",0,IF(L667&gt;0,L667*I667/P667,0))*VLOOKUP(B667,'2-Kosten per locatie'!$A$14:$C$31,3,FALSE)</f>
        <v>#DIV/0!</v>
      </c>
      <c r="O667" s="247">
        <f>IF(M667&gt;0,M667*I667/Q667,0)*VLOOKUP(B667,'2-Kosten per locatie'!$A$14:$C$31,3,FALSE)</f>
        <v>0</v>
      </c>
      <c r="P667" s="334">
        <f>IF(L667="nio",0,IF(L667&gt;0,VLOOKUP(F667,'3-Productie normen'!A:O,VLOOKUP(L667,'3-Productie normen'!$B$38:$C$48,2,FALSE),FALSE)))*J667</f>
        <v>0</v>
      </c>
      <c r="Q667" s="334">
        <f t="shared" si="31"/>
        <v>0</v>
      </c>
      <c r="R667" s="335" t="str">
        <f>VLOOKUP(F667,'3-Productie normen'!A:P,16,FALSE)</f>
        <v>L</v>
      </c>
      <c r="S667" s="335"/>
      <c r="U667" s="336">
        <f t="shared" si="32"/>
        <v>21220</v>
      </c>
      <c r="V667" s="2"/>
    </row>
    <row r="668" spans="1:22" ht="14.1" customHeight="1">
      <c r="A668" s="75">
        <v>668</v>
      </c>
      <c r="B668" s="72" t="s">
        <v>44</v>
      </c>
      <c r="C668" s="539" t="s">
        <v>508</v>
      </c>
      <c r="D668" s="415" t="s">
        <v>1021</v>
      </c>
      <c r="E668" s="72" t="s">
        <v>1022</v>
      </c>
      <c r="F668" s="72" t="s">
        <v>88</v>
      </c>
      <c r="G668" s="72" t="s">
        <v>186</v>
      </c>
      <c r="H668" s="482" t="s">
        <v>196</v>
      </c>
      <c r="I668" s="537">
        <v>8.9</v>
      </c>
      <c r="J668" s="526"/>
      <c r="K668" s="333">
        <f t="shared" si="30"/>
        <v>200</v>
      </c>
      <c r="L668" s="534">
        <v>200</v>
      </c>
      <c r="M668" s="534"/>
      <c r="N668" s="247" t="e">
        <f>IF(L668="nio",0,IF(L668&gt;0,L668*I668/P668,0))*VLOOKUP(B668,'2-Kosten per locatie'!$A$14:$C$31,3,FALSE)</f>
        <v>#DIV/0!</v>
      </c>
      <c r="O668" s="247">
        <f>IF(M668&gt;0,M668*I668/Q668,0)*VLOOKUP(B668,'2-Kosten per locatie'!$A$14:$C$31,3,FALSE)</f>
        <v>0</v>
      </c>
      <c r="P668" s="334">
        <f>IF(L668="nio",0,IF(L668&gt;0,VLOOKUP(F668,'3-Productie normen'!A:O,VLOOKUP(L668,'3-Productie normen'!$B$38:$C$48,2,FALSE),FALSE)))*J668</f>
        <v>0</v>
      </c>
      <c r="Q668" s="334">
        <f t="shared" si="31"/>
        <v>0</v>
      </c>
      <c r="R668" s="335" t="str">
        <f>VLOOKUP(F668,'3-Productie normen'!A:P,16,FALSE)</f>
        <v>S</v>
      </c>
      <c r="S668" s="335"/>
      <c r="U668" s="336">
        <f t="shared" si="32"/>
        <v>1780</v>
      </c>
      <c r="V668" s="2"/>
    </row>
    <row r="669" spans="1:22" ht="14.1" customHeight="1">
      <c r="A669" s="75">
        <v>669</v>
      </c>
      <c r="B669" s="72" t="s">
        <v>44</v>
      </c>
      <c r="C669" s="539" t="s">
        <v>508</v>
      </c>
      <c r="D669" s="415" t="s">
        <v>1023</v>
      </c>
      <c r="E669" s="72" t="s">
        <v>1020</v>
      </c>
      <c r="F669" s="300" t="s">
        <v>93</v>
      </c>
      <c r="G669" s="72" t="s">
        <v>138</v>
      </c>
      <c r="H669" s="482" t="s">
        <v>138</v>
      </c>
      <c r="I669" s="537">
        <v>119</v>
      </c>
      <c r="J669" s="526"/>
      <c r="K669" s="333">
        <f t="shared" si="30"/>
        <v>200</v>
      </c>
      <c r="L669" s="534">
        <v>200</v>
      </c>
      <c r="M669" s="534"/>
      <c r="N669" s="247" t="e">
        <f>IF(L669="nio",0,IF(L669&gt;0,L669*I669/P669,0))*VLOOKUP(B669,'2-Kosten per locatie'!$A$14:$C$31,3,FALSE)</f>
        <v>#DIV/0!</v>
      </c>
      <c r="O669" s="247">
        <f>IF(M669&gt;0,M669*I669/Q669,0)*VLOOKUP(B669,'2-Kosten per locatie'!$A$14:$C$31,3,FALSE)</f>
        <v>0</v>
      </c>
      <c r="P669" s="334">
        <f>IF(L669="nio",0,IF(L669&gt;0,VLOOKUP(F669,'3-Productie normen'!A:O,VLOOKUP(L669,'3-Productie normen'!$B$38:$C$48,2,FALSE),FALSE)))*J669</f>
        <v>0</v>
      </c>
      <c r="Q669" s="334">
        <f t="shared" si="31"/>
        <v>0</v>
      </c>
      <c r="R669" s="335" t="str">
        <f>VLOOKUP(F669,'3-Productie normen'!A:P,16,FALSE)</f>
        <v>L</v>
      </c>
      <c r="S669" s="335"/>
      <c r="U669" s="336">
        <f t="shared" si="32"/>
        <v>23800</v>
      </c>
      <c r="V669" s="2"/>
    </row>
    <row r="670" spans="1:22" ht="14.1" customHeight="1">
      <c r="A670" s="75">
        <v>670</v>
      </c>
      <c r="B670" s="72" t="s">
        <v>44</v>
      </c>
      <c r="C670" s="539" t="s">
        <v>508</v>
      </c>
      <c r="D670" s="415" t="s">
        <v>1024</v>
      </c>
      <c r="E670" s="72" t="s">
        <v>1022</v>
      </c>
      <c r="F670" s="72" t="s">
        <v>88</v>
      </c>
      <c r="G670" s="72" t="s">
        <v>186</v>
      </c>
      <c r="H670" s="482" t="s">
        <v>196</v>
      </c>
      <c r="I670" s="537">
        <v>9</v>
      </c>
      <c r="J670" s="526"/>
      <c r="K670" s="333">
        <f t="shared" si="30"/>
        <v>200</v>
      </c>
      <c r="L670" s="534">
        <v>200</v>
      </c>
      <c r="M670" s="534"/>
      <c r="N670" s="247" t="e">
        <f>IF(L670="nio",0,IF(L670&gt;0,L670*I670/P670,0))*VLOOKUP(B670,'2-Kosten per locatie'!$A$14:$C$31,3,FALSE)</f>
        <v>#DIV/0!</v>
      </c>
      <c r="O670" s="247">
        <f>IF(M670&gt;0,M670*I670/Q670,0)*VLOOKUP(B670,'2-Kosten per locatie'!$A$14:$C$31,3,FALSE)</f>
        <v>0</v>
      </c>
      <c r="P670" s="334">
        <f>IF(L670="nio",0,IF(L670&gt;0,VLOOKUP(F670,'3-Productie normen'!A:O,VLOOKUP(L670,'3-Productie normen'!$B$38:$C$48,2,FALSE),FALSE)))*J670</f>
        <v>0</v>
      </c>
      <c r="Q670" s="334">
        <f t="shared" si="31"/>
        <v>0</v>
      </c>
      <c r="R670" s="335" t="str">
        <f>VLOOKUP(F670,'3-Productie normen'!A:P,16,FALSE)</f>
        <v>S</v>
      </c>
      <c r="S670" s="335"/>
      <c r="U670" s="336">
        <f t="shared" si="32"/>
        <v>1800</v>
      </c>
      <c r="V670" s="2"/>
    </row>
    <row r="671" spans="1:22" ht="14.1" customHeight="1">
      <c r="A671" s="75">
        <v>671</v>
      </c>
      <c r="B671" s="72" t="s">
        <v>44</v>
      </c>
      <c r="C671" s="539" t="s">
        <v>508</v>
      </c>
      <c r="D671" s="415" t="s">
        <v>1025</v>
      </c>
      <c r="E671" s="72" t="s">
        <v>1026</v>
      </c>
      <c r="F671" s="300" t="s">
        <v>100</v>
      </c>
      <c r="G671" s="72" t="s">
        <v>138</v>
      </c>
      <c r="H671" s="482" t="s">
        <v>138</v>
      </c>
      <c r="I671" s="537">
        <v>15.1</v>
      </c>
      <c r="J671" s="526"/>
      <c r="K671" s="333">
        <f t="shared" si="30"/>
        <v>0</v>
      </c>
      <c r="L671" s="534" t="s">
        <v>147</v>
      </c>
      <c r="M671" s="540"/>
      <c r="N671" s="247">
        <f>IF(L671="nio",0,IF(L671&gt;0,L671*I671/P671,0))*VLOOKUP(B671,'2-Kosten per locatie'!$A$14:$C$31,3,FALSE)</f>
        <v>0</v>
      </c>
      <c r="O671" s="247">
        <f>IF(M671&gt;0,M671*I671/Q671,0)*VLOOKUP(B671,'2-Kosten per locatie'!$A$14:$C$31,3,FALSE)</f>
        <v>0</v>
      </c>
      <c r="P671" s="334">
        <f>IF(L671="nio",0,IF(L671&gt;0,VLOOKUP(F671,'3-Productie normen'!A:O,VLOOKUP(L671,'3-Productie normen'!$B$38:$C$48,2,FALSE),FALSE)))*J671</f>
        <v>0</v>
      </c>
      <c r="Q671" s="334">
        <f t="shared" si="31"/>
        <v>0</v>
      </c>
      <c r="R671" s="335" t="str">
        <f>VLOOKUP(F671,'3-Productie normen'!A:P,16,FALSE)</f>
        <v>nvt</v>
      </c>
      <c r="S671" s="335"/>
      <c r="U671" s="336">
        <f t="shared" si="32"/>
        <v>0</v>
      </c>
      <c r="V671" s="2"/>
    </row>
    <row r="672" spans="1:22" ht="14.1" customHeight="1">
      <c r="A672" s="75">
        <v>672</v>
      </c>
      <c r="B672" s="72" t="s">
        <v>44</v>
      </c>
      <c r="C672" s="539" t="s">
        <v>508</v>
      </c>
      <c r="D672" s="415" t="s">
        <v>1027</v>
      </c>
      <c r="E672" s="72" t="s">
        <v>940</v>
      </c>
      <c r="F672" s="72" t="s">
        <v>89</v>
      </c>
      <c r="G672" s="72" t="s">
        <v>240</v>
      </c>
      <c r="H672" s="482" t="s">
        <v>196</v>
      </c>
      <c r="I672" s="537">
        <v>52</v>
      </c>
      <c r="J672" s="526"/>
      <c r="K672" s="333">
        <f t="shared" si="30"/>
        <v>200</v>
      </c>
      <c r="L672" s="534">
        <v>200</v>
      </c>
      <c r="M672" s="540"/>
      <c r="N672" s="247" t="e">
        <f>IF(L672="nio",0,IF(L672&gt;0,L672*I672/P672,0))*VLOOKUP(B672,'2-Kosten per locatie'!$A$14:$C$31,3,FALSE)</f>
        <v>#DIV/0!</v>
      </c>
      <c r="O672" s="247">
        <f>IF(M672&gt;0,M672*I672/Q672,0)*VLOOKUP(B672,'2-Kosten per locatie'!$A$14:$C$31,3,FALSE)</f>
        <v>0</v>
      </c>
      <c r="P672" s="334">
        <f>IF(L672="nio",0,IF(L672&gt;0,VLOOKUP(F672,'3-Productie normen'!A:O,VLOOKUP(L672,'3-Productie normen'!$B$38:$C$48,2,FALSE),FALSE)))*J672</f>
        <v>0</v>
      </c>
      <c r="Q672" s="334">
        <f t="shared" si="31"/>
        <v>0</v>
      </c>
      <c r="R672" s="335" t="str">
        <f>VLOOKUP(F672,'3-Productie normen'!A:P,16,FALSE)</f>
        <v>L</v>
      </c>
      <c r="S672" s="335"/>
      <c r="U672" s="336">
        <f t="shared" si="32"/>
        <v>10400</v>
      </c>
      <c r="V672" s="2"/>
    </row>
    <row r="673" spans="1:22" ht="14.1" customHeight="1">
      <c r="A673" s="75">
        <v>673</v>
      </c>
      <c r="B673" s="72" t="s">
        <v>44</v>
      </c>
      <c r="C673" s="539" t="s">
        <v>508</v>
      </c>
      <c r="D673" s="415" t="s">
        <v>1028</v>
      </c>
      <c r="E673" s="72" t="s">
        <v>1015</v>
      </c>
      <c r="F673" s="300" t="s">
        <v>99</v>
      </c>
      <c r="G673" s="72" t="s">
        <v>138</v>
      </c>
      <c r="H673" s="482" t="s">
        <v>138</v>
      </c>
      <c r="I673" s="537">
        <v>52.3</v>
      </c>
      <c r="J673" s="526"/>
      <c r="K673" s="333">
        <f t="shared" si="30"/>
        <v>200</v>
      </c>
      <c r="L673" s="534">
        <v>200</v>
      </c>
      <c r="M673" s="540"/>
      <c r="N673" s="247" t="e">
        <f>IF(L673="nio",0,IF(L673&gt;0,L673*I673/P673,0))*VLOOKUP(B673,'2-Kosten per locatie'!$A$14:$C$31,3,FALSE)</f>
        <v>#DIV/0!</v>
      </c>
      <c r="O673" s="247">
        <f>IF(M673&gt;0,M673*I673/Q673,0)*VLOOKUP(B673,'2-Kosten per locatie'!$A$14:$C$31,3,FALSE)</f>
        <v>0</v>
      </c>
      <c r="P673" s="334">
        <f>IF(L673="nio",0,IF(L673&gt;0,VLOOKUP(F673,'3-Productie normen'!A:O,VLOOKUP(L673,'3-Productie normen'!$B$38:$C$48,2,FALSE),FALSE)))*J673</f>
        <v>0</v>
      </c>
      <c r="Q673" s="334">
        <f t="shared" si="31"/>
        <v>0</v>
      </c>
      <c r="R673" s="335" t="str">
        <f>VLOOKUP(F673,'3-Productie normen'!A:P,16,FALSE)</f>
        <v>B</v>
      </c>
      <c r="S673" s="335"/>
      <c r="U673" s="336">
        <f t="shared" si="32"/>
        <v>10460</v>
      </c>
      <c r="V673" s="2"/>
    </row>
    <row r="674" spans="1:22" ht="14.1" customHeight="1">
      <c r="A674" s="75">
        <v>674</v>
      </c>
      <c r="B674" s="72" t="s">
        <v>44</v>
      </c>
      <c r="C674" s="539" t="s">
        <v>508</v>
      </c>
      <c r="D674" s="415" t="s">
        <v>1029</v>
      </c>
      <c r="E674" s="72" t="s">
        <v>1030</v>
      </c>
      <c r="F674" s="300" t="s">
        <v>89</v>
      </c>
      <c r="G674" s="72" t="s">
        <v>138</v>
      </c>
      <c r="H674" s="482" t="s">
        <v>138</v>
      </c>
      <c r="I674" s="537">
        <v>95.9</v>
      </c>
      <c r="J674" s="526"/>
      <c r="K674" s="333">
        <f t="shared" si="30"/>
        <v>200</v>
      </c>
      <c r="L674" s="534">
        <v>200</v>
      </c>
      <c r="M674" s="540"/>
      <c r="N674" s="247" t="e">
        <f>IF(L674="nio",0,IF(L674&gt;0,L674*I674/P674,0))*VLOOKUP(B674,'2-Kosten per locatie'!$A$14:$C$31,3,FALSE)</f>
        <v>#DIV/0!</v>
      </c>
      <c r="O674" s="247">
        <f>IF(M674&gt;0,M674*I674/Q674,0)*VLOOKUP(B674,'2-Kosten per locatie'!$A$14:$C$31,3,FALSE)</f>
        <v>0</v>
      </c>
      <c r="P674" s="334">
        <f>IF(L674="nio",0,IF(L674&gt;0,VLOOKUP(F674,'3-Productie normen'!A:O,VLOOKUP(L674,'3-Productie normen'!$B$38:$C$48,2,FALSE),FALSE)))*J674</f>
        <v>0</v>
      </c>
      <c r="Q674" s="334">
        <f t="shared" si="31"/>
        <v>0</v>
      </c>
      <c r="R674" s="335" t="str">
        <f>VLOOKUP(F674,'3-Productie normen'!A:P,16,FALSE)</f>
        <v>L</v>
      </c>
      <c r="S674" s="335"/>
      <c r="U674" s="336">
        <f t="shared" si="32"/>
        <v>19180</v>
      </c>
      <c r="V674" s="2"/>
    </row>
    <row r="675" spans="1:22" ht="14.1" customHeight="1">
      <c r="A675" s="75">
        <v>675</v>
      </c>
      <c r="B675" s="72" t="s">
        <v>44</v>
      </c>
      <c r="C675" s="539" t="s">
        <v>508</v>
      </c>
      <c r="D675" s="415" t="s">
        <v>1031</v>
      </c>
      <c r="E675" s="72" t="s">
        <v>1032</v>
      </c>
      <c r="F675" s="72" t="s">
        <v>88</v>
      </c>
      <c r="G675" s="72" t="s">
        <v>138</v>
      </c>
      <c r="H675" s="482" t="s">
        <v>138</v>
      </c>
      <c r="I675" s="537">
        <v>10.8</v>
      </c>
      <c r="J675" s="526"/>
      <c r="K675" s="333">
        <f t="shared" si="30"/>
        <v>200</v>
      </c>
      <c r="L675" s="534">
        <v>200</v>
      </c>
      <c r="M675" s="540"/>
      <c r="N675" s="247" t="e">
        <f>IF(L675="nio",0,IF(L675&gt;0,L675*I675/P675,0))*VLOOKUP(B675,'2-Kosten per locatie'!$A$14:$C$31,3,FALSE)</f>
        <v>#DIV/0!</v>
      </c>
      <c r="O675" s="247">
        <f>IF(M675&gt;0,M675*I675/Q675,0)*VLOOKUP(B675,'2-Kosten per locatie'!$A$14:$C$31,3,FALSE)</f>
        <v>0</v>
      </c>
      <c r="P675" s="334">
        <f>IF(L675="nio",0,IF(L675&gt;0,VLOOKUP(F675,'3-Productie normen'!A:O,VLOOKUP(L675,'3-Productie normen'!$B$38:$C$48,2,FALSE),FALSE)))*J675</f>
        <v>0</v>
      </c>
      <c r="Q675" s="334">
        <f t="shared" si="31"/>
        <v>0</v>
      </c>
      <c r="R675" s="335" t="str">
        <f>VLOOKUP(F675,'3-Productie normen'!A:P,16,FALSE)</f>
        <v>S</v>
      </c>
      <c r="S675" s="335"/>
      <c r="U675" s="336">
        <f t="shared" si="32"/>
        <v>2160</v>
      </c>
      <c r="V675" s="2"/>
    </row>
    <row r="676" spans="1:22" ht="14.1" customHeight="1">
      <c r="A676" s="75">
        <v>676</v>
      </c>
      <c r="B676" s="72" t="s">
        <v>44</v>
      </c>
      <c r="C676" s="539" t="s">
        <v>508</v>
      </c>
      <c r="D676" s="415" t="s">
        <v>1033</v>
      </c>
      <c r="E676" s="72" t="s">
        <v>638</v>
      </c>
      <c r="F676" s="300" t="s">
        <v>100</v>
      </c>
      <c r="G676" s="72" t="s">
        <v>138</v>
      </c>
      <c r="H676" s="482" t="s">
        <v>138</v>
      </c>
      <c r="I676" s="537">
        <v>5.0999999999999996</v>
      </c>
      <c r="J676" s="526"/>
      <c r="K676" s="333">
        <f t="shared" si="30"/>
        <v>0</v>
      </c>
      <c r="L676" s="534" t="s">
        <v>147</v>
      </c>
      <c r="M676" s="540"/>
      <c r="N676" s="247">
        <f>IF(L676="nio",0,IF(L676&gt;0,L676*I676/P676,0))*VLOOKUP(B676,'2-Kosten per locatie'!$A$14:$C$31,3,FALSE)</f>
        <v>0</v>
      </c>
      <c r="O676" s="247">
        <f>IF(M676&gt;0,M676*I676/Q676,0)*VLOOKUP(B676,'2-Kosten per locatie'!$A$14:$C$31,3,FALSE)</f>
        <v>0</v>
      </c>
      <c r="P676" s="334">
        <f>IF(L676="nio",0,IF(L676&gt;0,VLOOKUP(F676,'3-Productie normen'!A:O,VLOOKUP(L676,'3-Productie normen'!$B$38:$C$48,2,FALSE),FALSE)))*J676</f>
        <v>0</v>
      </c>
      <c r="Q676" s="334">
        <f t="shared" si="31"/>
        <v>0</v>
      </c>
      <c r="R676" s="335" t="str">
        <f>VLOOKUP(F676,'3-Productie normen'!A:P,16,FALSE)</f>
        <v>nvt</v>
      </c>
      <c r="S676" s="335"/>
      <c r="U676" s="336">
        <f t="shared" si="32"/>
        <v>0</v>
      </c>
      <c r="V676" s="2"/>
    </row>
    <row r="677" spans="1:22" ht="14.1" customHeight="1">
      <c r="A677" s="75">
        <v>677</v>
      </c>
      <c r="B677" s="72" t="s">
        <v>44</v>
      </c>
      <c r="C677" s="539" t="s">
        <v>508</v>
      </c>
      <c r="D677" s="415" t="s">
        <v>1034</v>
      </c>
      <c r="E677" s="72" t="s">
        <v>579</v>
      </c>
      <c r="F677" s="300" t="s">
        <v>99</v>
      </c>
      <c r="G677" s="72" t="s">
        <v>240</v>
      </c>
      <c r="H677" s="482" t="s">
        <v>196</v>
      </c>
      <c r="I677" s="537">
        <v>10.199999999999999</v>
      </c>
      <c r="J677" s="526"/>
      <c r="K677" s="333">
        <f t="shared" si="30"/>
        <v>200</v>
      </c>
      <c r="L677" s="534">
        <v>200</v>
      </c>
      <c r="M677" s="540"/>
      <c r="N677" s="247" t="e">
        <f>IF(L677="nio",0,IF(L677&gt;0,L677*I677/P677,0))*VLOOKUP(B677,'2-Kosten per locatie'!$A$14:$C$31,3,FALSE)</f>
        <v>#DIV/0!</v>
      </c>
      <c r="O677" s="247">
        <f>IF(M677&gt;0,M677*I677/Q677,0)*VLOOKUP(B677,'2-Kosten per locatie'!$A$14:$C$31,3,FALSE)</f>
        <v>0</v>
      </c>
      <c r="P677" s="334">
        <f>IF(L677="nio",0,IF(L677&gt;0,VLOOKUP(F677,'3-Productie normen'!A:O,VLOOKUP(L677,'3-Productie normen'!$B$38:$C$48,2,FALSE),FALSE)))*J677</f>
        <v>0</v>
      </c>
      <c r="Q677" s="334">
        <f t="shared" si="31"/>
        <v>0</v>
      </c>
      <c r="R677" s="335" t="str">
        <f>VLOOKUP(F677,'3-Productie normen'!A:P,16,FALSE)</f>
        <v>B</v>
      </c>
      <c r="S677" s="335"/>
      <c r="U677" s="336">
        <f t="shared" si="32"/>
        <v>2039.9999999999998</v>
      </c>
      <c r="V677" s="2"/>
    </row>
    <row r="678" spans="1:22" ht="14.1" customHeight="1">
      <c r="A678" s="75">
        <v>678</v>
      </c>
      <c r="B678" s="72" t="s">
        <v>44</v>
      </c>
      <c r="C678" s="539" t="s">
        <v>508</v>
      </c>
      <c r="D678" s="415" t="s">
        <v>1035</v>
      </c>
      <c r="E678" s="72" t="s">
        <v>579</v>
      </c>
      <c r="F678" s="300" t="s">
        <v>99</v>
      </c>
      <c r="G678" s="72" t="s">
        <v>240</v>
      </c>
      <c r="H678" s="482" t="s">
        <v>196</v>
      </c>
      <c r="I678" s="537">
        <v>9.9</v>
      </c>
      <c r="J678" s="526"/>
      <c r="K678" s="333">
        <f t="shared" si="30"/>
        <v>200</v>
      </c>
      <c r="L678" s="534">
        <v>200</v>
      </c>
      <c r="M678" s="540"/>
      <c r="N678" s="247" t="e">
        <f>IF(L678="nio",0,IF(L678&gt;0,L678*I678/P678,0))*VLOOKUP(B678,'2-Kosten per locatie'!$A$14:$C$31,3,FALSE)</f>
        <v>#DIV/0!</v>
      </c>
      <c r="O678" s="247">
        <f>IF(M678&gt;0,M678*I678/Q678,0)*VLOOKUP(B678,'2-Kosten per locatie'!$A$14:$C$31,3,FALSE)</f>
        <v>0</v>
      </c>
      <c r="P678" s="334">
        <f>IF(L678="nio",0,IF(L678&gt;0,VLOOKUP(F678,'3-Productie normen'!A:O,VLOOKUP(L678,'3-Productie normen'!$B$38:$C$48,2,FALSE),FALSE)))*J678</f>
        <v>0</v>
      </c>
      <c r="Q678" s="334">
        <f t="shared" si="31"/>
        <v>0</v>
      </c>
      <c r="R678" s="335" t="str">
        <f>VLOOKUP(F678,'3-Productie normen'!A:P,16,FALSE)</f>
        <v>B</v>
      </c>
      <c r="S678" s="335"/>
      <c r="U678" s="336">
        <f t="shared" si="32"/>
        <v>1980</v>
      </c>
      <c r="V678" s="2"/>
    </row>
    <row r="679" spans="1:22" ht="14.1" customHeight="1">
      <c r="A679" s="75">
        <v>679</v>
      </c>
      <c r="B679" s="72" t="s">
        <v>44</v>
      </c>
      <c r="C679" s="539" t="s">
        <v>508</v>
      </c>
      <c r="D679" s="415" t="s">
        <v>1036</v>
      </c>
      <c r="E679" s="72" t="s">
        <v>1037</v>
      </c>
      <c r="F679" s="72" t="s">
        <v>76</v>
      </c>
      <c r="G679" s="72" t="s">
        <v>382</v>
      </c>
      <c r="H679" s="482" t="s">
        <v>382</v>
      </c>
      <c r="I679" s="537">
        <v>234.7</v>
      </c>
      <c r="J679" s="526"/>
      <c r="K679" s="333">
        <f t="shared" si="30"/>
        <v>120</v>
      </c>
      <c r="L679" s="534">
        <v>120</v>
      </c>
      <c r="M679" s="534"/>
      <c r="N679" s="247" t="e">
        <f>IF(L679="nio",0,IF(L679&gt;0,L679*I679/P679,0))*VLOOKUP(B679,'2-Kosten per locatie'!$A$14:$C$31,3,FALSE)</f>
        <v>#DIV/0!</v>
      </c>
      <c r="O679" s="247">
        <f>IF(M679&gt;0,M679*I679/Q679,0)*VLOOKUP(B679,'2-Kosten per locatie'!$A$14:$C$31,3,FALSE)</f>
        <v>0</v>
      </c>
      <c r="P679" s="334">
        <f>IF(L679="nio",0,IF(L679&gt;0,VLOOKUP(F679,'3-Productie normen'!A:O,VLOOKUP(L679,'3-Productie normen'!$B$38:$C$48,2,FALSE),FALSE)))*J679</f>
        <v>0</v>
      </c>
      <c r="Q679" s="334">
        <f t="shared" si="31"/>
        <v>0</v>
      </c>
      <c r="R679" s="335" t="str">
        <f>VLOOKUP(F679,'3-Productie normen'!A:P,16,FALSE)</f>
        <v>B</v>
      </c>
      <c r="S679" s="335"/>
      <c r="U679" s="336">
        <f t="shared" si="32"/>
        <v>28164</v>
      </c>
      <c r="V679" s="2"/>
    </row>
    <row r="680" spans="1:22" ht="14.1" customHeight="1">
      <c r="A680" s="75">
        <v>680</v>
      </c>
      <c r="B680" s="72" t="s">
        <v>44</v>
      </c>
      <c r="C680" s="539" t="s">
        <v>508</v>
      </c>
      <c r="D680" s="415" t="s">
        <v>1038</v>
      </c>
      <c r="E680" s="72" t="s">
        <v>632</v>
      </c>
      <c r="F680" s="72" t="s">
        <v>86</v>
      </c>
      <c r="G680" s="72" t="s">
        <v>138</v>
      </c>
      <c r="H680" s="482" t="s">
        <v>138</v>
      </c>
      <c r="I680" s="537">
        <v>103.2</v>
      </c>
      <c r="J680" s="526"/>
      <c r="K680" s="333">
        <f t="shared" si="30"/>
        <v>200</v>
      </c>
      <c r="L680" s="534">
        <v>200</v>
      </c>
      <c r="M680" s="534"/>
      <c r="N680" s="247" t="e">
        <f>IF(L680="nio",0,IF(L680&gt;0,L680*I680/P680,0))*VLOOKUP(B680,'2-Kosten per locatie'!$A$14:$C$31,3,FALSE)</f>
        <v>#DIV/0!</v>
      </c>
      <c r="O680" s="247">
        <f>IF(M680&gt;0,M680*I680/Q680,0)*VLOOKUP(B680,'2-Kosten per locatie'!$A$14:$C$31,3,FALSE)</f>
        <v>0</v>
      </c>
      <c r="P680" s="334">
        <f>IF(L680="nio",0,IF(L680&gt;0,VLOOKUP(F680,'3-Productie normen'!A:O,VLOOKUP(L680,'3-Productie normen'!$B$38:$C$48,2,FALSE),FALSE)))*J680</f>
        <v>0</v>
      </c>
      <c r="Q680" s="334">
        <f t="shared" si="31"/>
        <v>0</v>
      </c>
      <c r="R680" s="335" t="str">
        <f>VLOOKUP(F680,'3-Productie normen'!A:P,16,FALSE)</f>
        <v>V</v>
      </c>
      <c r="S680" s="335"/>
      <c r="U680" s="336">
        <f t="shared" si="32"/>
        <v>20640</v>
      </c>
      <c r="V680" s="2"/>
    </row>
    <row r="681" spans="1:22" ht="14.1" customHeight="1">
      <c r="A681" s="75">
        <v>681</v>
      </c>
      <c r="B681" s="72" t="s">
        <v>44</v>
      </c>
      <c r="C681" s="539" t="s">
        <v>508</v>
      </c>
      <c r="D681" s="415" t="s">
        <v>1039</v>
      </c>
      <c r="E681" s="72" t="s">
        <v>1040</v>
      </c>
      <c r="F681" s="72" t="s">
        <v>97</v>
      </c>
      <c r="G681" s="72" t="s">
        <v>382</v>
      </c>
      <c r="H681" s="482" t="s">
        <v>382</v>
      </c>
      <c r="I681" s="537">
        <v>25.7</v>
      </c>
      <c r="J681" s="526"/>
      <c r="K681" s="333">
        <f t="shared" si="30"/>
        <v>200</v>
      </c>
      <c r="L681" s="534">
        <v>200</v>
      </c>
      <c r="M681" s="534"/>
      <c r="N681" s="247" t="e">
        <f>IF(L681="nio",0,IF(L681&gt;0,L681*I681/P681,0))*VLOOKUP(B681,'2-Kosten per locatie'!$A$14:$C$31,3,FALSE)</f>
        <v>#DIV/0!</v>
      </c>
      <c r="O681" s="247">
        <f>IF(M681&gt;0,M681*I681/Q681,0)*VLOOKUP(B681,'2-Kosten per locatie'!$A$14:$C$31,3,FALSE)</f>
        <v>0</v>
      </c>
      <c r="P681" s="334">
        <f>IF(L681="nio",0,IF(L681&gt;0,VLOOKUP(F681,'3-Productie normen'!A:O,VLOOKUP(L681,'3-Productie normen'!$B$38:$C$48,2,FALSE),FALSE)))*J681</f>
        <v>0</v>
      </c>
      <c r="Q681" s="334">
        <f t="shared" si="31"/>
        <v>0</v>
      </c>
      <c r="R681" s="335" t="str">
        <f>VLOOKUP(F681,'3-Productie normen'!A:P,16,FALSE)</f>
        <v>V</v>
      </c>
      <c r="S681" s="335"/>
      <c r="U681" s="336">
        <f t="shared" si="32"/>
        <v>5140</v>
      </c>
      <c r="V681" s="2"/>
    </row>
    <row r="682" spans="1:22" ht="14.1" customHeight="1">
      <c r="A682" s="75">
        <v>682</v>
      </c>
      <c r="B682" s="72" t="s">
        <v>44</v>
      </c>
      <c r="C682" s="539" t="s">
        <v>508</v>
      </c>
      <c r="D682" s="415" t="s">
        <v>1041</v>
      </c>
      <c r="E682" s="72" t="s">
        <v>1042</v>
      </c>
      <c r="F682" s="72" t="s">
        <v>97</v>
      </c>
      <c r="G682" s="72" t="s">
        <v>204</v>
      </c>
      <c r="H682" s="482" t="s">
        <v>196</v>
      </c>
      <c r="I682" s="537">
        <v>19.2</v>
      </c>
      <c r="J682" s="526"/>
      <c r="K682" s="333">
        <f t="shared" si="30"/>
        <v>200</v>
      </c>
      <c r="L682" s="534">
        <v>200</v>
      </c>
      <c r="M682" s="534"/>
      <c r="N682" s="247" t="e">
        <f>IF(L682="nio",0,IF(L682&gt;0,L682*I682/P682,0))*VLOOKUP(B682,'2-Kosten per locatie'!$A$14:$C$31,3,FALSE)</f>
        <v>#DIV/0!</v>
      </c>
      <c r="O682" s="247">
        <f>IF(M682&gt;0,M682*I682/Q682,0)*VLOOKUP(B682,'2-Kosten per locatie'!$A$14:$C$31,3,FALSE)</f>
        <v>0</v>
      </c>
      <c r="P682" s="334">
        <f>IF(L682="nio",0,IF(L682&gt;0,VLOOKUP(F682,'3-Productie normen'!A:O,VLOOKUP(L682,'3-Productie normen'!$B$38:$C$48,2,FALSE),FALSE)))*J682</f>
        <v>0</v>
      </c>
      <c r="Q682" s="334">
        <f t="shared" si="31"/>
        <v>0</v>
      </c>
      <c r="R682" s="335" t="str">
        <f>VLOOKUP(F682,'3-Productie normen'!A:P,16,FALSE)</f>
        <v>V</v>
      </c>
      <c r="S682" s="335"/>
      <c r="U682" s="336">
        <f t="shared" si="32"/>
        <v>3840</v>
      </c>
      <c r="V682" s="2"/>
    </row>
    <row r="683" spans="1:22" ht="14.1" customHeight="1">
      <c r="A683" s="75">
        <v>683</v>
      </c>
      <c r="B683" s="72" t="s">
        <v>44</v>
      </c>
      <c r="C683" s="539" t="s">
        <v>508</v>
      </c>
      <c r="D683" s="415" t="s">
        <v>1043</v>
      </c>
      <c r="E683" s="72" t="s">
        <v>632</v>
      </c>
      <c r="F683" s="72" t="s">
        <v>86</v>
      </c>
      <c r="G683" s="72" t="s">
        <v>138</v>
      </c>
      <c r="H683" s="482" t="s">
        <v>138</v>
      </c>
      <c r="I683" s="537">
        <v>64.900000000000006</v>
      </c>
      <c r="J683" s="526"/>
      <c r="K683" s="333">
        <f t="shared" si="30"/>
        <v>200</v>
      </c>
      <c r="L683" s="534">
        <v>200</v>
      </c>
      <c r="M683" s="534"/>
      <c r="N683" s="247" t="e">
        <f>IF(L683="nio",0,IF(L683&gt;0,L683*I683/P683,0))*VLOOKUP(B683,'2-Kosten per locatie'!$A$14:$C$31,3,FALSE)</f>
        <v>#DIV/0!</v>
      </c>
      <c r="O683" s="247">
        <f>IF(M683&gt;0,M683*I683/Q683,0)*VLOOKUP(B683,'2-Kosten per locatie'!$A$14:$C$31,3,FALSE)</f>
        <v>0</v>
      </c>
      <c r="P683" s="334">
        <f>IF(L683="nio",0,IF(L683&gt;0,VLOOKUP(F683,'3-Productie normen'!A:O,VLOOKUP(L683,'3-Productie normen'!$B$38:$C$48,2,FALSE),FALSE)))*J683</f>
        <v>0</v>
      </c>
      <c r="Q683" s="334">
        <f t="shared" si="31"/>
        <v>0</v>
      </c>
      <c r="R683" s="335" t="str">
        <f>VLOOKUP(F683,'3-Productie normen'!A:P,16,FALSE)</f>
        <v>V</v>
      </c>
      <c r="S683" s="335"/>
      <c r="U683" s="336">
        <f t="shared" si="32"/>
        <v>12980.000000000002</v>
      </c>
      <c r="V683" s="2"/>
    </row>
    <row r="684" spans="1:22" ht="14.1" customHeight="1">
      <c r="A684" s="75">
        <v>684</v>
      </c>
      <c r="B684" s="72" t="s">
        <v>44</v>
      </c>
      <c r="C684" s="539" t="s">
        <v>508</v>
      </c>
      <c r="D684" s="415" t="s">
        <v>1044</v>
      </c>
      <c r="E684" s="72" t="s">
        <v>1045</v>
      </c>
      <c r="F684" s="72" t="s">
        <v>97</v>
      </c>
      <c r="G684" s="72" t="s">
        <v>382</v>
      </c>
      <c r="H684" s="482" t="s">
        <v>382</v>
      </c>
      <c r="I684" s="537">
        <v>4.7</v>
      </c>
      <c r="J684" s="526"/>
      <c r="K684" s="333">
        <f t="shared" si="30"/>
        <v>200</v>
      </c>
      <c r="L684" s="534">
        <v>200</v>
      </c>
      <c r="M684" s="534"/>
      <c r="N684" s="247" t="e">
        <f>IF(L684="nio",0,IF(L684&gt;0,L684*I684/P684,0))*VLOOKUP(B684,'2-Kosten per locatie'!$A$14:$C$31,3,FALSE)</f>
        <v>#DIV/0!</v>
      </c>
      <c r="O684" s="247">
        <f>IF(M684&gt;0,M684*I684/Q684,0)*VLOOKUP(B684,'2-Kosten per locatie'!$A$14:$C$31,3,FALSE)</f>
        <v>0</v>
      </c>
      <c r="P684" s="334">
        <f>IF(L684="nio",0,IF(L684&gt;0,VLOOKUP(F684,'3-Productie normen'!A:O,VLOOKUP(L684,'3-Productie normen'!$B$38:$C$48,2,FALSE),FALSE)))*J684</f>
        <v>0</v>
      </c>
      <c r="Q684" s="334">
        <f t="shared" si="31"/>
        <v>0</v>
      </c>
      <c r="R684" s="335" t="str">
        <f>VLOOKUP(F684,'3-Productie normen'!A:P,16,FALSE)</f>
        <v>V</v>
      </c>
      <c r="S684" s="335"/>
      <c r="U684" s="336">
        <f t="shared" si="32"/>
        <v>940</v>
      </c>
      <c r="V684" s="2"/>
    </row>
    <row r="685" spans="1:22" ht="14.1" customHeight="1">
      <c r="A685" s="75">
        <v>685</v>
      </c>
      <c r="B685" s="72" t="s">
        <v>44</v>
      </c>
      <c r="C685" s="539" t="s">
        <v>508</v>
      </c>
      <c r="D685" s="415" t="s">
        <v>1046</v>
      </c>
      <c r="E685" s="72" t="s">
        <v>632</v>
      </c>
      <c r="F685" s="72" t="s">
        <v>86</v>
      </c>
      <c r="G685" s="72" t="s">
        <v>138</v>
      </c>
      <c r="H685" s="482" t="s">
        <v>138</v>
      </c>
      <c r="I685" s="537">
        <v>17.2</v>
      </c>
      <c r="J685" s="526"/>
      <c r="K685" s="333">
        <f t="shared" si="30"/>
        <v>200</v>
      </c>
      <c r="L685" s="534">
        <v>200</v>
      </c>
      <c r="M685" s="534"/>
      <c r="N685" s="247" t="e">
        <f>IF(L685="nio",0,IF(L685&gt;0,L685*I685/P685,0))*VLOOKUP(B685,'2-Kosten per locatie'!$A$14:$C$31,3,FALSE)</f>
        <v>#DIV/0!</v>
      </c>
      <c r="O685" s="247">
        <f>IF(M685&gt;0,M685*I685/Q685,0)*VLOOKUP(B685,'2-Kosten per locatie'!$A$14:$C$31,3,FALSE)</f>
        <v>0</v>
      </c>
      <c r="P685" s="334">
        <f>IF(L685="nio",0,IF(L685&gt;0,VLOOKUP(F685,'3-Productie normen'!A:O,VLOOKUP(L685,'3-Productie normen'!$B$38:$C$48,2,FALSE),FALSE)))*J685</f>
        <v>0</v>
      </c>
      <c r="Q685" s="334">
        <f t="shared" si="31"/>
        <v>0</v>
      </c>
      <c r="R685" s="335" t="str">
        <f>VLOOKUP(F685,'3-Productie normen'!A:P,16,FALSE)</f>
        <v>V</v>
      </c>
      <c r="S685" s="335"/>
      <c r="U685" s="336">
        <f t="shared" si="32"/>
        <v>3440</v>
      </c>
      <c r="V685" s="2"/>
    </row>
    <row r="686" spans="1:22" ht="14.1" customHeight="1">
      <c r="A686" s="75">
        <v>686</v>
      </c>
      <c r="B686" s="72" t="s">
        <v>44</v>
      </c>
      <c r="C686" s="539" t="s">
        <v>508</v>
      </c>
      <c r="D686" s="415" t="s">
        <v>1047</v>
      </c>
      <c r="E686" s="72" t="s">
        <v>1048</v>
      </c>
      <c r="F686" s="72" t="s">
        <v>97</v>
      </c>
      <c r="G686" s="72" t="s">
        <v>382</v>
      </c>
      <c r="H686" s="482" t="s">
        <v>382</v>
      </c>
      <c r="I686" s="537">
        <v>39.5</v>
      </c>
      <c r="J686" s="526"/>
      <c r="K686" s="333">
        <f t="shared" si="30"/>
        <v>200</v>
      </c>
      <c r="L686" s="534">
        <v>200</v>
      </c>
      <c r="M686" s="534"/>
      <c r="N686" s="247" t="e">
        <f>IF(L686="nio",0,IF(L686&gt;0,L686*I686/P686,0))*VLOOKUP(B686,'2-Kosten per locatie'!$A$14:$C$31,3,FALSE)</f>
        <v>#DIV/0!</v>
      </c>
      <c r="O686" s="247">
        <f>IF(M686&gt;0,M686*I686/Q686,0)*VLOOKUP(B686,'2-Kosten per locatie'!$A$14:$C$31,3,FALSE)</f>
        <v>0</v>
      </c>
      <c r="P686" s="334">
        <f>IF(L686="nio",0,IF(L686&gt;0,VLOOKUP(F686,'3-Productie normen'!A:O,VLOOKUP(L686,'3-Productie normen'!$B$38:$C$48,2,FALSE),FALSE)))*J686</f>
        <v>0</v>
      </c>
      <c r="Q686" s="334">
        <f t="shared" si="31"/>
        <v>0</v>
      </c>
      <c r="R686" s="335" t="str">
        <f>VLOOKUP(F686,'3-Productie normen'!A:P,16,FALSE)</f>
        <v>V</v>
      </c>
      <c r="S686" s="335"/>
      <c r="U686" s="336">
        <f t="shared" si="32"/>
        <v>7900</v>
      </c>
      <c r="V686" s="2"/>
    </row>
    <row r="687" spans="1:22" ht="14.1" customHeight="1">
      <c r="A687" s="75">
        <v>687</v>
      </c>
      <c r="B687" s="72" t="s">
        <v>44</v>
      </c>
      <c r="C687" s="539" t="s">
        <v>508</v>
      </c>
      <c r="D687" s="415" t="s">
        <v>1049</v>
      </c>
      <c r="E687" s="72" t="s">
        <v>632</v>
      </c>
      <c r="F687" s="72" t="s">
        <v>86</v>
      </c>
      <c r="G687" s="72" t="s">
        <v>138</v>
      </c>
      <c r="H687" s="482" t="s">
        <v>138</v>
      </c>
      <c r="I687" s="537">
        <v>92</v>
      </c>
      <c r="J687" s="526"/>
      <c r="K687" s="333">
        <f t="shared" si="30"/>
        <v>200</v>
      </c>
      <c r="L687" s="534">
        <v>200</v>
      </c>
      <c r="M687" s="534"/>
      <c r="N687" s="247" t="e">
        <f>IF(L687="nio",0,IF(L687&gt;0,L687*I687/P687,0))*VLOOKUP(B687,'2-Kosten per locatie'!$A$14:$C$31,3,FALSE)</f>
        <v>#DIV/0!</v>
      </c>
      <c r="O687" s="247">
        <f>IF(M687&gt;0,M687*I687/Q687,0)*VLOOKUP(B687,'2-Kosten per locatie'!$A$14:$C$31,3,FALSE)</f>
        <v>0</v>
      </c>
      <c r="P687" s="334">
        <f>IF(L687="nio",0,IF(L687&gt;0,VLOOKUP(F687,'3-Productie normen'!A:O,VLOOKUP(L687,'3-Productie normen'!$B$38:$C$48,2,FALSE),FALSE)))*J687</f>
        <v>0</v>
      </c>
      <c r="Q687" s="334">
        <f t="shared" si="31"/>
        <v>0</v>
      </c>
      <c r="R687" s="335" t="str">
        <f>VLOOKUP(F687,'3-Productie normen'!A:P,16,FALSE)</f>
        <v>V</v>
      </c>
      <c r="S687" s="335"/>
      <c r="U687" s="336">
        <f t="shared" si="32"/>
        <v>18400</v>
      </c>
      <c r="V687" s="2"/>
    </row>
    <row r="688" spans="1:22" ht="14.1" customHeight="1">
      <c r="A688" s="75">
        <v>688</v>
      </c>
      <c r="B688" s="72" t="s">
        <v>44</v>
      </c>
      <c r="C688" s="539" t="s">
        <v>508</v>
      </c>
      <c r="D688" s="415" t="s">
        <v>1050</v>
      </c>
      <c r="E688" s="72" t="s">
        <v>897</v>
      </c>
      <c r="F688" s="72" t="s">
        <v>97</v>
      </c>
      <c r="G688" s="72" t="s">
        <v>138</v>
      </c>
      <c r="H688" s="482" t="s">
        <v>138</v>
      </c>
      <c r="I688" s="537">
        <v>20.399999999999999</v>
      </c>
      <c r="J688" s="526"/>
      <c r="K688" s="333">
        <f t="shared" si="30"/>
        <v>200</v>
      </c>
      <c r="L688" s="534">
        <v>200</v>
      </c>
      <c r="M688" s="540"/>
      <c r="N688" s="247" t="e">
        <f>IF(L688="nio",0,IF(L688&gt;0,L688*I688/P688,0))*VLOOKUP(B688,'2-Kosten per locatie'!$A$14:$C$31,3,FALSE)</f>
        <v>#DIV/0!</v>
      </c>
      <c r="O688" s="247">
        <f>IF(M688&gt;0,M688*I688/Q688,0)*VLOOKUP(B688,'2-Kosten per locatie'!$A$14:$C$31,3,FALSE)</f>
        <v>0</v>
      </c>
      <c r="P688" s="334">
        <f>IF(L688="nio",0,IF(L688&gt;0,VLOOKUP(F688,'3-Productie normen'!A:O,VLOOKUP(L688,'3-Productie normen'!$B$38:$C$48,2,FALSE),FALSE)))*J688</f>
        <v>0</v>
      </c>
      <c r="Q688" s="334">
        <f t="shared" si="31"/>
        <v>0</v>
      </c>
      <c r="R688" s="335" t="str">
        <f>VLOOKUP(F688,'3-Productie normen'!A:P,16,FALSE)</f>
        <v>V</v>
      </c>
      <c r="S688" s="335"/>
      <c r="U688" s="336">
        <f t="shared" si="32"/>
        <v>4079.9999999999995</v>
      </c>
      <c r="V688" s="2"/>
    </row>
    <row r="689" spans="1:22" ht="14.1" customHeight="1">
      <c r="A689" s="75">
        <v>689</v>
      </c>
      <c r="B689" s="72" t="s">
        <v>44</v>
      </c>
      <c r="C689" s="539" t="s">
        <v>508</v>
      </c>
      <c r="D689" s="415" t="s">
        <v>1051</v>
      </c>
      <c r="E689" s="72" t="s">
        <v>901</v>
      </c>
      <c r="F689" s="300" t="s">
        <v>95</v>
      </c>
      <c r="G689" s="72" t="s">
        <v>186</v>
      </c>
      <c r="H689" s="482" t="s">
        <v>187</v>
      </c>
      <c r="I689" s="537">
        <v>13.5</v>
      </c>
      <c r="J689" s="526"/>
      <c r="K689" s="333">
        <f t="shared" si="30"/>
        <v>400</v>
      </c>
      <c r="L689" s="534">
        <v>200</v>
      </c>
      <c r="M689" s="540">
        <v>200</v>
      </c>
      <c r="N689" s="247" t="e">
        <f>IF(L689="nio",0,IF(L689&gt;0,L689*I689/P689,0))*VLOOKUP(B689,'2-Kosten per locatie'!$A$14:$C$31,3,FALSE)</f>
        <v>#DIV/0!</v>
      </c>
      <c r="O689" s="247" t="e">
        <f>IF(M689&gt;0,M689*I689/Q689,0)*VLOOKUP(B689,'2-Kosten per locatie'!$A$14:$C$31,3,FALSE)</f>
        <v>#DIV/0!</v>
      </c>
      <c r="P689" s="334">
        <f>IF(L689="nio",0,IF(L689&gt;0,VLOOKUP(F689,'3-Productie normen'!A:O,VLOOKUP(L689,'3-Productie normen'!$B$38:$C$48,2,FALSE),FALSE)))*J689</f>
        <v>0</v>
      </c>
      <c r="Q689" s="334">
        <f t="shared" si="31"/>
        <v>0</v>
      </c>
      <c r="R689" s="335" t="str">
        <f>VLOOKUP(F689,'3-Productie normen'!A:P,16,FALSE)</f>
        <v>S</v>
      </c>
      <c r="S689" s="335"/>
      <c r="U689" s="336">
        <f t="shared" si="32"/>
        <v>5400</v>
      </c>
      <c r="V689" s="2"/>
    </row>
    <row r="690" spans="1:22" ht="14.1" customHeight="1">
      <c r="A690" s="75">
        <v>690</v>
      </c>
      <c r="B690" s="72" t="s">
        <v>44</v>
      </c>
      <c r="C690" s="539" t="s">
        <v>508</v>
      </c>
      <c r="D690" s="415" t="s">
        <v>1052</v>
      </c>
      <c r="E690" s="72" t="s">
        <v>690</v>
      </c>
      <c r="F690" s="300" t="s">
        <v>95</v>
      </c>
      <c r="G690" s="72" t="s">
        <v>186</v>
      </c>
      <c r="H690" s="482" t="s">
        <v>187</v>
      </c>
      <c r="I690" s="537">
        <v>1</v>
      </c>
      <c r="J690" s="526"/>
      <c r="K690" s="333">
        <f t="shared" si="30"/>
        <v>400</v>
      </c>
      <c r="L690" s="534">
        <v>200</v>
      </c>
      <c r="M690" s="540">
        <v>200</v>
      </c>
      <c r="N690" s="247" t="e">
        <f>IF(L690="nio",0,IF(L690&gt;0,L690*I690/P690,0))*VLOOKUP(B690,'2-Kosten per locatie'!$A$14:$C$31,3,FALSE)</f>
        <v>#DIV/0!</v>
      </c>
      <c r="O690" s="247" t="e">
        <f>IF(M690&gt;0,M690*I690/Q690,0)*VLOOKUP(B690,'2-Kosten per locatie'!$A$14:$C$31,3,FALSE)</f>
        <v>#DIV/0!</v>
      </c>
      <c r="P690" s="334">
        <f>IF(L690="nio",0,IF(L690&gt;0,VLOOKUP(F690,'3-Productie normen'!A:O,VLOOKUP(L690,'3-Productie normen'!$B$38:$C$48,2,FALSE),FALSE)))*J690</f>
        <v>0</v>
      </c>
      <c r="Q690" s="334">
        <f t="shared" si="31"/>
        <v>0</v>
      </c>
      <c r="R690" s="335" t="str">
        <f>VLOOKUP(F690,'3-Productie normen'!A:P,16,FALSE)</f>
        <v>S</v>
      </c>
      <c r="S690" s="335"/>
      <c r="U690" s="336">
        <f t="shared" si="32"/>
        <v>400</v>
      </c>
      <c r="V690" s="2"/>
    </row>
    <row r="691" spans="1:22" ht="14.1" customHeight="1">
      <c r="A691" s="75">
        <v>691</v>
      </c>
      <c r="B691" s="72" t="s">
        <v>44</v>
      </c>
      <c r="C691" s="539" t="s">
        <v>508</v>
      </c>
      <c r="D691" s="415" t="s">
        <v>1053</v>
      </c>
      <c r="E691" s="72" t="s">
        <v>690</v>
      </c>
      <c r="F691" s="300" t="s">
        <v>95</v>
      </c>
      <c r="G691" s="72" t="s">
        <v>186</v>
      </c>
      <c r="H691" s="482" t="s">
        <v>187</v>
      </c>
      <c r="I691" s="537">
        <v>1</v>
      </c>
      <c r="J691" s="526"/>
      <c r="K691" s="333">
        <f t="shared" si="30"/>
        <v>400</v>
      </c>
      <c r="L691" s="534">
        <v>200</v>
      </c>
      <c r="M691" s="540">
        <v>200</v>
      </c>
      <c r="N691" s="247" t="e">
        <f>IF(L691="nio",0,IF(L691&gt;0,L691*I691/P691,0))*VLOOKUP(B691,'2-Kosten per locatie'!$A$14:$C$31,3,FALSE)</f>
        <v>#DIV/0!</v>
      </c>
      <c r="O691" s="247" t="e">
        <f>IF(M691&gt;0,M691*I691/Q691,0)*VLOOKUP(B691,'2-Kosten per locatie'!$A$14:$C$31,3,FALSE)</f>
        <v>#DIV/0!</v>
      </c>
      <c r="P691" s="334">
        <f>IF(L691="nio",0,IF(L691&gt;0,VLOOKUP(F691,'3-Productie normen'!A:O,VLOOKUP(L691,'3-Productie normen'!$B$38:$C$48,2,FALSE),FALSE)))*J691</f>
        <v>0</v>
      </c>
      <c r="Q691" s="334">
        <f t="shared" si="31"/>
        <v>0</v>
      </c>
      <c r="R691" s="335" t="str">
        <f>VLOOKUP(F691,'3-Productie normen'!A:P,16,FALSE)</f>
        <v>S</v>
      </c>
      <c r="S691" s="335"/>
      <c r="U691" s="336">
        <f t="shared" si="32"/>
        <v>400</v>
      </c>
      <c r="V691" s="2"/>
    </row>
    <row r="692" spans="1:22" ht="14.1" customHeight="1">
      <c r="A692" s="75">
        <v>692</v>
      </c>
      <c r="B692" s="72" t="s">
        <v>44</v>
      </c>
      <c r="C692" s="539" t="s">
        <v>508</v>
      </c>
      <c r="D692" s="415" t="s">
        <v>1054</v>
      </c>
      <c r="E692" s="72" t="s">
        <v>690</v>
      </c>
      <c r="F692" s="488" t="s">
        <v>95</v>
      </c>
      <c r="G692" s="72" t="s">
        <v>186</v>
      </c>
      <c r="H692" s="482" t="s">
        <v>187</v>
      </c>
      <c r="I692" s="537">
        <v>1</v>
      </c>
      <c r="J692" s="526"/>
      <c r="K692" s="333">
        <f t="shared" si="30"/>
        <v>400</v>
      </c>
      <c r="L692" s="534">
        <v>200</v>
      </c>
      <c r="M692" s="540">
        <v>200</v>
      </c>
      <c r="N692" s="247" t="e">
        <f>IF(L692="nio",0,IF(L692&gt;0,L692*I692/P692,0))*VLOOKUP(B692,'2-Kosten per locatie'!$A$14:$C$31,3,FALSE)</f>
        <v>#DIV/0!</v>
      </c>
      <c r="O692" s="247" t="e">
        <f>IF(M692&gt;0,M692*I692/Q692,0)*VLOOKUP(B692,'2-Kosten per locatie'!$A$14:$C$31,3,FALSE)</f>
        <v>#DIV/0!</v>
      </c>
      <c r="P692" s="334">
        <f>IF(L692="nio",0,IF(L692&gt;0,VLOOKUP(F692,'3-Productie normen'!A:O,VLOOKUP(L692,'3-Productie normen'!$B$38:$C$48,2,FALSE),FALSE)))*J692</f>
        <v>0</v>
      </c>
      <c r="Q692" s="334">
        <f t="shared" si="31"/>
        <v>0</v>
      </c>
      <c r="R692" s="335" t="str">
        <f>VLOOKUP(F692,'3-Productie normen'!A:P,16,FALSE)</f>
        <v>S</v>
      </c>
      <c r="S692" s="335"/>
      <c r="U692" s="336">
        <f t="shared" si="32"/>
        <v>400</v>
      </c>
      <c r="V692" s="2"/>
    </row>
    <row r="693" spans="1:22" ht="14.1" customHeight="1">
      <c r="A693" s="75">
        <v>693</v>
      </c>
      <c r="B693" s="72" t="s">
        <v>44</v>
      </c>
      <c r="C693" s="539" t="s">
        <v>508</v>
      </c>
      <c r="D693" s="415" t="s">
        <v>1055</v>
      </c>
      <c r="E693" s="72" t="s">
        <v>690</v>
      </c>
      <c r="F693" s="72" t="s">
        <v>95</v>
      </c>
      <c r="G693" s="72" t="s">
        <v>186</v>
      </c>
      <c r="H693" s="482" t="s">
        <v>187</v>
      </c>
      <c r="I693" s="537">
        <v>1</v>
      </c>
      <c r="J693" s="526"/>
      <c r="K693" s="333">
        <f t="shared" si="30"/>
        <v>400</v>
      </c>
      <c r="L693" s="534">
        <v>200</v>
      </c>
      <c r="M693" s="540">
        <v>200</v>
      </c>
      <c r="N693" s="247" t="e">
        <f>IF(L693="nio",0,IF(L693&gt;0,L693*I693/P693,0))*VLOOKUP(B693,'2-Kosten per locatie'!$A$14:$C$31,3,FALSE)</f>
        <v>#DIV/0!</v>
      </c>
      <c r="O693" s="247" t="e">
        <f>IF(M693&gt;0,M693*I693/Q693,0)*VLOOKUP(B693,'2-Kosten per locatie'!$A$14:$C$31,3,FALSE)</f>
        <v>#DIV/0!</v>
      </c>
      <c r="P693" s="334">
        <f>IF(L693="nio",0,IF(L693&gt;0,VLOOKUP(F693,'3-Productie normen'!A:O,VLOOKUP(L693,'3-Productie normen'!$B$38:$C$48,2,FALSE),FALSE)))*J693</f>
        <v>0</v>
      </c>
      <c r="Q693" s="334">
        <f t="shared" si="31"/>
        <v>0</v>
      </c>
      <c r="R693" s="335" t="str">
        <f>VLOOKUP(F693,'3-Productie normen'!A:P,16,FALSE)</f>
        <v>S</v>
      </c>
      <c r="S693" s="335"/>
      <c r="U693" s="336">
        <f t="shared" si="32"/>
        <v>400</v>
      </c>
      <c r="V693" s="2"/>
    </row>
    <row r="694" spans="1:22" ht="14.1" customHeight="1">
      <c r="A694" s="75">
        <v>694</v>
      </c>
      <c r="B694" s="72" t="s">
        <v>44</v>
      </c>
      <c r="C694" s="539" t="s">
        <v>508</v>
      </c>
      <c r="D694" s="415" t="s">
        <v>1056</v>
      </c>
      <c r="E694" s="72" t="s">
        <v>690</v>
      </c>
      <c r="F694" s="72" t="s">
        <v>95</v>
      </c>
      <c r="G694" s="72" t="s">
        <v>186</v>
      </c>
      <c r="H694" s="482" t="s">
        <v>187</v>
      </c>
      <c r="I694" s="537">
        <v>1</v>
      </c>
      <c r="J694" s="526"/>
      <c r="K694" s="333">
        <f t="shared" si="30"/>
        <v>400</v>
      </c>
      <c r="L694" s="534">
        <v>200</v>
      </c>
      <c r="M694" s="540">
        <v>200</v>
      </c>
      <c r="N694" s="247" t="e">
        <f>IF(L694="nio",0,IF(L694&gt;0,L694*I694/P694,0))*VLOOKUP(B694,'2-Kosten per locatie'!$A$14:$C$31,3,FALSE)</f>
        <v>#DIV/0!</v>
      </c>
      <c r="O694" s="247" t="e">
        <f>IF(M694&gt;0,M694*I694/Q694,0)*VLOOKUP(B694,'2-Kosten per locatie'!$A$14:$C$31,3,FALSE)</f>
        <v>#DIV/0!</v>
      </c>
      <c r="P694" s="334">
        <f>IF(L694="nio",0,IF(L694&gt;0,VLOOKUP(F694,'3-Productie normen'!A:O,VLOOKUP(L694,'3-Productie normen'!$B$38:$C$48,2,FALSE),FALSE)))*J694</f>
        <v>0</v>
      </c>
      <c r="Q694" s="334">
        <f t="shared" si="31"/>
        <v>0</v>
      </c>
      <c r="R694" s="335" t="str">
        <f>VLOOKUP(F694,'3-Productie normen'!A:P,16,FALSE)</f>
        <v>S</v>
      </c>
      <c r="S694" s="335"/>
      <c r="U694" s="336">
        <f t="shared" si="32"/>
        <v>400</v>
      </c>
      <c r="V694" s="2"/>
    </row>
    <row r="695" spans="1:22" ht="14.1" customHeight="1">
      <c r="A695" s="75">
        <v>695</v>
      </c>
      <c r="B695" s="72" t="s">
        <v>44</v>
      </c>
      <c r="C695" s="539" t="s">
        <v>508</v>
      </c>
      <c r="D695" s="415" t="s">
        <v>1057</v>
      </c>
      <c r="E695" s="72" t="s">
        <v>908</v>
      </c>
      <c r="F695" s="488" t="s">
        <v>95</v>
      </c>
      <c r="G695" s="72" t="s">
        <v>186</v>
      </c>
      <c r="H695" s="482" t="s">
        <v>187</v>
      </c>
      <c r="I695" s="537">
        <v>14.3</v>
      </c>
      <c r="J695" s="526"/>
      <c r="K695" s="333">
        <f t="shared" si="30"/>
        <v>400</v>
      </c>
      <c r="L695" s="534">
        <v>200</v>
      </c>
      <c r="M695" s="540">
        <v>200</v>
      </c>
      <c r="N695" s="247" t="e">
        <f>IF(L695="nio",0,IF(L695&gt;0,L695*I695/P695,0))*VLOOKUP(B695,'2-Kosten per locatie'!$A$14:$C$31,3,FALSE)</f>
        <v>#DIV/0!</v>
      </c>
      <c r="O695" s="247" t="e">
        <f>IF(M695&gt;0,M695*I695/Q695,0)*VLOOKUP(B695,'2-Kosten per locatie'!$A$14:$C$31,3,FALSE)</f>
        <v>#DIV/0!</v>
      </c>
      <c r="P695" s="334">
        <f>IF(L695="nio",0,IF(L695&gt;0,VLOOKUP(F695,'3-Productie normen'!A:O,VLOOKUP(L695,'3-Productie normen'!$B$38:$C$48,2,FALSE),FALSE)))*J695</f>
        <v>0</v>
      </c>
      <c r="Q695" s="334">
        <f t="shared" si="31"/>
        <v>0</v>
      </c>
      <c r="R695" s="335" t="str">
        <f>VLOOKUP(F695,'3-Productie normen'!A:P,16,FALSE)</f>
        <v>S</v>
      </c>
      <c r="S695" s="335"/>
      <c r="U695" s="336">
        <f t="shared" si="32"/>
        <v>5720</v>
      </c>
      <c r="V695" s="2"/>
    </row>
    <row r="696" spans="1:22" ht="14.1" customHeight="1">
      <c r="A696" s="75">
        <v>696</v>
      </c>
      <c r="B696" s="72" t="s">
        <v>44</v>
      </c>
      <c r="C696" s="539" t="s">
        <v>508</v>
      </c>
      <c r="D696" s="415" t="s">
        <v>1058</v>
      </c>
      <c r="E696" s="72" t="s">
        <v>696</v>
      </c>
      <c r="F696" s="72" t="s">
        <v>95</v>
      </c>
      <c r="G696" s="72" t="s">
        <v>186</v>
      </c>
      <c r="H696" s="482" t="s">
        <v>187</v>
      </c>
      <c r="I696" s="537">
        <v>1</v>
      </c>
      <c r="J696" s="526"/>
      <c r="K696" s="333">
        <f t="shared" si="30"/>
        <v>400</v>
      </c>
      <c r="L696" s="534">
        <v>200</v>
      </c>
      <c r="M696" s="540">
        <v>200</v>
      </c>
      <c r="N696" s="247" t="e">
        <f>IF(L696="nio",0,IF(L696&gt;0,L696*I696/P696,0))*VLOOKUP(B696,'2-Kosten per locatie'!$A$14:$C$31,3,FALSE)</f>
        <v>#DIV/0!</v>
      </c>
      <c r="O696" s="247" t="e">
        <f>IF(M696&gt;0,M696*I696/Q696,0)*VLOOKUP(B696,'2-Kosten per locatie'!$A$14:$C$31,3,FALSE)</f>
        <v>#DIV/0!</v>
      </c>
      <c r="P696" s="334">
        <f>IF(L696="nio",0,IF(L696&gt;0,VLOOKUP(F696,'3-Productie normen'!A:O,VLOOKUP(L696,'3-Productie normen'!$B$38:$C$48,2,FALSE),FALSE)))*J696</f>
        <v>0</v>
      </c>
      <c r="Q696" s="334">
        <f t="shared" si="31"/>
        <v>0</v>
      </c>
      <c r="R696" s="335" t="str">
        <f>VLOOKUP(F696,'3-Productie normen'!A:P,16,FALSE)</f>
        <v>S</v>
      </c>
      <c r="S696" s="335"/>
      <c r="U696" s="336">
        <f t="shared" si="32"/>
        <v>400</v>
      </c>
      <c r="V696" s="2"/>
    </row>
    <row r="697" spans="1:22" ht="14.1" customHeight="1">
      <c r="A697" s="75">
        <v>697</v>
      </c>
      <c r="B697" s="72" t="s">
        <v>44</v>
      </c>
      <c r="C697" s="539" t="s">
        <v>508</v>
      </c>
      <c r="D697" s="415" t="s">
        <v>1059</v>
      </c>
      <c r="E697" s="72" t="s">
        <v>696</v>
      </c>
      <c r="F697" s="72" t="s">
        <v>95</v>
      </c>
      <c r="G697" s="72" t="s">
        <v>186</v>
      </c>
      <c r="H697" s="482" t="s">
        <v>187</v>
      </c>
      <c r="I697" s="537">
        <v>1</v>
      </c>
      <c r="J697" s="526"/>
      <c r="K697" s="333">
        <f t="shared" si="30"/>
        <v>400</v>
      </c>
      <c r="L697" s="534">
        <v>200</v>
      </c>
      <c r="M697" s="540">
        <v>200</v>
      </c>
      <c r="N697" s="247" t="e">
        <f>IF(L697="nio",0,IF(L697&gt;0,L697*I697/P697,0))*VLOOKUP(B697,'2-Kosten per locatie'!$A$14:$C$31,3,FALSE)</f>
        <v>#DIV/0!</v>
      </c>
      <c r="O697" s="247" t="e">
        <f>IF(M697&gt;0,M697*I697/Q697,0)*VLOOKUP(B697,'2-Kosten per locatie'!$A$14:$C$31,3,FALSE)</f>
        <v>#DIV/0!</v>
      </c>
      <c r="P697" s="334">
        <f>IF(L697="nio",0,IF(L697&gt;0,VLOOKUP(F697,'3-Productie normen'!A:O,VLOOKUP(L697,'3-Productie normen'!$B$38:$C$48,2,FALSE),FALSE)))*J697</f>
        <v>0</v>
      </c>
      <c r="Q697" s="334">
        <f t="shared" si="31"/>
        <v>0</v>
      </c>
      <c r="R697" s="335" t="str">
        <f>VLOOKUP(F697,'3-Productie normen'!A:P,16,FALSE)</f>
        <v>S</v>
      </c>
      <c r="S697" s="335"/>
      <c r="U697" s="336">
        <f t="shared" si="32"/>
        <v>400</v>
      </c>
      <c r="V697" s="2"/>
    </row>
    <row r="698" spans="1:22" ht="14.1" customHeight="1">
      <c r="A698" s="75">
        <v>698</v>
      </c>
      <c r="B698" s="72" t="s">
        <v>44</v>
      </c>
      <c r="C698" s="539" t="s">
        <v>508</v>
      </c>
      <c r="D698" s="415" t="s">
        <v>1060</v>
      </c>
      <c r="E698" s="72" t="s">
        <v>696</v>
      </c>
      <c r="F698" s="72" t="s">
        <v>95</v>
      </c>
      <c r="G698" s="72" t="s">
        <v>186</v>
      </c>
      <c r="H698" s="482" t="s">
        <v>187</v>
      </c>
      <c r="I698" s="537">
        <v>1</v>
      </c>
      <c r="J698" s="526"/>
      <c r="K698" s="333">
        <f t="shared" si="30"/>
        <v>400</v>
      </c>
      <c r="L698" s="534">
        <v>200</v>
      </c>
      <c r="M698" s="540">
        <v>200</v>
      </c>
      <c r="N698" s="247" t="e">
        <f>IF(L698="nio",0,IF(L698&gt;0,L698*I698/P698,0))*VLOOKUP(B698,'2-Kosten per locatie'!$A$14:$C$31,3,FALSE)</f>
        <v>#DIV/0!</v>
      </c>
      <c r="O698" s="247" t="e">
        <f>IF(M698&gt;0,M698*I698/Q698,0)*VLOOKUP(B698,'2-Kosten per locatie'!$A$14:$C$31,3,FALSE)</f>
        <v>#DIV/0!</v>
      </c>
      <c r="P698" s="334">
        <f>IF(L698="nio",0,IF(L698&gt;0,VLOOKUP(F698,'3-Productie normen'!A:O,VLOOKUP(L698,'3-Productie normen'!$B$38:$C$48,2,FALSE),FALSE)))*J698</f>
        <v>0</v>
      </c>
      <c r="Q698" s="334">
        <f t="shared" si="31"/>
        <v>0</v>
      </c>
      <c r="R698" s="335" t="str">
        <f>VLOOKUP(F698,'3-Productie normen'!A:P,16,FALSE)</f>
        <v>S</v>
      </c>
      <c r="S698" s="335"/>
      <c r="U698" s="336">
        <f t="shared" si="32"/>
        <v>400</v>
      </c>
      <c r="V698" s="2"/>
    </row>
    <row r="699" spans="1:22" ht="14.1" customHeight="1">
      <c r="A699" s="75">
        <v>699</v>
      </c>
      <c r="B699" s="72" t="s">
        <v>44</v>
      </c>
      <c r="C699" s="539" t="s">
        <v>508</v>
      </c>
      <c r="D699" s="415" t="s">
        <v>1061</v>
      </c>
      <c r="E699" s="72" t="s">
        <v>632</v>
      </c>
      <c r="F699" s="72" t="s">
        <v>86</v>
      </c>
      <c r="G699" s="72" t="s">
        <v>138</v>
      </c>
      <c r="H699" s="482" t="s">
        <v>138</v>
      </c>
      <c r="I699" s="537">
        <v>61</v>
      </c>
      <c r="J699" s="526"/>
      <c r="K699" s="333">
        <f t="shared" si="30"/>
        <v>200</v>
      </c>
      <c r="L699" s="534">
        <v>200</v>
      </c>
      <c r="M699" s="540"/>
      <c r="N699" s="247" t="e">
        <f>IF(L699="nio",0,IF(L699&gt;0,L699*I699/P699,0))*VLOOKUP(B699,'2-Kosten per locatie'!$A$14:$C$31,3,FALSE)</f>
        <v>#DIV/0!</v>
      </c>
      <c r="O699" s="247">
        <f>IF(M699&gt;0,M699*I699/Q699,0)*VLOOKUP(B699,'2-Kosten per locatie'!$A$14:$C$31,3,FALSE)</f>
        <v>0</v>
      </c>
      <c r="P699" s="334">
        <f>IF(L699="nio",0,IF(L699&gt;0,VLOOKUP(F699,'3-Productie normen'!A:O,VLOOKUP(L699,'3-Productie normen'!$B$38:$C$48,2,FALSE),FALSE)))*J699</f>
        <v>0</v>
      </c>
      <c r="Q699" s="334">
        <f t="shared" si="31"/>
        <v>0</v>
      </c>
      <c r="R699" s="335" t="str">
        <f>VLOOKUP(F699,'3-Productie normen'!A:P,16,FALSE)</f>
        <v>V</v>
      </c>
      <c r="S699" s="335"/>
      <c r="U699" s="336">
        <f t="shared" si="32"/>
        <v>12200</v>
      </c>
      <c r="V699" s="2"/>
    </row>
    <row r="700" spans="1:22" ht="14.1" customHeight="1">
      <c r="A700" s="75">
        <v>700</v>
      </c>
      <c r="B700" s="72" t="s">
        <v>44</v>
      </c>
      <c r="C700" s="539" t="s">
        <v>508</v>
      </c>
      <c r="D700" s="415" t="s">
        <v>1062</v>
      </c>
      <c r="E700" s="72" t="s">
        <v>940</v>
      </c>
      <c r="F700" s="72" t="s">
        <v>89</v>
      </c>
      <c r="G700" s="72" t="s">
        <v>240</v>
      </c>
      <c r="H700" s="482" t="s">
        <v>196</v>
      </c>
      <c r="I700" s="537">
        <v>53.6</v>
      </c>
      <c r="J700" s="526"/>
      <c r="K700" s="333">
        <f t="shared" si="30"/>
        <v>200</v>
      </c>
      <c r="L700" s="534">
        <v>200</v>
      </c>
      <c r="M700" s="540"/>
      <c r="N700" s="247" t="e">
        <f>IF(L700="nio",0,IF(L700&gt;0,L700*I700/P700,0))*VLOOKUP(B700,'2-Kosten per locatie'!$A$14:$C$31,3,FALSE)</f>
        <v>#DIV/0!</v>
      </c>
      <c r="O700" s="247">
        <f>IF(M700&gt;0,M700*I700/Q700,0)*VLOOKUP(B700,'2-Kosten per locatie'!$A$14:$C$31,3,FALSE)</f>
        <v>0</v>
      </c>
      <c r="P700" s="334">
        <f>IF(L700="nio",0,IF(L700&gt;0,VLOOKUP(F700,'3-Productie normen'!A:O,VLOOKUP(L700,'3-Productie normen'!$B$38:$C$48,2,FALSE),FALSE)))*J700</f>
        <v>0</v>
      </c>
      <c r="Q700" s="334">
        <f t="shared" si="31"/>
        <v>0</v>
      </c>
      <c r="R700" s="335" t="str">
        <f>VLOOKUP(F700,'3-Productie normen'!A:P,16,FALSE)</f>
        <v>L</v>
      </c>
      <c r="S700" s="335"/>
      <c r="U700" s="336">
        <f t="shared" si="32"/>
        <v>10720</v>
      </c>
      <c r="V700" s="2"/>
    </row>
    <row r="701" spans="1:22" ht="14.1" customHeight="1">
      <c r="A701" s="75">
        <v>701</v>
      </c>
      <c r="B701" s="72" t="s">
        <v>44</v>
      </c>
      <c r="C701" s="539" t="s">
        <v>508</v>
      </c>
      <c r="D701" s="415" t="s">
        <v>1063</v>
      </c>
      <c r="E701" s="72" t="s">
        <v>1064</v>
      </c>
      <c r="F701" s="72" t="s">
        <v>97</v>
      </c>
      <c r="G701" s="72" t="s">
        <v>382</v>
      </c>
      <c r="H701" s="482" t="s">
        <v>382</v>
      </c>
      <c r="I701" s="537">
        <v>52.8</v>
      </c>
      <c r="J701" s="526"/>
      <c r="K701" s="333">
        <f t="shared" si="30"/>
        <v>200</v>
      </c>
      <c r="L701" s="534">
        <v>200</v>
      </c>
      <c r="M701" s="540"/>
      <c r="N701" s="247" t="e">
        <f>IF(L701="nio",0,IF(L701&gt;0,L701*I701/P701,0))*VLOOKUP(B701,'2-Kosten per locatie'!$A$14:$C$31,3,FALSE)</f>
        <v>#DIV/0!</v>
      </c>
      <c r="O701" s="247">
        <f>IF(M701&gt;0,M701*I701/Q701,0)*VLOOKUP(B701,'2-Kosten per locatie'!$A$14:$C$31,3,FALSE)</f>
        <v>0</v>
      </c>
      <c r="P701" s="334">
        <f>IF(L701="nio",0,IF(L701&gt;0,VLOOKUP(F701,'3-Productie normen'!A:O,VLOOKUP(L701,'3-Productie normen'!$B$38:$C$48,2,FALSE),FALSE)))*J701</f>
        <v>0</v>
      </c>
      <c r="Q701" s="334">
        <f t="shared" si="31"/>
        <v>0</v>
      </c>
      <c r="R701" s="335" t="str">
        <f>VLOOKUP(F701,'3-Productie normen'!A:P,16,FALSE)</f>
        <v>V</v>
      </c>
      <c r="S701" s="335"/>
      <c r="U701" s="336">
        <f t="shared" si="32"/>
        <v>10560</v>
      </c>
      <c r="V701" s="2"/>
    </row>
    <row r="702" spans="1:22" ht="14.1" customHeight="1">
      <c r="A702" s="75">
        <v>702</v>
      </c>
      <c r="B702" s="72" t="s">
        <v>44</v>
      </c>
      <c r="C702" s="539" t="s">
        <v>508</v>
      </c>
      <c r="D702" s="72" t="s">
        <v>1065</v>
      </c>
      <c r="E702" s="72" t="s">
        <v>632</v>
      </c>
      <c r="F702" s="72" t="s">
        <v>86</v>
      </c>
      <c r="G702" s="482" t="s">
        <v>138</v>
      </c>
      <c r="H702" s="482" t="s">
        <v>138</v>
      </c>
      <c r="I702" s="537">
        <v>70.3</v>
      </c>
      <c r="J702" s="526"/>
      <c r="K702" s="333">
        <f t="shared" si="30"/>
        <v>200</v>
      </c>
      <c r="L702" s="534">
        <v>200</v>
      </c>
      <c r="M702" s="540"/>
      <c r="N702" s="247" t="e">
        <f>IF(L702="nio",0,IF(L702&gt;0,L702*I702/P702,0))*VLOOKUP(B702,'2-Kosten per locatie'!$A$14:$C$31,3,FALSE)</f>
        <v>#DIV/0!</v>
      </c>
      <c r="O702" s="247">
        <f>IF(M702&gt;0,M702*I702/Q702,0)*VLOOKUP(B702,'2-Kosten per locatie'!$A$14:$C$31,3,FALSE)</f>
        <v>0</v>
      </c>
      <c r="P702" s="334">
        <f>IF(L702="nio",0,IF(L702&gt;0,VLOOKUP(F702,'3-Productie normen'!A:O,VLOOKUP(L702,'3-Productie normen'!$B$38:$C$48,2,FALSE),FALSE)))*J702</f>
        <v>0</v>
      </c>
      <c r="Q702" s="334">
        <f t="shared" si="31"/>
        <v>0</v>
      </c>
      <c r="R702" s="335" t="str">
        <f>VLOOKUP(F702,'3-Productie normen'!A:P,16,FALSE)</f>
        <v>V</v>
      </c>
      <c r="S702" s="335"/>
      <c r="U702" s="336">
        <f t="shared" si="32"/>
        <v>14060</v>
      </c>
      <c r="V702" s="2"/>
    </row>
    <row r="703" spans="1:22" ht="14.1" customHeight="1">
      <c r="A703" s="75">
        <v>703</v>
      </c>
      <c r="B703" s="72" t="s">
        <v>44</v>
      </c>
      <c r="C703" s="539" t="s">
        <v>508</v>
      </c>
      <c r="D703" s="415" t="s">
        <v>1066</v>
      </c>
      <c r="E703" s="72" t="s">
        <v>940</v>
      </c>
      <c r="F703" s="72" t="s">
        <v>89</v>
      </c>
      <c r="G703" s="72" t="s">
        <v>240</v>
      </c>
      <c r="H703" s="482" t="s">
        <v>196</v>
      </c>
      <c r="I703" s="537">
        <v>53.6</v>
      </c>
      <c r="J703" s="526"/>
      <c r="K703" s="333">
        <f t="shared" si="30"/>
        <v>200</v>
      </c>
      <c r="L703" s="534">
        <v>200</v>
      </c>
      <c r="M703" s="540"/>
      <c r="N703" s="247" t="e">
        <f>IF(L703="nio",0,IF(L703&gt;0,L703*I703/P703,0))*VLOOKUP(B703,'2-Kosten per locatie'!$A$14:$C$31,3,FALSE)</f>
        <v>#DIV/0!</v>
      </c>
      <c r="O703" s="247">
        <f>IF(M703&gt;0,M703*I703/Q703,0)*VLOOKUP(B703,'2-Kosten per locatie'!$A$14:$C$31,3,FALSE)</f>
        <v>0</v>
      </c>
      <c r="P703" s="334">
        <f>IF(L703="nio",0,IF(L703&gt;0,VLOOKUP(F703,'3-Productie normen'!A:O,VLOOKUP(L703,'3-Productie normen'!$B$38:$C$48,2,FALSE),FALSE)))*J703</f>
        <v>0</v>
      </c>
      <c r="Q703" s="334">
        <f t="shared" si="31"/>
        <v>0</v>
      </c>
      <c r="R703" s="335" t="str">
        <f>VLOOKUP(F703,'3-Productie normen'!A:P,16,FALSE)</f>
        <v>L</v>
      </c>
      <c r="S703" s="335"/>
      <c r="U703" s="336">
        <f t="shared" si="32"/>
        <v>10720</v>
      </c>
      <c r="V703" s="2"/>
    </row>
    <row r="704" spans="1:22" ht="14.1" customHeight="1">
      <c r="A704" s="75">
        <v>704</v>
      </c>
      <c r="B704" s="72" t="s">
        <v>44</v>
      </c>
      <c r="C704" s="539" t="s">
        <v>508</v>
      </c>
      <c r="D704" s="415" t="s">
        <v>1067</v>
      </c>
      <c r="E704" s="72" t="s">
        <v>908</v>
      </c>
      <c r="F704" s="72" t="s">
        <v>95</v>
      </c>
      <c r="G704" s="72" t="s">
        <v>186</v>
      </c>
      <c r="H704" s="482" t="s">
        <v>187</v>
      </c>
      <c r="I704" s="537">
        <v>6</v>
      </c>
      <c r="J704" s="526"/>
      <c r="K704" s="333">
        <f t="shared" si="30"/>
        <v>400</v>
      </c>
      <c r="L704" s="534">
        <v>200</v>
      </c>
      <c r="M704" s="540">
        <v>200</v>
      </c>
      <c r="N704" s="247" t="e">
        <f>IF(L704="nio",0,IF(L704&gt;0,L704*I704/P704,0))*VLOOKUP(B704,'2-Kosten per locatie'!$A$14:$C$31,3,FALSE)</f>
        <v>#DIV/0!</v>
      </c>
      <c r="O704" s="247" t="e">
        <f>IF(M704&gt;0,M704*I704/Q704,0)*VLOOKUP(B704,'2-Kosten per locatie'!$A$14:$C$31,3,FALSE)</f>
        <v>#DIV/0!</v>
      </c>
      <c r="P704" s="334">
        <f>IF(L704="nio",0,IF(L704&gt;0,VLOOKUP(F704,'3-Productie normen'!A:O,VLOOKUP(L704,'3-Productie normen'!$B$38:$C$48,2,FALSE),FALSE)))*J704</f>
        <v>0</v>
      </c>
      <c r="Q704" s="334">
        <f t="shared" si="31"/>
        <v>0</v>
      </c>
      <c r="R704" s="335" t="str">
        <f>VLOOKUP(F704,'3-Productie normen'!A:P,16,FALSE)</f>
        <v>S</v>
      </c>
      <c r="S704" s="335"/>
      <c r="U704" s="336">
        <f t="shared" si="32"/>
        <v>2400</v>
      </c>
      <c r="V704" s="2"/>
    </row>
    <row r="705" spans="1:22" ht="14.1" customHeight="1">
      <c r="A705" s="75">
        <v>705</v>
      </c>
      <c r="B705" s="72" t="s">
        <v>44</v>
      </c>
      <c r="C705" s="539" t="s">
        <v>508</v>
      </c>
      <c r="D705" s="415" t="s">
        <v>1068</v>
      </c>
      <c r="E705" s="72" t="s">
        <v>696</v>
      </c>
      <c r="F705" s="72" t="s">
        <v>95</v>
      </c>
      <c r="G705" s="72" t="s">
        <v>186</v>
      </c>
      <c r="H705" s="482" t="s">
        <v>187</v>
      </c>
      <c r="I705" s="537">
        <v>1</v>
      </c>
      <c r="J705" s="526"/>
      <c r="K705" s="333">
        <f t="shared" si="30"/>
        <v>400</v>
      </c>
      <c r="L705" s="534">
        <v>200</v>
      </c>
      <c r="M705" s="540">
        <v>200</v>
      </c>
      <c r="N705" s="247" t="e">
        <f>IF(L705="nio",0,IF(L705&gt;0,L705*I705/P705,0))*VLOOKUP(B705,'2-Kosten per locatie'!$A$14:$C$31,3,FALSE)</f>
        <v>#DIV/0!</v>
      </c>
      <c r="O705" s="247" t="e">
        <f>IF(M705&gt;0,M705*I705/Q705,0)*VLOOKUP(B705,'2-Kosten per locatie'!$A$14:$C$31,3,FALSE)</f>
        <v>#DIV/0!</v>
      </c>
      <c r="P705" s="334">
        <f>IF(L705="nio",0,IF(L705&gt;0,VLOOKUP(F705,'3-Productie normen'!A:O,VLOOKUP(L705,'3-Productie normen'!$B$38:$C$48,2,FALSE),FALSE)))*J705</f>
        <v>0</v>
      </c>
      <c r="Q705" s="334">
        <f t="shared" si="31"/>
        <v>0</v>
      </c>
      <c r="R705" s="335" t="str">
        <f>VLOOKUP(F705,'3-Productie normen'!A:P,16,FALSE)</f>
        <v>S</v>
      </c>
      <c r="S705" s="335"/>
      <c r="U705" s="336">
        <f t="shared" si="32"/>
        <v>400</v>
      </c>
      <c r="V705" s="2"/>
    </row>
    <row r="706" spans="1:22" ht="14.1" customHeight="1">
      <c r="A706" s="75">
        <v>706</v>
      </c>
      <c r="B706" s="72" t="s">
        <v>44</v>
      </c>
      <c r="C706" s="539" t="s">
        <v>508</v>
      </c>
      <c r="D706" s="415" t="s">
        <v>1069</v>
      </c>
      <c r="E706" s="72" t="s">
        <v>696</v>
      </c>
      <c r="F706" s="300" t="s">
        <v>95</v>
      </c>
      <c r="G706" s="72" t="s">
        <v>186</v>
      </c>
      <c r="H706" s="482" t="s">
        <v>187</v>
      </c>
      <c r="I706" s="537">
        <v>1</v>
      </c>
      <c r="J706" s="526"/>
      <c r="K706" s="333">
        <f t="shared" si="30"/>
        <v>400</v>
      </c>
      <c r="L706" s="534">
        <v>200</v>
      </c>
      <c r="M706" s="540">
        <v>200</v>
      </c>
      <c r="N706" s="247" t="e">
        <f>IF(L706="nio",0,IF(L706&gt;0,L706*I706/P706,0))*VLOOKUP(B706,'2-Kosten per locatie'!$A$14:$C$31,3,FALSE)</f>
        <v>#DIV/0!</v>
      </c>
      <c r="O706" s="247" t="e">
        <f>IF(M706&gt;0,M706*I706/Q706,0)*VLOOKUP(B706,'2-Kosten per locatie'!$A$14:$C$31,3,FALSE)</f>
        <v>#DIV/0!</v>
      </c>
      <c r="P706" s="334">
        <f>IF(L706="nio",0,IF(L706&gt;0,VLOOKUP(F706,'3-Productie normen'!A:O,VLOOKUP(L706,'3-Productie normen'!$B$38:$C$48,2,FALSE),FALSE)))*J706</f>
        <v>0</v>
      </c>
      <c r="Q706" s="334">
        <f t="shared" si="31"/>
        <v>0</v>
      </c>
      <c r="R706" s="335" t="str">
        <f>VLOOKUP(F706,'3-Productie normen'!A:P,16,FALSE)</f>
        <v>S</v>
      </c>
      <c r="S706" s="335"/>
      <c r="U706" s="336">
        <f t="shared" si="32"/>
        <v>400</v>
      </c>
      <c r="V706" s="2"/>
    </row>
    <row r="707" spans="1:22" ht="14.1" customHeight="1">
      <c r="A707" s="75">
        <v>707</v>
      </c>
      <c r="B707" s="72" t="s">
        <v>44</v>
      </c>
      <c r="C707" s="539" t="s">
        <v>508</v>
      </c>
      <c r="D707" s="415" t="s">
        <v>1070</v>
      </c>
      <c r="E707" s="72" t="s">
        <v>901</v>
      </c>
      <c r="F707" s="300" t="s">
        <v>95</v>
      </c>
      <c r="G707" s="72" t="s">
        <v>186</v>
      </c>
      <c r="H707" s="482" t="s">
        <v>187</v>
      </c>
      <c r="I707" s="537">
        <v>24.2</v>
      </c>
      <c r="J707" s="526"/>
      <c r="K707" s="333">
        <f t="shared" si="30"/>
        <v>400</v>
      </c>
      <c r="L707" s="534">
        <v>200</v>
      </c>
      <c r="M707" s="540">
        <v>200</v>
      </c>
      <c r="N707" s="247" t="e">
        <f>IF(L707="nio",0,IF(L707&gt;0,L707*I707/P707,0))*VLOOKUP(B707,'2-Kosten per locatie'!$A$14:$C$31,3,FALSE)</f>
        <v>#DIV/0!</v>
      </c>
      <c r="O707" s="247" t="e">
        <f>IF(M707&gt;0,M707*I707/Q707,0)*VLOOKUP(B707,'2-Kosten per locatie'!$A$14:$C$31,3,FALSE)</f>
        <v>#DIV/0!</v>
      </c>
      <c r="P707" s="334">
        <f>IF(L707="nio",0,IF(L707&gt;0,VLOOKUP(F707,'3-Productie normen'!A:O,VLOOKUP(L707,'3-Productie normen'!$B$38:$C$48,2,FALSE),FALSE)))*J707</f>
        <v>0</v>
      </c>
      <c r="Q707" s="334">
        <f t="shared" si="31"/>
        <v>0</v>
      </c>
      <c r="R707" s="335" t="str">
        <f>VLOOKUP(F707,'3-Productie normen'!A:P,16,FALSE)</f>
        <v>S</v>
      </c>
      <c r="S707" s="335"/>
      <c r="U707" s="336">
        <f t="shared" si="32"/>
        <v>9680</v>
      </c>
      <c r="V707" s="2"/>
    </row>
    <row r="708" spans="1:22" ht="14.1" customHeight="1">
      <c r="A708" s="75">
        <v>708</v>
      </c>
      <c r="B708" s="72" t="s">
        <v>44</v>
      </c>
      <c r="C708" s="539" t="s">
        <v>508</v>
      </c>
      <c r="D708" s="415" t="s">
        <v>1071</v>
      </c>
      <c r="E708" s="72" t="s">
        <v>690</v>
      </c>
      <c r="F708" s="300" t="s">
        <v>95</v>
      </c>
      <c r="G708" s="72" t="s">
        <v>186</v>
      </c>
      <c r="H708" s="482" t="s">
        <v>187</v>
      </c>
      <c r="I708" s="537">
        <v>1</v>
      </c>
      <c r="J708" s="526"/>
      <c r="K708" s="333">
        <f t="shared" si="30"/>
        <v>400</v>
      </c>
      <c r="L708" s="534">
        <v>200</v>
      </c>
      <c r="M708" s="540">
        <v>200</v>
      </c>
      <c r="N708" s="247" t="e">
        <f>IF(L708="nio",0,IF(L708&gt;0,L708*I708/P708,0))*VLOOKUP(B708,'2-Kosten per locatie'!$A$14:$C$31,3,FALSE)</f>
        <v>#DIV/0!</v>
      </c>
      <c r="O708" s="247" t="e">
        <f>IF(M708&gt;0,M708*I708/Q708,0)*VLOOKUP(B708,'2-Kosten per locatie'!$A$14:$C$31,3,FALSE)</f>
        <v>#DIV/0!</v>
      </c>
      <c r="P708" s="334">
        <f>IF(L708="nio",0,IF(L708&gt;0,VLOOKUP(F708,'3-Productie normen'!A:O,VLOOKUP(L708,'3-Productie normen'!$B$38:$C$48,2,FALSE),FALSE)))*J708</f>
        <v>0</v>
      </c>
      <c r="Q708" s="334">
        <f t="shared" si="31"/>
        <v>0</v>
      </c>
      <c r="R708" s="335" t="str">
        <f>VLOOKUP(F708,'3-Productie normen'!A:P,16,FALSE)</f>
        <v>S</v>
      </c>
      <c r="S708" s="335"/>
      <c r="U708" s="336">
        <f t="shared" si="32"/>
        <v>400</v>
      </c>
      <c r="V708" s="2"/>
    </row>
    <row r="709" spans="1:22" ht="14.1" customHeight="1">
      <c r="A709" s="75">
        <v>709</v>
      </c>
      <c r="B709" s="72" t="s">
        <v>44</v>
      </c>
      <c r="C709" s="539" t="s">
        <v>508</v>
      </c>
      <c r="D709" s="415" t="s">
        <v>1072</v>
      </c>
      <c r="E709" s="72" t="s">
        <v>690</v>
      </c>
      <c r="F709" s="488" t="s">
        <v>95</v>
      </c>
      <c r="G709" s="72" t="s">
        <v>186</v>
      </c>
      <c r="H709" s="482" t="s">
        <v>187</v>
      </c>
      <c r="I709" s="537">
        <v>1</v>
      </c>
      <c r="J709" s="526"/>
      <c r="K709" s="333">
        <f t="shared" si="30"/>
        <v>400</v>
      </c>
      <c r="L709" s="534">
        <v>200</v>
      </c>
      <c r="M709" s="540">
        <v>200</v>
      </c>
      <c r="N709" s="247" t="e">
        <f>IF(L709="nio",0,IF(L709&gt;0,L709*I709/P709,0))*VLOOKUP(B709,'2-Kosten per locatie'!$A$14:$C$31,3,FALSE)</f>
        <v>#DIV/0!</v>
      </c>
      <c r="O709" s="247" t="e">
        <f>IF(M709&gt;0,M709*I709/Q709,0)*VLOOKUP(B709,'2-Kosten per locatie'!$A$14:$C$31,3,FALSE)</f>
        <v>#DIV/0!</v>
      </c>
      <c r="P709" s="334">
        <f>IF(L709="nio",0,IF(L709&gt;0,VLOOKUP(F709,'3-Productie normen'!A:O,VLOOKUP(L709,'3-Productie normen'!$B$38:$C$48,2,FALSE),FALSE)))*J709</f>
        <v>0</v>
      </c>
      <c r="Q709" s="334">
        <f t="shared" si="31"/>
        <v>0</v>
      </c>
      <c r="R709" s="335" t="str">
        <f>VLOOKUP(F709,'3-Productie normen'!A:P,16,FALSE)</f>
        <v>S</v>
      </c>
      <c r="S709" s="335"/>
      <c r="U709" s="336">
        <f t="shared" si="32"/>
        <v>400</v>
      </c>
      <c r="V709" s="2"/>
    </row>
    <row r="710" spans="1:22" ht="14.1" customHeight="1">
      <c r="A710" s="75">
        <v>710</v>
      </c>
      <c r="B710" s="72" t="s">
        <v>44</v>
      </c>
      <c r="C710" s="539" t="s">
        <v>508</v>
      </c>
      <c r="D710" s="415" t="s">
        <v>1073</v>
      </c>
      <c r="E710" s="72" t="s">
        <v>690</v>
      </c>
      <c r="F710" s="72" t="s">
        <v>95</v>
      </c>
      <c r="G710" s="72" t="s">
        <v>186</v>
      </c>
      <c r="H710" s="482" t="s">
        <v>187</v>
      </c>
      <c r="I710" s="537">
        <v>1</v>
      </c>
      <c r="J710" s="526"/>
      <c r="K710" s="333">
        <f t="shared" si="30"/>
        <v>400</v>
      </c>
      <c r="L710" s="534">
        <v>200</v>
      </c>
      <c r="M710" s="540">
        <v>200</v>
      </c>
      <c r="N710" s="247" t="e">
        <f>IF(L710="nio",0,IF(L710&gt;0,L710*I710/P710,0))*VLOOKUP(B710,'2-Kosten per locatie'!$A$14:$C$31,3,FALSE)</f>
        <v>#DIV/0!</v>
      </c>
      <c r="O710" s="247" t="e">
        <f>IF(M710&gt;0,M710*I710/Q710,0)*VLOOKUP(B710,'2-Kosten per locatie'!$A$14:$C$31,3,FALSE)</f>
        <v>#DIV/0!</v>
      </c>
      <c r="P710" s="334">
        <f>IF(L710="nio",0,IF(L710&gt;0,VLOOKUP(F710,'3-Productie normen'!A:O,VLOOKUP(L710,'3-Productie normen'!$B$38:$C$48,2,FALSE),FALSE)))*J710</f>
        <v>0</v>
      </c>
      <c r="Q710" s="334">
        <f t="shared" si="31"/>
        <v>0</v>
      </c>
      <c r="R710" s="335" t="str">
        <f>VLOOKUP(F710,'3-Productie normen'!A:P,16,FALSE)</f>
        <v>S</v>
      </c>
      <c r="S710" s="335"/>
      <c r="U710" s="336">
        <f t="shared" si="32"/>
        <v>400</v>
      </c>
      <c r="V710" s="2"/>
    </row>
    <row r="711" spans="1:22" ht="14.1" customHeight="1">
      <c r="A711" s="75">
        <v>711</v>
      </c>
      <c r="B711" s="72" t="s">
        <v>44</v>
      </c>
      <c r="C711" s="539" t="s">
        <v>508</v>
      </c>
      <c r="D711" s="415" t="s">
        <v>1074</v>
      </c>
      <c r="E711" s="72" t="s">
        <v>690</v>
      </c>
      <c r="F711" s="72" t="s">
        <v>95</v>
      </c>
      <c r="G711" s="72" t="s">
        <v>186</v>
      </c>
      <c r="H711" s="482" t="s">
        <v>187</v>
      </c>
      <c r="I711" s="537">
        <v>1</v>
      </c>
      <c r="J711" s="526"/>
      <c r="K711" s="333">
        <f t="shared" si="30"/>
        <v>400</v>
      </c>
      <c r="L711" s="534">
        <v>200</v>
      </c>
      <c r="M711" s="540">
        <v>200</v>
      </c>
      <c r="N711" s="247" t="e">
        <f>IF(L711="nio",0,IF(L711&gt;0,L711*I711/P711,0))*VLOOKUP(B711,'2-Kosten per locatie'!$A$14:$C$31,3,FALSE)</f>
        <v>#DIV/0!</v>
      </c>
      <c r="O711" s="247" t="e">
        <f>IF(M711&gt;0,M711*I711/Q711,0)*VLOOKUP(B711,'2-Kosten per locatie'!$A$14:$C$31,3,FALSE)</f>
        <v>#DIV/0!</v>
      </c>
      <c r="P711" s="334">
        <f>IF(L711="nio",0,IF(L711&gt;0,VLOOKUP(F711,'3-Productie normen'!A:O,VLOOKUP(L711,'3-Productie normen'!$B$38:$C$48,2,FALSE),FALSE)))*J711</f>
        <v>0</v>
      </c>
      <c r="Q711" s="334">
        <f t="shared" si="31"/>
        <v>0</v>
      </c>
      <c r="R711" s="335" t="str">
        <f>VLOOKUP(F711,'3-Productie normen'!A:P,16,FALSE)</f>
        <v>S</v>
      </c>
      <c r="S711" s="335"/>
      <c r="U711" s="336">
        <f t="shared" si="32"/>
        <v>400</v>
      </c>
      <c r="V711" s="2"/>
    </row>
    <row r="712" spans="1:22" ht="14.1" customHeight="1">
      <c r="A712" s="75">
        <v>712</v>
      </c>
      <c r="B712" s="72" t="s">
        <v>44</v>
      </c>
      <c r="C712" s="539" t="s">
        <v>508</v>
      </c>
      <c r="D712" s="415" t="s">
        <v>1075</v>
      </c>
      <c r="E712" s="72" t="s">
        <v>690</v>
      </c>
      <c r="F712" s="72" t="s">
        <v>95</v>
      </c>
      <c r="G712" s="72" t="s">
        <v>186</v>
      </c>
      <c r="H712" s="482" t="s">
        <v>187</v>
      </c>
      <c r="I712" s="537">
        <v>1</v>
      </c>
      <c r="J712" s="526"/>
      <c r="K712" s="333">
        <f t="shared" ref="K712:K775" si="33">SUM(L712:M712)</f>
        <v>400</v>
      </c>
      <c r="L712" s="534">
        <v>200</v>
      </c>
      <c r="M712" s="540">
        <v>200</v>
      </c>
      <c r="N712" s="247" t="e">
        <f>IF(L712="nio",0,IF(L712&gt;0,L712*I712/P712,0))*VLOOKUP(B712,'2-Kosten per locatie'!$A$14:$C$31,3,FALSE)</f>
        <v>#DIV/0!</v>
      </c>
      <c r="O712" s="247" t="e">
        <f>IF(M712&gt;0,M712*I712/Q712,0)*VLOOKUP(B712,'2-Kosten per locatie'!$A$14:$C$31,3,FALSE)</f>
        <v>#DIV/0!</v>
      </c>
      <c r="P712" s="334">
        <f>IF(L712="nio",0,IF(L712&gt;0,VLOOKUP(F712,'3-Productie normen'!A:O,VLOOKUP(L712,'3-Productie normen'!$B$38:$C$48,2,FALSE),FALSE)))*J712</f>
        <v>0</v>
      </c>
      <c r="Q712" s="334">
        <f t="shared" ref="Q712:Q775" si="34">IF(M712&gt;0,P712*$Q$8,0)</f>
        <v>0</v>
      </c>
      <c r="R712" s="335" t="str">
        <f>VLOOKUP(F712,'3-Productie normen'!A:P,16,FALSE)</f>
        <v>S</v>
      </c>
      <c r="S712" s="335"/>
      <c r="U712" s="336">
        <f t="shared" ref="U712:U775" si="35">K712*I712</f>
        <v>400</v>
      </c>
      <c r="V712" s="2"/>
    </row>
    <row r="713" spans="1:22" ht="14.1" customHeight="1">
      <c r="A713" s="75">
        <v>713</v>
      </c>
      <c r="B713" s="72" t="s">
        <v>44</v>
      </c>
      <c r="C713" s="539" t="s">
        <v>508</v>
      </c>
      <c r="D713" s="415" t="s">
        <v>1076</v>
      </c>
      <c r="E713" s="72" t="s">
        <v>690</v>
      </c>
      <c r="F713" s="72" t="s">
        <v>95</v>
      </c>
      <c r="G713" s="72" t="s">
        <v>186</v>
      </c>
      <c r="H713" s="482" t="s">
        <v>187</v>
      </c>
      <c r="I713" s="537">
        <v>1</v>
      </c>
      <c r="J713" s="526"/>
      <c r="K713" s="333">
        <f t="shared" si="33"/>
        <v>400</v>
      </c>
      <c r="L713" s="534">
        <v>200</v>
      </c>
      <c r="M713" s="540">
        <v>200</v>
      </c>
      <c r="N713" s="247" t="e">
        <f>IF(L713="nio",0,IF(L713&gt;0,L713*I713/P713,0))*VLOOKUP(B713,'2-Kosten per locatie'!$A$14:$C$31,3,FALSE)</f>
        <v>#DIV/0!</v>
      </c>
      <c r="O713" s="247" t="e">
        <f>IF(M713&gt;0,M713*I713/Q713,0)*VLOOKUP(B713,'2-Kosten per locatie'!$A$14:$C$31,3,FALSE)</f>
        <v>#DIV/0!</v>
      </c>
      <c r="P713" s="334">
        <f>IF(L713="nio",0,IF(L713&gt;0,VLOOKUP(F713,'3-Productie normen'!A:O,VLOOKUP(L713,'3-Productie normen'!$B$38:$C$48,2,FALSE),FALSE)))*J713</f>
        <v>0</v>
      </c>
      <c r="Q713" s="334">
        <f t="shared" si="34"/>
        <v>0</v>
      </c>
      <c r="R713" s="335" t="str">
        <f>VLOOKUP(F713,'3-Productie normen'!A:P,16,FALSE)</f>
        <v>S</v>
      </c>
      <c r="S713" s="335"/>
      <c r="U713" s="336">
        <f t="shared" si="35"/>
        <v>400</v>
      </c>
      <c r="V713" s="2"/>
    </row>
    <row r="714" spans="1:22" ht="14.1" customHeight="1">
      <c r="A714" s="75">
        <v>714</v>
      </c>
      <c r="B714" s="72" t="s">
        <v>44</v>
      </c>
      <c r="C714" s="539" t="s">
        <v>876</v>
      </c>
      <c r="D714" s="415" t="s">
        <v>1077</v>
      </c>
      <c r="E714" s="72" t="s">
        <v>607</v>
      </c>
      <c r="F714" s="300" t="s">
        <v>100</v>
      </c>
      <c r="G714" s="72" t="s">
        <v>186</v>
      </c>
      <c r="H714" s="482" t="s">
        <v>196</v>
      </c>
      <c r="I714" s="537">
        <v>1.5</v>
      </c>
      <c r="J714" s="526"/>
      <c r="K714" s="333">
        <f t="shared" si="33"/>
        <v>0</v>
      </c>
      <c r="L714" s="534" t="s">
        <v>147</v>
      </c>
      <c r="M714" s="540"/>
      <c r="N714" s="247">
        <f>IF(L714="nio",0,IF(L714&gt;0,L714*I714/P714,0))*VLOOKUP(B714,'2-Kosten per locatie'!$A$14:$C$31,3,FALSE)</f>
        <v>0</v>
      </c>
      <c r="O714" s="247">
        <f>IF(M714&gt;0,M714*I714/Q714,0)*VLOOKUP(B714,'2-Kosten per locatie'!$A$14:$C$31,3,FALSE)</f>
        <v>0</v>
      </c>
      <c r="P714" s="334">
        <f>IF(L714="nio",0,IF(L714&gt;0,VLOOKUP(F714,'3-Productie normen'!A:O,VLOOKUP(L714,'3-Productie normen'!$B$38:$C$48,2,FALSE),FALSE)))*J714</f>
        <v>0</v>
      </c>
      <c r="Q714" s="334">
        <f t="shared" si="34"/>
        <v>0</v>
      </c>
      <c r="R714" s="335" t="str">
        <f>VLOOKUP(F714,'3-Productie normen'!A:P,16,FALSE)</f>
        <v>nvt</v>
      </c>
      <c r="S714" s="335"/>
      <c r="U714" s="336">
        <f t="shared" si="35"/>
        <v>0</v>
      </c>
      <c r="V714" s="2"/>
    </row>
    <row r="715" spans="1:22" ht="14.1" customHeight="1">
      <c r="A715" s="75">
        <v>715</v>
      </c>
      <c r="B715" s="72" t="s">
        <v>44</v>
      </c>
      <c r="C715" s="539" t="s">
        <v>876</v>
      </c>
      <c r="D715" s="415" t="s">
        <v>1078</v>
      </c>
      <c r="E715" s="72" t="s">
        <v>632</v>
      </c>
      <c r="F715" s="72" t="s">
        <v>86</v>
      </c>
      <c r="G715" s="72" t="s">
        <v>138</v>
      </c>
      <c r="H715" s="482" t="s">
        <v>138</v>
      </c>
      <c r="I715" s="537">
        <v>29.8</v>
      </c>
      <c r="J715" s="526"/>
      <c r="K715" s="333">
        <f t="shared" si="33"/>
        <v>200</v>
      </c>
      <c r="L715" s="534">
        <v>200</v>
      </c>
      <c r="M715" s="540"/>
      <c r="N715" s="247" t="e">
        <f>IF(L715="nio",0,IF(L715&gt;0,L715*I715/P715,0))*VLOOKUP(B715,'2-Kosten per locatie'!$A$14:$C$31,3,FALSE)</f>
        <v>#DIV/0!</v>
      </c>
      <c r="O715" s="247">
        <f>IF(M715&gt;0,M715*I715/Q715,0)*VLOOKUP(B715,'2-Kosten per locatie'!$A$14:$C$31,3,FALSE)</f>
        <v>0</v>
      </c>
      <c r="P715" s="334">
        <f>IF(L715="nio",0,IF(L715&gt;0,VLOOKUP(F715,'3-Productie normen'!A:O,VLOOKUP(L715,'3-Productie normen'!$B$38:$C$48,2,FALSE),FALSE)))*J715</f>
        <v>0</v>
      </c>
      <c r="Q715" s="334">
        <f t="shared" si="34"/>
        <v>0</v>
      </c>
      <c r="R715" s="335" t="str">
        <f>VLOOKUP(F715,'3-Productie normen'!A:P,16,FALSE)</f>
        <v>V</v>
      </c>
      <c r="S715" s="335"/>
      <c r="U715" s="336">
        <f t="shared" si="35"/>
        <v>5960</v>
      </c>
      <c r="V715" s="2"/>
    </row>
    <row r="716" spans="1:22" ht="14.1" customHeight="1">
      <c r="A716" s="75">
        <v>716</v>
      </c>
      <c r="B716" s="72" t="s">
        <v>44</v>
      </c>
      <c r="C716" s="539" t="s">
        <v>876</v>
      </c>
      <c r="D716" s="415" t="s">
        <v>1079</v>
      </c>
      <c r="E716" s="72" t="s">
        <v>1080</v>
      </c>
      <c r="F716" s="72" t="s">
        <v>89</v>
      </c>
      <c r="G716" s="72" t="s">
        <v>240</v>
      </c>
      <c r="H716" s="482" t="s">
        <v>196</v>
      </c>
      <c r="I716" s="537">
        <v>79.599999999999994</v>
      </c>
      <c r="J716" s="526"/>
      <c r="K716" s="333">
        <f t="shared" si="33"/>
        <v>200</v>
      </c>
      <c r="L716" s="534">
        <v>200</v>
      </c>
      <c r="M716" s="540"/>
      <c r="N716" s="247" t="e">
        <f>IF(L716="nio",0,IF(L716&gt;0,L716*I716/P716,0))*VLOOKUP(B716,'2-Kosten per locatie'!$A$14:$C$31,3,FALSE)</f>
        <v>#DIV/0!</v>
      </c>
      <c r="O716" s="247">
        <f>IF(M716&gt;0,M716*I716/Q716,0)*VLOOKUP(B716,'2-Kosten per locatie'!$A$14:$C$31,3,FALSE)</f>
        <v>0</v>
      </c>
      <c r="P716" s="334">
        <f>IF(L716="nio",0,IF(L716&gt;0,VLOOKUP(F716,'3-Productie normen'!A:O,VLOOKUP(L716,'3-Productie normen'!$B$38:$C$48,2,FALSE),FALSE)))*J716</f>
        <v>0</v>
      </c>
      <c r="Q716" s="334">
        <f t="shared" si="34"/>
        <v>0</v>
      </c>
      <c r="R716" s="335" t="str">
        <f>VLOOKUP(F716,'3-Productie normen'!A:P,16,FALSE)</f>
        <v>L</v>
      </c>
      <c r="S716" s="335"/>
      <c r="U716" s="336">
        <f t="shared" si="35"/>
        <v>15919.999999999998</v>
      </c>
      <c r="V716" s="2"/>
    </row>
    <row r="717" spans="1:22" ht="14.1" customHeight="1">
      <c r="A717" s="75">
        <v>717</v>
      </c>
      <c r="B717" s="72" t="s">
        <v>44</v>
      </c>
      <c r="C717" s="539" t="s">
        <v>876</v>
      </c>
      <c r="D717" s="415" t="s">
        <v>1081</v>
      </c>
      <c r="E717" s="72" t="s">
        <v>928</v>
      </c>
      <c r="F717" s="72" t="s">
        <v>97</v>
      </c>
      <c r="G717" s="72" t="s">
        <v>138</v>
      </c>
      <c r="H717" s="482" t="s">
        <v>138</v>
      </c>
      <c r="I717" s="537">
        <v>20.6</v>
      </c>
      <c r="J717" s="526"/>
      <c r="K717" s="333">
        <f t="shared" si="33"/>
        <v>200</v>
      </c>
      <c r="L717" s="534">
        <v>200</v>
      </c>
      <c r="M717" s="540"/>
      <c r="N717" s="247" t="e">
        <f>IF(L717="nio",0,IF(L717&gt;0,L717*I717/P717,0))*VLOOKUP(B717,'2-Kosten per locatie'!$A$14:$C$31,3,FALSE)</f>
        <v>#DIV/0!</v>
      </c>
      <c r="O717" s="247">
        <f>IF(M717&gt;0,M717*I717/Q717,0)*VLOOKUP(B717,'2-Kosten per locatie'!$A$14:$C$31,3,FALSE)</f>
        <v>0</v>
      </c>
      <c r="P717" s="334">
        <f>IF(L717="nio",0,IF(L717&gt;0,VLOOKUP(F717,'3-Productie normen'!A:O,VLOOKUP(L717,'3-Productie normen'!$B$38:$C$48,2,FALSE),FALSE)))*J717</f>
        <v>0</v>
      </c>
      <c r="Q717" s="334">
        <f t="shared" si="34"/>
        <v>0</v>
      </c>
      <c r="R717" s="335" t="str">
        <f>VLOOKUP(F717,'3-Productie normen'!A:P,16,FALSE)</f>
        <v>V</v>
      </c>
      <c r="S717" s="335"/>
      <c r="U717" s="336">
        <f t="shared" si="35"/>
        <v>4120</v>
      </c>
      <c r="V717" s="2"/>
    </row>
    <row r="718" spans="1:22" ht="14.1" customHeight="1">
      <c r="A718" s="75">
        <v>718</v>
      </c>
      <c r="B718" s="72" t="s">
        <v>44</v>
      </c>
      <c r="C718" s="539" t="s">
        <v>876</v>
      </c>
      <c r="D718" s="415" t="s">
        <v>1082</v>
      </c>
      <c r="E718" s="72" t="s">
        <v>1083</v>
      </c>
      <c r="F718" s="72" t="s">
        <v>89</v>
      </c>
      <c r="G718" s="72" t="s">
        <v>382</v>
      </c>
      <c r="H718" s="482" t="s">
        <v>382</v>
      </c>
      <c r="I718" s="537">
        <v>76.45</v>
      </c>
      <c r="J718" s="526"/>
      <c r="K718" s="333">
        <f t="shared" si="33"/>
        <v>200</v>
      </c>
      <c r="L718" s="534">
        <v>200</v>
      </c>
      <c r="M718" s="540"/>
      <c r="N718" s="247" t="e">
        <f>IF(L718="nio",0,IF(L718&gt;0,L718*I718/P718,0))*VLOOKUP(B718,'2-Kosten per locatie'!$A$14:$C$31,3,FALSE)</f>
        <v>#DIV/0!</v>
      </c>
      <c r="O718" s="247">
        <f>IF(M718&gt;0,M718*I718/Q718,0)*VLOOKUP(B718,'2-Kosten per locatie'!$A$14:$C$31,3,FALSE)</f>
        <v>0</v>
      </c>
      <c r="P718" s="334">
        <f>IF(L718="nio",0,IF(L718&gt;0,VLOOKUP(F718,'3-Productie normen'!A:O,VLOOKUP(L718,'3-Productie normen'!$B$38:$C$48,2,FALSE),FALSE)))*J718</f>
        <v>0</v>
      </c>
      <c r="Q718" s="334">
        <f t="shared" si="34"/>
        <v>0</v>
      </c>
      <c r="R718" s="335" t="str">
        <f>VLOOKUP(F718,'3-Productie normen'!A:P,16,FALSE)</f>
        <v>L</v>
      </c>
      <c r="S718" s="335"/>
      <c r="U718" s="336">
        <f t="shared" si="35"/>
        <v>15290</v>
      </c>
      <c r="V718" s="2"/>
    </row>
    <row r="719" spans="1:22" ht="14.1" customHeight="1">
      <c r="A719" s="75">
        <v>719</v>
      </c>
      <c r="B719" s="72" t="s">
        <v>44</v>
      </c>
      <c r="C719" s="539" t="s">
        <v>876</v>
      </c>
      <c r="D719" s="415" t="s">
        <v>1084</v>
      </c>
      <c r="E719" s="72" t="s">
        <v>1083</v>
      </c>
      <c r="F719" s="72" t="s">
        <v>89</v>
      </c>
      <c r="G719" s="72" t="s">
        <v>138</v>
      </c>
      <c r="H719" s="482" t="s">
        <v>138</v>
      </c>
      <c r="I719" s="537">
        <v>76.45</v>
      </c>
      <c r="J719" s="526"/>
      <c r="K719" s="333">
        <f t="shared" si="33"/>
        <v>200</v>
      </c>
      <c r="L719" s="534">
        <v>200</v>
      </c>
      <c r="M719" s="540"/>
      <c r="N719" s="247" t="e">
        <f>IF(L719="nio",0,IF(L719&gt;0,L719*I719/P719,0))*VLOOKUP(B719,'2-Kosten per locatie'!$A$14:$C$31,3,FALSE)</f>
        <v>#DIV/0!</v>
      </c>
      <c r="O719" s="247">
        <f>IF(M719&gt;0,M719*I719/Q719,0)*VLOOKUP(B719,'2-Kosten per locatie'!$A$14:$C$31,3,FALSE)</f>
        <v>0</v>
      </c>
      <c r="P719" s="334">
        <f>IF(L719="nio",0,IF(L719&gt;0,VLOOKUP(F719,'3-Productie normen'!A:O,VLOOKUP(L719,'3-Productie normen'!$B$38:$C$48,2,FALSE),FALSE)))*J719</f>
        <v>0</v>
      </c>
      <c r="Q719" s="334">
        <f t="shared" si="34"/>
        <v>0</v>
      </c>
      <c r="R719" s="335" t="str">
        <f>VLOOKUP(F719,'3-Productie normen'!A:P,16,FALSE)</f>
        <v>L</v>
      </c>
      <c r="S719" s="335"/>
      <c r="U719" s="336">
        <f t="shared" si="35"/>
        <v>15290</v>
      </c>
      <c r="V719" s="2"/>
    </row>
    <row r="720" spans="1:22" ht="14.1" customHeight="1">
      <c r="A720" s="75">
        <v>720</v>
      </c>
      <c r="B720" s="72" t="s">
        <v>44</v>
      </c>
      <c r="C720" s="539" t="s">
        <v>876</v>
      </c>
      <c r="D720" s="415" t="s">
        <v>1085</v>
      </c>
      <c r="E720" s="72" t="s">
        <v>1086</v>
      </c>
      <c r="F720" s="300" t="s">
        <v>100</v>
      </c>
      <c r="G720" s="72" t="s">
        <v>382</v>
      </c>
      <c r="H720" s="482" t="s">
        <v>382</v>
      </c>
      <c r="I720" s="537">
        <v>18.3</v>
      </c>
      <c r="J720" s="526"/>
      <c r="K720" s="333">
        <f t="shared" si="33"/>
        <v>0</v>
      </c>
      <c r="L720" s="534" t="s">
        <v>147</v>
      </c>
      <c r="M720" s="540"/>
      <c r="N720" s="247">
        <f>IF(L720="nio",0,IF(L720&gt;0,L720*I720/P720,0))*VLOOKUP(B720,'2-Kosten per locatie'!$A$14:$C$31,3,FALSE)</f>
        <v>0</v>
      </c>
      <c r="O720" s="247">
        <f>IF(M720&gt;0,M720*I720/Q720,0)*VLOOKUP(B720,'2-Kosten per locatie'!$A$14:$C$31,3,FALSE)</f>
        <v>0</v>
      </c>
      <c r="P720" s="334">
        <f>IF(L720="nio",0,IF(L720&gt;0,VLOOKUP(F720,'3-Productie normen'!A:O,VLOOKUP(L720,'3-Productie normen'!$B$38:$C$48,2,FALSE),FALSE)))*J720</f>
        <v>0</v>
      </c>
      <c r="Q720" s="334">
        <f t="shared" si="34"/>
        <v>0</v>
      </c>
      <c r="R720" s="335" t="str">
        <f>VLOOKUP(F720,'3-Productie normen'!A:P,16,FALSE)</f>
        <v>nvt</v>
      </c>
      <c r="S720" s="335"/>
      <c r="U720" s="336">
        <f t="shared" si="35"/>
        <v>0</v>
      </c>
      <c r="V720" s="2"/>
    </row>
    <row r="721" spans="1:22" ht="14.1" customHeight="1">
      <c r="A721" s="75">
        <v>721</v>
      </c>
      <c r="B721" s="72" t="s">
        <v>44</v>
      </c>
      <c r="C721" s="539" t="s">
        <v>876</v>
      </c>
      <c r="D721" s="415" t="s">
        <v>1087</v>
      </c>
      <c r="E721" s="72" t="s">
        <v>831</v>
      </c>
      <c r="F721" s="300" t="s">
        <v>100</v>
      </c>
      <c r="G721" s="72" t="s">
        <v>204</v>
      </c>
      <c r="H721" s="482" t="s">
        <v>196</v>
      </c>
      <c r="I721" s="537">
        <v>0</v>
      </c>
      <c r="J721" s="526"/>
      <c r="K721" s="333">
        <f t="shared" si="33"/>
        <v>0</v>
      </c>
      <c r="L721" s="534" t="s">
        <v>147</v>
      </c>
      <c r="M721" s="540"/>
      <c r="N721" s="247">
        <f>IF(L721="nio",0,IF(L721&gt;0,L721*I721/P721,0))*VLOOKUP(B721,'2-Kosten per locatie'!$A$14:$C$31,3,FALSE)</f>
        <v>0</v>
      </c>
      <c r="O721" s="247">
        <f>IF(M721&gt;0,M721*I721/Q721,0)*VLOOKUP(B721,'2-Kosten per locatie'!$A$14:$C$31,3,FALSE)</f>
        <v>0</v>
      </c>
      <c r="P721" s="334">
        <f>IF(L721="nio",0,IF(L721&gt;0,VLOOKUP(F721,'3-Productie normen'!A:O,VLOOKUP(L721,'3-Productie normen'!$B$38:$C$48,2,FALSE),FALSE)))*J721</f>
        <v>0</v>
      </c>
      <c r="Q721" s="334">
        <f t="shared" si="34"/>
        <v>0</v>
      </c>
      <c r="R721" s="335" t="str">
        <f>VLOOKUP(F721,'3-Productie normen'!A:P,16,FALSE)</f>
        <v>nvt</v>
      </c>
      <c r="S721" s="335"/>
      <c r="U721" s="336">
        <f t="shared" si="35"/>
        <v>0</v>
      </c>
      <c r="V721" s="2"/>
    </row>
    <row r="722" spans="1:22" ht="14.1" customHeight="1">
      <c r="A722" s="75">
        <v>722</v>
      </c>
      <c r="B722" s="72" t="s">
        <v>44</v>
      </c>
      <c r="C722" s="539" t="s">
        <v>876</v>
      </c>
      <c r="D722" s="415" t="s">
        <v>1088</v>
      </c>
      <c r="E722" s="72" t="s">
        <v>831</v>
      </c>
      <c r="F722" s="300" t="s">
        <v>100</v>
      </c>
      <c r="G722" s="72" t="s">
        <v>204</v>
      </c>
      <c r="H722" s="482" t="s">
        <v>196</v>
      </c>
      <c r="I722" s="537">
        <v>0</v>
      </c>
      <c r="J722" s="526"/>
      <c r="K722" s="333">
        <f t="shared" si="33"/>
        <v>0</v>
      </c>
      <c r="L722" s="534" t="s">
        <v>147</v>
      </c>
      <c r="M722" s="540"/>
      <c r="N722" s="247">
        <f>IF(L722="nio",0,IF(L722&gt;0,L722*I722/P722,0))*VLOOKUP(B722,'2-Kosten per locatie'!$A$14:$C$31,3,FALSE)</f>
        <v>0</v>
      </c>
      <c r="O722" s="247">
        <f>IF(M722&gt;0,M722*I722/Q722,0)*VLOOKUP(B722,'2-Kosten per locatie'!$A$14:$C$31,3,FALSE)</f>
        <v>0</v>
      </c>
      <c r="P722" s="334">
        <f>IF(L722="nio",0,IF(L722&gt;0,VLOOKUP(F722,'3-Productie normen'!A:O,VLOOKUP(L722,'3-Productie normen'!$B$38:$C$48,2,FALSE),FALSE)))*J722</f>
        <v>0</v>
      </c>
      <c r="Q722" s="334">
        <f t="shared" si="34"/>
        <v>0</v>
      </c>
      <c r="R722" s="335" t="str">
        <f>VLOOKUP(F722,'3-Productie normen'!A:P,16,FALSE)</f>
        <v>nvt</v>
      </c>
      <c r="S722" s="335"/>
      <c r="U722" s="336">
        <f t="shared" si="35"/>
        <v>0</v>
      </c>
      <c r="V722" s="2"/>
    </row>
    <row r="723" spans="1:22" ht="14.1" customHeight="1">
      <c r="A723" s="75">
        <v>723</v>
      </c>
      <c r="B723" s="72" t="s">
        <v>44</v>
      </c>
      <c r="C723" s="539" t="s">
        <v>876</v>
      </c>
      <c r="D723" s="415" t="s">
        <v>1089</v>
      </c>
      <c r="E723" s="72" t="s">
        <v>831</v>
      </c>
      <c r="F723" s="300" t="s">
        <v>100</v>
      </c>
      <c r="G723" s="72" t="s">
        <v>204</v>
      </c>
      <c r="H723" s="482" t="s">
        <v>196</v>
      </c>
      <c r="I723" s="537">
        <v>0</v>
      </c>
      <c r="J723" s="526"/>
      <c r="K723" s="333">
        <f t="shared" si="33"/>
        <v>0</v>
      </c>
      <c r="L723" s="534" t="s">
        <v>147</v>
      </c>
      <c r="M723" s="540"/>
      <c r="N723" s="247">
        <f>IF(L723="nio",0,IF(L723&gt;0,L723*I723/P723,0))*VLOOKUP(B723,'2-Kosten per locatie'!$A$14:$C$31,3,FALSE)</f>
        <v>0</v>
      </c>
      <c r="O723" s="247">
        <f>IF(M723&gt;0,M723*I723/Q723,0)*VLOOKUP(B723,'2-Kosten per locatie'!$A$14:$C$31,3,FALSE)</f>
        <v>0</v>
      </c>
      <c r="P723" s="334">
        <f>IF(L723="nio",0,IF(L723&gt;0,VLOOKUP(F723,'3-Productie normen'!A:O,VLOOKUP(L723,'3-Productie normen'!$B$38:$C$48,2,FALSE),FALSE)))*J723</f>
        <v>0</v>
      </c>
      <c r="Q723" s="334">
        <f t="shared" si="34"/>
        <v>0</v>
      </c>
      <c r="R723" s="335" t="str">
        <f>VLOOKUP(F723,'3-Productie normen'!A:P,16,FALSE)</f>
        <v>nvt</v>
      </c>
      <c r="S723" s="335"/>
      <c r="U723" s="336">
        <f t="shared" si="35"/>
        <v>0</v>
      </c>
      <c r="V723" s="2"/>
    </row>
    <row r="724" spans="1:22" ht="14.1" customHeight="1">
      <c r="A724" s="75">
        <v>724</v>
      </c>
      <c r="B724" s="72" t="s">
        <v>44</v>
      </c>
      <c r="C724" s="539" t="s">
        <v>876</v>
      </c>
      <c r="D724" s="415" t="s">
        <v>1090</v>
      </c>
      <c r="E724" s="72" t="s">
        <v>831</v>
      </c>
      <c r="F724" s="300" t="s">
        <v>100</v>
      </c>
      <c r="G724" s="72" t="s">
        <v>204</v>
      </c>
      <c r="H724" s="482" t="s">
        <v>196</v>
      </c>
      <c r="I724" s="537">
        <v>0</v>
      </c>
      <c r="J724" s="526"/>
      <c r="K724" s="333">
        <f t="shared" si="33"/>
        <v>0</v>
      </c>
      <c r="L724" s="534" t="s">
        <v>147</v>
      </c>
      <c r="M724" s="540"/>
      <c r="N724" s="247">
        <f>IF(L724="nio",0,IF(L724&gt;0,L724*I724/P724,0))*VLOOKUP(B724,'2-Kosten per locatie'!$A$14:$C$31,3,FALSE)</f>
        <v>0</v>
      </c>
      <c r="O724" s="247">
        <f>IF(M724&gt;0,M724*I724/Q724,0)*VLOOKUP(B724,'2-Kosten per locatie'!$A$14:$C$31,3,FALSE)</f>
        <v>0</v>
      </c>
      <c r="P724" s="334">
        <f>IF(L724="nio",0,IF(L724&gt;0,VLOOKUP(F724,'3-Productie normen'!A:O,VLOOKUP(L724,'3-Productie normen'!$B$38:$C$48,2,FALSE),FALSE)))*J724</f>
        <v>0</v>
      </c>
      <c r="Q724" s="334">
        <f t="shared" si="34"/>
        <v>0</v>
      </c>
      <c r="R724" s="335" t="str">
        <f>VLOOKUP(F724,'3-Productie normen'!A:P,16,FALSE)</f>
        <v>nvt</v>
      </c>
      <c r="S724" s="335"/>
      <c r="U724" s="336">
        <f t="shared" si="35"/>
        <v>0</v>
      </c>
      <c r="V724" s="2"/>
    </row>
    <row r="725" spans="1:22" ht="14.1" customHeight="1">
      <c r="A725" s="75">
        <v>725</v>
      </c>
      <c r="B725" s="72" t="s">
        <v>44</v>
      </c>
      <c r="C725" s="539" t="s">
        <v>876</v>
      </c>
      <c r="D725" s="415" t="s">
        <v>1091</v>
      </c>
      <c r="E725" s="72" t="s">
        <v>1092</v>
      </c>
      <c r="F725" s="72" t="s">
        <v>80</v>
      </c>
      <c r="G725" s="72" t="s">
        <v>240</v>
      </c>
      <c r="H725" s="482" t="s">
        <v>196</v>
      </c>
      <c r="I725" s="537">
        <v>104.2</v>
      </c>
      <c r="J725" s="526"/>
      <c r="K725" s="333">
        <f t="shared" si="33"/>
        <v>200</v>
      </c>
      <c r="L725" s="534">
        <v>200</v>
      </c>
      <c r="M725" s="540"/>
      <c r="N725" s="247" t="e">
        <f>IF(L725="nio",0,IF(L725&gt;0,L725*I725/P725,0))*VLOOKUP(B725,'2-Kosten per locatie'!$A$14:$C$31,3,FALSE)</f>
        <v>#DIV/0!</v>
      </c>
      <c r="O725" s="247">
        <f>IF(M725&gt;0,M725*I725/Q725,0)*VLOOKUP(B725,'2-Kosten per locatie'!$A$14:$C$31,3,FALSE)</f>
        <v>0</v>
      </c>
      <c r="P725" s="334">
        <f>IF(L725="nio",0,IF(L725&gt;0,VLOOKUP(F725,'3-Productie normen'!A:O,VLOOKUP(L725,'3-Productie normen'!$B$38:$C$48,2,FALSE),FALSE)))*J725</f>
        <v>0</v>
      </c>
      <c r="Q725" s="334">
        <f t="shared" si="34"/>
        <v>0</v>
      </c>
      <c r="R725" s="335" t="str">
        <f>VLOOKUP(F725,'3-Productie normen'!A:P,16,FALSE)</f>
        <v>V</v>
      </c>
      <c r="S725" s="335"/>
      <c r="U725" s="336">
        <f t="shared" si="35"/>
        <v>20840</v>
      </c>
      <c r="V725" s="2"/>
    </row>
    <row r="726" spans="1:22" ht="14.1" customHeight="1">
      <c r="A726" s="75">
        <v>726</v>
      </c>
      <c r="B726" s="72" t="s">
        <v>44</v>
      </c>
      <c r="C726" s="539" t="s">
        <v>876</v>
      </c>
      <c r="D726" s="415" t="s">
        <v>1093</v>
      </c>
      <c r="E726" s="72" t="s">
        <v>632</v>
      </c>
      <c r="F726" s="72" t="s">
        <v>86</v>
      </c>
      <c r="G726" s="72" t="s">
        <v>138</v>
      </c>
      <c r="H726" s="482" t="s">
        <v>138</v>
      </c>
      <c r="I726" s="537">
        <v>24.6</v>
      </c>
      <c r="J726" s="526"/>
      <c r="K726" s="333">
        <f t="shared" si="33"/>
        <v>200</v>
      </c>
      <c r="L726" s="534">
        <v>200</v>
      </c>
      <c r="M726" s="540"/>
      <c r="N726" s="247" t="e">
        <f>IF(L726="nio",0,IF(L726&gt;0,L726*I726/P726,0))*VLOOKUP(B726,'2-Kosten per locatie'!$A$14:$C$31,3,FALSE)</f>
        <v>#DIV/0!</v>
      </c>
      <c r="O726" s="247">
        <f>IF(M726&gt;0,M726*I726/Q726,0)*VLOOKUP(B726,'2-Kosten per locatie'!$A$14:$C$31,3,FALSE)</f>
        <v>0</v>
      </c>
      <c r="P726" s="334">
        <f>IF(L726="nio",0,IF(L726&gt;0,VLOOKUP(F726,'3-Productie normen'!A:O,VLOOKUP(L726,'3-Productie normen'!$B$38:$C$48,2,FALSE),FALSE)))*J726</f>
        <v>0</v>
      </c>
      <c r="Q726" s="334">
        <f t="shared" si="34"/>
        <v>0</v>
      </c>
      <c r="R726" s="335" t="str">
        <f>VLOOKUP(F726,'3-Productie normen'!A:P,16,FALSE)</f>
        <v>V</v>
      </c>
      <c r="S726" s="335"/>
      <c r="U726" s="336">
        <f t="shared" si="35"/>
        <v>4920</v>
      </c>
      <c r="V726" s="2"/>
    </row>
    <row r="727" spans="1:22" ht="14.1" customHeight="1">
      <c r="A727" s="75">
        <v>727</v>
      </c>
      <c r="B727" s="72" t="s">
        <v>44</v>
      </c>
      <c r="C727" s="539" t="s">
        <v>876</v>
      </c>
      <c r="D727" s="415" t="s">
        <v>1094</v>
      </c>
      <c r="E727" s="72" t="s">
        <v>1095</v>
      </c>
      <c r="F727" s="72" t="s">
        <v>99</v>
      </c>
      <c r="G727" s="72" t="s">
        <v>138</v>
      </c>
      <c r="H727" s="482" t="s">
        <v>138</v>
      </c>
      <c r="I727" s="537">
        <v>35.299999999999997</v>
      </c>
      <c r="J727" s="526"/>
      <c r="K727" s="333">
        <f t="shared" si="33"/>
        <v>200</v>
      </c>
      <c r="L727" s="534">
        <v>200</v>
      </c>
      <c r="M727" s="540"/>
      <c r="N727" s="247" t="e">
        <f>IF(L727="nio",0,IF(L727&gt;0,L727*I727/P727,0))*VLOOKUP(B727,'2-Kosten per locatie'!$A$14:$C$31,3,FALSE)</f>
        <v>#DIV/0!</v>
      </c>
      <c r="O727" s="247">
        <f>IF(M727&gt;0,M727*I727/Q727,0)*VLOOKUP(B727,'2-Kosten per locatie'!$A$14:$C$31,3,FALSE)</f>
        <v>0</v>
      </c>
      <c r="P727" s="334">
        <f>IF(L727="nio",0,IF(L727&gt;0,VLOOKUP(F727,'3-Productie normen'!A:O,VLOOKUP(L727,'3-Productie normen'!$B$38:$C$48,2,FALSE),FALSE)))*J727</f>
        <v>0</v>
      </c>
      <c r="Q727" s="334">
        <f t="shared" si="34"/>
        <v>0</v>
      </c>
      <c r="R727" s="335" t="str">
        <f>VLOOKUP(F727,'3-Productie normen'!A:P,16,FALSE)</f>
        <v>B</v>
      </c>
      <c r="S727" s="335"/>
      <c r="U727" s="336">
        <f t="shared" si="35"/>
        <v>7059.9999999999991</v>
      </c>
      <c r="V727" s="2"/>
    </row>
    <row r="728" spans="1:22" ht="14.1" customHeight="1">
      <c r="A728" s="75">
        <v>728</v>
      </c>
      <c r="B728" s="72" t="s">
        <v>44</v>
      </c>
      <c r="C728" s="539" t="s">
        <v>876</v>
      </c>
      <c r="D728" s="415" t="s">
        <v>1096</v>
      </c>
      <c r="E728" s="72" t="s">
        <v>940</v>
      </c>
      <c r="F728" s="72" t="s">
        <v>89</v>
      </c>
      <c r="G728" s="72" t="s">
        <v>138</v>
      </c>
      <c r="H728" s="482" t="s">
        <v>138</v>
      </c>
      <c r="I728" s="537">
        <v>50.9</v>
      </c>
      <c r="J728" s="526"/>
      <c r="K728" s="333">
        <f t="shared" si="33"/>
        <v>200</v>
      </c>
      <c r="L728" s="534">
        <v>200</v>
      </c>
      <c r="M728" s="540"/>
      <c r="N728" s="247" t="e">
        <f>IF(L728="nio",0,IF(L728&gt;0,L728*I728/P728,0))*VLOOKUP(B728,'2-Kosten per locatie'!$A$14:$C$31,3,FALSE)</f>
        <v>#DIV/0!</v>
      </c>
      <c r="O728" s="247">
        <f>IF(M728&gt;0,M728*I728/Q728,0)*VLOOKUP(B728,'2-Kosten per locatie'!$A$14:$C$31,3,FALSE)</f>
        <v>0</v>
      </c>
      <c r="P728" s="334">
        <f>IF(L728="nio",0,IF(L728&gt;0,VLOOKUP(F728,'3-Productie normen'!A:O,VLOOKUP(L728,'3-Productie normen'!$B$38:$C$48,2,FALSE),FALSE)))*J728</f>
        <v>0</v>
      </c>
      <c r="Q728" s="334">
        <f t="shared" si="34"/>
        <v>0</v>
      </c>
      <c r="R728" s="335" t="str">
        <f>VLOOKUP(F728,'3-Productie normen'!A:P,16,FALSE)</f>
        <v>L</v>
      </c>
      <c r="S728" s="335"/>
      <c r="U728" s="336">
        <f t="shared" si="35"/>
        <v>10180</v>
      </c>
      <c r="V728" s="2"/>
    </row>
    <row r="729" spans="1:22" ht="14.1" customHeight="1">
      <c r="A729" s="75">
        <v>729</v>
      </c>
      <c r="B729" s="72" t="s">
        <v>44</v>
      </c>
      <c r="C729" s="539" t="s">
        <v>876</v>
      </c>
      <c r="D729" s="415" t="s">
        <v>1097</v>
      </c>
      <c r="E729" s="72" t="s">
        <v>632</v>
      </c>
      <c r="F729" s="72" t="s">
        <v>86</v>
      </c>
      <c r="G729" s="72" t="s">
        <v>382</v>
      </c>
      <c r="H729" s="482" t="s">
        <v>382</v>
      </c>
      <c r="I729" s="537">
        <v>59.1</v>
      </c>
      <c r="J729" s="526"/>
      <c r="K729" s="333">
        <f t="shared" si="33"/>
        <v>200</v>
      </c>
      <c r="L729" s="534">
        <v>200</v>
      </c>
      <c r="M729" s="540"/>
      <c r="N729" s="247" t="e">
        <f>IF(L729="nio",0,IF(L729&gt;0,L729*I729/P729,0))*VLOOKUP(B729,'2-Kosten per locatie'!$A$14:$C$31,3,FALSE)</f>
        <v>#DIV/0!</v>
      </c>
      <c r="O729" s="247">
        <f>IF(M729&gt;0,M729*I729/Q729,0)*VLOOKUP(B729,'2-Kosten per locatie'!$A$14:$C$31,3,FALSE)</f>
        <v>0</v>
      </c>
      <c r="P729" s="334">
        <f>IF(L729="nio",0,IF(L729&gt;0,VLOOKUP(F729,'3-Productie normen'!A:O,VLOOKUP(L729,'3-Productie normen'!$B$38:$C$48,2,FALSE),FALSE)))*J729</f>
        <v>0</v>
      </c>
      <c r="Q729" s="334">
        <f t="shared" si="34"/>
        <v>0</v>
      </c>
      <c r="R729" s="335" t="str">
        <f>VLOOKUP(F729,'3-Productie normen'!A:P,16,FALSE)</f>
        <v>V</v>
      </c>
      <c r="S729" s="335"/>
      <c r="U729" s="336">
        <f t="shared" si="35"/>
        <v>11820</v>
      </c>
      <c r="V729" s="2"/>
    </row>
    <row r="730" spans="1:22" ht="14.1" customHeight="1">
      <c r="A730" s="75">
        <v>730</v>
      </c>
      <c r="B730" s="72" t="s">
        <v>44</v>
      </c>
      <c r="C730" s="539" t="s">
        <v>876</v>
      </c>
      <c r="D730" s="415" t="s">
        <v>1098</v>
      </c>
      <c r="E730" s="72" t="s">
        <v>1099</v>
      </c>
      <c r="F730" s="72" t="s">
        <v>80</v>
      </c>
      <c r="G730" s="72" t="s">
        <v>382</v>
      </c>
      <c r="H730" s="482" t="s">
        <v>382</v>
      </c>
      <c r="I730" s="537">
        <v>33.700000000000003</v>
      </c>
      <c r="J730" s="526"/>
      <c r="K730" s="333">
        <f t="shared" si="33"/>
        <v>200</v>
      </c>
      <c r="L730" s="534">
        <v>200</v>
      </c>
      <c r="M730" s="540"/>
      <c r="N730" s="247" t="e">
        <f>IF(L730="nio",0,IF(L730&gt;0,L730*I730/P730,0))*VLOOKUP(B730,'2-Kosten per locatie'!$A$14:$C$31,3,FALSE)</f>
        <v>#DIV/0!</v>
      </c>
      <c r="O730" s="247">
        <f>IF(M730&gt;0,M730*I730/Q730,0)*VLOOKUP(B730,'2-Kosten per locatie'!$A$14:$C$31,3,FALSE)</f>
        <v>0</v>
      </c>
      <c r="P730" s="334">
        <f>IF(L730="nio",0,IF(L730&gt;0,VLOOKUP(F730,'3-Productie normen'!A:O,VLOOKUP(L730,'3-Productie normen'!$B$38:$C$48,2,FALSE),FALSE)))*J730</f>
        <v>0</v>
      </c>
      <c r="Q730" s="334">
        <f t="shared" si="34"/>
        <v>0</v>
      </c>
      <c r="R730" s="335" t="str">
        <f>VLOOKUP(F730,'3-Productie normen'!A:P,16,FALSE)</f>
        <v>V</v>
      </c>
      <c r="S730" s="335"/>
      <c r="U730" s="336">
        <f t="shared" si="35"/>
        <v>6740.0000000000009</v>
      </c>
      <c r="V730" s="2"/>
    </row>
    <row r="731" spans="1:22" ht="14.1" customHeight="1">
      <c r="A731" s="75">
        <v>731</v>
      </c>
      <c r="B731" s="72" t="s">
        <v>44</v>
      </c>
      <c r="C731" s="539" t="s">
        <v>876</v>
      </c>
      <c r="D731" s="415" t="s">
        <v>1100</v>
      </c>
      <c r="E731" s="72" t="s">
        <v>632</v>
      </c>
      <c r="F731" s="72" t="s">
        <v>86</v>
      </c>
      <c r="G731" s="72" t="s">
        <v>138</v>
      </c>
      <c r="H731" s="482" t="s">
        <v>138</v>
      </c>
      <c r="I731" s="537">
        <v>12.2</v>
      </c>
      <c r="J731" s="526"/>
      <c r="K731" s="333">
        <f t="shared" si="33"/>
        <v>200</v>
      </c>
      <c r="L731" s="534">
        <v>200</v>
      </c>
      <c r="M731" s="540"/>
      <c r="N731" s="247" t="e">
        <f>IF(L731="nio",0,IF(L731&gt;0,L731*I731/P731,0))*VLOOKUP(B731,'2-Kosten per locatie'!$A$14:$C$31,3,FALSE)</f>
        <v>#DIV/0!</v>
      </c>
      <c r="O731" s="247">
        <f>IF(M731&gt;0,M731*I731/Q731,0)*VLOOKUP(B731,'2-Kosten per locatie'!$A$14:$C$31,3,FALSE)</f>
        <v>0</v>
      </c>
      <c r="P731" s="334">
        <f>IF(L731="nio",0,IF(L731&gt;0,VLOOKUP(F731,'3-Productie normen'!A:O,VLOOKUP(L731,'3-Productie normen'!$B$38:$C$48,2,FALSE),FALSE)))*J731</f>
        <v>0</v>
      </c>
      <c r="Q731" s="334">
        <f t="shared" si="34"/>
        <v>0</v>
      </c>
      <c r="R731" s="335" t="str">
        <f>VLOOKUP(F731,'3-Productie normen'!A:P,16,FALSE)</f>
        <v>V</v>
      </c>
      <c r="S731" s="335"/>
      <c r="U731" s="336">
        <f t="shared" si="35"/>
        <v>2440</v>
      </c>
      <c r="V731" s="2"/>
    </row>
    <row r="732" spans="1:22" ht="14.1" customHeight="1">
      <c r="A732" s="75">
        <v>732</v>
      </c>
      <c r="B732" s="72" t="s">
        <v>44</v>
      </c>
      <c r="C732" s="539" t="s">
        <v>876</v>
      </c>
      <c r="D732" s="415" t="s">
        <v>1101</v>
      </c>
      <c r="E732" s="72" t="s">
        <v>1102</v>
      </c>
      <c r="F732" s="72" t="s">
        <v>76</v>
      </c>
      <c r="G732" s="72" t="s">
        <v>240</v>
      </c>
      <c r="H732" s="482" t="s">
        <v>196</v>
      </c>
      <c r="I732" s="537">
        <v>24.5</v>
      </c>
      <c r="J732" s="526"/>
      <c r="K732" s="333">
        <f t="shared" si="33"/>
        <v>120</v>
      </c>
      <c r="L732" s="534">
        <v>120</v>
      </c>
      <c r="M732" s="540"/>
      <c r="N732" s="247" t="e">
        <f>IF(L732="nio",0,IF(L732&gt;0,L732*I732/P732,0))*VLOOKUP(B732,'2-Kosten per locatie'!$A$14:$C$31,3,FALSE)</f>
        <v>#DIV/0!</v>
      </c>
      <c r="O732" s="247">
        <f>IF(M732&gt;0,M732*I732/Q732,0)*VLOOKUP(B732,'2-Kosten per locatie'!$A$14:$C$31,3,FALSE)</f>
        <v>0</v>
      </c>
      <c r="P732" s="334">
        <f>IF(L732="nio",0,IF(L732&gt;0,VLOOKUP(F732,'3-Productie normen'!A:O,VLOOKUP(L732,'3-Productie normen'!$B$38:$C$48,2,FALSE),FALSE)))*J732</f>
        <v>0</v>
      </c>
      <c r="Q732" s="334">
        <f t="shared" si="34"/>
        <v>0</v>
      </c>
      <c r="R732" s="335" t="str">
        <f>VLOOKUP(F732,'3-Productie normen'!A:P,16,FALSE)</f>
        <v>B</v>
      </c>
      <c r="S732" s="335"/>
      <c r="U732" s="336">
        <f t="shared" si="35"/>
        <v>2940</v>
      </c>
      <c r="V732" s="2"/>
    </row>
    <row r="733" spans="1:22" ht="14.1" customHeight="1">
      <c r="A733" s="75">
        <v>733</v>
      </c>
      <c r="B733" s="72" t="s">
        <v>44</v>
      </c>
      <c r="C733" s="539" t="s">
        <v>876</v>
      </c>
      <c r="D733" s="415" t="s">
        <v>1103</v>
      </c>
      <c r="E733" s="72" t="s">
        <v>1102</v>
      </c>
      <c r="F733" s="72" t="s">
        <v>76</v>
      </c>
      <c r="G733" s="72" t="s">
        <v>240</v>
      </c>
      <c r="H733" s="482" t="s">
        <v>196</v>
      </c>
      <c r="I733" s="537">
        <v>9.4</v>
      </c>
      <c r="J733" s="526"/>
      <c r="K733" s="333">
        <f t="shared" si="33"/>
        <v>120</v>
      </c>
      <c r="L733" s="534">
        <v>120</v>
      </c>
      <c r="M733" s="540"/>
      <c r="N733" s="247" t="e">
        <f>IF(L733="nio",0,IF(L733&gt;0,L733*I733/P733,0))*VLOOKUP(B733,'2-Kosten per locatie'!$A$14:$C$31,3,FALSE)</f>
        <v>#DIV/0!</v>
      </c>
      <c r="O733" s="247">
        <f>IF(M733&gt;0,M733*I733/Q733,0)*VLOOKUP(B733,'2-Kosten per locatie'!$A$14:$C$31,3,FALSE)</f>
        <v>0</v>
      </c>
      <c r="P733" s="334">
        <f>IF(L733="nio",0,IF(L733&gt;0,VLOOKUP(F733,'3-Productie normen'!A:O,VLOOKUP(L733,'3-Productie normen'!$B$38:$C$48,2,FALSE),FALSE)))*J733</f>
        <v>0</v>
      </c>
      <c r="Q733" s="334">
        <f t="shared" si="34"/>
        <v>0</v>
      </c>
      <c r="R733" s="335" t="str">
        <f>VLOOKUP(F733,'3-Productie normen'!A:P,16,FALSE)</f>
        <v>B</v>
      </c>
      <c r="S733" s="335"/>
      <c r="U733" s="336">
        <f t="shared" si="35"/>
        <v>1128</v>
      </c>
      <c r="V733" s="2"/>
    </row>
    <row r="734" spans="1:22" ht="14.1" customHeight="1">
      <c r="A734" s="75">
        <v>734</v>
      </c>
      <c r="B734" s="72" t="s">
        <v>44</v>
      </c>
      <c r="C734" s="539" t="s">
        <v>876</v>
      </c>
      <c r="D734" s="415" t="s">
        <v>1104</v>
      </c>
      <c r="E734" s="72" t="s">
        <v>1102</v>
      </c>
      <c r="F734" s="72" t="s">
        <v>76</v>
      </c>
      <c r="G734" s="72" t="s">
        <v>240</v>
      </c>
      <c r="H734" s="482" t="s">
        <v>196</v>
      </c>
      <c r="I734" s="537">
        <v>9</v>
      </c>
      <c r="J734" s="526"/>
      <c r="K734" s="333">
        <f t="shared" si="33"/>
        <v>120</v>
      </c>
      <c r="L734" s="534">
        <v>120</v>
      </c>
      <c r="M734" s="540"/>
      <c r="N734" s="247" t="e">
        <f>IF(L734="nio",0,IF(L734&gt;0,L734*I734/P734,0))*VLOOKUP(B734,'2-Kosten per locatie'!$A$14:$C$31,3,FALSE)</f>
        <v>#DIV/0!</v>
      </c>
      <c r="O734" s="247">
        <f>IF(M734&gt;0,M734*I734/Q734,0)*VLOOKUP(B734,'2-Kosten per locatie'!$A$14:$C$31,3,FALSE)</f>
        <v>0</v>
      </c>
      <c r="P734" s="334">
        <f>IF(L734="nio",0,IF(L734&gt;0,VLOOKUP(F734,'3-Productie normen'!A:O,VLOOKUP(L734,'3-Productie normen'!$B$38:$C$48,2,FALSE),FALSE)))*J734</f>
        <v>0</v>
      </c>
      <c r="Q734" s="334">
        <f t="shared" si="34"/>
        <v>0</v>
      </c>
      <c r="R734" s="335" t="str">
        <f>VLOOKUP(F734,'3-Productie normen'!A:P,16,FALSE)</f>
        <v>B</v>
      </c>
      <c r="S734" s="335"/>
      <c r="U734" s="336">
        <f t="shared" si="35"/>
        <v>1080</v>
      </c>
      <c r="V734" s="2"/>
    </row>
    <row r="735" spans="1:22" ht="14.1" customHeight="1">
      <c r="A735" s="75">
        <v>735</v>
      </c>
      <c r="B735" s="72" t="s">
        <v>44</v>
      </c>
      <c r="C735" s="539" t="s">
        <v>876</v>
      </c>
      <c r="D735" s="415" t="s">
        <v>1105</v>
      </c>
      <c r="E735" s="72" t="s">
        <v>1102</v>
      </c>
      <c r="F735" s="72" t="s">
        <v>76</v>
      </c>
      <c r="G735" s="72" t="s">
        <v>240</v>
      </c>
      <c r="H735" s="482" t="s">
        <v>196</v>
      </c>
      <c r="I735" s="537">
        <v>14.2</v>
      </c>
      <c r="J735" s="526"/>
      <c r="K735" s="333">
        <f t="shared" si="33"/>
        <v>120</v>
      </c>
      <c r="L735" s="534">
        <v>120</v>
      </c>
      <c r="M735" s="534"/>
      <c r="N735" s="247" t="e">
        <f>IF(L735="nio",0,IF(L735&gt;0,L735*I735/P735,0))*VLOOKUP(B735,'2-Kosten per locatie'!$A$14:$C$31,3,FALSE)</f>
        <v>#DIV/0!</v>
      </c>
      <c r="O735" s="247">
        <f>IF(M735&gt;0,M735*I735/Q735,0)*VLOOKUP(B735,'2-Kosten per locatie'!$A$14:$C$31,3,FALSE)</f>
        <v>0</v>
      </c>
      <c r="P735" s="334">
        <f>IF(L735="nio",0,IF(L735&gt;0,VLOOKUP(F735,'3-Productie normen'!A:O,VLOOKUP(L735,'3-Productie normen'!$B$38:$C$48,2,FALSE),FALSE)))*J735</f>
        <v>0</v>
      </c>
      <c r="Q735" s="334">
        <f t="shared" si="34"/>
        <v>0</v>
      </c>
      <c r="R735" s="335" t="str">
        <f>VLOOKUP(F735,'3-Productie normen'!A:P,16,FALSE)</f>
        <v>B</v>
      </c>
      <c r="S735" s="335"/>
      <c r="U735" s="336">
        <f t="shared" si="35"/>
        <v>1704</v>
      </c>
      <c r="V735" s="2"/>
    </row>
    <row r="736" spans="1:22" ht="14.1" customHeight="1">
      <c r="A736" s="75">
        <v>736</v>
      </c>
      <c r="B736" s="72" t="s">
        <v>44</v>
      </c>
      <c r="C736" s="539" t="s">
        <v>876</v>
      </c>
      <c r="D736" s="492" t="s">
        <v>1106</v>
      </c>
      <c r="E736" s="486" t="s">
        <v>940</v>
      </c>
      <c r="F736" s="58" t="s">
        <v>89</v>
      </c>
      <c r="G736" s="486" t="s">
        <v>240</v>
      </c>
      <c r="H736" s="482" t="s">
        <v>196</v>
      </c>
      <c r="I736" s="500">
        <v>83.7</v>
      </c>
      <c r="J736" s="526"/>
      <c r="K736" s="333">
        <f t="shared" si="33"/>
        <v>200</v>
      </c>
      <c r="L736" s="534">
        <v>200</v>
      </c>
      <c r="M736" s="534"/>
      <c r="N736" s="247" t="e">
        <f>IF(L736="nio",0,IF(L736&gt;0,L736*I736/P736,0))*VLOOKUP(B736,'2-Kosten per locatie'!$A$14:$C$31,3,FALSE)</f>
        <v>#DIV/0!</v>
      </c>
      <c r="O736" s="247">
        <f>IF(M736&gt;0,M736*I736/Q736,0)*VLOOKUP(B736,'2-Kosten per locatie'!$A$14:$C$31,3,FALSE)</f>
        <v>0</v>
      </c>
      <c r="P736" s="334">
        <f>IF(L736="nio",0,IF(L736&gt;0,VLOOKUP(F736,'3-Productie normen'!A:O,VLOOKUP(L736,'3-Productie normen'!$B$38:$C$48,2,FALSE),FALSE)))*J736</f>
        <v>0</v>
      </c>
      <c r="Q736" s="334">
        <f t="shared" si="34"/>
        <v>0</v>
      </c>
      <c r="R736" s="335" t="str">
        <f>VLOOKUP(F736,'3-Productie normen'!A:P,16,FALSE)</f>
        <v>L</v>
      </c>
      <c r="S736" s="335"/>
      <c r="U736" s="336">
        <f t="shared" si="35"/>
        <v>16740</v>
      </c>
      <c r="V736" s="2"/>
    </row>
    <row r="737" spans="1:22" ht="14.1" customHeight="1">
      <c r="A737" s="75">
        <v>737</v>
      </c>
      <c r="B737" s="72" t="s">
        <v>44</v>
      </c>
      <c r="C737" s="539" t="s">
        <v>876</v>
      </c>
      <c r="D737" s="415" t="s">
        <v>1107</v>
      </c>
      <c r="E737" s="72" t="s">
        <v>632</v>
      </c>
      <c r="F737" s="72" t="s">
        <v>86</v>
      </c>
      <c r="G737" s="72" t="s">
        <v>138</v>
      </c>
      <c r="H737" s="482" t="s">
        <v>138</v>
      </c>
      <c r="I737" s="537">
        <v>12</v>
      </c>
      <c r="J737" s="526"/>
      <c r="K737" s="333">
        <f t="shared" si="33"/>
        <v>200</v>
      </c>
      <c r="L737" s="534">
        <v>200</v>
      </c>
      <c r="M737" s="534"/>
      <c r="N737" s="247" t="e">
        <f>IF(L737="nio",0,IF(L737&gt;0,L737*I737/P737,0))*VLOOKUP(B737,'2-Kosten per locatie'!$A$14:$C$31,3,FALSE)</f>
        <v>#DIV/0!</v>
      </c>
      <c r="O737" s="247">
        <f>IF(M737&gt;0,M737*I737/Q737,0)*VLOOKUP(B737,'2-Kosten per locatie'!$A$14:$C$31,3,FALSE)</f>
        <v>0</v>
      </c>
      <c r="P737" s="334">
        <f>IF(L737="nio",0,IF(L737&gt;0,VLOOKUP(F737,'3-Productie normen'!A:O,VLOOKUP(L737,'3-Productie normen'!$B$38:$C$48,2,FALSE),FALSE)))*J737</f>
        <v>0</v>
      </c>
      <c r="Q737" s="334">
        <f t="shared" si="34"/>
        <v>0</v>
      </c>
      <c r="R737" s="335" t="str">
        <f>VLOOKUP(F737,'3-Productie normen'!A:P,16,FALSE)</f>
        <v>V</v>
      </c>
      <c r="S737" s="335"/>
      <c r="U737" s="336">
        <f t="shared" si="35"/>
        <v>2400</v>
      </c>
      <c r="V737" s="2"/>
    </row>
    <row r="738" spans="1:22" ht="14.1" customHeight="1">
      <c r="A738" s="75">
        <v>738</v>
      </c>
      <c r="B738" s="72" t="s">
        <v>44</v>
      </c>
      <c r="C738" s="539" t="s">
        <v>876</v>
      </c>
      <c r="D738" s="415" t="s">
        <v>1108</v>
      </c>
      <c r="E738" s="72" t="s">
        <v>886</v>
      </c>
      <c r="F738" s="72" t="s">
        <v>76</v>
      </c>
      <c r="G738" s="72" t="s">
        <v>240</v>
      </c>
      <c r="H738" s="482" t="s">
        <v>196</v>
      </c>
      <c r="I738" s="537">
        <v>35.200000000000003</v>
      </c>
      <c r="J738" s="526"/>
      <c r="K738" s="333">
        <f t="shared" si="33"/>
        <v>120</v>
      </c>
      <c r="L738" s="534">
        <v>120</v>
      </c>
      <c r="M738" s="534"/>
      <c r="N738" s="247" t="e">
        <f>IF(L738="nio",0,IF(L738&gt;0,L738*I738/P738,0))*VLOOKUP(B738,'2-Kosten per locatie'!$A$14:$C$31,3,FALSE)</f>
        <v>#DIV/0!</v>
      </c>
      <c r="O738" s="247">
        <f>IF(M738&gt;0,M738*I738/Q738,0)*VLOOKUP(B738,'2-Kosten per locatie'!$A$14:$C$31,3,FALSE)</f>
        <v>0</v>
      </c>
      <c r="P738" s="334">
        <f>IF(L738="nio",0,IF(L738&gt;0,VLOOKUP(F738,'3-Productie normen'!A:O,VLOOKUP(L738,'3-Productie normen'!$B$38:$C$48,2,FALSE),FALSE)))*J738</f>
        <v>0</v>
      </c>
      <c r="Q738" s="334">
        <f t="shared" si="34"/>
        <v>0</v>
      </c>
      <c r="R738" s="335" t="str">
        <f>VLOOKUP(F738,'3-Productie normen'!A:P,16,FALSE)</f>
        <v>B</v>
      </c>
      <c r="S738" s="335"/>
      <c r="U738" s="336">
        <f t="shared" si="35"/>
        <v>4224</v>
      </c>
      <c r="V738" s="2"/>
    </row>
    <row r="739" spans="1:22" ht="14.1" customHeight="1">
      <c r="A739" s="75">
        <v>739</v>
      </c>
      <c r="B739" s="72" t="s">
        <v>44</v>
      </c>
      <c r="C739" s="539" t="s">
        <v>876</v>
      </c>
      <c r="D739" s="415" t="s">
        <v>1109</v>
      </c>
      <c r="E739" s="72" t="s">
        <v>940</v>
      </c>
      <c r="F739" s="72" t="s">
        <v>89</v>
      </c>
      <c r="G739" s="72" t="s">
        <v>240</v>
      </c>
      <c r="H739" s="482" t="s">
        <v>196</v>
      </c>
      <c r="I739" s="537">
        <v>49.2</v>
      </c>
      <c r="J739" s="526"/>
      <c r="K739" s="333">
        <f t="shared" si="33"/>
        <v>200</v>
      </c>
      <c r="L739" s="534">
        <v>200</v>
      </c>
      <c r="M739" s="534"/>
      <c r="N739" s="247" t="e">
        <f>IF(L739="nio",0,IF(L739&gt;0,L739*I739/P739,0))*VLOOKUP(B739,'2-Kosten per locatie'!$A$14:$C$31,3,FALSE)</f>
        <v>#DIV/0!</v>
      </c>
      <c r="O739" s="247">
        <f>IF(M739&gt;0,M739*I739/Q739,0)*VLOOKUP(B739,'2-Kosten per locatie'!$A$14:$C$31,3,FALSE)</f>
        <v>0</v>
      </c>
      <c r="P739" s="334">
        <f>IF(L739="nio",0,IF(L739&gt;0,VLOOKUP(F739,'3-Productie normen'!A:O,VLOOKUP(L739,'3-Productie normen'!$B$38:$C$48,2,FALSE),FALSE)))*J739</f>
        <v>0</v>
      </c>
      <c r="Q739" s="334">
        <f t="shared" si="34"/>
        <v>0</v>
      </c>
      <c r="R739" s="335" t="str">
        <f>VLOOKUP(F739,'3-Productie normen'!A:P,16,FALSE)</f>
        <v>L</v>
      </c>
      <c r="S739" s="335"/>
      <c r="U739" s="336">
        <f t="shared" si="35"/>
        <v>9840</v>
      </c>
      <c r="V739" s="2"/>
    </row>
    <row r="740" spans="1:22" ht="14.1" customHeight="1">
      <c r="A740" s="75">
        <v>740</v>
      </c>
      <c r="B740" s="72" t="s">
        <v>44</v>
      </c>
      <c r="C740" s="539" t="s">
        <v>876</v>
      </c>
      <c r="D740" s="415" t="s">
        <v>1110</v>
      </c>
      <c r="E740" s="72" t="s">
        <v>632</v>
      </c>
      <c r="F740" s="72" t="s">
        <v>86</v>
      </c>
      <c r="G740" s="72" t="s">
        <v>138</v>
      </c>
      <c r="H740" s="482" t="s">
        <v>138</v>
      </c>
      <c r="I740" s="537">
        <v>60.4</v>
      </c>
      <c r="J740" s="526"/>
      <c r="K740" s="333">
        <f t="shared" si="33"/>
        <v>200</v>
      </c>
      <c r="L740" s="534">
        <v>200</v>
      </c>
      <c r="M740" s="534"/>
      <c r="N740" s="247" t="e">
        <f>IF(L740="nio",0,IF(L740&gt;0,L740*I740/P740,0))*VLOOKUP(B740,'2-Kosten per locatie'!$A$14:$C$31,3,FALSE)</f>
        <v>#DIV/0!</v>
      </c>
      <c r="O740" s="247">
        <f>IF(M740&gt;0,M740*I740/Q740,0)*VLOOKUP(B740,'2-Kosten per locatie'!$A$14:$C$31,3,FALSE)</f>
        <v>0</v>
      </c>
      <c r="P740" s="334">
        <f>IF(L740="nio",0,IF(L740&gt;0,VLOOKUP(F740,'3-Productie normen'!A:O,VLOOKUP(L740,'3-Productie normen'!$B$38:$C$48,2,FALSE),FALSE)))*J740</f>
        <v>0</v>
      </c>
      <c r="Q740" s="334">
        <f t="shared" si="34"/>
        <v>0</v>
      </c>
      <c r="R740" s="335" t="str">
        <f>VLOOKUP(F740,'3-Productie normen'!A:P,16,FALSE)</f>
        <v>V</v>
      </c>
      <c r="S740" s="335"/>
      <c r="U740" s="336">
        <f t="shared" si="35"/>
        <v>12080</v>
      </c>
      <c r="V740" s="2"/>
    </row>
    <row r="741" spans="1:22" ht="14.1" customHeight="1">
      <c r="A741" s="75">
        <v>741</v>
      </c>
      <c r="B741" s="72" t="s">
        <v>44</v>
      </c>
      <c r="C741" s="539" t="s">
        <v>876</v>
      </c>
      <c r="D741" s="415" t="s">
        <v>1111</v>
      </c>
      <c r="E741" s="72" t="s">
        <v>908</v>
      </c>
      <c r="F741" s="72" t="s">
        <v>95</v>
      </c>
      <c r="G741" s="72" t="s">
        <v>186</v>
      </c>
      <c r="H741" s="482" t="s">
        <v>187</v>
      </c>
      <c r="I741" s="537">
        <v>14.3</v>
      </c>
      <c r="J741" s="526"/>
      <c r="K741" s="333">
        <f t="shared" si="33"/>
        <v>400</v>
      </c>
      <c r="L741" s="534">
        <v>200</v>
      </c>
      <c r="M741" s="540">
        <v>200</v>
      </c>
      <c r="N741" s="247" t="e">
        <f>IF(L741="nio",0,IF(L741&gt;0,L741*I741/P741,0))*VLOOKUP(B741,'2-Kosten per locatie'!$A$14:$C$31,3,FALSE)</f>
        <v>#DIV/0!</v>
      </c>
      <c r="O741" s="247" t="e">
        <f>IF(M741&gt;0,M741*I741/Q741,0)*VLOOKUP(B741,'2-Kosten per locatie'!$A$14:$C$31,3,FALSE)</f>
        <v>#DIV/0!</v>
      </c>
      <c r="P741" s="334">
        <f>IF(L741="nio",0,IF(L741&gt;0,VLOOKUP(F741,'3-Productie normen'!A:O,VLOOKUP(L741,'3-Productie normen'!$B$38:$C$48,2,FALSE),FALSE)))*J741</f>
        <v>0</v>
      </c>
      <c r="Q741" s="334">
        <f t="shared" si="34"/>
        <v>0</v>
      </c>
      <c r="R741" s="335" t="str">
        <f>VLOOKUP(F741,'3-Productie normen'!A:P,16,FALSE)</f>
        <v>S</v>
      </c>
      <c r="S741" s="335"/>
      <c r="U741" s="336">
        <f t="shared" si="35"/>
        <v>5720</v>
      </c>
      <c r="V741" s="2"/>
    </row>
    <row r="742" spans="1:22" ht="14.1" customHeight="1">
      <c r="A742" s="75">
        <v>742</v>
      </c>
      <c r="B742" s="72" t="s">
        <v>44</v>
      </c>
      <c r="C742" s="539" t="s">
        <v>876</v>
      </c>
      <c r="D742" s="415" t="s">
        <v>1112</v>
      </c>
      <c r="E742" s="72" t="s">
        <v>696</v>
      </c>
      <c r="F742" s="72" t="s">
        <v>95</v>
      </c>
      <c r="G742" s="72" t="s">
        <v>186</v>
      </c>
      <c r="H742" s="482" t="s">
        <v>187</v>
      </c>
      <c r="I742" s="537">
        <v>1</v>
      </c>
      <c r="J742" s="526"/>
      <c r="K742" s="333">
        <f t="shared" si="33"/>
        <v>400</v>
      </c>
      <c r="L742" s="534">
        <v>200</v>
      </c>
      <c r="M742" s="540">
        <v>200</v>
      </c>
      <c r="N742" s="247" t="e">
        <f>IF(L742="nio",0,IF(L742&gt;0,L742*I742/P742,0))*VLOOKUP(B742,'2-Kosten per locatie'!$A$14:$C$31,3,FALSE)</f>
        <v>#DIV/0!</v>
      </c>
      <c r="O742" s="247" t="e">
        <f>IF(M742&gt;0,M742*I742/Q742,0)*VLOOKUP(B742,'2-Kosten per locatie'!$A$14:$C$31,3,FALSE)</f>
        <v>#DIV/0!</v>
      </c>
      <c r="P742" s="334">
        <f>IF(L742="nio",0,IF(L742&gt;0,VLOOKUP(F742,'3-Productie normen'!A:O,VLOOKUP(L742,'3-Productie normen'!$B$38:$C$48,2,FALSE),FALSE)))*J742</f>
        <v>0</v>
      </c>
      <c r="Q742" s="334">
        <f t="shared" si="34"/>
        <v>0</v>
      </c>
      <c r="R742" s="335" t="str">
        <f>VLOOKUP(F742,'3-Productie normen'!A:P,16,FALSE)</f>
        <v>S</v>
      </c>
      <c r="S742" s="335"/>
      <c r="U742" s="336">
        <f t="shared" si="35"/>
        <v>400</v>
      </c>
      <c r="V742" s="2"/>
    </row>
    <row r="743" spans="1:22" ht="14.1" customHeight="1">
      <c r="A743" s="75">
        <v>743</v>
      </c>
      <c r="B743" s="72" t="s">
        <v>44</v>
      </c>
      <c r="C743" s="539" t="s">
        <v>876</v>
      </c>
      <c r="D743" s="415" t="s">
        <v>1113</v>
      </c>
      <c r="E743" s="72" t="s">
        <v>696</v>
      </c>
      <c r="F743" s="72" t="s">
        <v>95</v>
      </c>
      <c r="G743" s="72" t="s">
        <v>186</v>
      </c>
      <c r="H743" s="482" t="s">
        <v>187</v>
      </c>
      <c r="I743" s="537">
        <v>1</v>
      </c>
      <c r="J743" s="526"/>
      <c r="K743" s="333">
        <f t="shared" si="33"/>
        <v>400</v>
      </c>
      <c r="L743" s="534">
        <v>200</v>
      </c>
      <c r="M743" s="540">
        <v>200</v>
      </c>
      <c r="N743" s="247" t="e">
        <f>IF(L743="nio",0,IF(L743&gt;0,L743*I743/P743,0))*VLOOKUP(B743,'2-Kosten per locatie'!$A$14:$C$31,3,FALSE)</f>
        <v>#DIV/0!</v>
      </c>
      <c r="O743" s="247" t="e">
        <f>IF(M743&gt;0,M743*I743/Q743,0)*VLOOKUP(B743,'2-Kosten per locatie'!$A$14:$C$31,3,FALSE)</f>
        <v>#DIV/0!</v>
      </c>
      <c r="P743" s="334">
        <f>IF(L743="nio",0,IF(L743&gt;0,VLOOKUP(F743,'3-Productie normen'!A:O,VLOOKUP(L743,'3-Productie normen'!$B$38:$C$48,2,FALSE),FALSE)))*J743</f>
        <v>0</v>
      </c>
      <c r="Q743" s="334">
        <f t="shared" si="34"/>
        <v>0</v>
      </c>
      <c r="R743" s="335" t="str">
        <f>VLOOKUP(F743,'3-Productie normen'!A:P,16,FALSE)</f>
        <v>S</v>
      </c>
      <c r="S743" s="335"/>
      <c r="U743" s="336">
        <f t="shared" si="35"/>
        <v>400</v>
      </c>
      <c r="V743" s="2"/>
    </row>
    <row r="744" spans="1:22" ht="14.1" customHeight="1">
      <c r="A744" s="75">
        <v>744</v>
      </c>
      <c r="B744" s="72" t="s">
        <v>44</v>
      </c>
      <c r="C744" s="539" t="s">
        <v>876</v>
      </c>
      <c r="D744" s="415" t="s">
        <v>1114</v>
      </c>
      <c r="E744" s="72" t="s">
        <v>696</v>
      </c>
      <c r="F744" s="72" t="s">
        <v>95</v>
      </c>
      <c r="G744" s="72" t="s">
        <v>186</v>
      </c>
      <c r="H744" s="482" t="s">
        <v>187</v>
      </c>
      <c r="I744" s="537">
        <v>1</v>
      </c>
      <c r="J744" s="526"/>
      <c r="K744" s="333">
        <f t="shared" si="33"/>
        <v>400</v>
      </c>
      <c r="L744" s="534">
        <v>200</v>
      </c>
      <c r="M744" s="540">
        <v>200</v>
      </c>
      <c r="N744" s="247" t="e">
        <f>IF(L744="nio",0,IF(L744&gt;0,L744*I744/P744,0))*VLOOKUP(B744,'2-Kosten per locatie'!$A$14:$C$31,3,FALSE)</f>
        <v>#DIV/0!</v>
      </c>
      <c r="O744" s="247" t="e">
        <f>IF(M744&gt;0,M744*I744/Q744,0)*VLOOKUP(B744,'2-Kosten per locatie'!$A$14:$C$31,3,FALSE)</f>
        <v>#DIV/0!</v>
      </c>
      <c r="P744" s="334">
        <f>IF(L744="nio",0,IF(L744&gt;0,VLOOKUP(F744,'3-Productie normen'!A:O,VLOOKUP(L744,'3-Productie normen'!$B$38:$C$48,2,FALSE),FALSE)))*J744</f>
        <v>0</v>
      </c>
      <c r="Q744" s="334">
        <f t="shared" si="34"/>
        <v>0</v>
      </c>
      <c r="R744" s="335" t="str">
        <f>VLOOKUP(F744,'3-Productie normen'!A:P,16,FALSE)</f>
        <v>S</v>
      </c>
      <c r="S744" s="335"/>
      <c r="U744" s="336">
        <f t="shared" si="35"/>
        <v>400</v>
      </c>
      <c r="V744" s="2"/>
    </row>
    <row r="745" spans="1:22" ht="14.1" customHeight="1">
      <c r="A745" s="75">
        <v>745</v>
      </c>
      <c r="B745" s="72" t="s">
        <v>44</v>
      </c>
      <c r="C745" s="539" t="s">
        <v>876</v>
      </c>
      <c r="D745" s="415" t="s">
        <v>1115</v>
      </c>
      <c r="E745" s="72" t="s">
        <v>901</v>
      </c>
      <c r="F745" s="72" t="s">
        <v>95</v>
      </c>
      <c r="G745" s="72" t="s">
        <v>186</v>
      </c>
      <c r="H745" s="482" t="s">
        <v>187</v>
      </c>
      <c r="I745" s="537">
        <v>13.5</v>
      </c>
      <c r="J745" s="526"/>
      <c r="K745" s="333">
        <f t="shared" si="33"/>
        <v>400</v>
      </c>
      <c r="L745" s="534">
        <v>200</v>
      </c>
      <c r="M745" s="540">
        <v>200</v>
      </c>
      <c r="N745" s="247" t="e">
        <f>IF(L745="nio",0,IF(L745&gt;0,L745*I745/P745,0))*VLOOKUP(B745,'2-Kosten per locatie'!$A$14:$C$31,3,FALSE)</f>
        <v>#DIV/0!</v>
      </c>
      <c r="O745" s="247" t="e">
        <f>IF(M745&gt;0,M745*I745/Q745,0)*VLOOKUP(B745,'2-Kosten per locatie'!$A$14:$C$31,3,FALSE)</f>
        <v>#DIV/0!</v>
      </c>
      <c r="P745" s="334">
        <f>IF(L745="nio",0,IF(L745&gt;0,VLOOKUP(F745,'3-Productie normen'!A:O,VLOOKUP(L745,'3-Productie normen'!$B$38:$C$48,2,FALSE),FALSE)))*J745</f>
        <v>0</v>
      </c>
      <c r="Q745" s="334">
        <f t="shared" si="34"/>
        <v>0</v>
      </c>
      <c r="R745" s="335" t="str">
        <f>VLOOKUP(F745,'3-Productie normen'!A:P,16,FALSE)</f>
        <v>S</v>
      </c>
      <c r="S745" s="335"/>
      <c r="U745" s="336">
        <f t="shared" si="35"/>
        <v>5400</v>
      </c>
      <c r="V745" s="2"/>
    </row>
    <row r="746" spans="1:22" ht="14.1" customHeight="1">
      <c r="A746" s="75">
        <v>746</v>
      </c>
      <c r="B746" s="72" t="s">
        <v>44</v>
      </c>
      <c r="C746" s="539" t="s">
        <v>876</v>
      </c>
      <c r="D746" s="415" t="s">
        <v>1116</v>
      </c>
      <c r="E746" s="72" t="s">
        <v>690</v>
      </c>
      <c r="F746" s="72" t="s">
        <v>95</v>
      </c>
      <c r="G746" s="72" t="s">
        <v>186</v>
      </c>
      <c r="H746" s="482" t="s">
        <v>187</v>
      </c>
      <c r="I746" s="537">
        <v>1</v>
      </c>
      <c r="J746" s="526"/>
      <c r="K746" s="333">
        <f t="shared" si="33"/>
        <v>400</v>
      </c>
      <c r="L746" s="534">
        <v>200</v>
      </c>
      <c r="M746" s="540">
        <v>200</v>
      </c>
      <c r="N746" s="247" t="e">
        <f>IF(L746="nio",0,IF(L746&gt;0,L746*I746/P746,0))*VLOOKUP(B746,'2-Kosten per locatie'!$A$14:$C$31,3,FALSE)</f>
        <v>#DIV/0!</v>
      </c>
      <c r="O746" s="247" t="e">
        <f>IF(M746&gt;0,M746*I746/Q746,0)*VLOOKUP(B746,'2-Kosten per locatie'!$A$14:$C$31,3,FALSE)</f>
        <v>#DIV/0!</v>
      </c>
      <c r="P746" s="334">
        <f>IF(L746="nio",0,IF(L746&gt;0,VLOOKUP(F746,'3-Productie normen'!A:O,VLOOKUP(L746,'3-Productie normen'!$B$38:$C$48,2,FALSE),FALSE)))*J746</f>
        <v>0</v>
      </c>
      <c r="Q746" s="334">
        <f t="shared" si="34"/>
        <v>0</v>
      </c>
      <c r="R746" s="335" t="str">
        <f>VLOOKUP(F746,'3-Productie normen'!A:P,16,FALSE)</f>
        <v>S</v>
      </c>
      <c r="S746" s="335"/>
      <c r="U746" s="336">
        <f t="shared" si="35"/>
        <v>400</v>
      </c>
      <c r="V746" s="2"/>
    </row>
    <row r="747" spans="1:22" ht="14.1" customHeight="1">
      <c r="A747" s="75">
        <v>747</v>
      </c>
      <c r="B747" s="72" t="s">
        <v>44</v>
      </c>
      <c r="C747" s="539" t="s">
        <v>876</v>
      </c>
      <c r="D747" s="415" t="s">
        <v>1117</v>
      </c>
      <c r="E747" s="72" t="s">
        <v>690</v>
      </c>
      <c r="F747" s="72" t="s">
        <v>95</v>
      </c>
      <c r="G747" s="72" t="s">
        <v>186</v>
      </c>
      <c r="H747" s="482" t="s">
        <v>187</v>
      </c>
      <c r="I747" s="537">
        <v>1</v>
      </c>
      <c r="J747" s="526"/>
      <c r="K747" s="333">
        <f t="shared" si="33"/>
        <v>400</v>
      </c>
      <c r="L747" s="534">
        <v>200</v>
      </c>
      <c r="M747" s="540">
        <v>200</v>
      </c>
      <c r="N747" s="247" t="e">
        <f>IF(L747="nio",0,IF(L747&gt;0,L747*I747/P747,0))*VLOOKUP(B747,'2-Kosten per locatie'!$A$14:$C$31,3,FALSE)</f>
        <v>#DIV/0!</v>
      </c>
      <c r="O747" s="247" t="e">
        <f>IF(M747&gt;0,M747*I747/Q747,0)*VLOOKUP(B747,'2-Kosten per locatie'!$A$14:$C$31,3,FALSE)</f>
        <v>#DIV/0!</v>
      </c>
      <c r="P747" s="334">
        <f>IF(L747="nio",0,IF(L747&gt;0,VLOOKUP(F747,'3-Productie normen'!A:O,VLOOKUP(L747,'3-Productie normen'!$B$38:$C$48,2,FALSE),FALSE)))*J747</f>
        <v>0</v>
      </c>
      <c r="Q747" s="334">
        <f t="shared" si="34"/>
        <v>0</v>
      </c>
      <c r="R747" s="335" t="str">
        <f>VLOOKUP(F747,'3-Productie normen'!A:P,16,FALSE)</f>
        <v>S</v>
      </c>
      <c r="S747" s="335"/>
      <c r="U747" s="336">
        <f t="shared" si="35"/>
        <v>400</v>
      </c>
      <c r="V747" s="2"/>
    </row>
    <row r="748" spans="1:22" ht="14.1" customHeight="1">
      <c r="A748" s="75">
        <v>748</v>
      </c>
      <c r="B748" s="72" t="s">
        <v>44</v>
      </c>
      <c r="C748" s="539" t="s">
        <v>876</v>
      </c>
      <c r="D748" s="415" t="s">
        <v>1118</v>
      </c>
      <c r="E748" s="72" t="s">
        <v>690</v>
      </c>
      <c r="F748" s="72" t="s">
        <v>95</v>
      </c>
      <c r="G748" s="72" t="s">
        <v>186</v>
      </c>
      <c r="H748" s="482" t="s">
        <v>187</v>
      </c>
      <c r="I748" s="537">
        <v>1</v>
      </c>
      <c r="J748" s="526"/>
      <c r="K748" s="333">
        <f t="shared" si="33"/>
        <v>400</v>
      </c>
      <c r="L748" s="534">
        <v>200</v>
      </c>
      <c r="M748" s="540">
        <v>200</v>
      </c>
      <c r="N748" s="247" t="e">
        <f>IF(L748="nio",0,IF(L748&gt;0,L748*I748/P748,0))*VLOOKUP(B748,'2-Kosten per locatie'!$A$14:$C$31,3,FALSE)</f>
        <v>#DIV/0!</v>
      </c>
      <c r="O748" s="247" t="e">
        <f>IF(M748&gt;0,M748*I748/Q748,0)*VLOOKUP(B748,'2-Kosten per locatie'!$A$14:$C$31,3,FALSE)</f>
        <v>#DIV/0!</v>
      </c>
      <c r="P748" s="334">
        <f>IF(L748="nio",0,IF(L748&gt;0,VLOOKUP(F748,'3-Productie normen'!A:O,VLOOKUP(L748,'3-Productie normen'!$B$38:$C$48,2,FALSE),FALSE)))*J748</f>
        <v>0</v>
      </c>
      <c r="Q748" s="334">
        <f t="shared" si="34"/>
        <v>0</v>
      </c>
      <c r="R748" s="335" t="str">
        <f>VLOOKUP(F748,'3-Productie normen'!A:P,16,FALSE)</f>
        <v>S</v>
      </c>
      <c r="S748" s="335"/>
      <c r="U748" s="336">
        <f t="shared" si="35"/>
        <v>400</v>
      </c>
      <c r="V748" s="2"/>
    </row>
    <row r="749" spans="1:22" ht="14.1" customHeight="1">
      <c r="A749" s="75">
        <v>749</v>
      </c>
      <c r="B749" s="72" t="s">
        <v>44</v>
      </c>
      <c r="C749" s="539" t="s">
        <v>876</v>
      </c>
      <c r="D749" s="415" t="s">
        <v>1119</v>
      </c>
      <c r="E749" s="72" t="s">
        <v>690</v>
      </c>
      <c r="F749" s="72" t="s">
        <v>95</v>
      </c>
      <c r="G749" s="72" t="s">
        <v>186</v>
      </c>
      <c r="H749" s="482" t="s">
        <v>187</v>
      </c>
      <c r="I749" s="537">
        <v>1</v>
      </c>
      <c r="J749" s="526"/>
      <c r="K749" s="333">
        <f t="shared" si="33"/>
        <v>400</v>
      </c>
      <c r="L749" s="534">
        <v>200</v>
      </c>
      <c r="M749" s="540">
        <v>200</v>
      </c>
      <c r="N749" s="247" t="e">
        <f>IF(L749="nio",0,IF(L749&gt;0,L749*I749/P749,0))*VLOOKUP(B749,'2-Kosten per locatie'!$A$14:$C$31,3,FALSE)</f>
        <v>#DIV/0!</v>
      </c>
      <c r="O749" s="247" t="e">
        <f>IF(M749&gt;0,M749*I749/Q749,0)*VLOOKUP(B749,'2-Kosten per locatie'!$A$14:$C$31,3,FALSE)</f>
        <v>#DIV/0!</v>
      </c>
      <c r="P749" s="334">
        <f>IF(L749="nio",0,IF(L749&gt;0,VLOOKUP(F749,'3-Productie normen'!A:O,VLOOKUP(L749,'3-Productie normen'!$B$38:$C$48,2,FALSE),FALSE)))*J749</f>
        <v>0</v>
      </c>
      <c r="Q749" s="334">
        <f t="shared" si="34"/>
        <v>0</v>
      </c>
      <c r="R749" s="335" t="str">
        <f>VLOOKUP(F749,'3-Productie normen'!A:P,16,FALSE)</f>
        <v>S</v>
      </c>
      <c r="S749" s="335"/>
      <c r="U749" s="336">
        <f t="shared" si="35"/>
        <v>400</v>
      </c>
      <c r="V749" s="2"/>
    </row>
    <row r="750" spans="1:22" ht="14.1" customHeight="1">
      <c r="A750" s="75">
        <v>750</v>
      </c>
      <c r="B750" s="72" t="s">
        <v>44</v>
      </c>
      <c r="C750" s="539" t="s">
        <v>876</v>
      </c>
      <c r="D750" s="415" t="s">
        <v>1120</v>
      </c>
      <c r="E750" s="72" t="s">
        <v>690</v>
      </c>
      <c r="F750" s="72" t="s">
        <v>95</v>
      </c>
      <c r="G750" s="72" t="s">
        <v>186</v>
      </c>
      <c r="H750" s="482" t="s">
        <v>187</v>
      </c>
      <c r="I750" s="537">
        <v>1</v>
      </c>
      <c r="J750" s="526"/>
      <c r="K750" s="333">
        <f t="shared" si="33"/>
        <v>400</v>
      </c>
      <c r="L750" s="534">
        <v>200</v>
      </c>
      <c r="M750" s="540">
        <v>200</v>
      </c>
      <c r="N750" s="247" t="e">
        <f>IF(L750="nio",0,IF(L750&gt;0,L750*I750/P750,0))*VLOOKUP(B750,'2-Kosten per locatie'!$A$14:$C$31,3,FALSE)</f>
        <v>#DIV/0!</v>
      </c>
      <c r="O750" s="247" t="e">
        <f>IF(M750&gt;0,M750*I750/Q750,0)*VLOOKUP(B750,'2-Kosten per locatie'!$A$14:$C$31,3,FALSE)</f>
        <v>#DIV/0!</v>
      </c>
      <c r="P750" s="334">
        <f>IF(L750="nio",0,IF(L750&gt;0,VLOOKUP(F750,'3-Productie normen'!A:O,VLOOKUP(L750,'3-Productie normen'!$B$38:$C$48,2,FALSE),FALSE)))*J750</f>
        <v>0</v>
      </c>
      <c r="Q750" s="334">
        <f t="shared" si="34"/>
        <v>0</v>
      </c>
      <c r="R750" s="335" t="str">
        <f>VLOOKUP(F750,'3-Productie normen'!A:P,16,FALSE)</f>
        <v>S</v>
      </c>
      <c r="S750" s="335"/>
      <c r="U750" s="336">
        <f t="shared" si="35"/>
        <v>400</v>
      </c>
      <c r="V750" s="2"/>
    </row>
    <row r="751" spans="1:22" ht="14.1" customHeight="1">
      <c r="A751" s="75">
        <v>751</v>
      </c>
      <c r="B751" s="72" t="s">
        <v>44</v>
      </c>
      <c r="C751" s="539" t="s">
        <v>876</v>
      </c>
      <c r="D751" s="415" t="s">
        <v>1121</v>
      </c>
      <c r="E751" s="72" t="s">
        <v>897</v>
      </c>
      <c r="F751" s="72" t="s">
        <v>97</v>
      </c>
      <c r="G751" s="72" t="s">
        <v>138</v>
      </c>
      <c r="H751" s="482" t="s">
        <v>138</v>
      </c>
      <c r="I751" s="537">
        <v>20.399999999999999</v>
      </c>
      <c r="J751" s="526"/>
      <c r="K751" s="333">
        <f t="shared" si="33"/>
        <v>200</v>
      </c>
      <c r="L751" s="534">
        <v>200</v>
      </c>
      <c r="M751" s="540"/>
      <c r="N751" s="247" t="e">
        <f>IF(L751="nio",0,IF(L751&gt;0,L751*I751/P751,0))*VLOOKUP(B751,'2-Kosten per locatie'!$A$14:$C$31,3,FALSE)</f>
        <v>#DIV/0!</v>
      </c>
      <c r="O751" s="247">
        <f>IF(M751&gt;0,M751*I751/Q751,0)*VLOOKUP(B751,'2-Kosten per locatie'!$A$14:$C$31,3,FALSE)</f>
        <v>0</v>
      </c>
      <c r="P751" s="334">
        <f>IF(L751="nio",0,IF(L751&gt;0,VLOOKUP(F751,'3-Productie normen'!A:O,VLOOKUP(L751,'3-Productie normen'!$B$38:$C$48,2,FALSE),FALSE)))*J751</f>
        <v>0</v>
      </c>
      <c r="Q751" s="334">
        <f t="shared" si="34"/>
        <v>0</v>
      </c>
      <c r="R751" s="335" t="str">
        <f>VLOOKUP(F751,'3-Productie normen'!A:P,16,FALSE)</f>
        <v>V</v>
      </c>
      <c r="S751" s="335"/>
      <c r="U751" s="336">
        <f t="shared" si="35"/>
        <v>4079.9999999999995</v>
      </c>
      <c r="V751" s="2"/>
    </row>
    <row r="752" spans="1:22" ht="14.1" customHeight="1">
      <c r="A752" s="75">
        <v>752</v>
      </c>
      <c r="B752" s="72" t="s">
        <v>44</v>
      </c>
      <c r="C752" s="539" t="s">
        <v>876</v>
      </c>
      <c r="D752" s="415" t="s">
        <v>1122</v>
      </c>
      <c r="E752" s="72" t="s">
        <v>940</v>
      </c>
      <c r="F752" s="72" t="s">
        <v>89</v>
      </c>
      <c r="G752" s="72" t="s">
        <v>138</v>
      </c>
      <c r="H752" s="482" t="s">
        <v>138</v>
      </c>
      <c r="I752" s="537">
        <v>49.2</v>
      </c>
      <c r="J752" s="526"/>
      <c r="K752" s="333">
        <f t="shared" si="33"/>
        <v>200</v>
      </c>
      <c r="L752" s="534">
        <v>200</v>
      </c>
      <c r="M752" s="540"/>
      <c r="N752" s="247" t="e">
        <f>IF(L752="nio",0,IF(L752&gt;0,L752*I752/P752,0))*VLOOKUP(B752,'2-Kosten per locatie'!$A$14:$C$31,3,FALSE)</f>
        <v>#DIV/0!</v>
      </c>
      <c r="O752" s="247">
        <f>IF(M752&gt;0,M752*I752/Q752,0)*VLOOKUP(B752,'2-Kosten per locatie'!$A$14:$C$31,3,FALSE)</f>
        <v>0</v>
      </c>
      <c r="P752" s="334">
        <f>IF(L752="nio",0,IF(L752&gt;0,VLOOKUP(F752,'3-Productie normen'!A:O,VLOOKUP(L752,'3-Productie normen'!$B$38:$C$48,2,FALSE),FALSE)))*J752</f>
        <v>0</v>
      </c>
      <c r="Q752" s="334">
        <f t="shared" si="34"/>
        <v>0</v>
      </c>
      <c r="R752" s="335" t="str">
        <f>VLOOKUP(F752,'3-Productie normen'!A:P,16,FALSE)</f>
        <v>L</v>
      </c>
      <c r="S752" s="335"/>
      <c r="U752" s="336">
        <f t="shared" si="35"/>
        <v>9840</v>
      </c>
      <c r="V752" s="2"/>
    </row>
    <row r="753" spans="1:22" ht="14.1" customHeight="1">
      <c r="A753" s="75">
        <v>753</v>
      </c>
      <c r="B753" s="72" t="s">
        <v>44</v>
      </c>
      <c r="C753" s="539" t="s">
        <v>876</v>
      </c>
      <c r="D753" s="415" t="s">
        <v>1123</v>
      </c>
      <c r="E753" s="72" t="s">
        <v>632</v>
      </c>
      <c r="F753" s="72" t="s">
        <v>86</v>
      </c>
      <c r="G753" s="72" t="s">
        <v>138</v>
      </c>
      <c r="H753" s="482" t="s">
        <v>138</v>
      </c>
      <c r="I753" s="537">
        <v>73.900000000000006</v>
      </c>
      <c r="J753" s="526"/>
      <c r="K753" s="333">
        <f t="shared" si="33"/>
        <v>200</v>
      </c>
      <c r="L753" s="534">
        <v>200</v>
      </c>
      <c r="M753" s="540"/>
      <c r="N753" s="247" t="e">
        <f>IF(L753="nio",0,IF(L753&gt;0,L753*I753/P753,0))*VLOOKUP(B753,'2-Kosten per locatie'!$A$14:$C$31,3,FALSE)</f>
        <v>#DIV/0!</v>
      </c>
      <c r="O753" s="247">
        <f>IF(M753&gt;0,M753*I753/Q753,0)*VLOOKUP(B753,'2-Kosten per locatie'!$A$14:$C$31,3,FALSE)</f>
        <v>0</v>
      </c>
      <c r="P753" s="334">
        <f>IF(L753="nio",0,IF(L753&gt;0,VLOOKUP(F753,'3-Productie normen'!A:O,VLOOKUP(L753,'3-Productie normen'!$B$38:$C$48,2,FALSE),FALSE)))*J753</f>
        <v>0</v>
      </c>
      <c r="Q753" s="334">
        <f t="shared" si="34"/>
        <v>0</v>
      </c>
      <c r="R753" s="335" t="str">
        <f>VLOOKUP(F753,'3-Productie normen'!A:P,16,FALSE)</f>
        <v>V</v>
      </c>
      <c r="S753" s="335"/>
      <c r="U753" s="336">
        <f t="shared" si="35"/>
        <v>14780.000000000002</v>
      </c>
      <c r="V753" s="2"/>
    </row>
    <row r="754" spans="1:22" ht="14.1" customHeight="1">
      <c r="A754" s="75">
        <v>754</v>
      </c>
      <c r="B754" s="72" t="s">
        <v>44</v>
      </c>
      <c r="C754" s="539" t="s">
        <v>876</v>
      </c>
      <c r="D754" s="415" t="s">
        <v>1124</v>
      </c>
      <c r="E754" s="72" t="s">
        <v>940</v>
      </c>
      <c r="F754" s="72" t="s">
        <v>89</v>
      </c>
      <c r="G754" s="72" t="s">
        <v>138</v>
      </c>
      <c r="H754" s="482" t="s">
        <v>138</v>
      </c>
      <c r="I754" s="537">
        <v>93.5</v>
      </c>
      <c r="J754" s="526"/>
      <c r="K754" s="333">
        <f t="shared" si="33"/>
        <v>200</v>
      </c>
      <c r="L754" s="534">
        <v>200</v>
      </c>
      <c r="M754" s="540"/>
      <c r="N754" s="247" t="e">
        <f>IF(L754="nio",0,IF(L754&gt;0,L754*I754/P754,0))*VLOOKUP(B754,'2-Kosten per locatie'!$A$14:$C$31,3,FALSE)</f>
        <v>#DIV/0!</v>
      </c>
      <c r="O754" s="247">
        <f>IF(M754&gt;0,M754*I754/Q754,0)*VLOOKUP(B754,'2-Kosten per locatie'!$A$14:$C$31,3,FALSE)</f>
        <v>0</v>
      </c>
      <c r="P754" s="334">
        <f>IF(L754="nio",0,IF(L754&gt;0,VLOOKUP(F754,'3-Productie normen'!A:O,VLOOKUP(L754,'3-Productie normen'!$B$38:$C$48,2,FALSE),FALSE)))*J754</f>
        <v>0</v>
      </c>
      <c r="Q754" s="334">
        <f t="shared" si="34"/>
        <v>0</v>
      </c>
      <c r="R754" s="335" t="str">
        <f>VLOOKUP(F754,'3-Productie normen'!A:P,16,FALSE)</f>
        <v>L</v>
      </c>
      <c r="S754" s="335"/>
      <c r="U754" s="336">
        <f t="shared" si="35"/>
        <v>18700</v>
      </c>
      <c r="V754" s="2"/>
    </row>
    <row r="755" spans="1:22" ht="14.1" customHeight="1">
      <c r="A755" s="75">
        <v>755</v>
      </c>
      <c r="B755" s="72" t="s">
        <v>44</v>
      </c>
      <c r="C755" s="539" t="s">
        <v>876</v>
      </c>
      <c r="D755" s="415" t="s">
        <v>1125</v>
      </c>
      <c r="E755" s="72" t="s">
        <v>683</v>
      </c>
      <c r="F755" s="485" t="s">
        <v>99</v>
      </c>
      <c r="G755" s="72" t="s">
        <v>138</v>
      </c>
      <c r="H755" s="482" t="s">
        <v>138</v>
      </c>
      <c r="I755" s="537">
        <v>17.899999999999999</v>
      </c>
      <c r="J755" s="526"/>
      <c r="K755" s="333">
        <f t="shared" si="33"/>
        <v>200</v>
      </c>
      <c r="L755" s="534">
        <v>200</v>
      </c>
      <c r="M755" s="540"/>
      <c r="N755" s="247" t="e">
        <f>IF(L755="nio",0,IF(L755&gt;0,L755*I755/P755,0))*VLOOKUP(B755,'2-Kosten per locatie'!$A$14:$C$31,3,FALSE)</f>
        <v>#DIV/0!</v>
      </c>
      <c r="O755" s="247">
        <f>IF(M755&gt;0,M755*I755/Q755,0)*VLOOKUP(B755,'2-Kosten per locatie'!$A$14:$C$31,3,FALSE)</f>
        <v>0</v>
      </c>
      <c r="P755" s="334">
        <f>IF(L755="nio",0,IF(L755&gt;0,VLOOKUP(F755,'3-Productie normen'!A:O,VLOOKUP(L755,'3-Productie normen'!$B$38:$C$48,2,FALSE),FALSE)))*J755</f>
        <v>0</v>
      </c>
      <c r="Q755" s="334">
        <f t="shared" si="34"/>
        <v>0</v>
      </c>
      <c r="R755" s="335" t="str">
        <f>VLOOKUP(F755,'3-Productie normen'!A:P,16,FALSE)</f>
        <v>B</v>
      </c>
      <c r="S755" s="335"/>
      <c r="U755" s="336">
        <f t="shared" si="35"/>
        <v>3579.9999999999995</v>
      </c>
      <c r="V755" s="2"/>
    </row>
    <row r="756" spans="1:22" ht="14.1" customHeight="1">
      <c r="A756" s="75">
        <v>756</v>
      </c>
      <c r="B756" s="72" t="s">
        <v>44</v>
      </c>
      <c r="C756" s="539" t="s">
        <v>876</v>
      </c>
      <c r="D756" s="415" t="s">
        <v>1126</v>
      </c>
      <c r="E756" s="72" t="s">
        <v>940</v>
      </c>
      <c r="F756" s="72" t="s">
        <v>89</v>
      </c>
      <c r="G756" s="72" t="s">
        <v>240</v>
      </c>
      <c r="H756" s="482" t="s">
        <v>196</v>
      </c>
      <c r="I756" s="537">
        <v>49.2</v>
      </c>
      <c r="J756" s="526"/>
      <c r="K756" s="333">
        <f t="shared" si="33"/>
        <v>200</v>
      </c>
      <c r="L756" s="534">
        <v>200</v>
      </c>
      <c r="M756" s="540"/>
      <c r="N756" s="247" t="e">
        <f>IF(L756="nio",0,IF(L756&gt;0,L756*I756/P756,0))*VLOOKUP(B756,'2-Kosten per locatie'!$A$14:$C$31,3,FALSE)</f>
        <v>#DIV/0!</v>
      </c>
      <c r="O756" s="247">
        <f>IF(M756&gt;0,M756*I756/Q756,0)*VLOOKUP(B756,'2-Kosten per locatie'!$A$14:$C$31,3,FALSE)</f>
        <v>0</v>
      </c>
      <c r="P756" s="334">
        <f>IF(L756="nio",0,IF(L756&gt;0,VLOOKUP(F756,'3-Productie normen'!A:O,VLOOKUP(L756,'3-Productie normen'!$B$38:$C$48,2,FALSE),FALSE)))*J756</f>
        <v>0</v>
      </c>
      <c r="Q756" s="334">
        <f t="shared" si="34"/>
        <v>0</v>
      </c>
      <c r="R756" s="335" t="str">
        <f>VLOOKUP(F756,'3-Productie normen'!A:P,16,FALSE)</f>
        <v>L</v>
      </c>
      <c r="S756" s="335"/>
      <c r="U756" s="336">
        <f t="shared" si="35"/>
        <v>9840</v>
      </c>
      <c r="V756" s="2"/>
    </row>
    <row r="757" spans="1:22" ht="14.1" customHeight="1">
      <c r="A757" s="75">
        <v>757</v>
      </c>
      <c r="B757" s="72" t="s">
        <v>44</v>
      </c>
      <c r="C757" s="539" t="s">
        <v>876</v>
      </c>
      <c r="D757" s="415" t="s">
        <v>1127</v>
      </c>
      <c r="E757" s="72" t="s">
        <v>1128</v>
      </c>
      <c r="F757" s="300" t="s">
        <v>76</v>
      </c>
      <c r="G757" s="72" t="s">
        <v>240</v>
      </c>
      <c r="H757" s="482" t="s">
        <v>196</v>
      </c>
      <c r="I757" s="537">
        <v>24.2</v>
      </c>
      <c r="J757" s="526"/>
      <c r="K757" s="333">
        <f t="shared" si="33"/>
        <v>120</v>
      </c>
      <c r="L757" s="534">
        <v>120</v>
      </c>
      <c r="M757" s="540"/>
      <c r="N757" s="247" t="e">
        <f>IF(L757="nio",0,IF(L757&gt;0,L757*I757/P757,0))*VLOOKUP(B757,'2-Kosten per locatie'!$A$14:$C$31,3,FALSE)</f>
        <v>#DIV/0!</v>
      </c>
      <c r="O757" s="247">
        <f>IF(M757&gt;0,M757*I757/Q757,0)*VLOOKUP(B757,'2-Kosten per locatie'!$A$14:$C$31,3,FALSE)</f>
        <v>0</v>
      </c>
      <c r="P757" s="334">
        <f>IF(L757="nio",0,IF(L757&gt;0,VLOOKUP(F757,'3-Productie normen'!A:O,VLOOKUP(L757,'3-Productie normen'!$B$38:$C$48,2,FALSE),FALSE)))*J757</f>
        <v>0</v>
      </c>
      <c r="Q757" s="334">
        <f t="shared" si="34"/>
        <v>0</v>
      </c>
      <c r="R757" s="335" t="str">
        <f>VLOOKUP(F757,'3-Productie normen'!A:P,16,FALSE)</f>
        <v>B</v>
      </c>
      <c r="S757" s="335"/>
      <c r="U757" s="336">
        <f t="shared" si="35"/>
        <v>2904</v>
      </c>
      <c r="V757" s="2"/>
    </row>
    <row r="758" spans="1:22" ht="14.1" customHeight="1">
      <c r="A758" s="75">
        <v>758</v>
      </c>
      <c r="B758" s="72" t="s">
        <v>44</v>
      </c>
      <c r="C758" s="539" t="s">
        <v>876</v>
      </c>
      <c r="D758" s="415" t="s">
        <v>1129</v>
      </c>
      <c r="E758" s="72" t="s">
        <v>1128</v>
      </c>
      <c r="F758" s="300" t="s">
        <v>76</v>
      </c>
      <c r="G758" s="72" t="s">
        <v>240</v>
      </c>
      <c r="H758" s="482" t="s">
        <v>196</v>
      </c>
      <c r="I758" s="537">
        <v>18.399999999999999</v>
      </c>
      <c r="J758" s="526"/>
      <c r="K758" s="333">
        <f t="shared" si="33"/>
        <v>120</v>
      </c>
      <c r="L758" s="534">
        <v>120</v>
      </c>
      <c r="M758" s="540"/>
      <c r="N758" s="247" t="e">
        <f>IF(L758="nio",0,IF(L758&gt;0,L758*I758/P758,0))*VLOOKUP(B758,'2-Kosten per locatie'!$A$14:$C$31,3,FALSE)</f>
        <v>#DIV/0!</v>
      </c>
      <c r="O758" s="247">
        <f>IF(M758&gt;0,M758*I758/Q758,0)*VLOOKUP(B758,'2-Kosten per locatie'!$A$14:$C$31,3,FALSE)</f>
        <v>0</v>
      </c>
      <c r="P758" s="334">
        <f>IF(L758="nio",0,IF(L758&gt;0,VLOOKUP(F758,'3-Productie normen'!A:O,VLOOKUP(L758,'3-Productie normen'!$B$38:$C$48,2,FALSE),FALSE)))*J758</f>
        <v>0</v>
      </c>
      <c r="Q758" s="334">
        <f t="shared" si="34"/>
        <v>0</v>
      </c>
      <c r="R758" s="335" t="str">
        <f>VLOOKUP(F758,'3-Productie normen'!A:P,16,FALSE)</f>
        <v>B</v>
      </c>
      <c r="S758" s="335"/>
      <c r="U758" s="336">
        <f t="shared" si="35"/>
        <v>2208</v>
      </c>
      <c r="V758" s="2"/>
    </row>
    <row r="759" spans="1:22" ht="14.1" customHeight="1">
      <c r="A759" s="75">
        <v>759</v>
      </c>
      <c r="B759" s="72" t="s">
        <v>44</v>
      </c>
      <c r="C759" s="539" t="s">
        <v>876</v>
      </c>
      <c r="D759" s="415" t="s">
        <v>1130</v>
      </c>
      <c r="E759" s="72" t="s">
        <v>940</v>
      </c>
      <c r="F759" s="300" t="s">
        <v>76</v>
      </c>
      <c r="G759" s="72" t="s">
        <v>240</v>
      </c>
      <c r="H759" s="482" t="s">
        <v>196</v>
      </c>
      <c r="I759" s="537">
        <v>48.4</v>
      </c>
      <c r="J759" s="526"/>
      <c r="K759" s="333">
        <f t="shared" si="33"/>
        <v>120</v>
      </c>
      <c r="L759" s="534">
        <v>120</v>
      </c>
      <c r="M759" s="540"/>
      <c r="N759" s="247" t="e">
        <f>IF(L759="nio",0,IF(L759&gt;0,L759*I759/P759,0))*VLOOKUP(B759,'2-Kosten per locatie'!$A$14:$C$31,3,FALSE)</f>
        <v>#DIV/0!</v>
      </c>
      <c r="O759" s="247">
        <f>IF(M759&gt;0,M759*I759/Q759,0)*VLOOKUP(B759,'2-Kosten per locatie'!$A$14:$C$31,3,FALSE)</f>
        <v>0</v>
      </c>
      <c r="P759" s="334">
        <f>IF(L759="nio",0,IF(L759&gt;0,VLOOKUP(F759,'3-Productie normen'!A:O,VLOOKUP(L759,'3-Productie normen'!$B$38:$C$48,2,FALSE),FALSE)))*J759</f>
        <v>0</v>
      </c>
      <c r="Q759" s="334">
        <f t="shared" si="34"/>
        <v>0</v>
      </c>
      <c r="R759" s="335" t="str">
        <f>VLOOKUP(F759,'3-Productie normen'!A:P,16,FALSE)</f>
        <v>B</v>
      </c>
      <c r="S759" s="335"/>
      <c r="U759" s="336">
        <f t="shared" si="35"/>
        <v>5808</v>
      </c>
      <c r="V759" s="2"/>
    </row>
    <row r="760" spans="1:22" ht="14.1" customHeight="1">
      <c r="A760" s="75">
        <v>760</v>
      </c>
      <c r="B760" s="72" t="s">
        <v>44</v>
      </c>
      <c r="C760" s="539" t="s">
        <v>876</v>
      </c>
      <c r="D760" s="415" t="s">
        <v>1131</v>
      </c>
      <c r="E760" s="72" t="s">
        <v>1132</v>
      </c>
      <c r="F760" s="300" t="s">
        <v>86</v>
      </c>
      <c r="G760" s="72" t="s">
        <v>138</v>
      </c>
      <c r="H760" s="482" t="s">
        <v>138</v>
      </c>
      <c r="I760" s="537">
        <v>45.4</v>
      </c>
      <c r="J760" s="526"/>
      <c r="K760" s="333">
        <f t="shared" si="33"/>
        <v>200</v>
      </c>
      <c r="L760" s="534">
        <v>200</v>
      </c>
      <c r="M760" s="540"/>
      <c r="N760" s="247" t="e">
        <f>IF(L760="nio",0,IF(L760&gt;0,L760*I760/P760,0))*VLOOKUP(B760,'2-Kosten per locatie'!$A$14:$C$31,3,FALSE)</f>
        <v>#DIV/0!</v>
      </c>
      <c r="O760" s="247">
        <f>IF(M760&gt;0,M760*I760/Q760,0)*VLOOKUP(B760,'2-Kosten per locatie'!$A$14:$C$31,3,FALSE)</f>
        <v>0</v>
      </c>
      <c r="P760" s="334">
        <f>IF(L760="nio",0,IF(L760&gt;0,VLOOKUP(F760,'3-Productie normen'!A:O,VLOOKUP(L760,'3-Productie normen'!$B$38:$C$48,2,FALSE),FALSE)))*J760</f>
        <v>0</v>
      </c>
      <c r="Q760" s="334">
        <f t="shared" si="34"/>
        <v>0</v>
      </c>
      <c r="R760" s="335" t="str">
        <f>VLOOKUP(F760,'3-Productie normen'!A:P,16,FALSE)</f>
        <v>V</v>
      </c>
      <c r="S760" s="335"/>
      <c r="U760" s="336">
        <f t="shared" si="35"/>
        <v>9080</v>
      </c>
      <c r="V760" s="2"/>
    </row>
    <row r="761" spans="1:22" ht="14.1" customHeight="1">
      <c r="A761" s="75">
        <v>761</v>
      </c>
      <c r="B761" s="72" t="s">
        <v>44</v>
      </c>
      <c r="C761" s="539" t="s">
        <v>876</v>
      </c>
      <c r="D761" s="415" t="s">
        <v>1133</v>
      </c>
      <c r="E761" s="72" t="s">
        <v>632</v>
      </c>
      <c r="F761" s="72" t="s">
        <v>86</v>
      </c>
      <c r="G761" s="72" t="s">
        <v>138</v>
      </c>
      <c r="H761" s="482" t="s">
        <v>138</v>
      </c>
      <c r="I761" s="537">
        <v>32.9</v>
      </c>
      <c r="J761" s="526"/>
      <c r="K761" s="333">
        <f t="shared" si="33"/>
        <v>200</v>
      </c>
      <c r="L761" s="534">
        <v>200</v>
      </c>
      <c r="M761" s="540"/>
      <c r="N761" s="247" t="e">
        <f>IF(L761="nio",0,IF(L761&gt;0,L761*I761/P761,0))*VLOOKUP(B761,'2-Kosten per locatie'!$A$14:$C$31,3,FALSE)</f>
        <v>#DIV/0!</v>
      </c>
      <c r="O761" s="247">
        <f>IF(M761&gt;0,M761*I761/Q761,0)*VLOOKUP(B761,'2-Kosten per locatie'!$A$14:$C$31,3,FALSE)</f>
        <v>0</v>
      </c>
      <c r="P761" s="334">
        <f>IF(L761="nio",0,IF(L761&gt;0,VLOOKUP(F761,'3-Productie normen'!A:O,VLOOKUP(L761,'3-Productie normen'!$B$38:$C$48,2,FALSE),FALSE)))*J761</f>
        <v>0</v>
      </c>
      <c r="Q761" s="334">
        <f t="shared" si="34"/>
        <v>0</v>
      </c>
      <c r="R761" s="335" t="str">
        <f>VLOOKUP(F761,'3-Productie normen'!A:P,16,FALSE)</f>
        <v>V</v>
      </c>
      <c r="S761" s="335"/>
      <c r="U761" s="336">
        <f t="shared" si="35"/>
        <v>6580</v>
      </c>
      <c r="V761" s="2"/>
    </row>
    <row r="762" spans="1:22" ht="14.1" customHeight="1">
      <c r="A762" s="75">
        <v>762</v>
      </c>
      <c r="B762" s="72" t="s">
        <v>44</v>
      </c>
      <c r="C762" s="539" t="s">
        <v>876</v>
      </c>
      <c r="D762" s="415" t="s">
        <v>1134</v>
      </c>
      <c r="E762" s="72" t="s">
        <v>940</v>
      </c>
      <c r="F762" s="72" t="s">
        <v>89</v>
      </c>
      <c r="G762" s="72" t="s">
        <v>240</v>
      </c>
      <c r="H762" s="482" t="s">
        <v>196</v>
      </c>
      <c r="I762" s="537">
        <v>108.2</v>
      </c>
      <c r="J762" s="526"/>
      <c r="K762" s="333">
        <f t="shared" si="33"/>
        <v>200</v>
      </c>
      <c r="L762" s="534">
        <v>200</v>
      </c>
      <c r="M762" s="540"/>
      <c r="N762" s="247" t="e">
        <f>IF(L762="nio",0,IF(L762&gt;0,L762*I762/P762,0))*VLOOKUP(B762,'2-Kosten per locatie'!$A$14:$C$31,3,FALSE)</f>
        <v>#DIV/0!</v>
      </c>
      <c r="O762" s="247">
        <f>IF(M762&gt;0,M762*I762/Q762,0)*VLOOKUP(B762,'2-Kosten per locatie'!$A$14:$C$31,3,FALSE)</f>
        <v>0</v>
      </c>
      <c r="P762" s="334">
        <f>IF(L762="nio",0,IF(L762&gt;0,VLOOKUP(F762,'3-Productie normen'!A:O,VLOOKUP(L762,'3-Productie normen'!$B$38:$C$48,2,FALSE),FALSE)))*J762</f>
        <v>0</v>
      </c>
      <c r="Q762" s="334">
        <f t="shared" si="34"/>
        <v>0</v>
      </c>
      <c r="R762" s="335" t="str">
        <f>VLOOKUP(F762,'3-Productie normen'!A:P,16,FALSE)</f>
        <v>L</v>
      </c>
      <c r="S762" s="335"/>
      <c r="U762" s="336">
        <f t="shared" si="35"/>
        <v>21640</v>
      </c>
      <c r="V762" s="2"/>
    </row>
    <row r="763" spans="1:22" ht="14.1" customHeight="1">
      <c r="A763" s="75">
        <v>763</v>
      </c>
      <c r="B763" s="72" t="s">
        <v>44</v>
      </c>
      <c r="C763" s="539" t="s">
        <v>876</v>
      </c>
      <c r="D763" s="415" t="s">
        <v>1135</v>
      </c>
      <c r="E763" s="72" t="s">
        <v>940</v>
      </c>
      <c r="F763" s="72" t="s">
        <v>89</v>
      </c>
      <c r="G763" s="72" t="s">
        <v>240</v>
      </c>
      <c r="H763" s="482" t="s">
        <v>196</v>
      </c>
      <c r="I763" s="537">
        <v>92.5</v>
      </c>
      <c r="J763" s="526"/>
      <c r="K763" s="333">
        <f t="shared" si="33"/>
        <v>200</v>
      </c>
      <c r="L763" s="534">
        <v>200</v>
      </c>
      <c r="M763" s="534"/>
      <c r="N763" s="247" t="e">
        <f>IF(L763="nio",0,IF(L763&gt;0,L763*I763/P763,0))*VLOOKUP(B763,'2-Kosten per locatie'!$A$14:$C$31,3,FALSE)</f>
        <v>#DIV/0!</v>
      </c>
      <c r="O763" s="247">
        <f>IF(M763&gt;0,M763*I763/Q763,0)*VLOOKUP(B763,'2-Kosten per locatie'!$A$14:$C$31,3,FALSE)</f>
        <v>0</v>
      </c>
      <c r="P763" s="334">
        <f>IF(L763="nio",0,IF(L763&gt;0,VLOOKUP(F763,'3-Productie normen'!A:O,VLOOKUP(L763,'3-Productie normen'!$B$38:$C$48,2,FALSE),FALSE)))*J763</f>
        <v>0</v>
      </c>
      <c r="Q763" s="334">
        <f t="shared" si="34"/>
        <v>0</v>
      </c>
      <c r="R763" s="335" t="str">
        <f>VLOOKUP(F763,'3-Productie normen'!A:P,16,FALSE)</f>
        <v>L</v>
      </c>
      <c r="S763" s="335"/>
      <c r="U763" s="336">
        <f t="shared" si="35"/>
        <v>18500</v>
      </c>
      <c r="V763" s="2"/>
    </row>
    <row r="764" spans="1:22" ht="14.1" customHeight="1">
      <c r="A764" s="75">
        <v>764</v>
      </c>
      <c r="B764" s="72" t="s">
        <v>44</v>
      </c>
      <c r="C764" s="539" t="s">
        <v>876</v>
      </c>
      <c r="D764" s="415" t="s">
        <v>1136</v>
      </c>
      <c r="E764" s="72" t="s">
        <v>940</v>
      </c>
      <c r="F764" s="72" t="s">
        <v>89</v>
      </c>
      <c r="G764" s="72" t="s">
        <v>240</v>
      </c>
      <c r="H764" s="482" t="s">
        <v>196</v>
      </c>
      <c r="I764" s="537">
        <v>61.4</v>
      </c>
      <c r="J764" s="526"/>
      <c r="K764" s="333">
        <f t="shared" si="33"/>
        <v>200</v>
      </c>
      <c r="L764" s="534">
        <v>200</v>
      </c>
      <c r="M764" s="534"/>
      <c r="N764" s="247" t="e">
        <f>IF(L764="nio",0,IF(L764&gt;0,L764*I764/P764,0))*VLOOKUP(B764,'2-Kosten per locatie'!$A$14:$C$31,3,FALSE)</f>
        <v>#DIV/0!</v>
      </c>
      <c r="O764" s="247">
        <f>IF(M764&gt;0,M764*I764/Q764,0)*VLOOKUP(B764,'2-Kosten per locatie'!$A$14:$C$31,3,FALSE)</f>
        <v>0</v>
      </c>
      <c r="P764" s="334">
        <f>IF(L764="nio",0,IF(L764&gt;0,VLOOKUP(F764,'3-Productie normen'!A:O,VLOOKUP(L764,'3-Productie normen'!$B$38:$C$48,2,FALSE),FALSE)))*J764</f>
        <v>0</v>
      </c>
      <c r="Q764" s="334">
        <f t="shared" si="34"/>
        <v>0</v>
      </c>
      <c r="R764" s="335" t="str">
        <f>VLOOKUP(F764,'3-Productie normen'!A:P,16,FALSE)</f>
        <v>L</v>
      </c>
      <c r="S764" s="335"/>
      <c r="U764" s="336">
        <f t="shared" si="35"/>
        <v>12280</v>
      </c>
      <c r="V764" s="2"/>
    </row>
    <row r="765" spans="1:22" ht="14.1" customHeight="1">
      <c r="A765" s="75">
        <v>765</v>
      </c>
      <c r="B765" s="72" t="s">
        <v>44</v>
      </c>
      <c r="C765" s="539" t="s">
        <v>876</v>
      </c>
      <c r="D765" s="415" t="s">
        <v>1137</v>
      </c>
      <c r="E765" s="72" t="s">
        <v>632</v>
      </c>
      <c r="F765" s="72" t="s">
        <v>86</v>
      </c>
      <c r="G765" s="72" t="s">
        <v>138</v>
      </c>
      <c r="H765" s="482" t="s">
        <v>138</v>
      </c>
      <c r="I765" s="537">
        <v>62.5</v>
      </c>
      <c r="J765" s="526"/>
      <c r="K765" s="333">
        <f t="shared" si="33"/>
        <v>200</v>
      </c>
      <c r="L765" s="534">
        <v>200</v>
      </c>
      <c r="M765" s="534"/>
      <c r="N765" s="247" t="e">
        <f>IF(L765="nio",0,IF(L765&gt;0,L765*I765/P765,0))*VLOOKUP(B765,'2-Kosten per locatie'!$A$14:$C$31,3,FALSE)</f>
        <v>#DIV/0!</v>
      </c>
      <c r="O765" s="247">
        <f>IF(M765&gt;0,M765*I765/Q765,0)*VLOOKUP(B765,'2-Kosten per locatie'!$A$14:$C$31,3,FALSE)</f>
        <v>0</v>
      </c>
      <c r="P765" s="334">
        <f>IF(L765="nio",0,IF(L765&gt;0,VLOOKUP(F765,'3-Productie normen'!A:O,VLOOKUP(L765,'3-Productie normen'!$B$38:$C$48,2,FALSE),FALSE)))*J765</f>
        <v>0</v>
      </c>
      <c r="Q765" s="334">
        <f t="shared" si="34"/>
        <v>0</v>
      </c>
      <c r="R765" s="335" t="str">
        <f>VLOOKUP(F765,'3-Productie normen'!A:P,16,FALSE)</f>
        <v>V</v>
      </c>
      <c r="S765" s="335"/>
      <c r="U765" s="336">
        <f t="shared" si="35"/>
        <v>12500</v>
      </c>
      <c r="V765" s="2"/>
    </row>
    <row r="766" spans="1:22" ht="14.1" customHeight="1">
      <c r="A766" s="75">
        <v>766</v>
      </c>
      <c r="B766" s="72" t="s">
        <v>44</v>
      </c>
      <c r="C766" s="539" t="s">
        <v>876</v>
      </c>
      <c r="D766" s="415" t="s">
        <v>1138</v>
      </c>
      <c r="E766" s="72" t="s">
        <v>940</v>
      </c>
      <c r="F766" s="72" t="s">
        <v>89</v>
      </c>
      <c r="G766" s="72" t="s">
        <v>240</v>
      </c>
      <c r="H766" s="482" t="s">
        <v>196</v>
      </c>
      <c r="I766" s="537">
        <v>64</v>
      </c>
      <c r="J766" s="526"/>
      <c r="K766" s="333">
        <f t="shared" si="33"/>
        <v>200</v>
      </c>
      <c r="L766" s="534">
        <v>200</v>
      </c>
      <c r="M766" s="534"/>
      <c r="N766" s="247" t="e">
        <f>IF(L766="nio",0,IF(L766&gt;0,L766*I766/P766,0))*VLOOKUP(B766,'2-Kosten per locatie'!$A$14:$C$31,3,FALSE)</f>
        <v>#DIV/0!</v>
      </c>
      <c r="O766" s="247">
        <f>IF(M766&gt;0,M766*I766/Q766,0)*VLOOKUP(B766,'2-Kosten per locatie'!$A$14:$C$31,3,FALSE)</f>
        <v>0</v>
      </c>
      <c r="P766" s="334">
        <f>IF(L766="nio",0,IF(L766&gt;0,VLOOKUP(F766,'3-Productie normen'!A:O,VLOOKUP(L766,'3-Productie normen'!$B$38:$C$48,2,FALSE),FALSE)))*J766</f>
        <v>0</v>
      </c>
      <c r="Q766" s="334">
        <f t="shared" si="34"/>
        <v>0</v>
      </c>
      <c r="R766" s="335" t="str">
        <f>VLOOKUP(F766,'3-Productie normen'!A:P,16,FALSE)</f>
        <v>L</v>
      </c>
      <c r="S766" s="335"/>
      <c r="U766" s="336">
        <f t="shared" si="35"/>
        <v>12800</v>
      </c>
      <c r="V766" s="2"/>
    </row>
    <row r="767" spans="1:22" ht="14.1" customHeight="1">
      <c r="A767" s="75">
        <v>767</v>
      </c>
      <c r="B767" s="72" t="s">
        <v>44</v>
      </c>
      <c r="C767" s="539" t="s">
        <v>876</v>
      </c>
      <c r="D767" s="415" t="s">
        <v>1139</v>
      </c>
      <c r="E767" s="72" t="s">
        <v>579</v>
      </c>
      <c r="F767" s="300" t="s">
        <v>99</v>
      </c>
      <c r="G767" s="72" t="s">
        <v>240</v>
      </c>
      <c r="H767" s="482" t="s">
        <v>196</v>
      </c>
      <c r="I767" s="537">
        <v>11.3</v>
      </c>
      <c r="J767" s="526"/>
      <c r="K767" s="333">
        <f t="shared" si="33"/>
        <v>200</v>
      </c>
      <c r="L767" s="534">
        <v>200</v>
      </c>
      <c r="M767" s="540"/>
      <c r="N767" s="247" t="e">
        <f>IF(L767="nio",0,IF(L767&gt;0,L767*I767/P767,0))*VLOOKUP(B767,'2-Kosten per locatie'!$A$14:$C$31,3,FALSE)</f>
        <v>#DIV/0!</v>
      </c>
      <c r="O767" s="247">
        <f>IF(M767&gt;0,M767*I767/Q767,0)*VLOOKUP(B767,'2-Kosten per locatie'!$A$14:$C$31,3,FALSE)</f>
        <v>0</v>
      </c>
      <c r="P767" s="334">
        <f>IF(L767="nio",0,IF(L767&gt;0,VLOOKUP(F767,'3-Productie normen'!A:O,VLOOKUP(L767,'3-Productie normen'!$B$38:$C$48,2,FALSE),FALSE)))*J767</f>
        <v>0</v>
      </c>
      <c r="Q767" s="334">
        <f t="shared" si="34"/>
        <v>0</v>
      </c>
      <c r="R767" s="335" t="str">
        <f>VLOOKUP(F767,'3-Productie normen'!A:P,16,FALSE)</f>
        <v>B</v>
      </c>
      <c r="S767" s="335"/>
      <c r="U767" s="336">
        <f t="shared" si="35"/>
        <v>2260</v>
      </c>
      <c r="V767" s="2"/>
    </row>
    <row r="768" spans="1:22" ht="14.1" customHeight="1">
      <c r="A768" s="75">
        <v>768</v>
      </c>
      <c r="B768" s="72" t="s">
        <v>44</v>
      </c>
      <c r="C768" s="539" t="s">
        <v>876</v>
      </c>
      <c r="D768" s="415" t="s">
        <v>1140</v>
      </c>
      <c r="E768" s="72" t="s">
        <v>940</v>
      </c>
      <c r="F768" s="72" t="s">
        <v>89</v>
      </c>
      <c r="G768" s="72" t="s">
        <v>240</v>
      </c>
      <c r="H768" s="482" t="s">
        <v>196</v>
      </c>
      <c r="I768" s="537">
        <v>97.3</v>
      </c>
      <c r="J768" s="526"/>
      <c r="K768" s="333">
        <f t="shared" si="33"/>
        <v>200</v>
      </c>
      <c r="L768" s="534">
        <v>200</v>
      </c>
      <c r="M768" s="540"/>
      <c r="N768" s="247" t="e">
        <f>IF(L768="nio",0,IF(L768&gt;0,L768*I768/P768,0))*VLOOKUP(B768,'2-Kosten per locatie'!$A$14:$C$31,3,FALSE)</f>
        <v>#DIV/0!</v>
      </c>
      <c r="O768" s="247">
        <f>IF(M768&gt;0,M768*I768/Q768,0)*VLOOKUP(B768,'2-Kosten per locatie'!$A$14:$C$31,3,FALSE)</f>
        <v>0</v>
      </c>
      <c r="P768" s="334">
        <f>IF(L768="nio",0,IF(L768&gt;0,VLOOKUP(F768,'3-Productie normen'!A:O,VLOOKUP(L768,'3-Productie normen'!$B$38:$C$48,2,FALSE),FALSE)))*J768</f>
        <v>0</v>
      </c>
      <c r="Q768" s="334">
        <f t="shared" si="34"/>
        <v>0</v>
      </c>
      <c r="R768" s="335" t="str">
        <f>VLOOKUP(F768,'3-Productie normen'!A:P,16,FALSE)</f>
        <v>L</v>
      </c>
      <c r="S768" s="335"/>
      <c r="U768" s="336">
        <f t="shared" si="35"/>
        <v>19460</v>
      </c>
      <c r="V768" s="2"/>
    </row>
    <row r="769" spans="1:22" ht="14.1" customHeight="1">
      <c r="A769" s="75">
        <v>769</v>
      </c>
      <c r="B769" s="72" t="s">
        <v>44</v>
      </c>
      <c r="C769" s="539" t="s">
        <v>876</v>
      </c>
      <c r="D769" s="415" t="s">
        <v>1141</v>
      </c>
      <c r="E769" s="72" t="s">
        <v>940</v>
      </c>
      <c r="F769" s="72" t="s">
        <v>89</v>
      </c>
      <c r="G769" s="72" t="s">
        <v>240</v>
      </c>
      <c r="H769" s="482" t="s">
        <v>196</v>
      </c>
      <c r="I769" s="537">
        <v>34.9</v>
      </c>
      <c r="J769" s="526"/>
      <c r="K769" s="333">
        <f t="shared" si="33"/>
        <v>200</v>
      </c>
      <c r="L769" s="534">
        <v>200</v>
      </c>
      <c r="M769" s="540"/>
      <c r="N769" s="247" t="e">
        <f>IF(L769="nio",0,IF(L769&gt;0,L769*I769/P769,0))*VLOOKUP(B769,'2-Kosten per locatie'!$A$14:$C$31,3,FALSE)</f>
        <v>#DIV/0!</v>
      </c>
      <c r="O769" s="247">
        <f>IF(M769&gt;0,M769*I769/Q769,0)*VLOOKUP(B769,'2-Kosten per locatie'!$A$14:$C$31,3,FALSE)</f>
        <v>0</v>
      </c>
      <c r="P769" s="334">
        <f>IF(L769="nio",0,IF(L769&gt;0,VLOOKUP(F769,'3-Productie normen'!A:O,VLOOKUP(L769,'3-Productie normen'!$B$38:$C$48,2,FALSE),FALSE)))*J769</f>
        <v>0</v>
      </c>
      <c r="Q769" s="334">
        <f t="shared" si="34"/>
        <v>0</v>
      </c>
      <c r="R769" s="335" t="str">
        <f>VLOOKUP(F769,'3-Productie normen'!A:P,16,FALSE)</f>
        <v>L</v>
      </c>
      <c r="S769" s="335"/>
      <c r="U769" s="336">
        <f t="shared" si="35"/>
        <v>6980</v>
      </c>
      <c r="V769" s="2"/>
    </row>
    <row r="770" spans="1:22" ht="14.1" customHeight="1">
      <c r="A770" s="75">
        <v>770</v>
      </c>
      <c r="B770" s="72" t="s">
        <v>44</v>
      </c>
      <c r="C770" s="539" t="s">
        <v>876</v>
      </c>
      <c r="D770" s="415" t="s">
        <v>1142</v>
      </c>
      <c r="E770" s="72" t="s">
        <v>1099</v>
      </c>
      <c r="F770" s="72" t="s">
        <v>86</v>
      </c>
      <c r="G770" s="72" t="s">
        <v>138</v>
      </c>
      <c r="H770" s="482" t="s">
        <v>138</v>
      </c>
      <c r="I770" s="537">
        <v>63.599999999999994</v>
      </c>
      <c r="J770" s="526"/>
      <c r="K770" s="333">
        <f t="shared" si="33"/>
        <v>200</v>
      </c>
      <c r="L770" s="534">
        <v>200</v>
      </c>
      <c r="M770" s="540"/>
      <c r="N770" s="247" t="e">
        <f>IF(L770="nio",0,IF(L770&gt;0,L770*I770/P770,0))*VLOOKUP(B770,'2-Kosten per locatie'!$A$14:$C$31,3,FALSE)</f>
        <v>#DIV/0!</v>
      </c>
      <c r="O770" s="247">
        <f>IF(M770&gt;0,M770*I770/Q770,0)*VLOOKUP(B770,'2-Kosten per locatie'!$A$14:$C$31,3,FALSE)</f>
        <v>0</v>
      </c>
      <c r="P770" s="334">
        <f>IF(L770="nio",0,IF(L770&gt;0,VLOOKUP(F770,'3-Productie normen'!A:O,VLOOKUP(L770,'3-Productie normen'!$B$38:$C$48,2,FALSE),FALSE)))*J770</f>
        <v>0</v>
      </c>
      <c r="Q770" s="334">
        <f t="shared" si="34"/>
        <v>0</v>
      </c>
      <c r="R770" s="335" t="str">
        <f>VLOOKUP(F770,'3-Productie normen'!A:P,16,FALSE)</f>
        <v>V</v>
      </c>
      <c r="S770" s="335"/>
      <c r="U770" s="336">
        <f t="shared" si="35"/>
        <v>12719.999999999998</v>
      </c>
      <c r="V770" s="2"/>
    </row>
    <row r="771" spans="1:22" ht="14.1" customHeight="1">
      <c r="A771" s="75">
        <v>771</v>
      </c>
      <c r="B771" s="72" t="s">
        <v>44</v>
      </c>
      <c r="C771" s="539" t="s">
        <v>876</v>
      </c>
      <c r="D771" s="415" t="s">
        <v>1143</v>
      </c>
      <c r="E771" s="72" t="s">
        <v>1099</v>
      </c>
      <c r="F771" s="72" t="s">
        <v>86</v>
      </c>
      <c r="G771" s="72" t="s">
        <v>240</v>
      </c>
      <c r="H771" s="482" t="s">
        <v>196</v>
      </c>
      <c r="I771" s="537">
        <v>40</v>
      </c>
      <c r="J771" s="526"/>
      <c r="K771" s="333">
        <f t="shared" si="33"/>
        <v>200</v>
      </c>
      <c r="L771" s="534">
        <v>200</v>
      </c>
      <c r="M771" s="540"/>
      <c r="N771" s="247" t="e">
        <f>IF(L771="nio",0,IF(L771&gt;0,L771*I771/P771,0))*VLOOKUP(B771,'2-Kosten per locatie'!$A$14:$C$31,3,FALSE)</f>
        <v>#DIV/0!</v>
      </c>
      <c r="O771" s="247">
        <f>IF(M771&gt;0,M771*I771/Q771,0)*VLOOKUP(B771,'2-Kosten per locatie'!$A$14:$C$31,3,FALSE)</f>
        <v>0</v>
      </c>
      <c r="P771" s="334">
        <f>IF(L771="nio",0,IF(L771&gt;0,VLOOKUP(F771,'3-Productie normen'!A:O,VLOOKUP(L771,'3-Productie normen'!$B$38:$C$48,2,FALSE),FALSE)))*J771</f>
        <v>0</v>
      </c>
      <c r="Q771" s="334">
        <f t="shared" si="34"/>
        <v>0</v>
      </c>
      <c r="R771" s="335" t="str">
        <f>VLOOKUP(F771,'3-Productie normen'!A:P,16,FALSE)</f>
        <v>V</v>
      </c>
      <c r="S771" s="335"/>
      <c r="U771" s="336">
        <f t="shared" si="35"/>
        <v>8000</v>
      </c>
      <c r="V771" s="2"/>
    </row>
    <row r="772" spans="1:22" ht="14.1" customHeight="1">
      <c r="A772" s="75">
        <v>772</v>
      </c>
      <c r="B772" s="72" t="s">
        <v>44</v>
      </c>
      <c r="C772" s="539" t="s">
        <v>876</v>
      </c>
      <c r="D772" s="415" t="s">
        <v>1144</v>
      </c>
      <c r="E772" s="72" t="s">
        <v>632</v>
      </c>
      <c r="F772" s="72" t="s">
        <v>86</v>
      </c>
      <c r="G772" s="72" t="s">
        <v>138</v>
      </c>
      <c r="H772" s="482" t="s">
        <v>138</v>
      </c>
      <c r="I772" s="537">
        <v>93.5</v>
      </c>
      <c r="J772" s="526"/>
      <c r="K772" s="333">
        <f t="shared" si="33"/>
        <v>200</v>
      </c>
      <c r="L772" s="534">
        <v>200</v>
      </c>
      <c r="M772" s="540"/>
      <c r="N772" s="247" t="e">
        <f>IF(L772="nio",0,IF(L772&gt;0,L772*I772/P772,0))*VLOOKUP(B772,'2-Kosten per locatie'!$A$14:$C$31,3,FALSE)</f>
        <v>#DIV/0!</v>
      </c>
      <c r="O772" s="247">
        <f>IF(M772&gt;0,M772*I772/Q772,0)*VLOOKUP(B772,'2-Kosten per locatie'!$A$14:$C$31,3,FALSE)</f>
        <v>0</v>
      </c>
      <c r="P772" s="334">
        <f>IF(L772="nio",0,IF(L772&gt;0,VLOOKUP(F772,'3-Productie normen'!A:O,VLOOKUP(L772,'3-Productie normen'!$B$38:$C$48,2,FALSE),FALSE)))*J772</f>
        <v>0</v>
      </c>
      <c r="Q772" s="334">
        <f t="shared" si="34"/>
        <v>0</v>
      </c>
      <c r="R772" s="335" t="str">
        <f>VLOOKUP(F772,'3-Productie normen'!A:P,16,FALSE)</f>
        <v>V</v>
      </c>
      <c r="S772" s="335"/>
      <c r="U772" s="336">
        <f t="shared" si="35"/>
        <v>18700</v>
      </c>
      <c r="V772" s="2"/>
    </row>
    <row r="773" spans="1:22" ht="14.1" customHeight="1">
      <c r="A773" s="75">
        <v>773</v>
      </c>
      <c r="B773" s="72" t="s">
        <v>44</v>
      </c>
      <c r="C773" s="539" t="s">
        <v>876</v>
      </c>
      <c r="D773" s="415" t="s">
        <v>1145</v>
      </c>
      <c r="E773" s="72" t="s">
        <v>1064</v>
      </c>
      <c r="F773" s="72" t="s">
        <v>97</v>
      </c>
      <c r="G773" s="72" t="s">
        <v>382</v>
      </c>
      <c r="H773" s="482" t="s">
        <v>382</v>
      </c>
      <c r="I773" s="537">
        <v>125</v>
      </c>
      <c r="J773" s="526"/>
      <c r="K773" s="333">
        <f t="shared" si="33"/>
        <v>200</v>
      </c>
      <c r="L773" s="534">
        <v>200</v>
      </c>
      <c r="M773" s="540"/>
      <c r="N773" s="247" t="e">
        <f>IF(L773="nio",0,IF(L773&gt;0,L773*I773/P773,0))*VLOOKUP(B773,'2-Kosten per locatie'!$A$14:$C$31,3,FALSE)</f>
        <v>#DIV/0!</v>
      </c>
      <c r="O773" s="247">
        <f>IF(M773&gt;0,M773*I773/Q773,0)*VLOOKUP(B773,'2-Kosten per locatie'!$A$14:$C$31,3,FALSE)</f>
        <v>0</v>
      </c>
      <c r="P773" s="334">
        <f>IF(L773="nio",0,IF(L773&gt;0,VLOOKUP(F773,'3-Productie normen'!A:O,VLOOKUP(L773,'3-Productie normen'!$B$38:$C$48,2,FALSE),FALSE)))*J773</f>
        <v>0</v>
      </c>
      <c r="Q773" s="334">
        <f t="shared" si="34"/>
        <v>0</v>
      </c>
      <c r="R773" s="335" t="str">
        <f>VLOOKUP(F773,'3-Productie normen'!A:P,16,FALSE)</f>
        <v>V</v>
      </c>
      <c r="S773" s="335"/>
      <c r="U773" s="336">
        <f t="shared" si="35"/>
        <v>25000</v>
      </c>
      <c r="V773" s="2"/>
    </row>
    <row r="774" spans="1:22" ht="14.1" customHeight="1">
      <c r="A774" s="75">
        <v>774</v>
      </c>
      <c r="B774" s="72" t="s">
        <v>44</v>
      </c>
      <c r="C774" s="539" t="s">
        <v>876</v>
      </c>
      <c r="D774" s="415" t="s">
        <v>1146</v>
      </c>
      <c r="E774" s="72" t="s">
        <v>939</v>
      </c>
      <c r="F774" s="300" t="s">
        <v>100</v>
      </c>
      <c r="G774" s="72" t="s">
        <v>204</v>
      </c>
      <c r="H774" s="482" t="s">
        <v>196</v>
      </c>
      <c r="I774" s="537">
        <v>1.2</v>
      </c>
      <c r="J774" s="526"/>
      <c r="K774" s="333">
        <f t="shared" si="33"/>
        <v>0</v>
      </c>
      <c r="L774" s="534" t="s">
        <v>147</v>
      </c>
      <c r="M774" s="540"/>
      <c r="N774" s="247">
        <f>IF(L774="nio",0,IF(L774&gt;0,L774*I774/P774,0))*VLOOKUP(B774,'2-Kosten per locatie'!$A$14:$C$31,3,FALSE)</f>
        <v>0</v>
      </c>
      <c r="O774" s="247">
        <f>IF(M774&gt;0,M774*I774/Q774,0)*VLOOKUP(B774,'2-Kosten per locatie'!$A$14:$C$31,3,FALSE)</f>
        <v>0</v>
      </c>
      <c r="P774" s="334">
        <f>IF(L774="nio",0,IF(L774&gt;0,VLOOKUP(F774,'3-Productie normen'!A:O,VLOOKUP(L774,'3-Productie normen'!$B$38:$C$48,2,FALSE),FALSE)))*J774</f>
        <v>0</v>
      </c>
      <c r="Q774" s="334">
        <f t="shared" si="34"/>
        <v>0</v>
      </c>
      <c r="R774" s="335" t="str">
        <f>VLOOKUP(F774,'3-Productie normen'!A:P,16,FALSE)</f>
        <v>nvt</v>
      </c>
      <c r="S774" s="335"/>
      <c r="U774" s="336">
        <f t="shared" si="35"/>
        <v>0</v>
      </c>
      <c r="V774" s="2"/>
    </row>
    <row r="775" spans="1:22" ht="14.1" customHeight="1">
      <c r="A775" s="75">
        <v>775</v>
      </c>
      <c r="B775" s="72" t="s">
        <v>44</v>
      </c>
      <c r="C775" s="539" t="s">
        <v>876</v>
      </c>
      <c r="D775" s="415" t="s">
        <v>1147</v>
      </c>
      <c r="E775" s="72" t="s">
        <v>940</v>
      </c>
      <c r="F775" s="72" t="s">
        <v>89</v>
      </c>
      <c r="G775" s="72" t="s">
        <v>240</v>
      </c>
      <c r="H775" s="482" t="s">
        <v>196</v>
      </c>
      <c r="I775" s="537">
        <v>106.2</v>
      </c>
      <c r="J775" s="526"/>
      <c r="K775" s="333">
        <f t="shared" si="33"/>
        <v>200</v>
      </c>
      <c r="L775" s="534">
        <v>200</v>
      </c>
      <c r="M775" s="540"/>
      <c r="N775" s="247" t="e">
        <f>IF(L775="nio",0,IF(L775&gt;0,L775*I775/P775,0))*VLOOKUP(B775,'2-Kosten per locatie'!$A$14:$C$31,3,FALSE)</f>
        <v>#DIV/0!</v>
      </c>
      <c r="O775" s="247">
        <f>IF(M775&gt;0,M775*I775/Q775,0)*VLOOKUP(B775,'2-Kosten per locatie'!$A$14:$C$31,3,FALSE)</f>
        <v>0</v>
      </c>
      <c r="P775" s="334">
        <f>IF(L775="nio",0,IF(L775&gt;0,VLOOKUP(F775,'3-Productie normen'!A:O,VLOOKUP(L775,'3-Productie normen'!$B$38:$C$48,2,FALSE),FALSE)))*J775</f>
        <v>0</v>
      </c>
      <c r="Q775" s="334">
        <f t="shared" si="34"/>
        <v>0</v>
      </c>
      <c r="R775" s="335" t="str">
        <f>VLOOKUP(F775,'3-Productie normen'!A:P,16,FALSE)</f>
        <v>L</v>
      </c>
      <c r="S775" s="335"/>
      <c r="U775" s="336">
        <f t="shared" si="35"/>
        <v>21240</v>
      </c>
      <c r="V775" s="2"/>
    </row>
    <row r="776" spans="1:22" ht="14.1" customHeight="1">
      <c r="A776" s="75">
        <v>776</v>
      </c>
      <c r="B776" s="72" t="s">
        <v>44</v>
      </c>
      <c r="C776" s="539" t="s">
        <v>876</v>
      </c>
      <c r="D776" s="415" t="s">
        <v>1148</v>
      </c>
      <c r="E776" s="72" t="s">
        <v>940</v>
      </c>
      <c r="F776" s="72" t="s">
        <v>89</v>
      </c>
      <c r="G776" s="72" t="s">
        <v>240</v>
      </c>
      <c r="H776" s="482" t="s">
        <v>196</v>
      </c>
      <c r="I776" s="537">
        <v>52.5</v>
      </c>
      <c r="J776" s="526"/>
      <c r="K776" s="333">
        <f t="shared" ref="K776:K839" si="36">SUM(L776:M776)</f>
        <v>200</v>
      </c>
      <c r="L776" s="534">
        <v>200</v>
      </c>
      <c r="M776" s="534"/>
      <c r="N776" s="247" t="e">
        <f>IF(L776="nio",0,IF(L776&gt;0,L776*I776/P776,0))*VLOOKUP(B776,'2-Kosten per locatie'!$A$14:$C$31,3,FALSE)</f>
        <v>#DIV/0!</v>
      </c>
      <c r="O776" s="247">
        <f>IF(M776&gt;0,M776*I776/Q776,0)*VLOOKUP(B776,'2-Kosten per locatie'!$A$14:$C$31,3,FALSE)</f>
        <v>0</v>
      </c>
      <c r="P776" s="334">
        <f>IF(L776="nio",0,IF(L776&gt;0,VLOOKUP(F776,'3-Productie normen'!A:O,VLOOKUP(L776,'3-Productie normen'!$B$38:$C$48,2,FALSE),FALSE)))*J776</f>
        <v>0</v>
      </c>
      <c r="Q776" s="334">
        <f t="shared" ref="Q776:Q839" si="37">IF(M776&gt;0,P776*$Q$8,0)</f>
        <v>0</v>
      </c>
      <c r="R776" s="335" t="str">
        <f>VLOOKUP(F776,'3-Productie normen'!A:P,16,FALSE)</f>
        <v>L</v>
      </c>
      <c r="S776" s="335"/>
      <c r="U776" s="336">
        <f t="shared" ref="U776:U839" si="38">K776*I776</f>
        <v>10500</v>
      </c>
      <c r="V776" s="2"/>
    </row>
    <row r="777" spans="1:22" ht="14.1" customHeight="1">
      <c r="A777" s="75">
        <v>777</v>
      </c>
      <c r="B777" s="72" t="s">
        <v>44</v>
      </c>
      <c r="C777" s="539" t="s">
        <v>876</v>
      </c>
      <c r="D777" s="415" t="s">
        <v>1149</v>
      </c>
      <c r="E777" s="72" t="s">
        <v>579</v>
      </c>
      <c r="F777" s="300" t="s">
        <v>99</v>
      </c>
      <c r="G777" s="72" t="s">
        <v>240</v>
      </c>
      <c r="H777" s="482" t="s">
        <v>196</v>
      </c>
      <c r="I777" s="537">
        <v>15.68</v>
      </c>
      <c r="J777" s="526"/>
      <c r="K777" s="333">
        <f t="shared" si="36"/>
        <v>200</v>
      </c>
      <c r="L777" s="534">
        <v>200</v>
      </c>
      <c r="M777" s="540"/>
      <c r="N777" s="247" t="e">
        <f>IF(L777="nio",0,IF(L777&gt;0,L777*I777/P777,0))*VLOOKUP(B777,'2-Kosten per locatie'!$A$14:$C$31,3,FALSE)</f>
        <v>#DIV/0!</v>
      </c>
      <c r="O777" s="247">
        <f>IF(M777&gt;0,M777*I777/Q777,0)*VLOOKUP(B777,'2-Kosten per locatie'!$A$14:$C$31,3,FALSE)</f>
        <v>0</v>
      </c>
      <c r="P777" s="334">
        <f>IF(L777="nio",0,IF(L777&gt;0,VLOOKUP(F777,'3-Productie normen'!A:O,VLOOKUP(L777,'3-Productie normen'!$B$38:$C$48,2,FALSE),FALSE)))*J777</f>
        <v>0</v>
      </c>
      <c r="Q777" s="334">
        <f t="shared" si="37"/>
        <v>0</v>
      </c>
      <c r="R777" s="335" t="str">
        <f>VLOOKUP(F777,'3-Productie normen'!A:P,16,FALSE)</f>
        <v>B</v>
      </c>
      <c r="S777" s="335"/>
      <c r="U777" s="336">
        <f t="shared" si="38"/>
        <v>3136</v>
      </c>
      <c r="V777" s="2"/>
    </row>
    <row r="778" spans="1:22" ht="14.1" customHeight="1">
      <c r="A778" s="75">
        <v>778</v>
      </c>
      <c r="B778" s="72" t="s">
        <v>44</v>
      </c>
      <c r="C778" s="539" t="s">
        <v>876</v>
      </c>
      <c r="D778" s="415" t="s">
        <v>1150</v>
      </c>
      <c r="E778" s="72" t="s">
        <v>831</v>
      </c>
      <c r="F778" s="300" t="s">
        <v>100</v>
      </c>
      <c r="G778" s="72" t="s">
        <v>204</v>
      </c>
      <c r="H778" s="482" t="s">
        <v>196</v>
      </c>
      <c r="I778" s="537">
        <v>0</v>
      </c>
      <c r="J778" s="526"/>
      <c r="K778" s="333">
        <f t="shared" si="36"/>
        <v>0</v>
      </c>
      <c r="L778" s="534" t="s">
        <v>147</v>
      </c>
      <c r="M778" s="540"/>
      <c r="N778" s="247">
        <f>IF(L778="nio",0,IF(L778&gt;0,L778*I778/P778,0))*VLOOKUP(B778,'2-Kosten per locatie'!$A$14:$C$31,3,FALSE)</f>
        <v>0</v>
      </c>
      <c r="O778" s="247">
        <f>IF(M778&gt;0,M778*I778/Q778,0)*VLOOKUP(B778,'2-Kosten per locatie'!$A$14:$C$31,3,FALSE)</f>
        <v>0</v>
      </c>
      <c r="P778" s="334">
        <f>IF(L778="nio",0,IF(L778&gt;0,VLOOKUP(F778,'3-Productie normen'!A:O,VLOOKUP(L778,'3-Productie normen'!$B$38:$C$48,2,FALSE),FALSE)))*J778</f>
        <v>0</v>
      </c>
      <c r="Q778" s="334">
        <f t="shared" si="37"/>
        <v>0</v>
      </c>
      <c r="R778" s="335" t="str">
        <f>VLOOKUP(F778,'3-Productie normen'!A:P,16,FALSE)</f>
        <v>nvt</v>
      </c>
      <c r="S778" s="335"/>
      <c r="U778" s="336">
        <f t="shared" si="38"/>
        <v>0</v>
      </c>
      <c r="V778" s="2"/>
    </row>
    <row r="779" spans="1:22" ht="14.1" customHeight="1">
      <c r="A779" s="75">
        <v>779</v>
      </c>
      <c r="B779" s="72" t="s">
        <v>44</v>
      </c>
      <c r="C779" s="539" t="s">
        <v>876</v>
      </c>
      <c r="D779" s="415" t="s">
        <v>1151</v>
      </c>
      <c r="E779" s="72" t="s">
        <v>831</v>
      </c>
      <c r="F779" s="300" t="s">
        <v>100</v>
      </c>
      <c r="G779" s="72" t="s">
        <v>204</v>
      </c>
      <c r="H779" s="482" t="s">
        <v>196</v>
      </c>
      <c r="I779" s="537">
        <v>0</v>
      </c>
      <c r="J779" s="526"/>
      <c r="K779" s="333">
        <f t="shared" si="36"/>
        <v>0</v>
      </c>
      <c r="L779" s="534" t="s">
        <v>147</v>
      </c>
      <c r="M779" s="540"/>
      <c r="N779" s="247">
        <f>IF(L779="nio",0,IF(L779&gt;0,L779*I779/P779,0))*VLOOKUP(B779,'2-Kosten per locatie'!$A$14:$C$31,3,FALSE)</f>
        <v>0</v>
      </c>
      <c r="O779" s="247">
        <f>IF(M779&gt;0,M779*I779/Q779,0)*VLOOKUP(B779,'2-Kosten per locatie'!$A$14:$C$31,3,FALSE)</f>
        <v>0</v>
      </c>
      <c r="P779" s="334">
        <f>IF(L779="nio",0,IF(L779&gt;0,VLOOKUP(F779,'3-Productie normen'!A:O,VLOOKUP(L779,'3-Productie normen'!$B$38:$C$48,2,FALSE),FALSE)))*J779</f>
        <v>0</v>
      </c>
      <c r="Q779" s="334">
        <f t="shared" si="37"/>
        <v>0</v>
      </c>
      <c r="R779" s="335" t="str">
        <f>VLOOKUP(F779,'3-Productie normen'!A:P,16,FALSE)</f>
        <v>nvt</v>
      </c>
      <c r="S779" s="335"/>
      <c r="U779" s="336">
        <f t="shared" si="38"/>
        <v>0</v>
      </c>
      <c r="V779" s="2"/>
    </row>
    <row r="780" spans="1:22" ht="14.1" customHeight="1">
      <c r="A780" s="75">
        <v>780</v>
      </c>
      <c r="B780" s="72" t="s">
        <v>44</v>
      </c>
      <c r="C780" s="539" t="s">
        <v>876</v>
      </c>
      <c r="D780" s="415" t="s">
        <v>1152</v>
      </c>
      <c r="E780" s="72" t="s">
        <v>831</v>
      </c>
      <c r="F780" s="300" t="s">
        <v>100</v>
      </c>
      <c r="G780" s="72" t="s">
        <v>204</v>
      </c>
      <c r="H780" s="482" t="s">
        <v>196</v>
      </c>
      <c r="I780" s="537">
        <v>0</v>
      </c>
      <c r="J780" s="526"/>
      <c r="K780" s="333">
        <f t="shared" si="36"/>
        <v>0</v>
      </c>
      <c r="L780" s="534" t="s">
        <v>147</v>
      </c>
      <c r="M780" s="540"/>
      <c r="N780" s="247">
        <f>IF(L780="nio",0,IF(L780&gt;0,L780*I780/P780,0))*VLOOKUP(B780,'2-Kosten per locatie'!$A$14:$C$31,3,FALSE)</f>
        <v>0</v>
      </c>
      <c r="O780" s="247">
        <f>IF(M780&gt;0,M780*I780/Q780,0)*VLOOKUP(B780,'2-Kosten per locatie'!$A$14:$C$31,3,FALSE)</f>
        <v>0</v>
      </c>
      <c r="P780" s="334">
        <f>IF(L780="nio",0,IF(L780&gt;0,VLOOKUP(F780,'3-Productie normen'!A:O,VLOOKUP(L780,'3-Productie normen'!$B$38:$C$48,2,FALSE),FALSE)))*J780</f>
        <v>0</v>
      </c>
      <c r="Q780" s="334">
        <f t="shared" si="37"/>
        <v>0</v>
      </c>
      <c r="R780" s="335" t="str">
        <f>VLOOKUP(F780,'3-Productie normen'!A:P,16,FALSE)</f>
        <v>nvt</v>
      </c>
      <c r="S780" s="335"/>
      <c r="U780" s="336">
        <f t="shared" si="38"/>
        <v>0</v>
      </c>
      <c r="V780" s="2"/>
    </row>
    <row r="781" spans="1:22" ht="14.1" customHeight="1">
      <c r="A781" s="75">
        <v>781</v>
      </c>
      <c r="B781" s="72" t="s">
        <v>44</v>
      </c>
      <c r="C781" s="539" t="s">
        <v>876</v>
      </c>
      <c r="D781" s="415" t="s">
        <v>1153</v>
      </c>
      <c r="E781" s="72" t="s">
        <v>831</v>
      </c>
      <c r="F781" s="300" t="s">
        <v>100</v>
      </c>
      <c r="G781" s="72" t="s">
        <v>204</v>
      </c>
      <c r="H781" s="482" t="s">
        <v>196</v>
      </c>
      <c r="I781" s="537">
        <v>0</v>
      </c>
      <c r="J781" s="526"/>
      <c r="K781" s="333">
        <f t="shared" si="36"/>
        <v>0</v>
      </c>
      <c r="L781" s="534" t="s">
        <v>147</v>
      </c>
      <c r="M781" s="540"/>
      <c r="N781" s="247">
        <f>IF(L781="nio",0,IF(L781&gt;0,L781*I781/P781,0))*VLOOKUP(B781,'2-Kosten per locatie'!$A$14:$C$31,3,FALSE)</f>
        <v>0</v>
      </c>
      <c r="O781" s="247">
        <f>IF(M781&gt;0,M781*I781/Q781,0)*VLOOKUP(B781,'2-Kosten per locatie'!$A$14:$C$31,3,FALSE)</f>
        <v>0</v>
      </c>
      <c r="P781" s="334">
        <f>IF(L781="nio",0,IF(L781&gt;0,VLOOKUP(F781,'3-Productie normen'!A:O,VLOOKUP(L781,'3-Productie normen'!$B$38:$C$48,2,FALSE),FALSE)))*J781</f>
        <v>0</v>
      </c>
      <c r="Q781" s="334">
        <f t="shared" si="37"/>
        <v>0</v>
      </c>
      <c r="R781" s="335" t="str">
        <f>VLOOKUP(F781,'3-Productie normen'!A:P,16,FALSE)</f>
        <v>nvt</v>
      </c>
      <c r="S781" s="335"/>
      <c r="U781" s="336">
        <f t="shared" si="38"/>
        <v>0</v>
      </c>
      <c r="V781" s="2"/>
    </row>
    <row r="782" spans="1:22" ht="14.1" customHeight="1">
      <c r="A782" s="75">
        <v>782</v>
      </c>
      <c r="B782" s="72" t="s">
        <v>44</v>
      </c>
      <c r="C782" s="539" t="s">
        <v>1154</v>
      </c>
      <c r="D782" s="415" t="s">
        <v>1155</v>
      </c>
      <c r="E782" s="72" t="s">
        <v>831</v>
      </c>
      <c r="F782" s="300" t="s">
        <v>100</v>
      </c>
      <c r="G782" s="72" t="s">
        <v>204</v>
      </c>
      <c r="H782" s="482" t="s">
        <v>196</v>
      </c>
      <c r="I782" s="537">
        <v>0</v>
      </c>
      <c r="J782" s="526"/>
      <c r="K782" s="333">
        <f t="shared" si="36"/>
        <v>0</v>
      </c>
      <c r="L782" s="534" t="s">
        <v>147</v>
      </c>
      <c r="M782" s="540"/>
      <c r="N782" s="247">
        <f>IF(L782="nio",0,IF(L782&gt;0,L782*I782/P782,0))*VLOOKUP(B782,'2-Kosten per locatie'!$A$14:$C$31,3,FALSE)</f>
        <v>0</v>
      </c>
      <c r="O782" s="247">
        <f>IF(M782&gt;0,M782*I782/Q782,0)*VLOOKUP(B782,'2-Kosten per locatie'!$A$14:$C$31,3,FALSE)</f>
        <v>0</v>
      </c>
      <c r="P782" s="334">
        <f>IF(L782="nio",0,IF(L782&gt;0,VLOOKUP(F782,'3-Productie normen'!A:O,VLOOKUP(L782,'3-Productie normen'!$B$38:$C$48,2,FALSE),FALSE)))*J782</f>
        <v>0</v>
      </c>
      <c r="Q782" s="334">
        <f t="shared" si="37"/>
        <v>0</v>
      </c>
      <c r="R782" s="335" t="str">
        <f>VLOOKUP(F782,'3-Productie normen'!A:P,16,FALSE)</f>
        <v>nvt</v>
      </c>
      <c r="S782" s="335"/>
      <c r="U782" s="336">
        <f t="shared" si="38"/>
        <v>0</v>
      </c>
      <c r="V782" s="2"/>
    </row>
    <row r="783" spans="1:22" ht="14.1" customHeight="1">
      <c r="A783" s="75">
        <v>783</v>
      </c>
      <c r="B783" s="72" t="s">
        <v>44</v>
      </c>
      <c r="C783" s="539" t="s">
        <v>1154</v>
      </c>
      <c r="D783" s="415" t="s">
        <v>1156</v>
      </c>
      <c r="E783" s="72" t="s">
        <v>579</v>
      </c>
      <c r="F783" s="300" t="s">
        <v>99</v>
      </c>
      <c r="G783" s="72" t="s">
        <v>240</v>
      </c>
      <c r="H783" s="482" t="s">
        <v>196</v>
      </c>
      <c r="I783" s="537">
        <v>14.5</v>
      </c>
      <c r="J783" s="526"/>
      <c r="K783" s="333">
        <f t="shared" si="36"/>
        <v>200</v>
      </c>
      <c r="L783" s="534">
        <v>200</v>
      </c>
      <c r="M783" s="540"/>
      <c r="N783" s="247" t="e">
        <f>IF(L783="nio",0,IF(L783&gt;0,L783*I783/P783,0))*VLOOKUP(B783,'2-Kosten per locatie'!$A$14:$C$31,3,FALSE)</f>
        <v>#DIV/0!</v>
      </c>
      <c r="O783" s="247">
        <f>IF(M783&gt;0,M783*I783/Q783,0)*VLOOKUP(B783,'2-Kosten per locatie'!$A$14:$C$31,3,FALSE)</f>
        <v>0</v>
      </c>
      <c r="P783" s="334">
        <f>IF(L783="nio",0,IF(L783&gt;0,VLOOKUP(F783,'3-Productie normen'!A:O,VLOOKUP(L783,'3-Productie normen'!$B$38:$C$48,2,FALSE),FALSE)))*J783</f>
        <v>0</v>
      </c>
      <c r="Q783" s="334">
        <f t="shared" si="37"/>
        <v>0</v>
      </c>
      <c r="R783" s="335" t="str">
        <f>VLOOKUP(F783,'3-Productie normen'!A:P,16,FALSE)</f>
        <v>B</v>
      </c>
      <c r="S783" s="335"/>
      <c r="U783" s="336">
        <f t="shared" si="38"/>
        <v>2900</v>
      </c>
      <c r="V783" s="2"/>
    </row>
    <row r="784" spans="1:22" ht="14.1" customHeight="1">
      <c r="A784" s="75">
        <v>784</v>
      </c>
      <c r="B784" s="72" t="s">
        <v>44</v>
      </c>
      <c r="C784" s="539" t="s">
        <v>1154</v>
      </c>
      <c r="D784" s="415" t="s">
        <v>1157</v>
      </c>
      <c r="E784" s="72" t="s">
        <v>632</v>
      </c>
      <c r="F784" s="72" t="s">
        <v>86</v>
      </c>
      <c r="G784" s="72" t="s">
        <v>240</v>
      </c>
      <c r="H784" s="482" t="s">
        <v>196</v>
      </c>
      <c r="I784" s="537">
        <v>8.6</v>
      </c>
      <c r="J784" s="526"/>
      <c r="K784" s="333">
        <f t="shared" si="36"/>
        <v>200</v>
      </c>
      <c r="L784" s="534">
        <v>200</v>
      </c>
      <c r="M784" s="540"/>
      <c r="N784" s="247" t="e">
        <f>IF(L784="nio",0,IF(L784&gt;0,L784*I784/P784,0))*VLOOKUP(B784,'2-Kosten per locatie'!$A$14:$C$31,3,FALSE)</f>
        <v>#DIV/0!</v>
      </c>
      <c r="O784" s="247">
        <f>IF(M784&gt;0,M784*I784/Q784,0)*VLOOKUP(B784,'2-Kosten per locatie'!$A$14:$C$31,3,FALSE)</f>
        <v>0</v>
      </c>
      <c r="P784" s="334">
        <f>IF(L784="nio",0,IF(L784&gt;0,VLOOKUP(F784,'3-Productie normen'!A:O,VLOOKUP(L784,'3-Productie normen'!$B$38:$C$48,2,FALSE),FALSE)))*J784</f>
        <v>0</v>
      </c>
      <c r="Q784" s="334">
        <f t="shared" si="37"/>
        <v>0</v>
      </c>
      <c r="R784" s="335" t="str">
        <f>VLOOKUP(F784,'3-Productie normen'!A:P,16,FALSE)</f>
        <v>V</v>
      </c>
      <c r="S784" s="335"/>
      <c r="U784" s="336">
        <f t="shared" si="38"/>
        <v>1720</v>
      </c>
      <c r="V784" s="2"/>
    </row>
    <row r="785" spans="1:22" ht="14.1" customHeight="1">
      <c r="A785" s="75">
        <v>785</v>
      </c>
      <c r="B785" s="72" t="s">
        <v>44</v>
      </c>
      <c r="C785" s="539" t="s">
        <v>1154</v>
      </c>
      <c r="D785" s="415" t="s">
        <v>1158</v>
      </c>
      <c r="E785" s="72" t="s">
        <v>579</v>
      </c>
      <c r="F785" s="300" t="s">
        <v>99</v>
      </c>
      <c r="G785" s="72" t="s">
        <v>240</v>
      </c>
      <c r="H785" s="482" t="s">
        <v>196</v>
      </c>
      <c r="I785" s="537">
        <v>14.2</v>
      </c>
      <c r="J785" s="526"/>
      <c r="K785" s="333">
        <f t="shared" si="36"/>
        <v>200</v>
      </c>
      <c r="L785" s="534">
        <v>200</v>
      </c>
      <c r="M785" s="540"/>
      <c r="N785" s="247" t="e">
        <f>IF(L785="nio",0,IF(L785&gt;0,L785*I785/P785,0))*VLOOKUP(B785,'2-Kosten per locatie'!$A$14:$C$31,3,FALSE)</f>
        <v>#DIV/0!</v>
      </c>
      <c r="O785" s="247">
        <f>IF(M785&gt;0,M785*I785/Q785,0)*VLOOKUP(B785,'2-Kosten per locatie'!$A$14:$C$31,3,FALSE)</f>
        <v>0</v>
      </c>
      <c r="P785" s="334">
        <f>IF(L785="nio",0,IF(L785&gt;0,VLOOKUP(F785,'3-Productie normen'!A:O,VLOOKUP(L785,'3-Productie normen'!$B$38:$C$48,2,FALSE),FALSE)))*J785</f>
        <v>0</v>
      </c>
      <c r="Q785" s="334">
        <f t="shared" si="37"/>
        <v>0</v>
      </c>
      <c r="R785" s="335" t="str">
        <f>VLOOKUP(F785,'3-Productie normen'!A:P,16,FALSE)</f>
        <v>B</v>
      </c>
      <c r="S785" s="335"/>
      <c r="U785" s="336">
        <f t="shared" si="38"/>
        <v>2840</v>
      </c>
      <c r="V785" s="2"/>
    </row>
    <row r="786" spans="1:22" ht="14.1" customHeight="1">
      <c r="A786" s="75">
        <v>786</v>
      </c>
      <c r="B786" s="72" t="s">
        <v>44</v>
      </c>
      <c r="C786" s="539" t="s">
        <v>1154</v>
      </c>
      <c r="D786" s="415" t="s">
        <v>1159</v>
      </c>
      <c r="E786" s="72" t="s">
        <v>638</v>
      </c>
      <c r="F786" s="300" t="s">
        <v>100</v>
      </c>
      <c r="G786" s="72" t="s">
        <v>240</v>
      </c>
      <c r="H786" s="482" t="s">
        <v>196</v>
      </c>
      <c r="I786" s="537">
        <v>3.4</v>
      </c>
      <c r="J786" s="526"/>
      <c r="K786" s="333">
        <f t="shared" si="36"/>
        <v>0</v>
      </c>
      <c r="L786" s="534" t="s">
        <v>147</v>
      </c>
      <c r="M786" s="540"/>
      <c r="N786" s="247">
        <f>IF(L786="nio",0,IF(L786&gt;0,L786*I786/P786,0))*VLOOKUP(B786,'2-Kosten per locatie'!$A$14:$C$31,3,FALSE)</f>
        <v>0</v>
      </c>
      <c r="O786" s="247">
        <f>IF(M786&gt;0,M786*I786/Q786,0)*VLOOKUP(B786,'2-Kosten per locatie'!$A$14:$C$31,3,FALSE)</f>
        <v>0</v>
      </c>
      <c r="P786" s="334">
        <f>IF(L786="nio",0,IF(L786&gt;0,VLOOKUP(F786,'3-Productie normen'!A:O,VLOOKUP(L786,'3-Productie normen'!$B$38:$C$48,2,FALSE),FALSE)))*J786</f>
        <v>0</v>
      </c>
      <c r="Q786" s="334">
        <f t="shared" si="37"/>
        <v>0</v>
      </c>
      <c r="R786" s="335" t="str">
        <f>VLOOKUP(F786,'3-Productie normen'!A:P,16,FALSE)</f>
        <v>nvt</v>
      </c>
      <c r="S786" s="335"/>
      <c r="U786" s="336">
        <f t="shared" si="38"/>
        <v>0</v>
      </c>
      <c r="V786" s="2"/>
    </row>
    <row r="787" spans="1:22" ht="14.1" customHeight="1">
      <c r="A787" s="75">
        <v>787</v>
      </c>
      <c r="B787" s="72" t="s">
        <v>44</v>
      </c>
      <c r="C787" s="539" t="s">
        <v>1154</v>
      </c>
      <c r="D787" s="415" t="s">
        <v>1160</v>
      </c>
      <c r="E787" s="72" t="s">
        <v>1161</v>
      </c>
      <c r="F787" s="72" t="s">
        <v>80</v>
      </c>
      <c r="G787" s="72" t="s">
        <v>382</v>
      </c>
      <c r="H787" s="482" t="s">
        <v>382</v>
      </c>
      <c r="I787" s="537">
        <v>33.799999999999997</v>
      </c>
      <c r="J787" s="526"/>
      <c r="K787" s="333">
        <f t="shared" si="36"/>
        <v>200</v>
      </c>
      <c r="L787" s="534">
        <v>200</v>
      </c>
      <c r="M787" s="540"/>
      <c r="N787" s="247" t="e">
        <f>IF(L787="nio",0,IF(L787&gt;0,L787*I787/P787,0))*VLOOKUP(B787,'2-Kosten per locatie'!$A$14:$C$31,3,FALSE)</f>
        <v>#DIV/0!</v>
      </c>
      <c r="O787" s="247">
        <f>IF(M787&gt;0,M787*I787/Q787,0)*VLOOKUP(B787,'2-Kosten per locatie'!$A$14:$C$31,3,FALSE)</f>
        <v>0</v>
      </c>
      <c r="P787" s="334">
        <f>IF(L787="nio",0,IF(L787&gt;0,VLOOKUP(F787,'3-Productie normen'!A:O,VLOOKUP(L787,'3-Productie normen'!$B$38:$C$48,2,FALSE),FALSE)))*J787</f>
        <v>0</v>
      </c>
      <c r="Q787" s="334">
        <f t="shared" si="37"/>
        <v>0</v>
      </c>
      <c r="R787" s="335" t="str">
        <f>VLOOKUP(F787,'3-Productie normen'!A:P,16,FALSE)</f>
        <v>V</v>
      </c>
      <c r="S787" s="335"/>
      <c r="U787" s="336">
        <f t="shared" si="38"/>
        <v>6759.9999999999991</v>
      </c>
      <c r="V787" s="2"/>
    </row>
    <row r="788" spans="1:22" ht="14.1" customHeight="1">
      <c r="A788" s="75">
        <v>788</v>
      </c>
      <c r="B788" s="72" t="s">
        <v>44</v>
      </c>
      <c r="C788" s="539" t="s">
        <v>1154</v>
      </c>
      <c r="D788" s="415" t="s">
        <v>1162</v>
      </c>
      <c r="E788" s="72" t="s">
        <v>1161</v>
      </c>
      <c r="F788" s="72" t="s">
        <v>80</v>
      </c>
      <c r="G788" s="72" t="s">
        <v>382</v>
      </c>
      <c r="H788" s="482" t="s">
        <v>382</v>
      </c>
      <c r="I788" s="537">
        <v>8.6</v>
      </c>
      <c r="J788" s="526"/>
      <c r="K788" s="333">
        <f t="shared" si="36"/>
        <v>200</v>
      </c>
      <c r="L788" s="534">
        <v>200</v>
      </c>
      <c r="M788" s="540"/>
      <c r="N788" s="247" t="e">
        <f>IF(L788="nio",0,IF(L788&gt;0,L788*I788/P788,0))*VLOOKUP(B788,'2-Kosten per locatie'!$A$14:$C$31,3,FALSE)</f>
        <v>#DIV/0!</v>
      </c>
      <c r="O788" s="247">
        <f>IF(M788&gt;0,M788*I788/Q788,0)*VLOOKUP(B788,'2-Kosten per locatie'!$A$14:$C$31,3,FALSE)</f>
        <v>0</v>
      </c>
      <c r="P788" s="334">
        <f>IF(L788="nio",0,IF(L788&gt;0,VLOOKUP(F788,'3-Productie normen'!A:O,VLOOKUP(L788,'3-Productie normen'!$B$38:$C$48,2,FALSE),FALSE)))*J788</f>
        <v>0</v>
      </c>
      <c r="Q788" s="334">
        <f t="shared" si="37"/>
        <v>0</v>
      </c>
      <c r="R788" s="335" t="str">
        <f>VLOOKUP(F788,'3-Productie normen'!A:P,16,FALSE)</f>
        <v>V</v>
      </c>
      <c r="S788" s="335"/>
      <c r="U788" s="336">
        <f t="shared" si="38"/>
        <v>1720</v>
      </c>
      <c r="V788" s="2"/>
    </row>
    <row r="789" spans="1:22" ht="14.1" customHeight="1">
      <c r="A789" s="75">
        <v>789</v>
      </c>
      <c r="B789" s="72" t="s">
        <v>44</v>
      </c>
      <c r="C789" s="539" t="s">
        <v>1154</v>
      </c>
      <c r="D789" s="415" t="s">
        <v>1163</v>
      </c>
      <c r="E789" s="72" t="s">
        <v>1161</v>
      </c>
      <c r="F789" s="72" t="s">
        <v>80</v>
      </c>
      <c r="G789" s="72" t="s">
        <v>382</v>
      </c>
      <c r="H789" s="482" t="s">
        <v>382</v>
      </c>
      <c r="I789" s="537">
        <v>8.6</v>
      </c>
      <c r="J789" s="526"/>
      <c r="K789" s="333">
        <f t="shared" si="36"/>
        <v>200</v>
      </c>
      <c r="L789" s="534">
        <v>200</v>
      </c>
      <c r="M789" s="540"/>
      <c r="N789" s="247" t="e">
        <f>IF(L789="nio",0,IF(L789&gt;0,L789*I789/P789,0))*VLOOKUP(B789,'2-Kosten per locatie'!$A$14:$C$31,3,FALSE)</f>
        <v>#DIV/0!</v>
      </c>
      <c r="O789" s="247">
        <f>IF(M789&gt;0,M789*I789/Q789,0)*VLOOKUP(B789,'2-Kosten per locatie'!$A$14:$C$31,3,FALSE)</f>
        <v>0</v>
      </c>
      <c r="P789" s="334">
        <f>IF(L789="nio",0,IF(L789&gt;0,VLOOKUP(F789,'3-Productie normen'!A:O,VLOOKUP(L789,'3-Productie normen'!$B$38:$C$48,2,FALSE),FALSE)))*J789</f>
        <v>0</v>
      </c>
      <c r="Q789" s="334">
        <f t="shared" si="37"/>
        <v>0</v>
      </c>
      <c r="R789" s="335" t="str">
        <f>VLOOKUP(F789,'3-Productie normen'!A:P,16,FALSE)</f>
        <v>V</v>
      </c>
      <c r="S789" s="335"/>
      <c r="U789" s="336">
        <f t="shared" si="38"/>
        <v>1720</v>
      </c>
      <c r="V789" s="2"/>
    </row>
    <row r="790" spans="1:22" ht="14.1" customHeight="1">
      <c r="A790" s="75">
        <v>790</v>
      </c>
      <c r="B790" s="72" t="s">
        <v>44</v>
      </c>
      <c r="C790" s="539" t="s">
        <v>1154</v>
      </c>
      <c r="D790" s="415" t="s">
        <v>1164</v>
      </c>
      <c r="E790" s="72" t="s">
        <v>1161</v>
      </c>
      <c r="F790" s="72" t="s">
        <v>80</v>
      </c>
      <c r="G790" s="72" t="s">
        <v>382</v>
      </c>
      <c r="H790" s="482" t="s">
        <v>382</v>
      </c>
      <c r="I790" s="537">
        <v>8.6</v>
      </c>
      <c r="J790" s="526"/>
      <c r="K790" s="333">
        <f t="shared" si="36"/>
        <v>200</v>
      </c>
      <c r="L790" s="534">
        <v>200</v>
      </c>
      <c r="M790" s="534"/>
      <c r="N790" s="247" t="e">
        <f>IF(L790="nio",0,IF(L790&gt;0,L790*I790/P790,0))*VLOOKUP(B790,'2-Kosten per locatie'!$A$14:$C$31,3,FALSE)</f>
        <v>#DIV/0!</v>
      </c>
      <c r="O790" s="247">
        <f>IF(M790&gt;0,M790*I790/Q790,0)*VLOOKUP(B790,'2-Kosten per locatie'!$A$14:$C$31,3,FALSE)</f>
        <v>0</v>
      </c>
      <c r="P790" s="334">
        <f>IF(L790="nio",0,IF(L790&gt;0,VLOOKUP(F790,'3-Productie normen'!A:O,VLOOKUP(L790,'3-Productie normen'!$B$38:$C$48,2,FALSE),FALSE)))*J790</f>
        <v>0</v>
      </c>
      <c r="Q790" s="334">
        <f t="shared" si="37"/>
        <v>0</v>
      </c>
      <c r="R790" s="335" t="str">
        <f>VLOOKUP(F790,'3-Productie normen'!A:P,16,FALSE)</f>
        <v>V</v>
      </c>
      <c r="S790" s="335"/>
      <c r="U790" s="336">
        <f t="shared" si="38"/>
        <v>1720</v>
      </c>
      <c r="V790" s="2"/>
    </row>
    <row r="791" spans="1:22" ht="14.1" customHeight="1">
      <c r="A791" s="75">
        <v>791</v>
      </c>
      <c r="B791" s="72" t="s">
        <v>44</v>
      </c>
      <c r="C791" s="539" t="s">
        <v>1154</v>
      </c>
      <c r="D791" s="415" t="s">
        <v>1165</v>
      </c>
      <c r="E791" s="72" t="s">
        <v>940</v>
      </c>
      <c r="F791" s="72" t="s">
        <v>89</v>
      </c>
      <c r="G791" s="72" t="s">
        <v>240</v>
      </c>
      <c r="H791" s="482" t="s">
        <v>196</v>
      </c>
      <c r="I791" s="537">
        <v>48.1</v>
      </c>
      <c r="J791" s="526"/>
      <c r="K791" s="333">
        <f t="shared" si="36"/>
        <v>200</v>
      </c>
      <c r="L791" s="534">
        <v>200</v>
      </c>
      <c r="M791" s="534"/>
      <c r="N791" s="247" t="e">
        <f>IF(L791="nio",0,IF(L791&gt;0,L791*I791/P791,0))*VLOOKUP(B791,'2-Kosten per locatie'!$A$14:$C$31,3,FALSE)</f>
        <v>#DIV/0!</v>
      </c>
      <c r="O791" s="247">
        <f>IF(M791&gt;0,M791*I791/Q791,0)*VLOOKUP(B791,'2-Kosten per locatie'!$A$14:$C$31,3,FALSE)</f>
        <v>0</v>
      </c>
      <c r="P791" s="334">
        <f>IF(L791="nio",0,IF(L791&gt;0,VLOOKUP(F791,'3-Productie normen'!A:O,VLOOKUP(L791,'3-Productie normen'!$B$38:$C$48,2,FALSE),FALSE)))*J791</f>
        <v>0</v>
      </c>
      <c r="Q791" s="334">
        <f t="shared" si="37"/>
        <v>0</v>
      </c>
      <c r="R791" s="335" t="str">
        <f>VLOOKUP(F791,'3-Productie normen'!A:P,16,FALSE)</f>
        <v>L</v>
      </c>
      <c r="S791" s="335"/>
      <c r="U791" s="336">
        <f t="shared" si="38"/>
        <v>9620</v>
      </c>
      <c r="V791" s="2"/>
    </row>
    <row r="792" spans="1:22" ht="14.1" customHeight="1">
      <c r="A792" s="75">
        <v>792</v>
      </c>
      <c r="B792" s="72" t="s">
        <v>44</v>
      </c>
      <c r="C792" s="539" t="s">
        <v>1154</v>
      </c>
      <c r="D792" s="415" t="s">
        <v>1166</v>
      </c>
      <c r="E792" s="72" t="s">
        <v>940</v>
      </c>
      <c r="F792" s="72" t="s">
        <v>89</v>
      </c>
      <c r="G792" s="72" t="s">
        <v>240</v>
      </c>
      <c r="H792" s="482" t="s">
        <v>196</v>
      </c>
      <c r="I792" s="537">
        <v>59</v>
      </c>
      <c r="J792" s="526"/>
      <c r="K792" s="333">
        <f t="shared" si="36"/>
        <v>200</v>
      </c>
      <c r="L792" s="534">
        <v>200</v>
      </c>
      <c r="M792" s="534"/>
      <c r="N792" s="247" t="e">
        <f>IF(L792="nio",0,IF(L792&gt;0,L792*I792/P792,0))*VLOOKUP(B792,'2-Kosten per locatie'!$A$14:$C$31,3,FALSE)</f>
        <v>#DIV/0!</v>
      </c>
      <c r="O792" s="247">
        <f>IF(M792&gt;0,M792*I792/Q792,0)*VLOOKUP(B792,'2-Kosten per locatie'!$A$14:$C$31,3,FALSE)</f>
        <v>0</v>
      </c>
      <c r="P792" s="334">
        <f>IF(L792="nio",0,IF(L792&gt;0,VLOOKUP(F792,'3-Productie normen'!A:O,VLOOKUP(L792,'3-Productie normen'!$B$38:$C$48,2,FALSE),FALSE)))*J792</f>
        <v>0</v>
      </c>
      <c r="Q792" s="334">
        <f t="shared" si="37"/>
        <v>0</v>
      </c>
      <c r="R792" s="335" t="str">
        <f>VLOOKUP(F792,'3-Productie normen'!A:P,16,FALSE)</f>
        <v>L</v>
      </c>
      <c r="S792" s="335"/>
      <c r="U792" s="336">
        <f t="shared" si="38"/>
        <v>11800</v>
      </c>
      <c r="V792" s="2"/>
    </row>
    <row r="793" spans="1:22" ht="14.1" customHeight="1">
      <c r="A793" s="75">
        <v>793</v>
      </c>
      <c r="B793" s="72" t="s">
        <v>44</v>
      </c>
      <c r="C793" s="539" t="s">
        <v>1154</v>
      </c>
      <c r="D793" s="415" t="s">
        <v>1167</v>
      </c>
      <c r="E793" s="72" t="s">
        <v>632</v>
      </c>
      <c r="F793" s="72" t="s">
        <v>86</v>
      </c>
      <c r="G793" s="72" t="s">
        <v>240</v>
      </c>
      <c r="H793" s="482" t="s">
        <v>196</v>
      </c>
      <c r="I793" s="537">
        <v>138.4</v>
      </c>
      <c r="J793" s="526"/>
      <c r="K793" s="333">
        <f t="shared" si="36"/>
        <v>200</v>
      </c>
      <c r="L793" s="534">
        <v>200</v>
      </c>
      <c r="M793" s="534"/>
      <c r="N793" s="247" t="e">
        <f>IF(L793="nio",0,IF(L793&gt;0,L793*I793/P793,0))*VLOOKUP(B793,'2-Kosten per locatie'!$A$14:$C$31,3,FALSE)</f>
        <v>#DIV/0!</v>
      </c>
      <c r="O793" s="247">
        <f>IF(M793&gt;0,M793*I793/Q793,0)*VLOOKUP(B793,'2-Kosten per locatie'!$A$14:$C$31,3,FALSE)</f>
        <v>0</v>
      </c>
      <c r="P793" s="334">
        <f>IF(L793="nio",0,IF(L793&gt;0,VLOOKUP(F793,'3-Productie normen'!A:O,VLOOKUP(L793,'3-Productie normen'!$B$38:$C$48,2,FALSE),FALSE)))*J793</f>
        <v>0</v>
      </c>
      <c r="Q793" s="334">
        <f t="shared" si="37"/>
        <v>0</v>
      </c>
      <c r="R793" s="335" t="str">
        <f>VLOOKUP(F793,'3-Productie normen'!A:P,16,FALSE)</f>
        <v>V</v>
      </c>
      <c r="S793" s="335"/>
      <c r="U793" s="336">
        <f t="shared" si="38"/>
        <v>27680</v>
      </c>
      <c r="V793" s="2"/>
    </row>
    <row r="794" spans="1:22" ht="14.1" customHeight="1">
      <c r="A794" s="75">
        <v>794</v>
      </c>
      <c r="B794" s="72" t="s">
        <v>44</v>
      </c>
      <c r="C794" s="539" t="s">
        <v>1154</v>
      </c>
      <c r="D794" s="415" t="s">
        <v>1168</v>
      </c>
      <c r="E794" s="72" t="s">
        <v>940</v>
      </c>
      <c r="F794" s="72" t="s">
        <v>89</v>
      </c>
      <c r="G794" s="72" t="s">
        <v>240</v>
      </c>
      <c r="H794" s="482" t="s">
        <v>196</v>
      </c>
      <c r="I794" s="537">
        <v>52</v>
      </c>
      <c r="J794" s="526"/>
      <c r="K794" s="333">
        <f t="shared" si="36"/>
        <v>200</v>
      </c>
      <c r="L794" s="534">
        <v>200</v>
      </c>
      <c r="M794" s="534"/>
      <c r="N794" s="247" t="e">
        <f>IF(L794="nio",0,IF(L794&gt;0,L794*I794/P794,0))*VLOOKUP(B794,'2-Kosten per locatie'!$A$14:$C$31,3,FALSE)</f>
        <v>#DIV/0!</v>
      </c>
      <c r="O794" s="247">
        <f>IF(M794&gt;0,M794*I794/Q794,0)*VLOOKUP(B794,'2-Kosten per locatie'!$A$14:$C$31,3,FALSE)</f>
        <v>0</v>
      </c>
      <c r="P794" s="334">
        <f>IF(L794="nio",0,IF(L794&gt;0,VLOOKUP(F794,'3-Productie normen'!A:O,VLOOKUP(L794,'3-Productie normen'!$B$38:$C$48,2,FALSE),FALSE)))*J794</f>
        <v>0</v>
      </c>
      <c r="Q794" s="334">
        <f t="shared" si="37"/>
        <v>0</v>
      </c>
      <c r="R794" s="335" t="str">
        <f>VLOOKUP(F794,'3-Productie normen'!A:P,16,FALSE)</f>
        <v>L</v>
      </c>
      <c r="S794" s="335"/>
      <c r="U794" s="336">
        <f t="shared" si="38"/>
        <v>10400</v>
      </c>
      <c r="V794" s="2"/>
    </row>
    <row r="795" spans="1:22" ht="14.1" customHeight="1">
      <c r="A795" s="75">
        <v>795</v>
      </c>
      <c r="B795" s="72" t="s">
        <v>44</v>
      </c>
      <c r="C795" s="539" t="s">
        <v>1154</v>
      </c>
      <c r="D795" s="415" t="s">
        <v>1169</v>
      </c>
      <c r="E795" s="72" t="s">
        <v>632</v>
      </c>
      <c r="F795" s="72" t="s">
        <v>86</v>
      </c>
      <c r="G795" s="72" t="s">
        <v>240</v>
      </c>
      <c r="H795" s="482" t="s">
        <v>196</v>
      </c>
      <c r="I795" s="537">
        <v>48.7</v>
      </c>
      <c r="J795" s="526"/>
      <c r="K795" s="333">
        <f t="shared" si="36"/>
        <v>200</v>
      </c>
      <c r="L795" s="534">
        <v>200</v>
      </c>
      <c r="M795" s="540"/>
      <c r="N795" s="247" t="e">
        <f>IF(L795="nio",0,IF(L795&gt;0,L795*I795/P795,0))*VLOOKUP(B795,'2-Kosten per locatie'!$A$14:$C$31,3,FALSE)</f>
        <v>#DIV/0!</v>
      </c>
      <c r="O795" s="247">
        <f>IF(M795&gt;0,M795*I795/Q795,0)*VLOOKUP(B795,'2-Kosten per locatie'!$A$14:$C$31,3,FALSE)</f>
        <v>0</v>
      </c>
      <c r="P795" s="334">
        <f>IF(L795="nio",0,IF(L795&gt;0,VLOOKUP(F795,'3-Productie normen'!A:O,VLOOKUP(L795,'3-Productie normen'!$B$38:$C$48,2,FALSE),FALSE)))*J795</f>
        <v>0</v>
      </c>
      <c r="Q795" s="334">
        <f t="shared" si="37"/>
        <v>0</v>
      </c>
      <c r="R795" s="335" t="str">
        <f>VLOOKUP(F795,'3-Productie normen'!A:P,16,FALSE)</f>
        <v>V</v>
      </c>
      <c r="S795" s="335"/>
      <c r="U795" s="336">
        <f t="shared" si="38"/>
        <v>9740</v>
      </c>
      <c r="V795" s="2"/>
    </row>
    <row r="796" spans="1:22" ht="14.1" customHeight="1">
      <c r="A796" s="75">
        <v>796</v>
      </c>
      <c r="B796" s="72" t="s">
        <v>44</v>
      </c>
      <c r="C796" s="539" t="s">
        <v>1154</v>
      </c>
      <c r="D796" s="415" t="s">
        <v>1170</v>
      </c>
      <c r="E796" s="72" t="s">
        <v>908</v>
      </c>
      <c r="F796" s="72" t="s">
        <v>95</v>
      </c>
      <c r="G796" s="72" t="s">
        <v>186</v>
      </c>
      <c r="H796" s="482" t="s">
        <v>187</v>
      </c>
      <c r="I796" s="537">
        <v>14.3</v>
      </c>
      <c r="J796" s="526"/>
      <c r="K796" s="333">
        <f t="shared" si="36"/>
        <v>400</v>
      </c>
      <c r="L796" s="534">
        <v>200</v>
      </c>
      <c r="M796" s="540">
        <v>200</v>
      </c>
      <c r="N796" s="247" t="e">
        <f>IF(L796="nio",0,IF(L796&gt;0,L796*I796/P796,0))*VLOOKUP(B796,'2-Kosten per locatie'!$A$14:$C$31,3,FALSE)</f>
        <v>#DIV/0!</v>
      </c>
      <c r="O796" s="247" t="e">
        <f>IF(M796&gt;0,M796*I796/Q796,0)*VLOOKUP(B796,'2-Kosten per locatie'!$A$14:$C$31,3,FALSE)</f>
        <v>#DIV/0!</v>
      </c>
      <c r="P796" s="334">
        <f>IF(L796="nio",0,IF(L796&gt;0,VLOOKUP(F796,'3-Productie normen'!A:O,VLOOKUP(L796,'3-Productie normen'!$B$38:$C$48,2,FALSE),FALSE)))*J796</f>
        <v>0</v>
      </c>
      <c r="Q796" s="334">
        <f t="shared" si="37"/>
        <v>0</v>
      </c>
      <c r="R796" s="335" t="str">
        <f>VLOOKUP(F796,'3-Productie normen'!A:P,16,FALSE)</f>
        <v>S</v>
      </c>
      <c r="S796" s="335"/>
      <c r="U796" s="336">
        <f t="shared" si="38"/>
        <v>5720</v>
      </c>
      <c r="V796" s="2"/>
    </row>
    <row r="797" spans="1:22" ht="14.1" customHeight="1">
      <c r="A797" s="75">
        <v>797</v>
      </c>
      <c r="B797" s="72" t="s">
        <v>44</v>
      </c>
      <c r="C797" s="539" t="s">
        <v>1154</v>
      </c>
      <c r="D797" s="415" t="s">
        <v>1171</v>
      </c>
      <c r="E797" s="72" t="s">
        <v>696</v>
      </c>
      <c r="F797" s="72" t="s">
        <v>95</v>
      </c>
      <c r="G797" s="72" t="s">
        <v>186</v>
      </c>
      <c r="H797" s="482" t="s">
        <v>187</v>
      </c>
      <c r="I797" s="537">
        <v>1</v>
      </c>
      <c r="J797" s="526"/>
      <c r="K797" s="333">
        <f t="shared" si="36"/>
        <v>400</v>
      </c>
      <c r="L797" s="534">
        <v>200</v>
      </c>
      <c r="M797" s="540">
        <v>200</v>
      </c>
      <c r="N797" s="247" t="e">
        <f>IF(L797="nio",0,IF(L797&gt;0,L797*I797/P797,0))*VLOOKUP(B797,'2-Kosten per locatie'!$A$14:$C$31,3,FALSE)</f>
        <v>#DIV/0!</v>
      </c>
      <c r="O797" s="247" t="e">
        <f>IF(M797&gt;0,M797*I797/Q797,0)*VLOOKUP(B797,'2-Kosten per locatie'!$A$14:$C$31,3,FALSE)</f>
        <v>#DIV/0!</v>
      </c>
      <c r="P797" s="334">
        <f>IF(L797="nio",0,IF(L797&gt;0,VLOOKUP(F797,'3-Productie normen'!A:O,VLOOKUP(L797,'3-Productie normen'!$B$38:$C$48,2,FALSE),FALSE)))*J797</f>
        <v>0</v>
      </c>
      <c r="Q797" s="334">
        <f t="shared" si="37"/>
        <v>0</v>
      </c>
      <c r="R797" s="335" t="str">
        <f>VLOOKUP(F797,'3-Productie normen'!A:P,16,FALSE)</f>
        <v>S</v>
      </c>
      <c r="S797" s="335"/>
      <c r="U797" s="336">
        <f t="shared" si="38"/>
        <v>400</v>
      </c>
      <c r="V797" s="2"/>
    </row>
    <row r="798" spans="1:22" ht="14.1" customHeight="1">
      <c r="A798" s="75">
        <v>798</v>
      </c>
      <c r="B798" s="72" t="s">
        <v>44</v>
      </c>
      <c r="C798" s="539" t="s">
        <v>1154</v>
      </c>
      <c r="D798" s="415" t="s">
        <v>1172</v>
      </c>
      <c r="E798" s="72" t="s">
        <v>696</v>
      </c>
      <c r="F798" s="72" t="s">
        <v>95</v>
      </c>
      <c r="G798" s="72" t="s">
        <v>186</v>
      </c>
      <c r="H798" s="482" t="s">
        <v>187</v>
      </c>
      <c r="I798" s="537">
        <v>1</v>
      </c>
      <c r="J798" s="526"/>
      <c r="K798" s="333">
        <f t="shared" si="36"/>
        <v>400</v>
      </c>
      <c r="L798" s="534">
        <v>200</v>
      </c>
      <c r="M798" s="540">
        <v>200</v>
      </c>
      <c r="N798" s="247" t="e">
        <f>IF(L798="nio",0,IF(L798&gt;0,L798*I798/P798,0))*VLOOKUP(B798,'2-Kosten per locatie'!$A$14:$C$31,3,FALSE)</f>
        <v>#DIV/0!</v>
      </c>
      <c r="O798" s="247" t="e">
        <f>IF(M798&gt;0,M798*I798/Q798,0)*VLOOKUP(B798,'2-Kosten per locatie'!$A$14:$C$31,3,FALSE)</f>
        <v>#DIV/0!</v>
      </c>
      <c r="P798" s="334">
        <f>IF(L798="nio",0,IF(L798&gt;0,VLOOKUP(F798,'3-Productie normen'!A:O,VLOOKUP(L798,'3-Productie normen'!$B$38:$C$48,2,FALSE),FALSE)))*J798</f>
        <v>0</v>
      </c>
      <c r="Q798" s="334">
        <f t="shared" si="37"/>
        <v>0</v>
      </c>
      <c r="R798" s="335" t="str">
        <f>VLOOKUP(F798,'3-Productie normen'!A:P,16,FALSE)</f>
        <v>S</v>
      </c>
      <c r="S798" s="335"/>
      <c r="U798" s="336">
        <f t="shared" si="38"/>
        <v>400</v>
      </c>
      <c r="V798" s="2"/>
    </row>
    <row r="799" spans="1:22" ht="14.1" customHeight="1">
      <c r="A799" s="75">
        <v>799</v>
      </c>
      <c r="B799" s="72" t="s">
        <v>44</v>
      </c>
      <c r="C799" s="539" t="s">
        <v>1154</v>
      </c>
      <c r="D799" s="415" t="s">
        <v>1173</v>
      </c>
      <c r="E799" s="72" t="s">
        <v>696</v>
      </c>
      <c r="F799" s="72" t="s">
        <v>95</v>
      </c>
      <c r="G799" s="72" t="s">
        <v>186</v>
      </c>
      <c r="H799" s="482" t="s">
        <v>187</v>
      </c>
      <c r="I799" s="537">
        <v>1</v>
      </c>
      <c r="J799" s="526"/>
      <c r="K799" s="333">
        <f t="shared" si="36"/>
        <v>400</v>
      </c>
      <c r="L799" s="534">
        <v>200</v>
      </c>
      <c r="M799" s="540">
        <v>200</v>
      </c>
      <c r="N799" s="247" t="e">
        <f>IF(L799="nio",0,IF(L799&gt;0,L799*I799/P799,0))*VLOOKUP(B799,'2-Kosten per locatie'!$A$14:$C$31,3,FALSE)</f>
        <v>#DIV/0!</v>
      </c>
      <c r="O799" s="247" t="e">
        <f>IF(M799&gt;0,M799*I799/Q799,0)*VLOOKUP(B799,'2-Kosten per locatie'!$A$14:$C$31,3,FALSE)</f>
        <v>#DIV/0!</v>
      </c>
      <c r="P799" s="334">
        <f>IF(L799="nio",0,IF(L799&gt;0,VLOOKUP(F799,'3-Productie normen'!A:O,VLOOKUP(L799,'3-Productie normen'!$B$38:$C$48,2,FALSE),FALSE)))*J799</f>
        <v>0</v>
      </c>
      <c r="Q799" s="334">
        <f t="shared" si="37"/>
        <v>0</v>
      </c>
      <c r="R799" s="335" t="str">
        <f>VLOOKUP(F799,'3-Productie normen'!A:P,16,FALSE)</f>
        <v>S</v>
      </c>
      <c r="S799" s="335"/>
      <c r="U799" s="336">
        <f t="shared" si="38"/>
        <v>400</v>
      </c>
      <c r="V799" s="2"/>
    </row>
    <row r="800" spans="1:22" ht="14.1" customHeight="1">
      <c r="A800" s="75">
        <v>800</v>
      </c>
      <c r="B800" s="72" t="s">
        <v>44</v>
      </c>
      <c r="C800" s="539" t="s">
        <v>1154</v>
      </c>
      <c r="D800" s="415" t="s">
        <v>1174</v>
      </c>
      <c r="E800" s="72" t="s">
        <v>901</v>
      </c>
      <c r="F800" s="300" t="s">
        <v>95</v>
      </c>
      <c r="G800" s="72" t="s">
        <v>186</v>
      </c>
      <c r="H800" s="482" t="s">
        <v>187</v>
      </c>
      <c r="I800" s="537">
        <v>13.5</v>
      </c>
      <c r="J800" s="526"/>
      <c r="K800" s="333">
        <f t="shared" si="36"/>
        <v>400</v>
      </c>
      <c r="L800" s="534">
        <v>200</v>
      </c>
      <c r="M800" s="540">
        <v>200</v>
      </c>
      <c r="N800" s="247" t="e">
        <f>IF(L800="nio",0,IF(L800&gt;0,L800*I800/P800,0))*VLOOKUP(B800,'2-Kosten per locatie'!$A$14:$C$31,3,FALSE)</f>
        <v>#DIV/0!</v>
      </c>
      <c r="O800" s="247" t="e">
        <f>IF(M800&gt;0,M800*I800/Q800,0)*VLOOKUP(B800,'2-Kosten per locatie'!$A$14:$C$31,3,FALSE)</f>
        <v>#DIV/0!</v>
      </c>
      <c r="P800" s="334">
        <f>IF(L800="nio",0,IF(L800&gt;0,VLOOKUP(F800,'3-Productie normen'!A:O,VLOOKUP(L800,'3-Productie normen'!$B$38:$C$48,2,FALSE),FALSE)))*J800</f>
        <v>0</v>
      </c>
      <c r="Q800" s="334">
        <f t="shared" si="37"/>
        <v>0</v>
      </c>
      <c r="R800" s="335" t="str">
        <f>VLOOKUP(F800,'3-Productie normen'!A:P,16,FALSE)</f>
        <v>S</v>
      </c>
      <c r="S800" s="335"/>
      <c r="U800" s="336">
        <f t="shared" si="38"/>
        <v>5400</v>
      </c>
      <c r="V800" s="2"/>
    </row>
    <row r="801" spans="1:22" ht="14.1" customHeight="1">
      <c r="A801" s="75">
        <v>801</v>
      </c>
      <c r="B801" s="72" t="s">
        <v>44</v>
      </c>
      <c r="C801" s="539" t="s">
        <v>1154</v>
      </c>
      <c r="D801" s="415" t="s">
        <v>1175</v>
      </c>
      <c r="E801" s="72" t="s">
        <v>690</v>
      </c>
      <c r="F801" s="300" t="s">
        <v>95</v>
      </c>
      <c r="G801" s="72" t="s">
        <v>186</v>
      </c>
      <c r="H801" s="482" t="s">
        <v>187</v>
      </c>
      <c r="I801" s="537">
        <v>1</v>
      </c>
      <c r="J801" s="526"/>
      <c r="K801" s="333">
        <f t="shared" si="36"/>
        <v>400</v>
      </c>
      <c r="L801" s="534">
        <v>200</v>
      </c>
      <c r="M801" s="540">
        <v>200</v>
      </c>
      <c r="N801" s="247" t="e">
        <f>IF(L801="nio",0,IF(L801&gt;0,L801*I801/P801,0))*VLOOKUP(B801,'2-Kosten per locatie'!$A$14:$C$31,3,FALSE)</f>
        <v>#DIV/0!</v>
      </c>
      <c r="O801" s="247" t="e">
        <f>IF(M801&gt;0,M801*I801/Q801,0)*VLOOKUP(B801,'2-Kosten per locatie'!$A$14:$C$31,3,FALSE)</f>
        <v>#DIV/0!</v>
      </c>
      <c r="P801" s="334">
        <f>IF(L801="nio",0,IF(L801&gt;0,VLOOKUP(F801,'3-Productie normen'!A:O,VLOOKUP(L801,'3-Productie normen'!$B$38:$C$48,2,FALSE),FALSE)))*J801</f>
        <v>0</v>
      </c>
      <c r="Q801" s="334">
        <f t="shared" si="37"/>
        <v>0</v>
      </c>
      <c r="R801" s="335" t="str">
        <f>VLOOKUP(F801,'3-Productie normen'!A:P,16,FALSE)</f>
        <v>S</v>
      </c>
      <c r="S801" s="335"/>
      <c r="U801" s="336">
        <f t="shared" si="38"/>
        <v>400</v>
      </c>
      <c r="V801" s="2"/>
    </row>
    <row r="802" spans="1:22" ht="14.1" customHeight="1">
      <c r="A802" s="75">
        <v>802</v>
      </c>
      <c r="B802" s="72" t="s">
        <v>44</v>
      </c>
      <c r="C802" s="539" t="s">
        <v>1154</v>
      </c>
      <c r="D802" s="415" t="s">
        <v>1176</v>
      </c>
      <c r="E802" s="72" t="s">
        <v>690</v>
      </c>
      <c r="F802" s="72" t="s">
        <v>95</v>
      </c>
      <c r="G802" s="72" t="s">
        <v>186</v>
      </c>
      <c r="H802" s="482" t="s">
        <v>187</v>
      </c>
      <c r="I802" s="537">
        <v>1</v>
      </c>
      <c r="J802" s="526"/>
      <c r="K802" s="333">
        <f t="shared" si="36"/>
        <v>400</v>
      </c>
      <c r="L802" s="534">
        <v>200</v>
      </c>
      <c r="M802" s="540">
        <v>200</v>
      </c>
      <c r="N802" s="247" t="e">
        <f>IF(L802="nio",0,IF(L802&gt;0,L802*I802/P802,0))*VLOOKUP(B802,'2-Kosten per locatie'!$A$14:$C$31,3,FALSE)</f>
        <v>#DIV/0!</v>
      </c>
      <c r="O802" s="247" t="e">
        <f>IF(M802&gt;0,M802*I802/Q802,0)*VLOOKUP(B802,'2-Kosten per locatie'!$A$14:$C$31,3,FALSE)</f>
        <v>#DIV/0!</v>
      </c>
      <c r="P802" s="334">
        <f>IF(L802="nio",0,IF(L802&gt;0,VLOOKUP(F802,'3-Productie normen'!A:O,VLOOKUP(L802,'3-Productie normen'!$B$38:$C$48,2,FALSE),FALSE)))*J802</f>
        <v>0</v>
      </c>
      <c r="Q802" s="334">
        <f t="shared" si="37"/>
        <v>0</v>
      </c>
      <c r="R802" s="335" t="str">
        <f>VLOOKUP(F802,'3-Productie normen'!A:P,16,FALSE)</f>
        <v>S</v>
      </c>
      <c r="S802" s="335"/>
      <c r="U802" s="336">
        <f t="shared" si="38"/>
        <v>400</v>
      </c>
      <c r="V802" s="2"/>
    </row>
    <row r="803" spans="1:22" ht="14.1" customHeight="1">
      <c r="A803" s="75">
        <v>803</v>
      </c>
      <c r="B803" s="72" t="s">
        <v>44</v>
      </c>
      <c r="C803" s="539" t="s">
        <v>1154</v>
      </c>
      <c r="D803" s="415" t="s">
        <v>1177</v>
      </c>
      <c r="E803" s="72" t="s">
        <v>690</v>
      </c>
      <c r="F803" s="72" t="s">
        <v>95</v>
      </c>
      <c r="G803" s="72" t="s">
        <v>186</v>
      </c>
      <c r="H803" s="482" t="s">
        <v>187</v>
      </c>
      <c r="I803" s="537">
        <v>1</v>
      </c>
      <c r="J803" s="526"/>
      <c r="K803" s="333">
        <f t="shared" si="36"/>
        <v>400</v>
      </c>
      <c r="L803" s="534">
        <v>200</v>
      </c>
      <c r="M803" s="540">
        <v>200</v>
      </c>
      <c r="N803" s="247" t="e">
        <f>IF(L803="nio",0,IF(L803&gt;0,L803*I803/P803,0))*VLOOKUP(B803,'2-Kosten per locatie'!$A$14:$C$31,3,FALSE)</f>
        <v>#DIV/0!</v>
      </c>
      <c r="O803" s="247" t="e">
        <f>IF(M803&gt;0,M803*I803/Q803,0)*VLOOKUP(B803,'2-Kosten per locatie'!$A$14:$C$31,3,FALSE)</f>
        <v>#DIV/0!</v>
      </c>
      <c r="P803" s="334">
        <f>IF(L803="nio",0,IF(L803&gt;0,VLOOKUP(F803,'3-Productie normen'!A:O,VLOOKUP(L803,'3-Productie normen'!$B$38:$C$48,2,FALSE),FALSE)))*J803</f>
        <v>0</v>
      </c>
      <c r="Q803" s="334">
        <f t="shared" si="37"/>
        <v>0</v>
      </c>
      <c r="R803" s="335" t="str">
        <f>VLOOKUP(F803,'3-Productie normen'!A:P,16,FALSE)</f>
        <v>S</v>
      </c>
      <c r="S803" s="335"/>
      <c r="U803" s="336">
        <f t="shared" si="38"/>
        <v>400</v>
      </c>
      <c r="V803" s="2"/>
    </row>
    <row r="804" spans="1:22" ht="14.1" customHeight="1">
      <c r="A804" s="75">
        <v>804</v>
      </c>
      <c r="B804" s="72" t="s">
        <v>44</v>
      </c>
      <c r="C804" s="539" t="s">
        <v>1154</v>
      </c>
      <c r="D804" s="415" t="s">
        <v>1178</v>
      </c>
      <c r="E804" s="72" t="s">
        <v>690</v>
      </c>
      <c r="F804" s="72" t="s">
        <v>95</v>
      </c>
      <c r="G804" s="72" t="s">
        <v>186</v>
      </c>
      <c r="H804" s="482" t="s">
        <v>187</v>
      </c>
      <c r="I804" s="537">
        <v>1</v>
      </c>
      <c r="J804" s="526"/>
      <c r="K804" s="333">
        <f t="shared" si="36"/>
        <v>400</v>
      </c>
      <c r="L804" s="534">
        <v>200</v>
      </c>
      <c r="M804" s="540">
        <v>200</v>
      </c>
      <c r="N804" s="247" t="e">
        <f>IF(L804="nio",0,IF(L804&gt;0,L804*I804/P804,0))*VLOOKUP(B804,'2-Kosten per locatie'!$A$14:$C$31,3,FALSE)</f>
        <v>#DIV/0!</v>
      </c>
      <c r="O804" s="247" t="e">
        <f>IF(M804&gt;0,M804*I804/Q804,0)*VLOOKUP(B804,'2-Kosten per locatie'!$A$14:$C$31,3,FALSE)</f>
        <v>#DIV/0!</v>
      </c>
      <c r="P804" s="334">
        <f>IF(L804="nio",0,IF(L804&gt;0,VLOOKUP(F804,'3-Productie normen'!A:O,VLOOKUP(L804,'3-Productie normen'!$B$38:$C$48,2,FALSE),FALSE)))*J804</f>
        <v>0</v>
      </c>
      <c r="Q804" s="334">
        <f t="shared" si="37"/>
        <v>0</v>
      </c>
      <c r="R804" s="335" t="str">
        <f>VLOOKUP(F804,'3-Productie normen'!A:P,16,FALSE)</f>
        <v>S</v>
      </c>
      <c r="S804" s="335"/>
      <c r="U804" s="336">
        <f t="shared" si="38"/>
        <v>400</v>
      </c>
      <c r="V804" s="2"/>
    </row>
    <row r="805" spans="1:22" ht="14.1" customHeight="1">
      <c r="A805" s="75">
        <v>805</v>
      </c>
      <c r="B805" s="72" t="s">
        <v>44</v>
      </c>
      <c r="C805" s="539" t="s">
        <v>1154</v>
      </c>
      <c r="D805" s="415" t="s">
        <v>1179</v>
      </c>
      <c r="E805" s="72" t="s">
        <v>690</v>
      </c>
      <c r="F805" s="72" t="s">
        <v>95</v>
      </c>
      <c r="G805" s="72" t="s">
        <v>186</v>
      </c>
      <c r="H805" s="482" t="s">
        <v>187</v>
      </c>
      <c r="I805" s="537">
        <v>1</v>
      </c>
      <c r="J805" s="526"/>
      <c r="K805" s="333">
        <f t="shared" si="36"/>
        <v>400</v>
      </c>
      <c r="L805" s="534">
        <v>200</v>
      </c>
      <c r="M805" s="540">
        <v>200</v>
      </c>
      <c r="N805" s="247" t="e">
        <f>IF(L805="nio",0,IF(L805&gt;0,L805*I805/P805,0))*VLOOKUP(B805,'2-Kosten per locatie'!$A$14:$C$31,3,FALSE)</f>
        <v>#DIV/0!</v>
      </c>
      <c r="O805" s="247" t="e">
        <f>IF(M805&gt;0,M805*I805/Q805,0)*VLOOKUP(B805,'2-Kosten per locatie'!$A$14:$C$31,3,FALSE)</f>
        <v>#DIV/0!</v>
      </c>
      <c r="P805" s="334">
        <f>IF(L805="nio",0,IF(L805&gt;0,VLOOKUP(F805,'3-Productie normen'!A:O,VLOOKUP(L805,'3-Productie normen'!$B$38:$C$48,2,FALSE),FALSE)))*J805</f>
        <v>0</v>
      </c>
      <c r="Q805" s="334">
        <f t="shared" si="37"/>
        <v>0</v>
      </c>
      <c r="R805" s="335" t="str">
        <f>VLOOKUP(F805,'3-Productie normen'!A:P,16,FALSE)</f>
        <v>S</v>
      </c>
      <c r="S805" s="335"/>
      <c r="U805" s="336">
        <f t="shared" si="38"/>
        <v>400</v>
      </c>
      <c r="V805" s="2"/>
    </row>
    <row r="806" spans="1:22" ht="14.1" customHeight="1">
      <c r="A806" s="75">
        <v>806</v>
      </c>
      <c r="B806" s="72" t="s">
        <v>44</v>
      </c>
      <c r="C806" s="539" t="s">
        <v>1154</v>
      </c>
      <c r="D806" s="415" t="s">
        <v>1180</v>
      </c>
      <c r="E806" s="72" t="s">
        <v>642</v>
      </c>
      <c r="F806" s="72" t="s">
        <v>94</v>
      </c>
      <c r="G806" s="72" t="s">
        <v>240</v>
      </c>
      <c r="H806" s="482" t="s">
        <v>196</v>
      </c>
      <c r="I806" s="537">
        <v>500.5</v>
      </c>
      <c r="J806" s="526"/>
      <c r="K806" s="333">
        <f t="shared" si="36"/>
        <v>200</v>
      </c>
      <c r="L806" s="534">
        <v>200</v>
      </c>
      <c r="M806" s="540"/>
      <c r="N806" s="247" t="e">
        <f>IF(L806="nio",0,IF(L806&gt;0,L806*I806/P806,0))*VLOOKUP(B806,'2-Kosten per locatie'!$A$14:$C$31,3,FALSE)</f>
        <v>#DIV/0!</v>
      </c>
      <c r="O806" s="247">
        <f>IF(M806&gt;0,M806*I806/Q806,0)*VLOOKUP(B806,'2-Kosten per locatie'!$A$14:$C$31,3,FALSE)</f>
        <v>0</v>
      </c>
      <c r="P806" s="334">
        <f>IF(L806="nio",0,IF(L806&gt;0,VLOOKUP(F806,'3-Productie normen'!A:O,VLOOKUP(L806,'3-Productie normen'!$B$38:$C$48,2,FALSE),FALSE)))*J806</f>
        <v>0</v>
      </c>
      <c r="Q806" s="334">
        <f t="shared" si="37"/>
        <v>0</v>
      </c>
      <c r="R806" s="335" t="str">
        <f>VLOOKUP(F806,'3-Productie normen'!A:P,16,FALSE)</f>
        <v>V</v>
      </c>
      <c r="S806" s="335"/>
      <c r="U806" s="336">
        <f t="shared" si="38"/>
        <v>100100</v>
      </c>
      <c r="V806" s="2"/>
    </row>
    <row r="807" spans="1:22" ht="14.1" customHeight="1">
      <c r="A807" s="75">
        <v>807</v>
      </c>
      <c r="B807" s="72" t="s">
        <v>44</v>
      </c>
      <c r="C807" s="539" t="s">
        <v>1154</v>
      </c>
      <c r="D807" s="415" t="s">
        <v>1181</v>
      </c>
      <c r="E807" s="72" t="s">
        <v>642</v>
      </c>
      <c r="F807" s="72" t="s">
        <v>94</v>
      </c>
      <c r="G807" s="72" t="s">
        <v>138</v>
      </c>
      <c r="H807" s="482" t="s">
        <v>138</v>
      </c>
      <c r="I807" s="537">
        <v>60</v>
      </c>
      <c r="J807" s="526"/>
      <c r="K807" s="333">
        <f t="shared" si="36"/>
        <v>200</v>
      </c>
      <c r="L807" s="534">
        <v>200</v>
      </c>
      <c r="M807" s="540"/>
      <c r="N807" s="247" t="e">
        <f>IF(L807="nio",0,IF(L807&gt;0,L807*I807/P807,0))*VLOOKUP(B807,'2-Kosten per locatie'!$A$14:$C$31,3,FALSE)</f>
        <v>#DIV/0!</v>
      </c>
      <c r="O807" s="247">
        <f>IF(M807&gt;0,M807*I807/Q807,0)*VLOOKUP(B807,'2-Kosten per locatie'!$A$14:$C$31,3,FALSE)</f>
        <v>0</v>
      </c>
      <c r="P807" s="334">
        <f>IF(L807="nio",0,IF(L807&gt;0,VLOOKUP(F807,'3-Productie normen'!A:O,VLOOKUP(L807,'3-Productie normen'!$B$38:$C$48,2,FALSE),FALSE)))*J807</f>
        <v>0</v>
      </c>
      <c r="Q807" s="334">
        <f t="shared" si="37"/>
        <v>0</v>
      </c>
      <c r="R807" s="335" t="str">
        <f>VLOOKUP(F807,'3-Productie normen'!A:P,16,FALSE)</f>
        <v>V</v>
      </c>
      <c r="S807" s="335"/>
      <c r="U807" s="336">
        <f t="shared" si="38"/>
        <v>12000</v>
      </c>
      <c r="V807" s="2"/>
    </row>
    <row r="808" spans="1:22" ht="14.1" customHeight="1">
      <c r="A808" s="75">
        <v>808</v>
      </c>
      <c r="B808" s="72" t="s">
        <v>44</v>
      </c>
      <c r="C808" s="539" t="s">
        <v>1154</v>
      </c>
      <c r="D808" s="415" t="s">
        <v>1182</v>
      </c>
      <c r="E808" s="72" t="s">
        <v>940</v>
      </c>
      <c r="F808" s="300" t="s">
        <v>89</v>
      </c>
      <c r="G808" s="72" t="s">
        <v>240</v>
      </c>
      <c r="H808" s="482" t="s">
        <v>196</v>
      </c>
      <c r="I808" s="537">
        <v>57.3</v>
      </c>
      <c r="J808" s="526"/>
      <c r="K808" s="333">
        <f t="shared" si="36"/>
        <v>200</v>
      </c>
      <c r="L808" s="534">
        <v>200</v>
      </c>
      <c r="M808" s="540"/>
      <c r="N808" s="247" t="e">
        <f>IF(L808="nio",0,IF(L808&gt;0,L808*I808/P808,0))*VLOOKUP(B808,'2-Kosten per locatie'!$A$14:$C$31,3,FALSE)</f>
        <v>#DIV/0!</v>
      </c>
      <c r="O808" s="247">
        <f>IF(M808&gt;0,M808*I808/Q808,0)*VLOOKUP(B808,'2-Kosten per locatie'!$A$14:$C$31,3,FALSE)</f>
        <v>0</v>
      </c>
      <c r="P808" s="334">
        <f>IF(L808="nio",0,IF(L808&gt;0,VLOOKUP(F808,'3-Productie normen'!A:O,VLOOKUP(L808,'3-Productie normen'!$B$38:$C$48,2,FALSE),FALSE)))*J808</f>
        <v>0</v>
      </c>
      <c r="Q808" s="334">
        <f t="shared" si="37"/>
        <v>0</v>
      </c>
      <c r="R808" s="335" t="str">
        <f>VLOOKUP(F808,'3-Productie normen'!A:P,16,FALSE)</f>
        <v>L</v>
      </c>
      <c r="S808" s="335"/>
      <c r="U808" s="336">
        <f t="shared" si="38"/>
        <v>11460</v>
      </c>
      <c r="V808" s="2"/>
    </row>
    <row r="809" spans="1:22" ht="14.1" customHeight="1">
      <c r="A809" s="75">
        <v>809</v>
      </c>
      <c r="B809" s="72" t="s">
        <v>44</v>
      </c>
      <c r="C809" s="539" t="s">
        <v>1154</v>
      </c>
      <c r="D809" s="415" t="s">
        <v>1183</v>
      </c>
      <c r="E809" s="72" t="s">
        <v>940</v>
      </c>
      <c r="F809" s="72" t="s">
        <v>89</v>
      </c>
      <c r="G809" s="72" t="s">
        <v>240</v>
      </c>
      <c r="H809" s="482" t="s">
        <v>196</v>
      </c>
      <c r="I809" s="537">
        <v>61.4</v>
      </c>
      <c r="J809" s="526"/>
      <c r="K809" s="333">
        <f t="shared" si="36"/>
        <v>200</v>
      </c>
      <c r="L809" s="534">
        <v>200</v>
      </c>
      <c r="M809" s="540"/>
      <c r="N809" s="247" t="e">
        <f>IF(L809="nio",0,IF(L809&gt;0,L809*I809/P809,0))*VLOOKUP(B809,'2-Kosten per locatie'!$A$14:$C$31,3,FALSE)</f>
        <v>#DIV/0!</v>
      </c>
      <c r="O809" s="247">
        <f>IF(M809&gt;0,M809*I809/Q809,0)*VLOOKUP(B809,'2-Kosten per locatie'!$A$14:$C$31,3,FALSE)</f>
        <v>0</v>
      </c>
      <c r="P809" s="334">
        <f>IF(L809="nio",0,IF(L809&gt;0,VLOOKUP(F809,'3-Productie normen'!A:O,VLOOKUP(L809,'3-Productie normen'!$B$38:$C$48,2,FALSE),FALSE)))*J809</f>
        <v>0</v>
      </c>
      <c r="Q809" s="334">
        <f t="shared" si="37"/>
        <v>0</v>
      </c>
      <c r="R809" s="335" t="str">
        <f>VLOOKUP(F809,'3-Productie normen'!A:P,16,FALSE)</f>
        <v>L</v>
      </c>
      <c r="S809" s="335"/>
      <c r="U809" s="336">
        <f t="shared" si="38"/>
        <v>12280</v>
      </c>
      <c r="V809" s="2"/>
    </row>
    <row r="810" spans="1:22" ht="14.1" customHeight="1">
      <c r="A810" s="75">
        <v>810</v>
      </c>
      <c r="B810" s="72" t="s">
        <v>44</v>
      </c>
      <c r="C810" s="539" t="s">
        <v>1154</v>
      </c>
      <c r="D810" s="415" t="s">
        <v>1184</v>
      </c>
      <c r="E810" s="72" t="s">
        <v>1099</v>
      </c>
      <c r="F810" s="72" t="s">
        <v>99</v>
      </c>
      <c r="G810" s="72" t="s">
        <v>240</v>
      </c>
      <c r="H810" s="482" t="s">
        <v>196</v>
      </c>
      <c r="I810" s="537">
        <v>54.3</v>
      </c>
      <c r="J810" s="526"/>
      <c r="K810" s="333">
        <f t="shared" si="36"/>
        <v>200</v>
      </c>
      <c r="L810" s="534">
        <v>200</v>
      </c>
      <c r="M810" s="540"/>
      <c r="N810" s="247" t="e">
        <f>IF(L810="nio",0,IF(L810&gt;0,L810*I810/P810,0))*VLOOKUP(B810,'2-Kosten per locatie'!$A$14:$C$31,3,FALSE)</f>
        <v>#DIV/0!</v>
      </c>
      <c r="O810" s="247">
        <f>IF(M810&gt;0,M810*I810/Q810,0)*VLOOKUP(B810,'2-Kosten per locatie'!$A$14:$C$31,3,FALSE)</f>
        <v>0</v>
      </c>
      <c r="P810" s="334">
        <f>IF(L810="nio",0,IF(L810&gt;0,VLOOKUP(F810,'3-Productie normen'!A:O,VLOOKUP(L810,'3-Productie normen'!$B$38:$C$48,2,FALSE),FALSE)))*J810</f>
        <v>0</v>
      </c>
      <c r="Q810" s="334">
        <f t="shared" si="37"/>
        <v>0</v>
      </c>
      <c r="R810" s="335" t="str">
        <f>VLOOKUP(F810,'3-Productie normen'!A:P,16,FALSE)</f>
        <v>B</v>
      </c>
      <c r="S810" s="335"/>
      <c r="U810" s="336">
        <f t="shared" si="38"/>
        <v>10860</v>
      </c>
      <c r="V810" s="2"/>
    </row>
    <row r="811" spans="1:22" ht="14.1" customHeight="1">
      <c r="A811" s="75">
        <v>811</v>
      </c>
      <c r="B811" s="72" t="s">
        <v>44</v>
      </c>
      <c r="C811" s="539" t="s">
        <v>1154</v>
      </c>
      <c r="D811" s="415" t="s">
        <v>1185</v>
      </c>
      <c r="E811" s="72" t="s">
        <v>1099</v>
      </c>
      <c r="F811" s="72" t="s">
        <v>99</v>
      </c>
      <c r="G811" s="72" t="s">
        <v>240</v>
      </c>
      <c r="H811" s="482" t="s">
        <v>196</v>
      </c>
      <c r="I811" s="537">
        <v>40</v>
      </c>
      <c r="J811" s="526"/>
      <c r="K811" s="333">
        <f t="shared" si="36"/>
        <v>200</v>
      </c>
      <c r="L811" s="534">
        <v>200</v>
      </c>
      <c r="M811" s="540"/>
      <c r="N811" s="247" t="e">
        <f>IF(L811="nio",0,IF(L811&gt;0,L811*I811/P811,0))*VLOOKUP(B811,'2-Kosten per locatie'!$A$14:$C$31,3,FALSE)</f>
        <v>#DIV/0!</v>
      </c>
      <c r="O811" s="247">
        <f>IF(M811&gt;0,M811*I811/Q811,0)*VLOOKUP(B811,'2-Kosten per locatie'!$A$14:$C$31,3,FALSE)</f>
        <v>0</v>
      </c>
      <c r="P811" s="334">
        <f>IF(L811="nio",0,IF(L811&gt;0,VLOOKUP(F811,'3-Productie normen'!A:O,VLOOKUP(L811,'3-Productie normen'!$B$38:$C$48,2,FALSE),FALSE)))*J811</f>
        <v>0</v>
      </c>
      <c r="Q811" s="334">
        <f t="shared" si="37"/>
        <v>0</v>
      </c>
      <c r="R811" s="335" t="str">
        <f>VLOOKUP(F811,'3-Productie normen'!A:P,16,FALSE)</f>
        <v>B</v>
      </c>
      <c r="S811" s="335"/>
      <c r="U811" s="336">
        <f t="shared" si="38"/>
        <v>8000</v>
      </c>
      <c r="V811" s="2"/>
    </row>
    <row r="812" spans="1:22" ht="14.1" customHeight="1">
      <c r="A812" s="75">
        <v>812</v>
      </c>
      <c r="B812" s="72" t="s">
        <v>44</v>
      </c>
      <c r="C812" s="539" t="s">
        <v>1154</v>
      </c>
      <c r="D812" s="415" t="s">
        <v>1186</v>
      </c>
      <c r="E812" s="72" t="s">
        <v>632</v>
      </c>
      <c r="F812" s="72" t="s">
        <v>86</v>
      </c>
      <c r="G812" s="72" t="s">
        <v>240</v>
      </c>
      <c r="H812" s="482" t="s">
        <v>196</v>
      </c>
      <c r="I812" s="537">
        <v>89</v>
      </c>
      <c r="J812" s="526"/>
      <c r="K812" s="333">
        <f t="shared" si="36"/>
        <v>200</v>
      </c>
      <c r="L812" s="534">
        <v>200</v>
      </c>
      <c r="M812" s="540"/>
      <c r="N812" s="247" t="e">
        <f>IF(L812="nio",0,IF(L812&gt;0,L812*I812/P812,0))*VLOOKUP(B812,'2-Kosten per locatie'!$A$14:$C$31,3,FALSE)</f>
        <v>#DIV/0!</v>
      </c>
      <c r="O812" s="247">
        <f>IF(M812&gt;0,M812*I812/Q812,0)*VLOOKUP(B812,'2-Kosten per locatie'!$A$14:$C$31,3,FALSE)</f>
        <v>0</v>
      </c>
      <c r="P812" s="334">
        <f>IF(L812="nio",0,IF(L812&gt;0,VLOOKUP(F812,'3-Productie normen'!A:O,VLOOKUP(L812,'3-Productie normen'!$B$38:$C$48,2,FALSE),FALSE)))*J812</f>
        <v>0</v>
      </c>
      <c r="Q812" s="334">
        <f t="shared" si="37"/>
        <v>0</v>
      </c>
      <c r="R812" s="335" t="str">
        <f>VLOOKUP(F812,'3-Productie normen'!A:P,16,FALSE)</f>
        <v>V</v>
      </c>
      <c r="S812" s="335"/>
      <c r="U812" s="336">
        <f t="shared" si="38"/>
        <v>17800</v>
      </c>
      <c r="V812" s="2"/>
    </row>
    <row r="813" spans="1:22" ht="14.1" customHeight="1">
      <c r="A813" s="75">
        <v>813</v>
      </c>
      <c r="B813" s="72" t="s">
        <v>44</v>
      </c>
      <c r="C813" s="539" t="s">
        <v>1154</v>
      </c>
      <c r="D813" s="415" t="s">
        <v>1187</v>
      </c>
      <c r="E813" s="72" t="s">
        <v>632</v>
      </c>
      <c r="F813" s="72" t="s">
        <v>86</v>
      </c>
      <c r="G813" s="72" t="s">
        <v>240</v>
      </c>
      <c r="H813" s="482" t="s">
        <v>196</v>
      </c>
      <c r="I813" s="537">
        <v>28.2</v>
      </c>
      <c r="J813" s="526"/>
      <c r="K813" s="333">
        <f t="shared" si="36"/>
        <v>200</v>
      </c>
      <c r="L813" s="534">
        <v>200</v>
      </c>
      <c r="M813" s="540"/>
      <c r="N813" s="247" t="e">
        <f>IF(L813="nio",0,IF(L813&gt;0,L813*I813/P813,0))*VLOOKUP(B813,'2-Kosten per locatie'!$A$14:$C$31,3,FALSE)</f>
        <v>#DIV/0!</v>
      </c>
      <c r="O813" s="247">
        <f>IF(M813&gt;0,M813*I813/Q813,0)*VLOOKUP(B813,'2-Kosten per locatie'!$A$14:$C$31,3,FALSE)</f>
        <v>0</v>
      </c>
      <c r="P813" s="334">
        <f>IF(L813="nio",0,IF(L813&gt;0,VLOOKUP(F813,'3-Productie normen'!A:O,VLOOKUP(L813,'3-Productie normen'!$B$38:$C$48,2,FALSE),FALSE)))*J813</f>
        <v>0</v>
      </c>
      <c r="Q813" s="334">
        <f t="shared" si="37"/>
        <v>0</v>
      </c>
      <c r="R813" s="335" t="str">
        <f>VLOOKUP(F813,'3-Productie normen'!A:P,16,FALSE)</f>
        <v>V</v>
      </c>
      <c r="S813" s="335"/>
      <c r="U813" s="336">
        <f t="shared" si="38"/>
        <v>5640</v>
      </c>
      <c r="V813" s="2"/>
    </row>
    <row r="814" spans="1:22" ht="14.1" customHeight="1">
      <c r="A814" s="75">
        <v>814</v>
      </c>
      <c r="B814" s="72" t="s">
        <v>44</v>
      </c>
      <c r="C814" s="539" t="s">
        <v>1154</v>
      </c>
      <c r="D814" s="415" t="s">
        <v>1188</v>
      </c>
      <c r="E814" s="72" t="s">
        <v>901</v>
      </c>
      <c r="F814" s="72" t="s">
        <v>95</v>
      </c>
      <c r="G814" s="72" t="s">
        <v>186</v>
      </c>
      <c r="H814" s="482" t="s">
        <v>187</v>
      </c>
      <c r="I814" s="537">
        <v>19.239999999999998</v>
      </c>
      <c r="J814" s="526"/>
      <c r="K814" s="333">
        <f t="shared" si="36"/>
        <v>400</v>
      </c>
      <c r="L814" s="534">
        <v>200</v>
      </c>
      <c r="M814" s="540">
        <v>200</v>
      </c>
      <c r="N814" s="247" t="e">
        <f>IF(L814="nio",0,IF(L814&gt;0,L814*I814/P814,0))*VLOOKUP(B814,'2-Kosten per locatie'!$A$14:$C$31,3,FALSE)</f>
        <v>#DIV/0!</v>
      </c>
      <c r="O814" s="247" t="e">
        <f>IF(M814&gt;0,M814*I814/Q814,0)*VLOOKUP(B814,'2-Kosten per locatie'!$A$14:$C$31,3,FALSE)</f>
        <v>#DIV/0!</v>
      </c>
      <c r="P814" s="334">
        <f>IF(L814="nio",0,IF(L814&gt;0,VLOOKUP(F814,'3-Productie normen'!A:O,VLOOKUP(L814,'3-Productie normen'!$B$38:$C$48,2,FALSE),FALSE)))*J814</f>
        <v>0</v>
      </c>
      <c r="Q814" s="334">
        <f t="shared" si="37"/>
        <v>0</v>
      </c>
      <c r="R814" s="335" t="str">
        <f>VLOOKUP(F814,'3-Productie normen'!A:P,16,FALSE)</f>
        <v>S</v>
      </c>
      <c r="S814" s="335"/>
      <c r="U814" s="336">
        <f t="shared" si="38"/>
        <v>7695.9999999999991</v>
      </c>
      <c r="V814" s="2"/>
    </row>
    <row r="815" spans="1:22" ht="14.1" customHeight="1">
      <c r="A815" s="75">
        <v>815</v>
      </c>
      <c r="B815" s="72" t="s">
        <v>44</v>
      </c>
      <c r="C815" s="539" t="s">
        <v>1154</v>
      </c>
      <c r="D815" s="415" t="s">
        <v>1189</v>
      </c>
      <c r="E815" s="72" t="s">
        <v>690</v>
      </c>
      <c r="F815" s="300" t="s">
        <v>95</v>
      </c>
      <c r="G815" s="72" t="s">
        <v>186</v>
      </c>
      <c r="H815" s="482" t="s">
        <v>187</v>
      </c>
      <c r="I815" s="537">
        <v>1.2</v>
      </c>
      <c r="J815" s="526"/>
      <c r="K815" s="333">
        <f t="shared" si="36"/>
        <v>400</v>
      </c>
      <c r="L815" s="534">
        <v>200</v>
      </c>
      <c r="M815" s="540">
        <v>200</v>
      </c>
      <c r="N815" s="247" t="e">
        <f>IF(L815="nio",0,IF(L815&gt;0,L815*I815/P815,0))*VLOOKUP(B815,'2-Kosten per locatie'!$A$14:$C$31,3,FALSE)</f>
        <v>#DIV/0!</v>
      </c>
      <c r="O815" s="247" t="e">
        <f>IF(M815&gt;0,M815*I815/Q815,0)*VLOOKUP(B815,'2-Kosten per locatie'!$A$14:$C$31,3,FALSE)</f>
        <v>#DIV/0!</v>
      </c>
      <c r="P815" s="334">
        <f>IF(L815="nio",0,IF(L815&gt;0,VLOOKUP(F815,'3-Productie normen'!A:O,VLOOKUP(L815,'3-Productie normen'!$B$38:$C$48,2,FALSE),FALSE)))*J815</f>
        <v>0</v>
      </c>
      <c r="Q815" s="334">
        <f t="shared" si="37"/>
        <v>0</v>
      </c>
      <c r="R815" s="335" t="str">
        <f>VLOOKUP(F815,'3-Productie normen'!A:P,16,FALSE)</f>
        <v>S</v>
      </c>
      <c r="S815" s="335"/>
      <c r="U815" s="336">
        <f t="shared" si="38"/>
        <v>480</v>
      </c>
      <c r="V815" s="2"/>
    </row>
    <row r="816" spans="1:22" ht="14.1" customHeight="1">
      <c r="A816" s="75">
        <v>816</v>
      </c>
      <c r="B816" s="72" t="s">
        <v>44</v>
      </c>
      <c r="C816" s="539" t="s">
        <v>1154</v>
      </c>
      <c r="D816" s="415" t="s">
        <v>1190</v>
      </c>
      <c r="E816" s="72" t="s">
        <v>690</v>
      </c>
      <c r="F816" s="72" t="s">
        <v>95</v>
      </c>
      <c r="G816" s="72" t="s">
        <v>186</v>
      </c>
      <c r="H816" s="482" t="s">
        <v>187</v>
      </c>
      <c r="I816" s="537">
        <v>1.2</v>
      </c>
      <c r="J816" s="526"/>
      <c r="K816" s="333">
        <f t="shared" si="36"/>
        <v>400</v>
      </c>
      <c r="L816" s="534">
        <v>200</v>
      </c>
      <c r="M816" s="540">
        <v>200</v>
      </c>
      <c r="N816" s="247" t="e">
        <f>IF(L816="nio",0,IF(L816&gt;0,L816*I816/P816,0))*VLOOKUP(B816,'2-Kosten per locatie'!$A$14:$C$31,3,FALSE)</f>
        <v>#DIV/0!</v>
      </c>
      <c r="O816" s="247" t="e">
        <f>IF(M816&gt;0,M816*I816/Q816,0)*VLOOKUP(B816,'2-Kosten per locatie'!$A$14:$C$31,3,FALSE)</f>
        <v>#DIV/0!</v>
      </c>
      <c r="P816" s="334">
        <f>IF(L816="nio",0,IF(L816&gt;0,VLOOKUP(F816,'3-Productie normen'!A:O,VLOOKUP(L816,'3-Productie normen'!$B$38:$C$48,2,FALSE),FALSE)))*J816</f>
        <v>0</v>
      </c>
      <c r="Q816" s="334">
        <f t="shared" si="37"/>
        <v>0</v>
      </c>
      <c r="R816" s="335" t="str">
        <f>VLOOKUP(F816,'3-Productie normen'!A:P,16,FALSE)</f>
        <v>S</v>
      </c>
      <c r="S816" s="335"/>
      <c r="U816" s="336">
        <f t="shared" si="38"/>
        <v>480</v>
      </c>
      <c r="V816" s="2"/>
    </row>
    <row r="817" spans="1:22" ht="14.1" customHeight="1">
      <c r="A817" s="75">
        <v>817</v>
      </c>
      <c r="B817" s="72" t="s">
        <v>44</v>
      </c>
      <c r="C817" s="539" t="s">
        <v>1154</v>
      </c>
      <c r="D817" s="415" t="s">
        <v>1191</v>
      </c>
      <c r="E817" s="72" t="s">
        <v>690</v>
      </c>
      <c r="F817" s="72" t="s">
        <v>95</v>
      </c>
      <c r="G817" s="72" t="s">
        <v>186</v>
      </c>
      <c r="H817" s="482" t="s">
        <v>187</v>
      </c>
      <c r="I817" s="537">
        <v>1.2</v>
      </c>
      <c r="J817" s="526"/>
      <c r="K817" s="333">
        <f t="shared" si="36"/>
        <v>400</v>
      </c>
      <c r="L817" s="534">
        <v>200</v>
      </c>
      <c r="M817" s="540">
        <v>200</v>
      </c>
      <c r="N817" s="247" t="e">
        <f>IF(L817="nio",0,IF(L817&gt;0,L817*I817/P817,0))*VLOOKUP(B817,'2-Kosten per locatie'!$A$14:$C$31,3,FALSE)</f>
        <v>#DIV/0!</v>
      </c>
      <c r="O817" s="247" t="e">
        <f>IF(M817&gt;0,M817*I817/Q817,0)*VLOOKUP(B817,'2-Kosten per locatie'!$A$14:$C$31,3,FALSE)</f>
        <v>#DIV/0!</v>
      </c>
      <c r="P817" s="334">
        <f>IF(L817="nio",0,IF(L817&gt;0,VLOOKUP(F817,'3-Productie normen'!A:O,VLOOKUP(L817,'3-Productie normen'!$B$38:$C$48,2,FALSE),FALSE)))*J817</f>
        <v>0</v>
      </c>
      <c r="Q817" s="334">
        <f t="shared" si="37"/>
        <v>0</v>
      </c>
      <c r="R817" s="335" t="str">
        <f>VLOOKUP(F817,'3-Productie normen'!A:P,16,FALSE)</f>
        <v>S</v>
      </c>
      <c r="S817" s="335"/>
      <c r="U817" s="336">
        <f t="shared" si="38"/>
        <v>480</v>
      </c>
      <c r="V817" s="2"/>
    </row>
    <row r="818" spans="1:22" ht="14.1" customHeight="1">
      <c r="A818" s="75">
        <v>818</v>
      </c>
      <c r="B818" s="72" t="s">
        <v>44</v>
      </c>
      <c r="C818" s="539" t="s">
        <v>1154</v>
      </c>
      <c r="D818" s="415" t="s">
        <v>1192</v>
      </c>
      <c r="E818" s="72" t="s">
        <v>690</v>
      </c>
      <c r="F818" s="72" t="s">
        <v>95</v>
      </c>
      <c r="G818" s="72" t="s">
        <v>186</v>
      </c>
      <c r="H818" s="482" t="s">
        <v>187</v>
      </c>
      <c r="I818" s="537">
        <v>1.2</v>
      </c>
      <c r="J818" s="526"/>
      <c r="K818" s="333">
        <f t="shared" si="36"/>
        <v>400</v>
      </c>
      <c r="L818" s="534">
        <v>200</v>
      </c>
      <c r="M818" s="540">
        <v>200</v>
      </c>
      <c r="N818" s="247" t="e">
        <f>IF(L818="nio",0,IF(L818&gt;0,L818*I818/P818,0))*VLOOKUP(B818,'2-Kosten per locatie'!$A$14:$C$31,3,FALSE)</f>
        <v>#DIV/0!</v>
      </c>
      <c r="O818" s="247" t="e">
        <f>IF(M818&gt;0,M818*I818/Q818,0)*VLOOKUP(B818,'2-Kosten per locatie'!$A$14:$C$31,3,FALSE)</f>
        <v>#DIV/0!</v>
      </c>
      <c r="P818" s="334">
        <f>IF(L818="nio",0,IF(L818&gt;0,VLOOKUP(F818,'3-Productie normen'!A:O,VLOOKUP(L818,'3-Productie normen'!$B$38:$C$48,2,FALSE),FALSE)))*J818</f>
        <v>0</v>
      </c>
      <c r="Q818" s="334">
        <f t="shared" si="37"/>
        <v>0</v>
      </c>
      <c r="R818" s="335" t="str">
        <f>VLOOKUP(F818,'3-Productie normen'!A:P,16,FALSE)</f>
        <v>S</v>
      </c>
      <c r="S818" s="335"/>
      <c r="U818" s="336">
        <f t="shared" si="38"/>
        <v>480</v>
      </c>
      <c r="V818" s="2"/>
    </row>
    <row r="819" spans="1:22" ht="14.1" customHeight="1">
      <c r="A819" s="75">
        <v>819</v>
      </c>
      <c r="B819" s="72" t="s">
        <v>44</v>
      </c>
      <c r="C819" s="539" t="s">
        <v>1154</v>
      </c>
      <c r="D819" s="415" t="s">
        <v>1193</v>
      </c>
      <c r="E819" s="72" t="s">
        <v>690</v>
      </c>
      <c r="F819" s="72" t="s">
        <v>95</v>
      </c>
      <c r="G819" s="72" t="s">
        <v>186</v>
      </c>
      <c r="H819" s="482" t="s">
        <v>187</v>
      </c>
      <c r="I819" s="537">
        <v>1.2</v>
      </c>
      <c r="J819" s="526"/>
      <c r="K819" s="333">
        <f t="shared" si="36"/>
        <v>400</v>
      </c>
      <c r="L819" s="534">
        <v>200</v>
      </c>
      <c r="M819" s="540">
        <v>200</v>
      </c>
      <c r="N819" s="247" t="e">
        <f>IF(L819="nio",0,IF(L819&gt;0,L819*I819/P819,0))*VLOOKUP(B819,'2-Kosten per locatie'!$A$14:$C$31,3,FALSE)</f>
        <v>#DIV/0!</v>
      </c>
      <c r="O819" s="247" t="e">
        <f>IF(M819&gt;0,M819*I819/Q819,0)*VLOOKUP(B819,'2-Kosten per locatie'!$A$14:$C$31,3,FALSE)</f>
        <v>#DIV/0!</v>
      </c>
      <c r="P819" s="334">
        <f>IF(L819="nio",0,IF(L819&gt;0,VLOOKUP(F819,'3-Productie normen'!A:O,VLOOKUP(L819,'3-Productie normen'!$B$38:$C$48,2,FALSE),FALSE)))*J819</f>
        <v>0</v>
      </c>
      <c r="Q819" s="334">
        <f t="shared" si="37"/>
        <v>0</v>
      </c>
      <c r="R819" s="335" t="str">
        <f>VLOOKUP(F819,'3-Productie normen'!A:P,16,FALSE)</f>
        <v>S</v>
      </c>
      <c r="S819" s="335"/>
      <c r="U819" s="336">
        <f t="shared" si="38"/>
        <v>480</v>
      </c>
      <c r="V819" s="2"/>
    </row>
    <row r="820" spans="1:22" ht="14.1" customHeight="1">
      <c r="A820" s="75">
        <v>820</v>
      </c>
      <c r="B820" s="72" t="s">
        <v>44</v>
      </c>
      <c r="C820" s="539" t="s">
        <v>1154</v>
      </c>
      <c r="D820" s="415" t="s">
        <v>1194</v>
      </c>
      <c r="E820" s="72" t="s">
        <v>690</v>
      </c>
      <c r="F820" s="72" t="s">
        <v>95</v>
      </c>
      <c r="G820" s="72" t="s">
        <v>186</v>
      </c>
      <c r="H820" s="482" t="s">
        <v>187</v>
      </c>
      <c r="I820" s="537">
        <v>1.2</v>
      </c>
      <c r="J820" s="526"/>
      <c r="K820" s="333">
        <f t="shared" si="36"/>
        <v>400</v>
      </c>
      <c r="L820" s="534">
        <v>200</v>
      </c>
      <c r="M820" s="540">
        <v>200</v>
      </c>
      <c r="N820" s="247" t="e">
        <f>IF(L820="nio",0,IF(L820&gt;0,L820*I820/P820,0))*VLOOKUP(B820,'2-Kosten per locatie'!$A$14:$C$31,3,FALSE)</f>
        <v>#DIV/0!</v>
      </c>
      <c r="O820" s="247" t="e">
        <f>IF(M820&gt;0,M820*I820/Q820,0)*VLOOKUP(B820,'2-Kosten per locatie'!$A$14:$C$31,3,FALSE)</f>
        <v>#DIV/0!</v>
      </c>
      <c r="P820" s="334">
        <f>IF(L820="nio",0,IF(L820&gt;0,VLOOKUP(F820,'3-Productie normen'!A:O,VLOOKUP(L820,'3-Productie normen'!$B$38:$C$48,2,FALSE),FALSE)))*J820</f>
        <v>0</v>
      </c>
      <c r="Q820" s="334">
        <f t="shared" si="37"/>
        <v>0</v>
      </c>
      <c r="R820" s="335" t="str">
        <f>VLOOKUP(F820,'3-Productie normen'!A:P,16,FALSE)</f>
        <v>S</v>
      </c>
      <c r="S820" s="335"/>
      <c r="U820" s="336">
        <f t="shared" si="38"/>
        <v>480</v>
      </c>
      <c r="V820" s="2"/>
    </row>
    <row r="821" spans="1:22" ht="14.1" customHeight="1">
      <c r="A821" s="75">
        <v>821</v>
      </c>
      <c r="B821" s="72" t="s">
        <v>44</v>
      </c>
      <c r="C821" s="539" t="s">
        <v>1154</v>
      </c>
      <c r="D821" s="415" t="s">
        <v>1195</v>
      </c>
      <c r="E821" s="72" t="s">
        <v>690</v>
      </c>
      <c r="F821" s="72" t="s">
        <v>95</v>
      </c>
      <c r="G821" s="72" t="s">
        <v>186</v>
      </c>
      <c r="H821" s="482" t="s">
        <v>187</v>
      </c>
      <c r="I821" s="537">
        <v>1.2</v>
      </c>
      <c r="J821" s="526"/>
      <c r="K821" s="333">
        <f t="shared" si="36"/>
        <v>400</v>
      </c>
      <c r="L821" s="534">
        <v>200</v>
      </c>
      <c r="M821" s="540">
        <v>200</v>
      </c>
      <c r="N821" s="247" t="e">
        <f>IF(L821="nio",0,IF(L821&gt;0,L821*I821/P821,0))*VLOOKUP(B821,'2-Kosten per locatie'!$A$14:$C$31,3,FALSE)</f>
        <v>#DIV/0!</v>
      </c>
      <c r="O821" s="247" t="e">
        <f>IF(M821&gt;0,M821*I821/Q821,0)*VLOOKUP(B821,'2-Kosten per locatie'!$A$14:$C$31,3,FALSE)</f>
        <v>#DIV/0!</v>
      </c>
      <c r="P821" s="334">
        <f>IF(L821="nio",0,IF(L821&gt;0,VLOOKUP(F821,'3-Productie normen'!A:O,VLOOKUP(L821,'3-Productie normen'!$B$38:$C$48,2,FALSE),FALSE)))*J821</f>
        <v>0</v>
      </c>
      <c r="Q821" s="334">
        <f t="shared" si="37"/>
        <v>0</v>
      </c>
      <c r="R821" s="335" t="str">
        <f>VLOOKUP(F821,'3-Productie normen'!A:P,16,FALSE)</f>
        <v>S</v>
      </c>
      <c r="S821" s="335"/>
      <c r="U821" s="336">
        <f t="shared" si="38"/>
        <v>480</v>
      </c>
      <c r="V821" s="2"/>
    </row>
    <row r="822" spans="1:22" ht="14.1" customHeight="1">
      <c r="A822" s="75">
        <v>822</v>
      </c>
      <c r="B822" s="72" t="s">
        <v>44</v>
      </c>
      <c r="C822" s="539" t="s">
        <v>1154</v>
      </c>
      <c r="D822" s="415" t="s">
        <v>1196</v>
      </c>
      <c r="E822" s="72" t="s">
        <v>936</v>
      </c>
      <c r="F822" s="300" t="s">
        <v>95</v>
      </c>
      <c r="G822" s="72" t="s">
        <v>186</v>
      </c>
      <c r="H822" s="482" t="s">
        <v>187</v>
      </c>
      <c r="I822" s="537">
        <v>4.3</v>
      </c>
      <c r="J822" s="526"/>
      <c r="K822" s="333">
        <f t="shared" si="36"/>
        <v>400</v>
      </c>
      <c r="L822" s="534">
        <v>200</v>
      </c>
      <c r="M822" s="540">
        <v>200</v>
      </c>
      <c r="N822" s="247" t="e">
        <f>IF(L822="nio",0,IF(L822&gt;0,L822*I822/P822,0))*VLOOKUP(B822,'2-Kosten per locatie'!$A$14:$C$31,3,FALSE)</f>
        <v>#DIV/0!</v>
      </c>
      <c r="O822" s="247" t="e">
        <f>IF(M822&gt;0,M822*I822/Q822,0)*VLOOKUP(B822,'2-Kosten per locatie'!$A$14:$C$31,3,FALSE)</f>
        <v>#DIV/0!</v>
      </c>
      <c r="P822" s="334">
        <f>IF(L822="nio",0,IF(L822&gt;0,VLOOKUP(F822,'3-Productie normen'!A:O,VLOOKUP(L822,'3-Productie normen'!$B$38:$C$48,2,FALSE),FALSE)))*J822</f>
        <v>0</v>
      </c>
      <c r="Q822" s="334">
        <f t="shared" si="37"/>
        <v>0</v>
      </c>
      <c r="R822" s="335" t="str">
        <f>VLOOKUP(F822,'3-Productie normen'!A:P,16,FALSE)</f>
        <v>S</v>
      </c>
      <c r="S822" s="335"/>
      <c r="U822" s="336">
        <f t="shared" si="38"/>
        <v>1720</v>
      </c>
      <c r="V822" s="2"/>
    </row>
    <row r="823" spans="1:22" ht="14.1" customHeight="1">
      <c r="A823" s="75">
        <v>823</v>
      </c>
      <c r="B823" s="72" t="s">
        <v>44</v>
      </c>
      <c r="C823" s="539" t="s">
        <v>1154</v>
      </c>
      <c r="D823" s="415" t="s">
        <v>1197</v>
      </c>
      <c r="E823" s="72" t="s">
        <v>607</v>
      </c>
      <c r="F823" s="300" t="s">
        <v>100</v>
      </c>
      <c r="G823" s="72" t="s">
        <v>138</v>
      </c>
      <c r="H823" s="482" t="s">
        <v>138</v>
      </c>
      <c r="I823" s="537">
        <v>3.6</v>
      </c>
      <c r="J823" s="526"/>
      <c r="K823" s="333">
        <f t="shared" si="36"/>
        <v>0</v>
      </c>
      <c r="L823" s="534" t="s">
        <v>147</v>
      </c>
      <c r="M823" s="540"/>
      <c r="N823" s="247">
        <f>IF(L823="nio",0,IF(L823&gt;0,L823*I823/P823,0))*VLOOKUP(B823,'2-Kosten per locatie'!$A$14:$C$31,3,FALSE)</f>
        <v>0</v>
      </c>
      <c r="O823" s="247">
        <f>IF(M823&gt;0,M823*I823/Q823,0)*VLOOKUP(B823,'2-Kosten per locatie'!$A$14:$C$31,3,FALSE)</f>
        <v>0</v>
      </c>
      <c r="P823" s="334">
        <f>IF(L823="nio",0,IF(L823&gt;0,VLOOKUP(F823,'3-Productie normen'!A:O,VLOOKUP(L823,'3-Productie normen'!$B$38:$C$48,2,FALSE),FALSE)))*J823</f>
        <v>0</v>
      </c>
      <c r="Q823" s="334">
        <f t="shared" si="37"/>
        <v>0</v>
      </c>
      <c r="R823" s="335" t="str">
        <f>VLOOKUP(F823,'3-Productie normen'!A:P,16,FALSE)</f>
        <v>nvt</v>
      </c>
      <c r="S823" s="335"/>
      <c r="U823" s="336">
        <f t="shared" si="38"/>
        <v>0</v>
      </c>
      <c r="V823" s="2"/>
    </row>
    <row r="824" spans="1:22" ht="14.1" customHeight="1">
      <c r="A824" s="75">
        <v>824</v>
      </c>
      <c r="B824" s="72" t="s">
        <v>44</v>
      </c>
      <c r="C824" s="539" t="s">
        <v>1154</v>
      </c>
      <c r="D824" s="415" t="s">
        <v>1198</v>
      </c>
      <c r="E824" s="72" t="s">
        <v>940</v>
      </c>
      <c r="F824" s="72" t="s">
        <v>89</v>
      </c>
      <c r="G824" s="72" t="s">
        <v>240</v>
      </c>
      <c r="H824" s="482" t="s">
        <v>196</v>
      </c>
      <c r="I824" s="537">
        <v>61.4</v>
      </c>
      <c r="J824" s="526"/>
      <c r="K824" s="333">
        <f t="shared" si="36"/>
        <v>200</v>
      </c>
      <c r="L824" s="534">
        <v>200</v>
      </c>
      <c r="M824" s="540"/>
      <c r="N824" s="247" t="e">
        <f>IF(L824="nio",0,IF(L824&gt;0,L824*I824/P824,0))*VLOOKUP(B824,'2-Kosten per locatie'!$A$14:$C$31,3,FALSE)</f>
        <v>#DIV/0!</v>
      </c>
      <c r="O824" s="247">
        <f>IF(M824&gt;0,M824*I824/Q824,0)*VLOOKUP(B824,'2-Kosten per locatie'!$A$14:$C$31,3,FALSE)</f>
        <v>0</v>
      </c>
      <c r="P824" s="334">
        <f>IF(L824="nio",0,IF(L824&gt;0,VLOOKUP(F824,'3-Productie normen'!A:O,VLOOKUP(L824,'3-Productie normen'!$B$38:$C$48,2,FALSE),FALSE)))*J824</f>
        <v>0</v>
      </c>
      <c r="Q824" s="334">
        <f t="shared" si="37"/>
        <v>0</v>
      </c>
      <c r="R824" s="335" t="str">
        <f>VLOOKUP(F824,'3-Productie normen'!A:P,16,FALSE)</f>
        <v>L</v>
      </c>
      <c r="S824" s="335"/>
      <c r="U824" s="336">
        <f t="shared" si="38"/>
        <v>12280</v>
      </c>
      <c r="V824" s="2"/>
    </row>
    <row r="825" spans="1:22" ht="14.1" customHeight="1">
      <c r="A825" s="75">
        <v>825</v>
      </c>
      <c r="B825" s="72" t="s">
        <v>44</v>
      </c>
      <c r="C825" s="539" t="s">
        <v>1154</v>
      </c>
      <c r="D825" s="415" t="s">
        <v>1199</v>
      </c>
      <c r="E825" s="72" t="s">
        <v>940</v>
      </c>
      <c r="F825" s="72" t="s">
        <v>89</v>
      </c>
      <c r="G825" s="72" t="s">
        <v>240</v>
      </c>
      <c r="H825" s="482" t="s">
        <v>196</v>
      </c>
      <c r="I825" s="537">
        <v>64</v>
      </c>
      <c r="J825" s="526"/>
      <c r="K825" s="333">
        <f t="shared" si="36"/>
        <v>200</v>
      </c>
      <c r="L825" s="534">
        <v>200</v>
      </c>
      <c r="M825" s="540"/>
      <c r="N825" s="247" t="e">
        <f>IF(L825="nio",0,IF(L825&gt;0,L825*I825/P825,0))*VLOOKUP(B825,'2-Kosten per locatie'!$A$14:$C$31,3,FALSE)</f>
        <v>#DIV/0!</v>
      </c>
      <c r="O825" s="247">
        <f>IF(M825&gt;0,M825*I825/Q825,0)*VLOOKUP(B825,'2-Kosten per locatie'!$A$14:$C$31,3,FALSE)</f>
        <v>0</v>
      </c>
      <c r="P825" s="334">
        <f>IF(L825="nio",0,IF(L825&gt;0,VLOOKUP(F825,'3-Productie normen'!A:O,VLOOKUP(L825,'3-Productie normen'!$B$38:$C$48,2,FALSE),FALSE)))*J825</f>
        <v>0</v>
      </c>
      <c r="Q825" s="334">
        <f t="shared" si="37"/>
        <v>0</v>
      </c>
      <c r="R825" s="335" t="str">
        <f>VLOOKUP(F825,'3-Productie normen'!A:P,16,FALSE)</f>
        <v>L</v>
      </c>
      <c r="S825" s="335"/>
      <c r="U825" s="336">
        <f t="shared" si="38"/>
        <v>12800</v>
      </c>
      <c r="V825" s="2"/>
    </row>
    <row r="826" spans="1:22" ht="14.1" customHeight="1">
      <c r="A826" s="75">
        <v>826</v>
      </c>
      <c r="B826" s="72" t="s">
        <v>44</v>
      </c>
      <c r="C826" s="539" t="s">
        <v>1154</v>
      </c>
      <c r="D826" s="415" t="s">
        <v>1200</v>
      </c>
      <c r="E826" s="72" t="s">
        <v>940</v>
      </c>
      <c r="F826" s="72" t="s">
        <v>89</v>
      </c>
      <c r="G826" s="72" t="s">
        <v>240</v>
      </c>
      <c r="H826" s="482" t="s">
        <v>196</v>
      </c>
      <c r="I826" s="537">
        <v>47.6</v>
      </c>
      <c r="J826" s="526"/>
      <c r="K826" s="333">
        <f t="shared" si="36"/>
        <v>200</v>
      </c>
      <c r="L826" s="534">
        <v>200</v>
      </c>
      <c r="M826" s="534"/>
      <c r="N826" s="247" t="e">
        <f>IF(L826="nio",0,IF(L826&gt;0,L826*I826/P826,0))*VLOOKUP(B826,'2-Kosten per locatie'!$A$14:$C$31,3,FALSE)</f>
        <v>#DIV/0!</v>
      </c>
      <c r="O826" s="247">
        <f>IF(M826&gt;0,M826*I826/Q826,0)*VLOOKUP(B826,'2-Kosten per locatie'!$A$14:$C$31,3,FALSE)</f>
        <v>0</v>
      </c>
      <c r="P826" s="334">
        <f>IF(L826="nio",0,IF(L826&gt;0,VLOOKUP(F826,'3-Productie normen'!A:O,VLOOKUP(L826,'3-Productie normen'!$B$38:$C$48,2,FALSE),FALSE)))*J826</f>
        <v>0</v>
      </c>
      <c r="Q826" s="334">
        <f t="shared" si="37"/>
        <v>0</v>
      </c>
      <c r="R826" s="335" t="str">
        <f>VLOOKUP(F826,'3-Productie normen'!A:P,16,FALSE)</f>
        <v>L</v>
      </c>
      <c r="S826" s="335"/>
      <c r="U826" s="336">
        <f t="shared" si="38"/>
        <v>9520</v>
      </c>
      <c r="V826" s="2"/>
    </row>
    <row r="827" spans="1:22" ht="14.1" customHeight="1">
      <c r="A827" s="75">
        <v>827</v>
      </c>
      <c r="B827" s="72" t="s">
        <v>44</v>
      </c>
      <c r="C827" s="539" t="s">
        <v>1154</v>
      </c>
      <c r="D827" s="415" t="s">
        <v>1201</v>
      </c>
      <c r="E827" s="72" t="s">
        <v>940</v>
      </c>
      <c r="F827" s="72" t="s">
        <v>89</v>
      </c>
      <c r="G827" s="72" t="s">
        <v>240</v>
      </c>
      <c r="H827" s="482" t="s">
        <v>196</v>
      </c>
      <c r="I827" s="537">
        <v>47.6</v>
      </c>
      <c r="J827" s="526"/>
      <c r="K827" s="333">
        <f t="shared" si="36"/>
        <v>200</v>
      </c>
      <c r="L827" s="534">
        <v>200</v>
      </c>
      <c r="M827" s="534"/>
      <c r="N827" s="247" t="e">
        <f>IF(L827="nio",0,IF(L827&gt;0,L827*I827/P827,0))*VLOOKUP(B827,'2-Kosten per locatie'!$A$14:$C$31,3,FALSE)</f>
        <v>#DIV/0!</v>
      </c>
      <c r="O827" s="247">
        <f>IF(M827&gt;0,M827*I827/Q827,0)*VLOOKUP(B827,'2-Kosten per locatie'!$A$14:$C$31,3,FALSE)</f>
        <v>0</v>
      </c>
      <c r="P827" s="334">
        <f>IF(L827="nio",0,IF(L827&gt;0,VLOOKUP(F827,'3-Productie normen'!A:O,VLOOKUP(L827,'3-Productie normen'!$B$38:$C$48,2,FALSE),FALSE)))*J827</f>
        <v>0</v>
      </c>
      <c r="Q827" s="334">
        <f t="shared" si="37"/>
        <v>0</v>
      </c>
      <c r="R827" s="335" t="str">
        <f>VLOOKUP(F827,'3-Productie normen'!A:P,16,FALSE)</f>
        <v>L</v>
      </c>
      <c r="S827" s="335"/>
      <c r="U827" s="336">
        <f t="shared" si="38"/>
        <v>9520</v>
      </c>
      <c r="V827" s="2"/>
    </row>
    <row r="828" spans="1:22" ht="14.1" customHeight="1">
      <c r="A828" s="75">
        <v>828</v>
      </c>
      <c r="B828" s="72" t="s">
        <v>44</v>
      </c>
      <c r="C828" s="539" t="s">
        <v>1154</v>
      </c>
      <c r="D828" s="415" t="s">
        <v>1202</v>
      </c>
      <c r="E828" s="72" t="s">
        <v>886</v>
      </c>
      <c r="F828" s="72" t="s">
        <v>76</v>
      </c>
      <c r="G828" s="72" t="s">
        <v>240</v>
      </c>
      <c r="H828" s="482" t="s">
        <v>196</v>
      </c>
      <c r="I828" s="537">
        <v>23.4</v>
      </c>
      <c r="J828" s="526"/>
      <c r="K828" s="333">
        <f t="shared" si="36"/>
        <v>120</v>
      </c>
      <c r="L828" s="534">
        <v>120</v>
      </c>
      <c r="M828" s="534"/>
      <c r="N828" s="247" t="e">
        <f>IF(L828="nio",0,IF(L828&gt;0,L828*I828/P828,0))*VLOOKUP(B828,'2-Kosten per locatie'!$A$14:$C$31,3,FALSE)</f>
        <v>#DIV/0!</v>
      </c>
      <c r="O828" s="247">
        <f>IF(M828&gt;0,M828*I828/Q828,0)*VLOOKUP(B828,'2-Kosten per locatie'!$A$14:$C$31,3,FALSE)</f>
        <v>0</v>
      </c>
      <c r="P828" s="334">
        <f>IF(L828="nio",0,IF(L828&gt;0,VLOOKUP(F828,'3-Productie normen'!A:O,VLOOKUP(L828,'3-Productie normen'!$B$38:$C$48,2,FALSE),FALSE)))*J828</f>
        <v>0</v>
      </c>
      <c r="Q828" s="334">
        <f t="shared" si="37"/>
        <v>0</v>
      </c>
      <c r="R828" s="335" t="str">
        <f>VLOOKUP(F828,'3-Productie normen'!A:P,16,FALSE)</f>
        <v>B</v>
      </c>
      <c r="S828" s="335"/>
      <c r="U828" s="336">
        <f t="shared" si="38"/>
        <v>2808</v>
      </c>
      <c r="V828" s="2"/>
    </row>
    <row r="829" spans="1:22" ht="14.1" customHeight="1">
      <c r="A829" s="75">
        <v>829</v>
      </c>
      <c r="B829" s="72" t="s">
        <v>44</v>
      </c>
      <c r="C829" s="539" t="s">
        <v>1154</v>
      </c>
      <c r="D829" s="415" t="s">
        <v>1203</v>
      </c>
      <c r="E829" s="72" t="s">
        <v>632</v>
      </c>
      <c r="F829" s="72" t="s">
        <v>86</v>
      </c>
      <c r="G829" s="72" t="s">
        <v>240</v>
      </c>
      <c r="H829" s="482" t="s">
        <v>196</v>
      </c>
      <c r="I829" s="537">
        <v>43.6</v>
      </c>
      <c r="J829" s="526"/>
      <c r="K829" s="333">
        <f t="shared" si="36"/>
        <v>200</v>
      </c>
      <c r="L829" s="534">
        <v>200</v>
      </c>
      <c r="M829" s="534"/>
      <c r="N829" s="247" t="e">
        <f>IF(L829="nio",0,IF(L829&gt;0,L829*I829/P829,0))*VLOOKUP(B829,'2-Kosten per locatie'!$A$14:$C$31,3,FALSE)</f>
        <v>#DIV/0!</v>
      </c>
      <c r="O829" s="247">
        <f>IF(M829&gt;0,M829*I829/Q829,0)*VLOOKUP(B829,'2-Kosten per locatie'!$A$14:$C$31,3,FALSE)</f>
        <v>0</v>
      </c>
      <c r="P829" s="334">
        <f>IF(L829="nio",0,IF(L829&gt;0,VLOOKUP(F829,'3-Productie normen'!A:O,VLOOKUP(L829,'3-Productie normen'!$B$38:$C$48,2,FALSE),FALSE)))*J829</f>
        <v>0</v>
      </c>
      <c r="Q829" s="334">
        <f t="shared" si="37"/>
        <v>0</v>
      </c>
      <c r="R829" s="335" t="str">
        <f>VLOOKUP(F829,'3-Productie normen'!A:P,16,FALSE)</f>
        <v>V</v>
      </c>
      <c r="S829" s="335"/>
      <c r="U829" s="336">
        <f t="shared" si="38"/>
        <v>8720</v>
      </c>
      <c r="V829" s="2"/>
    </row>
    <row r="830" spans="1:22" ht="14.1" customHeight="1">
      <c r="A830" s="75">
        <v>830</v>
      </c>
      <c r="B830" s="72" t="s">
        <v>44</v>
      </c>
      <c r="C830" s="539" t="s">
        <v>1154</v>
      </c>
      <c r="D830" s="415" t="s">
        <v>1204</v>
      </c>
      <c r="E830" s="72" t="s">
        <v>928</v>
      </c>
      <c r="F830" s="72" t="s">
        <v>97</v>
      </c>
      <c r="G830" s="72" t="s">
        <v>138</v>
      </c>
      <c r="H830" s="482" t="s">
        <v>138</v>
      </c>
      <c r="I830" s="537">
        <v>20.399999999999999</v>
      </c>
      <c r="J830" s="526"/>
      <c r="K830" s="333">
        <f t="shared" si="36"/>
        <v>200</v>
      </c>
      <c r="L830" s="534">
        <v>200</v>
      </c>
      <c r="M830" s="534"/>
      <c r="N830" s="247" t="e">
        <f>IF(L830="nio",0,IF(L830&gt;0,L830*I830/P830,0))*VLOOKUP(B830,'2-Kosten per locatie'!$A$14:$C$31,3,FALSE)</f>
        <v>#DIV/0!</v>
      </c>
      <c r="O830" s="247">
        <f>IF(M830&gt;0,M830*I830/Q830,0)*VLOOKUP(B830,'2-Kosten per locatie'!$A$14:$C$31,3,FALSE)</f>
        <v>0</v>
      </c>
      <c r="P830" s="334">
        <f>IF(L830="nio",0,IF(L830&gt;0,VLOOKUP(F830,'3-Productie normen'!A:O,VLOOKUP(L830,'3-Productie normen'!$B$38:$C$48,2,FALSE),FALSE)))*J830</f>
        <v>0</v>
      </c>
      <c r="Q830" s="334">
        <f t="shared" si="37"/>
        <v>0</v>
      </c>
      <c r="R830" s="335" t="str">
        <f>VLOOKUP(F830,'3-Productie normen'!A:P,16,FALSE)</f>
        <v>V</v>
      </c>
      <c r="S830" s="335"/>
      <c r="U830" s="336">
        <f t="shared" si="38"/>
        <v>4079.9999999999995</v>
      </c>
      <c r="V830" s="2"/>
    </row>
    <row r="831" spans="1:22" ht="14.1" customHeight="1">
      <c r="A831" s="75">
        <v>831</v>
      </c>
      <c r="B831" s="72" t="s">
        <v>44</v>
      </c>
      <c r="C831" s="539" t="s">
        <v>1154</v>
      </c>
      <c r="D831" s="415" t="s">
        <v>1205</v>
      </c>
      <c r="E831" s="72" t="s">
        <v>886</v>
      </c>
      <c r="F831" s="72" t="s">
        <v>76</v>
      </c>
      <c r="G831" s="72" t="s">
        <v>240</v>
      </c>
      <c r="H831" s="482" t="s">
        <v>196</v>
      </c>
      <c r="I831" s="537">
        <v>23.4</v>
      </c>
      <c r="J831" s="526"/>
      <c r="K831" s="333">
        <f t="shared" si="36"/>
        <v>120</v>
      </c>
      <c r="L831" s="534">
        <v>120</v>
      </c>
      <c r="M831" s="534"/>
      <c r="N831" s="247" t="e">
        <f>IF(L831="nio",0,IF(L831&gt;0,L831*I831/P831,0))*VLOOKUP(B831,'2-Kosten per locatie'!$A$14:$C$31,3,FALSE)</f>
        <v>#DIV/0!</v>
      </c>
      <c r="O831" s="247">
        <f>IF(M831&gt;0,M831*I831/Q831,0)*VLOOKUP(B831,'2-Kosten per locatie'!$A$14:$C$31,3,FALSE)</f>
        <v>0</v>
      </c>
      <c r="P831" s="334">
        <f>IF(L831="nio",0,IF(L831&gt;0,VLOOKUP(F831,'3-Productie normen'!A:O,VLOOKUP(L831,'3-Productie normen'!$B$38:$C$48,2,FALSE),FALSE)))*J831</f>
        <v>0</v>
      </c>
      <c r="Q831" s="334">
        <f t="shared" si="37"/>
        <v>0</v>
      </c>
      <c r="R831" s="335" t="str">
        <f>VLOOKUP(F831,'3-Productie normen'!A:P,16,FALSE)</f>
        <v>B</v>
      </c>
      <c r="S831" s="335"/>
      <c r="U831" s="336">
        <f t="shared" si="38"/>
        <v>2808</v>
      </c>
      <c r="V831" s="2"/>
    </row>
    <row r="832" spans="1:22" ht="14.1" customHeight="1">
      <c r="A832" s="75">
        <v>832</v>
      </c>
      <c r="B832" s="72" t="s">
        <v>44</v>
      </c>
      <c r="C832" s="539" t="s">
        <v>1154</v>
      </c>
      <c r="D832" s="415" t="s">
        <v>1206</v>
      </c>
      <c r="E832" s="72" t="s">
        <v>1207</v>
      </c>
      <c r="F832" s="72" t="s">
        <v>76</v>
      </c>
      <c r="G832" s="72" t="s">
        <v>240</v>
      </c>
      <c r="H832" s="482" t="s">
        <v>196</v>
      </c>
      <c r="I832" s="537">
        <v>30.2</v>
      </c>
      <c r="J832" s="526"/>
      <c r="K832" s="333">
        <f t="shared" si="36"/>
        <v>120</v>
      </c>
      <c r="L832" s="534">
        <v>120</v>
      </c>
      <c r="M832" s="534"/>
      <c r="N832" s="247" t="e">
        <f>IF(L832="nio",0,IF(L832&gt;0,L832*I832/P832,0))*VLOOKUP(B832,'2-Kosten per locatie'!$A$14:$C$31,3,FALSE)</f>
        <v>#DIV/0!</v>
      </c>
      <c r="O832" s="247">
        <f>IF(M832&gt;0,M832*I832/Q832,0)*VLOOKUP(B832,'2-Kosten per locatie'!$A$14:$C$31,3,FALSE)</f>
        <v>0</v>
      </c>
      <c r="P832" s="334">
        <f>IF(L832="nio",0,IF(L832&gt;0,VLOOKUP(F832,'3-Productie normen'!A:O,VLOOKUP(L832,'3-Productie normen'!$B$38:$C$48,2,FALSE),FALSE)))*J832</f>
        <v>0</v>
      </c>
      <c r="Q832" s="334">
        <f t="shared" si="37"/>
        <v>0</v>
      </c>
      <c r="R832" s="335" t="str">
        <f>VLOOKUP(F832,'3-Productie normen'!A:P,16,FALSE)</f>
        <v>B</v>
      </c>
      <c r="S832" s="335"/>
      <c r="U832" s="336">
        <f t="shared" si="38"/>
        <v>3624</v>
      </c>
      <c r="V832" s="2"/>
    </row>
    <row r="833" spans="1:22" ht="14.1" customHeight="1">
      <c r="A833" s="75">
        <v>833</v>
      </c>
      <c r="B833" s="72" t="s">
        <v>44</v>
      </c>
      <c r="C833" s="539" t="s">
        <v>1154</v>
      </c>
      <c r="D833" s="415" t="s">
        <v>1208</v>
      </c>
      <c r="E833" s="72" t="s">
        <v>632</v>
      </c>
      <c r="F833" s="72" t="s">
        <v>86</v>
      </c>
      <c r="G833" s="72" t="s">
        <v>240</v>
      </c>
      <c r="H833" s="482" t="s">
        <v>196</v>
      </c>
      <c r="I833" s="537">
        <v>34.200000000000003</v>
      </c>
      <c r="J833" s="526"/>
      <c r="K833" s="333">
        <f t="shared" si="36"/>
        <v>200</v>
      </c>
      <c r="L833" s="534">
        <v>200</v>
      </c>
      <c r="M833" s="534"/>
      <c r="N833" s="247" t="e">
        <f>IF(L833="nio",0,IF(L833&gt;0,L833*I833/P833,0))*VLOOKUP(B833,'2-Kosten per locatie'!$A$14:$C$31,3,FALSE)</f>
        <v>#DIV/0!</v>
      </c>
      <c r="O833" s="247">
        <f>IF(M833&gt;0,M833*I833/Q833,0)*VLOOKUP(B833,'2-Kosten per locatie'!$A$14:$C$31,3,FALSE)</f>
        <v>0</v>
      </c>
      <c r="P833" s="334">
        <f>IF(L833="nio",0,IF(L833&gt;0,VLOOKUP(F833,'3-Productie normen'!A:O,VLOOKUP(L833,'3-Productie normen'!$B$38:$C$48,2,FALSE),FALSE)))*J833</f>
        <v>0</v>
      </c>
      <c r="Q833" s="334">
        <f t="shared" si="37"/>
        <v>0</v>
      </c>
      <c r="R833" s="335" t="str">
        <f>VLOOKUP(F833,'3-Productie normen'!A:P,16,FALSE)</f>
        <v>V</v>
      </c>
      <c r="S833" s="335"/>
      <c r="U833" s="336">
        <f t="shared" si="38"/>
        <v>6840.0000000000009</v>
      </c>
      <c r="V833" s="2"/>
    </row>
    <row r="834" spans="1:22" ht="14.1" customHeight="1">
      <c r="A834" s="75">
        <v>834</v>
      </c>
      <c r="B834" s="72" t="s">
        <v>44</v>
      </c>
      <c r="C834" s="539" t="s">
        <v>1154</v>
      </c>
      <c r="D834" s="415" t="s">
        <v>1209</v>
      </c>
      <c r="E834" s="72" t="s">
        <v>1210</v>
      </c>
      <c r="F834" s="300" t="s">
        <v>76</v>
      </c>
      <c r="G834" s="72" t="s">
        <v>240</v>
      </c>
      <c r="H834" s="482" t="s">
        <v>196</v>
      </c>
      <c r="I834" s="537">
        <v>30.2</v>
      </c>
      <c r="J834" s="526"/>
      <c r="K834" s="333">
        <f t="shared" si="36"/>
        <v>120</v>
      </c>
      <c r="L834" s="534">
        <v>120</v>
      </c>
      <c r="M834" s="540"/>
      <c r="N834" s="247" t="e">
        <f>IF(L834="nio",0,IF(L834&gt;0,L834*I834/P834,0))*VLOOKUP(B834,'2-Kosten per locatie'!$A$14:$C$31,3,FALSE)</f>
        <v>#DIV/0!</v>
      </c>
      <c r="O834" s="247">
        <f>IF(M834&gt;0,M834*I834/Q834,0)*VLOOKUP(B834,'2-Kosten per locatie'!$A$14:$C$31,3,FALSE)</f>
        <v>0</v>
      </c>
      <c r="P834" s="334">
        <f>IF(L834="nio",0,IF(L834&gt;0,VLOOKUP(F834,'3-Productie normen'!A:O,VLOOKUP(L834,'3-Productie normen'!$B$38:$C$48,2,FALSE),FALSE)))*J834</f>
        <v>0</v>
      </c>
      <c r="Q834" s="334">
        <f t="shared" si="37"/>
        <v>0</v>
      </c>
      <c r="R834" s="335" t="str">
        <f>VLOOKUP(F834,'3-Productie normen'!A:P,16,FALSE)</f>
        <v>B</v>
      </c>
      <c r="S834" s="335"/>
      <c r="U834" s="336">
        <f t="shared" si="38"/>
        <v>3624</v>
      </c>
      <c r="V834" s="2"/>
    </row>
    <row r="835" spans="1:22" ht="14.1" customHeight="1">
      <c r="A835" s="75">
        <v>835</v>
      </c>
      <c r="B835" s="72" t="s">
        <v>44</v>
      </c>
      <c r="C835" s="539" t="s">
        <v>1154</v>
      </c>
      <c r="D835" s="415" t="s">
        <v>1211</v>
      </c>
      <c r="E835" s="72" t="s">
        <v>1212</v>
      </c>
      <c r="F835" s="72" t="s">
        <v>76</v>
      </c>
      <c r="G835" s="72" t="s">
        <v>240</v>
      </c>
      <c r="H835" s="482" t="s">
        <v>196</v>
      </c>
      <c r="I835" s="537">
        <v>30.2</v>
      </c>
      <c r="J835" s="526"/>
      <c r="K835" s="333">
        <f t="shared" si="36"/>
        <v>120</v>
      </c>
      <c r="L835" s="534">
        <v>120</v>
      </c>
      <c r="M835" s="540"/>
      <c r="N835" s="247" t="e">
        <f>IF(L835="nio",0,IF(L835&gt;0,L835*I835/P835,0))*VLOOKUP(B835,'2-Kosten per locatie'!$A$14:$C$31,3,FALSE)</f>
        <v>#DIV/0!</v>
      </c>
      <c r="O835" s="247">
        <f>IF(M835&gt;0,M835*I835/Q835,0)*VLOOKUP(B835,'2-Kosten per locatie'!$A$14:$C$31,3,FALSE)</f>
        <v>0</v>
      </c>
      <c r="P835" s="334">
        <f>IF(L835="nio",0,IF(L835&gt;0,VLOOKUP(F835,'3-Productie normen'!A:O,VLOOKUP(L835,'3-Productie normen'!$B$38:$C$48,2,FALSE),FALSE)))*J835</f>
        <v>0</v>
      </c>
      <c r="Q835" s="334">
        <f t="shared" si="37"/>
        <v>0</v>
      </c>
      <c r="R835" s="335" t="str">
        <f>VLOOKUP(F835,'3-Productie normen'!A:P,16,FALSE)</f>
        <v>B</v>
      </c>
      <c r="S835" s="335"/>
      <c r="U835" s="336">
        <f t="shared" si="38"/>
        <v>3624</v>
      </c>
      <c r="V835" s="2"/>
    </row>
    <row r="836" spans="1:22" ht="14.1" customHeight="1">
      <c r="A836" s="75">
        <v>836</v>
      </c>
      <c r="B836" s="72" t="s">
        <v>44</v>
      </c>
      <c r="C836" s="539" t="s">
        <v>1154</v>
      </c>
      <c r="D836" s="415" t="s">
        <v>1213</v>
      </c>
      <c r="E836" s="72" t="s">
        <v>638</v>
      </c>
      <c r="F836" s="300" t="s">
        <v>100</v>
      </c>
      <c r="G836" s="72" t="s">
        <v>240</v>
      </c>
      <c r="H836" s="482" t="s">
        <v>196</v>
      </c>
      <c r="I836" s="537">
        <v>3.4</v>
      </c>
      <c r="J836" s="526"/>
      <c r="K836" s="333">
        <f t="shared" si="36"/>
        <v>0</v>
      </c>
      <c r="L836" s="534" t="s">
        <v>147</v>
      </c>
      <c r="M836" s="540"/>
      <c r="N836" s="247">
        <f>IF(L836="nio",0,IF(L836&gt;0,L836*I836/P836,0))*VLOOKUP(B836,'2-Kosten per locatie'!$A$14:$C$31,3,FALSE)</f>
        <v>0</v>
      </c>
      <c r="O836" s="247">
        <f>IF(M836&gt;0,M836*I836/Q836,0)*VLOOKUP(B836,'2-Kosten per locatie'!$A$14:$C$31,3,FALSE)</f>
        <v>0</v>
      </c>
      <c r="P836" s="334">
        <f>IF(L836="nio",0,IF(L836&gt;0,VLOOKUP(F836,'3-Productie normen'!A:O,VLOOKUP(L836,'3-Productie normen'!$B$38:$C$48,2,FALSE),FALSE)))*J836</f>
        <v>0</v>
      </c>
      <c r="Q836" s="334">
        <f t="shared" si="37"/>
        <v>0</v>
      </c>
      <c r="R836" s="335" t="str">
        <f>VLOOKUP(F836,'3-Productie normen'!A:P,16,FALSE)</f>
        <v>nvt</v>
      </c>
      <c r="S836" s="335"/>
      <c r="U836" s="336">
        <f t="shared" si="38"/>
        <v>0</v>
      </c>
      <c r="V836" s="2"/>
    </row>
    <row r="837" spans="1:22" ht="14.1" customHeight="1">
      <c r="A837" s="75">
        <v>837</v>
      </c>
      <c r="B837" s="72" t="s">
        <v>44</v>
      </c>
      <c r="C837" s="539" t="s">
        <v>1154</v>
      </c>
      <c r="D837" s="415" t="s">
        <v>1214</v>
      </c>
      <c r="E837" s="72" t="s">
        <v>1215</v>
      </c>
      <c r="F837" s="72" t="s">
        <v>76</v>
      </c>
      <c r="G837" s="72" t="s">
        <v>240</v>
      </c>
      <c r="H837" s="482" t="s">
        <v>196</v>
      </c>
      <c r="I837" s="537">
        <v>32.799999999999997</v>
      </c>
      <c r="J837" s="526"/>
      <c r="K837" s="333">
        <f t="shared" si="36"/>
        <v>120</v>
      </c>
      <c r="L837" s="534">
        <v>120</v>
      </c>
      <c r="M837" s="540"/>
      <c r="N837" s="247" t="e">
        <f>IF(L837="nio",0,IF(L837&gt;0,L837*I837/P837,0))*VLOOKUP(B837,'2-Kosten per locatie'!$A$14:$C$31,3,FALSE)</f>
        <v>#DIV/0!</v>
      </c>
      <c r="O837" s="247">
        <f>IF(M837&gt;0,M837*I837/Q837,0)*VLOOKUP(B837,'2-Kosten per locatie'!$A$14:$C$31,3,FALSE)</f>
        <v>0</v>
      </c>
      <c r="P837" s="334">
        <f>IF(L837="nio",0,IF(L837&gt;0,VLOOKUP(F837,'3-Productie normen'!A:O,VLOOKUP(L837,'3-Productie normen'!$B$38:$C$48,2,FALSE),FALSE)))*J837</f>
        <v>0</v>
      </c>
      <c r="Q837" s="334">
        <f t="shared" si="37"/>
        <v>0</v>
      </c>
      <c r="R837" s="335" t="str">
        <f>VLOOKUP(F837,'3-Productie normen'!A:P,16,FALSE)</f>
        <v>B</v>
      </c>
      <c r="S837" s="335"/>
      <c r="U837" s="336">
        <f t="shared" si="38"/>
        <v>3935.9999999999995</v>
      </c>
      <c r="V837" s="2"/>
    </row>
    <row r="838" spans="1:22" ht="14.1" customHeight="1">
      <c r="A838" s="75">
        <v>838</v>
      </c>
      <c r="B838" s="72" t="s">
        <v>44</v>
      </c>
      <c r="C838" s="539" t="s">
        <v>1154</v>
      </c>
      <c r="D838" s="415" t="s">
        <v>1216</v>
      </c>
      <c r="E838" s="72" t="s">
        <v>1217</v>
      </c>
      <c r="F838" s="72" t="s">
        <v>76</v>
      </c>
      <c r="G838" s="72" t="s">
        <v>240</v>
      </c>
      <c r="H838" s="482" t="s">
        <v>196</v>
      </c>
      <c r="I838" s="537">
        <v>21.9</v>
      </c>
      <c r="J838" s="526"/>
      <c r="K838" s="333">
        <f t="shared" si="36"/>
        <v>120</v>
      </c>
      <c r="L838" s="534">
        <v>120</v>
      </c>
      <c r="M838" s="540"/>
      <c r="N838" s="247" t="e">
        <f>IF(L838="nio",0,IF(L838&gt;0,L838*I838/P838,0))*VLOOKUP(B838,'2-Kosten per locatie'!$A$14:$C$31,3,FALSE)</f>
        <v>#DIV/0!</v>
      </c>
      <c r="O838" s="247">
        <f>IF(M838&gt;0,M838*I838/Q838,0)*VLOOKUP(B838,'2-Kosten per locatie'!$A$14:$C$31,3,FALSE)</f>
        <v>0</v>
      </c>
      <c r="P838" s="334">
        <f>IF(L838="nio",0,IF(L838&gt;0,VLOOKUP(F838,'3-Productie normen'!A:O,VLOOKUP(L838,'3-Productie normen'!$B$38:$C$48,2,FALSE),FALSE)))*J838</f>
        <v>0</v>
      </c>
      <c r="Q838" s="334">
        <f t="shared" si="37"/>
        <v>0</v>
      </c>
      <c r="R838" s="335" t="str">
        <f>VLOOKUP(F838,'3-Productie normen'!A:P,16,FALSE)</f>
        <v>B</v>
      </c>
      <c r="S838" s="335"/>
      <c r="U838" s="336">
        <f t="shared" si="38"/>
        <v>2628</v>
      </c>
      <c r="V838" s="2"/>
    </row>
    <row r="839" spans="1:22" ht="14.1" customHeight="1">
      <c r="A839" s="75">
        <v>839</v>
      </c>
      <c r="B839" s="72" t="s">
        <v>44</v>
      </c>
      <c r="C839" s="539" t="s">
        <v>1154</v>
      </c>
      <c r="D839" s="415" t="s">
        <v>1218</v>
      </c>
      <c r="E839" s="72" t="s">
        <v>1219</v>
      </c>
      <c r="F839" s="300" t="s">
        <v>100</v>
      </c>
      <c r="G839" s="72" t="s">
        <v>138</v>
      </c>
      <c r="H839" s="482" t="s">
        <v>138</v>
      </c>
      <c r="I839" s="537">
        <v>69.599999999999994</v>
      </c>
      <c r="J839" s="526"/>
      <c r="K839" s="333">
        <f t="shared" si="36"/>
        <v>0</v>
      </c>
      <c r="L839" s="534" t="s">
        <v>147</v>
      </c>
      <c r="M839" s="540"/>
      <c r="N839" s="247">
        <f>IF(L839="nio",0,IF(L839&gt;0,L839*I839/P839,0))*VLOOKUP(B839,'2-Kosten per locatie'!$A$14:$C$31,3,FALSE)</f>
        <v>0</v>
      </c>
      <c r="O839" s="247">
        <f>IF(M839&gt;0,M839*I839/Q839,0)*VLOOKUP(B839,'2-Kosten per locatie'!$A$14:$C$31,3,FALSE)</f>
        <v>0</v>
      </c>
      <c r="P839" s="334">
        <f>IF(L839="nio",0,IF(L839&gt;0,VLOOKUP(F839,'3-Productie normen'!A:O,VLOOKUP(L839,'3-Productie normen'!$B$38:$C$48,2,FALSE),FALSE)))*J839</f>
        <v>0</v>
      </c>
      <c r="Q839" s="334">
        <f t="shared" si="37"/>
        <v>0</v>
      </c>
      <c r="R839" s="335" t="str">
        <f>VLOOKUP(F839,'3-Productie normen'!A:P,16,FALSE)</f>
        <v>nvt</v>
      </c>
      <c r="S839" s="335"/>
      <c r="U839" s="336">
        <f t="shared" si="38"/>
        <v>0</v>
      </c>
      <c r="V839" s="2"/>
    </row>
    <row r="840" spans="1:22" ht="14.1" customHeight="1">
      <c r="A840" s="75">
        <v>840</v>
      </c>
      <c r="B840" s="72" t="s">
        <v>44</v>
      </c>
      <c r="C840" s="539" t="s">
        <v>1154</v>
      </c>
      <c r="D840" s="415" t="s">
        <v>1220</v>
      </c>
      <c r="E840" s="72" t="s">
        <v>940</v>
      </c>
      <c r="F840" s="300" t="s">
        <v>76</v>
      </c>
      <c r="G840" s="72" t="s">
        <v>138</v>
      </c>
      <c r="H840" s="482" t="s">
        <v>138</v>
      </c>
      <c r="I840" s="537">
        <v>66.7</v>
      </c>
      <c r="J840" s="526"/>
      <c r="K840" s="333">
        <f t="shared" ref="K840:K903" si="39">SUM(L840:M840)</f>
        <v>120</v>
      </c>
      <c r="L840" s="534">
        <v>120</v>
      </c>
      <c r="M840" s="540"/>
      <c r="N840" s="247" t="e">
        <f>IF(L840="nio",0,IF(L840&gt;0,L840*I840/P840,0))*VLOOKUP(B840,'2-Kosten per locatie'!$A$14:$C$31,3,FALSE)</f>
        <v>#DIV/0!</v>
      </c>
      <c r="O840" s="247">
        <f>IF(M840&gt;0,M840*I840/Q840,0)*VLOOKUP(B840,'2-Kosten per locatie'!$A$14:$C$31,3,FALSE)</f>
        <v>0</v>
      </c>
      <c r="P840" s="334">
        <f>IF(L840="nio",0,IF(L840&gt;0,VLOOKUP(F840,'3-Productie normen'!A:O,VLOOKUP(L840,'3-Productie normen'!$B$38:$C$48,2,FALSE),FALSE)))*J840</f>
        <v>0</v>
      </c>
      <c r="Q840" s="334">
        <f t="shared" ref="Q840:Q903" si="40">IF(M840&gt;0,P840*$Q$8,0)</f>
        <v>0</v>
      </c>
      <c r="R840" s="335" t="str">
        <f>VLOOKUP(F840,'3-Productie normen'!A:P,16,FALSE)</f>
        <v>B</v>
      </c>
      <c r="S840" s="335"/>
      <c r="U840" s="336">
        <f t="shared" ref="U840:U903" si="41">K840*I840</f>
        <v>8004</v>
      </c>
      <c r="V840" s="2"/>
    </row>
    <row r="841" spans="1:22" ht="14.1" customHeight="1">
      <c r="A841" s="75">
        <v>841</v>
      </c>
      <c r="B841" s="72" t="s">
        <v>44</v>
      </c>
      <c r="C841" s="539" t="s">
        <v>1154</v>
      </c>
      <c r="D841" s="415" t="s">
        <v>1221</v>
      </c>
      <c r="E841" s="72" t="s">
        <v>886</v>
      </c>
      <c r="F841" s="300" t="s">
        <v>100</v>
      </c>
      <c r="G841" s="72" t="s">
        <v>186</v>
      </c>
      <c r="H841" s="482" t="s">
        <v>196</v>
      </c>
      <c r="I841" s="537">
        <v>2.2000000000000002</v>
      </c>
      <c r="J841" s="526"/>
      <c r="K841" s="333">
        <f t="shared" si="39"/>
        <v>0</v>
      </c>
      <c r="L841" s="534" t="s">
        <v>147</v>
      </c>
      <c r="M841" s="540"/>
      <c r="N841" s="247">
        <f>IF(L841="nio",0,IF(L841&gt;0,L841*I841/P841,0))*VLOOKUP(B841,'2-Kosten per locatie'!$A$14:$C$31,3,FALSE)</f>
        <v>0</v>
      </c>
      <c r="O841" s="247">
        <f>IF(M841&gt;0,M841*I841/Q841,0)*VLOOKUP(B841,'2-Kosten per locatie'!$A$14:$C$31,3,FALSE)</f>
        <v>0</v>
      </c>
      <c r="P841" s="334">
        <f>IF(L841="nio",0,IF(L841&gt;0,VLOOKUP(F841,'3-Productie normen'!A:O,VLOOKUP(L841,'3-Productie normen'!$B$38:$C$48,2,FALSE),FALSE)))*J841</f>
        <v>0</v>
      </c>
      <c r="Q841" s="334">
        <f t="shared" si="40"/>
        <v>0</v>
      </c>
      <c r="R841" s="335" t="str">
        <f>VLOOKUP(F841,'3-Productie normen'!A:P,16,FALSE)</f>
        <v>nvt</v>
      </c>
      <c r="S841" s="335"/>
      <c r="U841" s="336">
        <f t="shared" si="41"/>
        <v>0</v>
      </c>
      <c r="V841" s="2"/>
    </row>
    <row r="842" spans="1:22" ht="14.1" customHeight="1">
      <c r="A842" s="75">
        <v>842</v>
      </c>
      <c r="B842" s="72" t="s">
        <v>44</v>
      </c>
      <c r="C842" s="539" t="s">
        <v>1154</v>
      </c>
      <c r="D842" s="415" t="s">
        <v>1222</v>
      </c>
      <c r="E842" s="72" t="s">
        <v>1223</v>
      </c>
      <c r="F842" s="300" t="s">
        <v>100</v>
      </c>
      <c r="G842" s="72" t="s">
        <v>186</v>
      </c>
      <c r="H842" s="482" t="s">
        <v>196</v>
      </c>
      <c r="I842" s="537">
        <v>64.599999999999994</v>
      </c>
      <c r="J842" s="526"/>
      <c r="K842" s="333">
        <f t="shared" si="39"/>
        <v>0</v>
      </c>
      <c r="L842" s="534" t="s">
        <v>147</v>
      </c>
      <c r="M842" s="540"/>
      <c r="N842" s="247">
        <f>IF(L842="nio",0,IF(L842&gt;0,L842*I842/P842,0))*VLOOKUP(B842,'2-Kosten per locatie'!$A$14:$C$31,3,FALSE)</f>
        <v>0</v>
      </c>
      <c r="O842" s="247">
        <f>IF(M842&gt;0,M842*I842/Q842,0)*VLOOKUP(B842,'2-Kosten per locatie'!$A$14:$C$31,3,FALSE)</f>
        <v>0</v>
      </c>
      <c r="P842" s="334">
        <f>IF(L842="nio",0,IF(L842&gt;0,VLOOKUP(F842,'3-Productie normen'!A:O,VLOOKUP(L842,'3-Productie normen'!$B$38:$C$48,2,FALSE),FALSE)))*J842</f>
        <v>0</v>
      </c>
      <c r="Q842" s="334">
        <f t="shared" si="40"/>
        <v>0</v>
      </c>
      <c r="R842" s="335" t="str">
        <f>VLOOKUP(F842,'3-Productie normen'!A:P,16,FALSE)</f>
        <v>nvt</v>
      </c>
      <c r="S842" s="335"/>
      <c r="U842" s="336">
        <f t="shared" si="41"/>
        <v>0</v>
      </c>
      <c r="V842" s="2"/>
    </row>
    <row r="843" spans="1:22" ht="14.1" customHeight="1">
      <c r="A843" s="75">
        <v>843</v>
      </c>
      <c r="B843" s="72" t="s">
        <v>44</v>
      </c>
      <c r="C843" s="539" t="s">
        <v>1154</v>
      </c>
      <c r="D843" s="415" t="s">
        <v>1224</v>
      </c>
      <c r="E843" s="72" t="s">
        <v>632</v>
      </c>
      <c r="F843" s="300" t="s">
        <v>100</v>
      </c>
      <c r="G843" s="72" t="s">
        <v>311</v>
      </c>
      <c r="H843" s="482" t="s">
        <v>138</v>
      </c>
      <c r="I843" s="537">
        <v>18.8</v>
      </c>
      <c r="J843" s="526"/>
      <c r="K843" s="333">
        <f t="shared" si="39"/>
        <v>0</v>
      </c>
      <c r="L843" s="534" t="s">
        <v>147</v>
      </c>
      <c r="M843" s="540"/>
      <c r="N843" s="247">
        <f>IF(L843="nio",0,IF(L843&gt;0,L843*I843/P843,0))*VLOOKUP(B843,'2-Kosten per locatie'!$A$14:$C$31,3,FALSE)</f>
        <v>0</v>
      </c>
      <c r="O843" s="247">
        <f>IF(M843&gt;0,M843*I843/Q843,0)*VLOOKUP(B843,'2-Kosten per locatie'!$A$14:$C$31,3,FALSE)</f>
        <v>0</v>
      </c>
      <c r="P843" s="334">
        <f>IF(L843="nio",0,IF(L843&gt;0,VLOOKUP(F843,'3-Productie normen'!A:O,VLOOKUP(L843,'3-Productie normen'!$B$38:$C$48,2,FALSE),FALSE)))*J843</f>
        <v>0</v>
      </c>
      <c r="Q843" s="334">
        <f t="shared" si="40"/>
        <v>0</v>
      </c>
      <c r="R843" s="335" t="str">
        <f>VLOOKUP(F843,'3-Productie normen'!A:P,16,FALSE)</f>
        <v>nvt</v>
      </c>
      <c r="S843" s="335"/>
      <c r="U843" s="336">
        <f t="shared" si="41"/>
        <v>0</v>
      </c>
      <c r="V843" s="2"/>
    </row>
    <row r="844" spans="1:22" ht="14.1" customHeight="1">
      <c r="A844" s="75">
        <v>844</v>
      </c>
      <c r="B844" s="72" t="s">
        <v>44</v>
      </c>
      <c r="C844" s="539" t="s">
        <v>1154</v>
      </c>
      <c r="D844" s="415" t="s">
        <v>1225</v>
      </c>
      <c r="E844" s="72" t="s">
        <v>886</v>
      </c>
      <c r="F844" s="300" t="s">
        <v>100</v>
      </c>
      <c r="G844" s="72" t="s">
        <v>311</v>
      </c>
      <c r="H844" s="482" t="s">
        <v>138</v>
      </c>
      <c r="I844" s="537">
        <v>4.9000000000000004</v>
      </c>
      <c r="J844" s="526"/>
      <c r="K844" s="333">
        <f t="shared" si="39"/>
        <v>0</v>
      </c>
      <c r="L844" s="534" t="s">
        <v>147</v>
      </c>
      <c r="M844" s="540"/>
      <c r="N844" s="247">
        <f>IF(L844="nio",0,IF(L844&gt;0,L844*I844/P844,0))*VLOOKUP(B844,'2-Kosten per locatie'!$A$14:$C$31,3,FALSE)</f>
        <v>0</v>
      </c>
      <c r="O844" s="247">
        <f>IF(M844&gt;0,M844*I844/Q844,0)*VLOOKUP(B844,'2-Kosten per locatie'!$A$14:$C$31,3,FALSE)</f>
        <v>0</v>
      </c>
      <c r="P844" s="334">
        <f>IF(L844="nio",0,IF(L844&gt;0,VLOOKUP(F844,'3-Productie normen'!A:O,VLOOKUP(L844,'3-Productie normen'!$B$38:$C$48,2,FALSE),FALSE)))*J844</f>
        <v>0</v>
      </c>
      <c r="Q844" s="334">
        <f t="shared" si="40"/>
        <v>0</v>
      </c>
      <c r="R844" s="335" t="str">
        <f>VLOOKUP(F844,'3-Productie normen'!A:P,16,FALSE)</f>
        <v>nvt</v>
      </c>
      <c r="S844" s="335"/>
      <c r="U844" s="336">
        <f t="shared" si="41"/>
        <v>0</v>
      </c>
      <c r="V844" s="2"/>
    </row>
    <row r="845" spans="1:22" ht="14.1" customHeight="1">
      <c r="A845" s="75">
        <v>845</v>
      </c>
      <c r="B845" s="72" t="s">
        <v>44</v>
      </c>
      <c r="C845" s="539" t="s">
        <v>1154</v>
      </c>
      <c r="D845" s="415" t="s">
        <v>1226</v>
      </c>
      <c r="E845" s="72" t="s">
        <v>831</v>
      </c>
      <c r="F845" s="300" t="s">
        <v>100</v>
      </c>
      <c r="G845" s="72" t="s">
        <v>204</v>
      </c>
      <c r="H845" s="482" t="s">
        <v>196</v>
      </c>
      <c r="I845" s="537">
        <v>0</v>
      </c>
      <c r="J845" s="526"/>
      <c r="K845" s="333">
        <f t="shared" si="39"/>
        <v>0</v>
      </c>
      <c r="L845" s="534" t="s">
        <v>147</v>
      </c>
      <c r="M845" s="540"/>
      <c r="N845" s="247">
        <f>IF(L845="nio",0,IF(L845&gt;0,L845*I845/P845,0))*VLOOKUP(B845,'2-Kosten per locatie'!$A$14:$C$31,3,FALSE)</f>
        <v>0</v>
      </c>
      <c r="O845" s="247">
        <f>IF(M845&gt;0,M845*I845/Q845,0)*VLOOKUP(B845,'2-Kosten per locatie'!$A$14:$C$31,3,FALSE)</f>
        <v>0</v>
      </c>
      <c r="P845" s="334">
        <f>IF(L845="nio",0,IF(L845&gt;0,VLOOKUP(F845,'3-Productie normen'!A:O,VLOOKUP(L845,'3-Productie normen'!$B$38:$C$48,2,FALSE),FALSE)))*J845</f>
        <v>0</v>
      </c>
      <c r="Q845" s="334">
        <f t="shared" si="40"/>
        <v>0</v>
      </c>
      <c r="R845" s="335" t="str">
        <f>VLOOKUP(F845,'3-Productie normen'!A:P,16,FALSE)</f>
        <v>nvt</v>
      </c>
      <c r="S845" s="335"/>
      <c r="U845" s="336">
        <f t="shared" si="41"/>
        <v>0</v>
      </c>
      <c r="V845" s="2"/>
    </row>
    <row r="846" spans="1:22" ht="14.1" customHeight="1">
      <c r="A846" s="75">
        <v>846</v>
      </c>
      <c r="B846" s="72" t="s">
        <v>44</v>
      </c>
      <c r="C846" s="539" t="s">
        <v>1154</v>
      </c>
      <c r="D846" s="415" t="s">
        <v>1227</v>
      </c>
      <c r="E846" s="72" t="s">
        <v>831</v>
      </c>
      <c r="F846" s="300" t="s">
        <v>100</v>
      </c>
      <c r="G846" s="72" t="s">
        <v>204</v>
      </c>
      <c r="H846" s="482" t="s">
        <v>196</v>
      </c>
      <c r="I846" s="537">
        <v>0</v>
      </c>
      <c r="J846" s="526"/>
      <c r="K846" s="333">
        <f t="shared" si="39"/>
        <v>0</v>
      </c>
      <c r="L846" s="534" t="s">
        <v>147</v>
      </c>
      <c r="M846" s="534"/>
      <c r="N846" s="247">
        <f>IF(L846="nio",0,IF(L846&gt;0,L846*I846/P846,0))*VLOOKUP(B846,'2-Kosten per locatie'!$A$14:$C$31,3,FALSE)</f>
        <v>0</v>
      </c>
      <c r="O846" s="247">
        <f>IF(M846&gt;0,M846*I846/Q846,0)*VLOOKUP(B846,'2-Kosten per locatie'!$A$14:$C$31,3,FALSE)</f>
        <v>0</v>
      </c>
      <c r="P846" s="334">
        <f>IF(L846="nio",0,IF(L846&gt;0,VLOOKUP(F846,'3-Productie normen'!A:O,VLOOKUP(L846,'3-Productie normen'!$B$38:$C$48,2,FALSE),FALSE)))*J846</f>
        <v>0</v>
      </c>
      <c r="Q846" s="334">
        <f t="shared" si="40"/>
        <v>0</v>
      </c>
      <c r="R846" s="335" t="str">
        <f>VLOOKUP(F846,'3-Productie normen'!A:P,16,FALSE)</f>
        <v>nvt</v>
      </c>
      <c r="S846" s="335"/>
      <c r="U846" s="336">
        <f t="shared" si="41"/>
        <v>0</v>
      </c>
      <c r="V846" s="2"/>
    </row>
    <row r="847" spans="1:22" ht="14.1" customHeight="1">
      <c r="A847" s="75">
        <v>847</v>
      </c>
      <c r="B847" s="72" t="s">
        <v>44</v>
      </c>
      <c r="C847" s="539" t="s">
        <v>1154</v>
      </c>
      <c r="D847" s="415" t="s">
        <v>1228</v>
      </c>
      <c r="E847" s="72" t="s">
        <v>831</v>
      </c>
      <c r="F847" s="300" t="s">
        <v>100</v>
      </c>
      <c r="G847" s="72" t="s">
        <v>204</v>
      </c>
      <c r="H847" s="482" t="s">
        <v>196</v>
      </c>
      <c r="I847" s="537">
        <v>0</v>
      </c>
      <c r="J847" s="526"/>
      <c r="K847" s="333">
        <f t="shared" si="39"/>
        <v>0</v>
      </c>
      <c r="L847" s="534" t="s">
        <v>147</v>
      </c>
      <c r="M847" s="534"/>
      <c r="N847" s="247">
        <f>IF(L847="nio",0,IF(L847&gt;0,L847*I847/P847,0))*VLOOKUP(B847,'2-Kosten per locatie'!$A$14:$C$31,3,FALSE)</f>
        <v>0</v>
      </c>
      <c r="O847" s="247">
        <f>IF(M847&gt;0,M847*I847/Q847,0)*VLOOKUP(B847,'2-Kosten per locatie'!$A$14:$C$31,3,FALSE)</f>
        <v>0</v>
      </c>
      <c r="P847" s="334">
        <f>IF(L847="nio",0,IF(L847&gt;0,VLOOKUP(F847,'3-Productie normen'!A:O,VLOOKUP(L847,'3-Productie normen'!$B$38:$C$48,2,FALSE),FALSE)))*J847</f>
        <v>0</v>
      </c>
      <c r="Q847" s="334">
        <f t="shared" si="40"/>
        <v>0</v>
      </c>
      <c r="R847" s="335" t="str">
        <f>VLOOKUP(F847,'3-Productie normen'!A:P,16,FALSE)</f>
        <v>nvt</v>
      </c>
      <c r="S847" s="335"/>
      <c r="U847" s="336">
        <f t="shared" si="41"/>
        <v>0</v>
      </c>
      <c r="V847" s="2"/>
    </row>
    <row r="848" spans="1:22" ht="14.1" customHeight="1">
      <c r="A848" s="75">
        <v>848</v>
      </c>
      <c r="B848" s="72" t="s">
        <v>46</v>
      </c>
      <c r="C848" s="539" t="s">
        <v>135</v>
      </c>
      <c r="D848" s="415" t="s">
        <v>136</v>
      </c>
      <c r="E848" s="72" t="s">
        <v>579</v>
      </c>
      <c r="F848" s="300" t="s">
        <v>99</v>
      </c>
      <c r="G848" s="72" t="s">
        <v>138</v>
      </c>
      <c r="H848" s="482" t="s">
        <v>138</v>
      </c>
      <c r="I848" s="537">
        <v>22</v>
      </c>
      <c r="J848" s="526"/>
      <c r="K848" s="333">
        <f t="shared" si="39"/>
        <v>200</v>
      </c>
      <c r="L848" s="534">
        <v>200</v>
      </c>
      <c r="M848" s="534"/>
      <c r="N848" s="247" t="e">
        <f>IF(L848="nio",0,IF(L848&gt;0,L848*I848/P848,0))*VLOOKUP(B848,'2-Kosten per locatie'!$A$14:$C$31,3,FALSE)</f>
        <v>#DIV/0!</v>
      </c>
      <c r="O848" s="247">
        <f>IF(M848&gt;0,M848*I848/Q848,0)*VLOOKUP(B848,'2-Kosten per locatie'!$A$14:$C$31,3,FALSE)</f>
        <v>0</v>
      </c>
      <c r="P848" s="334">
        <f>IF(L848="nio",0,IF(L848&gt;0,VLOOKUP(F848,'3-Productie normen'!A:O,VLOOKUP(L848,'3-Productie normen'!$B$38:$C$48,2,FALSE),FALSE)))*J848</f>
        <v>0</v>
      </c>
      <c r="Q848" s="334">
        <f t="shared" si="40"/>
        <v>0</v>
      </c>
      <c r="R848" s="335" t="str">
        <f>VLOOKUP(F848,'3-Productie normen'!A:P,16,FALSE)</f>
        <v>B</v>
      </c>
      <c r="S848" s="335"/>
      <c r="U848" s="336">
        <f t="shared" si="41"/>
        <v>4400</v>
      </c>
      <c r="V848" s="2"/>
    </row>
    <row r="849" spans="1:22" ht="14.1" customHeight="1">
      <c r="A849" s="75">
        <v>849</v>
      </c>
      <c r="B849" s="72" t="s">
        <v>46</v>
      </c>
      <c r="C849" s="539" t="s">
        <v>135</v>
      </c>
      <c r="D849" s="415" t="s">
        <v>139</v>
      </c>
      <c r="E849" s="72" t="s">
        <v>1229</v>
      </c>
      <c r="F849" s="72" t="s">
        <v>99</v>
      </c>
      <c r="G849" s="72" t="s">
        <v>138</v>
      </c>
      <c r="H849" s="482" t="s">
        <v>138</v>
      </c>
      <c r="I849" s="537">
        <v>28</v>
      </c>
      <c r="J849" s="526"/>
      <c r="K849" s="333">
        <f t="shared" si="39"/>
        <v>200</v>
      </c>
      <c r="L849" s="534">
        <v>200</v>
      </c>
      <c r="M849" s="534"/>
      <c r="N849" s="247" t="e">
        <f>IF(L849="nio",0,IF(L849&gt;0,L849*I849/P849,0))*VLOOKUP(B849,'2-Kosten per locatie'!$A$14:$C$31,3,FALSE)</f>
        <v>#DIV/0!</v>
      </c>
      <c r="O849" s="247">
        <f>IF(M849&gt;0,M849*I849/Q849,0)*VLOOKUP(B849,'2-Kosten per locatie'!$A$14:$C$31,3,FALSE)</f>
        <v>0</v>
      </c>
      <c r="P849" s="334">
        <f>IF(L849="nio",0,IF(L849&gt;0,VLOOKUP(F849,'3-Productie normen'!A:O,VLOOKUP(L849,'3-Productie normen'!$B$38:$C$48,2,FALSE),FALSE)))*J849</f>
        <v>0</v>
      </c>
      <c r="Q849" s="334">
        <f t="shared" si="40"/>
        <v>0</v>
      </c>
      <c r="R849" s="335" t="str">
        <f>VLOOKUP(F849,'3-Productie normen'!A:P,16,FALSE)</f>
        <v>B</v>
      </c>
      <c r="S849" s="335"/>
      <c r="U849" s="336">
        <f t="shared" si="41"/>
        <v>5600</v>
      </c>
      <c r="V849" s="2"/>
    </row>
    <row r="850" spans="1:22" ht="14.1" customHeight="1">
      <c r="A850" s="75">
        <v>850</v>
      </c>
      <c r="B850" s="72" t="s">
        <v>46</v>
      </c>
      <c r="C850" s="539" t="s">
        <v>135</v>
      </c>
      <c r="D850" s="415" t="s">
        <v>140</v>
      </c>
      <c r="E850" s="72" t="s">
        <v>632</v>
      </c>
      <c r="F850" s="72" t="s">
        <v>86</v>
      </c>
      <c r="G850" s="72" t="s">
        <v>138</v>
      </c>
      <c r="H850" s="482" t="s">
        <v>138</v>
      </c>
      <c r="I850" s="537">
        <v>50</v>
      </c>
      <c r="J850" s="526"/>
      <c r="K850" s="333">
        <f t="shared" si="39"/>
        <v>200</v>
      </c>
      <c r="L850" s="534">
        <v>200</v>
      </c>
      <c r="M850" s="534"/>
      <c r="N850" s="247" t="e">
        <f>IF(L850="nio",0,IF(L850&gt;0,L850*I850/P850,0))*VLOOKUP(B850,'2-Kosten per locatie'!$A$14:$C$31,3,FALSE)</f>
        <v>#DIV/0!</v>
      </c>
      <c r="O850" s="247">
        <f>IF(M850&gt;0,M850*I850/Q850,0)*VLOOKUP(B850,'2-Kosten per locatie'!$A$14:$C$31,3,FALSE)</f>
        <v>0</v>
      </c>
      <c r="P850" s="334">
        <f>IF(L850="nio",0,IF(L850&gt;0,VLOOKUP(F850,'3-Productie normen'!A:O,VLOOKUP(L850,'3-Productie normen'!$B$38:$C$48,2,FALSE),FALSE)))*J850</f>
        <v>0</v>
      </c>
      <c r="Q850" s="334">
        <f t="shared" si="40"/>
        <v>0</v>
      </c>
      <c r="R850" s="335" t="str">
        <f>VLOOKUP(F850,'3-Productie normen'!A:P,16,FALSE)</f>
        <v>V</v>
      </c>
      <c r="S850" s="335"/>
      <c r="U850" s="336">
        <f t="shared" si="41"/>
        <v>10000</v>
      </c>
      <c r="V850" s="2"/>
    </row>
    <row r="851" spans="1:22" ht="14.1" customHeight="1">
      <c r="A851" s="75">
        <v>851</v>
      </c>
      <c r="B851" s="72" t="s">
        <v>46</v>
      </c>
      <c r="C851" s="539" t="s">
        <v>135</v>
      </c>
      <c r="D851" s="415" t="s">
        <v>142</v>
      </c>
      <c r="E851" s="72" t="s">
        <v>591</v>
      </c>
      <c r="F851" s="72" t="s">
        <v>89</v>
      </c>
      <c r="G851" s="72" t="s">
        <v>138</v>
      </c>
      <c r="H851" s="482" t="s">
        <v>138</v>
      </c>
      <c r="I851" s="537">
        <v>32</v>
      </c>
      <c r="J851" s="526"/>
      <c r="K851" s="333">
        <f t="shared" si="39"/>
        <v>200</v>
      </c>
      <c r="L851" s="534">
        <v>200</v>
      </c>
      <c r="M851" s="534"/>
      <c r="N851" s="247" t="e">
        <f>IF(L851="nio",0,IF(L851&gt;0,L851*I851/P851,0))*VLOOKUP(B851,'2-Kosten per locatie'!$A$14:$C$31,3,FALSE)</f>
        <v>#DIV/0!</v>
      </c>
      <c r="O851" s="247">
        <f>IF(M851&gt;0,M851*I851/Q851,0)*VLOOKUP(B851,'2-Kosten per locatie'!$A$14:$C$31,3,FALSE)</f>
        <v>0</v>
      </c>
      <c r="P851" s="334">
        <f>IF(L851="nio",0,IF(L851&gt;0,VLOOKUP(F851,'3-Productie normen'!A:O,VLOOKUP(L851,'3-Productie normen'!$B$38:$C$48,2,FALSE),FALSE)))*J851</f>
        <v>0</v>
      </c>
      <c r="Q851" s="334">
        <f t="shared" si="40"/>
        <v>0</v>
      </c>
      <c r="R851" s="335" t="str">
        <f>VLOOKUP(F851,'3-Productie normen'!A:P,16,FALSE)</f>
        <v>L</v>
      </c>
      <c r="S851" s="335"/>
      <c r="U851" s="336">
        <f t="shared" si="41"/>
        <v>6400</v>
      </c>
      <c r="V851" s="2"/>
    </row>
    <row r="852" spans="1:22" ht="14.1" customHeight="1">
      <c r="A852" s="75">
        <v>852</v>
      </c>
      <c r="B852" s="72" t="s">
        <v>46</v>
      </c>
      <c r="C852" s="539" t="s">
        <v>135</v>
      </c>
      <c r="D852" s="415" t="s">
        <v>143</v>
      </c>
      <c r="E852" s="72" t="s">
        <v>591</v>
      </c>
      <c r="F852" s="72" t="s">
        <v>89</v>
      </c>
      <c r="G852" s="72" t="s">
        <v>138</v>
      </c>
      <c r="H852" s="482" t="s">
        <v>138</v>
      </c>
      <c r="I852" s="537">
        <v>32</v>
      </c>
      <c r="J852" s="526"/>
      <c r="K852" s="333">
        <f t="shared" si="39"/>
        <v>200</v>
      </c>
      <c r="L852" s="534">
        <v>200</v>
      </c>
      <c r="M852" s="534"/>
      <c r="N852" s="247" t="e">
        <f>IF(L852="nio",0,IF(L852&gt;0,L852*I852/P852,0))*VLOOKUP(B852,'2-Kosten per locatie'!$A$14:$C$31,3,FALSE)</f>
        <v>#DIV/0!</v>
      </c>
      <c r="O852" s="247">
        <f>IF(M852&gt;0,M852*I852/Q852,0)*VLOOKUP(B852,'2-Kosten per locatie'!$A$14:$C$31,3,FALSE)</f>
        <v>0</v>
      </c>
      <c r="P852" s="334">
        <f>IF(L852="nio",0,IF(L852&gt;0,VLOOKUP(F852,'3-Productie normen'!A:O,VLOOKUP(L852,'3-Productie normen'!$B$38:$C$48,2,FALSE),FALSE)))*J852</f>
        <v>0</v>
      </c>
      <c r="Q852" s="334">
        <f t="shared" si="40"/>
        <v>0</v>
      </c>
      <c r="R852" s="335" t="str">
        <f>VLOOKUP(F852,'3-Productie normen'!A:P,16,FALSE)</f>
        <v>L</v>
      </c>
      <c r="S852" s="335"/>
      <c r="U852" s="336">
        <f t="shared" si="41"/>
        <v>6400</v>
      </c>
      <c r="V852" s="2"/>
    </row>
    <row r="853" spans="1:22" ht="14.1" customHeight="1">
      <c r="A853" s="75">
        <v>853</v>
      </c>
      <c r="B853" s="72" t="s">
        <v>46</v>
      </c>
      <c r="C853" s="539" t="s">
        <v>135</v>
      </c>
      <c r="D853" s="415" t="s">
        <v>144</v>
      </c>
      <c r="E853" s="72" t="s">
        <v>591</v>
      </c>
      <c r="F853" s="72" t="s">
        <v>89</v>
      </c>
      <c r="G853" s="72" t="s">
        <v>240</v>
      </c>
      <c r="H853" s="482" t="s">
        <v>196</v>
      </c>
      <c r="I853" s="537">
        <v>58</v>
      </c>
      <c r="J853" s="526"/>
      <c r="K853" s="333">
        <f t="shared" si="39"/>
        <v>200</v>
      </c>
      <c r="L853" s="534">
        <v>200</v>
      </c>
      <c r="M853" s="534"/>
      <c r="N853" s="247" t="e">
        <f>IF(L853="nio",0,IF(L853&gt;0,L853*I853/P853,0))*VLOOKUP(B853,'2-Kosten per locatie'!$A$14:$C$31,3,FALSE)</f>
        <v>#DIV/0!</v>
      </c>
      <c r="O853" s="247">
        <f>IF(M853&gt;0,M853*I853/Q853,0)*VLOOKUP(B853,'2-Kosten per locatie'!$A$14:$C$31,3,FALSE)</f>
        <v>0</v>
      </c>
      <c r="P853" s="334">
        <f>IF(L853="nio",0,IF(L853&gt;0,VLOOKUP(F853,'3-Productie normen'!A:O,VLOOKUP(L853,'3-Productie normen'!$B$38:$C$48,2,FALSE),FALSE)))*J853</f>
        <v>0</v>
      </c>
      <c r="Q853" s="334">
        <f t="shared" si="40"/>
        <v>0</v>
      </c>
      <c r="R853" s="335" t="str">
        <f>VLOOKUP(F853,'3-Productie normen'!A:P,16,FALSE)</f>
        <v>L</v>
      </c>
      <c r="S853" s="335"/>
      <c r="U853" s="336">
        <f t="shared" si="41"/>
        <v>11600</v>
      </c>
      <c r="V853" s="2"/>
    </row>
    <row r="854" spans="1:22" ht="14.1" customHeight="1">
      <c r="A854" s="75">
        <v>854</v>
      </c>
      <c r="B854" s="72" t="s">
        <v>46</v>
      </c>
      <c r="C854" s="539" t="s">
        <v>135</v>
      </c>
      <c r="D854" s="415" t="s">
        <v>148</v>
      </c>
      <c r="E854" s="72" t="s">
        <v>886</v>
      </c>
      <c r="F854" s="72" t="s">
        <v>76</v>
      </c>
      <c r="G854" s="72" t="s">
        <v>236</v>
      </c>
      <c r="H854" s="482" t="s">
        <v>237</v>
      </c>
      <c r="I854" s="537">
        <v>32</v>
      </c>
      <c r="J854" s="526"/>
      <c r="K854" s="333">
        <f t="shared" si="39"/>
        <v>120</v>
      </c>
      <c r="L854" s="534">
        <v>120</v>
      </c>
      <c r="M854" s="534"/>
      <c r="N854" s="247" t="e">
        <f>IF(L854="nio",0,IF(L854&gt;0,L854*I854/P854,0))*VLOOKUP(B854,'2-Kosten per locatie'!$A$14:$C$31,3,FALSE)</f>
        <v>#DIV/0!</v>
      </c>
      <c r="O854" s="247">
        <f>IF(M854&gt;0,M854*I854/Q854,0)*VLOOKUP(B854,'2-Kosten per locatie'!$A$14:$C$31,3,FALSE)</f>
        <v>0</v>
      </c>
      <c r="P854" s="334">
        <f>IF(L854="nio",0,IF(L854&gt;0,VLOOKUP(F854,'3-Productie normen'!A:O,VLOOKUP(L854,'3-Productie normen'!$B$38:$C$48,2,FALSE),FALSE)))*J854</f>
        <v>0</v>
      </c>
      <c r="Q854" s="334">
        <f t="shared" si="40"/>
        <v>0</v>
      </c>
      <c r="R854" s="335" t="str">
        <f>VLOOKUP(F854,'3-Productie normen'!A:P,16,FALSE)</f>
        <v>B</v>
      </c>
      <c r="S854" s="335"/>
      <c r="U854" s="336">
        <f t="shared" si="41"/>
        <v>3840</v>
      </c>
      <c r="V854" s="2"/>
    </row>
    <row r="855" spans="1:22" ht="14.1" customHeight="1">
      <c r="A855" s="75">
        <v>855</v>
      </c>
      <c r="B855" s="72" t="s">
        <v>46</v>
      </c>
      <c r="C855" s="539" t="s">
        <v>135</v>
      </c>
      <c r="D855" s="415" t="s">
        <v>149</v>
      </c>
      <c r="E855" s="72" t="s">
        <v>662</v>
      </c>
      <c r="F855" s="72" t="s">
        <v>76</v>
      </c>
      <c r="G855" s="72" t="s">
        <v>138</v>
      </c>
      <c r="H855" s="482" t="s">
        <v>138</v>
      </c>
      <c r="I855" s="537">
        <v>21</v>
      </c>
      <c r="J855" s="526"/>
      <c r="K855" s="333">
        <f t="shared" si="39"/>
        <v>120</v>
      </c>
      <c r="L855" s="534">
        <v>120</v>
      </c>
      <c r="M855" s="534"/>
      <c r="N855" s="247" t="e">
        <f>IF(L855="nio",0,IF(L855&gt;0,L855*I855/P855,0))*VLOOKUP(B855,'2-Kosten per locatie'!$A$14:$C$31,3,FALSE)</f>
        <v>#DIV/0!</v>
      </c>
      <c r="O855" s="247">
        <f>IF(M855&gt;0,M855*I855/Q855,0)*VLOOKUP(B855,'2-Kosten per locatie'!$A$14:$C$31,3,FALSE)</f>
        <v>0</v>
      </c>
      <c r="P855" s="334">
        <f>IF(L855="nio",0,IF(L855&gt;0,VLOOKUP(F855,'3-Productie normen'!A:O,VLOOKUP(L855,'3-Productie normen'!$B$38:$C$48,2,FALSE),FALSE)))*J855</f>
        <v>0</v>
      </c>
      <c r="Q855" s="334">
        <f t="shared" si="40"/>
        <v>0</v>
      </c>
      <c r="R855" s="335" t="str">
        <f>VLOOKUP(F855,'3-Productie normen'!A:P,16,FALSE)</f>
        <v>B</v>
      </c>
      <c r="S855" s="335"/>
      <c r="U855" s="336">
        <f t="shared" si="41"/>
        <v>2520</v>
      </c>
      <c r="V855" s="2"/>
    </row>
    <row r="856" spans="1:22" ht="14.1" customHeight="1">
      <c r="A856" s="75">
        <v>856</v>
      </c>
      <c r="B856" s="72" t="s">
        <v>46</v>
      </c>
      <c r="C856" s="539" t="s">
        <v>135</v>
      </c>
      <c r="D856" s="415" t="s">
        <v>151</v>
      </c>
      <c r="E856" s="72" t="s">
        <v>632</v>
      </c>
      <c r="F856" s="72" t="s">
        <v>86</v>
      </c>
      <c r="G856" s="72" t="s">
        <v>207</v>
      </c>
      <c r="H856" s="482" t="s">
        <v>196</v>
      </c>
      <c r="I856" s="537">
        <v>13.2</v>
      </c>
      <c r="J856" s="526"/>
      <c r="K856" s="333">
        <f t="shared" si="39"/>
        <v>200</v>
      </c>
      <c r="L856" s="534">
        <v>200</v>
      </c>
      <c r="M856" s="540"/>
      <c r="N856" s="247" t="e">
        <f>IF(L856="nio",0,IF(L856&gt;0,L856*I856/P856,0))*VLOOKUP(B856,'2-Kosten per locatie'!$A$14:$C$31,3,FALSE)</f>
        <v>#DIV/0!</v>
      </c>
      <c r="O856" s="247">
        <f>IF(M856&gt;0,M856*I856/Q856,0)*VLOOKUP(B856,'2-Kosten per locatie'!$A$14:$C$31,3,FALSE)</f>
        <v>0</v>
      </c>
      <c r="P856" s="334">
        <f>IF(L856="nio",0,IF(L856&gt;0,VLOOKUP(F856,'3-Productie normen'!A:O,VLOOKUP(L856,'3-Productie normen'!$B$38:$C$48,2,FALSE),FALSE)))*J856</f>
        <v>0</v>
      </c>
      <c r="Q856" s="334">
        <f t="shared" si="40"/>
        <v>0</v>
      </c>
      <c r="R856" s="335" t="str">
        <f>VLOOKUP(F856,'3-Productie normen'!A:P,16,FALSE)</f>
        <v>V</v>
      </c>
      <c r="S856" s="335"/>
      <c r="U856" s="336">
        <f t="shared" si="41"/>
        <v>2640</v>
      </c>
      <c r="V856" s="2"/>
    </row>
    <row r="857" spans="1:22" ht="14.1" customHeight="1">
      <c r="A857" s="75">
        <v>857</v>
      </c>
      <c r="B857" s="72" t="s">
        <v>46</v>
      </c>
      <c r="C857" s="539" t="s">
        <v>135</v>
      </c>
      <c r="D857" s="415" t="s">
        <v>155</v>
      </c>
      <c r="E857" s="72" t="s">
        <v>1230</v>
      </c>
      <c r="F857" s="72" t="s">
        <v>95</v>
      </c>
      <c r="G857" s="72" t="s">
        <v>207</v>
      </c>
      <c r="H857" s="482" t="s">
        <v>187</v>
      </c>
      <c r="I857" s="537">
        <v>4.9000000000000004</v>
      </c>
      <c r="J857" s="526"/>
      <c r="K857" s="333">
        <f t="shared" si="39"/>
        <v>200</v>
      </c>
      <c r="L857" s="534">
        <v>200</v>
      </c>
      <c r="M857" s="540"/>
      <c r="N857" s="247" t="e">
        <f>IF(L857="nio",0,IF(L857&gt;0,L857*I857/P857,0))*VLOOKUP(B857,'2-Kosten per locatie'!$A$14:$C$31,3,FALSE)</f>
        <v>#DIV/0!</v>
      </c>
      <c r="O857" s="247">
        <f>IF(M857&gt;0,M857*I857/Q857,0)*VLOOKUP(B857,'2-Kosten per locatie'!$A$14:$C$31,3,FALSE)</f>
        <v>0</v>
      </c>
      <c r="P857" s="334">
        <f>IF(L857="nio",0,IF(L857&gt;0,VLOOKUP(F857,'3-Productie normen'!A:O,VLOOKUP(L857,'3-Productie normen'!$B$38:$C$48,2,FALSE),FALSE)))*J857</f>
        <v>0</v>
      </c>
      <c r="Q857" s="334">
        <f t="shared" si="40"/>
        <v>0</v>
      </c>
      <c r="R857" s="335" t="str">
        <f>VLOOKUP(F857,'3-Productie normen'!A:P,16,FALSE)</f>
        <v>S</v>
      </c>
      <c r="S857" s="335"/>
      <c r="U857" s="336">
        <f t="shared" si="41"/>
        <v>980.00000000000011</v>
      </c>
      <c r="V857" s="2"/>
    </row>
    <row r="858" spans="1:22" ht="14.1" customHeight="1">
      <c r="A858" s="75">
        <v>858</v>
      </c>
      <c r="B858" s="72" t="s">
        <v>46</v>
      </c>
      <c r="C858" s="539" t="s">
        <v>135</v>
      </c>
      <c r="D858" s="415" t="s">
        <v>1231</v>
      </c>
      <c r="E858" s="72" t="s">
        <v>613</v>
      </c>
      <c r="F858" s="72" t="s">
        <v>95</v>
      </c>
      <c r="G858" s="72" t="s">
        <v>207</v>
      </c>
      <c r="H858" s="482" t="s">
        <v>187</v>
      </c>
      <c r="I858" s="537">
        <v>1</v>
      </c>
      <c r="J858" s="526"/>
      <c r="K858" s="333">
        <f t="shared" si="39"/>
        <v>200</v>
      </c>
      <c r="L858" s="534">
        <v>200</v>
      </c>
      <c r="M858" s="540"/>
      <c r="N858" s="247" t="e">
        <f>IF(L858="nio",0,IF(L858&gt;0,L858*I858/P858,0))*VLOOKUP(B858,'2-Kosten per locatie'!$A$14:$C$31,3,FALSE)</f>
        <v>#DIV/0!</v>
      </c>
      <c r="O858" s="247">
        <f>IF(M858&gt;0,M858*I858/Q858,0)*VLOOKUP(B858,'2-Kosten per locatie'!$A$14:$C$31,3,FALSE)</f>
        <v>0</v>
      </c>
      <c r="P858" s="334">
        <f>IF(L858="nio",0,IF(L858&gt;0,VLOOKUP(F858,'3-Productie normen'!A:O,VLOOKUP(L858,'3-Productie normen'!$B$38:$C$48,2,FALSE),FALSE)))*J858</f>
        <v>0</v>
      </c>
      <c r="Q858" s="334">
        <f t="shared" si="40"/>
        <v>0</v>
      </c>
      <c r="R858" s="335" t="str">
        <f>VLOOKUP(F858,'3-Productie normen'!A:P,16,FALSE)</f>
        <v>S</v>
      </c>
      <c r="S858" s="335"/>
      <c r="U858" s="336">
        <f t="shared" si="41"/>
        <v>200</v>
      </c>
      <c r="V858" s="2"/>
    </row>
    <row r="859" spans="1:22" ht="14.1" customHeight="1">
      <c r="A859" s="75">
        <v>859</v>
      </c>
      <c r="B859" s="72" t="s">
        <v>46</v>
      </c>
      <c r="C859" s="539" t="s">
        <v>135</v>
      </c>
      <c r="D859" s="415" t="s">
        <v>1232</v>
      </c>
      <c r="E859" s="72" t="s">
        <v>613</v>
      </c>
      <c r="F859" s="72" t="s">
        <v>95</v>
      </c>
      <c r="G859" s="72" t="s">
        <v>207</v>
      </c>
      <c r="H859" s="482" t="s">
        <v>187</v>
      </c>
      <c r="I859" s="537">
        <v>1</v>
      </c>
      <c r="J859" s="526"/>
      <c r="K859" s="333">
        <f t="shared" si="39"/>
        <v>200</v>
      </c>
      <c r="L859" s="534">
        <v>200</v>
      </c>
      <c r="M859" s="540"/>
      <c r="N859" s="247" t="e">
        <f>IF(L859="nio",0,IF(L859&gt;0,L859*I859/P859,0))*VLOOKUP(B859,'2-Kosten per locatie'!$A$14:$C$31,3,FALSE)</f>
        <v>#DIV/0!</v>
      </c>
      <c r="O859" s="247">
        <f>IF(M859&gt;0,M859*I859/Q859,0)*VLOOKUP(B859,'2-Kosten per locatie'!$A$14:$C$31,3,FALSE)</f>
        <v>0</v>
      </c>
      <c r="P859" s="334">
        <f>IF(L859="nio",0,IF(L859&gt;0,VLOOKUP(F859,'3-Productie normen'!A:O,VLOOKUP(L859,'3-Productie normen'!$B$38:$C$48,2,FALSE),FALSE)))*J859</f>
        <v>0</v>
      </c>
      <c r="Q859" s="334">
        <f t="shared" si="40"/>
        <v>0</v>
      </c>
      <c r="R859" s="335" t="str">
        <f>VLOOKUP(F859,'3-Productie normen'!A:P,16,FALSE)</f>
        <v>S</v>
      </c>
      <c r="S859" s="335"/>
      <c r="U859" s="336">
        <f t="shared" si="41"/>
        <v>200</v>
      </c>
      <c r="V859" s="2"/>
    </row>
    <row r="860" spans="1:22" ht="14.1" customHeight="1">
      <c r="A860" s="75">
        <v>860</v>
      </c>
      <c r="B860" s="72" t="s">
        <v>46</v>
      </c>
      <c r="C860" s="539" t="s">
        <v>135</v>
      </c>
      <c r="D860" s="415" t="s">
        <v>156</v>
      </c>
      <c r="E860" s="72" t="s">
        <v>1230</v>
      </c>
      <c r="F860" s="72" t="s">
        <v>95</v>
      </c>
      <c r="G860" s="72" t="s">
        <v>207</v>
      </c>
      <c r="H860" s="482" t="s">
        <v>187</v>
      </c>
      <c r="I860" s="537">
        <v>4.9000000000000004</v>
      </c>
      <c r="J860" s="526"/>
      <c r="K860" s="333">
        <f t="shared" si="39"/>
        <v>200</v>
      </c>
      <c r="L860" s="534">
        <v>200</v>
      </c>
      <c r="M860" s="540"/>
      <c r="N860" s="247" t="e">
        <f>IF(L860="nio",0,IF(L860&gt;0,L860*I860/P860,0))*VLOOKUP(B860,'2-Kosten per locatie'!$A$14:$C$31,3,FALSE)</f>
        <v>#DIV/0!</v>
      </c>
      <c r="O860" s="247">
        <f>IF(M860&gt;0,M860*I860/Q860,0)*VLOOKUP(B860,'2-Kosten per locatie'!$A$14:$C$31,3,FALSE)</f>
        <v>0</v>
      </c>
      <c r="P860" s="334">
        <f>IF(L860="nio",0,IF(L860&gt;0,VLOOKUP(F860,'3-Productie normen'!A:O,VLOOKUP(L860,'3-Productie normen'!$B$38:$C$48,2,FALSE),FALSE)))*J860</f>
        <v>0</v>
      </c>
      <c r="Q860" s="334">
        <f t="shared" si="40"/>
        <v>0</v>
      </c>
      <c r="R860" s="335" t="str">
        <f>VLOOKUP(F860,'3-Productie normen'!A:P,16,FALSE)</f>
        <v>S</v>
      </c>
      <c r="S860" s="335"/>
      <c r="U860" s="336">
        <f t="shared" si="41"/>
        <v>980.00000000000011</v>
      </c>
      <c r="V860" s="2"/>
    </row>
    <row r="861" spans="1:22" ht="14.1" customHeight="1">
      <c r="A861" s="75">
        <v>861</v>
      </c>
      <c r="B861" s="72" t="s">
        <v>46</v>
      </c>
      <c r="C861" s="539" t="s">
        <v>135</v>
      </c>
      <c r="D861" s="415" t="s">
        <v>684</v>
      </c>
      <c r="E861" s="72" t="s">
        <v>613</v>
      </c>
      <c r="F861" s="72" t="s">
        <v>95</v>
      </c>
      <c r="G861" s="72" t="s">
        <v>207</v>
      </c>
      <c r="H861" s="482" t="s">
        <v>187</v>
      </c>
      <c r="I861" s="537">
        <v>1</v>
      </c>
      <c r="J861" s="526"/>
      <c r="K861" s="333">
        <f t="shared" si="39"/>
        <v>200</v>
      </c>
      <c r="L861" s="534">
        <v>200</v>
      </c>
      <c r="M861" s="540"/>
      <c r="N861" s="247" t="e">
        <f>IF(L861="nio",0,IF(L861&gt;0,L861*I861/P861,0))*VLOOKUP(B861,'2-Kosten per locatie'!$A$14:$C$31,3,FALSE)</f>
        <v>#DIV/0!</v>
      </c>
      <c r="O861" s="247">
        <f>IF(M861&gt;0,M861*I861/Q861,0)*VLOOKUP(B861,'2-Kosten per locatie'!$A$14:$C$31,3,FALSE)</f>
        <v>0</v>
      </c>
      <c r="P861" s="334">
        <f>IF(L861="nio",0,IF(L861&gt;0,VLOOKUP(F861,'3-Productie normen'!A:O,VLOOKUP(L861,'3-Productie normen'!$B$38:$C$48,2,FALSE),FALSE)))*J861</f>
        <v>0</v>
      </c>
      <c r="Q861" s="334">
        <f t="shared" si="40"/>
        <v>0</v>
      </c>
      <c r="R861" s="335" t="str">
        <f>VLOOKUP(F861,'3-Productie normen'!A:P,16,FALSE)</f>
        <v>S</v>
      </c>
      <c r="S861" s="335"/>
      <c r="U861" s="336">
        <f t="shared" si="41"/>
        <v>200</v>
      </c>
      <c r="V861" s="2"/>
    </row>
    <row r="862" spans="1:22" ht="14.1" customHeight="1">
      <c r="A862" s="75">
        <v>862</v>
      </c>
      <c r="B862" s="72" t="s">
        <v>46</v>
      </c>
      <c r="C862" s="539" t="s">
        <v>135</v>
      </c>
      <c r="D862" s="415" t="s">
        <v>685</v>
      </c>
      <c r="E862" s="72" t="s">
        <v>613</v>
      </c>
      <c r="F862" s="72" t="s">
        <v>95</v>
      </c>
      <c r="G862" s="72" t="s">
        <v>207</v>
      </c>
      <c r="H862" s="482" t="s">
        <v>187</v>
      </c>
      <c r="I862" s="537">
        <v>1</v>
      </c>
      <c r="J862" s="526"/>
      <c r="K862" s="333">
        <f t="shared" si="39"/>
        <v>200</v>
      </c>
      <c r="L862" s="534">
        <v>200</v>
      </c>
      <c r="M862" s="534"/>
      <c r="N862" s="247" t="e">
        <f>IF(L862="nio",0,IF(L862&gt;0,L862*I862/P862,0))*VLOOKUP(B862,'2-Kosten per locatie'!$A$14:$C$31,3,FALSE)</f>
        <v>#DIV/0!</v>
      </c>
      <c r="O862" s="247">
        <f>IF(M862&gt;0,M862*I862/Q862,0)*VLOOKUP(B862,'2-Kosten per locatie'!$A$14:$C$31,3,FALSE)</f>
        <v>0</v>
      </c>
      <c r="P862" s="334">
        <f>IF(L862="nio",0,IF(L862&gt;0,VLOOKUP(F862,'3-Productie normen'!A:O,VLOOKUP(L862,'3-Productie normen'!$B$38:$C$48,2,FALSE),FALSE)))*J862</f>
        <v>0</v>
      </c>
      <c r="Q862" s="334">
        <f t="shared" si="40"/>
        <v>0</v>
      </c>
      <c r="R862" s="335" t="str">
        <f>VLOOKUP(F862,'3-Productie normen'!A:P,16,FALSE)</f>
        <v>S</v>
      </c>
      <c r="S862" s="335"/>
      <c r="U862" s="336">
        <f t="shared" si="41"/>
        <v>200</v>
      </c>
      <c r="V862" s="2"/>
    </row>
    <row r="863" spans="1:22" ht="14.1" customHeight="1">
      <c r="A863" s="75">
        <v>863</v>
      </c>
      <c r="B863" s="72" t="s">
        <v>46</v>
      </c>
      <c r="C863" s="539" t="s">
        <v>135</v>
      </c>
      <c r="D863" s="415" t="s">
        <v>158</v>
      </c>
      <c r="E863" s="72" t="s">
        <v>1233</v>
      </c>
      <c r="F863" s="72" t="s">
        <v>80</v>
      </c>
      <c r="G863" s="72" t="s">
        <v>236</v>
      </c>
      <c r="H863" s="482" t="s">
        <v>237</v>
      </c>
      <c r="I863" s="537">
        <v>140.19999999999999</v>
      </c>
      <c r="J863" s="526"/>
      <c r="K863" s="333">
        <f t="shared" si="39"/>
        <v>200</v>
      </c>
      <c r="L863" s="534">
        <v>200</v>
      </c>
      <c r="M863" s="540"/>
      <c r="N863" s="247" t="e">
        <f>IF(L863="nio",0,IF(L863&gt;0,L863*I863/P863,0))*VLOOKUP(B863,'2-Kosten per locatie'!$A$14:$C$31,3,FALSE)</f>
        <v>#DIV/0!</v>
      </c>
      <c r="O863" s="247">
        <f>IF(M863&gt;0,M863*I863/Q863,0)*VLOOKUP(B863,'2-Kosten per locatie'!$A$14:$C$31,3,FALSE)</f>
        <v>0</v>
      </c>
      <c r="P863" s="334">
        <f>IF(L863="nio",0,IF(L863&gt;0,VLOOKUP(F863,'3-Productie normen'!A:O,VLOOKUP(L863,'3-Productie normen'!$B$38:$C$48,2,FALSE),FALSE)))*J863</f>
        <v>0</v>
      </c>
      <c r="Q863" s="334">
        <f t="shared" si="40"/>
        <v>0</v>
      </c>
      <c r="R863" s="335" t="str">
        <f>VLOOKUP(F863,'3-Productie normen'!A:P,16,FALSE)</f>
        <v>V</v>
      </c>
      <c r="S863" s="335"/>
      <c r="U863" s="336">
        <f t="shared" si="41"/>
        <v>28039.999999999996</v>
      </c>
      <c r="V863" s="2"/>
    </row>
    <row r="864" spans="1:22" ht="14.1" customHeight="1">
      <c r="A864" s="75">
        <v>864</v>
      </c>
      <c r="B864" s="72" t="s">
        <v>46</v>
      </c>
      <c r="C864" s="539" t="s">
        <v>135</v>
      </c>
      <c r="D864" s="415" t="s">
        <v>159</v>
      </c>
      <c r="E864" s="72" t="s">
        <v>579</v>
      </c>
      <c r="F864" s="300" t="s">
        <v>99</v>
      </c>
      <c r="G864" s="72" t="s">
        <v>467</v>
      </c>
      <c r="H864" s="482" t="s">
        <v>196</v>
      </c>
      <c r="I864" s="537">
        <v>17</v>
      </c>
      <c r="J864" s="526"/>
      <c r="K864" s="333">
        <f t="shared" si="39"/>
        <v>200</v>
      </c>
      <c r="L864" s="534">
        <v>200</v>
      </c>
      <c r="M864" s="540"/>
      <c r="N864" s="247" t="e">
        <f>IF(L864="nio",0,IF(L864&gt;0,L864*I864/P864,0))*VLOOKUP(B864,'2-Kosten per locatie'!$A$14:$C$31,3,FALSE)</f>
        <v>#DIV/0!</v>
      </c>
      <c r="O864" s="247">
        <f>IF(M864&gt;0,M864*I864/Q864,0)*VLOOKUP(B864,'2-Kosten per locatie'!$A$14:$C$31,3,FALSE)</f>
        <v>0</v>
      </c>
      <c r="P864" s="334">
        <f>IF(L864="nio",0,IF(L864&gt;0,VLOOKUP(F864,'3-Productie normen'!A:O,VLOOKUP(L864,'3-Productie normen'!$B$38:$C$48,2,FALSE),FALSE)))*J864</f>
        <v>0</v>
      </c>
      <c r="Q864" s="334">
        <f t="shared" si="40"/>
        <v>0</v>
      </c>
      <c r="R864" s="335" t="str">
        <f>VLOOKUP(F864,'3-Productie normen'!A:P,16,FALSE)</f>
        <v>B</v>
      </c>
      <c r="S864" s="335"/>
      <c r="U864" s="336">
        <f t="shared" si="41"/>
        <v>3400</v>
      </c>
      <c r="V864" s="2"/>
    </row>
    <row r="865" spans="1:22" ht="14.1" customHeight="1">
      <c r="A865" s="75">
        <v>865</v>
      </c>
      <c r="B865" s="72" t="s">
        <v>46</v>
      </c>
      <c r="C865" s="539" t="s">
        <v>135</v>
      </c>
      <c r="D865" s="415" t="s">
        <v>164</v>
      </c>
      <c r="E865" s="72" t="s">
        <v>640</v>
      </c>
      <c r="F865" s="72" t="s">
        <v>87</v>
      </c>
      <c r="G865" s="72" t="s">
        <v>467</v>
      </c>
      <c r="H865" s="482" t="s">
        <v>196</v>
      </c>
      <c r="I865" s="537">
        <v>17.5</v>
      </c>
      <c r="J865" s="526"/>
      <c r="K865" s="333">
        <f t="shared" si="39"/>
        <v>200</v>
      </c>
      <c r="L865" s="534">
        <v>200</v>
      </c>
      <c r="M865" s="540"/>
      <c r="N865" s="247" t="e">
        <f>IF(L865="nio",0,IF(L865&gt;0,L865*I865/P865,0))*VLOOKUP(B865,'2-Kosten per locatie'!$A$14:$C$31,3,FALSE)</f>
        <v>#DIV/0!</v>
      </c>
      <c r="O865" s="247">
        <f>IF(M865&gt;0,M865*I865/Q865,0)*VLOOKUP(B865,'2-Kosten per locatie'!$A$14:$C$31,3,FALSE)</f>
        <v>0</v>
      </c>
      <c r="P865" s="334">
        <f>IF(L865="nio",0,IF(L865&gt;0,VLOOKUP(F865,'3-Productie normen'!A:O,VLOOKUP(L865,'3-Productie normen'!$B$38:$C$48,2,FALSE),FALSE)))*J865</f>
        <v>0</v>
      </c>
      <c r="Q865" s="334">
        <f t="shared" si="40"/>
        <v>0</v>
      </c>
      <c r="R865" s="335" t="str">
        <f>VLOOKUP(F865,'3-Productie normen'!A:P,16,FALSE)</f>
        <v>V</v>
      </c>
      <c r="S865" s="335"/>
      <c r="U865" s="336">
        <f t="shared" si="41"/>
        <v>3500</v>
      </c>
      <c r="V865" s="2"/>
    </row>
    <row r="866" spans="1:22" ht="14.1" customHeight="1">
      <c r="A866" s="75">
        <v>866</v>
      </c>
      <c r="B866" s="72" t="s">
        <v>46</v>
      </c>
      <c r="C866" s="539" t="s">
        <v>135</v>
      </c>
      <c r="D866" s="415" t="s">
        <v>165</v>
      </c>
      <c r="E866" s="72" t="s">
        <v>1230</v>
      </c>
      <c r="F866" s="72" t="s">
        <v>95</v>
      </c>
      <c r="G866" s="72" t="s">
        <v>207</v>
      </c>
      <c r="H866" s="482" t="s">
        <v>187</v>
      </c>
      <c r="I866" s="537">
        <v>3.5</v>
      </c>
      <c r="J866" s="526"/>
      <c r="K866" s="333">
        <f t="shared" si="39"/>
        <v>200</v>
      </c>
      <c r="L866" s="534">
        <v>200</v>
      </c>
      <c r="M866" s="540"/>
      <c r="N866" s="247" t="e">
        <f>IF(L866="nio",0,IF(L866&gt;0,L866*I866/P866,0))*VLOOKUP(B866,'2-Kosten per locatie'!$A$14:$C$31,3,FALSE)</f>
        <v>#DIV/0!</v>
      </c>
      <c r="O866" s="247">
        <f>IF(M866&gt;0,M866*I866/Q866,0)*VLOOKUP(B866,'2-Kosten per locatie'!$A$14:$C$31,3,FALSE)</f>
        <v>0</v>
      </c>
      <c r="P866" s="334">
        <f>IF(L866="nio",0,IF(L866&gt;0,VLOOKUP(F866,'3-Productie normen'!A:O,VLOOKUP(L866,'3-Productie normen'!$B$38:$C$48,2,FALSE),FALSE)))*J866</f>
        <v>0</v>
      </c>
      <c r="Q866" s="334">
        <f t="shared" si="40"/>
        <v>0</v>
      </c>
      <c r="R866" s="335" t="str">
        <f>VLOOKUP(F866,'3-Productie normen'!A:P,16,FALSE)</f>
        <v>S</v>
      </c>
      <c r="S866" s="335"/>
      <c r="U866" s="336">
        <f t="shared" si="41"/>
        <v>700</v>
      </c>
      <c r="V866" s="2"/>
    </row>
    <row r="867" spans="1:22" ht="14.1" customHeight="1">
      <c r="A867" s="75">
        <v>867</v>
      </c>
      <c r="B867" s="72" t="s">
        <v>46</v>
      </c>
      <c r="C867" s="539" t="s">
        <v>135</v>
      </c>
      <c r="D867" s="415" t="s">
        <v>248</v>
      </c>
      <c r="E867" s="72" t="s">
        <v>613</v>
      </c>
      <c r="F867" s="72" t="s">
        <v>95</v>
      </c>
      <c r="G867" s="72" t="s">
        <v>207</v>
      </c>
      <c r="H867" s="482" t="s">
        <v>187</v>
      </c>
      <c r="I867" s="537">
        <v>1.3</v>
      </c>
      <c r="J867" s="526"/>
      <c r="K867" s="333">
        <f t="shared" si="39"/>
        <v>200</v>
      </c>
      <c r="L867" s="534">
        <v>200</v>
      </c>
      <c r="M867" s="540"/>
      <c r="N867" s="247" t="e">
        <f>IF(L867="nio",0,IF(L867&gt;0,L867*I867/P867,0))*VLOOKUP(B867,'2-Kosten per locatie'!$A$14:$C$31,3,FALSE)</f>
        <v>#DIV/0!</v>
      </c>
      <c r="O867" s="247">
        <f>IF(M867&gt;0,M867*I867/Q867,0)*VLOOKUP(B867,'2-Kosten per locatie'!$A$14:$C$31,3,FALSE)</f>
        <v>0</v>
      </c>
      <c r="P867" s="334">
        <f>IF(L867="nio",0,IF(L867&gt;0,VLOOKUP(F867,'3-Productie normen'!A:O,VLOOKUP(L867,'3-Productie normen'!$B$38:$C$48,2,FALSE),FALSE)))*J867</f>
        <v>0</v>
      </c>
      <c r="Q867" s="334">
        <f t="shared" si="40"/>
        <v>0</v>
      </c>
      <c r="R867" s="335" t="str">
        <f>VLOOKUP(F867,'3-Productie normen'!A:P,16,FALSE)</f>
        <v>S</v>
      </c>
      <c r="S867" s="335"/>
      <c r="U867" s="336">
        <f t="shared" si="41"/>
        <v>260</v>
      </c>
      <c r="V867" s="2"/>
    </row>
    <row r="868" spans="1:22" ht="14.1" customHeight="1">
      <c r="A868" s="75">
        <v>868</v>
      </c>
      <c r="B868" s="72" t="s">
        <v>46</v>
      </c>
      <c r="C868" s="539" t="s">
        <v>135</v>
      </c>
      <c r="D868" s="415" t="s">
        <v>1234</v>
      </c>
      <c r="E868" s="72" t="s">
        <v>613</v>
      </c>
      <c r="F868" s="72" t="s">
        <v>95</v>
      </c>
      <c r="G868" s="72" t="s">
        <v>207</v>
      </c>
      <c r="H868" s="482" t="s">
        <v>187</v>
      </c>
      <c r="I868" s="537">
        <v>1.3</v>
      </c>
      <c r="J868" s="526"/>
      <c r="K868" s="333">
        <f t="shared" si="39"/>
        <v>200</v>
      </c>
      <c r="L868" s="534">
        <v>200</v>
      </c>
      <c r="M868" s="540"/>
      <c r="N868" s="247" t="e">
        <f>IF(L868="nio",0,IF(L868&gt;0,L868*I868/P868,0))*VLOOKUP(B868,'2-Kosten per locatie'!$A$14:$C$31,3,FALSE)</f>
        <v>#DIV/0!</v>
      </c>
      <c r="O868" s="247">
        <f>IF(M868&gt;0,M868*I868/Q868,0)*VLOOKUP(B868,'2-Kosten per locatie'!$A$14:$C$31,3,FALSE)</f>
        <v>0</v>
      </c>
      <c r="P868" s="334">
        <f>IF(L868="nio",0,IF(L868&gt;0,VLOOKUP(F868,'3-Productie normen'!A:O,VLOOKUP(L868,'3-Productie normen'!$B$38:$C$48,2,FALSE),FALSE)))*J868</f>
        <v>0</v>
      </c>
      <c r="Q868" s="334">
        <f t="shared" si="40"/>
        <v>0</v>
      </c>
      <c r="R868" s="335" t="str">
        <f>VLOOKUP(F868,'3-Productie normen'!A:P,16,FALSE)</f>
        <v>S</v>
      </c>
      <c r="S868" s="335"/>
      <c r="U868" s="336">
        <f t="shared" si="41"/>
        <v>260</v>
      </c>
      <c r="V868" s="2"/>
    </row>
    <row r="869" spans="1:22" ht="14.1" customHeight="1">
      <c r="A869" s="75">
        <v>869</v>
      </c>
      <c r="B869" s="72" t="s">
        <v>46</v>
      </c>
      <c r="C869" s="539" t="s">
        <v>135</v>
      </c>
      <c r="D869" s="415" t="s">
        <v>166</v>
      </c>
      <c r="E869" s="72" t="s">
        <v>1235</v>
      </c>
      <c r="F869" s="72" t="s">
        <v>84</v>
      </c>
      <c r="G869" s="72" t="s">
        <v>236</v>
      </c>
      <c r="H869" s="482" t="s">
        <v>237</v>
      </c>
      <c r="I869" s="537">
        <v>2.6</v>
      </c>
      <c r="J869" s="526"/>
      <c r="K869" s="333">
        <f t="shared" si="39"/>
        <v>200</v>
      </c>
      <c r="L869" s="534">
        <v>200</v>
      </c>
      <c r="M869" s="540"/>
      <c r="N869" s="247" t="e">
        <f>IF(L869="nio",0,IF(L869&gt;0,L869*I869/P869,0))*VLOOKUP(B869,'2-Kosten per locatie'!$A$14:$C$31,3,FALSE)</f>
        <v>#DIV/0!</v>
      </c>
      <c r="O869" s="247">
        <f>IF(M869&gt;0,M869*I869/Q869,0)*VLOOKUP(B869,'2-Kosten per locatie'!$A$14:$C$31,3,FALSE)</f>
        <v>0</v>
      </c>
      <c r="P869" s="334">
        <f>IF(L869="nio",0,IF(L869&gt;0,VLOOKUP(F869,'3-Productie normen'!A:O,VLOOKUP(L869,'3-Productie normen'!$B$38:$C$48,2,FALSE),FALSE)))*J869</f>
        <v>0</v>
      </c>
      <c r="Q869" s="334">
        <f t="shared" si="40"/>
        <v>0</v>
      </c>
      <c r="R869" s="335" t="str">
        <f>VLOOKUP(F869,'3-Productie normen'!A:P,16,FALSE)</f>
        <v>V</v>
      </c>
      <c r="S869" s="335"/>
      <c r="U869" s="336">
        <f t="shared" si="41"/>
        <v>520</v>
      </c>
      <c r="V869" s="2"/>
    </row>
    <row r="870" spans="1:22" ht="14.1" customHeight="1">
      <c r="A870" s="75">
        <v>870</v>
      </c>
      <c r="B870" s="72" t="s">
        <v>46</v>
      </c>
      <c r="C870" s="539" t="s">
        <v>135</v>
      </c>
      <c r="D870" s="415" t="s">
        <v>167</v>
      </c>
      <c r="E870" s="72" t="s">
        <v>1236</v>
      </c>
      <c r="F870" s="72" t="s">
        <v>97</v>
      </c>
      <c r="G870" s="72" t="s">
        <v>382</v>
      </c>
      <c r="H870" s="482" t="s">
        <v>382</v>
      </c>
      <c r="I870" s="537">
        <v>3.5</v>
      </c>
      <c r="J870" s="526"/>
      <c r="K870" s="333">
        <f t="shared" si="39"/>
        <v>200</v>
      </c>
      <c r="L870" s="534">
        <v>200</v>
      </c>
      <c r="M870" s="540"/>
      <c r="N870" s="247" t="e">
        <f>IF(L870="nio",0,IF(L870&gt;0,L870*I870/P870,0))*VLOOKUP(B870,'2-Kosten per locatie'!$A$14:$C$31,3,FALSE)</f>
        <v>#DIV/0!</v>
      </c>
      <c r="O870" s="247">
        <f>IF(M870&gt;0,M870*I870/Q870,0)*VLOOKUP(B870,'2-Kosten per locatie'!$A$14:$C$31,3,FALSE)</f>
        <v>0</v>
      </c>
      <c r="P870" s="334">
        <f>IF(L870="nio",0,IF(L870&gt;0,VLOOKUP(F870,'3-Productie normen'!A:O,VLOOKUP(L870,'3-Productie normen'!$B$38:$C$48,2,FALSE),FALSE)))*J870</f>
        <v>0</v>
      </c>
      <c r="Q870" s="334">
        <f t="shared" si="40"/>
        <v>0</v>
      </c>
      <c r="R870" s="335" t="str">
        <f>VLOOKUP(F870,'3-Productie normen'!A:P,16,FALSE)</f>
        <v>V</v>
      </c>
      <c r="S870" s="335"/>
      <c r="U870" s="336">
        <f t="shared" si="41"/>
        <v>700</v>
      </c>
      <c r="V870" s="2"/>
    </row>
    <row r="871" spans="1:22" ht="14.1" customHeight="1">
      <c r="A871" s="75">
        <v>871</v>
      </c>
      <c r="B871" s="72" t="s">
        <v>46</v>
      </c>
      <c r="C871" s="539" t="s">
        <v>135</v>
      </c>
      <c r="D871" s="415" t="s">
        <v>169</v>
      </c>
      <c r="E871" s="72" t="s">
        <v>591</v>
      </c>
      <c r="F871" s="72" t="s">
        <v>89</v>
      </c>
      <c r="G871" s="72" t="s">
        <v>236</v>
      </c>
      <c r="H871" s="482" t="s">
        <v>237</v>
      </c>
      <c r="I871" s="537">
        <v>83.8</v>
      </c>
      <c r="J871" s="526"/>
      <c r="K871" s="333">
        <f t="shared" si="39"/>
        <v>200</v>
      </c>
      <c r="L871" s="534">
        <v>200</v>
      </c>
      <c r="M871" s="540"/>
      <c r="N871" s="247" t="e">
        <f>IF(L871="nio",0,IF(L871&gt;0,L871*I871/P871,0))*VLOOKUP(B871,'2-Kosten per locatie'!$A$14:$C$31,3,FALSE)</f>
        <v>#DIV/0!</v>
      </c>
      <c r="O871" s="247">
        <f>IF(M871&gt;0,M871*I871/Q871,0)*VLOOKUP(B871,'2-Kosten per locatie'!$A$14:$C$31,3,FALSE)</f>
        <v>0</v>
      </c>
      <c r="P871" s="334">
        <f>IF(L871="nio",0,IF(L871&gt;0,VLOOKUP(F871,'3-Productie normen'!A:O,VLOOKUP(L871,'3-Productie normen'!$B$38:$C$48,2,FALSE),FALSE)))*J871</f>
        <v>0</v>
      </c>
      <c r="Q871" s="334">
        <f t="shared" si="40"/>
        <v>0</v>
      </c>
      <c r="R871" s="335" t="str">
        <f>VLOOKUP(F871,'3-Productie normen'!A:P,16,FALSE)</f>
        <v>L</v>
      </c>
      <c r="S871" s="335"/>
      <c r="U871" s="336">
        <f t="shared" si="41"/>
        <v>16760</v>
      </c>
      <c r="V871" s="2"/>
    </row>
    <row r="872" spans="1:22" ht="14.1" customHeight="1">
      <c r="A872" s="75">
        <v>872</v>
      </c>
      <c r="B872" s="72" t="s">
        <v>46</v>
      </c>
      <c r="C872" s="539" t="s">
        <v>1237</v>
      </c>
      <c r="D872" s="415" t="s">
        <v>267</v>
      </c>
      <c r="E872" s="72" t="s">
        <v>632</v>
      </c>
      <c r="F872" s="300" t="s">
        <v>100</v>
      </c>
      <c r="G872" s="72" t="s">
        <v>236</v>
      </c>
      <c r="H872" s="482" t="s">
        <v>237</v>
      </c>
      <c r="I872" s="537">
        <v>6.4</v>
      </c>
      <c r="J872" s="526"/>
      <c r="K872" s="333">
        <f t="shared" si="39"/>
        <v>0</v>
      </c>
      <c r="L872" s="534" t="s">
        <v>147</v>
      </c>
      <c r="M872" s="540"/>
      <c r="N872" s="247">
        <f>IF(L872="nio",0,IF(L872&gt;0,L872*I872/P872,0))*VLOOKUP(B872,'2-Kosten per locatie'!$A$14:$C$31,3,FALSE)</f>
        <v>0</v>
      </c>
      <c r="O872" s="247">
        <f>IF(M872&gt;0,M872*I872/Q872,0)*VLOOKUP(B872,'2-Kosten per locatie'!$A$14:$C$31,3,FALSE)</f>
        <v>0</v>
      </c>
      <c r="P872" s="334">
        <f>IF(L872="nio",0,IF(L872&gt;0,VLOOKUP(F872,'3-Productie normen'!A:O,VLOOKUP(L872,'3-Productie normen'!$B$38:$C$48,2,FALSE),FALSE)))*J872</f>
        <v>0</v>
      </c>
      <c r="Q872" s="334">
        <f t="shared" si="40"/>
        <v>0</v>
      </c>
      <c r="R872" s="335" t="str">
        <f>VLOOKUP(F872,'3-Productie normen'!A:P,16,FALSE)</f>
        <v>nvt</v>
      </c>
      <c r="S872" s="335"/>
      <c r="U872" s="336">
        <f t="shared" si="41"/>
        <v>0</v>
      </c>
      <c r="V872" s="2"/>
    </row>
    <row r="873" spans="1:22" ht="14.1" customHeight="1">
      <c r="A873" s="75">
        <v>873</v>
      </c>
      <c r="B873" s="72" t="s">
        <v>46</v>
      </c>
      <c r="C873" s="539" t="s">
        <v>1237</v>
      </c>
      <c r="D873" s="415" t="s">
        <v>1238</v>
      </c>
      <c r="E873" s="72" t="s">
        <v>579</v>
      </c>
      <c r="F873" s="300" t="s">
        <v>100</v>
      </c>
      <c r="G873" s="72" t="s">
        <v>236</v>
      </c>
      <c r="H873" s="482" t="s">
        <v>237</v>
      </c>
      <c r="I873" s="537">
        <v>24</v>
      </c>
      <c r="J873" s="526"/>
      <c r="K873" s="333">
        <f t="shared" si="39"/>
        <v>0</v>
      </c>
      <c r="L873" s="534" t="s">
        <v>147</v>
      </c>
      <c r="M873" s="540"/>
      <c r="N873" s="247">
        <f>IF(L873="nio",0,IF(L873&gt;0,L873*I873/P873,0))*VLOOKUP(B873,'2-Kosten per locatie'!$A$14:$C$31,3,FALSE)</f>
        <v>0</v>
      </c>
      <c r="O873" s="247">
        <f>IF(M873&gt;0,M873*I873/Q873,0)*VLOOKUP(B873,'2-Kosten per locatie'!$A$14:$C$31,3,FALSE)</f>
        <v>0</v>
      </c>
      <c r="P873" s="334">
        <f>IF(L873="nio",0,IF(L873&gt;0,VLOOKUP(F873,'3-Productie normen'!A:O,VLOOKUP(L873,'3-Productie normen'!$B$38:$C$48,2,FALSE),FALSE)))*J873</f>
        <v>0</v>
      </c>
      <c r="Q873" s="334">
        <f t="shared" si="40"/>
        <v>0</v>
      </c>
      <c r="R873" s="335" t="str">
        <f>VLOOKUP(F873,'3-Productie normen'!A:P,16,FALSE)</f>
        <v>nvt</v>
      </c>
      <c r="S873" s="335"/>
      <c r="U873" s="336">
        <f t="shared" si="41"/>
        <v>0</v>
      </c>
      <c r="V873" s="2"/>
    </row>
    <row r="874" spans="1:22" ht="14.1" customHeight="1">
      <c r="A874" s="75">
        <v>874</v>
      </c>
      <c r="B874" s="72" t="s">
        <v>46</v>
      </c>
      <c r="C874" s="539" t="s">
        <v>1237</v>
      </c>
      <c r="D874" s="415" t="s">
        <v>268</v>
      </c>
      <c r="E874" s="72" t="s">
        <v>1236</v>
      </c>
      <c r="F874" s="300" t="s">
        <v>100</v>
      </c>
      <c r="G874" s="72" t="s">
        <v>382</v>
      </c>
      <c r="H874" s="482" t="s">
        <v>382</v>
      </c>
      <c r="I874" s="537">
        <v>3.3</v>
      </c>
      <c r="J874" s="526"/>
      <c r="K874" s="333">
        <f t="shared" si="39"/>
        <v>0</v>
      </c>
      <c r="L874" s="534" t="s">
        <v>147</v>
      </c>
      <c r="M874" s="540"/>
      <c r="N874" s="247">
        <f>IF(L874="nio",0,IF(L874&gt;0,L874*I874/P874,0))*VLOOKUP(B874,'2-Kosten per locatie'!$A$14:$C$31,3,FALSE)</f>
        <v>0</v>
      </c>
      <c r="O874" s="247">
        <f>IF(M874&gt;0,M874*I874/Q874,0)*VLOOKUP(B874,'2-Kosten per locatie'!$A$14:$C$31,3,FALSE)</f>
        <v>0</v>
      </c>
      <c r="P874" s="334">
        <f>IF(L874="nio",0,IF(L874&gt;0,VLOOKUP(F874,'3-Productie normen'!A:O,VLOOKUP(L874,'3-Productie normen'!$B$38:$C$48,2,FALSE),FALSE)))*J874</f>
        <v>0</v>
      </c>
      <c r="Q874" s="334">
        <f t="shared" si="40"/>
        <v>0</v>
      </c>
      <c r="R874" s="335" t="str">
        <f>VLOOKUP(F874,'3-Productie normen'!A:P,16,FALSE)</f>
        <v>nvt</v>
      </c>
      <c r="S874" s="335"/>
      <c r="U874" s="336">
        <f t="shared" si="41"/>
        <v>0</v>
      </c>
      <c r="V874" s="2"/>
    </row>
    <row r="875" spans="1:22" ht="14.1" customHeight="1">
      <c r="A875" s="75">
        <v>875</v>
      </c>
      <c r="B875" s="72" t="s">
        <v>46</v>
      </c>
      <c r="C875" s="539" t="s">
        <v>1239</v>
      </c>
      <c r="D875" s="415" t="s">
        <v>1012</v>
      </c>
      <c r="E875" s="72" t="s">
        <v>632</v>
      </c>
      <c r="F875" s="300" t="s">
        <v>100</v>
      </c>
      <c r="G875" s="72" t="s">
        <v>236</v>
      </c>
      <c r="H875" s="482" t="s">
        <v>237</v>
      </c>
      <c r="I875" s="537">
        <v>43.9</v>
      </c>
      <c r="J875" s="526"/>
      <c r="K875" s="333">
        <f t="shared" si="39"/>
        <v>0</v>
      </c>
      <c r="L875" s="534" t="s">
        <v>147</v>
      </c>
      <c r="M875" s="540"/>
      <c r="N875" s="247">
        <f>IF(L875="nio",0,IF(L875&gt;0,L875*I875/P875,0))*VLOOKUP(B875,'2-Kosten per locatie'!$A$14:$C$31,3,FALSE)</f>
        <v>0</v>
      </c>
      <c r="O875" s="247">
        <f>IF(M875&gt;0,M875*I875/Q875,0)*VLOOKUP(B875,'2-Kosten per locatie'!$A$14:$C$31,3,FALSE)</f>
        <v>0</v>
      </c>
      <c r="P875" s="334">
        <f>IF(L875="nio",0,IF(L875&gt;0,VLOOKUP(F875,'3-Productie normen'!A:O,VLOOKUP(L875,'3-Productie normen'!$B$38:$C$48,2,FALSE),FALSE)))*J875</f>
        <v>0</v>
      </c>
      <c r="Q875" s="334">
        <f t="shared" si="40"/>
        <v>0</v>
      </c>
      <c r="R875" s="335" t="str">
        <f>VLOOKUP(F875,'3-Productie normen'!A:P,16,FALSE)</f>
        <v>nvt</v>
      </c>
      <c r="S875" s="335"/>
      <c r="U875" s="336">
        <f t="shared" si="41"/>
        <v>0</v>
      </c>
      <c r="V875" s="2"/>
    </row>
    <row r="876" spans="1:22" ht="14.1" customHeight="1">
      <c r="A876" s="75">
        <v>876</v>
      </c>
      <c r="B876" s="72" t="s">
        <v>46</v>
      </c>
      <c r="C876" s="539" t="s">
        <v>1239</v>
      </c>
      <c r="D876" s="415" t="s">
        <v>1018</v>
      </c>
      <c r="E876" s="72" t="s">
        <v>591</v>
      </c>
      <c r="F876" s="300" t="s">
        <v>100</v>
      </c>
      <c r="G876" s="72" t="s">
        <v>1240</v>
      </c>
      <c r="H876" s="482" t="s">
        <v>382</v>
      </c>
      <c r="I876" s="537">
        <v>46</v>
      </c>
      <c r="J876" s="526"/>
      <c r="K876" s="333">
        <f t="shared" si="39"/>
        <v>0</v>
      </c>
      <c r="L876" s="534" t="s">
        <v>147</v>
      </c>
      <c r="M876" s="540"/>
      <c r="N876" s="247">
        <f>IF(L876="nio",0,IF(L876&gt;0,L876*I876/P876,0))*VLOOKUP(B876,'2-Kosten per locatie'!$A$14:$C$31,3,FALSE)</f>
        <v>0</v>
      </c>
      <c r="O876" s="247">
        <f>IF(M876&gt;0,M876*I876/Q876,0)*VLOOKUP(B876,'2-Kosten per locatie'!$A$14:$C$31,3,FALSE)</f>
        <v>0</v>
      </c>
      <c r="P876" s="334">
        <f>IF(L876="nio",0,IF(L876&gt;0,VLOOKUP(F876,'3-Productie normen'!A:O,VLOOKUP(L876,'3-Productie normen'!$B$38:$C$48,2,FALSE),FALSE)))*J876</f>
        <v>0</v>
      </c>
      <c r="Q876" s="334">
        <f t="shared" si="40"/>
        <v>0</v>
      </c>
      <c r="R876" s="335" t="str">
        <f>VLOOKUP(F876,'3-Productie normen'!A:P,16,FALSE)</f>
        <v>nvt</v>
      </c>
      <c r="S876" s="335"/>
      <c r="U876" s="336">
        <f t="shared" si="41"/>
        <v>0</v>
      </c>
      <c r="V876" s="2"/>
    </row>
    <row r="877" spans="1:22" ht="14.1" customHeight="1">
      <c r="A877" s="75">
        <v>877</v>
      </c>
      <c r="B877" s="72" t="s">
        <v>46</v>
      </c>
      <c r="C877" s="539" t="s">
        <v>1239</v>
      </c>
      <c r="D877" s="415" t="s">
        <v>1019</v>
      </c>
      <c r="E877" s="72" t="s">
        <v>1128</v>
      </c>
      <c r="F877" s="300" t="s">
        <v>100</v>
      </c>
      <c r="G877" s="72" t="s">
        <v>236</v>
      </c>
      <c r="H877" s="482" t="s">
        <v>237</v>
      </c>
      <c r="I877" s="537">
        <v>14.7</v>
      </c>
      <c r="J877" s="526"/>
      <c r="K877" s="333">
        <f t="shared" si="39"/>
        <v>0</v>
      </c>
      <c r="L877" s="534" t="s">
        <v>147</v>
      </c>
      <c r="M877" s="540"/>
      <c r="N877" s="247">
        <f>IF(L877="nio",0,IF(L877&gt;0,L877*I877/P877,0))*VLOOKUP(B877,'2-Kosten per locatie'!$A$14:$C$31,3,FALSE)</f>
        <v>0</v>
      </c>
      <c r="O877" s="247">
        <f>IF(M877&gt;0,M877*I877/Q877,0)*VLOOKUP(B877,'2-Kosten per locatie'!$A$14:$C$31,3,FALSE)</f>
        <v>0</v>
      </c>
      <c r="P877" s="334">
        <f>IF(L877="nio",0,IF(L877&gt;0,VLOOKUP(F877,'3-Productie normen'!A:O,VLOOKUP(L877,'3-Productie normen'!$B$38:$C$48,2,FALSE),FALSE)))*J877</f>
        <v>0</v>
      </c>
      <c r="Q877" s="334">
        <f t="shared" si="40"/>
        <v>0</v>
      </c>
      <c r="R877" s="335" t="str">
        <f>VLOOKUP(F877,'3-Productie normen'!A:P,16,FALSE)</f>
        <v>nvt</v>
      </c>
      <c r="S877" s="335"/>
      <c r="U877" s="336">
        <f t="shared" si="41"/>
        <v>0</v>
      </c>
      <c r="V877" s="2"/>
    </row>
    <row r="878" spans="1:22" ht="14.1" customHeight="1">
      <c r="A878" s="75">
        <v>878</v>
      </c>
      <c r="B878" s="72" t="s">
        <v>49</v>
      </c>
      <c r="C878" s="539" t="s">
        <v>135</v>
      </c>
      <c r="D878" s="415" t="s">
        <v>136</v>
      </c>
      <c r="E878" s="72" t="s">
        <v>1241</v>
      </c>
      <c r="F878" s="72" t="s">
        <v>94</v>
      </c>
      <c r="G878" s="72" t="s">
        <v>240</v>
      </c>
      <c r="H878" s="482" t="s">
        <v>196</v>
      </c>
      <c r="I878" s="537">
        <v>372.6</v>
      </c>
      <c r="J878" s="526"/>
      <c r="K878" s="333">
        <f t="shared" si="39"/>
        <v>200</v>
      </c>
      <c r="L878" s="534">
        <v>200</v>
      </c>
      <c r="M878" s="540"/>
      <c r="N878" s="247" t="e">
        <f>IF(L878="nio",0,IF(L878&gt;0,L878*I878/P878,0))*VLOOKUP(B878,'2-Kosten per locatie'!$A$14:$C$31,3,FALSE)</f>
        <v>#DIV/0!</v>
      </c>
      <c r="O878" s="247">
        <f>IF(M878&gt;0,M878*I878/Q878,0)*VLOOKUP(B878,'2-Kosten per locatie'!$A$14:$C$31,3,FALSE)</f>
        <v>0</v>
      </c>
      <c r="P878" s="334">
        <f>IF(L878="nio",0,IF(L878&gt;0,VLOOKUP(F878,'3-Productie normen'!A:O,VLOOKUP(L878,'3-Productie normen'!$B$38:$C$48,2,FALSE),FALSE)))*J878</f>
        <v>0</v>
      </c>
      <c r="Q878" s="334">
        <f t="shared" si="40"/>
        <v>0</v>
      </c>
      <c r="R878" s="335" t="str">
        <f>VLOOKUP(F878,'3-Productie normen'!A:P,16,FALSE)</f>
        <v>V</v>
      </c>
      <c r="S878" s="335"/>
      <c r="U878" s="336">
        <f t="shared" si="41"/>
        <v>74520</v>
      </c>
      <c r="V878" s="2"/>
    </row>
    <row r="879" spans="1:22" ht="14.1" customHeight="1">
      <c r="A879" s="75">
        <v>879</v>
      </c>
      <c r="B879" s="72" t="s">
        <v>49</v>
      </c>
      <c r="C879" s="539" t="s">
        <v>135</v>
      </c>
      <c r="D879" s="415" t="s">
        <v>1242</v>
      </c>
      <c r="E879" s="72" t="s">
        <v>315</v>
      </c>
      <c r="F879" s="72" t="s">
        <v>86</v>
      </c>
      <c r="G879" s="72" t="s">
        <v>1243</v>
      </c>
      <c r="H879" s="482" t="s">
        <v>237</v>
      </c>
      <c r="I879" s="537">
        <v>6.6</v>
      </c>
      <c r="J879" s="526"/>
      <c r="K879" s="333">
        <f t="shared" si="39"/>
        <v>200</v>
      </c>
      <c r="L879" s="534">
        <v>200</v>
      </c>
      <c r="M879" s="540"/>
      <c r="N879" s="247" t="e">
        <f>IF(L879="nio",0,IF(L879&gt;0,L879*I879/P879,0))*VLOOKUP(B879,'2-Kosten per locatie'!$A$14:$C$31,3,FALSE)</f>
        <v>#DIV/0!</v>
      </c>
      <c r="O879" s="247">
        <f>IF(M879&gt;0,M879*I879/Q879,0)*VLOOKUP(B879,'2-Kosten per locatie'!$A$14:$C$31,3,FALSE)</f>
        <v>0</v>
      </c>
      <c r="P879" s="334">
        <f>IF(L879="nio",0,IF(L879&gt;0,VLOOKUP(F879,'3-Productie normen'!A:O,VLOOKUP(L879,'3-Productie normen'!$B$38:$C$48,2,FALSE),FALSE)))*J879</f>
        <v>0</v>
      </c>
      <c r="Q879" s="334">
        <f t="shared" si="40"/>
        <v>0</v>
      </c>
      <c r="R879" s="335" t="str">
        <f>VLOOKUP(F879,'3-Productie normen'!A:P,16,FALSE)</f>
        <v>V</v>
      </c>
      <c r="S879" s="335"/>
      <c r="U879" s="336">
        <f t="shared" si="41"/>
        <v>1320</v>
      </c>
      <c r="V879" s="2"/>
    </row>
    <row r="880" spans="1:22" ht="14.1" customHeight="1">
      <c r="A880" s="75">
        <v>880</v>
      </c>
      <c r="B880" s="72" t="s">
        <v>49</v>
      </c>
      <c r="C880" s="539" t="s">
        <v>135</v>
      </c>
      <c r="D880" s="415" t="s">
        <v>139</v>
      </c>
      <c r="E880" s="72" t="s">
        <v>1244</v>
      </c>
      <c r="F880" s="72" t="s">
        <v>94</v>
      </c>
      <c r="G880" s="72" t="s">
        <v>240</v>
      </c>
      <c r="H880" s="482" t="s">
        <v>196</v>
      </c>
      <c r="I880" s="537">
        <v>95.5</v>
      </c>
      <c r="J880" s="526"/>
      <c r="K880" s="333">
        <f t="shared" si="39"/>
        <v>200</v>
      </c>
      <c r="L880" s="534">
        <v>200</v>
      </c>
      <c r="M880" s="540"/>
      <c r="N880" s="247" t="e">
        <f>IF(L880="nio",0,IF(L880&gt;0,L880*I880/P880,0))*VLOOKUP(B880,'2-Kosten per locatie'!$A$14:$C$31,3,FALSE)</f>
        <v>#DIV/0!</v>
      </c>
      <c r="O880" s="247">
        <f>IF(M880&gt;0,M880*I880/Q880,0)*VLOOKUP(B880,'2-Kosten per locatie'!$A$14:$C$31,3,FALSE)</f>
        <v>0</v>
      </c>
      <c r="P880" s="334">
        <f>IF(L880="nio",0,IF(L880&gt;0,VLOOKUP(F880,'3-Productie normen'!A:O,VLOOKUP(L880,'3-Productie normen'!$B$38:$C$48,2,FALSE),FALSE)))*J880</f>
        <v>0</v>
      </c>
      <c r="Q880" s="334">
        <f t="shared" si="40"/>
        <v>0</v>
      </c>
      <c r="R880" s="335" t="str">
        <f>VLOOKUP(F880,'3-Productie normen'!A:P,16,FALSE)</f>
        <v>V</v>
      </c>
      <c r="S880" s="335"/>
      <c r="U880" s="336">
        <f t="shared" si="41"/>
        <v>19100</v>
      </c>
      <c r="V880" s="2"/>
    </row>
    <row r="881" spans="1:22" ht="14.1" customHeight="1">
      <c r="A881" s="75">
        <v>881</v>
      </c>
      <c r="B881" s="72" t="s">
        <v>49</v>
      </c>
      <c r="C881" s="539" t="s">
        <v>135</v>
      </c>
      <c r="D881" s="415" t="s">
        <v>142</v>
      </c>
      <c r="E881" s="72" t="s">
        <v>1245</v>
      </c>
      <c r="F881" s="72" t="s">
        <v>87</v>
      </c>
      <c r="G881" s="72" t="s">
        <v>1246</v>
      </c>
      <c r="H881" s="482" t="s">
        <v>196</v>
      </c>
      <c r="I881" s="537">
        <v>84.7</v>
      </c>
      <c r="J881" s="526"/>
      <c r="K881" s="333">
        <f t="shared" si="39"/>
        <v>4</v>
      </c>
      <c r="L881" s="534">
        <v>4</v>
      </c>
      <c r="M881" s="540"/>
      <c r="N881" s="247" t="e">
        <f>IF(L881="nio",0,IF(L881&gt;0,L881*I881/P881,0))*VLOOKUP(B881,'2-Kosten per locatie'!$A$14:$C$31,3,FALSE)</f>
        <v>#DIV/0!</v>
      </c>
      <c r="O881" s="247">
        <f>IF(M881&gt;0,M881*I881/Q881,0)*VLOOKUP(B881,'2-Kosten per locatie'!$A$14:$C$31,3,FALSE)</f>
        <v>0</v>
      </c>
      <c r="P881" s="334">
        <f>IF(L881="nio",0,IF(L881&gt;0,VLOOKUP(F881,'3-Productie normen'!A:O,VLOOKUP(L881,'3-Productie normen'!$B$38:$C$48,2,FALSE),FALSE)))*J881</f>
        <v>0</v>
      </c>
      <c r="Q881" s="334">
        <f t="shared" si="40"/>
        <v>0</v>
      </c>
      <c r="R881" s="335" t="str">
        <f>VLOOKUP(F881,'3-Productie normen'!A:P,16,FALSE)</f>
        <v>V</v>
      </c>
      <c r="S881" s="335"/>
      <c r="U881" s="336">
        <f t="shared" si="41"/>
        <v>338.8</v>
      </c>
      <c r="V881" s="2"/>
    </row>
    <row r="882" spans="1:22" ht="14.1" customHeight="1">
      <c r="A882" s="75">
        <v>882</v>
      </c>
      <c r="B882" s="72" t="s">
        <v>49</v>
      </c>
      <c r="C882" s="539" t="s">
        <v>135</v>
      </c>
      <c r="D882" s="415" t="s">
        <v>1247</v>
      </c>
      <c r="E882" s="72" t="s">
        <v>1248</v>
      </c>
      <c r="F882" s="72" t="s">
        <v>87</v>
      </c>
      <c r="G882" s="72" t="s">
        <v>1246</v>
      </c>
      <c r="H882" s="482" t="s">
        <v>196</v>
      </c>
      <c r="I882" s="537">
        <v>18.100000000000001</v>
      </c>
      <c r="J882" s="526"/>
      <c r="K882" s="333">
        <f t="shared" si="39"/>
        <v>4</v>
      </c>
      <c r="L882" s="534">
        <v>4</v>
      </c>
      <c r="M882" s="540"/>
      <c r="N882" s="247" t="e">
        <f>IF(L882="nio",0,IF(L882&gt;0,L882*I882/P882,0))*VLOOKUP(B882,'2-Kosten per locatie'!$A$14:$C$31,3,FALSE)</f>
        <v>#DIV/0!</v>
      </c>
      <c r="O882" s="247">
        <f>IF(M882&gt;0,M882*I882/Q882,0)*VLOOKUP(B882,'2-Kosten per locatie'!$A$14:$C$31,3,FALSE)</f>
        <v>0</v>
      </c>
      <c r="P882" s="334">
        <f>IF(L882="nio",0,IF(L882&gt;0,VLOOKUP(F882,'3-Productie normen'!A:O,VLOOKUP(L882,'3-Productie normen'!$B$38:$C$48,2,FALSE),FALSE)))*J882</f>
        <v>0</v>
      </c>
      <c r="Q882" s="334">
        <f t="shared" si="40"/>
        <v>0</v>
      </c>
      <c r="R882" s="335" t="str">
        <f>VLOOKUP(F882,'3-Productie normen'!A:P,16,FALSE)</f>
        <v>V</v>
      </c>
      <c r="S882" s="335"/>
      <c r="U882" s="336">
        <f t="shared" si="41"/>
        <v>72.400000000000006</v>
      </c>
      <c r="V882" s="2"/>
    </row>
    <row r="883" spans="1:22" ht="14.1" customHeight="1">
      <c r="A883" s="75">
        <v>883</v>
      </c>
      <c r="B883" s="72" t="s">
        <v>49</v>
      </c>
      <c r="C883" s="539" t="s">
        <v>135</v>
      </c>
      <c r="D883" s="415" t="s">
        <v>155</v>
      </c>
      <c r="E883" s="72" t="s">
        <v>1249</v>
      </c>
      <c r="F883" s="72" t="s">
        <v>76</v>
      </c>
      <c r="G883" s="72" t="s">
        <v>240</v>
      </c>
      <c r="H883" s="482" t="s">
        <v>196</v>
      </c>
      <c r="I883" s="537">
        <v>22.6</v>
      </c>
      <c r="J883" s="526"/>
      <c r="K883" s="333">
        <f t="shared" si="39"/>
        <v>120</v>
      </c>
      <c r="L883" s="534">
        <v>120</v>
      </c>
      <c r="M883" s="534"/>
      <c r="N883" s="247" t="e">
        <f>IF(L883="nio",0,IF(L883&gt;0,L883*I883/P883,0))*VLOOKUP(B883,'2-Kosten per locatie'!$A$14:$C$31,3,FALSE)</f>
        <v>#DIV/0!</v>
      </c>
      <c r="O883" s="247">
        <f>IF(M883&gt;0,M883*I883/Q883,0)*VLOOKUP(B883,'2-Kosten per locatie'!$A$14:$C$31,3,FALSE)</f>
        <v>0</v>
      </c>
      <c r="P883" s="334">
        <f>IF(L883="nio",0,IF(L883&gt;0,VLOOKUP(F883,'3-Productie normen'!A:O,VLOOKUP(L883,'3-Productie normen'!$B$38:$C$48,2,FALSE),FALSE)))*J883</f>
        <v>0</v>
      </c>
      <c r="Q883" s="334">
        <f t="shared" si="40"/>
        <v>0</v>
      </c>
      <c r="R883" s="335" t="str">
        <f>VLOOKUP(F883,'3-Productie normen'!A:P,16,FALSE)</f>
        <v>B</v>
      </c>
      <c r="S883" s="335"/>
      <c r="U883" s="336">
        <f t="shared" si="41"/>
        <v>2712</v>
      </c>
      <c r="V883" s="2"/>
    </row>
    <row r="884" spans="1:22" ht="14.1" customHeight="1">
      <c r="A884" s="75">
        <v>884</v>
      </c>
      <c r="B884" s="72" t="s">
        <v>49</v>
      </c>
      <c r="C884" s="539" t="s">
        <v>135</v>
      </c>
      <c r="D884" s="415" t="s">
        <v>1250</v>
      </c>
      <c r="E884" s="72" t="s">
        <v>198</v>
      </c>
      <c r="F884" s="72" t="s">
        <v>86</v>
      </c>
      <c r="G884" s="72" t="s">
        <v>1251</v>
      </c>
      <c r="H884" s="482" t="s">
        <v>196</v>
      </c>
      <c r="I884" s="537">
        <v>92.7</v>
      </c>
      <c r="J884" s="526"/>
      <c r="K884" s="333">
        <f t="shared" si="39"/>
        <v>200</v>
      </c>
      <c r="L884" s="534">
        <v>200</v>
      </c>
      <c r="M884" s="534"/>
      <c r="N884" s="247" t="e">
        <f>IF(L884="nio",0,IF(L884&gt;0,L884*I884/P884,0))*VLOOKUP(B884,'2-Kosten per locatie'!$A$14:$C$31,3,FALSE)</f>
        <v>#DIV/0!</v>
      </c>
      <c r="O884" s="247">
        <f>IF(M884&gt;0,M884*I884/Q884,0)*VLOOKUP(B884,'2-Kosten per locatie'!$A$14:$C$31,3,FALSE)</f>
        <v>0</v>
      </c>
      <c r="P884" s="334">
        <f>IF(L884="nio",0,IF(L884&gt;0,VLOOKUP(F884,'3-Productie normen'!A:O,VLOOKUP(L884,'3-Productie normen'!$B$38:$C$48,2,FALSE),FALSE)))*J884</f>
        <v>0</v>
      </c>
      <c r="Q884" s="334">
        <f t="shared" si="40"/>
        <v>0</v>
      </c>
      <c r="R884" s="335" t="str">
        <f>VLOOKUP(F884,'3-Productie normen'!A:P,16,FALSE)</f>
        <v>V</v>
      </c>
      <c r="S884" s="335"/>
      <c r="U884" s="336">
        <f t="shared" si="41"/>
        <v>18540</v>
      </c>
      <c r="V884" s="2"/>
    </row>
    <row r="885" spans="1:22" ht="14.1" customHeight="1">
      <c r="A885" s="75">
        <v>885</v>
      </c>
      <c r="B885" s="72" t="s">
        <v>49</v>
      </c>
      <c r="C885" s="539" t="s">
        <v>135</v>
      </c>
      <c r="D885" s="415" t="s">
        <v>1252</v>
      </c>
      <c r="E885" s="72" t="s">
        <v>299</v>
      </c>
      <c r="F885" s="300" t="s">
        <v>91</v>
      </c>
      <c r="G885" s="72" t="s">
        <v>1253</v>
      </c>
      <c r="H885" s="482" t="s">
        <v>196</v>
      </c>
      <c r="I885" s="537">
        <v>1.7</v>
      </c>
      <c r="J885" s="526"/>
      <c r="K885" s="333">
        <f t="shared" si="39"/>
        <v>200</v>
      </c>
      <c r="L885" s="534">
        <v>200</v>
      </c>
      <c r="M885" s="534"/>
      <c r="N885" s="247" t="e">
        <f>IF(L885="nio",0,IF(L885&gt;0,L885*I885/P885,0))*VLOOKUP(B885,'2-Kosten per locatie'!$A$14:$C$31,3,FALSE)</f>
        <v>#DIV/0!</v>
      </c>
      <c r="O885" s="247">
        <f>IF(M885&gt;0,M885*I885/Q885,0)*VLOOKUP(B885,'2-Kosten per locatie'!$A$14:$C$31,3,FALSE)</f>
        <v>0</v>
      </c>
      <c r="P885" s="334">
        <f>IF(L885="nio",0,IF(L885&gt;0,VLOOKUP(F885,'3-Productie normen'!A:O,VLOOKUP(L885,'3-Productie normen'!$B$38:$C$48,2,FALSE),FALSE)))*J885</f>
        <v>0</v>
      </c>
      <c r="Q885" s="334">
        <f t="shared" si="40"/>
        <v>0</v>
      </c>
      <c r="R885" s="335" t="str">
        <f>VLOOKUP(F885,'3-Productie normen'!A:P,16,FALSE)</f>
        <v>V</v>
      </c>
      <c r="S885" s="335"/>
      <c r="U885" s="336">
        <f t="shared" si="41"/>
        <v>340</v>
      </c>
      <c r="V885" s="2"/>
    </row>
    <row r="886" spans="1:22" ht="14.1" customHeight="1">
      <c r="A886" s="75">
        <v>886</v>
      </c>
      <c r="B886" s="72" t="s">
        <v>49</v>
      </c>
      <c r="C886" s="539" t="s">
        <v>135</v>
      </c>
      <c r="D886" s="415" t="s">
        <v>1254</v>
      </c>
      <c r="E886" s="72" t="s">
        <v>1255</v>
      </c>
      <c r="F886" s="300" t="s">
        <v>100</v>
      </c>
      <c r="G886" s="72" t="s">
        <v>1256</v>
      </c>
      <c r="H886" s="482" t="s">
        <v>196</v>
      </c>
      <c r="I886" s="537">
        <v>5.3</v>
      </c>
      <c r="J886" s="526"/>
      <c r="K886" s="333">
        <f t="shared" si="39"/>
        <v>0</v>
      </c>
      <c r="L886" s="534" t="s">
        <v>147</v>
      </c>
      <c r="M886" s="534"/>
      <c r="N886" s="247">
        <f>IF(L886="nio",0,IF(L886&gt;0,L886*I886/P886,0))*VLOOKUP(B886,'2-Kosten per locatie'!$A$14:$C$31,3,FALSE)</f>
        <v>0</v>
      </c>
      <c r="O886" s="247">
        <f>IF(M886&gt;0,M886*I886/Q886,0)*VLOOKUP(B886,'2-Kosten per locatie'!$A$14:$C$31,3,FALSE)</f>
        <v>0</v>
      </c>
      <c r="P886" s="334">
        <f>IF(L886="nio",0,IF(L886&gt;0,VLOOKUP(F886,'3-Productie normen'!A:O,VLOOKUP(L886,'3-Productie normen'!$B$38:$C$48,2,FALSE),FALSE)))*J886</f>
        <v>0</v>
      </c>
      <c r="Q886" s="334">
        <f t="shared" si="40"/>
        <v>0</v>
      </c>
      <c r="R886" s="335" t="str">
        <f>VLOOKUP(F886,'3-Productie normen'!A:P,16,FALSE)</f>
        <v>nvt</v>
      </c>
      <c r="S886" s="335"/>
      <c r="U886" s="336">
        <f t="shared" si="41"/>
        <v>0</v>
      </c>
      <c r="V886" s="2"/>
    </row>
    <row r="887" spans="1:22" ht="14.1" customHeight="1">
      <c r="A887" s="75">
        <v>887</v>
      </c>
      <c r="B887" s="72" t="s">
        <v>49</v>
      </c>
      <c r="C887" s="539" t="s">
        <v>135</v>
      </c>
      <c r="D887" s="415" t="s">
        <v>1257</v>
      </c>
      <c r="E887" s="72" t="s">
        <v>1258</v>
      </c>
      <c r="F887" s="72" t="s">
        <v>95</v>
      </c>
      <c r="G887" s="72" t="s">
        <v>1251</v>
      </c>
      <c r="H887" s="482" t="s">
        <v>187</v>
      </c>
      <c r="I887" s="537">
        <v>6.6</v>
      </c>
      <c r="J887" s="526"/>
      <c r="K887" s="333">
        <f t="shared" si="39"/>
        <v>360</v>
      </c>
      <c r="L887" s="534">
        <v>200</v>
      </c>
      <c r="M887" s="540">
        <v>160</v>
      </c>
      <c r="N887" s="247" t="e">
        <f>IF(L887="nio",0,IF(L887&gt;0,L887*I887/P887,0))*VLOOKUP(B887,'2-Kosten per locatie'!$A$14:$C$31,3,FALSE)</f>
        <v>#DIV/0!</v>
      </c>
      <c r="O887" s="247" t="e">
        <f>IF(M887&gt;0,M887*I887/Q887,0)*VLOOKUP(B887,'2-Kosten per locatie'!$A$14:$C$31,3,FALSE)</f>
        <v>#DIV/0!</v>
      </c>
      <c r="P887" s="334">
        <f>IF(L887="nio",0,IF(L887&gt;0,VLOOKUP(F887,'3-Productie normen'!A:O,VLOOKUP(L887,'3-Productie normen'!$B$38:$C$48,2,FALSE),FALSE)))*J887</f>
        <v>0</v>
      </c>
      <c r="Q887" s="334">
        <f t="shared" si="40"/>
        <v>0</v>
      </c>
      <c r="R887" s="335" t="str">
        <f>VLOOKUP(F887,'3-Productie normen'!A:P,16,FALSE)</f>
        <v>S</v>
      </c>
      <c r="S887" s="335"/>
      <c r="U887" s="336">
        <f t="shared" si="41"/>
        <v>2376</v>
      </c>
      <c r="V887" s="2"/>
    </row>
    <row r="888" spans="1:22" ht="14.1" customHeight="1">
      <c r="A888" s="75">
        <v>888</v>
      </c>
      <c r="B888" s="72" t="s">
        <v>49</v>
      </c>
      <c r="C888" s="539" t="s">
        <v>135</v>
      </c>
      <c r="D888" s="415" t="s">
        <v>1259</v>
      </c>
      <c r="E888" s="72" t="s">
        <v>185</v>
      </c>
      <c r="F888" s="72" t="s">
        <v>95</v>
      </c>
      <c r="G888" s="72" t="s">
        <v>1251</v>
      </c>
      <c r="H888" s="482" t="s">
        <v>187</v>
      </c>
      <c r="I888" s="537">
        <v>1.2</v>
      </c>
      <c r="J888" s="526"/>
      <c r="K888" s="333">
        <f t="shared" si="39"/>
        <v>360</v>
      </c>
      <c r="L888" s="534">
        <v>200</v>
      </c>
      <c r="M888" s="540">
        <v>160</v>
      </c>
      <c r="N888" s="247" t="e">
        <f>IF(L888="nio",0,IF(L888&gt;0,L888*I888/P888,0))*VLOOKUP(B888,'2-Kosten per locatie'!$A$14:$C$31,3,FALSE)</f>
        <v>#DIV/0!</v>
      </c>
      <c r="O888" s="247" t="e">
        <f>IF(M888&gt;0,M888*I888/Q888,0)*VLOOKUP(B888,'2-Kosten per locatie'!$A$14:$C$31,3,FALSE)</f>
        <v>#DIV/0!</v>
      </c>
      <c r="P888" s="334">
        <f>IF(L888="nio",0,IF(L888&gt;0,VLOOKUP(F888,'3-Productie normen'!A:O,VLOOKUP(L888,'3-Productie normen'!$B$38:$C$48,2,FALSE),FALSE)))*J888</f>
        <v>0</v>
      </c>
      <c r="Q888" s="334">
        <f t="shared" si="40"/>
        <v>0</v>
      </c>
      <c r="R888" s="335" t="str">
        <f>VLOOKUP(F888,'3-Productie normen'!A:P,16,FALSE)</f>
        <v>S</v>
      </c>
      <c r="S888" s="335"/>
      <c r="U888" s="336">
        <f t="shared" si="41"/>
        <v>432</v>
      </c>
      <c r="V888" s="2"/>
    </row>
    <row r="889" spans="1:22" ht="14.1" customHeight="1">
      <c r="A889" s="75">
        <v>889</v>
      </c>
      <c r="B889" s="72" t="s">
        <v>49</v>
      </c>
      <c r="C889" s="539" t="s">
        <v>135</v>
      </c>
      <c r="D889" s="415" t="s">
        <v>1260</v>
      </c>
      <c r="E889" s="72" t="s">
        <v>185</v>
      </c>
      <c r="F889" s="72" t="s">
        <v>95</v>
      </c>
      <c r="G889" s="72" t="s">
        <v>1251</v>
      </c>
      <c r="H889" s="482" t="s">
        <v>187</v>
      </c>
      <c r="I889" s="537">
        <v>1.2</v>
      </c>
      <c r="J889" s="526"/>
      <c r="K889" s="333">
        <f t="shared" si="39"/>
        <v>360</v>
      </c>
      <c r="L889" s="534">
        <v>200</v>
      </c>
      <c r="M889" s="540">
        <v>160</v>
      </c>
      <c r="N889" s="247" t="e">
        <f>IF(L889="nio",0,IF(L889&gt;0,L889*I889/P889,0))*VLOOKUP(B889,'2-Kosten per locatie'!$A$14:$C$31,3,FALSE)</f>
        <v>#DIV/0!</v>
      </c>
      <c r="O889" s="247" t="e">
        <f>IF(M889&gt;0,M889*I889/Q889,0)*VLOOKUP(B889,'2-Kosten per locatie'!$A$14:$C$31,3,FALSE)</f>
        <v>#DIV/0!</v>
      </c>
      <c r="P889" s="334">
        <f>IF(L889="nio",0,IF(L889&gt;0,VLOOKUP(F889,'3-Productie normen'!A:O,VLOOKUP(L889,'3-Productie normen'!$B$38:$C$48,2,FALSE),FALSE)))*J889</f>
        <v>0</v>
      </c>
      <c r="Q889" s="334">
        <f t="shared" si="40"/>
        <v>0</v>
      </c>
      <c r="R889" s="335" t="str">
        <f>VLOOKUP(F889,'3-Productie normen'!A:P,16,FALSE)</f>
        <v>S</v>
      </c>
      <c r="S889" s="335"/>
      <c r="U889" s="336">
        <f t="shared" si="41"/>
        <v>432</v>
      </c>
      <c r="V889" s="2"/>
    </row>
    <row r="890" spans="1:22" ht="14.1" customHeight="1">
      <c r="A890" s="75">
        <v>890</v>
      </c>
      <c r="B890" s="72" t="s">
        <v>49</v>
      </c>
      <c r="C890" s="539" t="s">
        <v>135</v>
      </c>
      <c r="D890" s="415" t="s">
        <v>1261</v>
      </c>
      <c r="E890" s="72" t="s">
        <v>1262</v>
      </c>
      <c r="F890" s="72" t="s">
        <v>95</v>
      </c>
      <c r="G890" s="72" t="s">
        <v>1251</v>
      </c>
      <c r="H890" s="482" t="s">
        <v>187</v>
      </c>
      <c r="I890" s="537">
        <v>3.6</v>
      </c>
      <c r="J890" s="526"/>
      <c r="K890" s="333">
        <f t="shared" si="39"/>
        <v>360</v>
      </c>
      <c r="L890" s="534">
        <v>200</v>
      </c>
      <c r="M890" s="540">
        <v>160</v>
      </c>
      <c r="N890" s="247" t="e">
        <f>IF(L890="nio",0,IF(L890&gt;0,L890*I890/P890,0))*VLOOKUP(B890,'2-Kosten per locatie'!$A$14:$C$31,3,FALSE)</f>
        <v>#DIV/0!</v>
      </c>
      <c r="O890" s="247" t="e">
        <f>IF(M890&gt;0,M890*I890/Q890,0)*VLOOKUP(B890,'2-Kosten per locatie'!$A$14:$C$31,3,FALSE)</f>
        <v>#DIV/0!</v>
      </c>
      <c r="P890" s="334">
        <f>IF(L890="nio",0,IF(L890&gt;0,VLOOKUP(F890,'3-Productie normen'!A:O,VLOOKUP(L890,'3-Productie normen'!$B$38:$C$48,2,FALSE),FALSE)))*J890</f>
        <v>0</v>
      </c>
      <c r="Q890" s="334">
        <f t="shared" si="40"/>
        <v>0</v>
      </c>
      <c r="R890" s="335" t="str">
        <f>VLOOKUP(F890,'3-Productie normen'!A:P,16,FALSE)</f>
        <v>S</v>
      </c>
      <c r="S890" s="335"/>
      <c r="U890" s="336">
        <f t="shared" si="41"/>
        <v>1296</v>
      </c>
      <c r="V890" s="2"/>
    </row>
    <row r="891" spans="1:22" ht="14.1" customHeight="1">
      <c r="A891" s="75">
        <v>891</v>
      </c>
      <c r="B891" s="72" t="s">
        <v>49</v>
      </c>
      <c r="C891" s="539" t="s">
        <v>135</v>
      </c>
      <c r="D891" s="415" t="s">
        <v>1263</v>
      </c>
      <c r="E891" s="72" t="s">
        <v>1258</v>
      </c>
      <c r="F891" s="72" t="s">
        <v>95</v>
      </c>
      <c r="G891" s="72" t="s">
        <v>1251</v>
      </c>
      <c r="H891" s="482" t="s">
        <v>187</v>
      </c>
      <c r="I891" s="537">
        <v>6.6</v>
      </c>
      <c r="J891" s="526"/>
      <c r="K891" s="333">
        <f t="shared" si="39"/>
        <v>360</v>
      </c>
      <c r="L891" s="534">
        <v>200</v>
      </c>
      <c r="M891" s="540">
        <v>160</v>
      </c>
      <c r="N891" s="247" t="e">
        <f>IF(L891="nio",0,IF(L891&gt;0,L891*I891/P891,0))*VLOOKUP(B891,'2-Kosten per locatie'!$A$14:$C$31,3,FALSE)</f>
        <v>#DIV/0!</v>
      </c>
      <c r="O891" s="247" t="e">
        <f>IF(M891&gt;0,M891*I891/Q891,0)*VLOOKUP(B891,'2-Kosten per locatie'!$A$14:$C$31,3,FALSE)</f>
        <v>#DIV/0!</v>
      </c>
      <c r="P891" s="334">
        <f>IF(L891="nio",0,IF(L891&gt;0,VLOOKUP(F891,'3-Productie normen'!A:O,VLOOKUP(L891,'3-Productie normen'!$B$38:$C$48,2,FALSE),FALSE)))*J891</f>
        <v>0</v>
      </c>
      <c r="Q891" s="334">
        <f t="shared" si="40"/>
        <v>0</v>
      </c>
      <c r="R891" s="335" t="str">
        <f>VLOOKUP(F891,'3-Productie normen'!A:P,16,FALSE)</f>
        <v>S</v>
      </c>
      <c r="S891" s="335"/>
      <c r="U891" s="336">
        <f t="shared" si="41"/>
        <v>2376</v>
      </c>
      <c r="V891" s="2"/>
    </row>
    <row r="892" spans="1:22" ht="14.1" customHeight="1">
      <c r="A892" s="75">
        <v>892</v>
      </c>
      <c r="B892" s="72" t="s">
        <v>49</v>
      </c>
      <c r="C892" s="539" t="s">
        <v>135</v>
      </c>
      <c r="D892" s="415" t="s">
        <v>1264</v>
      </c>
      <c r="E892" s="72" t="s">
        <v>185</v>
      </c>
      <c r="F892" s="72" t="s">
        <v>95</v>
      </c>
      <c r="G892" s="72" t="s">
        <v>1251</v>
      </c>
      <c r="H892" s="482" t="s">
        <v>187</v>
      </c>
      <c r="I892" s="537">
        <v>1.1000000000000001</v>
      </c>
      <c r="J892" s="526"/>
      <c r="K892" s="333">
        <f t="shared" si="39"/>
        <v>360</v>
      </c>
      <c r="L892" s="534">
        <v>200</v>
      </c>
      <c r="M892" s="540">
        <v>160</v>
      </c>
      <c r="N892" s="247" t="e">
        <f>IF(L892="nio",0,IF(L892&gt;0,L892*I892/P892,0))*VLOOKUP(B892,'2-Kosten per locatie'!$A$14:$C$31,3,FALSE)</f>
        <v>#DIV/0!</v>
      </c>
      <c r="O892" s="247" t="e">
        <f>IF(M892&gt;0,M892*I892/Q892,0)*VLOOKUP(B892,'2-Kosten per locatie'!$A$14:$C$31,3,FALSE)</f>
        <v>#DIV/0!</v>
      </c>
      <c r="P892" s="334">
        <f>IF(L892="nio",0,IF(L892&gt;0,VLOOKUP(F892,'3-Productie normen'!A:O,VLOOKUP(L892,'3-Productie normen'!$B$38:$C$48,2,FALSE),FALSE)))*J892</f>
        <v>0</v>
      </c>
      <c r="Q892" s="334">
        <f t="shared" si="40"/>
        <v>0</v>
      </c>
      <c r="R892" s="335" t="str">
        <f>VLOOKUP(F892,'3-Productie normen'!A:P,16,FALSE)</f>
        <v>S</v>
      </c>
      <c r="S892" s="335"/>
      <c r="U892" s="336">
        <f t="shared" si="41"/>
        <v>396.00000000000006</v>
      </c>
      <c r="V892" s="2"/>
    </row>
    <row r="893" spans="1:22" ht="14.1" customHeight="1">
      <c r="A893" s="75">
        <v>893</v>
      </c>
      <c r="B893" s="72" t="s">
        <v>49</v>
      </c>
      <c r="C893" s="539" t="s">
        <v>135</v>
      </c>
      <c r="D893" s="415" t="s">
        <v>1265</v>
      </c>
      <c r="E893" s="72" t="s">
        <v>185</v>
      </c>
      <c r="F893" s="488" t="s">
        <v>95</v>
      </c>
      <c r="G893" s="72" t="s">
        <v>1251</v>
      </c>
      <c r="H893" s="482" t="s">
        <v>187</v>
      </c>
      <c r="I893" s="537">
        <v>1.1000000000000001</v>
      </c>
      <c r="J893" s="526"/>
      <c r="K893" s="333">
        <f t="shared" si="39"/>
        <v>360</v>
      </c>
      <c r="L893" s="534">
        <v>200</v>
      </c>
      <c r="M893" s="540">
        <v>160</v>
      </c>
      <c r="N893" s="247" t="e">
        <f>IF(L893="nio",0,IF(L893&gt;0,L893*I893/P893,0))*VLOOKUP(B893,'2-Kosten per locatie'!$A$14:$C$31,3,FALSE)</f>
        <v>#DIV/0!</v>
      </c>
      <c r="O893" s="247" t="e">
        <f>IF(M893&gt;0,M893*I893/Q893,0)*VLOOKUP(B893,'2-Kosten per locatie'!$A$14:$C$31,3,FALSE)</f>
        <v>#DIV/0!</v>
      </c>
      <c r="P893" s="334">
        <f>IF(L893="nio",0,IF(L893&gt;0,VLOOKUP(F893,'3-Productie normen'!A:O,VLOOKUP(L893,'3-Productie normen'!$B$38:$C$48,2,FALSE),FALSE)))*J893</f>
        <v>0</v>
      </c>
      <c r="Q893" s="334">
        <f t="shared" si="40"/>
        <v>0</v>
      </c>
      <c r="R893" s="335" t="str">
        <f>VLOOKUP(F893,'3-Productie normen'!A:P,16,FALSE)</f>
        <v>S</v>
      </c>
      <c r="S893" s="335"/>
      <c r="U893" s="336">
        <f t="shared" si="41"/>
        <v>396.00000000000006</v>
      </c>
      <c r="V893" s="2"/>
    </row>
    <row r="894" spans="1:22" ht="14.1" customHeight="1">
      <c r="A894" s="75">
        <v>894</v>
      </c>
      <c r="B894" s="72" t="s">
        <v>49</v>
      </c>
      <c r="C894" s="539" t="s">
        <v>135</v>
      </c>
      <c r="D894" s="415" t="s">
        <v>1266</v>
      </c>
      <c r="E894" s="72" t="s">
        <v>185</v>
      </c>
      <c r="F894" s="72" t="s">
        <v>95</v>
      </c>
      <c r="G894" s="72" t="s">
        <v>1251</v>
      </c>
      <c r="H894" s="482" t="s">
        <v>187</v>
      </c>
      <c r="I894" s="537">
        <v>1.1000000000000001</v>
      </c>
      <c r="J894" s="526"/>
      <c r="K894" s="333">
        <f t="shared" si="39"/>
        <v>360</v>
      </c>
      <c r="L894" s="534">
        <v>200</v>
      </c>
      <c r="M894" s="540">
        <v>160</v>
      </c>
      <c r="N894" s="247" t="e">
        <f>IF(L894="nio",0,IF(L894&gt;0,L894*I894/P894,0))*VLOOKUP(B894,'2-Kosten per locatie'!$A$14:$C$31,3,FALSE)</f>
        <v>#DIV/0!</v>
      </c>
      <c r="O894" s="247" t="e">
        <f>IF(M894&gt;0,M894*I894/Q894,0)*VLOOKUP(B894,'2-Kosten per locatie'!$A$14:$C$31,3,FALSE)</f>
        <v>#DIV/0!</v>
      </c>
      <c r="P894" s="334">
        <f>IF(L894="nio",0,IF(L894&gt;0,VLOOKUP(F894,'3-Productie normen'!A:O,VLOOKUP(L894,'3-Productie normen'!$B$38:$C$48,2,FALSE),FALSE)))*J894</f>
        <v>0</v>
      </c>
      <c r="Q894" s="334">
        <f t="shared" si="40"/>
        <v>0</v>
      </c>
      <c r="R894" s="335" t="str">
        <f>VLOOKUP(F894,'3-Productie normen'!A:P,16,FALSE)</f>
        <v>S</v>
      </c>
      <c r="S894" s="335"/>
      <c r="U894" s="336">
        <f t="shared" si="41"/>
        <v>396.00000000000006</v>
      </c>
      <c r="V894" s="2"/>
    </row>
    <row r="895" spans="1:22" ht="14.1" customHeight="1">
      <c r="A895" s="75">
        <v>895</v>
      </c>
      <c r="B895" s="72" t="s">
        <v>49</v>
      </c>
      <c r="C895" s="539" t="s">
        <v>135</v>
      </c>
      <c r="D895" s="415" t="s">
        <v>1267</v>
      </c>
      <c r="E895" s="72" t="s">
        <v>185</v>
      </c>
      <c r="F895" s="72" t="s">
        <v>95</v>
      </c>
      <c r="G895" s="72" t="s">
        <v>1251</v>
      </c>
      <c r="H895" s="482" t="s">
        <v>187</v>
      </c>
      <c r="I895" s="537">
        <v>1.1000000000000001</v>
      </c>
      <c r="J895" s="526"/>
      <c r="K895" s="333">
        <f t="shared" si="39"/>
        <v>360</v>
      </c>
      <c r="L895" s="534">
        <v>200</v>
      </c>
      <c r="M895" s="540">
        <v>160</v>
      </c>
      <c r="N895" s="247" t="e">
        <f>IF(L895="nio",0,IF(L895&gt;0,L895*I895/P895,0))*VLOOKUP(B895,'2-Kosten per locatie'!$A$14:$C$31,3,FALSE)</f>
        <v>#DIV/0!</v>
      </c>
      <c r="O895" s="247" t="e">
        <f>IF(M895&gt;0,M895*I895/Q895,0)*VLOOKUP(B895,'2-Kosten per locatie'!$A$14:$C$31,3,FALSE)</f>
        <v>#DIV/0!</v>
      </c>
      <c r="P895" s="334">
        <f>IF(L895="nio",0,IF(L895&gt;0,VLOOKUP(F895,'3-Productie normen'!A:O,VLOOKUP(L895,'3-Productie normen'!$B$38:$C$48,2,FALSE),FALSE)))*J895</f>
        <v>0</v>
      </c>
      <c r="Q895" s="334">
        <f t="shared" si="40"/>
        <v>0</v>
      </c>
      <c r="R895" s="335" t="str">
        <f>VLOOKUP(F895,'3-Productie normen'!A:P,16,FALSE)</f>
        <v>S</v>
      </c>
      <c r="S895" s="335"/>
      <c r="U895" s="336">
        <f t="shared" si="41"/>
        <v>396.00000000000006</v>
      </c>
      <c r="V895" s="2"/>
    </row>
    <row r="896" spans="1:22" ht="14.1" customHeight="1">
      <c r="A896" s="75">
        <v>896</v>
      </c>
      <c r="B896" s="72" t="s">
        <v>49</v>
      </c>
      <c r="C896" s="539" t="s">
        <v>135</v>
      </c>
      <c r="D896" s="415" t="s">
        <v>156</v>
      </c>
      <c r="E896" s="72" t="s">
        <v>1268</v>
      </c>
      <c r="F896" s="72" t="s">
        <v>89</v>
      </c>
      <c r="G896" s="72" t="s">
        <v>240</v>
      </c>
      <c r="H896" s="482" t="s">
        <v>196</v>
      </c>
      <c r="I896" s="537">
        <v>60.1</v>
      </c>
      <c r="J896" s="526"/>
      <c r="K896" s="333">
        <f t="shared" si="39"/>
        <v>200</v>
      </c>
      <c r="L896" s="534">
        <v>200</v>
      </c>
      <c r="M896" s="540"/>
      <c r="N896" s="247" t="e">
        <f>IF(L896="nio",0,IF(L896&gt;0,L896*I896/P896,0))*VLOOKUP(B896,'2-Kosten per locatie'!$A$14:$C$31,3,FALSE)</f>
        <v>#DIV/0!</v>
      </c>
      <c r="O896" s="247">
        <f>IF(M896&gt;0,M896*I896/Q896,0)*VLOOKUP(B896,'2-Kosten per locatie'!$A$14:$C$31,3,FALSE)</f>
        <v>0</v>
      </c>
      <c r="P896" s="334">
        <f>IF(L896="nio",0,IF(L896&gt;0,VLOOKUP(F896,'3-Productie normen'!A:O,VLOOKUP(L896,'3-Productie normen'!$B$38:$C$48,2,FALSE),FALSE)))*J896</f>
        <v>0</v>
      </c>
      <c r="Q896" s="334">
        <f t="shared" si="40"/>
        <v>0</v>
      </c>
      <c r="R896" s="335" t="str">
        <f>VLOOKUP(F896,'3-Productie normen'!A:P,16,FALSE)</f>
        <v>L</v>
      </c>
      <c r="S896" s="335"/>
      <c r="U896" s="336">
        <f t="shared" si="41"/>
        <v>12020</v>
      </c>
      <c r="V896" s="2"/>
    </row>
    <row r="897" spans="1:22" ht="14.1" customHeight="1">
      <c r="A897" s="75">
        <v>897</v>
      </c>
      <c r="B897" s="72" t="s">
        <v>49</v>
      </c>
      <c r="C897" s="539" t="s">
        <v>135</v>
      </c>
      <c r="D897" s="415" t="s">
        <v>158</v>
      </c>
      <c r="E897" s="72" t="s">
        <v>1269</v>
      </c>
      <c r="F897" s="72" t="s">
        <v>89</v>
      </c>
      <c r="G897" s="72" t="s">
        <v>240</v>
      </c>
      <c r="H897" s="482" t="s">
        <v>196</v>
      </c>
      <c r="I897" s="537">
        <v>45.3</v>
      </c>
      <c r="J897" s="526"/>
      <c r="K897" s="333">
        <f t="shared" si="39"/>
        <v>200</v>
      </c>
      <c r="L897" s="534">
        <v>200</v>
      </c>
      <c r="M897" s="540"/>
      <c r="N897" s="247" t="e">
        <f>IF(L897="nio",0,IF(L897&gt;0,L897*I897/P897,0))*VLOOKUP(B897,'2-Kosten per locatie'!$A$14:$C$31,3,FALSE)</f>
        <v>#DIV/0!</v>
      </c>
      <c r="O897" s="247">
        <f>IF(M897&gt;0,M897*I897/Q897,0)*VLOOKUP(B897,'2-Kosten per locatie'!$A$14:$C$31,3,FALSE)</f>
        <v>0</v>
      </c>
      <c r="P897" s="334">
        <f>IF(L897="nio",0,IF(L897&gt;0,VLOOKUP(F897,'3-Productie normen'!A:O,VLOOKUP(L897,'3-Productie normen'!$B$38:$C$48,2,FALSE),FALSE)))*J897</f>
        <v>0</v>
      </c>
      <c r="Q897" s="334">
        <f t="shared" si="40"/>
        <v>0</v>
      </c>
      <c r="R897" s="335" t="str">
        <f>VLOOKUP(F897,'3-Productie normen'!A:P,16,FALSE)</f>
        <v>L</v>
      </c>
      <c r="S897" s="335"/>
      <c r="U897" s="336">
        <f t="shared" si="41"/>
        <v>9060</v>
      </c>
      <c r="V897" s="2"/>
    </row>
    <row r="898" spans="1:22" ht="14.1" customHeight="1">
      <c r="A898" s="75">
        <v>898</v>
      </c>
      <c r="B898" s="72" t="s">
        <v>49</v>
      </c>
      <c r="C898" s="539" t="s">
        <v>135</v>
      </c>
      <c r="D898" s="415" t="s">
        <v>159</v>
      </c>
      <c r="E898" s="72" t="s">
        <v>1270</v>
      </c>
      <c r="F898" s="300" t="s">
        <v>76</v>
      </c>
      <c r="G898" s="72" t="s">
        <v>311</v>
      </c>
      <c r="H898" s="482" t="s">
        <v>138</v>
      </c>
      <c r="I898" s="537">
        <v>19.399999999999999</v>
      </c>
      <c r="J898" s="526"/>
      <c r="K898" s="333">
        <f t="shared" si="39"/>
        <v>120</v>
      </c>
      <c r="L898" s="534">
        <v>120</v>
      </c>
      <c r="M898" s="540"/>
      <c r="N898" s="247" t="e">
        <f>IF(L898="nio",0,IF(L898&gt;0,L898*I898/P898,0))*VLOOKUP(B898,'2-Kosten per locatie'!$A$14:$C$31,3,FALSE)</f>
        <v>#DIV/0!</v>
      </c>
      <c r="O898" s="247">
        <f>IF(M898&gt;0,M898*I898/Q898,0)*VLOOKUP(B898,'2-Kosten per locatie'!$A$14:$C$31,3,FALSE)</f>
        <v>0</v>
      </c>
      <c r="P898" s="334">
        <f>IF(L898="nio",0,IF(L898&gt;0,VLOOKUP(F898,'3-Productie normen'!A:O,VLOOKUP(L898,'3-Productie normen'!$B$38:$C$48,2,FALSE),FALSE)))*J898</f>
        <v>0</v>
      </c>
      <c r="Q898" s="334">
        <f t="shared" si="40"/>
        <v>0</v>
      </c>
      <c r="R898" s="335" t="str">
        <f>VLOOKUP(F898,'3-Productie normen'!A:P,16,FALSE)</f>
        <v>B</v>
      </c>
      <c r="S898" s="335"/>
      <c r="U898" s="336">
        <f t="shared" si="41"/>
        <v>2328</v>
      </c>
      <c r="V898" s="2"/>
    </row>
    <row r="899" spans="1:22" ht="14.1" customHeight="1">
      <c r="A899" s="75">
        <v>899</v>
      </c>
      <c r="B899" s="72" t="s">
        <v>49</v>
      </c>
      <c r="C899" s="539" t="s">
        <v>135</v>
      </c>
      <c r="D899" s="415" t="s">
        <v>164</v>
      </c>
      <c r="E899" s="72" t="s">
        <v>1271</v>
      </c>
      <c r="F899" s="72" t="s">
        <v>76</v>
      </c>
      <c r="G899" s="72" t="s">
        <v>311</v>
      </c>
      <c r="H899" s="482" t="s">
        <v>138</v>
      </c>
      <c r="I899" s="537">
        <v>8</v>
      </c>
      <c r="J899" s="526"/>
      <c r="K899" s="333">
        <f t="shared" si="39"/>
        <v>120</v>
      </c>
      <c r="L899" s="534">
        <v>120</v>
      </c>
      <c r="M899" s="540"/>
      <c r="N899" s="247" t="e">
        <f>IF(L899="nio",0,IF(L899&gt;0,L899*I899/P899,0))*VLOOKUP(B899,'2-Kosten per locatie'!$A$14:$C$31,3,FALSE)</f>
        <v>#DIV/0!</v>
      </c>
      <c r="O899" s="247">
        <f>IF(M899&gt;0,M899*I899/Q899,0)*VLOOKUP(B899,'2-Kosten per locatie'!$A$14:$C$31,3,FALSE)</f>
        <v>0</v>
      </c>
      <c r="P899" s="334">
        <f>IF(L899="nio",0,IF(L899&gt;0,VLOOKUP(F899,'3-Productie normen'!A:O,VLOOKUP(L899,'3-Productie normen'!$B$38:$C$48,2,FALSE),FALSE)))*J899</f>
        <v>0</v>
      </c>
      <c r="Q899" s="334">
        <f t="shared" si="40"/>
        <v>0</v>
      </c>
      <c r="R899" s="335" t="str">
        <f>VLOOKUP(F899,'3-Productie normen'!A:P,16,FALSE)</f>
        <v>B</v>
      </c>
      <c r="S899" s="335"/>
      <c r="U899" s="336">
        <f t="shared" si="41"/>
        <v>960</v>
      </c>
      <c r="V899" s="2"/>
    </row>
    <row r="900" spans="1:22" ht="14.1" customHeight="1">
      <c r="A900" s="75">
        <v>900</v>
      </c>
      <c r="B900" s="72" t="s">
        <v>49</v>
      </c>
      <c r="C900" s="539" t="s">
        <v>135</v>
      </c>
      <c r="D900" s="415" t="s">
        <v>1272</v>
      </c>
      <c r="E900" s="72" t="s">
        <v>1273</v>
      </c>
      <c r="F900" s="300" t="s">
        <v>100</v>
      </c>
      <c r="G900" s="72" t="s">
        <v>1253</v>
      </c>
      <c r="H900" s="482" t="s">
        <v>196</v>
      </c>
      <c r="I900" s="537">
        <v>0.4</v>
      </c>
      <c r="J900" s="526"/>
      <c r="K900" s="333">
        <f t="shared" si="39"/>
        <v>0</v>
      </c>
      <c r="L900" s="534" t="s">
        <v>147</v>
      </c>
      <c r="M900" s="540"/>
      <c r="N900" s="247">
        <f>IF(L900="nio",0,IF(L900&gt;0,L900*I900/P900,0))*VLOOKUP(B900,'2-Kosten per locatie'!$A$14:$C$31,3,FALSE)</f>
        <v>0</v>
      </c>
      <c r="O900" s="247">
        <f>IF(M900&gt;0,M900*I900/Q900,0)*VLOOKUP(B900,'2-Kosten per locatie'!$A$14:$C$31,3,FALSE)</f>
        <v>0</v>
      </c>
      <c r="P900" s="334">
        <f>IF(L900="nio",0,IF(L900&gt;0,VLOOKUP(F900,'3-Productie normen'!A:O,VLOOKUP(L900,'3-Productie normen'!$B$38:$C$48,2,FALSE),FALSE)))*J900</f>
        <v>0</v>
      </c>
      <c r="Q900" s="334">
        <f t="shared" si="40"/>
        <v>0</v>
      </c>
      <c r="R900" s="335" t="str">
        <f>VLOOKUP(F900,'3-Productie normen'!A:P,16,FALSE)</f>
        <v>nvt</v>
      </c>
      <c r="S900" s="335"/>
      <c r="U900" s="336">
        <f t="shared" si="41"/>
        <v>0</v>
      </c>
      <c r="V900" s="2"/>
    </row>
    <row r="901" spans="1:22" ht="14.1" customHeight="1">
      <c r="A901" s="75">
        <v>901</v>
      </c>
      <c r="B901" s="72" t="s">
        <v>49</v>
      </c>
      <c r="C901" s="539" t="s">
        <v>135</v>
      </c>
      <c r="D901" s="415" t="s">
        <v>165</v>
      </c>
      <c r="E901" s="72" t="s">
        <v>1270</v>
      </c>
      <c r="F901" s="300" t="s">
        <v>76</v>
      </c>
      <c r="G901" s="72" t="s">
        <v>1251</v>
      </c>
      <c r="H901" s="482" t="s">
        <v>196</v>
      </c>
      <c r="I901" s="537">
        <v>11.3</v>
      </c>
      <c r="J901" s="526"/>
      <c r="K901" s="333">
        <f t="shared" si="39"/>
        <v>120</v>
      </c>
      <c r="L901" s="534">
        <v>120</v>
      </c>
      <c r="M901" s="540"/>
      <c r="N901" s="247" t="e">
        <f>IF(L901="nio",0,IF(L901&gt;0,L901*I901/P901,0))*VLOOKUP(B901,'2-Kosten per locatie'!$A$14:$C$31,3,FALSE)</f>
        <v>#DIV/0!</v>
      </c>
      <c r="O901" s="247">
        <f>IF(M901&gt;0,M901*I901/Q901,0)*VLOOKUP(B901,'2-Kosten per locatie'!$A$14:$C$31,3,FALSE)</f>
        <v>0</v>
      </c>
      <c r="P901" s="334">
        <f>IF(L901="nio",0,IF(L901&gt;0,VLOOKUP(F901,'3-Productie normen'!A:O,VLOOKUP(L901,'3-Productie normen'!$B$38:$C$48,2,FALSE),FALSE)))*J901</f>
        <v>0</v>
      </c>
      <c r="Q901" s="334">
        <f t="shared" si="40"/>
        <v>0</v>
      </c>
      <c r="R901" s="335" t="str">
        <f>VLOOKUP(F901,'3-Productie normen'!A:P,16,FALSE)</f>
        <v>B</v>
      </c>
      <c r="S901" s="335"/>
      <c r="U901" s="336">
        <f t="shared" si="41"/>
        <v>1356</v>
      </c>
      <c r="V901" s="2"/>
    </row>
    <row r="902" spans="1:22" ht="14.1" customHeight="1">
      <c r="A902" s="75">
        <v>902</v>
      </c>
      <c r="B902" s="72" t="s">
        <v>49</v>
      </c>
      <c r="C902" s="539" t="s">
        <v>135</v>
      </c>
      <c r="D902" s="415" t="s">
        <v>166</v>
      </c>
      <c r="E902" s="72" t="s">
        <v>1271</v>
      </c>
      <c r="F902" s="72" t="s">
        <v>76</v>
      </c>
      <c r="G902" s="72" t="s">
        <v>311</v>
      </c>
      <c r="H902" s="482" t="s">
        <v>138</v>
      </c>
      <c r="I902" s="537">
        <v>8</v>
      </c>
      <c r="J902" s="526"/>
      <c r="K902" s="333">
        <f t="shared" si="39"/>
        <v>120</v>
      </c>
      <c r="L902" s="534">
        <v>120</v>
      </c>
      <c r="M902" s="540"/>
      <c r="N902" s="247" t="e">
        <f>IF(L902="nio",0,IF(L902&gt;0,L902*I902/P902,0))*VLOOKUP(B902,'2-Kosten per locatie'!$A$14:$C$31,3,FALSE)</f>
        <v>#DIV/0!</v>
      </c>
      <c r="O902" s="247">
        <f>IF(M902&gt;0,M902*I902/Q902,0)*VLOOKUP(B902,'2-Kosten per locatie'!$A$14:$C$31,3,FALSE)</f>
        <v>0</v>
      </c>
      <c r="P902" s="334">
        <f>IF(L902="nio",0,IF(L902&gt;0,VLOOKUP(F902,'3-Productie normen'!A:O,VLOOKUP(L902,'3-Productie normen'!$B$38:$C$48,2,FALSE),FALSE)))*J902</f>
        <v>0</v>
      </c>
      <c r="Q902" s="334">
        <f t="shared" si="40"/>
        <v>0</v>
      </c>
      <c r="R902" s="335" t="str">
        <f>VLOOKUP(F902,'3-Productie normen'!A:P,16,FALSE)</f>
        <v>B</v>
      </c>
      <c r="S902" s="335"/>
      <c r="U902" s="336">
        <f t="shared" si="41"/>
        <v>960</v>
      </c>
      <c r="V902" s="2"/>
    </row>
    <row r="903" spans="1:22" ht="14.1" customHeight="1">
      <c r="A903" s="75">
        <v>903</v>
      </c>
      <c r="B903" s="72" t="s">
        <v>49</v>
      </c>
      <c r="C903" s="539" t="s">
        <v>135</v>
      </c>
      <c r="D903" s="415" t="s">
        <v>1274</v>
      </c>
      <c r="E903" s="72" t="s">
        <v>1273</v>
      </c>
      <c r="F903" s="300" t="s">
        <v>100</v>
      </c>
      <c r="G903" s="72" t="s">
        <v>1253</v>
      </c>
      <c r="H903" s="482" t="s">
        <v>196</v>
      </c>
      <c r="I903" s="537">
        <v>0.4</v>
      </c>
      <c r="J903" s="526"/>
      <c r="K903" s="333">
        <f t="shared" si="39"/>
        <v>0</v>
      </c>
      <c r="L903" s="534" t="s">
        <v>147</v>
      </c>
      <c r="M903" s="540"/>
      <c r="N903" s="247">
        <f>IF(L903="nio",0,IF(L903&gt;0,L903*I903/P903,0))*VLOOKUP(B903,'2-Kosten per locatie'!$A$14:$C$31,3,FALSE)</f>
        <v>0</v>
      </c>
      <c r="O903" s="247">
        <f>IF(M903&gt;0,M903*I903/Q903,0)*VLOOKUP(B903,'2-Kosten per locatie'!$A$14:$C$31,3,FALSE)</f>
        <v>0</v>
      </c>
      <c r="P903" s="334">
        <f>IF(L903="nio",0,IF(L903&gt;0,VLOOKUP(F903,'3-Productie normen'!A:O,VLOOKUP(L903,'3-Productie normen'!$B$38:$C$48,2,FALSE),FALSE)))*J903</f>
        <v>0</v>
      </c>
      <c r="Q903" s="334">
        <f t="shared" si="40"/>
        <v>0</v>
      </c>
      <c r="R903" s="335" t="str">
        <f>VLOOKUP(F903,'3-Productie normen'!A:P,16,FALSE)</f>
        <v>nvt</v>
      </c>
      <c r="S903" s="335"/>
      <c r="U903" s="336">
        <f t="shared" si="41"/>
        <v>0</v>
      </c>
      <c r="V903" s="2"/>
    </row>
    <row r="904" spans="1:22" ht="14.1" customHeight="1">
      <c r="A904" s="75">
        <v>904</v>
      </c>
      <c r="B904" s="72" t="s">
        <v>49</v>
      </c>
      <c r="C904" s="539" t="s">
        <v>135</v>
      </c>
      <c r="D904" s="415" t="s">
        <v>167</v>
      </c>
      <c r="E904" s="72" t="s">
        <v>1275</v>
      </c>
      <c r="F904" s="72" t="s">
        <v>89</v>
      </c>
      <c r="G904" s="72" t="s">
        <v>311</v>
      </c>
      <c r="H904" s="482" t="s">
        <v>138</v>
      </c>
      <c r="I904" s="537">
        <v>51.8</v>
      </c>
      <c r="J904" s="526"/>
      <c r="K904" s="333">
        <f t="shared" ref="K904:K967" si="42">SUM(L904:M904)</f>
        <v>200</v>
      </c>
      <c r="L904" s="534">
        <v>200</v>
      </c>
      <c r="M904" s="540"/>
      <c r="N904" s="247" t="e">
        <f>IF(L904="nio",0,IF(L904&gt;0,L904*I904/P904,0))*VLOOKUP(B904,'2-Kosten per locatie'!$A$14:$C$31,3,FALSE)</f>
        <v>#DIV/0!</v>
      </c>
      <c r="O904" s="247">
        <f>IF(M904&gt;0,M904*I904/Q904,0)*VLOOKUP(B904,'2-Kosten per locatie'!$A$14:$C$31,3,FALSE)</f>
        <v>0</v>
      </c>
      <c r="P904" s="334">
        <f>IF(L904="nio",0,IF(L904&gt;0,VLOOKUP(F904,'3-Productie normen'!A:O,VLOOKUP(L904,'3-Productie normen'!$B$38:$C$48,2,FALSE),FALSE)))*J904</f>
        <v>0</v>
      </c>
      <c r="Q904" s="334">
        <f t="shared" ref="Q904:Q967" si="43">IF(M904&gt;0,P904*$Q$8,0)</f>
        <v>0</v>
      </c>
      <c r="R904" s="335" t="str">
        <f>VLOOKUP(F904,'3-Productie normen'!A:P,16,FALSE)</f>
        <v>L</v>
      </c>
      <c r="S904" s="335"/>
      <c r="U904" s="336">
        <f t="shared" ref="U904:U967" si="44">K904*I904</f>
        <v>10360</v>
      </c>
      <c r="V904" s="2"/>
    </row>
    <row r="905" spans="1:22" ht="14.1" customHeight="1">
      <c r="A905" s="75">
        <v>905</v>
      </c>
      <c r="B905" s="72" t="s">
        <v>49</v>
      </c>
      <c r="C905" s="539" t="s">
        <v>135</v>
      </c>
      <c r="D905" s="415" t="s">
        <v>169</v>
      </c>
      <c r="E905" s="72" t="s">
        <v>1276</v>
      </c>
      <c r="F905" s="72" t="s">
        <v>89</v>
      </c>
      <c r="G905" s="72" t="s">
        <v>138</v>
      </c>
      <c r="H905" s="482" t="s">
        <v>138</v>
      </c>
      <c r="I905" s="537">
        <v>79.7</v>
      </c>
      <c r="J905" s="526"/>
      <c r="K905" s="333">
        <f t="shared" si="42"/>
        <v>200</v>
      </c>
      <c r="L905" s="534">
        <v>200</v>
      </c>
      <c r="M905" s="540"/>
      <c r="N905" s="247" t="e">
        <f>IF(L905="nio",0,IF(L905&gt;0,L905*I905/P905,0))*VLOOKUP(B905,'2-Kosten per locatie'!$A$14:$C$31,3,FALSE)</f>
        <v>#DIV/0!</v>
      </c>
      <c r="O905" s="247">
        <f>IF(M905&gt;0,M905*I905/Q905,0)*VLOOKUP(B905,'2-Kosten per locatie'!$A$14:$C$31,3,FALSE)</f>
        <v>0</v>
      </c>
      <c r="P905" s="334">
        <f>IF(L905="nio",0,IF(L905&gt;0,VLOOKUP(F905,'3-Productie normen'!A:O,VLOOKUP(L905,'3-Productie normen'!$B$38:$C$48,2,FALSE),FALSE)))*J905</f>
        <v>0</v>
      </c>
      <c r="Q905" s="334">
        <f t="shared" si="43"/>
        <v>0</v>
      </c>
      <c r="R905" s="335" t="str">
        <f>VLOOKUP(F905,'3-Productie normen'!A:P,16,FALSE)</f>
        <v>L</v>
      </c>
      <c r="S905" s="335"/>
      <c r="U905" s="336">
        <f t="shared" si="44"/>
        <v>15940</v>
      </c>
      <c r="V905" s="2"/>
    </row>
    <row r="906" spans="1:22" ht="14.1" customHeight="1">
      <c r="A906" s="75">
        <v>906</v>
      </c>
      <c r="B906" s="72" t="s">
        <v>49</v>
      </c>
      <c r="C906" s="539" t="s">
        <v>135</v>
      </c>
      <c r="D906" s="415" t="s">
        <v>1277</v>
      </c>
      <c r="E906" s="72" t="s">
        <v>1278</v>
      </c>
      <c r="F906" s="300" t="s">
        <v>100</v>
      </c>
      <c r="G906" s="72" t="s">
        <v>1253</v>
      </c>
      <c r="H906" s="482" t="s">
        <v>196</v>
      </c>
      <c r="I906" s="537">
        <v>1.3</v>
      </c>
      <c r="J906" s="526"/>
      <c r="K906" s="333">
        <f t="shared" si="42"/>
        <v>0</v>
      </c>
      <c r="L906" s="534" t="s">
        <v>147</v>
      </c>
      <c r="M906" s="540"/>
      <c r="N906" s="247">
        <f>IF(L906="nio",0,IF(L906&gt;0,L906*I906/P906,0))*VLOOKUP(B906,'2-Kosten per locatie'!$A$14:$C$31,3,FALSE)</f>
        <v>0</v>
      </c>
      <c r="O906" s="247">
        <f>IF(M906&gt;0,M906*I906/Q906,0)*VLOOKUP(B906,'2-Kosten per locatie'!$A$14:$C$31,3,FALSE)</f>
        <v>0</v>
      </c>
      <c r="P906" s="334">
        <f>IF(L906="nio",0,IF(L906&gt;0,VLOOKUP(F906,'3-Productie normen'!A:O,VLOOKUP(L906,'3-Productie normen'!$B$38:$C$48,2,FALSE),FALSE)))*J906</f>
        <v>0</v>
      </c>
      <c r="Q906" s="334">
        <f t="shared" si="43"/>
        <v>0</v>
      </c>
      <c r="R906" s="335" t="str">
        <f>VLOOKUP(F906,'3-Productie normen'!A:P,16,FALSE)</f>
        <v>nvt</v>
      </c>
      <c r="S906" s="335"/>
      <c r="U906" s="336">
        <f t="shared" si="44"/>
        <v>0</v>
      </c>
      <c r="V906" s="2"/>
    </row>
    <row r="907" spans="1:22" ht="14.1" customHeight="1">
      <c r="A907" s="75">
        <v>907</v>
      </c>
      <c r="B907" s="72" t="s">
        <v>49</v>
      </c>
      <c r="C907" s="539" t="s">
        <v>135</v>
      </c>
      <c r="D907" s="415" t="s">
        <v>171</v>
      </c>
      <c r="E907" s="72" t="s">
        <v>1279</v>
      </c>
      <c r="F907" s="300" t="s">
        <v>100</v>
      </c>
      <c r="G907" s="72" t="s">
        <v>311</v>
      </c>
      <c r="H907" s="482" t="s">
        <v>138</v>
      </c>
      <c r="I907" s="537">
        <v>22.4</v>
      </c>
      <c r="J907" s="526"/>
      <c r="K907" s="333">
        <f t="shared" si="42"/>
        <v>0</v>
      </c>
      <c r="L907" s="534" t="s">
        <v>147</v>
      </c>
      <c r="M907" s="540"/>
      <c r="N907" s="247">
        <f>IF(L907="nio",0,IF(L907&gt;0,L907*I907/P907,0))*VLOOKUP(B907,'2-Kosten per locatie'!$A$14:$C$31,3,FALSE)</f>
        <v>0</v>
      </c>
      <c r="O907" s="247">
        <f>IF(M907&gt;0,M907*I907/Q907,0)*VLOOKUP(B907,'2-Kosten per locatie'!$A$14:$C$31,3,FALSE)</f>
        <v>0</v>
      </c>
      <c r="P907" s="334">
        <f>IF(L907="nio",0,IF(L907&gt;0,VLOOKUP(F907,'3-Productie normen'!A:O,VLOOKUP(L907,'3-Productie normen'!$B$38:$C$48,2,FALSE),FALSE)))*J907</f>
        <v>0</v>
      </c>
      <c r="Q907" s="334">
        <f t="shared" si="43"/>
        <v>0</v>
      </c>
      <c r="R907" s="335" t="str">
        <f>VLOOKUP(F907,'3-Productie normen'!A:P,16,FALSE)</f>
        <v>nvt</v>
      </c>
      <c r="S907" s="335"/>
      <c r="U907" s="336">
        <f t="shared" si="44"/>
        <v>0</v>
      </c>
      <c r="V907" s="2"/>
    </row>
    <row r="908" spans="1:22" ht="14.1" customHeight="1">
      <c r="A908" s="75">
        <v>908</v>
      </c>
      <c r="B908" s="72" t="s">
        <v>49</v>
      </c>
      <c r="C908" s="539" t="s">
        <v>135</v>
      </c>
      <c r="D908" s="415" t="s">
        <v>172</v>
      </c>
      <c r="E908" s="72" t="s">
        <v>1280</v>
      </c>
      <c r="F908" s="72" t="s">
        <v>76</v>
      </c>
      <c r="G908" s="72" t="s">
        <v>240</v>
      </c>
      <c r="H908" s="482" t="s">
        <v>196</v>
      </c>
      <c r="I908" s="537">
        <v>75.599999999999994</v>
      </c>
      <c r="J908" s="526"/>
      <c r="K908" s="333">
        <f t="shared" si="42"/>
        <v>120</v>
      </c>
      <c r="L908" s="534">
        <v>120</v>
      </c>
      <c r="M908" s="540"/>
      <c r="N908" s="247" t="e">
        <f>IF(L908="nio",0,IF(L908&gt;0,L908*I908/P908,0))*VLOOKUP(B908,'2-Kosten per locatie'!$A$14:$C$31,3,FALSE)</f>
        <v>#DIV/0!</v>
      </c>
      <c r="O908" s="247">
        <f>IF(M908&gt;0,M908*I908/Q908,0)*VLOOKUP(B908,'2-Kosten per locatie'!$A$14:$C$31,3,FALSE)</f>
        <v>0</v>
      </c>
      <c r="P908" s="334">
        <f>IF(L908="nio",0,IF(L908&gt;0,VLOOKUP(F908,'3-Productie normen'!A:O,VLOOKUP(L908,'3-Productie normen'!$B$38:$C$48,2,FALSE),FALSE)))*J908</f>
        <v>0</v>
      </c>
      <c r="Q908" s="334">
        <f t="shared" si="43"/>
        <v>0</v>
      </c>
      <c r="R908" s="335" t="str">
        <f>VLOOKUP(F908,'3-Productie normen'!A:P,16,FALSE)</f>
        <v>B</v>
      </c>
      <c r="S908" s="335"/>
      <c r="U908" s="336">
        <f t="shared" si="44"/>
        <v>9072</v>
      </c>
      <c r="V908" s="2"/>
    </row>
    <row r="909" spans="1:22" ht="14.1" customHeight="1">
      <c r="A909" s="75">
        <v>909</v>
      </c>
      <c r="B909" s="72" t="s">
        <v>49</v>
      </c>
      <c r="C909" s="539" t="s">
        <v>135</v>
      </c>
      <c r="D909" s="415" t="s">
        <v>173</v>
      </c>
      <c r="E909" s="72" t="s">
        <v>198</v>
      </c>
      <c r="F909" s="72" t="s">
        <v>86</v>
      </c>
      <c r="G909" s="72" t="s">
        <v>311</v>
      </c>
      <c r="H909" s="482" t="s">
        <v>138</v>
      </c>
      <c r="I909" s="537">
        <v>39.6</v>
      </c>
      <c r="J909" s="526"/>
      <c r="K909" s="333">
        <f t="shared" si="42"/>
        <v>200</v>
      </c>
      <c r="L909" s="534">
        <v>200</v>
      </c>
      <c r="M909" s="540"/>
      <c r="N909" s="247" t="e">
        <f>IF(L909="nio",0,IF(L909&gt;0,L909*I909/P909,0))*VLOOKUP(B909,'2-Kosten per locatie'!$A$14:$C$31,3,FALSE)</f>
        <v>#DIV/0!</v>
      </c>
      <c r="O909" s="247">
        <f>IF(M909&gt;0,M909*I909/Q909,0)*VLOOKUP(B909,'2-Kosten per locatie'!$A$14:$C$31,3,FALSE)</f>
        <v>0</v>
      </c>
      <c r="P909" s="334">
        <f>IF(L909="nio",0,IF(L909&gt;0,VLOOKUP(F909,'3-Productie normen'!A:O,VLOOKUP(L909,'3-Productie normen'!$B$38:$C$48,2,FALSE),FALSE)))*J909</f>
        <v>0</v>
      </c>
      <c r="Q909" s="334">
        <f t="shared" si="43"/>
        <v>0</v>
      </c>
      <c r="R909" s="335" t="str">
        <f>VLOOKUP(F909,'3-Productie normen'!A:P,16,FALSE)</f>
        <v>V</v>
      </c>
      <c r="S909" s="335"/>
      <c r="U909" s="336">
        <f t="shared" si="44"/>
        <v>7920</v>
      </c>
      <c r="V909" s="2"/>
    </row>
    <row r="910" spans="1:22" ht="14.1" customHeight="1">
      <c r="A910" s="75">
        <v>910</v>
      </c>
      <c r="B910" s="72" t="s">
        <v>49</v>
      </c>
      <c r="C910" s="539" t="s">
        <v>135</v>
      </c>
      <c r="D910" s="415" t="s">
        <v>175</v>
      </c>
      <c r="E910" s="72" t="s">
        <v>1281</v>
      </c>
      <c r="F910" s="300" t="s">
        <v>100</v>
      </c>
      <c r="G910" s="72" t="s">
        <v>311</v>
      </c>
      <c r="H910" s="482" t="s">
        <v>138</v>
      </c>
      <c r="I910" s="537">
        <v>22.6</v>
      </c>
      <c r="J910" s="526"/>
      <c r="K910" s="333">
        <f t="shared" si="42"/>
        <v>0</v>
      </c>
      <c r="L910" s="534" t="s">
        <v>147</v>
      </c>
      <c r="M910" s="540"/>
      <c r="N910" s="247">
        <f>IF(L910="nio",0,IF(L910&gt;0,L910*I910/P910,0))*VLOOKUP(B910,'2-Kosten per locatie'!$A$14:$C$31,3,FALSE)</f>
        <v>0</v>
      </c>
      <c r="O910" s="247">
        <f>IF(M910&gt;0,M910*I910/Q910,0)*VLOOKUP(B910,'2-Kosten per locatie'!$A$14:$C$31,3,FALSE)</f>
        <v>0</v>
      </c>
      <c r="P910" s="334">
        <f>IF(L910="nio",0,IF(L910&gt;0,VLOOKUP(F910,'3-Productie normen'!A:O,VLOOKUP(L910,'3-Productie normen'!$B$38:$C$48,2,FALSE),FALSE)))*J910</f>
        <v>0</v>
      </c>
      <c r="Q910" s="334">
        <f t="shared" si="43"/>
        <v>0</v>
      </c>
      <c r="R910" s="335" t="str">
        <f>VLOOKUP(F910,'3-Productie normen'!A:P,16,FALSE)</f>
        <v>nvt</v>
      </c>
      <c r="S910" s="335"/>
      <c r="U910" s="336">
        <f t="shared" si="44"/>
        <v>0</v>
      </c>
      <c r="V910" s="2"/>
    </row>
    <row r="911" spans="1:22" ht="14.1" customHeight="1">
      <c r="A911" s="75">
        <v>911</v>
      </c>
      <c r="B911" s="72" t="s">
        <v>49</v>
      </c>
      <c r="C911" s="539" t="s">
        <v>135</v>
      </c>
      <c r="D911" s="415" t="s">
        <v>1282</v>
      </c>
      <c r="E911" s="72" t="s">
        <v>1283</v>
      </c>
      <c r="F911" s="300" t="s">
        <v>100</v>
      </c>
      <c r="G911" s="72" t="s">
        <v>311</v>
      </c>
      <c r="H911" s="482" t="s">
        <v>138</v>
      </c>
      <c r="I911" s="537">
        <v>14.4</v>
      </c>
      <c r="J911" s="526"/>
      <c r="K911" s="333">
        <f t="shared" si="42"/>
        <v>0</v>
      </c>
      <c r="L911" s="534" t="s">
        <v>147</v>
      </c>
      <c r="M911" s="534"/>
      <c r="N911" s="247">
        <f>IF(L911="nio",0,IF(L911&gt;0,L911*I911/P911,0))*VLOOKUP(B911,'2-Kosten per locatie'!$A$14:$C$31,3,FALSE)</f>
        <v>0</v>
      </c>
      <c r="O911" s="247">
        <f>IF(M911&gt;0,M911*I911/Q911,0)*VLOOKUP(B911,'2-Kosten per locatie'!$A$14:$C$31,3,FALSE)</f>
        <v>0</v>
      </c>
      <c r="P911" s="334">
        <f>IF(L911="nio",0,IF(L911&gt;0,VLOOKUP(F911,'3-Productie normen'!A:O,VLOOKUP(L911,'3-Productie normen'!$B$38:$C$48,2,FALSE),FALSE)))*J911</f>
        <v>0</v>
      </c>
      <c r="Q911" s="334">
        <f t="shared" si="43"/>
        <v>0</v>
      </c>
      <c r="R911" s="335" t="str">
        <f>VLOOKUP(F911,'3-Productie normen'!A:P,16,FALSE)</f>
        <v>nvt</v>
      </c>
      <c r="S911" s="335"/>
      <c r="U911" s="336">
        <f t="shared" si="44"/>
        <v>0</v>
      </c>
      <c r="V911" s="2"/>
    </row>
    <row r="912" spans="1:22" ht="14.1" customHeight="1">
      <c r="A912" s="75">
        <v>912</v>
      </c>
      <c r="B912" s="72" t="s">
        <v>49</v>
      </c>
      <c r="C912" s="539" t="s">
        <v>135</v>
      </c>
      <c r="D912" s="415" t="s">
        <v>180</v>
      </c>
      <c r="E912" s="72" t="s">
        <v>1284</v>
      </c>
      <c r="F912" s="300" t="s">
        <v>100</v>
      </c>
      <c r="G912" s="72" t="s">
        <v>311</v>
      </c>
      <c r="H912" s="482" t="s">
        <v>138</v>
      </c>
      <c r="I912" s="537">
        <v>37.700000000000003</v>
      </c>
      <c r="J912" s="526"/>
      <c r="K912" s="333">
        <f t="shared" si="42"/>
        <v>0</v>
      </c>
      <c r="L912" s="534" t="s">
        <v>147</v>
      </c>
      <c r="M912" s="534"/>
      <c r="N912" s="247">
        <f>IF(L912="nio",0,IF(L912&gt;0,L912*I912/P912,0))*VLOOKUP(B912,'2-Kosten per locatie'!$A$14:$C$31,3,FALSE)</f>
        <v>0</v>
      </c>
      <c r="O912" s="247">
        <f>IF(M912&gt;0,M912*I912/Q912,0)*VLOOKUP(B912,'2-Kosten per locatie'!$A$14:$C$31,3,FALSE)</f>
        <v>0</v>
      </c>
      <c r="P912" s="334">
        <f>IF(L912="nio",0,IF(L912&gt;0,VLOOKUP(F912,'3-Productie normen'!A:O,VLOOKUP(L912,'3-Productie normen'!$B$38:$C$48,2,FALSE),FALSE)))*J912</f>
        <v>0</v>
      </c>
      <c r="Q912" s="334">
        <f t="shared" si="43"/>
        <v>0</v>
      </c>
      <c r="R912" s="335" t="str">
        <f>VLOOKUP(F912,'3-Productie normen'!A:P,16,FALSE)</f>
        <v>nvt</v>
      </c>
      <c r="S912" s="335"/>
      <c r="U912" s="336">
        <f t="shared" si="44"/>
        <v>0</v>
      </c>
      <c r="V912" s="2"/>
    </row>
    <row r="913" spans="1:22" ht="14.1" customHeight="1">
      <c r="A913" s="75">
        <v>913</v>
      </c>
      <c r="B913" s="72" t="s">
        <v>49</v>
      </c>
      <c r="C913" s="539" t="s">
        <v>135</v>
      </c>
      <c r="D913" s="415" t="s">
        <v>182</v>
      </c>
      <c r="E913" s="72" t="s">
        <v>1285</v>
      </c>
      <c r="F913" s="300" t="s">
        <v>100</v>
      </c>
      <c r="G913" s="72" t="s">
        <v>1246</v>
      </c>
      <c r="H913" s="482" t="s">
        <v>196</v>
      </c>
      <c r="I913" s="537">
        <v>56.9</v>
      </c>
      <c r="J913" s="526"/>
      <c r="K913" s="333">
        <f t="shared" si="42"/>
        <v>0</v>
      </c>
      <c r="L913" s="534" t="s">
        <v>147</v>
      </c>
      <c r="M913" s="534"/>
      <c r="N913" s="247">
        <f>IF(L913="nio",0,IF(L913&gt;0,L913*I913/P913,0))*VLOOKUP(B913,'2-Kosten per locatie'!$A$14:$C$31,3,FALSE)</f>
        <v>0</v>
      </c>
      <c r="O913" s="247">
        <f>IF(M913&gt;0,M913*I913/Q913,0)*VLOOKUP(B913,'2-Kosten per locatie'!$A$14:$C$31,3,FALSE)</f>
        <v>0</v>
      </c>
      <c r="P913" s="334">
        <f>IF(L913="nio",0,IF(L913&gt;0,VLOOKUP(F913,'3-Productie normen'!A:O,VLOOKUP(L913,'3-Productie normen'!$B$38:$C$48,2,FALSE),FALSE)))*J913</f>
        <v>0</v>
      </c>
      <c r="Q913" s="334">
        <f t="shared" si="43"/>
        <v>0</v>
      </c>
      <c r="R913" s="335" t="str">
        <f>VLOOKUP(F913,'3-Productie normen'!A:P,16,FALSE)</f>
        <v>nvt</v>
      </c>
      <c r="S913" s="335"/>
      <c r="U913" s="336">
        <f t="shared" si="44"/>
        <v>0</v>
      </c>
      <c r="V913" s="2"/>
    </row>
    <row r="914" spans="1:22" ht="14.1" customHeight="1">
      <c r="A914" s="75">
        <v>914</v>
      </c>
      <c r="B914" s="72" t="s">
        <v>49</v>
      </c>
      <c r="C914" s="539" t="s">
        <v>135</v>
      </c>
      <c r="D914" s="415" t="s">
        <v>1286</v>
      </c>
      <c r="E914" s="72" t="s">
        <v>1287</v>
      </c>
      <c r="F914" s="300" t="s">
        <v>100</v>
      </c>
      <c r="G914" s="72" t="s">
        <v>1253</v>
      </c>
      <c r="H914" s="482" t="s">
        <v>196</v>
      </c>
      <c r="I914" s="537">
        <v>13.2</v>
      </c>
      <c r="J914" s="526"/>
      <c r="K914" s="333">
        <f t="shared" si="42"/>
        <v>0</v>
      </c>
      <c r="L914" s="534" t="s">
        <v>147</v>
      </c>
      <c r="M914" s="534"/>
      <c r="N914" s="247">
        <f>IF(L914="nio",0,IF(L914&gt;0,L914*I914/P914,0))*VLOOKUP(B914,'2-Kosten per locatie'!$A$14:$C$31,3,FALSE)</f>
        <v>0</v>
      </c>
      <c r="O914" s="247">
        <f>IF(M914&gt;0,M914*I914/Q914,0)*VLOOKUP(B914,'2-Kosten per locatie'!$A$14:$C$31,3,FALSE)</f>
        <v>0</v>
      </c>
      <c r="P914" s="334">
        <f>IF(L914="nio",0,IF(L914&gt;0,VLOOKUP(F914,'3-Productie normen'!A:O,VLOOKUP(L914,'3-Productie normen'!$B$38:$C$48,2,FALSE),FALSE)))*J914</f>
        <v>0</v>
      </c>
      <c r="Q914" s="334">
        <f t="shared" si="43"/>
        <v>0</v>
      </c>
      <c r="R914" s="335" t="str">
        <f>VLOOKUP(F914,'3-Productie normen'!A:P,16,FALSE)</f>
        <v>nvt</v>
      </c>
      <c r="S914" s="335"/>
      <c r="U914" s="336">
        <f t="shared" si="44"/>
        <v>0</v>
      </c>
      <c r="V914" s="2"/>
    </row>
    <row r="915" spans="1:22" ht="14.1" customHeight="1">
      <c r="A915" s="75">
        <v>915</v>
      </c>
      <c r="B915" s="72" t="s">
        <v>49</v>
      </c>
      <c r="C915" s="539" t="s">
        <v>135</v>
      </c>
      <c r="D915" s="415" t="s">
        <v>1288</v>
      </c>
      <c r="E915" s="72" t="s">
        <v>1289</v>
      </c>
      <c r="F915" s="300" t="s">
        <v>100</v>
      </c>
      <c r="G915" s="72" t="s">
        <v>1253</v>
      </c>
      <c r="H915" s="482" t="s">
        <v>196</v>
      </c>
      <c r="I915" s="537">
        <v>4.5999999999999996</v>
      </c>
      <c r="J915" s="526"/>
      <c r="K915" s="333">
        <f t="shared" si="42"/>
        <v>0</v>
      </c>
      <c r="L915" s="534" t="s">
        <v>147</v>
      </c>
      <c r="M915" s="534"/>
      <c r="N915" s="247">
        <f>IF(L915="nio",0,IF(L915&gt;0,L915*I915/P915,0))*VLOOKUP(B915,'2-Kosten per locatie'!$A$14:$C$31,3,FALSE)</f>
        <v>0</v>
      </c>
      <c r="O915" s="247">
        <f>IF(M915&gt;0,M915*I915/Q915,0)*VLOOKUP(B915,'2-Kosten per locatie'!$A$14:$C$31,3,FALSE)</f>
        <v>0</v>
      </c>
      <c r="P915" s="334">
        <f>IF(L915="nio",0,IF(L915&gt;0,VLOOKUP(F915,'3-Productie normen'!A:O,VLOOKUP(L915,'3-Productie normen'!$B$38:$C$48,2,FALSE),FALSE)))*J915</f>
        <v>0</v>
      </c>
      <c r="Q915" s="334">
        <f t="shared" si="43"/>
        <v>0</v>
      </c>
      <c r="R915" s="335" t="str">
        <f>VLOOKUP(F915,'3-Productie normen'!A:P,16,FALSE)</f>
        <v>nvt</v>
      </c>
      <c r="S915" s="335"/>
      <c r="U915" s="336">
        <f t="shared" si="44"/>
        <v>0</v>
      </c>
      <c r="V915" s="2"/>
    </row>
    <row r="916" spans="1:22" ht="14.1" customHeight="1">
      <c r="A916" s="75">
        <v>916</v>
      </c>
      <c r="B916" s="72" t="s">
        <v>49</v>
      </c>
      <c r="C916" s="539" t="s">
        <v>135</v>
      </c>
      <c r="D916" s="415" t="s">
        <v>1290</v>
      </c>
      <c r="E916" s="72" t="s">
        <v>1291</v>
      </c>
      <c r="F916" s="300" t="s">
        <v>100</v>
      </c>
      <c r="G916" s="72" t="s">
        <v>1246</v>
      </c>
      <c r="H916" s="482" t="s">
        <v>196</v>
      </c>
      <c r="I916" s="537">
        <v>19</v>
      </c>
      <c r="J916" s="526"/>
      <c r="K916" s="333">
        <f t="shared" si="42"/>
        <v>0</v>
      </c>
      <c r="L916" s="534" t="s">
        <v>147</v>
      </c>
      <c r="M916" s="534"/>
      <c r="N916" s="247">
        <f>IF(L916="nio",0,IF(L916&gt;0,L916*I916/P916,0))*VLOOKUP(B916,'2-Kosten per locatie'!$A$14:$C$31,3,FALSE)</f>
        <v>0</v>
      </c>
      <c r="O916" s="247">
        <f>IF(M916&gt;0,M916*I916/Q916,0)*VLOOKUP(B916,'2-Kosten per locatie'!$A$14:$C$31,3,FALSE)</f>
        <v>0</v>
      </c>
      <c r="P916" s="334">
        <f>IF(L916="nio",0,IF(L916&gt;0,VLOOKUP(F916,'3-Productie normen'!A:O,VLOOKUP(L916,'3-Productie normen'!$B$38:$C$48,2,FALSE),FALSE)))*J916</f>
        <v>0</v>
      </c>
      <c r="Q916" s="334">
        <f t="shared" si="43"/>
        <v>0</v>
      </c>
      <c r="R916" s="335" t="str">
        <f>VLOOKUP(F916,'3-Productie normen'!A:P,16,FALSE)</f>
        <v>nvt</v>
      </c>
      <c r="S916" s="335"/>
      <c r="U916" s="336">
        <f t="shared" si="44"/>
        <v>0</v>
      </c>
      <c r="V916" s="2"/>
    </row>
    <row r="917" spans="1:22" ht="14.1" customHeight="1">
      <c r="A917" s="75">
        <v>917</v>
      </c>
      <c r="B917" s="72" t="s">
        <v>49</v>
      </c>
      <c r="C917" s="539" t="s">
        <v>135</v>
      </c>
      <c r="D917" s="415" t="s">
        <v>1292</v>
      </c>
      <c r="E917" s="72" t="s">
        <v>1293</v>
      </c>
      <c r="F917" s="300" t="s">
        <v>100</v>
      </c>
      <c r="G917" s="72" t="s">
        <v>1246</v>
      </c>
      <c r="H917" s="482" t="s">
        <v>196</v>
      </c>
      <c r="I917" s="537">
        <v>5.5</v>
      </c>
      <c r="J917" s="526"/>
      <c r="K917" s="333">
        <f t="shared" si="42"/>
        <v>0</v>
      </c>
      <c r="L917" s="534" t="s">
        <v>147</v>
      </c>
      <c r="M917" s="534"/>
      <c r="N917" s="247">
        <f>IF(L917="nio",0,IF(L917&gt;0,L917*I917/P917,0))*VLOOKUP(B917,'2-Kosten per locatie'!$A$14:$C$31,3,FALSE)</f>
        <v>0</v>
      </c>
      <c r="O917" s="247">
        <f>IF(M917&gt;0,M917*I917/Q917,0)*VLOOKUP(B917,'2-Kosten per locatie'!$A$14:$C$31,3,FALSE)</f>
        <v>0</v>
      </c>
      <c r="P917" s="334">
        <f>IF(L917="nio",0,IF(L917&gt;0,VLOOKUP(F917,'3-Productie normen'!A:O,VLOOKUP(L917,'3-Productie normen'!$B$38:$C$48,2,FALSE),FALSE)))*J917</f>
        <v>0</v>
      </c>
      <c r="Q917" s="334">
        <f t="shared" si="43"/>
        <v>0</v>
      </c>
      <c r="R917" s="335" t="str">
        <f>VLOOKUP(F917,'3-Productie normen'!A:P,16,FALSE)</f>
        <v>nvt</v>
      </c>
      <c r="S917" s="335"/>
      <c r="U917" s="336">
        <f t="shared" si="44"/>
        <v>0</v>
      </c>
      <c r="V917" s="2"/>
    </row>
    <row r="918" spans="1:22" ht="14.1" customHeight="1">
      <c r="A918" s="75">
        <v>918</v>
      </c>
      <c r="B918" s="72" t="s">
        <v>49</v>
      </c>
      <c r="C918" s="539" t="s">
        <v>135</v>
      </c>
      <c r="D918" s="415" t="s">
        <v>1294</v>
      </c>
      <c r="E918" s="72" t="s">
        <v>1295</v>
      </c>
      <c r="F918" s="72" t="s">
        <v>92</v>
      </c>
      <c r="G918" s="72" t="s">
        <v>1246</v>
      </c>
      <c r="H918" s="482" t="s">
        <v>196</v>
      </c>
      <c r="I918" s="537">
        <v>8</v>
      </c>
      <c r="J918" s="526"/>
      <c r="K918" s="333">
        <f t="shared" si="42"/>
        <v>40</v>
      </c>
      <c r="L918" s="534">
        <v>40</v>
      </c>
      <c r="M918" s="534"/>
      <c r="N918" s="247" t="e">
        <f>IF(L918="nio",0,IF(L918&gt;0,L918*I918/P918,0))*VLOOKUP(B918,'2-Kosten per locatie'!$A$14:$C$31,3,FALSE)</f>
        <v>#DIV/0!</v>
      </c>
      <c r="O918" s="247">
        <f>IF(M918&gt;0,M918*I918/Q918,0)*VLOOKUP(B918,'2-Kosten per locatie'!$A$14:$C$31,3,FALSE)</f>
        <v>0</v>
      </c>
      <c r="P918" s="334">
        <f>IF(L918="nio",0,IF(L918&gt;0,VLOOKUP(F918,'3-Productie normen'!A:O,VLOOKUP(L918,'3-Productie normen'!$B$38:$C$48,2,FALSE),FALSE)))*J918</f>
        <v>0</v>
      </c>
      <c r="Q918" s="334">
        <f t="shared" si="43"/>
        <v>0</v>
      </c>
      <c r="R918" s="335" t="str">
        <f>VLOOKUP(F918,'3-Productie normen'!A:P,16,FALSE)</f>
        <v>V</v>
      </c>
      <c r="S918" s="335"/>
      <c r="U918" s="336">
        <f t="shared" si="44"/>
        <v>320</v>
      </c>
      <c r="V918" s="2"/>
    </row>
    <row r="919" spans="1:22" ht="14.1" customHeight="1">
      <c r="A919" s="75">
        <v>919</v>
      </c>
      <c r="B919" s="72" t="s">
        <v>49</v>
      </c>
      <c r="C919" s="539" t="s">
        <v>135</v>
      </c>
      <c r="D919" s="415" t="s">
        <v>1296</v>
      </c>
      <c r="E919" s="72" t="s">
        <v>190</v>
      </c>
      <c r="F919" s="300" t="s">
        <v>100</v>
      </c>
      <c r="G919" s="72" t="s">
        <v>1246</v>
      </c>
      <c r="H919" s="482" t="s">
        <v>196</v>
      </c>
      <c r="I919" s="537">
        <v>2.5</v>
      </c>
      <c r="J919" s="526"/>
      <c r="K919" s="333">
        <f t="shared" si="42"/>
        <v>0</v>
      </c>
      <c r="L919" s="534" t="s">
        <v>147</v>
      </c>
      <c r="M919" s="534"/>
      <c r="N919" s="247">
        <f>IF(L919="nio",0,IF(L919&gt;0,L919*I919/P919,0))*VLOOKUP(B919,'2-Kosten per locatie'!$A$14:$C$31,3,FALSE)</f>
        <v>0</v>
      </c>
      <c r="O919" s="247">
        <f>IF(M919&gt;0,M919*I919/Q919,0)*VLOOKUP(B919,'2-Kosten per locatie'!$A$14:$C$31,3,FALSE)</f>
        <v>0</v>
      </c>
      <c r="P919" s="334">
        <f>IF(L919="nio",0,IF(L919&gt;0,VLOOKUP(F919,'3-Productie normen'!A:O,VLOOKUP(L919,'3-Productie normen'!$B$38:$C$48,2,FALSE),FALSE)))*J919</f>
        <v>0</v>
      </c>
      <c r="Q919" s="334">
        <f t="shared" si="43"/>
        <v>0</v>
      </c>
      <c r="R919" s="335" t="str">
        <f>VLOOKUP(F919,'3-Productie normen'!A:P,16,FALSE)</f>
        <v>nvt</v>
      </c>
      <c r="S919" s="335"/>
      <c r="U919" s="336">
        <f t="shared" si="44"/>
        <v>0</v>
      </c>
      <c r="V919" s="2"/>
    </row>
    <row r="920" spans="1:22" ht="14.1" customHeight="1">
      <c r="A920" s="75">
        <v>920</v>
      </c>
      <c r="B920" s="72" t="s">
        <v>49</v>
      </c>
      <c r="C920" s="539" t="s">
        <v>135</v>
      </c>
      <c r="D920" s="415" t="s">
        <v>1297</v>
      </c>
      <c r="E920" s="72" t="s">
        <v>1298</v>
      </c>
      <c r="F920" s="300" t="s">
        <v>100</v>
      </c>
      <c r="G920" s="72" t="s">
        <v>1246</v>
      </c>
      <c r="H920" s="482" t="s">
        <v>196</v>
      </c>
      <c r="I920" s="537">
        <v>6.9</v>
      </c>
      <c r="J920" s="526"/>
      <c r="K920" s="333">
        <f t="shared" si="42"/>
        <v>0</v>
      </c>
      <c r="L920" s="534" t="s">
        <v>147</v>
      </c>
      <c r="M920" s="534"/>
      <c r="N920" s="247">
        <f>IF(L920="nio",0,IF(L920&gt;0,L920*I920/P920,0))*VLOOKUP(B920,'2-Kosten per locatie'!$A$14:$C$31,3,FALSE)</f>
        <v>0</v>
      </c>
      <c r="O920" s="247">
        <f>IF(M920&gt;0,M920*I920/Q920,0)*VLOOKUP(B920,'2-Kosten per locatie'!$A$14:$C$31,3,FALSE)</f>
        <v>0</v>
      </c>
      <c r="P920" s="334">
        <f>IF(L920="nio",0,IF(L920&gt;0,VLOOKUP(F920,'3-Productie normen'!A:O,VLOOKUP(L920,'3-Productie normen'!$B$38:$C$48,2,FALSE),FALSE)))*J920</f>
        <v>0</v>
      </c>
      <c r="Q920" s="334">
        <f t="shared" si="43"/>
        <v>0</v>
      </c>
      <c r="R920" s="335" t="str">
        <f>VLOOKUP(F920,'3-Productie normen'!A:P,16,FALSE)</f>
        <v>nvt</v>
      </c>
      <c r="S920" s="335"/>
      <c r="U920" s="336">
        <f t="shared" si="44"/>
        <v>0</v>
      </c>
      <c r="V920" s="2"/>
    </row>
    <row r="921" spans="1:22" ht="14.1" customHeight="1">
      <c r="A921" s="75">
        <v>921</v>
      </c>
      <c r="B921" s="72" t="s">
        <v>49</v>
      </c>
      <c r="C921" s="539" t="s">
        <v>135</v>
      </c>
      <c r="D921" s="415" t="s">
        <v>1299</v>
      </c>
      <c r="E921" s="72" t="s">
        <v>1300</v>
      </c>
      <c r="F921" s="300" t="s">
        <v>76</v>
      </c>
      <c r="G921" s="72" t="s">
        <v>1246</v>
      </c>
      <c r="H921" s="482" t="s">
        <v>196</v>
      </c>
      <c r="I921" s="537">
        <v>4.2</v>
      </c>
      <c r="J921" s="526"/>
      <c r="K921" s="333">
        <f t="shared" si="42"/>
        <v>120</v>
      </c>
      <c r="L921" s="534">
        <v>120</v>
      </c>
      <c r="M921" s="534"/>
      <c r="N921" s="247" t="e">
        <f>IF(L921="nio",0,IF(L921&gt;0,L921*I921/P921,0))*VLOOKUP(B921,'2-Kosten per locatie'!$A$14:$C$31,3,FALSE)</f>
        <v>#DIV/0!</v>
      </c>
      <c r="O921" s="247">
        <f>IF(M921&gt;0,M921*I921/Q921,0)*VLOOKUP(B921,'2-Kosten per locatie'!$A$14:$C$31,3,FALSE)</f>
        <v>0</v>
      </c>
      <c r="P921" s="334">
        <f>IF(L921="nio",0,IF(L921&gt;0,VLOOKUP(F921,'3-Productie normen'!A:O,VLOOKUP(L921,'3-Productie normen'!$B$38:$C$48,2,FALSE),FALSE)))*J921</f>
        <v>0</v>
      </c>
      <c r="Q921" s="334">
        <f t="shared" si="43"/>
        <v>0</v>
      </c>
      <c r="R921" s="335" t="str">
        <f>VLOOKUP(F921,'3-Productie normen'!A:P,16,FALSE)</f>
        <v>B</v>
      </c>
      <c r="S921" s="335"/>
      <c r="U921" s="336">
        <f t="shared" si="44"/>
        <v>504</v>
      </c>
      <c r="V921" s="2"/>
    </row>
    <row r="922" spans="1:22" ht="14.1" customHeight="1">
      <c r="A922" s="75">
        <v>922</v>
      </c>
      <c r="B922" s="72" t="s">
        <v>49</v>
      </c>
      <c r="C922" s="539" t="s">
        <v>135</v>
      </c>
      <c r="D922" s="415" t="s">
        <v>1301</v>
      </c>
      <c r="E922" s="72" t="s">
        <v>1302</v>
      </c>
      <c r="F922" s="72" t="s">
        <v>88</v>
      </c>
      <c r="G922" s="72" t="s">
        <v>1246</v>
      </c>
      <c r="H922" s="482" t="s">
        <v>196</v>
      </c>
      <c r="I922" s="537">
        <v>11.7</v>
      </c>
      <c r="J922" s="526"/>
      <c r="K922" s="333">
        <f t="shared" si="42"/>
        <v>200</v>
      </c>
      <c r="L922" s="534">
        <v>200</v>
      </c>
      <c r="M922" s="534"/>
      <c r="N922" s="247" t="e">
        <f>IF(L922="nio",0,IF(L922&gt;0,L922*I922/P922,0))*VLOOKUP(B922,'2-Kosten per locatie'!$A$14:$C$31,3,FALSE)</f>
        <v>#DIV/0!</v>
      </c>
      <c r="O922" s="247">
        <f>IF(M922&gt;0,M922*I922/Q922,0)*VLOOKUP(B922,'2-Kosten per locatie'!$A$14:$C$31,3,FALSE)</f>
        <v>0</v>
      </c>
      <c r="P922" s="334">
        <f>IF(L922="nio",0,IF(L922&gt;0,VLOOKUP(F922,'3-Productie normen'!A:O,VLOOKUP(L922,'3-Productie normen'!$B$38:$C$48,2,FALSE),FALSE)))*J922</f>
        <v>0</v>
      </c>
      <c r="Q922" s="334">
        <f t="shared" si="43"/>
        <v>0</v>
      </c>
      <c r="R922" s="335" t="str">
        <f>VLOOKUP(F922,'3-Productie normen'!A:P,16,FALSE)</f>
        <v>S</v>
      </c>
      <c r="S922" s="335"/>
      <c r="U922" s="336">
        <f t="shared" si="44"/>
        <v>2340</v>
      </c>
      <c r="V922" s="2"/>
    </row>
    <row r="923" spans="1:22" ht="14.1" customHeight="1">
      <c r="A923" s="75">
        <v>923</v>
      </c>
      <c r="B923" s="72" t="s">
        <v>49</v>
      </c>
      <c r="C923" s="539" t="s">
        <v>135</v>
      </c>
      <c r="D923" s="415" t="s">
        <v>1303</v>
      </c>
      <c r="E923" s="72" t="s">
        <v>1304</v>
      </c>
      <c r="F923" s="72" t="s">
        <v>88</v>
      </c>
      <c r="G923" s="72" t="s">
        <v>1246</v>
      </c>
      <c r="H923" s="482" t="s">
        <v>196</v>
      </c>
      <c r="I923" s="537">
        <v>7.2</v>
      </c>
      <c r="J923" s="526"/>
      <c r="K923" s="333">
        <f t="shared" si="42"/>
        <v>200</v>
      </c>
      <c r="L923" s="534">
        <v>200</v>
      </c>
      <c r="M923" s="534"/>
      <c r="N923" s="247" t="e">
        <f>IF(L923="nio",0,IF(L923&gt;0,L923*I923/P923,0))*VLOOKUP(B923,'2-Kosten per locatie'!$A$14:$C$31,3,FALSE)</f>
        <v>#DIV/0!</v>
      </c>
      <c r="O923" s="247">
        <f>IF(M923&gt;0,M923*I923/Q923,0)*VLOOKUP(B923,'2-Kosten per locatie'!$A$14:$C$31,3,FALSE)</f>
        <v>0</v>
      </c>
      <c r="P923" s="334">
        <f>IF(L923="nio",0,IF(L923&gt;0,VLOOKUP(F923,'3-Productie normen'!A:O,VLOOKUP(L923,'3-Productie normen'!$B$38:$C$48,2,FALSE),FALSE)))*J923</f>
        <v>0</v>
      </c>
      <c r="Q923" s="334">
        <f t="shared" si="43"/>
        <v>0</v>
      </c>
      <c r="R923" s="335" t="str">
        <f>VLOOKUP(F923,'3-Productie normen'!A:P,16,FALSE)</f>
        <v>S</v>
      </c>
      <c r="S923" s="335"/>
      <c r="U923" s="336">
        <f t="shared" si="44"/>
        <v>1440</v>
      </c>
      <c r="V923" s="2"/>
    </row>
    <row r="924" spans="1:22" ht="14.1" customHeight="1">
      <c r="A924" s="75">
        <v>924</v>
      </c>
      <c r="B924" s="72" t="s">
        <v>49</v>
      </c>
      <c r="C924" s="539" t="s">
        <v>135</v>
      </c>
      <c r="D924" s="415" t="s">
        <v>1305</v>
      </c>
      <c r="E924" s="72" t="s">
        <v>1306</v>
      </c>
      <c r="F924" s="72" t="s">
        <v>88</v>
      </c>
      <c r="G924" s="72" t="s">
        <v>1246</v>
      </c>
      <c r="H924" s="482" t="s">
        <v>196</v>
      </c>
      <c r="I924" s="537">
        <v>11.3</v>
      </c>
      <c r="J924" s="526"/>
      <c r="K924" s="333">
        <f t="shared" si="42"/>
        <v>200</v>
      </c>
      <c r="L924" s="534">
        <v>200</v>
      </c>
      <c r="M924" s="534"/>
      <c r="N924" s="247" t="e">
        <f>IF(L924="nio",0,IF(L924&gt;0,L924*I924/P924,0))*VLOOKUP(B924,'2-Kosten per locatie'!$A$14:$C$31,3,FALSE)</f>
        <v>#DIV/0!</v>
      </c>
      <c r="O924" s="247">
        <f>IF(M924&gt;0,M924*I924/Q924,0)*VLOOKUP(B924,'2-Kosten per locatie'!$A$14:$C$31,3,FALSE)</f>
        <v>0</v>
      </c>
      <c r="P924" s="334">
        <f>IF(L924="nio",0,IF(L924&gt;0,VLOOKUP(F924,'3-Productie normen'!A:O,VLOOKUP(L924,'3-Productie normen'!$B$38:$C$48,2,FALSE),FALSE)))*J924</f>
        <v>0</v>
      </c>
      <c r="Q924" s="334">
        <f t="shared" si="43"/>
        <v>0</v>
      </c>
      <c r="R924" s="335" t="str">
        <f>VLOOKUP(F924,'3-Productie normen'!A:P,16,FALSE)</f>
        <v>S</v>
      </c>
      <c r="S924" s="335"/>
      <c r="U924" s="336">
        <f t="shared" si="44"/>
        <v>2260</v>
      </c>
      <c r="V924" s="2"/>
    </row>
    <row r="925" spans="1:22" ht="14.1" customHeight="1">
      <c r="A925" s="75">
        <v>925</v>
      </c>
      <c r="B925" s="72" t="s">
        <v>49</v>
      </c>
      <c r="C925" s="539" t="s">
        <v>135</v>
      </c>
      <c r="D925" s="415" t="s">
        <v>255</v>
      </c>
      <c r="E925" s="72" t="s">
        <v>198</v>
      </c>
      <c r="F925" s="72" t="s">
        <v>86</v>
      </c>
      <c r="G925" s="72" t="s">
        <v>1251</v>
      </c>
      <c r="H925" s="482" t="s">
        <v>196</v>
      </c>
      <c r="I925" s="537">
        <v>25.4</v>
      </c>
      <c r="J925" s="526"/>
      <c r="K925" s="333">
        <f t="shared" si="42"/>
        <v>200</v>
      </c>
      <c r="L925" s="534">
        <v>200</v>
      </c>
      <c r="M925" s="534"/>
      <c r="N925" s="247" t="e">
        <f>IF(L925="nio",0,IF(L925&gt;0,L925*I925/P925,0))*VLOOKUP(B925,'2-Kosten per locatie'!$A$14:$C$31,3,FALSE)</f>
        <v>#DIV/0!</v>
      </c>
      <c r="O925" s="247">
        <f>IF(M925&gt;0,M925*I925/Q925,0)*VLOOKUP(B925,'2-Kosten per locatie'!$A$14:$C$31,3,FALSE)</f>
        <v>0</v>
      </c>
      <c r="P925" s="334">
        <f>IF(L925="nio",0,IF(L925&gt;0,VLOOKUP(F925,'3-Productie normen'!A:O,VLOOKUP(L925,'3-Productie normen'!$B$38:$C$48,2,FALSE),FALSE)))*J925</f>
        <v>0</v>
      </c>
      <c r="Q925" s="334">
        <f t="shared" si="43"/>
        <v>0</v>
      </c>
      <c r="R925" s="335" t="str">
        <f>VLOOKUP(F925,'3-Productie normen'!A:P,16,FALSE)</f>
        <v>V</v>
      </c>
      <c r="S925" s="335"/>
      <c r="U925" s="336">
        <f t="shared" si="44"/>
        <v>5080</v>
      </c>
      <c r="V925" s="2"/>
    </row>
    <row r="926" spans="1:22" ht="14.1" customHeight="1">
      <c r="A926" s="75">
        <v>926</v>
      </c>
      <c r="B926" s="72" t="s">
        <v>49</v>
      </c>
      <c r="C926" s="539" t="s">
        <v>135</v>
      </c>
      <c r="D926" s="415" t="s">
        <v>1307</v>
      </c>
      <c r="E926" s="72" t="s">
        <v>198</v>
      </c>
      <c r="F926" s="72" t="s">
        <v>86</v>
      </c>
      <c r="G926" s="72" t="s">
        <v>311</v>
      </c>
      <c r="H926" s="482" t="s">
        <v>138</v>
      </c>
      <c r="I926" s="537">
        <v>29.2</v>
      </c>
      <c r="J926" s="526"/>
      <c r="K926" s="333">
        <f t="shared" si="42"/>
        <v>200</v>
      </c>
      <c r="L926" s="534">
        <v>200</v>
      </c>
      <c r="M926" s="534"/>
      <c r="N926" s="247" t="e">
        <f>IF(L926="nio",0,IF(L926&gt;0,L926*I926/P926,0))*VLOOKUP(B926,'2-Kosten per locatie'!$A$14:$C$31,3,FALSE)</f>
        <v>#DIV/0!</v>
      </c>
      <c r="O926" s="247">
        <f>IF(M926&gt;0,M926*I926/Q926,0)*VLOOKUP(B926,'2-Kosten per locatie'!$A$14:$C$31,3,FALSE)</f>
        <v>0</v>
      </c>
      <c r="P926" s="334">
        <f>IF(L926="nio",0,IF(L926&gt;0,VLOOKUP(F926,'3-Productie normen'!A:O,VLOOKUP(L926,'3-Productie normen'!$B$38:$C$48,2,FALSE),FALSE)))*J926</f>
        <v>0</v>
      </c>
      <c r="Q926" s="334">
        <f t="shared" si="43"/>
        <v>0</v>
      </c>
      <c r="R926" s="335" t="str">
        <f>VLOOKUP(F926,'3-Productie normen'!A:P,16,FALSE)</f>
        <v>V</v>
      </c>
      <c r="S926" s="335"/>
      <c r="U926" s="336">
        <f t="shared" si="44"/>
        <v>5840</v>
      </c>
      <c r="V926" s="2"/>
    </row>
    <row r="927" spans="1:22" ht="14.1" customHeight="1">
      <c r="A927" s="75">
        <v>927</v>
      </c>
      <c r="B927" s="72" t="s">
        <v>49</v>
      </c>
      <c r="C927" s="539" t="s">
        <v>135</v>
      </c>
      <c r="D927" s="415" t="s">
        <v>1308</v>
      </c>
      <c r="E927" s="72" t="s">
        <v>299</v>
      </c>
      <c r="F927" s="300" t="s">
        <v>91</v>
      </c>
      <c r="G927" s="72" t="s">
        <v>1253</v>
      </c>
      <c r="H927" s="482" t="s">
        <v>196</v>
      </c>
      <c r="I927" s="537">
        <v>1.7</v>
      </c>
      <c r="J927" s="526"/>
      <c r="K927" s="333">
        <f t="shared" si="42"/>
        <v>200</v>
      </c>
      <c r="L927" s="534">
        <v>200</v>
      </c>
      <c r="M927" s="534"/>
      <c r="N927" s="247" t="e">
        <f>IF(L927="nio",0,IF(L927&gt;0,L927*I927/P927,0))*VLOOKUP(B927,'2-Kosten per locatie'!$A$14:$C$31,3,FALSE)</f>
        <v>#DIV/0!</v>
      </c>
      <c r="O927" s="247">
        <f>IF(M927&gt;0,M927*I927/Q927,0)*VLOOKUP(B927,'2-Kosten per locatie'!$A$14:$C$31,3,FALSE)</f>
        <v>0</v>
      </c>
      <c r="P927" s="334">
        <f>IF(L927="nio",0,IF(L927&gt;0,VLOOKUP(F927,'3-Productie normen'!A:O,VLOOKUP(L927,'3-Productie normen'!$B$38:$C$48,2,FALSE),FALSE)))*J927</f>
        <v>0</v>
      </c>
      <c r="Q927" s="334">
        <f t="shared" si="43"/>
        <v>0</v>
      </c>
      <c r="R927" s="335" t="str">
        <f>VLOOKUP(F927,'3-Productie normen'!A:P,16,FALSE)</f>
        <v>V</v>
      </c>
      <c r="S927" s="335"/>
      <c r="U927" s="336">
        <f t="shared" si="44"/>
        <v>340</v>
      </c>
      <c r="V927" s="2"/>
    </row>
    <row r="928" spans="1:22" ht="14.1" customHeight="1">
      <c r="A928" s="75">
        <v>928</v>
      </c>
      <c r="B928" s="72" t="s">
        <v>49</v>
      </c>
      <c r="C928" s="539" t="s">
        <v>135</v>
      </c>
      <c r="D928" s="415" t="s">
        <v>258</v>
      </c>
      <c r="E928" s="72" t="s">
        <v>577</v>
      </c>
      <c r="F928" s="300" t="s">
        <v>100</v>
      </c>
      <c r="G928" s="72" t="s">
        <v>204</v>
      </c>
      <c r="H928" s="482" t="s">
        <v>196</v>
      </c>
      <c r="I928" s="537">
        <v>24.3</v>
      </c>
      <c r="J928" s="526"/>
      <c r="K928" s="333">
        <f t="shared" si="42"/>
        <v>0</v>
      </c>
      <c r="L928" s="534" t="s">
        <v>147</v>
      </c>
      <c r="M928" s="534"/>
      <c r="N928" s="247">
        <f>IF(L928="nio",0,IF(L928&gt;0,L928*I928/P928,0))*VLOOKUP(B928,'2-Kosten per locatie'!$A$14:$C$31,3,FALSE)</f>
        <v>0</v>
      </c>
      <c r="O928" s="247">
        <f>IF(M928&gt;0,M928*I928/Q928,0)*VLOOKUP(B928,'2-Kosten per locatie'!$A$14:$C$31,3,FALSE)</f>
        <v>0</v>
      </c>
      <c r="P928" s="334">
        <f>IF(L928="nio",0,IF(L928&gt;0,VLOOKUP(F928,'3-Productie normen'!A:O,VLOOKUP(L928,'3-Productie normen'!$B$38:$C$48,2,FALSE),FALSE)))*J928</f>
        <v>0</v>
      </c>
      <c r="Q928" s="334">
        <f t="shared" si="43"/>
        <v>0</v>
      </c>
      <c r="R928" s="335" t="str">
        <f>VLOOKUP(F928,'3-Productie normen'!A:P,16,FALSE)</f>
        <v>nvt</v>
      </c>
      <c r="S928" s="335"/>
      <c r="U928" s="336">
        <f t="shared" si="44"/>
        <v>0</v>
      </c>
      <c r="V928" s="2"/>
    </row>
    <row r="929" spans="1:22" ht="14.1" customHeight="1">
      <c r="A929" s="75">
        <v>929</v>
      </c>
      <c r="B929" s="72" t="s">
        <v>49</v>
      </c>
      <c r="C929" s="539" t="s">
        <v>135</v>
      </c>
      <c r="D929" s="415" t="s">
        <v>259</v>
      </c>
      <c r="E929" s="72" t="s">
        <v>1291</v>
      </c>
      <c r="F929" s="300" t="s">
        <v>100</v>
      </c>
      <c r="G929" s="72" t="s">
        <v>311</v>
      </c>
      <c r="H929" s="482" t="s">
        <v>138</v>
      </c>
      <c r="I929" s="537">
        <v>18.2</v>
      </c>
      <c r="J929" s="526"/>
      <c r="K929" s="333">
        <f t="shared" si="42"/>
        <v>0</v>
      </c>
      <c r="L929" s="534" t="s">
        <v>147</v>
      </c>
      <c r="M929" s="534"/>
      <c r="N929" s="247">
        <f>IF(L929="nio",0,IF(L929&gt;0,L929*I929/P929,0))*VLOOKUP(B929,'2-Kosten per locatie'!$A$14:$C$31,3,FALSE)</f>
        <v>0</v>
      </c>
      <c r="O929" s="247">
        <f>IF(M929&gt;0,M929*I929/Q929,0)*VLOOKUP(B929,'2-Kosten per locatie'!$A$14:$C$31,3,FALSE)</f>
        <v>0</v>
      </c>
      <c r="P929" s="334">
        <f>IF(L929="nio",0,IF(L929&gt;0,VLOOKUP(F929,'3-Productie normen'!A:O,VLOOKUP(L929,'3-Productie normen'!$B$38:$C$48,2,FALSE),FALSE)))*J929</f>
        <v>0</v>
      </c>
      <c r="Q929" s="334">
        <f t="shared" si="43"/>
        <v>0</v>
      </c>
      <c r="R929" s="335" t="str">
        <f>VLOOKUP(F929,'3-Productie normen'!A:P,16,FALSE)</f>
        <v>nvt</v>
      </c>
      <c r="S929" s="335"/>
      <c r="U929" s="336">
        <f t="shared" si="44"/>
        <v>0</v>
      </c>
      <c r="V929" s="2"/>
    </row>
    <row r="930" spans="1:22" ht="14.1" customHeight="1">
      <c r="A930" s="75">
        <v>930</v>
      </c>
      <c r="B930" s="72" t="s">
        <v>49</v>
      </c>
      <c r="C930" s="539" t="s">
        <v>135</v>
      </c>
      <c r="D930" s="415" t="s">
        <v>1309</v>
      </c>
      <c r="E930" s="72" t="s">
        <v>198</v>
      </c>
      <c r="F930" s="72" t="s">
        <v>86</v>
      </c>
      <c r="G930" s="72" t="s">
        <v>311</v>
      </c>
      <c r="H930" s="482" t="s">
        <v>138</v>
      </c>
      <c r="I930" s="537">
        <v>11.3</v>
      </c>
      <c r="J930" s="526"/>
      <c r="K930" s="333">
        <f t="shared" si="42"/>
        <v>200</v>
      </c>
      <c r="L930" s="534">
        <v>200</v>
      </c>
      <c r="M930" s="534"/>
      <c r="N930" s="247" t="e">
        <f>IF(L930="nio",0,IF(L930&gt;0,L930*I930/P930,0))*VLOOKUP(B930,'2-Kosten per locatie'!$A$14:$C$31,3,FALSE)</f>
        <v>#DIV/0!</v>
      </c>
      <c r="O930" s="247">
        <f>IF(M930&gt;0,M930*I930/Q930,0)*VLOOKUP(B930,'2-Kosten per locatie'!$A$14:$C$31,3,FALSE)</f>
        <v>0</v>
      </c>
      <c r="P930" s="334">
        <f>IF(L930="nio",0,IF(L930&gt;0,VLOOKUP(F930,'3-Productie normen'!A:O,VLOOKUP(L930,'3-Productie normen'!$B$38:$C$48,2,FALSE),FALSE)))*J930</f>
        <v>0</v>
      </c>
      <c r="Q930" s="334">
        <f t="shared" si="43"/>
        <v>0</v>
      </c>
      <c r="R930" s="335" t="str">
        <f>VLOOKUP(F930,'3-Productie normen'!A:P,16,FALSE)</f>
        <v>V</v>
      </c>
      <c r="S930" s="335"/>
      <c r="U930" s="336">
        <f t="shared" si="44"/>
        <v>2260</v>
      </c>
      <c r="V930" s="2"/>
    </row>
    <row r="931" spans="1:22" ht="14.1" customHeight="1">
      <c r="A931" s="75">
        <v>931</v>
      </c>
      <c r="B931" s="72" t="s">
        <v>49</v>
      </c>
      <c r="C931" s="539" t="s">
        <v>135</v>
      </c>
      <c r="D931" s="415" t="s">
        <v>1310</v>
      </c>
      <c r="E931" s="72" t="s">
        <v>1258</v>
      </c>
      <c r="F931" s="72" t="s">
        <v>95</v>
      </c>
      <c r="G931" s="72" t="s">
        <v>1251</v>
      </c>
      <c r="H931" s="482" t="s">
        <v>187</v>
      </c>
      <c r="I931" s="537">
        <v>2.5</v>
      </c>
      <c r="J931" s="526"/>
      <c r="K931" s="333">
        <f t="shared" si="42"/>
        <v>360</v>
      </c>
      <c r="L931" s="534">
        <v>200</v>
      </c>
      <c r="M931" s="540">
        <v>160</v>
      </c>
      <c r="N931" s="247" t="e">
        <f>IF(L931="nio",0,IF(L931&gt;0,L931*I931/P931,0))*VLOOKUP(B931,'2-Kosten per locatie'!$A$14:$C$31,3,FALSE)</f>
        <v>#DIV/0!</v>
      </c>
      <c r="O931" s="247" t="e">
        <f>IF(M931&gt;0,M931*I931/Q931,0)*VLOOKUP(B931,'2-Kosten per locatie'!$A$14:$C$31,3,FALSE)</f>
        <v>#DIV/0!</v>
      </c>
      <c r="P931" s="334">
        <f>IF(L931="nio",0,IF(L931&gt;0,VLOOKUP(F931,'3-Productie normen'!A:O,VLOOKUP(L931,'3-Productie normen'!$B$38:$C$48,2,FALSE),FALSE)))*J931</f>
        <v>0</v>
      </c>
      <c r="Q931" s="334">
        <f t="shared" si="43"/>
        <v>0</v>
      </c>
      <c r="R931" s="335" t="str">
        <f>VLOOKUP(F931,'3-Productie normen'!A:P,16,FALSE)</f>
        <v>S</v>
      </c>
      <c r="S931" s="335"/>
      <c r="U931" s="336">
        <f t="shared" si="44"/>
        <v>900</v>
      </c>
      <c r="V931" s="2"/>
    </row>
    <row r="932" spans="1:22" ht="14.1" customHeight="1">
      <c r="A932" s="75">
        <v>932</v>
      </c>
      <c r="B932" s="72" t="s">
        <v>49</v>
      </c>
      <c r="C932" s="539" t="s">
        <v>135</v>
      </c>
      <c r="D932" s="415" t="s">
        <v>1311</v>
      </c>
      <c r="E932" s="72" t="s">
        <v>185</v>
      </c>
      <c r="F932" s="72" t="s">
        <v>95</v>
      </c>
      <c r="G932" s="72" t="s">
        <v>1251</v>
      </c>
      <c r="H932" s="482" t="s">
        <v>187</v>
      </c>
      <c r="I932" s="537">
        <v>1.2</v>
      </c>
      <c r="J932" s="526"/>
      <c r="K932" s="333">
        <f t="shared" si="42"/>
        <v>360</v>
      </c>
      <c r="L932" s="534">
        <v>200</v>
      </c>
      <c r="M932" s="540">
        <v>160</v>
      </c>
      <c r="N932" s="247" t="e">
        <f>IF(L932="nio",0,IF(L932&gt;0,L932*I932/P932,0))*VLOOKUP(B932,'2-Kosten per locatie'!$A$14:$C$31,3,FALSE)</f>
        <v>#DIV/0!</v>
      </c>
      <c r="O932" s="247" t="e">
        <f>IF(M932&gt;0,M932*I932/Q932,0)*VLOOKUP(B932,'2-Kosten per locatie'!$A$14:$C$31,3,FALSE)</f>
        <v>#DIV/0!</v>
      </c>
      <c r="P932" s="334">
        <f>IF(L932="nio",0,IF(L932&gt;0,VLOOKUP(F932,'3-Productie normen'!A:O,VLOOKUP(L932,'3-Productie normen'!$B$38:$C$48,2,FALSE),FALSE)))*J932</f>
        <v>0</v>
      </c>
      <c r="Q932" s="334">
        <f t="shared" si="43"/>
        <v>0</v>
      </c>
      <c r="R932" s="335" t="str">
        <f>VLOOKUP(F932,'3-Productie normen'!A:P,16,FALSE)</f>
        <v>S</v>
      </c>
      <c r="S932" s="335"/>
      <c r="U932" s="336">
        <f t="shared" si="44"/>
        <v>432</v>
      </c>
      <c r="V932" s="2"/>
    </row>
    <row r="933" spans="1:22" ht="14.1" customHeight="1">
      <c r="A933" s="75">
        <v>933</v>
      </c>
      <c r="B933" s="72" t="s">
        <v>49</v>
      </c>
      <c r="C933" s="539" t="s">
        <v>135</v>
      </c>
      <c r="D933" s="415" t="s">
        <v>1312</v>
      </c>
      <c r="E933" s="72" t="s">
        <v>185</v>
      </c>
      <c r="F933" s="72" t="s">
        <v>95</v>
      </c>
      <c r="G933" s="72" t="s">
        <v>1251</v>
      </c>
      <c r="H933" s="482" t="s">
        <v>187</v>
      </c>
      <c r="I933" s="537">
        <v>1.2</v>
      </c>
      <c r="J933" s="526"/>
      <c r="K933" s="333">
        <f t="shared" si="42"/>
        <v>360</v>
      </c>
      <c r="L933" s="534">
        <v>200</v>
      </c>
      <c r="M933" s="540">
        <v>160</v>
      </c>
      <c r="N933" s="247" t="e">
        <f>IF(L933="nio",0,IF(L933&gt;0,L933*I933/P933,0))*VLOOKUP(B933,'2-Kosten per locatie'!$A$14:$C$31,3,FALSE)</f>
        <v>#DIV/0!</v>
      </c>
      <c r="O933" s="247" t="e">
        <f>IF(M933&gt;0,M933*I933/Q933,0)*VLOOKUP(B933,'2-Kosten per locatie'!$A$14:$C$31,3,FALSE)</f>
        <v>#DIV/0!</v>
      </c>
      <c r="P933" s="334">
        <f>IF(L933="nio",0,IF(L933&gt;0,VLOOKUP(F933,'3-Productie normen'!A:O,VLOOKUP(L933,'3-Productie normen'!$B$38:$C$48,2,FALSE),FALSE)))*J933</f>
        <v>0</v>
      </c>
      <c r="Q933" s="334">
        <f t="shared" si="43"/>
        <v>0</v>
      </c>
      <c r="R933" s="335" t="str">
        <f>VLOOKUP(F933,'3-Productie normen'!A:P,16,FALSE)</f>
        <v>S</v>
      </c>
      <c r="S933" s="335"/>
      <c r="U933" s="336">
        <f t="shared" si="44"/>
        <v>432</v>
      </c>
      <c r="V933" s="2"/>
    </row>
    <row r="934" spans="1:22" ht="14.1" customHeight="1">
      <c r="A934" s="75">
        <v>934</v>
      </c>
      <c r="B934" s="72" t="s">
        <v>49</v>
      </c>
      <c r="C934" s="539" t="s">
        <v>135</v>
      </c>
      <c r="D934" s="415" t="s">
        <v>1313</v>
      </c>
      <c r="E934" s="72" t="s">
        <v>1258</v>
      </c>
      <c r="F934" s="72" t="s">
        <v>95</v>
      </c>
      <c r="G934" s="72" t="s">
        <v>1251</v>
      </c>
      <c r="H934" s="482" t="s">
        <v>187</v>
      </c>
      <c r="I934" s="537">
        <v>2.5</v>
      </c>
      <c r="J934" s="526"/>
      <c r="K934" s="333">
        <f t="shared" si="42"/>
        <v>360</v>
      </c>
      <c r="L934" s="534">
        <v>200</v>
      </c>
      <c r="M934" s="540">
        <v>160</v>
      </c>
      <c r="N934" s="247" t="e">
        <f>IF(L934="nio",0,IF(L934&gt;0,L934*I934/P934,0))*VLOOKUP(B934,'2-Kosten per locatie'!$A$14:$C$31,3,FALSE)</f>
        <v>#DIV/0!</v>
      </c>
      <c r="O934" s="247" t="e">
        <f>IF(M934&gt;0,M934*I934/Q934,0)*VLOOKUP(B934,'2-Kosten per locatie'!$A$14:$C$31,3,FALSE)</f>
        <v>#DIV/0!</v>
      </c>
      <c r="P934" s="334">
        <f>IF(L934="nio",0,IF(L934&gt;0,VLOOKUP(F934,'3-Productie normen'!A:O,VLOOKUP(L934,'3-Productie normen'!$B$38:$C$48,2,FALSE),FALSE)))*J934</f>
        <v>0</v>
      </c>
      <c r="Q934" s="334">
        <f t="shared" si="43"/>
        <v>0</v>
      </c>
      <c r="R934" s="335" t="str">
        <f>VLOOKUP(F934,'3-Productie normen'!A:P,16,FALSE)</f>
        <v>S</v>
      </c>
      <c r="S934" s="335"/>
      <c r="U934" s="336">
        <f t="shared" si="44"/>
        <v>900</v>
      </c>
      <c r="V934" s="2"/>
    </row>
    <row r="935" spans="1:22" ht="14.1" customHeight="1">
      <c r="A935" s="75">
        <v>935</v>
      </c>
      <c r="B935" s="72" t="s">
        <v>49</v>
      </c>
      <c r="C935" s="539" t="s">
        <v>135</v>
      </c>
      <c r="D935" s="415" t="s">
        <v>1314</v>
      </c>
      <c r="E935" s="72" t="s">
        <v>146</v>
      </c>
      <c r="F935" s="72" t="s">
        <v>92</v>
      </c>
      <c r="G935" s="72" t="s">
        <v>1251</v>
      </c>
      <c r="H935" s="482" t="s">
        <v>196</v>
      </c>
      <c r="I935" s="537">
        <v>5.0999999999999996</v>
      </c>
      <c r="J935" s="526"/>
      <c r="K935" s="333">
        <f t="shared" si="42"/>
        <v>40</v>
      </c>
      <c r="L935" s="534">
        <v>40</v>
      </c>
      <c r="M935" s="534"/>
      <c r="N935" s="247" t="e">
        <f>IF(L935="nio",0,IF(L935&gt;0,L935*I935/P935,0))*VLOOKUP(B935,'2-Kosten per locatie'!$A$14:$C$31,3,FALSE)</f>
        <v>#DIV/0!</v>
      </c>
      <c r="O935" s="247">
        <f>IF(M935&gt;0,M935*I935/Q935,0)*VLOOKUP(B935,'2-Kosten per locatie'!$A$14:$C$31,3,FALSE)</f>
        <v>0</v>
      </c>
      <c r="P935" s="334">
        <f>IF(L935="nio",0,IF(L935&gt;0,VLOOKUP(F935,'3-Productie normen'!A:O,VLOOKUP(L935,'3-Productie normen'!$B$38:$C$48,2,FALSE),FALSE)))*J935</f>
        <v>0</v>
      </c>
      <c r="Q935" s="334">
        <f t="shared" si="43"/>
        <v>0</v>
      </c>
      <c r="R935" s="335" t="str">
        <f>VLOOKUP(F935,'3-Productie normen'!A:P,16,FALSE)</f>
        <v>V</v>
      </c>
      <c r="S935" s="335"/>
      <c r="U935" s="336">
        <f t="shared" si="44"/>
        <v>204</v>
      </c>
      <c r="V935" s="2"/>
    </row>
    <row r="936" spans="1:22" ht="14.1" customHeight="1">
      <c r="A936" s="75">
        <v>936</v>
      </c>
      <c r="B936" s="72" t="s">
        <v>49</v>
      </c>
      <c r="C936" s="539" t="s">
        <v>135</v>
      </c>
      <c r="D936" s="415" t="s">
        <v>260</v>
      </c>
      <c r="E936" s="72" t="s">
        <v>1315</v>
      </c>
      <c r="F936" s="72" t="s">
        <v>89</v>
      </c>
      <c r="G936" s="72" t="s">
        <v>311</v>
      </c>
      <c r="H936" s="482" t="s">
        <v>138</v>
      </c>
      <c r="I936" s="537">
        <v>48.8</v>
      </c>
      <c r="J936" s="526"/>
      <c r="K936" s="333">
        <f t="shared" si="42"/>
        <v>200</v>
      </c>
      <c r="L936" s="534">
        <v>200</v>
      </c>
      <c r="M936" s="534"/>
      <c r="N936" s="247" t="e">
        <f>IF(L936="nio",0,IF(L936&gt;0,L936*I936/P936,0))*VLOOKUP(B936,'2-Kosten per locatie'!$A$14:$C$31,3,FALSE)</f>
        <v>#DIV/0!</v>
      </c>
      <c r="O936" s="247">
        <f>IF(M936&gt;0,M936*I936/Q936,0)*VLOOKUP(B936,'2-Kosten per locatie'!$A$14:$C$31,3,FALSE)</f>
        <v>0</v>
      </c>
      <c r="P936" s="334">
        <f>IF(L936="nio",0,IF(L936&gt;0,VLOOKUP(F936,'3-Productie normen'!A:O,VLOOKUP(L936,'3-Productie normen'!$B$38:$C$48,2,FALSE),FALSE)))*J936</f>
        <v>0</v>
      </c>
      <c r="Q936" s="334">
        <f t="shared" si="43"/>
        <v>0</v>
      </c>
      <c r="R936" s="335" t="str">
        <f>VLOOKUP(F936,'3-Productie normen'!A:P,16,FALSE)</f>
        <v>L</v>
      </c>
      <c r="S936" s="335"/>
      <c r="U936" s="336">
        <f t="shared" si="44"/>
        <v>9760</v>
      </c>
      <c r="V936" s="2"/>
    </row>
    <row r="937" spans="1:22" ht="14.1" customHeight="1">
      <c r="A937" s="75">
        <v>937</v>
      </c>
      <c r="B937" s="72" t="s">
        <v>49</v>
      </c>
      <c r="C937" s="539" t="s">
        <v>135</v>
      </c>
      <c r="D937" s="415" t="s">
        <v>261</v>
      </c>
      <c r="E937" s="72" t="s">
        <v>1316</v>
      </c>
      <c r="F937" s="72" t="s">
        <v>87</v>
      </c>
      <c r="G937" s="72" t="s">
        <v>1246</v>
      </c>
      <c r="H937" s="482" t="s">
        <v>196</v>
      </c>
      <c r="I937" s="537">
        <v>138.5</v>
      </c>
      <c r="J937" s="526"/>
      <c r="K937" s="333">
        <f t="shared" si="42"/>
        <v>4</v>
      </c>
      <c r="L937" s="534">
        <v>4</v>
      </c>
      <c r="M937" s="534"/>
      <c r="N937" s="247" t="e">
        <f>IF(L937="nio",0,IF(L937&gt;0,L937*I937/P937,0))*VLOOKUP(B937,'2-Kosten per locatie'!$A$14:$C$31,3,FALSE)</f>
        <v>#DIV/0!</v>
      </c>
      <c r="O937" s="247">
        <f>IF(M937&gt;0,M937*I937/Q937,0)*VLOOKUP(B937,'2-Kosten per locatie'!$A$14:$C$31,3,FALSE)</f>
        <v>0</v>
      </c>
      <c r="P937" s="334">
        <f>IF(L937="nio",0,IF(L937&gt;0,VLOOKUP(F937,'3-Productie normen'!A:O,VLOOKUP(L937,'3-Productie normen'!$B$38:$C$48,2,FALSE),FALSE)))*J937</f>
        <v>0</v>
      </c>
      <c r="Q937" s="334">
        <f t="shared" si="43"/>
        <v>0</v>
      </c>
      <c r="R937" s="335" t="str">
        <f>VLOOKUP(F937,'3-Productie normen'!A:P,16,FALSE)</f>
        <v>V</v>
      </c>
      <c r="S937" s="335"/>
      <c r="U937" s="336">
        <f t="shared" si="44"/>
        <v>554</v>
      </c>
      <c r="V937" s="2"/>
    </row>
    <row r="938" spans="1:22" ht="14.1" customHeight="1">
      <c r="A938" s="75">
        <v>938</v>
      </c>
      <c r="B938" s="72" t="s">
        <v>49</v>
      </c>
      <c r="C938" s="539" t="s">
        <v>135</v>
      </c>
      <c r="D938" s="415" t="s">
        <v>1317</v>
      </c>
      <c r="E938" s="72" t="s">
        <v>198</v>
      </c>
      <c r="F938" s="72" t="s">
        <v>86</v>
      </c>
      <c r="G938" s="72" t="s">
        <v>311</v>
      </c>
      <c r="H938" s="482" t="s">
        <v>138</v>
      </c>
      <c r="I938" s="537">
        <v>82.8</v>
      </c>
      <c r="J938" s="526"/>
      <c r="K938" s="333">
        <f t="shared" si="42"/>
        <v>200</v>
      </c>
      <c r="L938" s="534">
        <v>200</v>
      </c>
      <c r="M938" s="534"/>
      <c r="N938" s="247" t="e">
        <f>IF(L938="nio",0,IF(L938&gt;0,L938*I938/P938,0))*VLOOKUP(B938,'2-Kosten per locatie'!$A$14:$C$31,3,FALSE)</f>
        <v>#DIV/0!</v>
      </c>
      <c r="O938" s="247">
        <f>IF(M938&gt;0,M938*I938/Q938,0)*VLOOKUP(B938,'2-Kosten per locatie'!$A$14:$C$31,3,FALSE)</f>
        <v>0</v>
      </c>
      <c r="P938" s="334">
        <f>IF(L938="nio",0,IF(L938&gt;0,VLOOKUP(F938,'3-Productie normen'!A:O,VLOOKUP(L938,'3-Productie normen'!$B$38:$C$48,2,FALSE),FALSE)))*J938</f>
        <v>0</v>
      </c>
      <c r="Q938" s="334">
        <f t="shared" si="43"/>
        <v>0</v>
      </c>
      <c r="R938" s="335" t="str">
        <f>VLOOKUP(F938,'3-Productie normen'!A:P,16,FALSE)</f>
        <v>V</v>
      </c>
      <c r="S938" s="335"/>
      <c r="U938" s="336">
        <f t="shared" si="44"/>
        <v>16560</v>
      </c>
      <c r="V938" s="2"/>
    </row>
    <row r="939" spans="1:22" ht="14.1" customHeight="1">
      <c r="A939" s="75">
        <v>939</v>
      </c>
      <c r="B939" s="72" t="s">
        <v>49</v>
      </c>
      <c r="C939" s="539" t="s">
        <v>135</v>
      </c>
      <c r="D939" s="415" t="s">
        <v>1318</v>
      </c>
      <c r="E939" s="72" t="s">
        <v>198</v>
      </c>
      <c r="F939" s="72" t="s">
        <v>86</v>
      </c>
      <c r="G939" s="72" t="s">
        <v>311</v>
      </c>
      <c r="H939" s="482" t="s">
        <v>138</v>
      </c>
      <c r="I939" s="537">
        <v>33.6</v>
      </c>
      <c r="J939" s="526"/>
      <c r="K939" s="333">
        <f t="shared" si="42"/>
        <v>200</v>
      </c>
      <c r="L939" s="534">
        <v>200</v>
      </c>
      <c r="M939" s="534"/>
      <c r="N939" s="247" t="e">
        <f>IF(L939="nio",0,IF(L939&gt;0,L939*I939/P939,0))*VLOOKUP(B939,'2-Kosten per locatie'!$A$14:$C$31,3,FALSE)</f>
        <v>#DIV/0!</v>
      </c>
      <c r="O939" s="247">
        <f>IF(M939&gt;0,M939*I939/Q939,0)*VLOOKUP(B939,'2-Kosten per locatie'!$A$14:$C$31,3,FALSE)</f>
        <v>0</v>
      </c>
      <c r="P939" s="334">
        <f>IF(L939="nio",0,IF(L939&gt;0,VLOOKUP(F939,'3-Productie normen'!A:O,VLOOKUP(L939,'3-Productie normen'!$B$38:$C$48,2,FALSE),FALSE)))*J939</f>
        <v>0</v>
      </c>
      <c r="Q939" s="334">
        <f t="shared" si="43"/>
        <v>0</v>
      </c>
      <c r="R939" s="335" t="str">
        <f>VLOOKUP(F939,'3-Productie normen'!A:P,16,FALSE)</f>
        <v>V</v>
      </c>
      <c r="S939" s="335"/>
      <c r="U939" s="336">
        <f t="shared" si="44"/>
        <v>6720</v>
      </c>
      <c r="V939" s="2"/>
    </row>
    <row r="940" spans="1:22" ht="14.1" customHeight="1">
      <c r="A940" s="75">
        <v>940</v>
      </c>
      <c r="B940" s="72" t="s">
        <v>49</v>
      </c>
      <c r="C940" s="539" t="s">
        <v>135</v>
      </c>
      <c r="D940" s="415" t="s">
        <v>1319</v>
      </c>
      <c r="E940" s="72" t="s">
        <v>1278</v>
      </c>
      <c r="F940" s="300" t="s">
        <v>100</v>
      </c>
      <c r="G940" s="72" t="s">
        <v>1253</v>
      </c>
      <c r="H940" s="482" t="s">
        <v>196</v>
      </c>
      <c r="I940" s="537">
        <v>1.6</v>
      </c>
      <c r="J940" s="526"/>
      <c r="K940" s="333">
        <f t="shared" si="42"/>
        <v>0</v>
      </c>
      <c r="L940" s="534" t="s">
        <v>147</v>
      </c>
      <c r="M940" s="534"/>
      <c r="N940" s="247">
        <f>IF(L940="nio",0,IF(L940&gt;0,L940*I940/P940,0))*VLOOKUP(B940,'2-Kosten per locatie'!$A$14:$C$31,3,FALSE)</f>
        <v>0</v>
      </c>
      <c r="O940" s="247">
        <f>IF(M940&gt;0,M940*I940/Q940,0)*VLOOKUP(B940,'2-Kosten per locatie'!$A$14:$C$31,3,FALSE)</f>
        <v>0</v>
      </c>
      <c r="P940" s="334">
        <f>IF(L940="nio",0,IF(L940&gt;0,VLOOKUP(F940,'3-Productie normen'!A:O,VLOOKUP(L940,'3-Productie normen'!$B$38:$C$48,2,FALSE),FALSE)))*J940</f>
        <v>0</v>
      </c>
      <c r="Q940" s="334">
        <f t="shared" si="43"/>
        <v>0</v>
      </c>
      <c r="R940" s="335" t="str">
        <f>VLOOKUP(F940,'3-Productie normen'!A:P,16,FALSE)</f>
        <v>nvt</v>
      </c>
      <c r="S940" s="335"/>
      <c r="U940" s="336">
        <f t="shared" si="44"/>
        <v>0</v>
      </c>
      <c r="V940" s="2"/>
    </row>
    <row r="941" spans="1:22" ht="14.1" customHeight="1">
      <c r="A941" s="75">
        <v>941</v>
      </c>
      <c r="B941" s="72" t="s">
        <v>49</v>
      </c>
      <c r="C941" s="539" t="s">
        <v>135</v>
      </c>
      <c r="D941" s="415" t="s">
        <v>1320</v>
      </c>
      <c r="E941" s="72" t="s">
        <v>1321</v>
      </c>
      <c r="F941" s="72" t="s">
        <v>89</v>
      </c>
      <c r="G941" s="72" t="s">
        <v>311</v>
      </c>
      <c r="H941" s="482" t="s">
        <v>138</v>
      </c>
      <c r="I941" s="537">
        <v>73.599999999999994</v>
      </c>
      <c r="J941" s="526"/>
      <c r="K941" s="333">
        <f t="shared" si="42"/>
        <v>200</v>
      </c>
      <c r="L941" s="534">
        <v>200</v>
      </c>
      <c r="M941" s="534"/>
      <c r="N941" s="247" t="e">
        <f>IF(L941="nio",0,IF(L941&gt;0,L941*I941/P941,0))*VLOOKUP(B941,'2-Kosten per locatie'!$A$14:$C$31,3,FALSE)</f>
        <v>#DIV/0!</v>
      </c>
      <c r="O941" s="247">
        <f>IF(M941&gt;0,M941*I941/Q941,0)*VLOOKUP(B941,'2-Kosten per locatie'!$A$14:$C$31,3,FALSE)</f>
        <v>0</v>
      </c>
      <c r="P941" s="334">
        <f>IF(L941="nio",0,IF(L941&gt;0,VLOOKUP(F941,'3-Productie normen'!A:O,VLOOKUP(L941,'3-Productie normen'!$B$38:$C$48,2,FALSE),FALSE)))*J941</f>
        <v>0</v>
      </c>
      <c r="Q941" s="334">
        <f t="shared" si="43"/>
        <v>0</v>
      </c>
      <c r="R941" s="335" t="str">
        <f>VLOOKUP(F941,'3-Productie normen'!A:P,16,FALSE)</f>
        <v>L</v>
      </c>
      <c r="S941" s="335"/>
      <c r="U941" s="336">
        <f t="shared" si="44"/>
        <v>14719.999999999998</v>
      </c>
      <c r="V941" s="2"/>
    </row>
    <row r="942" spans="1:22" ht="14.1" customHeight="1">
      <c r="A942" s="75">
        <v>942</v>
      </c>
      <c r="B942" s="72" t="s">
        <v>49</v>
      </c>
      <c r="C942" s="539" t="s">
        <v>135</v>
      </c>
      <c r="D942" s="415" t="s">
        <v>1322</v>
      </c>
      <c r="E942" s="72" t="s">
        <v>213</v>
      </c>
      <c r="F942" s="72" t="s">
        <v>89</v>
      </c>
      <c r="G942" s="72" t="s">
        <v>311</v>
      </c>
      <c r="H942" s="482" t="s">
        <v>138</v>
      </c>
      <c r="I942" s="537">
        <v>24.4</v>
      </c>
      <c r="J942" s="526"/>
      <c r="K942" s="333">
        <f t="shared" si="42"/>
        <v>200</v>
      </c>
      <c r="L942" s="534">
        <v>200</v>
      </c>
      <c r="M942" s="534"/>
      <c r="N942" s="247" t="e">
        <f>IF(L942="nio",0,IF(L942&gt;0,L942*I942/P942,0))*VLOOKUP(B942,'2-Kosten per locatie'!$A$14:$C$31,3,FALSE)</f>
        <v>#DIV/0!</v>
      </c>
      <c r="O942" s="247">
        <f>IF(M942&gt;0,M942*I942/Q942,0)*VLOOKUP(B942,'2-Kosten per locatie'!$A$14:$C$31,3,FALSE)</f>
        <v>0</v>
      </c>
      <c r="P942" s="334">
        <f>IF(L942="nio",0,IF(L942&gt;0,VLOOKUP(F942,'3-Productie normen'!A:O,VLOOKUP(L942,'3-Productie normen'!$B$38:$C$48,2,FALSE),FALSE)))*J942</f>
        <v>0</v>
      </c>
      <c r="Q942" s="334">
        <f t="shared" si="43"/>
        <v>0</v>
      </c>
      <c r="R942" s="335" t="str">
        <f>VLOOKUP(F942,'3-Productie normen'!A:P,16,FALSE)</f>
        <v>L</v>
      </c>
      <c r="S942" s="335"/>
      <c r="U942" s="336">
        <f t="shared" si="44"/>
        <v>4880</v>
      </c>
      <c r="V942" s="2"/>
    </row>
    <row r="943" spans="1:22" ht="14.1" customHeight="1">
      <c r="A943" s="75">
        <v>943</v>
      </c>
      <c r="B943" s="72" t="s">
        <v>49</v>
      </c>
      <c r="C943" s="539" t="s">
        <v>135</v>
      </c>
      <c r="D943" s="415" t="s">
        <v>1323</v>
      </c>
      <c r="E943" s="72" t="s">
        <v>198</v>
      </c>
      <c r="F943" s="72" t="s">
        <v>86</v>
      </c>
      <c r="G943" s="72" t="s">
        <v>207</v>
      </c>
      <c r="H943" s="482" t="s">
        <v>196</v>
      </c>
      <c r="I943" s="537">
        <v>23.6</v>
      </c>
      <c r="J943" s="526"/>
      <c r="K943" s="333">
        <f t="shared" si="42"/>
        <v>200</v>
      </c>
      <c r="L943" s="534">
        <v>200</v>
      </c>
      <c r="M943" s="534"/>
      <c r="N943" s="247" t="e">
        <f>IF(L943="nio",0,IF(L943&gt;0,L943*I943/P943,0))*VLOOKUP(B943,'2-Kosten per locatie'!$A$14:$C$31,3,FALSE)</f>
        <v>#DIV/0!</v>
      </c>
      <c r="O943" s="247">
        <f>IF(M943&gt;0,M943*I943/Q943,0)*VLOOKUP(B943,'2-Kosten per locatie'!$A$14:$C$31,3,FALSE)</f>
        <v>0</v>
      </c>
      <c r="P943" s="334">
        <f>IF(L943="nio",0,IF(L943&gt;0,VLOOKUP(F943,'3-Productie normen'!A:O,VLOOKUP(L943,'3-Productie normen'!$B$38:$C$48,2,FALSE),FALSE)))*J943</f>
        <v>0</v>
      </c>
      <c r="Q943" s="334">
        <f t="shared" si="43"/>
        <v>0</v>
      </c>
      <c r="R943" s="335" t="str">
        <f>VLOOKUP(F943,'3-Productie normen'!A:P,16,FALSE)</f>
        <v>V</v>
      </c>
      <c r="S943" s="335"/>
      <c r="U943" s="336">
        <f t="shared" si="44"/>
        <v>4720</v>
      </c>
      <c r="V943" s="2"/>
    </row>
    <row r="944" spans="1:22" ht="14.1" customHeight="1">
      <c r="A944" s="75">
        <v>944</v>
      </c>
      <c r="B944" s="72" t="s">
        <v>49</v>
      </c>
      <c r="C944" s="539" t="s">
        <v>135</v>
      </c>
      <c r="D944" s="415" t="s">
        <v>1323</v>
      </c>
      <c r="E944" s="72" t="s">
        <v>198</v>
      </c>
      <c r="F944" s="72" t="s">
        <v>86</v>
      </c>
      <c r="G944" s="72" t="s">
        <v>207</v>
      </c>
      <c r="H944" s="482" t="s">
        <v>196</v>
      </c>
      <c r="I944" s="537">
        <v>14.8</v>
      </c>
      <c r="J944" s="526"/>
      <c r="K944" s="333">
        <f t="shared" si="42"/>
        <v>200</v>
      </c>
      <c r="L944" s="534">
        <v>200</v>
      </c>
      <c r="M944" s="534"/>
      <c r="N944" s="247" t="e">
        <f>IF(L944="nio",0,IF(L944&gt;0,L944*I944/P944,0))*VLOOKUP(B944,'2-Kosten per locatie'!$A$14:$C$31,3,FALSE)</f>
        <v>#DIV/0!</v>
      </c>
      <c r="O944" s="247">
        <f>IF(M944&gt;0,M944*I944/Q944,0)*VLOOKUP(B944,'2-Kosten per locatie'!$A$14:$C$31,3,FALSE)</f>
        <v>0</v>
      </c>
      <c r="P944" s="334">
        <f>IF(L944="nio",0,IF(L944&gt;0,VLOOKUP(F944,'3-Productie normen'!A:O,VLOOKUP(L944,'3-Productie normen'!$B$38:$C$48,2,FALSE),FALSE)))*J944</f>
        <v>0</v>
      </c>
      <c r="Q944" s="334">
        <f t="shared" si="43"/>
        <v>0</v>
      </c>
      <c r="R944" s="335" t="str">
        <f>VLOOKUP(F944,'3-Productie normen'!A:P,16,FALSE)</f>
        <v>V</v>
      </c>
      <c r="S944" s="335"/>
      <c r="U944" s="336">
        <f t="shared" si="44"/>
        <v>2960</v>
      </c>
      <c r="V944" s="2"/>
    </row>
    <row r="945" spans="1:22" ht="14.1" customHeight="1">
      <c r="A945" s="75">
        <v>945</v>
      </c>
      <c r="B945" s="72" t="s">
        <v>49</v>
      </c>
      <c r="C945" s="539" t="s">
        <v>135</v>
      </c>
      <c r="D945" s="415" t="s">
        <v>1324</v>
      </c>
      <c r="E945" s="72" t="s">
        <v>1258</v>
      </c>
      <c r="F945" s="72" t="s">
        <v>95</v>
      </c>
      <c r="G945" s="72" t="s">
        <v>1251</v>
      </c>
      <c r="H945" s="482" t="s">
        <v>187</v>
      </c>
      <c r="I945" s="537">
        <v>2.7</v>
      </c>
      <c r="J945" s="526"/>
      <c r="K945" s="333">
        <f t="shared" si="42"/>
        <v>360</v>
      </c>
      <c r="L945" s="534">
        <v>200</v>
      </c>
      <c r="M945" s="540">
        <v>160</v>
      </c>
      <c r="N945" s="247" t="e">
        <f>IF(L945="nio",0,IF(L945&gt;0,L945*I945/P945,0))*VLOOKUP(B945,'2-Kosten per locatie'!$A$14:$C$31,3,FALSE)</f>
        <v>#DIV/0!</v>
      </c>
      <c r="O945" s="247" t="e">
        <f>IF(M945&gt;0,M945*I945/Q945,0)*VLOOKUP(B945,'2-Kosten per locatie'!$A$14:$C$31,3,FALSE)</f>
        <v>#DIV/0!</v>
      </c>
      <c r="P945" s="334">
        <f>IF(L945="nio",0,IF(L945&gt;0,VLOOKUP(F945,'3-Productie normen'!A:O,VLOOKUP(L945,'3-Productie normen'!$B$38:$C$48,2,FALSE),FALSE)))*J945</f>
        <v>0</v>
      </c>
      <c r="Q945" s="334">
        <f t="shared" si="43"/>
        <v>0</v>
      </c>
      <c r="R945" s="335" t="str">
        <f>VLOOKUP(F945,'3-Productie normen'!A:P,16,FALSE)</f>
        <v>S</v>
      </c>
      <c r="S945" s="335"/>
      <c r="U945" s="336">
        <f t="shared" si="44"/>
        <v>972.00000000000011</v>
      </c>
      <c r="V945" s="2"/>
    </row>
    <row r="946" spans="1:22" ht="14.1" customHeight="1">
      <c r="A946" s="75">
        <v>946</v>
      </c>
      <c r="B946" s="72" t="s">
        <v>49</v>
      </c>
      <c r="C946" s="539" t="s">
        <v>135</v>
      </c>
      <c r="D946" s="415" t="s">
        <v>1325</v>
      </c>
      <c r="E946" s="72" t="s">
        <v>146</v>
      </c>
      <c r="F946" s="300" t="s">
        <v>100</v>
      </c>
      <c r="G946" s="72" t="s">
        <v>207</v>
      </c>
      <c r="H946" s="482" t="s">
        <v>196</v>
      </c>
      <c r="I946" s="537">
        <v>1.5</v>
      </c>
      <c r="J946" s="526"/>
      <c r="K946" s="333">
        <f t="shared" si="42"/>
        <v>0</v>
      </c>
      <c r="L946" s="534" t="s">
        <v>147</v>
      </c>
      <c r="M946" s="534"/>
      <c r="N946" s="247">
        <f>IF(L946="nio",0,IF(L946&gt;0,L946*I946/P946,0))*VLOOKUP(B946,'2-Kosten per locatie'!$A$14:$C$31,3,FALSE)</f>
        <v>0</v>
      </c>
      <c r="O946" s="247">
        <f>IF(M946&gt;0,M946*I946/Q946,0)*VLOOKUP(B946,'2-Kosten per locatie'!$A$14:$C$31,3,FALSE)</f>
        <v>0</v>
      </c>
      <c r="P946" s="334">
        <f>IF(L946="nio",0,IF(L946&gt;0,VLOOKUP(F946,'3-Productie normen'!A:O,VLOOKUP(L946,'3-Productie normen'!$B$38:$C$48,2,FALSE),FALSE)))*J946</f>
        <v>0</v>
      </c>
      <c r="Q946" s="334">
        <f t="shared" si="43"/>
        <v>0</v>
      </c>
      <c r="R946" s="335" t="str">
        <f>VLOOKUP(F946,'3-Productie normen'!A:P,16,FALSE)</f>
        <v>nvt</v>
      </c>
      <c r="S946" s="335"/>
      <c r="U946" s="336">
        <f t="shared" si="44"/>
        <v>0</v>
      </c>
      <c r="V946" s="2"/>
    </row>
    <row r="947" spans="1:22" ht="14.1" customHeight="1">
      <c r="A947" s="75">
        <v>947</v>
      </c>
      <c r="B947" s="72" t="s">
        <v>49</v>
      </c>
      <c r="C947" s="539" t="s">
        <v>135</v>
      </c>
      <c r="D947" s="415" t="s">
        <v>1326</v>
      </c>
      <c r="E947" s="72" t="s">
        <v>1327</v>
      </c>
      <c r="F947" s="300" t="s">
        <v>100</v>
      </c>
      <c r="G947" s="72" t="s">
        <v>1253</v>
      </c>
      <c r="H947" s="482" t="s">
        <v>196</v>
      </c>
      <c r="I947" s="537">
        <v>0.5</v>
      </c>
      <c r="J947" s="526"/>
      <c r="K947" s="333">
        <f t="shared" si="42"/>
        <v>0</v>
      </c>
      <c r="L947" s="534" t="s">
        <v>147</v>
      </c>
      <c r="M947" s="534"/>
      <c r="N947" s="247">
        <f>IF(L947="nio",0,IF(L947&gt;0,L947*I947/P947,0))*VLOOKUP(B947,'2-Kosten per locatie'!$A$14:$C$31,3,FALSE)</f>
        <v>0</v>
      </c>
      <c r="O947" s="247">
        <f>IF(M947&gt;0,M947*I947/Q947,0)*VLOOKUP(B947,'2-Kosten per locatie'!$A$14:$C$31,3,FALSE)</f>
        <v>0</v>
      </c>
      <c r="P947" s="334">
        <f>IF(L947="nio",0,IF(L947&gt;0,VLOOKUP(F947,'3-Productie normen'!A:O,VLOOKUP(L947,'3-Productie normen'!$B$38:$C$48,2,FALSE),FALSE)))*J947</f>
        <v>0</v>
      </c>
      <c r="Q947" s="334">
        <f t="shared" si="43"/>
        <v>0</v>
      </c>
      <c r="R947" s="335" t="str">
        <f>VLOOKUP(F947,'3-Productie normen'!A:P,16,FALSE)</f>
        <v>nvt</v>
      </c>
      <c r="S947" s="335"/>
      <c r="U947" s="336">
        <f t="shared" si="44"/>
        <v>0</v>
      </c>
      <c r="V947" s="2"/>
    </row>
    <row r="948" spans="1:22" ht="14.1" customHeight="1">
      <c r="A948" s="75">
        <v>948</v>
      </c>
      <c r="B948" s="72" t="s">
        <v>49</v>
      </c>
      <c r="C948" s="539" t="s">
        <v>135</v>
      </c>
      <c r="D948" s="415" t="s">
        <v>1328</v>
      </c>
      <c r="E948" s="72" t="s">
        <v>198</v>
      </c>
      <c r="F948" s="72" t="s">
        <v>86</v>
      </c>
      <c r="G948" s="72" t="s">
        <v>240</v>
      </c>
      <c r="H948" s="482" t="s">
        <v>196</v>
      </c>
      <c r="I948" s="537">
        <v>15.8</v>
      </c>
      <c r="J948" s="526"/>
      <c r="K948" s="333">
        <f t="shared" si="42"/>
        <v>200</v>
      </c>
      <c r="L948" s="534">
        <v>200</v>
      </c>
      <c r="M948" s="534"/>
      <c r="N948" s="247" t="e">
        <f>IF(L948="nio",0,IF(L948&gt;0,L948*I948/P948,0))*VLOOKUP(B948,'2-Kosten per locatie'!$A$14:$C$31,3,FALSE)</f>
        <v>#DIV/0!</v>
      </c>
      <c r="O948" s="247">
        <f>IF(M948&gt;0,M948*I948/Q948,0)*VLOOKUP(B948,'2-Kosten per locatie'!$A$14:$C$31,3,FALSE)</f>
        <v>0</v>
      </c>
      <c r="P948" s="334">
        <f>IF(L948="nio",0,IF(L948&gt;0,VLOOKUP(F948,'3-Productie normen'!A:O,VLOOKUP(L948,'3-Productie normen'!$B$38:$C$48,2,FALSE),FALSE)))*J948</f>
        <v>0</v>
      </c>
      <c r="Q948" s="334">
        <f t="shared" si="43"/>
        <v>0</v>
      </c>
      <c r="R948" s="335" t="str">
        <f>VLOOKUP(F948,'3-Productie normen'!A:P,16,FALSE)</f>
        <v>V</v>
      </c>
      <c r="S948" s="335"/>
      <c r="U948" s="336">
        <f t="shared" si="44"/>
        <v>3160</v>
      </c>
      <c r="V948" s="2"/>
    </row>
    <row r="949" spans="1:22" ht="14.1" customHeight="1">
      <c r="A949" s="75">
        <v>949</v>
      </c>
      <c r="B949" s="72" t="s">
        <v>49</v>
      </c>
      <c r="C949" s="539" t="s">
        <v>135</v>
      </c>
      <c r="D949" s="415" t="s">
        <v>1329</v>
      </c>
      <c r="E949" s="72" t="s">
        <v>1330</v>
      </c>
      <c r="F949" s="72" t="s">
        <v>89</v>
      </c>
      <c r="G949" s="72" t="s">
        <v>311</v>
      </c>
      <c r="H949" s="482" t="s">
        <v>138</v>
      </c>
      <c r="I949" s="537">
        <v>28.2</v>
      </c>
      <c r="J949" s="526"/>
      <c r="K949" s="333">
        <f t="shared" si="42"/>
        <v>200</v>
      </c>
      <c r="L949" s="534">
        <v>200</v>
      </c>
      <c r="M949" s="534"/>
      <c r="N949" s="247" t="e">
        <f>IF(L949="nio",0,IF(L949&gt;0,L949*I949/P949,0))*VLOOKUP(B949,'2-Kosten per locatie'!$A$14:$C$31,3,FALSE)</f>
        <v>#DIV/0!</v>
      </c>
      <c r="O949" s="247">
        <f>IF(M949&gt;0,M949*I949/Q949,0)*VLOOKUP(B949,'2-Kosten per locatie'!$A$14:$C$31,3,FALSE)</f>
        <v>0</v>
      </c>
      <c r="P949" s="334">
        <f>IF(L949="nio",0,IF(L949&gt;0,VLOOKUP(F949,'3-Productie normen'!A:O,VLOOKUP(L949,'3-Productie normen'!$B$38:$C$48,2,FALSE),FALSE)))*J949</f>
        <v>0</v>
      </c>
      <c r="Q949" s="334">
        <f t="shared" si="43"/>
        <v>0</v>
      </c>
      <c r="R949" s="335" t="str">
        <f>VLOOKUP(F949,'3-Productie normen'!A:P,16,FALSE)</f>
        <v>L</v>
      </c>
      <c r="S949" s="335"/>
      <c r="U949" s="336">
        <f t="shared" si="44"/>
        <v>5640</v>
      </c>
      <c r="V949" s="2"/>
    </row>
    <row r="950" spans="1:22" ht="14.1" customHeight="1">
      <c r="A950" s="75">
        <v>950</v>
      </c>
      <c r="B950" s="72" t="s">
        <v>49</v>
      </c>
      <c r="C950" s="539" t="s">
        <v>135</v>
      </c>
      <c r="D950" s="415" t="s">
        <v>1331</v>
      </c>
      <c r="E950" s="72" t="s">
        <v>1332</v>
      </c>
      <c r="F950" s="72" t="s">
        <v>89</v>
      </c>
      <c r="G950" s="72" t="s">
        <v>311</v>
      </c>
      <c r="H950" s="482" t="s">
        <v>138</v>
      </c>
      <c r="I950" s="537">
        <v>21.4</v>
      </c>
      <c r="J950" s="526"/>
      <c r="K950" s="333">
        <f t="shared" si="42"/>
        <v>200</v>
      </c>
      <c r="L950" s="534">
        <v>200</v>
      </c>
      <c r="M950" s="534"/>
      <c r="N950" s="247" t="e">
        <f>IF(L950="nio",0,IF(L950&gt;0,L950*I950/P950,0))*VLOOKUP(B950,'2-Kosten per locatie'!$A$14:$C$31,3,FALSE)</f>
        <v>#DIV/0!</v>
      </c>
      <c r="O950" s="247">
        <f>IF(M950&gt;0,M950*I950/Q950,0)*VLOOKUP(B950,'2-Kosten per locatie'!$A$14:$C$31,3,FALSE)</f>
        <v>0</v>
      </c>
      <c r="P950" s="334">
        <f>IF(L950="nio",0,IF(L950&gt;0,VLOOKUP(F950,'3-Productie normen'!A:O,VLOOKUP(L950,'3-Productie normen'!$B$38:$C$48,2,FALSE),FALSE)))*J950</f>
        <v>0</v>
      </c>
      <c r="Q950" s="334">
        <f t="shared" si="43"/>
        <v>0</v>
      </c>
      <c r="R950" s="335" t="str">
        <f>VLOOKUP(F950,'3-Productie normen'!A:P,16,FALSE)</f>
        <v>L</v>
      </c>
      <c r="S950" s="335"/>
      <c r="U950" s="336">
        <f t="shared" si="44"/>
        <v>4280</v>
      </c>
      <c r="V950" s="2"/>
    </row>
    <row r="951" spans="1:22" ht="14.1" customHeight="1">
      <c r="A951" s="75">
        <v>951</v>
      </c>
      <c r="B951" s="72" t="s">
        <v>49</v>
      </c>
      <c r="C951" s="539" t="s">
        <v>135</v>
      </c>
      <c r="D951" s="415" t="s">
        <v>1333</v>
      </c>
      <c r="E951" s="72" t="s">
        <v>1334</v>
      </c>
      <c r="F951" s="72" t="s">
        <v>86</v>
      </c>
      <c r="G951" s="72" t="s">
        <v>311</v>
      </c>
      <c r="H951" s="482" t="s">
        <v>138</v>
      </c>
      <c r="I951" s="537">
        <v>4.2</v>
      </c>
      <c r="J951" s="526"/>
      <c r="K951" s="333">
        <f t="shared" si="42"/>
        <v>200</v>
      </c>
      <c r="L951" s="534">
        <v>200</v>
      </c>
      <c r="M951" s="534"/>
      <c r="N951" s="247" t="e">
        <f>IF(L951="nio",0,IF(L951&gt;0,L951*I951/P951,0))*VLOOKUP(B951,'2-Kosten per locatie'!$A$14:$C$31,3,FALSE)</f>
        <v>#DIV/0!</v>
      </c>
      <c r="O951" s="247">
        <f>IF(M951&gt;0,M951*I951/Q951,0)*VLOOKUP(B951,'2-Kosten per locatie'!$A$14:$C$31,3,FALSE)</f>
        <v>0</v>
      </c>
      <c r="P951" s="334">
        <f>IF(L951="nio",0,IF(L951&gt;0,VLOOKUP(F951,'3-Productie normen'!A:O,VLOOKUP(L951,'3-Productie normen'!$B$38:$C$48,2,FALSE),FALSE)))*J951</f>
        <v>0</v>
      </c>
      <c r="Q951" s="334">
        <f t="shared" si="43"/>
        <v>0</v>
      </c>
      <c r="R951" s="335" t="str">
        <f>VLOOKUP(F951,'3-Productie normen'!A:P,16,FALSE)</f>
        <v>V</v>
      </c>
      <c r="S951" s="335"/>
      <c r="U951" s="336">
        <f t="shared" si="44"/>
        <v>840</v>
      </c>
      <c r="V951" s="2"/>
    </row>
    <row r="952" spans="1:22" ht="14.1" customHeight="1">
      <c r="A952" s="75">
        <v>952</v>
      </c>
      <c r="B952" s="72" t="s">
        <v>49</v>
      </c>
      <c r="C952" s="539" t="s">
        <v>135</v>
      </c>
      <c r="D952" s="415" t="s">
        <v>1335</v>
      </c>
      <c r="E952" s="72" t="s">
        <v>1336</v>
      </c>
      <c r="F952" s="72" t="s">
        <v>89</v>
      </c>
      <c r="G952" s="72" t="s">
        <v>311</v>
      </c>
      <c r="H952" s="482" t="s">
        <v>138</v>
      </c>
      <c r="I952" s="537">
        <v>11</v>
      </c>
      <c r="J952" s="526"/>
      <c r="K952" s="333">
        <f t="shared" si="42"/>
        <v>200</v>
      </c>
      <c r="L952" s="534">
        <v>200</v>
      </c>
      <c r="M952" s="534"/>
      <c r="N952" s="247" t="e">
        <f>IF(L952="nio",0,IF(L952&gt;0,L952*I952/P952,0))*VLOOKUP(B952,'2-Kosten per locatie'!$A$14:$C$31,3,FALSE)</f>
        <v>#DIV/0!</v>
      </c>
      <c r="O952" s="247">
        <f>IF(M952&gt;0,M952*I952/Q952,0)*VLOOKUP(B952,'2-Kosten per locatie'!$A$14:$C$31,3,FALSE)</f>
        <v>0</v>
      </c>
      <c r="P952" s="334">
        <f>IF(L952="nio",0,IF(L952&gt;0,VLOOKUP(F952,'3-Productie normen'!A:O,VLOOKUP(L952,'3-Productie normen'!$B$38:$C$48,2,FALSE),FALSE)))*J952</f>
        <v>0</v>
      </c>
      <c r="Q952" s="334">
        <f t="shared" si="43"/>
        <v>0</v>
      </c>
      <c r="R952" s="335" t="str">
        <f>VLOOKUP(F952,'3-Productie normen'!A:P,16,FALSE)</f>
        <v>L</v>
      </c>
      <c r="S952" s="335"/>
      <c r="U952" s="336">
        <f t="shared" si="44"/>
        <v>2200</v>
      </c>
      <c r="V952" s="2"/>
    </row>
    <row r="953" spans="1:22" ht="14.1" customHeight="1">
      <c r="A953" s="75">
        <v>953</v>
      </c>
      <c r="B953" s="72" t="s">
        <v>49</v>
      </c>
      <c r="C953" s="539" t="s">
        <v>135</v>
      </c>
      <c r="D953" s="415" t="s">
        <v>1337</v>
      </c>
      <c r="E953" s="72" t="s">
        <v>231</v>
      </c>
      <c r="F953" s="72" t="s">
        <v>76</v>
      </c>
      <c r="G953" s="72" t="s">
        <v>311</v>
      </c>
      <c r="H953" s="482" t="s">
        <v>138</v>
      </c>
      <c r="I953" s="537">
        <v>30.3</v>
      </c>
      <c r="J953" s="526"/>
      <c r="K953" s="333">
        <f t="shared" si="42"/>
        <v>120</v>
      </c>
      <c r="L953" s="534">
        <v>120</v>
      </c>
      <c r="M953" s="534"/>
      <c r="N953" s="247" t="e">
        <f>IF(L953="nio",0,IF(L953&gt;0,L953*I953/P953,0))*VLOOKUP(B953,'2-Kosten per locatie'!$A$14:$C$31,3,FALSE)</f>
        <v>#DIV/0!</v>
      </c>
      <c r="O953" s="247">
        <f>IF(M953&gt;0,M953*I953/Q953,0)*VLOOKUP(B953,'2-Kosten per locatie'!$A$14:$C$31,3,FALSE)</f>
        <v>0</v>
      </c>
      <c r="P953" s="334">
        <f>IF(L953="nio",0,IF(L953&gt;0,VLOOKUP(F953,'3-Productie normen'!A:O,VLOOKUP(L953,'3-Productie normen'!$B$38:$C$48,2,FALSE),FALSE)))*J953</f>
        <v>0</v>
      </c>
      <c r="Q953" s="334">
        <f t="shared" si="43"/>
        <v>0</v>
      </c>
      <c r="R953" s="335" t="str">
        <f>VLOOKUP(F953,'3-Productie normen'!A:P,16,FALSE)</f>
        <v>B</v>
      </c>
      <c r="S953" s="335"/>
      <c r="U953" s="336">
        <f t="shared" si="44"/>
        <v>3636</v>
      </c>
      <c r="V953" s="2"/>
    </row>
    <row r="954" spans="1:22" ht="14.1" customHeight="1">
      <c r="A954" s="75">
        <v>954</v>
      </c>
      <c r="B954" s="72" t="s">
        <v>49</v>
      </c>
      <c r="C954" s="539" t="s">
        <v>135</v>
      </c>
      <c r="D954" s="415" t="s">
        <v>1338</v>
      </c>
      <c r="E954" s="72" t="s">
        <v>315</v>
      </c>
      <c r="F954" s="72" t="s">
        <v>86</v>
      </c>
      <c r="G954" s="72" t="s">
        <v>1243</v>
      </c>
      <c r="H954" s="482" t="s">
        <v>237</v>
      </c>
      <c r="I954" s="537">
        <v>5.7</v>
      </c>
      <c r="J954" s="526"/>
      <c r="K954" s="333">
        <f t="shared" si="42"/>
        <v>200</v>
      </c>
      <c r="L954" s="534">
        <v>200</v>
      </c>
      <c r="M954" s="534"/>
      <c r="N954" s="247" t="e">
        <f>IF(L954="nio",0,IF(L954&gt;0,L954*I954/P954,0))*VLOOKUP(B954,'2-Kosten per locatie'!$A$14:$C$31,3,FALSE)</f>
        <v>#DIV/0!</v>
      </c>
      <c r="O954" s="247">
        <f>IF(M954&gt;0,M954*I954/Q954,0)*VLOOKUP(B954,'2-Kosten per locatie'!$A$14:$C$31,3,FALSE)</f>
        <v>0</v>
      </c>
      <c r="P954" s="334">
        <f>IF(L954="nio",0,IF(L954&gt;0,VLOOKUP(F954,'3-Productie normen'!A:O,VLOOKUP(L954,'3-Productie normen'!$B$38:$C$48,2,FALSE),FALSE)))*J954</f>
        <v>0</v>
      </c>
      <c r="Q954" s="334">
        <f t="shared" si="43"/>
        <v>0</v>
      </c>
      <c r="R954" s="335" t="str">
        <f>VLOOKUP(F954,'3-Productie normen'!A:P,16,FALSE)</f>
        <v>V</v>
      </c>
      <c r="S954" s="335"/>
      <c r="U954" s="336">
        <f t="shared" si="44"/>
        <v>1140</v>
      </c>
      <c r="V954" s="2"/>
    </row>
    <row r="955" spans="1:22" ht="14.1" customHeight="1">
      <c r="A955" s="75">
        <v>955</v>
      </c>
      <c r="B955" s="72" t="s">
        <v>49</v>
      </c>
      <c r="C955" s="539" t="s">
        <v>135</v>
      </c>
      <c r="D955" s="415" t="s">
        <v>1339</v>
      </c>
      <c r="E955" s="72" t="s">
        <v>1340</v>
      </c>
      <c r="F955" s="72" t="s">
        <v>89</v>
      </c>
      <c r="G955" s="72" t="s">
        <v>311</v>
      </c>
      <c r="H955" s="482" t="s">
        <v>138</v>
      </c>
      <c r="I955" s="537">
        <v>14.3</v>
      </c>
      <c r="J955" s="526"/>
      <c r="K955" s="333">
        <f t="shared" si="42"/>
        <v>200</v>
      </c>
      <c r="L955" s="534">
        <v>200</v>
      </c>
      <c r="M955" s="534"/>
      <c r="N955" s="247" t="e">
        <f>IF(L955="nio",0,IF(L955&gt;0,L955*I955/P955,0))*VLOOKUP(B955,'2-Kosten per locatie'!$A$14:$C$31,3,FALSE)</f>
        <v>#DIV/0!</v>
      </c>
      <c r="O955" s="247">
        <f>IF(M955&gt;0,M955*I955/Q955,0)*VLOOKUP(B955,'2-Kosten per locatie'!$A$14:$C$31,3,FALSE)</f>
        <v>0</v>
      </c>
      <c r="P955" s="334">
        <f>IF(L955="nio",0,IF(L955&gt;0,VLOOKUP(F955,'3-Productie normen'!A:O,VLOOKUP(L955,'3-Productie normen'!$B$38:$C$48,2,FALSE),FALSE)))*J955</f>
        <v>0</v>
      </c>
      <c r="Q955" s="334">
        <f t="shared" si="43"/>
        <v>0</v>
      </c>
      <c r="R955" s="335" t="str">
        <f>VLOOKUP(F955,'3-Productie normen'!A:P,16,FALSE)</f>
        <v>L</v>
      </c>
      <c r="S955" s="335"/>
      <c r="U955" s="336">
        <f t="shared" si="44"/>
        <v>2860</v>
      </c>
      <c r="V955" s="2"/>
    </row>
    <row r="956" spans="1:22" ht="14.1" customHeight="1">
      <c r="A956" s="75">
        <v>956</v>
      </c>
      <c r="B956" s="72" t="s">
        <v>49</v>
      </c>
      <c r="C956" s="539" t="s">
        <v>135</v>
      </c>
      <c r="D956" s="415" t="s">
        <v>1341</v>
      </c>
      <c r="E956" s="72" t="s">
        <v>1273</v>
      </c>
      <c r="F956" s="300" t="s">
        <v>100</v>
      </c>
      <c r="G956" s="72" t="s">
        <v>1253</v>
      </c>
      <c r="H956" s="482" t="s">
        <v>196</v>
      </c>
      <c r="I956" s="537">
        <v>0.5</v>
      </c>
      <c r="J956" s="526"/>
      <c r="K956" s="333">
        <f t="shared" si="42"/>
        <v>0</v>
      </c>
      <c r="L956" s="534" t="s">
        <v>147</v>
      </c>
      <c r="M956" s="534"/>
      <c r="N956" s="247">
        <f>IF(L956="nio",0,IF(L956&gt;0,L956*I956/P956,0))*VLOOKUP(B956,'2-Kosten per locatie'!$A$14:$C$31,3,FALSE)</f>
        <v>0</v>
      </c>
      <c r="O956" s="247">
        <f>IF(M956&gt;0,M956*I956/Q956,0)*VLOOKUP(B956,'2-Kosten per locatie'!$A$14:$C$31,3,FALSE)</f>
        <v>0</v>
      </c>
      <c r="P956" s="334">
        <f>IF(L956="nio",0,IF(L956&gt;0,VLOOKUP(F956,'3-Productie normen'!A:O,VLOOKUP(L956,'3-Productie normen'!$B$38:$C$48,2,FALSE),FALSE)))*J956</f>
        <v>0</v>
      </c>
      <c r="Q956" s="334">
        <f t="shared" si="43"/>
        <v>0</v>
      </c>
      <c r="R956" s="335" t="str">
        <f>VLOOKUP(F956,'3-Productie normen'!A:P,16,FALSE)</f>
        <v>nvt</v>
      </c>
      <c r="S956" s="335"/>
      <c r="U956" s="336">
        <f t="shared" si="44"/>
        <v>0</v>
      </c>
      <c r="V956" s="2"/>
    </row>
    <row r="957" spans="1:22" ht="14.1" customHeight="1">
      <c r="A957" s="75">
        <v>957</v>
      </c>
      <c r="B957" s="72" t="s">
        <v>49</v>
      </c>
      <c r="C957" s="539" t="s">
        <v>135</v>
      </c>
      <c r="D957" s="415" t="s">
        <v>140</v>
      </c>
      <c r="E957" s="72" t="s">
        <v>1342</v>
      </c>
      <c r="F957" s="72" t="s">
        <v>94</v>
      </c>
      <c r="G957" s="72" t="s">
        <v>240</v>
      </c>
      <c r="H957" s="482" t="s">
        <v>196</v>
      </c>
      <c r="I957" s="537">
        <v>46.9</v>
      </c>
      <c r="J957" s="526"/>
      <c r="K957" s="333">
        <f t="shared" si="42"/>
        <v>200</v>
      </c>
      <c r="L957" s="534">
        <v>200</v>
      </c>
      <c r="M957" s="534"/>
      <c r="N957" s="247" t="e">
        <f>IF(L957="nio",0,IF(L957&gt;0,L957*I957/P957,0))*VLOOKUP(B957,'2-Kosten per locatie'!$A$14:$C$31,3,FALSE)</f>
        <v>#DIV/0!</v>
      </c>
      <c r="O957" s="247">
        <f>IF(M957&gt;0,M957*I957/Q957,0)*VLOOKUP(B957,'2-Kosten per locatie'!$A$14:$C$31,3,FALSE)</f>
        <v>0</v>
      </c>
      <c r="P957" s="334">
        <f>IF(L957="nio",0,IF(L957&gt;0,VLOOKUP(F957,'3-Productie normen'!A:O,VLOOKUP(L957,'3-Productie normen'!$B$38:$C$48,2,FALSE),FALSE)))*J957</f>
        <v>0</v>
      </c>
      <c r="Q957" s="334">
        <f t="shared" si="43"/>
        <v>0</v>
      </c>
      <c r="R957" s="335" t="str">
        <f>VLOOKUP(F957,'3-Productie normen'!A:P,16,FALSE)</f>
        <v>V</v>
      </c>
      <c r="S957" s="335"/>
      <c r="U957" s="336">
        <f t="shared" si="44"/>
        <v>9380</v>
      </c>
      <c r="V957" s="2"/>
    </row>
    <row r="958" spans="1:22" ht="14.1" customHeight="1">
      <c r="A958" s="75">
        <v>958</v>
      </c>
      <c r="B958" s="72" t="s">
        <v>49</v>
      </c>
      <c r="C958" s="539" t="s">
        <v>266</v>
      </c>
      <c r="D958" s="415" t="s">
        <v>282</v>
      </c>
      <c r="E958" s="72" t="s">
        <v>137</v>
      </c>
      <c r="F958" s="72" t="s">
        <v>89</v>
      </c>
      <c r="G958" s="72" t="s">
        <v>311</v>
      </c>
      <c r="H958" s="482" t="s">
        <v>138</v>
      </c>
      <c r="I958" s="537">
        <v>82.9</v>
      </c>
      <c r="J958" s="526"/>
      <c r="K958" s="333">
        <f t="shared" si="42"/>
        <v>200</v>
      </c>
      <c r="L958" s="534">
        <v>200</v>
      </c>
      <c r="M958" s="534"/>
      <c r="N958" s="247" t="e">
        <f>IF(L958="nio",0,IF(L958&gt;0,L958*I958/P958,0))*VLOOKUP(B958,'2-Kosten per locatie'!$A$14:$C$31,3,FALSE)</f>
        <v>#DIV/0!</v>
      </c>
      <c r="O958" s="247">
        <f>IF(M958&gt;0,M958*I958/Q958,0)*VLOOKUP(B958,'2-Kosten per locatie'!$A$14:$C$31,3,FALSE)</f>
        <v>0</v>
      </c>
      <c r="P958" s="334">
        <f>IF(L958="nio",0,IF(L958&gt;0,VLOOKUP(F958,'3-Productie normen'!A:O,VLOOKUP(L958,'3-Productie normen'!$B$38:$C$48,2,FALSE),FALSE)))*J958</f>
        <v>0</v>
      </c>
      <c r="Q958" s="334">
        <f t="shared" si="43"/>
        <v>0</v>
      </c>
      <c r="R958" s="335" t="str">
        <f>VLOOKUP(F958,'3-Productie normen'!A:P,16,FALSE)</f>
        <v>L</v>
      </c>
      <c r="S958" s="335"/>
      <c r="U958" s="336">
        <f t="shared" si="44"/>
        <v>16580</v>
      </c>
      <c r="V958" s="2"/>
    </row>
    <row r="959" spans="1:22" ht="14.1" customHeight="1">
      <c r="A959" s="75">
        <v>959</v>
      </c>
      <c r="B959" s="72" t="s">
        <v>49</v>
      </c>
      <c r="C959" s="539" t="s">
        <v>266</v>
      </c>
      <c r="D959" s="415" t="s">
        <v>1343</v>
      </c>
      <c r="E959" s="72" t="s">
        <v>198</v>
      </c>
      <c r="F959" s="72" t="s">
        <v>86</v>
      </c>
      <c r="G959" s="72" t="s">
        <v>1251</v>
      </c>
      <c r="H959" s="482" t="s">
        <v>196</v>
      </c>
      <c r="I959" s="537">
        <v>58.3</v>
      </c>
      <c r="J959" s="526"/>
      <c r="K959" s="333">
        <f t="shared" si="42"/>
        <v>200</v>
      </c>
      <c r="L959" s="534">
        <v>200</v>
      </c>
      <c r="M959" s="534"/>
      <c r="N959" s="247" t="e">
        <f>IF(L959="nio",0,IF(L959&gt;0,L959*I959/P959,0))*VLOOKUP(B959,'2-Kosten per locatie'!$A$14:$C$31,3,FALSE)</f>
        <v>#DIV/0!</v>
      </c>
      <c r="O959" s="247">
        <f>IF(M959&gt;0,M959*I959/Q959,0)*VLOOKUP(B959,'2-Kosten per locatie'!$A$14:$C$31,3,FALSE)</f>
        <v>0</v>
      </c>
      <c r="P959" s="334">
        <f>IF(L959="nio",0,IF(L959&gt;0,VLOOKUP(F959,'3-Productie normen'!A:O,VLOOKUP(L959,'3-Productie normen'!$B$38:$C$48,2,FALSE),FALSE)))*J959</f>
        <v>0</v>
      </c>
      <c r="Q959" s="334">
        <f t="shared" si="43"/>
        <v>0</v>
      </c>
      <c r="R959" s="335" t="str">
        <f>VLOOKUP(F959,'3-Productie normen'!A:P,16,FALSE)</f>
        <v>V</v>
      </c>
      <c r="S959" s="335"/>
      <c r="U959" s="336">
        <f t="shared" si="44"/>
        <v>11660</v>
      </c>
      <c r="V959" s="2"/>
    </row>
    <row r="960" spans="1:22" ht="14.1" customHeight="1">
      <c r="A960" s="75">
        <v>960</v>
      </c>
      <c r="B960" s="72" t="s">
        <v>49</v>
      </c>
      <c r="C960" s="539" t="s">
        <v>266</v>
      </c>
      <c r="D960" s="415" t="s">
        <v>1344</v>
      </c>
      <c r="E960" s="72" t="s">
        <v>299</v>
      </c>
      <c r="F960" s="300" t="s">
        <v>91</v>
      </c>
      <c r="G960" s="72" t="s">
        <v>1253</v>
      </c>
      <c r="H960" s="482" t="s">
        <v>196</v>
      </c>
      <c r="I960" s="537">
        <v>1.7</v>
      </c>
      <c r="J960" s="526"/>
      <c r="K960" s="333">
        <f t="shared" si="42"/>
        <v>200</v>
      </c>
      <c r="L960" s="534">
        <v>200</v>
      </c>
      <c r="M960" s="534"/>
      <c r="N960" s="247" t="e">
        <f>IF(L960="nio",0,IF(L960&gt;0,L960*I960/P960,0))*VLOOKUP(B960,'2-Kosten per locatie'!$A$14:$C$31,3,FALSE)</f>
        <v>#DIV/0!</v>
      </c>
      <c r="O960" s="247">
        <f>IF(M960&gt;0,M960*I960/Q960,0)*VLOOKUP(B960,'2-Kosten per locatie'!$A$14:$C$31,3,FALSE)</f>
        <v>0</v>
      </c>
      <c r="P960" s="334">
        <f>IF(L960="nio",0,IF(L960&gt;0,VLOOKUP(F960,'3-Productie normen'!A:O,VLOOKUP(L960,'3-Productie normen'!$B$38:$C$48,2,FALSE),FALSE)))*J960</f>
        <v>0</v>
      </c>
      <c r="Q960" s="334">
        <f t="shared" si="43"/>
        <v>0</v>
      </c>
      <c r="R960" s="335" t="str">
        <f>VLOOKUP(F960,'3-Productie normen'!A:P,16,FALSE)</f>
        <v>V</v>
      </c>
      <c r="S960" s="335"/>
      <c r="U960" s="336">
        <f t="shared" si="44"/>
        <v>340</v>
      </c>
      <c r="V960" s="2"/>
    </row>
    <row r="961" spans="1:22" ht="14.1" customHeight="1">
      <c r="A961" s="75">
        <v>961</v>
      </c>
      <c r="B961" s="72" t="s">
        <v>49</v>
      </c>
      <c r="C961" s="539" t="s">
        <v>266</v>
      </c>
      <c r="D961" s="415" t="s">
        <v>1345</v>
      </c>
      <c r="E961" s="72" t="s">
        <v>198</v>
      </c>
      <c r="F961" s="72" t="s">
        <v>86</v>
      </c>
      <c r="G961" s="72" t="s">
        <v>1251</v>
      </c>
      <c r="H961" s="482" t="s">
        <v>196</v>
      </c>
      <c r="I961" s="537">
        <v>36.5</v>
      </c>
      <c r="J961" s="526"/>
      <c r="K961" s="333">
        <f t="shared" si="42"/>
        <v>200</v>
      </c>
      <c r="L961" s="534">
        <v>200</v>
      </c>
      <c r="M961" s="534"/>
      <c r="N961" s="247" t="e">
        <f>IF(L961="nio",0,IF(L961&gt;0,L961*I961/P961,0))*VLOOKUP(B961,'2-Kosten per locatie'!$A$14:$C$31,3,FALSE)</f>
        <v>#DIV/0!</v>
      </c>
      <c r="O961" s="247">
        <f>IF(M961&gt;0,M961*I961/Q961,0)*VLOOKUP(B961,'2-Kosten per locatie'!$A$14:$C$31,3,FALSE)</f>
        <v>0</v>
      </c>
      <c r="P961" s="334">
        <f>IF(L961="nio",0,IF(L961&gt;0,VLOOKUP(F961,'3-Productie normen'!A:O,VLOOKUP(L961,'3-Productie normen'!$B$38:$C$48,2,FALSE),FALSE)))*J961</f>
        <v>0</v>
      </c>
      <c r="Q961" s="334">
        <f t="shared" si="43"/>
        <v>0</v>
      </c>
      <c r="R961" s="335" t="str">
        <f>VLOOKUP(F961,'3-Productie normen'!A:P,16,FALSE)</f>
        <v>V</v>
      </c>
      <c r="S961" s="335"/>
      <c r="U961" s="336">
        <f t="shared" si="44"/>
        <v>7300</v>
      </c>
      <c r="V961" s="2"/>
    </row>
    <row r="962" spans="1:22" ht="14.1" customHeight="1">
      <c r="A962" s="75">
        <v>962</v>
      </c>
      <c r="B962" s="72" t="s">
        <v>49</v>
      </c>
      <c r="C962" s="539" t="s">
        <v>266</v>
      </c>
      <c r="D962" s="415" t="s">
        <v>1346</v>
      </c>
      <c r="E962" s="72" t="s">
        <v>1258</v>
      </c>
      <c r="F962" s="72" t="s">
        <v>95</v>
      </c>
      <c r="G962" s="72" t="s">
        <v>1251</v>
      </c>
      <c r="H962" s="482" t="s">
        <v>187</v>
      </c>
      <c r="I962" s="537">
        <v>4.4000000000000004</v>
      </c>
      <c r="J962" s="526"/>
      <c r="K962" s="333">
        <f t="shared" si="42"/>
        <v>360</v>
      </c>
      <c r="L962" s="534">
        <v>200</v>
      </c>
      <c r="M962" s="540">
        <v>160</v>
      </c>
      <c r="N962" s="247" t="e">
        <f>IF(L962="nio",0,IF(L962&gt;0,L962*I962/P962,0))*VLOOKUP(B962,'2-Kosten per locatie'!$A$14:$C$31,3,FALSE)</f>
        <v>#DIV/0!</v>
      </c>
      <c r="O962" s="247" t="e">
        <f>IF(M962&gt;0,M962*I962/Q962,0)*VLOOKUP(B962,'2-Kosten per locatie'!$A$14:$C$31,3,FALSE)</f>
        <v>#DIV/0!</v>
      </c>
      <c r="P962" s="334">
        <f>IF(L962="nio",0,IF(L962&gt;0,VLOOKUP(F962,'3-Productie normen'!A:O,VLOOKUP(L962,'3-Productie normen'!$B$38:$C$48,2,FALSE),FALSE)))*J962</f>
        <v>0</v>
      </c>
      <c r="Q962" s="334">
        <f t="shared" si="43"/>
        <v>0</v>
      </c>
      <c r="R962" s="335" t="str">
        <f>VLOOKUP(F962,'3-Productie normen'!A:P,16,FALSE)</f>
        <v>S</v>
      </c>
      <c r="S962" s="335"/>
      <c r="U962" s="336">
        <f t="shared" si="44"/>
        <v>1584.0000000000002</v>
      </c>
      <c r="V962" s="2"/>
    </row>
    <row r="963" spans="1:22" ht="14.1" customHeight="1">
      <c r="A963" s="75">
        <v>963</v>
      </c>
      <c r="B963" s="72" t="s">
        <v>49</v>
      </c>
      <c r="C963" s="539" t="s">
        <v>266</v>
      </c>
      <c r="D963" s="415" t="s">
        <v>1347</v>
      </c>
      <c r="E963" s="72" t="s">
        <v>185</v>
      </c>
      <c r="F963" s="300" t="s">
        <v>95</v>
      </c>
      <c r="G963" s="72" t="s">
        <v>1251</v>
      </c>
      <c r="H963" s="482" t="s">
        <v>187</v>
      </c>
      <c r="I963" s="537">
        <v>1.4</v>
      </c>
      <c r="J963" s="526"/>
      <c r="K963" s="333">
        <f t="shared" si="42"/>
        <v>360</v>
      </c>
      <c r="L963" s="534">
        <v>200</v>
      </c>
      <c r="M963" s="540">
        <v>160</v>
      </c>
      <c r="N963" s="247" t="e">
        <f>IF(L963="nio",0,IF(L963&gt;0,L963*I963/P963,0))*VLOOKUP(B963,'2-Kosten per locatie'!$A$14:$C$31,3,FALSE)</f>
        <v>#DIV/0!</v>
      </c>
      <c r="O963" s="247" t="e">
        <f>IF(M963&gt;0,M963*I963/Q963,0)*VLOOKUP(B963,'2-Kosten per locatie'!$A$14:$C$31,3,FALSE)</f>
        <v>#DIV/0!</v>
      </c>
      <c r="P963" s="334">
        <f>IF(L963="nio",0,IF(L963&gt;0,VLOOKUP(F963,'3-Productie normen'!A:O,VLOOKUP(L963,'3-Productie normen'!$B$38:$C$48,2,FALSE),FALSE)))*J963</f>
        <v>0</v>
      </c>
      <c r="Q963" s="334">
        <f t="shared" si="43"/>
        <v>0</v>
      </c>
      <c r="R963" s="335" t="str">
        <f>VLOOKUP(F963,'3-Productie normen'!A:P,16,FALSE)</f>
        <v>S</v>
      </c>
      <c r="S963" s="335"/>
      <c r="U963" s="336">
        <f t="shared" si="44"/>
        <v>503.99999999999994</v>
      </c>
      <c r="V963" s="2"/>
    </row>
    <row r="964" spans="1:22" ht="14.1" customHeight="1">
      <c r="A964" s="75">
        <v>964</v>
      </c>
      <c r="B964" s="72" t="s">
        <v>49</v>
      </c>
      <c r="C964" s="539" t="s">
        <v>266</v>
      </c>
      <c r="D964" s="415" t="s">
        <v>1348</v>
      </c>
      <c r="E964" s="72" t="s">
        <v>1258</v>
      </c>
      <c r="F964" s="72" t="s">
        <v>95</v>
      </c>
      <c r="G964" s="72" t="s">
        <v>1251</v>
      </c>
      <c r="H964" s="482" t="s">
        <v>187</v>
      </c>
      <c r="I964" s="537">
        <v>10.3</v>
      </c>
      <c r="J964" s="526"/>
      <c r="K964" s="333">
        <f t="shared" si="42"/>
        <v>360</v>
      </c>
      <c r="L964" s="534">
        <v>200</v>
      </c>
      <c r="M964" s="540">
        <v>160</v>
      </c>
      <c r="N964" s="247" t="e">
        <f>IF(L964="nio",0,IF(L964&gt;0,L964*I964/P964,0))*VLOOKUP(B964,'2-Kosten per locatie'!$A$14:$C$31,3,FALSE)</f>
        <v>#DIV/0!</v>
      </c>
      <c r="O964" s="247" t="e">
        <f>IF(M964&gt;0,M964*I964/Q964,0)*VLOOKUP(B964,'2-Kosten per locatie'!$A$14:$C$31,3,FALSE)</f>
        <v>#DIV/0!</v>
      </c>
      <c r="P964" s="334">
        <f>IF(L964="nio",0,IF(L964&gt;0,VLOOKUP(F964,'3-Productie normen'!A:O,VLOOKUP(L964,'3-Productie normen'!$B$38:$C$48,2,FALSE),FALSE)))*J964</f>
        <v>0</v>
      </c>
      <c r="Q964" s="334">
        <f t="shared" si="43"/>
        <v>0</v>
      </c>
      <c r="R964" s="335" t="str">
        <f>VLOOKUP(F964,'3-Productie normen'!A:P,16,FALSE)</f>
        <v>S</v>
      </c>
      <c r="S964" s="335"/>
      <c r="U964" s="336">
        <f t="shared" si="44"/>
        <v>3708.0000000000005</v>
      </c>
      <c r="V964" s="2"/>
    </row>
    <row r="965" spans="1:22" ht="14.1" customHeight="1">
      <c r="A965" s="75">
        <v>965</v>
      </c>
      <c r="B965" s="72" t="s">
        <v>49</v>
      </c>
      <c r="C965" s="539" t="s">
        <v>266</v>
      </c>
      <c r="D965" s="415" t="s">
        <v>1349</v>
      </c>
      <c r="E965" s="72" t="s">
        <v>185</v>
      </c>
      <c r="F965" s="72" t="s">
        <v>95</v>
      </c>
      <c r="G965" s="72" t="s">
        <v>1251</v>
      </c>
      <c r="H965" s="482" t="s">
        <v>187</v>
      </c>
      <c r="I965" s="537">
        <v>1.2</v>
      </c>
      <c r="J965" s="526"/>
      <c r="K965" s="333">
        <f t="shared" si="42"/>
        <v>360</v>
      </c>
      <c r="L965" s="534">
        <v>200</v>
      </c>
      <c r="M965" s="540">
        <v>160</v>
      </c>
      <c r="N965" s="247" t="e">
        <f>IF(L965="nio",0,IF(L965&gt;0,L965*I965/P965,0))*VLOOKUP(B965,'2-Kosten per locatie'!$A$14:$C$31,3,FALSE)</f>
        <v>#DIV/0!</v>
      </c>
      <c r="O965" s="247" t="e">
        <f>IF(M965&gt;0,M965*I965/Q965,0)*VLOOKUP(B965,'2-Kosten per locatie'!$A$14:$C$31,3,FALSE)</f>
        <v>#DIV/0!</v>
      </c>
      <c r="P965" s="334">
        <f>IF(L965="nio",0,IF(L965&gt;0,VLOOKUP(F965,'3-Productie normen'!A:O,VLOOKUP(L965,'3-Productie normen'!$B$38:$C$48,2,FALSE),FALSE)))*J965</f>
        <v>0</v>
      </c>
      <c r="Q965" s="334">
        <f t="shared" si="43"/>
        <v>0</v>
      </c>
      <c r="R965" s="335" t="str">
        <f>VLOOKUP(F965,'3-Productie normen'!A:P,16,FALSE)</f>
        <v>S</v>
      </c>
      <c r="S965" s="335"/>
      <c r="U965" s="336">
        <f t="shared" si="44"/>
        <v>432</v>
      </c>
      <c r="V965" s="2"/>
    </row>
    <row r="966" spans="1:22" ht="14.1" customHeight="1">
      <c r="A966" s="75">
        <v>966</v>
      </c>
      <c r="B966" s="72" t="s">
        <v>49</v>
      </c>
      <c r="C966" s="539" t="s">
        <v>266</v>
      </c>
      <c r="D966" s="415" t="s">
        <v>1350</v>
      </c>
      <c r="E966" s="72" t="s">
        <v>185</v>
      </c>
      <c r="F966" s="72" t="s">
        <v>95</v>
      </c>
      <c r="G966" s="72" t="s">
        <v>1251</v>
      </c>
      <c r="H966" s="482" t="s">
        <v>187</v>
      </c>
      <c r="I966" s="537">
        <v>1.2</v>
      </c>
      <c r="J966" s="526"/>
      <c r="K966" s="333">
        <f t="shared" si="42"/>
        <v>360</v>
      </c>
      <c r="L966" s="534">
        <v>200</v>
      </c>
      <c r="M966" s="540">
        <v>160</v>
      </c>
      <c r="N966" s="247" t="e">
        <f>IF(L966="nio",0,IF(L966&gt;0,L966*I966/P966,0))*VLOOKUP(B966,'2-Kosten per locatie'!$A$14:$C$31,3,FALSE)</f>
        <v>#DIV/0!</v>
      </c>
      <c r="O966" s="247" t="e">
        <f>IF(M966&gt;0,M966*I966/Q966,0)*VLOOKUP(B966,'2-Kosten per locatie'!$A$14:$C$31,3,FALSE)</f>
        <v>#DIV/0!</v>
      </c>
      <c r="P966" s="334">
        <f>IF(L966="nio",0,IF(L966&gt;0,VLOOKUP(F966,'3-Productie normen'!A:O,VLOOKUP(L966,'3-Productie normen'!$B$38:$C$48,2,FALSE),FALSE)))*J966</f>
        <v>0</v>
      </c>
      <c r="Q966" s="334">
        <f t="shared" si="43"/>
        <v>0</v>
      </c>
      <c r="R966" s="335" t="str">
        <f>VLOOKUP(F966,'3-Productie normen'!A:P,16,FALSE)</f>
        <v>S</v>
      </c>
      <c r="S966" s="335"/>
      <c r="U966" s="336">
        <f t="shared" si="44"/>
        <v>432</v>
      </c>
      <c r="V966" s="2"/>
    </row>
    <row r="967" spans="1:22" ht="14.1" customHeight="1">
      <c r="A967" s="75">
        <v>967</v>
      </c>
      <c r="B967" s="72" t="s">
        <v>49</v>
      </c>
      <c r="C967" s="539" t="s">
        <v>266</v>
      </c>
      <c r="D967" s="415" t="s">
        <v>1351</v>
      </c>
      <c r="E967" s="72" t="s">
        <v>1352</v>
      </c>
      <c r="F967" s="72" t="s">
        <v>89</v>
      </c>
      <c r="G967" s="72" t="s">
        <v>311</v>
      </c>
      <c r="H967" s="482" t="s">
        <v>138</v>
      </c>
      <c r="I967" s="537">
        <v>75.7</v>
      </c>
      <c r="J967" s="526"/>
      <c r="K967" s="333">
        <f t="shared" si="42"/>
        <v>200</v>
      </c>
      <c r="L967" s="534">
        <v>200</v>
      </c>
      <c r="M967" s="534"/>
      <c r="N967" s="247" t="e">
        <f>IF(L967="nio",0,IF(L967&gt;0,L967*I967/P967,0))*VLOOKUP(B967,'2-Kosten per locatie'!$A$14:$C$31,3,FALSE)</f>
        <v>#DIV/0!</v>
      </c>
      <c r="O967" s="247">
        <f>IF(M967&gt;0,M967*I967/Q967,0)*VLOOKUP(B967,'2-Kosten per locatie'!$A$14:$C$31,3,FALSE)</f>
        <v>0</v>
      </c>
      <c r="P967" s="334">
        <f>IF(L967="nio",0,IF(L967&gt;0,VLOOKUP(F967,'3-Productie normen'!A:O,VLOOKUP(L967,'3-Productie normen'!$B$38:$C$48,2,FALSE),FALSE)))*J967</f>
        <v>0</v>
      </c>
      <c r="Q967" s="334">
        <f t="shared" si="43"/>
        <v>0</v>
      </c>
      <c r="R967" s="335" t="str">
        <f>VLOOKUP(F967,'3-Productie normen'!A:P,16,FALSE)</f>
        <v>L</v>
      </c>
      <c r="S967" s="335"/>
      <c r="U967" s="336">
        <f t="shared" si="44"/>
        <v>15140</v>
      </c>
      <c r="V967" s="2"/>
    </row>
    <row r="968" spans="1:22" ht="14.1" customHeight="1">
      <c r="A968" s="75">
        <v>968</v>
      </c>
      <c r="B968" s="72" t="s">
        <v>49</v>
      </c>
      <c r="C968" s="539" t="s">
        <v>266</v>
      </c>
      <c r="D968" s="415" t="s">
        <v>284</v>
      </c>
      <c r="E968" s="72" t="s">
        <v>1353</v>
      </c>
      <c r="F968" s="488" t="s">
        <v>76</v>
      </c>
      <c r="G968" s="72" t="s">
        <v>311</v>
      </c>
      <c r="H968" s="482" t="s">
        <v>138</v>
      </c>
      <c r="I968" s="537">
        <v>48.1</v>
      </c>
      <c r="J968" s="526"/>
      <c r="K968" s="333">
        <f t="shared" ref="K968:K1031" si="45">SUM(L968:M968)</f>
        <v>120</v>
      </c>
      <c r="L968" s="534">
        <v>120</v>
      </c>
      <c r="M968" s="534"/>
      <c r="N968" s="247" t="e">
        <f>IF(L968="nio",0,IF(L968&gt;0,L968*I968/P968,0))*VLOOKUP(B968,'2-Kosten per locatie'!$A$14:$C$31,3,FALSE)</f>
        <v>#DIV/0!</v>
      </c>
      <c r="O968" s="247">
        <f>IF(M968&gt;0,M968*I968/Q968,0)*VLOOKUP(B968,'2-Kosten per locatie'!$A$14:$C$31,3,FALSE)</f>
        <v>0</v>
      </c>
      <c r="P968" s="334">
        <f>IF(L968="nio",0,IF(L968&gt;0,VLOOKUP(F968,'3-Productie normen'!A:O,VLOOKUP(L968,'3-Productie normen'!$B$38:$C$48,2,FALSE),FALSE)))*J968</f>
        <v>0</v>
      </c>
      <c r="Q968" s="334">
        <f t="shared" ref="Q968:Q1031" si="46">IF(M968&gt;0,P968*$Q$8,0)</f>
        <v>0</v>
      </c>
      <c r="R968" s="335" t="str">
        <f>VLOOKUP(F968,'3-Productie normen'!A:P,16,FALSE)</f>
        <v>B</v>
      </c>
      <c r="S968" s="335"/>
      <c r="U968" s="336">
        <f t="shared" ref="U968:U1031" si="47">K968*I968</f>
        <v>5772</v>
      </c>
      <c r="V968" s="2"/>
    </row>
    <row r="969" spans="1:22" ht="14.1" customHeight="1">
      <c r="A969" s="75">
        <v>969</v>
      </c>
      <c r="B969" s="72" t="s">
        <v>49</v>
      </c>
      <c r="C969" s="539" t="s">
        <v>266</v>
      </c>
      <c r="D969" s="415" t="s">
        <v>285</v>
      </c>
      <c r="E969" s="72" t="s">
        <v>170</v>
      </c>
      <c r="F969" s="72" t="s">
        <v>76</v>
      </c>
      <c r="G969" s="72" t="s">
        <v>311</v>
      </c>
      <c r="H969" s="482" t="s">
        <v>138</v>
      </c>
      <c r="I969" s="537">
        <v>51.8</v>
      </c>
      <c r="J969" s="526"/>
      <c r="K969" s="333">
        <f t="shared" si="45"/>
        <v>120</v>
      </c>
      <c r="L969" s="534">
        <v>120</v>
      </c>
      <c r="M969" s="534"/>
      <c r="N969" s="247" t="e">
        <f>IF(L969="nio",0,IF(L969&gt;0,L969*I969/P969,0))*VLOOKUP(B969,'2-Kosten per locatie'!$A$14:$C$31,3,FALSE)</f>
        <v>#DIV/0!</v>
      </c>
      <c r="O969" s="247">
        <f>IF(M969&gt;0,M969*I969/Q969,0)*VLOOKUP(B969,'2-Kosten per locatie'!$A$14:$C$31,3,FALSE)</f>
        <v>0</v>
      </c>
      <c r="P969" s="334">
        <f>IF(L969="nio",0,IF(L969&gt;0,VLOOKUP(F969,'3-Productie normen'!A:O,VLOOKUP(L969,'3-Productie normen'!$B$38:$C$48,2,FALSE),FALSE)))*J969</f>
        <v>0</v>
      </c>
      <c r="Q969" s="334">
        <f t="shared" si="46"/>
        <v>0</v>
      </c>
      <c r="R969" s="335" t="str">
        <f>VLOOKUP(F969,'3-Productie normen'!A:P,16,FALSE)</f>
        <v>B</v>
      </c>
      <c r="S969" s="335"/>
      <c r="U969" s="336">
        <f t="shared" si="47"/>
        <v>6216</v>
      </c>
      <c r="V969" s="2"/>
    </row>
    <row r="970" spans="1:22" ht="14.1" customHeight="1">
      <c r="A970" s="75">
        <v>970</v>
      </c>
      <c r="B970" s="72" t="s">
        <v>49</v>
      </c>
      <c r="C970" s="539" t="s">
        <v>266</v>
      </c>
      <c r="D970" s="415" t="s">
        <v>286</v>
      </c>
      <c r="E970" s="72" t="s">
        <v>141</v>
      </c>
      <c r="F970" s="485" t="s">
        <v>99</v>
      </c>
      <c r="G970" s="72" t="s">
        <v>311</v>
      </c>
      <c r="H970" s="482" t="s">
        <v>138</v>
      </c>
      <c r="I970" s="537">
        <v>10.1</v>
      </c>
      <c r="J970" s="526"/>
      <c r="K970" s="333">
        <f t="shared" si="45"/>
        <v>200</v>
      </c>
      <c r="L970" s="534">
        <v>200</v>
      </c>
      <c r="M970" s="534"/>
      <c r="N970" s="247" t="e">
        <f>IF(L970="nio",0,IF(L970&gt;0,L970*I970/P970,0))*VLOOKUP(B970,'2-Kosten per locatie'!$A$14:$C$31,3,FALSE)</f>
        <v>#DIV/0!</v>
      </c>
      <c r="O970" s="247">
        <f>IF(M970&gt;0,M970*I970/Q970,0)*VLOOKUP(B970,'2-Kosten per locatie'!$A$14:$C$31,3,FALSE)</f>
        <v>0</v>
      </c>
      <c r="P970" s="334">
        <f>IF(L970="nio",0,IF(L970&gt;0,VLOOKUP(F970,'3-Productie normen'!A:O,VLOOKUP(L970,'3-Productie normen'!$B$38:$C$48,2,FALSE),FALSE)))*J970</f>
        <v>0</v>
      </c>
      <c r="Q970" s="334">
        <f t="shared" si="46"/>
        <v>0</v>
      </c>
      <c r="R970" s="335" t="str">
        <f>VLOOKUP(F970,'3-Productie normen'!A:P,16,FALSE)</f>
        <v>B</v>
      </c>
      <c r="S970" s="335"/>
      <c r="U970" s="336">
        <f t="shared" si="47"/>
        <v>2020</v>
      </c>
      <c r="V970" s="2"/>
    </row>
    <row r="971" spans="1:22" ht="14.1" customHeight="1">
      <c r="A971" s="75">
        <v>971</v>
      </c>
      <c r="B971" s="72" t="s">
        <v>49</v>
      </c>
      <c r="C971" s="539" t="s">
        <v>266</v>
      </c>
      <c r="D971" s="415" t="s">
        <v>1354</v>
      </c>
      <c r="E971" s="72" t="s">
        <v>1355</v>
      </c>
      <c r="F971" s="72" t="s">
        <v>89</v>
      </c>
      <c r="G971" s="72" t="s">
        <v>311</v>
      </c>
      <c r="H971" s="482" t="s">
        <v>138</v>
      </c>
      <c r="I971" s="537">
        <v>12</v>
      </c>
      <c r="J971" s="526"/>
      <c r="K971" s="333">
        <f t="shared" si="45"/>
        <v>200</v>
      </c>
      <c r="L971" s="534">
        <v>200</v>
      </c>
      <c r="M971" s="534"/>
      <c r="N971" s="247" t="e">
        <f>IF(L971="nio",0,IF(L971&gt;0,L971*I971/P971,0))*VLOOKUP(B971,'2-Kosten per locatie'!$A$14:$C$31,3,FALSE)</f>
        <v>#DIV/0!</v>
      </c>
      <c r="O971" s="247">
        <f>IF(M971&gt;0,M971*I971/Q971,0)*VLOOKUP(B971,'2-Kosten per locatie'!$A$14:$C$31,3,FALSE)</f>
        <v>0</v>
      </c>
      <c r="P971" s="334">
        <f>IF(L971="nio",0,IF(L971&gt;0,VLOOKUP(F971,'3-Productie normen'!A:O,VLOOKUP(L971,'3-Productie normen'!$B$38:$C$48,2,FALSE),FALSE)))*J971</f>
        <v>0</v>
      </c>
      <c r="Q971" s="334">
        <f t="shared" si="46"/>
        <v>0</v>
      </c>
      <c r="R971" s="335" t="str">
        <f>VLOOKUP(F971,'3-Productie normen'!A:P,16,FALSE)</f>
        <v>L</v>
      </c>
      <c r="S971" s="335"/>
      <c r="U971" s="336">
        <f t="shared" si="47"/>
        <v>2400</v>
      </c>
      <c r="V971" s="2"/>
    </row>
    <row r="972" spans="1:22" ht="14.1" customHeight="1">
      <c r="A972" s="75">
        <v>972</v>
      </c>
      <c r="B972" s="72" t="s">
        <v>49</v>
      </c>
      <c r="C972" s="539" t="s">
        <v>266</v>
      </c>
      <c r="D972" s="415" t="s">
        <v>287</v>
      </c>
      <c r="E972" s="72" t="s">
        <v>137</v>
      </c>
      <c r="F972" s="72" t="s">
        <v>89</v>
      </c>
      <c r="G972" s="72" t="s">
        <v>311</v>
      </c>
      <c r="H972" s="482" t="s">
        <v>138</v>
      </c>
      <c r="I972" s="537">
        <v>71.3</v>
      </c>
      <c r="J972" s="526"/>
      <c r="K972" s="333">
        <f t="shared" si="45"/>
        <v>200</v>
      </c>
      <c r="L972" s="534">
        <v>200</v>
      </c>
      <c r="M972" s="534"/>
      <c r="N972" s="247" t="e">
        <f>IF(L972="nio",0,IF(L972&gt;0,L972*I972/P972,0))*VLOOKUP(B972,'2-Kosten per locatie'!$A$14:$C$31,3,FALSE)</f>
        <v>#DIV/0!</v>
      </c>
      <c r="O972" s="247">
        <f>IF(M972&gt;0,M972*I972/Q972,0)*VLOOKUP(B972,'2-Kosten per locatie'!$A$14:$C$31,3,FALSE)</f>
        <v>0</v>
      </c>
      <c r="P972" s="334">
        <f>IF(L972="nio",0,IF(L972&gt;0,VLOOKUP(F972,'3-Productie normen'!A:O,VLOOKUP(L972,'3-Productie normen'!$B$38:$C$48,2,FALSE),FALSE)))*J972</f>
        <v>0</v>
      </c>
      <c r="Q972" s="334">
        <f t="shared" si="46"/>
        <v>0</v>
      </c>
      <c r="R972" s="335" t="str">
        <f>VLOOKUP(F972,'3-Productie normen'!A:P,16,FALSE)</f>
        <v>L</v>
      </c>
      <c r="S972" s="335"/>
      <c r="U972" s="336">
        <f t="shared" si="47"/>
        <v>14260</v>
      </c>
      <c r="V972" s="2"/>
    </row>
    <row r="973" spans="1:22" ht="14.1" customHeight="1">
      <c r="A973" s="75">
        <v>973</v>
      </c>
      <c r="B973" s="72" t="s">
        <v>49</v>
      </c>
      <c r="C973" s="539" t="s">
        <v>266</v>
      </c>
      <c r="D973" s="415" t="s">
        <v>1356</v>
      </c>
      <c r="E973" s="72" t="s">
        <v>1357</v>
      </c>
      <c r="F973" s="300" t="s">
        <v>100</v>
      </c>
      <c r="G973" s="72" t="s">
        <v>311</v>
      </c>
      <c r="H973" s="482" t="s">
        <v>138</v>
      </c>
      <c r="I973" s="537">
        <v>7.8</v>
      </c>
      <c r="J973" s="526"/>
      <c r="K973" s="333">
        <f t="shared" si="45"/>
        <v>0</v>
      </c>
      <c r="L973" s="534" t="s">
        <v>147</v>
      </c>
      <c r="M973" s="534"/>
      <c r="N973" s="247">
        <f>IF(L973="nio",0,IF(L973&gt;0,L973*I973/P973,0))*VLOOKUP(B973,'2-Kosten per locatie'!$A$14:$C$31,3,FALSE)</f>
        <v>0</v>
      </c>
      <c r="O973" s="247">
        <f>IF(M973&gt;0,M973*I973/Q973,0)*VLOOKUP(B973,'2-Kosten per locatie'!$A$14:$C$31,3,FALSE)</f>
        <v>0</v>
      </c>
      <c r="P973" s="334">
        <f>IF(L973="nio",0,IF(L973&gt;0,VLOOKUP(F973,'3-Productie normen'!A:O,VLOOKUP(L973,'3-Productie normen'!$B$38:$C$48,2,FALSE),FALSE)))*J973</f>
        <v>0</v>
      </c>
      <c r="Q973" s="334">
        <f t="shared" si="46"/>
        <v>0</v>
      </c>
      <c r="R973" s="335" t="str">
        <f>VLOOKUP(F973,'3-Productie normen'!A:P,16,FALSE)</f>
        <v>nvt</v>
      </c>
      <c r="S973" s="335"/>
      <c r="U973" s="336">
        <f t="shared" si="47"/>
        <v>0</v>
      </c>
      <c r="V973" s="2"/>
    </row>
    <row r="974" spans="1:22" ht="14.1" customHeight="1">
      <c r="A974" s="75">
        <v>974</v>
      </c>
      <c r="B974" s="72" t="s">
        <v>49</v>
      </c>
      <c r="C974" s="539" t="s">
        <v>266</v>
      </c>
      <c r="D974" s="415" t="s">
        <v>291</v>
      </c>
      <c r="E974" s="72" t="s">
        <v>137</v>
      </c>
      <c r="F974" s="72" t="s">
        <v>89</v>
      </c>
      <c r="G974" s="72" t="s">
        <v>311</v>
      </c>
      <c r="H974" s="482" t="s">
        <v>138</v>
      </c>
      <c r="I974" s="537">
        <v>38.4</v>
      </c>
      <c r="J974" s="526"/>
      <c r="K974" s="333">
        <f t="shared" si="45"/>
        <v>200</v>
      </c>
      <c r="L974" s="534">
        <v>200</v>
      </c>
      <c r="M974" s="540"/>
      <c r="N974" s="247" t="e">
        <f>IF(L974="nio",0,IF(L974&gt;0,L974*I974/P974,0))*VLOOKUP(B974,'2-Kosten per locatie'!$A$14:$C$31,3,FALSE)</f>
        <v>#DIV/0!</v>
      </c>
      <c r="O974" s="247">
        <f>IF(M974&gt;0,M974*I974/Q974,0)*VLOOKUP(B974,'2-Kosten per locatie'!$A$14:$C$31,3,FALSE)</f>
        <v>0</v>
      </c>
      <c r="P974" s="334">
        <f>IF(L974="nio",0,IF(L974&gt;0,VLOOKUP(F974,'3-Productie normen'!A:O,VLOOKUP(L974,'3-Productie normen'!$B$38:$C$48,2,FALSE),FALSE)))*J974</f>
        <v>0</v>
      </c>
      <c r="Q974" s="334">
        <f t="shared" si="46"/>
        <v>0</v>
      </c>
      <c r="R974" s="335" t="str">
        <f>VLOOKUP(F974,'3-Productie normen'!A:P,16,FALSE)</f>
        <v>L</v>
      </c>
      <c r="S974" s="335"/>
      <c r="U974" s="336">
        <f t="shared" si="47"/>
        <v>7680</v>
      </c>
      <c r="V974" s="2"/>
    </row>
    <row r="975" spans="1:22" ht="14.1" customHeight="1">
      <c r="A975" s="75">
        <v>975</v>
      </c>
      <c r="B975" s="72" t="s">
        <v>49</v>
      </c>
      <c r="C975" s="539" t="s">
        <v>266</v>
      </c>
      <c r="D975" s="415" t="s">
        <v>1358</v>
      </c>
      <c r="E975" s="72" t="s">
        <v>198</v>
      </c>
      <c r="F975" s="72" t="s">
        <v>86</v>
      </c>
      <c r="G975" s="72" t="s">
        <v>1251</v>
      </c>
      <c r="H975" s="482" t="s">
        <v>196</v>
      </c>
      <c r="I975" s="537">
        <v>39.6</v>
      </c>
      <c r="J975" s="526"/>
      <c r="K975" s="333">
        <f t="shared" si="45"/>
        <v>200</v>
      </c>
      <c r="L975" s="534">
        <v>200</v>
      </c>
      <c r="M975" s="540"/>
      <c r="N975" s="247" t="e">
        <f>IF(L975="nio",0,IF(L975&gt;0,L975*I975/P975,0))*VLOOKUP(B975,'2-Kosten per locatie'!$A$14:$C$31,3,FALSE)</f>
        <v>#DIV/0!</v>
      </c>
      <c r="O975" s="247">
        <f>IF(M975&gt;0,M975*I975/Q975,0)*VLOOKUP(B975,'2-Kosten per locatie'!$A$14:$C$31,3,FALSE)</f>
        <v>0</v>
      </c>
      <c r="P975" s="334">
        <f>IF(L975="nio",0,IF(L975&gt;0,VLOOKUP(F975,'3-Productie normen'!A:O,VLOOKUP(L975,'3-Productie normen'!$B$38:$C$48,2,FALSE),FALSE)))*J975</f>
        <v>0</v>
      </c>
      <c r="Q975" s="334">
        <f t="shared" si="46"/>
        <v>0</v>
      </c>
      <c r="R975" s="335" t="str">
        <f>VLOOKUP(F975,'3-Productie normen'!A:P,16,FALSE)</f>
        <v>V</v>
      </c>
      <c r="S975" s="335"/>
      <c r="U975" s="336">
        <f t="shared" si="47"/>
        <v>7920</v>
      </c>
      <c r="V975" s="2"/>
    </row>
    <row r="976" spans="1:22" ht="14.1" customHeight="1">
      <c r="A976" s="75">
        <v>976</v>
      </c>
      <c r="B976" s="72" t="s">
        <v>49</v>
      </c>
      <c r="C976" s="539" t="s">
        <v>266</v>
      </c>
      <c r="D976" s="415" t="s">
        <v>1359</v>
      </c>
      <c r="E976" s="72" t="s">
        <v>1258</v>
      </c>
      <c r="F976" s="72" t="s">
        <v>95</v>
      </c>
      <c r="G976" s="72" t="s">
        <v>1251</v>
      </c>
      <c r="H976" s="482" t="s">
        <v>187</v>
      </c>
      <c r="I976" s="537">
        <v>5.4</v>
      </c>
      <c r="J976" s="526"/>
      <c r="K976" s="333">
        <f t="shared" si="45"/>
        <v>360</v>
      </c>
      <c r="L976" s="534">
        <v>200</v>
      </c>
      <c r="M976" s="540">
        <v>160</v>
      </c>
      <c r="N976" s="247" t="e">
        <f>IF(L976="nio",0,IF(L976&gt;0,L976*I976/P976,0))*VLOOKUP(B976,'2-Kosten per locatie'!$A$14:$C$31,3,FALSE)</f>
        <v>#DIV/0!</v>
      </c>
      <c r="O976" s="247" t="e">
        <f>IF(M976&gt;0,M976*I976/Q976,0)*VLOOKUP(B976,'2-Kosten per locatie'!$A$14:$C$31,3,FALSE)</f>
        <v>#DIV/0!</v>
      </c>
      <c r="P976" s="334">
        <f>IF(L976="nio",0,IF(L976&gt;0,VLOOKUP(F976,'3-Productie normen'!A:O,VLOOKUP(L976,'3-Productie normen'!$B$38:$C$48,2,FALSE),FALSE)))*J976</f>
        <v>0</v>
      </c>
      <c r="Q976" s="334">
        <f t="shared" si="46"/>
        <v>0</v>
      </c>
      <c r="R976" s="335" t="str">
        <f>VLOOKUP(F976,'3-Productie normen'!A:P,16,FALSE)</f>
        <v>S</v>
      </c>
      <c r="S976" s="335"/>
      <c r="U976" s="336">
        <f t="shared" si="47"/>
        <v>1944.0000000000002</v>
      </c>
      <c r="V976" s="2"/>
    </row>
    <row r="977" spans="1:22" ht="14.1" customHeight="1">
      <c r="A977" s="75">
        <v>977</v>
      </c>
      <c r="B977" s="72" t="s">
        <v>49</v>
      </c>
      <c r="C977" s="539" t="s">
        <v>266</v>
      </c>
      <c r="D977" s="415" t="s">
        <v>1360</v>
      </c>
      <c r="E977" s="72" t="s">
        <v>185</v>
      </c>
      <c r="F977" s="72" t="s">
        <v>95</v>
      </c>
      <c r="G977" s="72" t="s">
        <v>1251</v>
      </c>
      <c r="H977" s="482" t="s">
        <v>187</v>
      </c>
      <c r="I977" s="537">
        <v>1.2</v>
      </c>
      <c r="J977" s="526"/>
      <c r="K977" s="333">
        <f t="shared" si="45"/>
        <v>360</v>
      </c>
      <c r="L977" s="534">
        <v>200</v>
      </c>
      <c r="M977" s="540">
        <v>160</v>
      </c>
      <c r="N977" s="247" t="e">
        <f>IF(L977="nio",0,IF(L977&gt;0,L977*I977/P977,0))*VLOOKUP(B977,'2-Kosten per locatie'!$A$14:$C$31,3,FALSE)</f>
        <v>#DIV/0!</v>
      </c>
      <c r="O977" s="247" t="e">
        <f>IF(M977&gt;0,M977*I977/Q977,0)*VLOOKUP(B977,'2-Kosten per locatie'!$A$14:$C$31,3,FALSE)</f>
        <v>#DIV/0!</v>
      </c>
      <c r="P977" s="334">
        <f>IF(L977="nio",0,IF(L977&gt;0,VLOOKUP(F977,'3-Productie normen'!A:O,VLOOKUP(L977,'3-Productie normen'!$B$38:$C$48,2,FALSE),FALSE)))*J977</f>
        <v>0</v>
      </c>
      <c r="Q977" s="334">
        <f t="shared" si="46"/>
        <v>0</v>
      </c>
      <c r="R977" s="335" t="str">
        <f>VLOOKUP(F977,'3-Productie normen'!A:P,16,FALSE)</f>
        <v>S</v>
      </c>
      <c r="S977" s="335"/>
      <c r="U977" s="336">
        <f t="shared" si="47"/>
        <v>432</v>
      </c>
      <c r="V977" s="2"/>
    </row>
    <row r="978" spans="1:22" ht="14.1" customHeight="1">
      <c r="A978" s="75">
        <v>978</v>
      </c>
      <c r="B978" s="72" t="s">
        <v>49</v>
      </c>
      <c r="C978" s="539" t="s">
        <v>266</v>
      </c>
      <c r="D978" s="415" t="s">
        <v>1361</v>
      </c>
      <c r="E978" s="72" t="s">
        <v>185</v>
      </c>
      <c r="F978" s="72" t="s">
        <v>95</v>
      </c>
      <c r="G978" s="72" t="s">
        <v>1251</v>
      </c>
      <c r="H978" s="482" t="s">
        <v>187</v>
      </c>
      <c r="I978" s="537">
        <v>1.2</v>
      </c>
      <c r="J978" s="526"/>
      <c r="K978" s="333">
        <f t="shared" si="45"/>
        <v>360</v>
      </c>
      <c r="L978" s="534">
        <v>200</v>
      </c>
      <c r="M978" s="540">
        <v>160</v>
      </c>
      <c r="N978" s="247" t="e">
        <f>IF(L978="nio",0,IF(L978&gt;0,L978*I978/P978,0))*VLOOKUP(B978,'2-Kosten per locatie'!$A$14:$C$31,3,FALSE)</f>
        <v>#DIV/0!</v>
      </c>
      <c r="O978" s="247" t="e">
        <f>IF(M978&gt;0,M978*I978/Q978,0)*VLOOKUP(B978,'2-Kosten per locatie'!$A$14:$C$31,3,FALSE)</f>
        <v>#DIV/0!</v>
      </c>
      <c r="P978" s="334">
        <f>IF(L978="nio",0,IF(L978&gt;0,VLOOKUP(F978,'3-Productie normen'!A:O,VLOOKUP(L978,'3-Productie normen'!$B$38:$C$48,2,FALSE),FALSE)))*J978</f>
        <v>0</v>
      </c>
      <c r="Q978" s="334">
        <f t="shared" si="46"/>
        <v>0</v>
      </c>
      <c r="R978" s="335" t="str">
        <f>VLOOKUP(F978,'3-Productie normen'!A:P,16,FALSE)</f>
        <v>S</v>
      </c>
      <c r="S978" s="335"/>
      <c r="U978" s="336">
        <f t="shared" si="47"/>
        <v>432</v>
      </c>
      <c r="V978" s="2"/>
    </row>
    <row r="979" spans="1:22" ht="14.1" customHeight="1">
      <c r="A979" s="75">
        <v>979</v>
      </c>
      <c r="B979" s="72" t="s">
        <v>49</v>
      </c>
      <c r="C979" s="539" t="s">
        <v>266</v>
      </c>
      <c r="D979" s="415" t="s">
        <v>293</v>
      </c>
      <c r="E979" s="72" t="s">
        <v>137</v>
      </c>
      <c r="F979" s="72" t="s">
        <v>89</v>
      </c>
      <c r="G979" s="72" t="s">
        <v>311</v>
      </c>
      <c r="H979" s="482" t="s">
        <v>138</v>
      </c>
      <c r="I979" s="537">
        <v>38.4</v>
      </c>
      <c r="J979" s="526"/>
      <c r="K979" s="333">
        <f t="shared" si="45"/>
        <v>200</v>
      </c>
      <c r="L979" s="534">
        <v>200</v>
      </c>
      <c r="M979" s="540"/>
      <c r="N979" s="247" t="e">
        <f>IF(L979="nio",0,IF(L979&gt;0,L979*I979/P979,0))*VLOOKUP(B979,'2-Kosten per locatie'!$A$14:$C$31,3,FALSE)</f>
        <v>#DIV/0!</v>
      </c>
      <c r="O979" s="247">
        <f>IF(M979&gt;0,M979*I979/Q979,0)*VLOOKUP(B979,'2-Kosten per locatie'!$A$14:$C$31,3,FALSE)</f>
        <v>0</v>
      </c>
      <c r="P979" s="334">
        <f>IF(L979="nio",0,IF(L979&gt;0,VLOOKUP(F979,'3-Productie normen'!A:O,VLOOKUP(L979,'3-Productie normen'!$B$38:$C$48,2,FALSE),FALSE)))*J979</f>
        <v>0</v>
      </c>
      <c r="Q979" s="334">
        <f t="shared" si="46"/>
        <v>0</v>
      </c>
      <c r="R979" s="335" t="str">
        <f>VLOOKUP(F979,'3-Productie normen'!A:P,16,FALSE)</f>
        <v>L</v>
      </c>
      <c r="S979" s="335"/>
      <c r="U979" s="336">
        <f t="shared" si="47"/>
        <v>7680</v>
      </c>
      <c r="V979" s="2"/>
    </row>
    <row r="980" spans="1:22" ht="14.1" customHeight="1">
      <c r="A980" s="75">
        <v>980</v>
      </c>
      <c r="B980" s="72" t="s">
        <v>49</v>
      </c>
      <c r="C980" s="539" t="s">
        <v>266</v>
      </c>
      <c r="D980" s="415" t="s">
        <v>294</v>
      </c>
      <c r="E980" s="72" t="s">
        <v>137</v>
      </c>
      <c r="F980" s="72" t="s">
        <v>89</v>
      </c>
      <c r="G980" s="72" t="s">
        <v>311</v>
      </c>
      <c r="H980" s="482" t="s">
        <v>138</v>
      </c>
      <c r="I980" s="537">
        <v>38.4</v>
      </c>
      <c r="J980" s="526"/>
      <c r="K980" s="333">
        <f t="shared" si="45"/>
        <v>200</v>
      </c>
      <c r="L980" s="534">
        <v>200</v>
      </c>
      <c r="M980" s="540"/>
      <c r="N980" s="247" t="e">
        <f>IF(L980="nio",0,IF(L980&gt;0,L980*I980/P980,0))*VLOOKUP(B980,'2-Kosten per locatie'!$A$14:$C$31,3,FALSE)</f>
        <v>#DIV/0!</v>
      </c>
      <c r="O980" s="247">
        <f>IF(M980&gt;0,M980*I980/Q980,0)*VLOOKUP(B980,'2-Kosten per locatie'!$A$14:$C$31,3,FALSE)</f>
        <v>0</v>
      </c>
      <c r="P980" s="334">
        <f>IF(L980="nio",0,IF(L980&gt;0,VLOOKUP(F980,'3-Productie normen'!A:O,VLOOKUP(L980,'3-Productie normen'!$B$38:$C$48,2,FALSE),FALSE)))*J980</f>
        <v>0</v>
      </c>
      <c r="Q980" s="334">
        <f t="shared" si="46"/>
        <v>0</v>
      </c>
      <c r="R980" s="335" t="str">
        <f>VLOOKUP(F980,'3-Productie normen'!A:P,16,FALSE)</f>
        <v>L</v>
      </c>
      <c r="S980" s="335"/>
      <c r="U980" s="336">
        <f t="shared" si="47"/>
        <v>7680</v>
      </c>
      <c r="V980" s="2"/>
    </row>
    <row r="981" spans="1:22" ht="14.1" customHeight="1">
      <c r="A981" s="75">
        <v>981</v>
      </c>
      <c r="B981" s="72" t="s">
        <v>49</v>
      </c>
      <c r="C981" s="539" t="s">
        <v>266</v>
      </c>
      <c r="D981" s="415" t="s">
        <v>295</v>
      </c>
      <c r="E981" s="72" t="s">
        <v>137</v>
      </c>
      <c r="F981" s="72" t="s">
        <v>89</v>
      </c>
      <c r="G981" s="72" t="s">
        <v>311</v>
      </c>
      <c r="H981" s="482" t="s">
        <v>138</v>
      </c>
      <c r="I981" s="537">
        <v>38.4</v>
      </c>
      <c r="J981" s="526"/>
      <c r="K981" s="333">
        <f t="shared" si="45"/>
        <v>200</v>
      </c>
      <c r="L981" s="534">
        <v>200</v>
      </c>
      <c r="M981" s="540"/>
      <c r="N981" s="247" t="e">
        <f>IF(L981="nio",0,IF(L981&gt;0,L981*I981/P981,0))*VLOOKUP(B981,'2-Kosten per locatie'!$A$14:$C$31,3,FALSE)</f>
        <v>#DIV/0!</v>
      </c>
      <c r="O981" s="247">
        <f>IF(M981&gt;0,M981*I981/Q981,0)*VLOOKUP(B981,'2-Kosten per locatie'!$A$14:$C$31,3,FALSE)</f>
        <v>0</v>
      </c>
      <c r="P981" s="334">
        <f>IF(L981="nio",0,IF(L981&gt;0,VLOOKUP(F981,'3-Productie normen'!A:O,VLOOKUP(L981,'3-Productie normen'!$B$38:$C$48,2,FALSE),FALSE)))*J981</f>
        <v>0</v>
      </c>
      <c r="Q981" s="334">
        <f t="shared" si="46"/>
        <v>0</v>
      </c>
      <c r="R981" s="335" t="str">
        <f>VLOOKUP(F981,'3-Productie normen'!A:P,16,FALSE)</f>
        <v>L</v>
      </c>
      <c r="S981" s="335"/>
      <c r="U981" s="336">
        <f t="shared" si="47"/>
        <v>7680</v>
      </c>
      <c r="V981" s="2"/>
    </row>
    <row r="982" spans="1:22" ht="14.1" customHeight="1">
      <c r="A982" s="75">
        <v>982</v>
      </c>
      <c r="B982" s="72" t="s">
        <v>49</v>
      </c>
      <c r="C982" s="539" t="s">
        <v>266</v>
      </c>
      <c r="D982" s="415" t="s">
        <v>296</v>
      </c>
      <c r="E982" s="72" t="s">
        <v>1362</v>
      </c>
      <c r="F982" s="72" t="s">
        <v>86</v>
      </c>
      <c r="G982" s="72" t="s">
        <v>311</v>
      </c>
      <c r="H982" s="482" t="s">
        <v>138</v>
      </c>
      <c r="I982" s="537">
        <v>18</v>
      </c>
      <c r="J982" s="526"/>
      <c r="K982" s="333">
        <f t="shared" si="45"/>
        <v>200</v>
      </c>
      <c r="L982" s="534">
        <v>200</v>
      </c>
      <c r="M982" s="540"/>
      <c r="N982" s="247" t="e">
        <f>IF(L982="nio",0,IF(L982&gt;0,L982*I982/P982,0))*VLOOKUP(B982,'2-Kosten per locatie'!$A$14:$C$31,3,FALSE)</f>
        <v>#DIV/0!</v>
      </c>
      <c r="O982" s="247">
        <f>IF(M982&gt;0,M982*I982/Q982,0)*VLOOKUP(B982,'2-Kosten per locatie'!$A$14:$C$31,3,FALSE)</f>
        <v>0</v>
      </c>
      <c r="P982" s="334">
        <f>IF(L982="nio",0,IF(L982&gt;0,VLOOKUP(F982,'3-Productie normen'!A:O,VLOOKUP(L982,'3-Productie normen'!$B$38:$C$48,2,FALSE),FALSE)))*J982</f>
        <v>0</v>
      </c>
      <c r="Q982" s="334">
        <f t="shared" si="46"/>
        <v>0</v>
      </c>
      <c r="R982" s="335" t="str">
        <f>VLOOKUP(F982,'3-Productie normen'!A:P,16,FALSE)</f>
        <v>V</v>
      </c>
      <c r="S982" s="335"/>
      <c r="U982" s="336">
        <f t="shared" si="47"/>
        <v>3600</v>
      </c>
      <c r="V982" s="2"/>
    </row>
    <row r="983" spans="1:22" ht="14.1" customHeight="1">
      <c r="A983" s="75">
        <v>983</v>
      </c>
      <c r="B983" s="72" t="s">
        <v>49</v>
      </c>
      <c r="C983" s="539" t="s">
        <v>266</v>
      </c>
      <c r="D983" s="415" t="s">
        <v>1363</v>
      </c>
      <c r="E983" s="72" t="s">
        <v>198</v>
      </c>
      <c r="F983" s="72" t="s">
        <v>86</v>
      </c>
      <c r="G983" s="72" t="s">
        <v>311</v>
      </c>
      <c r="H983" s="482" t="s">
        <v>138</v>
      </c>
      <c r="I983" s="537">
        <v>45.2</v>
      </c>
      <c r="J983" s="526"/>
      <c r="K983" s="333">
        <f t="shared" si="45"/>
        <v>200</v>
      </c>
      <c r="L983" s="534">
        <v>200</v>
      </c>
      <c r="M983" s="540"/>
      <c r="N983" s="247" t="e">
        <f>IF(L983="nio",0,IF(L983&gt;0,L983*I983/P983,0))*VLOOKUP(B983,'2-Kosten per locatie'!$A$14:$C$31,3,FALSE)</f>
        <v>#DIV/0!</v>
      </c>
      <c r="O983" s="247">
        <f>IF(M983&gt;0,M983*I983/Q983,0)*VLOOKUP(B983,'2-Kosten per locatie'!$A$14:$C$31,3,FALSE)</f>
        <v>0</v>
      </c>
      <c r="P983" s="334">
        <f>IF(L983="nio",0,IF(L983&gt;0,VLOOKUP(F983,'3-Productie normen'!A:O,VLOOKUP(L983,'3-Productie normen'!$B$38:$C$48,2,FALSE),FALSE)))*J983</f>
        <v>0</v>
      </c>
      <c r="Q983" s="334">
        <f t="shared" si="46"/>
        <v>0</v>
      </c>
      <c r="R983" s="335" t="str">
        <f>VLOOKUP(F983,'3-Productie normen'!A:P,16,FALSE)</f>
        <v>V</v>
      </c>
      <c r="S983" s="335"/>
      <c r="U983" s="336">
        <f t="shared" si="47"/>
        <v>9040</v>
      </c>
      <c r="V983" s="2"/>
    </row>
    <row r="984" spans="1:22" ht="14.1" customHeight="1">
      <c r="A984" s="75">
        <v>984</v>
      </c>
      <c r="B984" s="72" t="s">
        <v>49</v>
      </c>
      <c r="C984" s="539" t="s">
        <v>266</v>
      </c>
      <c r="D984" s="415" t="s">
        <v>1364</v>
      </c>
      <c r="E984" s="72" t="s">
        <v>253</v>
      </c>
      <c r="F984" s="300" t="s">
        <v>86</v>
      </c>
      <c r="G984" s="72" t="s">
        <v>311</v>
      </c>
      <c r="H984" s="482" t="s">
        <v>138</v>
      </c>
      <c r="I984" s="537">
        <v>22.1</v>
      </c>
      <c r="J984" s="526"/>
      <c r="K984" s="333">
        <f t="shared" si="45"/>
        <v>200</v>
      </c>
      <c r="L984" s="534">
        <v>200</v>
      </c>
      <c r="M984" s="540"/>
      <c r="N984" s="247" t="e">
        <f>IF(L984="nio",0,IF(L984&gt;0,L984*I984/P984,0))*VLOOKUP(B984,'2-Kosten per locatie'!$A$14:$C$31,3,FALSE)</f>
        <v>#DIV/0!</v>
      </c>
      <c r="O984" s="247">
        <f>IF(M984&gt;0,M984*I984/Q984,0)*VLOOKUP(B984,'2-Kosten per locatie'!$A$14:$C$31,3,FALSE)</f>
        <v>0</v>
      </c>
      <c r="P984" s="334">
        <f>IF(L984="nio",0,IF(L984&gt;0,VLOOKUP(F984,'3-Productie normen'!A:O,VLOOKUP(L984,'3-Productie normen'!$B$38:$C$48,2,FALSE),FALSE)))*J984</f>
        <v>0</v>
      </c>
      <c r="Q984" s="334">
        <f t="shared" si="46"/>
        <v>0</v>
      </c>
      <c r="R984" s="335" t="str">
        <f>VLOOKUP(F984,'3-Productie normen'!A:P,16,FALSE)</f>
        <v>V</v>
      </c>
      <c r="S984" s="335"/>
      <c r="U984" s="336">
        <f t="shared" si="47"/>
        <v>4420</v>
      </c>
      <c r="V984" s="2"/>
    </row>
    <row r="985" spans="1:22" ht="14.1" customHeight="1">
      <c r="A985" s="75">
        <v>985</v>
      </c>
      <c r="B985" s="72" t="s">
        <v>49</v>
      </c>
      <c r="C985" s="539" t="s">
        <v>266</v>
      </c>
      <c r="D985" s="415" t="s">
        <v>297</v>
      </c>
      <c r="E985" s="72" t="s">
        <v>1362</v>
      </c>
      <c r="F985" s="300" t="s">
        <v>86</v>
      </c>
      <c r="G985" s="72" t="s">
        <v>311</v>
      </c>
      <c r="H985" s="482" t="s">
        <v>138</v>
      </c>
      <c r="I985" s="537">
        <v>16.5</v>
      </c>
      <c r="J985" s="526"/>
      <c r="K985" s="333">
        <f t="shared" si="45"/>
        <v>200</v>
      </c>
      <c r="L985" s="534">
        <v>200</v>
      </c>
      <c r="M985" s="540"/>
      <c r="N985" s="247" t="e">
        <f>IF(L985="nio",0,IF(L985&gt;0,L985*I985/P985,0))*VLOOKUP(B985,'2-Kosten per locatie'!$A$14:$C$31,3,FALSE)</f>
        <v>#DIV/0!</v>
      </c>
      <c r="O985" s="247">
        <f>IF(M985&gt;0,M985*I985/Q985,0)*VLOOKUP(B985,'2-Kosten per locatie'!$A$14:$C$31,3,FALSE)</f>
        <v>0</v>
      </c>
      <c r="P985" s="334">
        <f>IF(L985="nio",0,IF(L985&gt;0,VLOOKUP(F985,'3-Productie normen'!A:O,VLOOKUP(L985,'3-Productie normen'!$B$38:$C$48,2,FALSE),FALSE)))*J985</f>
        <v>0</v>
      </c>
      <c r="Q985" s="334">
        <f t="shared" si="46"/>
        <v>0</v>
      </c>
      <c r="R985" s="335" t="str">
        <f>VLOOKUP(F985,'3-Productie normen'!A:P,16,FALSE)</f>
        <v>V</v>
      </c>
      <c r="S985" s="335"/>
      <c r="U985" s="336">
        <f t="shared" si="47"/>
        <v>3300</v>
      </c>
      <c r="V985" s="2"/>
    </row>
    <row r="986" spans="1:22" ht="14.1" customHeight="1">
      <c r="A986" s="75">
        <v>986</v>
      </c>
      <c r="B986" s="72" t="s">
        <v>49</v>
      </c>
      <c r="C986" s="539" t="s">
        <v>266</v>
      </c>
      <c r="D986" s="415" t="s">
        <v>300</v>
      </c>
      <c r="E986" s="72" t="s">
        <v>1365</v>
      </c>
      <c r="F986" s="300" t="s">
        <v>76</v>
      </c>
      <c r="G986" s="72" t="s">
        <v>311</v>
      </c>
      <c r="H986" s="482" t="s">
        <v>138</v>
      </c>
      <c r="I986" s="537">
        <v>22</v>
      </c>
      <c r="J986" s="526"/>
      <c r="K986" s="333">
        <f t="shared" si="45"/>
        <v>120</v>
      </c>
      <c r="L986" s="534">
        <v>120</v>
      </c>
      <c r="M986" s="540"/>
      <c r="N986" s="247" t="e">
        <f>IF(L986="nio",0,IF(L986&gt;0,L986*I986/P986,0))*VLOOKUP(B986,'2-Kosten per locatie'!$A$14:$C$31,3,FALSE)</f>
        <v>#DIV/0!</v>
      </c>
      <c r="O986" s="247">
        <f>IF(M986&gt;0,M986*I986/Q986,0)*VLOOKUP(B986,'2-Kosten per locatie'!$A$14:$C$31,3,FALSE)</f>
        <v>0</v>
      </c>
      <c r="P986" s="334">
        <f>IF(L986="nio",0,IF(L986&gt;0,VLOOKUP(F986,'3-Productie normen'!A:O,VLOOKUP(L986,'3-Productie normen'!$B$38:$C$48,2,FALSE),FALSE)))*J986</f>
        <v>0</v>
      </c>
      <c r="Q986" s="334">
        <f t="shared" si="46"/>
        <v>0</v>
      </c>
      <c r="R986" s="335" t="str">
        <f>VLOOKUP(F986,'3-Productie normen'!A:P,16,FALSE)</f>
        <v>B</v>
      </c>
      <c r="S986" s="335"/>
      <c r="U986" s="336">
        <f t="shared" si="47"/>
        <v>2640</v>
      </c>
      <c r="V986" s="2"/>
    </row>
    <row r="987" spans="1:22" ht="14.1" customHeight="1">
      <c r="A987" s="75">
        <v>987</v>
      </c>
      <c r="B987" s="72" t="s">
        <v>49</v>
      </c>
      <c r="C987" s="539" t="s">
        <v>266</v>
      </c>
      <c r="D987" s="415" t="s">
        <v>301</v>
      </c>
      <c r="E987" s="72" t="s">
        <v>1366</v>
      </c>
      <c r="F987" s="300" t="s">
        <v>76</v>
      </c>
      <c r="G987" s="72" t="s">
        <v>311</v>
      </c>
      <c r="H987" s="482" t="s">
        <v>138</v>
      </c>
      <c r="I987" s="537">
        <v>20.100000000000001</v>
      </c>
      <c r="J987" s="526"/>
      <c r="K987" s="333">
        <f t="shared" si="45"/>
        <v>120</v>
      </c>
      <c r="L987" s="534">
        <v>120</v>
      </c>
      <c r="M987" s="540"/>
      <c r="N987" s="247" t="e">
        <f>IF(L987="nio",0,IF(L987&gt;0,L987*I987/P987,0))*VLOOKUP(B987,'2-Kosten per locatie'!$A$14:$C$31,3,FALSE)</f>
        <v>#DIV/0!</v>
      </c>
      <c r="O987" s="247">
        <f>IF(M987&gt;0,M987*I987/Q987,0)*VLOOKUP(B987,'2-Kosten per locatie'!$A$14:$C$31,3,FALSE)</f>
        <v>0</v>
      </c>
      <c r="P987" s="334">
        <f>IF(L987="nio",0,IF(L987&gt;0,VLOOKUP(F987,'3-Productie normen'!A:O,VLOOKUP(L987,'3-Productie normen'!$B$38:$C$48,2,FALSE),FALSE)))*J987</f>
        <v>0</v>
      </c>
      <c r="Q987" s="334">
        <f t="shared" si="46"/>
        <v>0</v>
      </c>
      <c r="R987" s="335" t="str">
        <f>VLOOKUP(F987,'3-Productie normen'!A:P,16,FALSE)</f>
        <v>B</v>
      </c>
      <c r="S987" s="335"/>
      <c r="U987" s="336">
        <f t="shared" si="47"/>
        <v>2412</v>
      </c>
      <c r="V987" s="2"/>
    </row>
    <row r="988" spans="1:22" ht="14.1" customHeight="1">
      <c r="A988" s="75">
        <v>988</v>
      </c>
      <c r="B988" s="72" t="s">
        <v>49</v>
      </c>
      <c r="C988" s="539" t="s">
        <v>266</v>
      </c>
      <c r="D988" s="415" t="s">
        <v>302</v>
      </c>
      <c r="E988" s="72" t="s">
        <v>1291</v>
      </c>
      <c r="F988" s="300" t="s">
        <v>100</v>
      </c>
      <c r="G988" s="72" t="s">
        <v>311</v>
      </c>
      <c r="H988" s="482" t="s">
        <v>138</v>
      </c>
      <c r="I988" s="537">
        <v>11.2</v>
      </c>
      <c r="J988" s="526"/>
      <c r="K988" s="333">
        <f t="shared" si="45"/>
        <v>0</v>
      </c>
      <c r="L988" s="534" t="s">
        <v>147</v>
      </c>
      <c r="M988" s="540"/>
      <c r="N988" s="247">
        <f>IF(L988="nio",0,IF(L988&gt;0,L988*I988/P988,0))*VLOOKUP(B988,'2-Kosten per locatie'!$A$14:$C$31,3,FALSE)</f>
        <v>0</v>
      </c>
      <c r="O988" s="247">
        <f>IF(M988&gt;0,M988*I988/Q988,0)*VLOOKUP(B988,'2-Kosten per locatie'!$A$14:$C$31,3,FALSE)</f>
        <v>0</v>
      </c>
      <c r="P988" s="334">
        <f>IF(L988="nio",0,IF(L988&gt;0,VLOOKUP(F988,'3-Productie normen'!A:O,VLOOKUP(L988,'3-Productie normen'!$B$38:$C$48,2,FALSE),FALSE)))*J988</f>
        <v>0</v>
      </c>
      <c r="Q988" s="334">
        <f t="shared" si="46"/>
        <v>0</v>
      </c>
      <c r="R988" s="335" t="str">
        <f>VLOOKUP(F988,'3-Productie normen'!A:P,16,FALSE)</f>
        <v>nvt</v>
      </c>
      <c r="S988" s="335"/>
      <c r="U988" s="336">
        <f t="shared" si="47"/>
        <v>0</v>
      </c>
      <c r="V988" s="2"/>
    </row>
    <row r="989" spans="1:22" ht="14.1" customHeight="1">
      <c r="A989" s="75">
        <v>989</v>
      </c>
      <c r="B989" s="72" t="s">
        <v>49</v>
      </c>
      <c r="C989" s="539" t="s">
        <v>266</v>
      </c>
      <c r="D989" s="415" t="s">
        <v>1367</v>
      </c>
      <c r="E989" s="72" t="s">
        <v>1368</v>
      </c>
      <c r="F989" s="300" t="s">
        <v>100</v>
      </c>
      <c r="G989" s="72" t="s">
        <v>1369</v>
      </c>
      <c r="H989" s="482" t="s">
        <v>237</v>
      </c>
      <c r="I989" s="537">
        <v>16.600000000000001</v>
      </c>
      <c r="J989" s="526"/>
      <c r="K989" s="333">
        <f t="shared" si="45"/>
        <v>0</v>
      </c>
      <c r="L989" s="534" t="s">
        <v>147</v>
      </c>
      <c r="M989" s="540"/>
      <c r="N989" s="247">
        <f>IF(L989="nio",0,IF(L989&gt;0,L989*I989/P989,0))*VLOOKUP(B989,'2-Kosten per locatie'!$A$14:$C$31,3,FALSE)</f>
        <v>0</v>
      </c>
      <c r="O989" s="247">
        <f>IF(M989&gt;0,M989*I989/Q989,0)*VLOOKUP(B989,'2-Kosten per locatie'!$A$14:$C$31,3,FALSE)</f>
        <v>0</v>
      </c>
      <c r="P989" s="334">
        <f>IF(L989="nio",0,IF(L989&gt;0,VLOOKUP(F989,'3-Productie normen'!A:O,VLOOKUP(L989,'3-Productie normen'!$B$38:$C$48,2,FALSE),FALSE)))*J989</f>
        <v>0</v>
      </c>
      <c r="Q989" s="334">
        <f t="shared" si="46"/>
        <v>0</v>
      </c>
      <c r="R989" s="335" t="str">
        <f>VLOOKUP(F989,'3-Productie normen'!A:P,16,FALSE)</f>
        <v>nvt</v>
      </c>
      <c r="S989" s="335"/>
      <c r="U989" s="336">
        <f t="shared" si="47"/>
        <v>0</v>
      </c>
      <c r="V989" s="2"/>
    </row>
    <row r="990" spans="1:22" ht="14.1" customHeight="1">
      <c r="A990" s="75">
        <v>990</v>
      </c>
      <c r="B990" s="72" t="s">
        <v>49</v>
      </c>
      <c r="C990" s="539" t="s">
        <v>266</v>
      </c>
      <c r="D990" s="415" t="s">
        <v>308</v>
      </c>
      <c r="E990" s="72" t="s">
        <v>137</v>
      </c>
      <c r="F990" s="72" t="s">
        <v>89</v>
      </c>
      <c r="G990" s="72" t="s">
        <v>311</v>
      </c>
      <c r="H990" s="482" t="s">
        <v>138</v>
      </c>
      <c r="I990" s="537">
        <v>51.4</v>
      </c>
      <c r="J990" s="526"/>
      <c r="K990" s="333">
        <f t="shared" si="45"/>
        <v>200</v>
      </c>
      <c r="L990" s="534">
        <v>200</v>
      </c>
      <c r="M990" s="540"/>
      <c r="N990" s="247" t="e">
        <f>IF(L990="nio",0,IF(L990&gt;0,L990*I990/P990,0))*VLOOKUP(B990,'2-Kosten per locatie'!$A$14:$C$31,3,FALSE)</f>
        <v>#DIV/0!</v>
      </c>
      <c r="O990" s="247">
        <f>IF(M990&gt;0,M990*I990/Q990,0)*VLOOKUP(B990,'2-Kosten per locatie'!$A$14:$C$31,3,FALSE)</f>
        <v>0</v>
      </c>
      <c r="P990" s="334">
        <f>IF(L990="nio",0,IF(L990&gt;0,VLOOKUP(F990,'3-Productie normen'!A:O,VLOOKUP(L990,'3-Productie normen'!$B$38:$C$48,2,FALSE),FALSE)))*J990</f>
        <v>0</v>
      </c>
      <c r="Q990" s="334">
        <f t="shared" si="46"/>
        <v>0</v>
      </c>
      <c r="R990" s="335" t="str">
        <f>VLOOKUP(F990,'3-Productie normen'!A:P,16,FALSE)</f>
        <v>L</v>
      </c>
      <c r="S990" s="335"/>
      <c r="U990" s="336">
        <f t="shared" si="47"/>
        <v>10280</v>
      </c>
      <c r="V990" s="2"/>
    </row>
    <row r="991" spans="1:22" ht="14.1" customHeight="1">
      <c r="A991" s="75">
        <v>991</v>
      </c>
      <c r="B991" s="72" t="s">
        <v>49</v>
      </c>
      <c r="C991" s="539" t="s">
        <v>266</v>
      </c>
      <c r="D991" s="415" t="s">
        <v>1370</v>
      </c>
      <c r="E991" s="72" t="s">
        <v>198</v>
      </c>
      <c r="F991" s="72" t="s">
        <v>86</v>
      </c>
      <c r="G991" s="72" t="s">
        <v>311</v>
      </c>
      <c r="H991" s="482" t="s">
        <v>138</v>
      </c>
      <c r="I991" s="537">
        <v>43</v>
      </c>
      <c r="J991" s="526"/>
      <c r="K991" s="333">
        <f t="shared" si="45"/>
        <v>200</v>
      </c>
      <c r="L991" s="534">
        <v>200</v>
      </c>
      <c r="M991" s="540"/>
      <c r="N991" s="247" t="e">
        <f>IF(L991="nio",0,IF(L991&gt;0,L991*I991/P991,0))*VLOOKUP(B991,'2-Kosten per locatie'!$A$14:$C$31,3,FALSE)</f>
        <v>#DIV/0!</v>
      </c>
      <c r="O991" s="247">
        <f>IF(M991&gt;0,M991*I991/Q991,0)*VLOOKUP(B991,'2-Kosten per locatie'!$A$14:$C$31,3,FALSE)</f>
        <v>0</v>
      </c>
      <c r="P991" s="334">
        <f>IF(L991="nio",0,IF(L991&gt;0,VLOOKUP(F991,'3-Productie normen'!A:O,VLOOKUP(L991,'3-Productie normen'!$B$38:$C$48,2,FALSE),FALSE)))*J991</f>
        <v>0</v>
      </c>
      <c r="Q991" s="334">
        <f t="shared" si="46"/>
        <v>0</v>
      </c>
      <c r="R991" s="335" t="str">
        <f>VLOOKUP(F991,'3-Productie normen'!A:P,16,FALSE)</f>
        <v>V</v>
      </c>
      <c r="S991" s="335"/>
      <c r="U991" s="336">
        <f t="shared" si="47"/>
        <v>8600</v>
      </c>
      <c r="V991" s="2"/>
    </row>
    <row r="992" spans="1:22" ht="14.1" customHeight="1">
      <c r="A992" s="75">
        <v>992</v>
      </c>
      <c r="B992" s="72" t="s">
        <v>49</v>
      </c>
      <c r="C992" s="539" t="s">
        <v>266</v>
      </c>
      <c r="D992" s="415" t="s">
        <v>1371</v>
      </c>
      <c r="E992" s="72" t="s">
        <v>198</v>
      </c>
      <c r="F992" s="72" t="s">
        <v>86</v>
      </c>
      <c r="G992" s="72" t="s">
        <v>1251</v>
      </c>
      <c r="H992" s="482" t="s">
        <v>196</v>
      </c>
      <c r="I992" s="537">
        <v>49.7</v>
      </c>
      <c r="J992" s="526"/>
      <c r="K992" s="333">
        <f t="shared" si="45"/>
        <v>200</v>
      </c>
      <c r="L992" s="534">
        <v>200</v>
      </c>
      <c r="M992" s="540"/>
      <c r="N992" s="247" t="e">
        <f>IF(L992="nio",0,IF(L992&gt;0,L992*I992/P992,0))*VLOOKUP(B992,'2-Kosten per locatie'!$A$14:$C$31,3,FALSE)</f>
        <v>#DIV/0!</v>
      </c>
      <c r="O992" s="247">
        <f>IF(M992&gt;0,M992*I992/Q992,0)*VLOOKUP(B992,'2-Kosten per locatie'!$A$14:$C$31,3,FALSE)</f>
        <v>0</v>
      </c>
      <c r="P992" s="334">
        <f>IF(L992="nio",0,IF(L992&gt;0,VLOOKUP(F992,'3-Productie normen'!A:O,VLOOKUP(L992,'3-Productie normen'!$B$38:$C$48,2,FALSE),FALSE)))*J992</f>
        <v>0</v>
      </c>
      <c r="Q992" s="334">
        <f t="shared" si="46"/>
        <v>0</v>
      </c>
      <c r="R992" s="335" t="str">
        <f>VLOOKUP(F992,'3-Productie normen'!A:P,16,FALSE)</f>
        <v>V</v>
      </c>
      <c r="S992" s="335"/>
      <c r="U992" s="336">
        <f t="shared" si="47"/>
        <v>9940</v>
      </c>
      <c r="V992" s="2"/>
    </row>
    <row r="993" spans="1:22" ht="14.1" customHeight="1">
      <c r="A993" s="75">
        <v>993</v>
      </c>
      <c r="B993" s="72" t="s">
        <v>49</v>
      </c>
      <c r="C993" s="539" t="s">
        <v>266</v>
      </c>
      <c r="D993" s="415" t="s">
        <v>1372</v>
      </c>
      <c r="E993" s="72" t="s">
        <v>299</v>
      </c>
      <c r="F993" s="300" t="s">
        <v>91</v>
      </c>
      <c r="G993" s="72" t="s">
        <v>1253</v>
      </c>
      <c r="H993" s="482" t="s">
        <v>196</v>
      </c>
      <c r="I993" s="537">
        <v>1.7</v>
      </c>
      <c r="J993" s="526"/>
      <c r="K993" s="333">
        <f t="shared" si="45"/>
        <v>200</v>
      </c>
      <c r="L993" s="534">
        <v>200</v>
      </c>
      <c r="M993" s="540"/>
      <c r="N993" s="247" t="e">
        <f>IF(L993="nio",0,IF(L993&gt;0,L993*I993/P993,0))*VLOOKUP(B993,'2-Kosten per locatie'!$A$14:$C$31,3,FALSE)</f>
        <v>#DIV/0!</v>
      </c>
      <c r="O993" s="247">
        <f>IF(M993&gt;0,M993*I993/Q993,0)*VLOOKUP(B993,'2-Kosten per locatie'!$A$14:$C$31,3,FALSE)</f>
        <v>0</v>
      </c>
      <c r="P993" s="334">
        <f>IF(L993="nio",0,IF(L993&gt;0,VLOOKUP(F993,'3-Productie normen'!A:O,VLOOKUP(L993,'3-Productie normen'!$B$38:$C$48,2,FALSE),FALSE)))*J993</f>
        <v>0</v>
      </c>
      <c r="Q993" s="334">
        <f t="shared" si="46"/>
        <v>0</v>
      </c>
      <c r="R993" s="335" t="str">
        <f>VLOOKUP(F993,'3-Productie normen'!A:P,16,FALSE)</f>
        <v>V</v>
      </c>
      <c r="S993" s="335"/>
      <c r="U993" s="336">
        <f t="shared" si="47"/>
        <v>340</v>
      </c>
      <c r="V993" s="2"/>
    </row>
    <row r="994" spans="1:22" ht="14.1" customHeight="1">
      <c r="A994" s="75">
        <v>994</v>
      </c>
      <c r="B994" s="72" t="s">
        <v>49</v>
      </c>
      <c r="C994" s="539" t="s">
        <v>266</v>
      </c>
      <c r="D994" s="415" t="s">
        <v>1373</v>
      </c>
      <c r="E994" s="72" t="s">
        <v>1374</v>
      </c>
      <c r="F994" s="300" t="s">
        <v>76</v>
      </c>
      <c r="G994" s="72" t="s">
        <v>311</v>
      </c>
      <c r="H994" s="482" t="s">
        <v>138</v>
      </c>
      <c r="I994" s="537">
        <v>48.1</v>
      </c>
      <c r="J994" s="526"/>
      <c r="K994" s="333">
        <f t="shared" si="45"/>
        <v>120</v>
      </c>
      <c r="L994" s="534">
        <v>120</v>
      </c>
      <c r="M994" s="540"/>
      <c r="N994" s="247" t="e">
        <f>IF(L994="nio",0,IF(L994&gt;0,L994*I994/P994,0))*VLOOKUP(B994,'2-Kosten per locatie'!$A$14:$C$31,3,FALSE)</f>
        <v>#DIV/0!</v>
      </c>
      <c r="O994" s="247">
        <f>IF(M994&gt;0,M994*I994/Q994,0)*VLOOKUP(B994,'2-Kosten per locatie'!$A$14:$C$31,3,FALSE)</f>
        <v>0</v>
      </c>
      <c r="P994" s="334">
        <f>IF(L994="nio",0,IF(L994&gt;0,VLOOKUP(F994,'3-Productie normen'!A:O,VLOOKUP(L994,'3-Productie normen'!$B$38:$C$48,2,FALSE),FALSE)))*J994</f>
        <v>0</v>
      </c>
      <c r="Q994" s="334">
        <f t="shared" si="46"/>
        <v>0</v>
      </c>
      <c r="R994" s="335" t="str">
        <f>VLOOKUP(F994,'3-Productie normen'!A:P,16,FALSE)</f>
        <v>B</v>
      </c>
      <c r="S994" s="335"/>
      <c r="U994" s="336">
        <f t="shared" si="47"/>
        <v>5772</v>
      </c>
      <c r="V994" s="2"/>
    </row>
    <row r="995" spans="1:22" ht="14.1" customHeight="1">
      <c r="A995" s="75">
        <v>995</v>
      </c>
      <c r="B995" s="72" t="s">
        <v>49</v>
      </c>
      <c r="C995" s="539" t="s">
        <v>266</v>
      </c>
      <c r="D995" s="415" t="s">
        <v>1375</v>
      </c>
      <c r="E995" s="72" t="s">
        <v>1376</v>
      </c>
      <c r="F995" s="485" t="s">
        <v>99</v>
      </c>
      <c r="G995" s="72" t="s">
        <v>311</v>
      </c>
      <c r="H995" s="482" t="s">
        <v>138</v>
      </c>
      <c r="I995" s="537">
        <v>11.2</v>
      </c>
      <c r="J995" s="526"/>
      <c r="K995" s="333">
        <f t="shared" si="45"/>
        <v>200</v>
      </c>
      <c r="L995" s="534">
        <v>200</v>
      </c>
      <c r="M995" s="540"/>
      <c r="N995" s="247" t="e">
        <f>IF(L995="nio",0,IF(L995&gt;0,L995*I995/P995,0))*VLOOKUP(B995,'2-Kosten per locatie'!$A$14:$C$31,3,FALSE)</f>
        <v>#DIV/0!</v>
      </c>
      <c r="O995" s="247">
        <f>IF(M995&gt;0,M995*I995/Q995,0)*VLOOKUP(B995,'2-Kosten per locatie'!$A$14:$C$31,3,FALSE)</f>
        <v>0</v>
      </c>
      <c r="P995" s="334">
        <f>IF(L995="nio",0,IF(L995&gt;0,VLOOKUP(F995,'3-Productie normen'!A:O,VLOOKUP(L995,'3-Productie normen'!$B$38:$C$48,2,FALSE),FALSE)))*J995</f>
        <v>0</v>
      </c>
      <c r="Q995" s="334">
        <f t="shared" si="46"/>
        <v>0</v>
      </c>
      <c r="R995" s="335" t="str">
        <f>VLOOKUP(F995,'3-Productie normen'!A:P,16,FALSE)</f>
        <v>B</v>
      </c>
      <c r="S995" s="335"/>
      <c r="U995" s="336">
        <f t="shared" si="47"/>
        <v>2240</v>
      </c>
      <c r="V995" s="2"/>
    </row>
    <row r="996" spans="1:22" ht="14.1" customHeight="1">
      <c r="A996" s="75">
        <v>996</v>
      </c>
      <c r="B996" s="72" t="s">
        <v>49</v>
      </c>
      <c r="C996" s="539" t="s">
        <v>266</v>
      </c>
      <c r="D996" s="415" t="s">
        <v>1377</v>
      </c>
      <c r="E996" s="72" t="s">
        <v>1355</v>
      </c>
      <c r="F996" s="72" t="s">
        <v>89</v>
      </c>
      <c r="G996" s="72" t="s">
        <v>311</v>
      </c>
      <c r="H996" s="482" t="s">
        <v>138</v>
      </c>
      <c r="I996" s="537">
        <v>6.5</v>
      </c>
      <c r="J996" s="526"/>
      <c r="K996" s="333">
        <f t="shared" si="45"/>
        <v>200</v>
      </c>
      <c r="L996" s="534">
        <v>200</v>
      </c>
      <c r="M996" s="540"/>
      <c r="N996" s="247" t="e">
        <f>IF(L996="nio",0,IF(L996&gt;0,L996*I996/P996,0))*VLOOKUP(B996,'2-Kosten per locatie'!$A$14:$C$31,3,FALSE)</f>
        <v>#DIV/0!</v>
      </c>
      <c r="O996" s="247">
        <f>IF(M996&gt;0,M996*I996/Q996,0)*VLOOKUP(B996,'2-Kosten per locatie'!$A$14:$C$31,3,FALSE)</f>
        <v>0</v>
      </c>
      <c r="P996" s="334">
        <f>IF(L996="nio",0,IF(L996&gt;0,VLOOKUP(F996,'3-Productie normen'!A:O,VLOOKUP(L996,'3-Productie normen'!$B$38:$C$48,2,FALSE),FALSE)))*J996</f>
        <v>0</v>
      </c>
      <c r="Q996" s="334">
        <f t="shared" si="46"/>
        <v>0</v>
      </c>
      <c r="R996" s="335" t="str">
        <f>VLOOKUP(F996,'3-Productie normen'!A:P,16,FALSE)</f>
        <v>L</v>
      </c>
      <c r="S996" s="335"/>
      <c r="U996" s="336">
        <f t="shared" si="47"/>
        <v>1300</v>
      </c>
      <c r="V996" s="2"/>
    </row>
    <row r="997" spans="1:22" ht="14.1" customHeight="1">
      <c r="A997" s="75">
        <v>997</v>
      </c>
      <c r="B997" s="72" t="s">
        <v>49</v>
      </c>
      <c r="C997" s="539" t="s">
        <v>266</v>
      </c>
      <c r="D997" s="415" t="s">
        <v>1378</v>
      </c>
      <c r="E997" s="72" t="s">
        <v>137</v>
      </c>
      <c r="F997" s="72" t="s">
        <v>89</v>
      </c>
      <c r="G997" s="72" t="s">
        <v>311</v>
      </c>
      <c r="H997" s="482" t="s">
        <v>138</v>
      </c>
      <c r="I997" s="537">
        <v>53.7</v>
      </c>
      <c r="J997" s="526"/>
      <c r="K997" s="333">
        <f t="shared" si="45"/>
        <v>200</v>
      </c>
      <c r="L997" s="534">
        <v>200</v>
      </c>
      <c r="M997" s="540"/>
      <c r="N997" s="247" t="e">
        <f>IF(L997="nio",0,IF(L997&gt;0,L997*I997/P997,0))*VLOOKUP(B997,'2-Kosten per locatie'!$A$14:$C$31,3,FALSE)</f>
        <v>#DIV/0!</v>
      </c>
      <c r="O997" s="247">
        <f>IF(M997&gt;0,M997*I997/Q997,0)*VLOOKUP(B997,'2-Kosten per locatie'!$A$14:$C$31,3,FALSE)</f>
        <v>0</v>
      </c>
      <c r="P997" s="334">
        <f>IF(L997="nio",0,IF(L997&gt;0,VLOOKUP(F997,'3-Productie normen'!A:O,VLOOKUP(L997,'3-Productie normen'!$B$38:$C$48,2,FALSE),FALSE)))*J997</f>
        <v>0</v>
      </c>
      <c r="Q997" s="334">
        <f t="shared" si="46"/>
        <v>0</v>
      </c>
      <c r="R997" s="335" t="str">
        <f>VLOOKUP(F997,'3-Productie normen'!A:P,16,FALSE)</f>
        <v>L</v>
      </c>
      <c r="S997" s="335"/>
      <c r="U997" s="336">
        <f t="shared" si="47"/>
        <v>10740</v>
      </c>
      <c r="V997" s="2"/>
    </row>
    <row r="998" spans="1:22" ht="14.1" customHeight="1">
      <c r="A998" s="75">
        <v>998</v>
      </c>
      <c r="B998" s="72" t="s">
        <v>49</v>
      </c>
      <c r="C998" s="539" t="s">
        <v>266</v>
      </c>
      <c r="D998" s="415" t="s">
        <v>1379</v>
      </c>
      <c r="E998" s="72" t="s">
        <v>1380</v>
      </c>
      <c r="F998" s="72" t="s">
        <v>86</v>
      </c>
      <c r="G998" s="72" t="s">
        <v>311</v>
      </c>
      <c r="H998" s="482" t="s">
        <v>138</v>
      </c>
      <c r="I998" s="537">
        <v>57.2</v>
      </c>
      <c r="J998" s="526"/>
      <c r="K998" s="333">
        <f t="shared" si="45"/>
        <v>200</v>
      </c>
      <c r="L998" s="534">
        <v>200</v>
      </c>
      <c r="M998" s="540"/>
      <c r="N998" s="247" t="e">
        <f>IF(L998="nio",0,IF(L998&gt;0,L998*I998/P998,0))*VLOOKUP(B998,'2-Kosten per locatie'!$A$14:$C$31,3,FALSE)</f>
        <v>#DIV/0!</v>
      </c>
      <c r="O998" s="247">
        <f>IF(M998&gt;0,M998*I998/Q998,0)*VLOOKUP(B998,'2-Kosten per locatie'!$A$14:$C$31,3,FALSE)</f>
        <v>0</v>
      </c>
      <c r="P998" s="334">
        <f>IF(L998="nio",0,IF(L998&gt;0,VLOOKUP(F998,'3-Productie normen'!A:O,VLOOKUP(L998,'3-Productie normen'!$B$38:$C$48,2,FALSE),FALSE)))*J998</f>
        <v>0</v>
      </c>
      <c r="Q998" s="334">
        <f t="shared" si="46"/>
        <v>0</v>
      </c>
      <c r="R998" s="335" t="str">
        <f>VLOOKUP(F998,'3-Productie normen'!A:P,16,FALSE)</f>
        <v>V</v>
      </c>
      <c r="S998" s="335"/>
      <c r="U998" s="336">
        <f t="shared" si="47"/>
        <v>11440</v>
      </c>
      <c r="V998" s="2"/>
    </row>
    <row r="999" spans="1:22" ht="14.1" customHeight="1">
      <c r="A999" s="75">
        <v>999</v>
      </c>
      <c r="B999" s="72" t="s">
        <v>49</v>
      </c>
      <c r="C999" s="539" t="s">
        <v>266</v>
      </c>
      <c r="D999" s="415" t="s">
        <v>1381</v>
      </c>
      <c r="E999" s="72" t="s">
        <v>198</v>
      </c>
      <c r="F999" s="72" t="s">
        <v>86</v>
      </c>
      <c r="G999" s="72" t="s">
        <v>138</v>
      </c>
      <c r="H999" s="482" t="s">
        <v>138</v>
      </c>
      <c r="I999" s="537">
        <v>93.5</v>
      </c>
      <c r="J999" s="526"/>
      <c r="K999" s="333">
        <f t="shared" si="45"/>
        <v>200</v>
      </c>
      <c r="L999" s="534">
        <v>200</v>
      </c>
      <c r="M999" s="540"/>
      <c r="N999" s="247" t="e">
        <f>IF(L999="nio",0,IF(L999&gt;0,L999*I999/P999,0))*VLOOKUP(B999,'2-Kosten per locatie'!$A$14:$C$31,3,FALSE)</f>
        <v>#DIV/0!</v>
      </c>
      <c r="O999" s="247">
        <f>IF(M999&gt;0,M999*I999/Q999,0)*VLOOKUP(B999,'2-Kosten per locatie'!$A$14:$C$31,3,FALSE)</f>
        <v>0</v>
      </c>
      <c r="P999" s="334">
        <f>IF(L999="nio",0,IF(L999&gt;0,VLOOKUP(F999,'3-Productie normen'!A:O,VLOOKUP(L999,'3-Productie normen'!$B$38:$C$48,2,FALSE),FALSE)))*J999</f>
        <v>0</v>
      </c>
      <c r="Q999" s="334">
        <f t="shared" si="46"/>
        <v>0</v>
      </c>
      <c r="R999" s="335" t="str">
        <f>VLOOKUP(F999,'3-Productie normen'!A:P,16,FALSE)</f>
        <v>V</v>
      </c>
      <c r="S999" s="335"/>
      <c r="U999" s="336">
        <f t="shared" si="47"/>
        <v>18700</v>
      </c>
      <c r="V999" s="2"/>
    </row>
    <row r="1000" spans="1:22" ht="14.1" customHeight="1">
      <c r="A1000" s="75">
        <v>1000</v>
      </c>
      <c r="B1000" s="72" t="s">
        <v>49</v>
      </c>
      <c r="C1000" s="539" t="s">
        <v>266</v>
      </c>
      <c r="D1000" s="415" t="s">
        <v>1382</v>
      </c>
      <c r="E1000" s="72" t="s">
        <v>198</v>
      </c>
      <c r="F1000" s="72" t="s">
        <v>86</v>
      </c>
      <c r="G1000" s="72" t="s">
        <v>311</v>
      </c>
      <c r="H1000" s="482" t="s">
        <v>138</v>
      </c>
      <c r="I1000" s="537">
        <v>15.2</v>
      </c>
      <c r="J1000" s="526"/>
      <c r="K1000" s="333">
        <f t="shared" si="45"/>
        <v>200</v>
      </c>
      <c r="L1000" s="534">
        <v>200</v>
      </c>
      <c r="M1000" s="540"/>
      <c r="N1000" s="247" t="e">
        <f>IF(L1000="nio",0,IF(L1000&gt;0,L1000*I1000/P1000,0))*VLOOKUP(B1000,'2-Kosten per locatie'!$A$14:$C$31,3,FALSE)</f>
        <v>#DIV/0!</v>
      </c>
      <c r="O1000" s="247">
        <f>IF(M1000&gt;0,M1000*I1000/Q1000,0)*VLOOKUP(B1000,'2-Kosten per locatie'!$A$14:$C$31,3,FALSE)</f>
        <v>0</v>
      </c>
      <c r="P1000" s="334">
        <f>IF(L1000="nio",0,IF(L1000&gt;0,VLOOKUP(F1000,'3-Productie normen'!A:O,VLOOKUP(L1000,'3-Productie normen'!$B$38:$C$48,2,FALSE),FALSE)))*J1000</f>
        <v>0</v>
      </c>
      <c r="Q1000" s="334">
        <f t="shared" si="46"/>
        <v>0</v>
      </c>
      <c r="R1000" s="335" t="str">
        <f>VLOOKUP(F1000,'3-Productie normen'!A:P,16,FALSE)</f>
        <v>V</v>
      </c>
      <c r="S1000" s="335"/>
      <c r="U1000" s="336">
        <f t="shared" si="47"/>
        <v>3040</v>
      </c>
      <c r="V1000" s="2"/>
    </row>
    <row r="1001" spans="1:22" ht="14.1" customHeight="1">
      <c r="A1001" s="75">
        <v>1001</v>
      </c>
      <c r="B1001" s="72" t="s">
        <v>49</v>
      </c>
      <c r="C1001" s="539" t="s">
        <v>266</v>
      </c>
      <c r="D1001" s="415" t="s">
        <v>1383</v>
      </c>
      <c r="E1001" s="72" t="s">
        <v>1258</v>
      </c>
      <c r="F1001" s="72" t="s">
        <v>95</v>
      </c>
      <c r="G1001" s="72" t="s">
        <v>1251</v>
      </c>
      <c r="H1001" s="482" t="s">
        <v>187</v>
      </c>
      <c r="I1001" s="537">
        <v>6.6</v>
      </c>
      <c r="J1001" s="526"/>
      <c r="K1001" s="333">
        <f t="shared" si="45"/>
        <v>360</v>
      </c>
      <c r="L1001" s="534">
        <v>200</v>
      </c>
      <c r="M1001" s="540">
        <v>160</v>
      </c>
      <c r="N1001" s="247" t="e">
        <f>IF(L1001="nio",0,IF(L1001&gt;0,L1001*I1001/P1001,0))*VLOOKUP(B1001,'2-Kosten per locatie'!$A$14:$C$31,3,FALSE)</f>
        <v>#DIV/0!</v>
      </c>
      <c r="O1001" s="247" t="e">
        <f>IF(M1001&gt;0,M1001*I1001/Q1001,0)*VLOOKUP(B1001,'2-Kosten per locatie'!$A$14:$C$31,3,FALSE)</f>
        <v>#DIV/0!</v>
      </c>
      <c r="P1001" s="334">
        <f>IF(L1001="nio",0,IF(L1001&gt;0,VLOOKUP(F1001,'3-Productie normen'!A:O,VLOOKUP(L1001,'3-Productie normen'!$B$38:$C$48,2,FALSE),FALSE)))*J1001</f>
        <v>0</v>
      </c>
      <c r="Q1001" s="334">
        <f t="shared" si="46"/>
        <v>0</v>
      </c>
      <c r="R1001" s="335" t="str">
        <f>VLOOKUP(F1001,'3-Productie normen'!A:P,16,FALSE)</f>
        <v>S</v>
      </c>
      <c r="S1001" s="335"/>
      <c r="U1001" s="336">
        <f t="shared" si="47"/>
        <v>2376</v>
      </c>
      <c r="V1001" s="2"/>
    </row>
    <row r="1002" spans="1:22" ht="14.1" customHeight="1">
      <c r="A1002" s="75">
        <v>1002</v>
      </c>
      <c r="B1002" s="72" t="s">
        <v>49</v>
      </c>
      <c r="C1002" s="539" t="s">
        <v>266</v>
      </c>
      <c r="D1002" s="415" t="s">
        <v>1384</v>
      </c>
      <c r="E1002" s="72" t="s">
        <v>185</v>
      </c>
      <c r="F1002" s="72" t="s">
        <v>95</v>
      </c>
      <c r="G1002" s="72" t="s">
        <v>1251</v>
      </c>
      <c r="H1002" s="482" t="s">
        <v>187</v>
      </c>
      <c r="I1002" s="537">
        <v>1</v>
      </c>
      <c r="J1002" s="526"/>
      <c r="K1002" s="333">
        <f t="shared" si="45"/>
        <v>360</v>
      </c>
      <c r="L1002" s="534">
        <v>200</v>
      </c>
      <c r="M1002" s="540">
        <v>160</v>
      </c>
      <c r="N1002" s="247" t="e">
        <f>IF(L1002="nio",0,IF(L1002&gt;0,L1002*I1002/P1002,0))*VLOOKUP(B1002,'2-Kosten per locatie'!$A$14:$C$31,3,FALSE)</f>
        <v>#DIV/0!</v>
      </c>
      <c r="O1002" s="247" t="e">
        <f>IF(M1002&gt;0,M1002*I1002/Q1002,0)*VLOOKUP(B1002,'2-Kosten per locatie'!$A$14:$C$31,3,FALSE)</f>
        <v>#DIV/0!</v>
      </c>
      <c r="P1002" s="334">
        <f>IF(L1002="nio",0,IF(L1002&gt;0,VLOOKUP(F1002,'3-Productie normen'!A:O,VLOOKUP(L1002,'3-Productie normen'!$B$38:$C$48,2,FALSE),FALSE)))*J1002</f>
        <v>0</v>
      </c>
      <c r="Q1002" s="334">
        <f t="shared" si="46"/>
        <v>0</v>
      </c>
      <c r="R1002" s="335" t="str">
        <f>VLOOKUP(F1002,'3-Productie normen'!A:P,16,FALSE)</f>
        <v>S</v>
      </c>
      <c r="S1002" s="335"/>
      <c r="U1002" s="336">
        <f t="shared" si="47"/>
        <v>360</v>
      </c>
      <c r="V1002" s="2"/>
    </row>
    <row r="1003" spans="1:22" ht="14.1" customHeight="1">
      <c r="A1003" s="75">
        <v>1003</v>
      </c>
      <c r="B1003" s="72" t="s">
        <v>49</v>
      </c>
      <c r="C1003" s="539" t="s">
        <v>266</v>
      </c>
      <c r="D1003" s="415" t="s">
        <v>1385</v>
      </c>
      <c r="E1003" s="72" t="s">
        <v>185</v>
      </c>
      <c r="F1003" s="300" t="s">
        <v>95</v>
      </c>
      <c r="G1003" s="72" t="s">
        <v>1251</v>
      </c>
      <c r="H1003" s="482" t="s">
        <v>187</v>
      </c>
      <c r="I1003" s="537">
        <v>1</v>
      </c>
      <c r="J1003" s="526"/>
      <c r="K1003" s="333">
        <f t="shared" si="45"/>
        <v>360</v>
      </c>
      <c r="L1003" s="534">
        <v>200</v>
      </c>
      <c r="M1003" s="540">
        <v>160</v>
      </c>
      <c r="N1003" s="247" t="e">
        <f>IF(L1003="nio",0,IF(L1003&gt;0,L1003*I1003/P1003,0))*VLOOKUP(B1003,'2-Kosten per locatie'!$A$14:$C$31,3,FALSE)</f>
        <v>#DIV/0!</v>
      </c>
      <c r="O1003" s="247" t="e">
        <f>IF(M1003&gt;0,M1003*I1003/Q1003,0)*VLOOKUP(B1003,'2-Kosten per locatie'!$A$14:$C$31,3,FALSE)</f>
        <v>#DIV/0!</v>
      </c>
      <c r="P1003" s="334">
        <f>IF(L1003="nio",0,IF(L1003&gt;0,VLOOKUP(F1003,'3-Productie normen'!A:O,VLOOKUP(L1003,'3-Productie normen'!$B$38:$C$48,2,FALSE),FALSE)))*J1003</f>
        <v>0</v>
      </c>
      <c r="Q1003" s="334">
        <f t="shared" si="46"/>
        <v>0</v>
      </c>
      <c r="R1003" s="335" t="str">
        <f>VLOOKUP(F1003,'3-Productie normen'!A:P,16,FALSE)</f>
        <v>S</v>
      </c>
      <c r="S1003" s="335"/>
      <c r="U1003" s="336">
        <f t="shared" si="47"/>
        <v>360</v>
      </c>
      <c r="V1003" s="2"/>
    </row>
    <row r="1004" spans="1:22" ht="14.1" customHeight="1">
      <c r="A1004" s="75">
        <v>1004</v>
      </c>
      <c r="B1004" s="72" t="s">
        <v>49</v>
      </c>
      <c r="C1004" s="539" t="s">
        <v>266</v>
      </c>
      <c r="D1004" s="415" t="s">
        <v>1386</v>
      </c>
      <c r="E1004" s="72" t="s">
        <v>185</v>
      </c>
      <c r="F1004" s="300" t="s">
        <v>95</v>
      </c>
      <c r="G1004" s="72" t="s">
        <v>1251</v>
      </c>
      <c r="H1004" s="482" t="s">
        <v>187</v>
      </c>
      <c r="I1004" s="537">
        <v>1</v>
      </c>
      <c r="J1004" s="526"/>
      <c r="K1004" s="333">
        <f t="shared" si="45"/>
        <v>360</v>
      </c>
      <c r="L1004" s="534">
        <v>200</v>
      </c>
      <c r="M1004" s="540">
        <v>160</v>
      </c>
      <c r="N1004" s="247" t="e">
        <f>IF(L1004="nio",0,IF(L1004&gt;0,L1004*I1004/P1004,0))*VLOOKUP(B1004,'2-Kosten per locatie'!$A$14:$C$31,3,FALSE)</f>
        <v>#DIV/0!</v>
      </c>
      <c r="O1004" s="247" t="e">
        <f>IF(M1004&gt;0,M1004*I1004/Q1004,0)*VLOOKUP(B1004,'2-Kosten per locatie'!$A$14:$C$31,3,FALSE)</f>
        <v>#DIV/0!</v>
      </c>
      <c r="P1004" s="334">
        <f>IF(L1004="nio",0,IF(L1004&gt;0,VLOOKUP(F1004,'3-Productie normen'!A:O,VLOOKUP(L1004,'3-Productie normen'!$B$38:$C$48,2,FALSE),FALSE)))*J1004</f>
        <v>0</v>
      </c>
      <c r="Q1004" s="334">
        <f t="shared" si="46"/>
        <v>0</v>
      </c>
      <c r="R1004" s="335" t="str">
        <f>VLOOKUP(F1004,'3-Productie normen'!A:P,16,FALSE)</f>
        <v>S</v>
      </c>
      <c r="S1004" s="335"/>
      <c r="U1004" s="336">
        <f t="shared" si="47"/>
        <v>360</v>
      </c>
      <c r="V1004" s="2"/>
    </row>
    <row r="1005" spans="1:22" ht="14.1" customHeight="1">
      <c r="A1005" s="75">
        <v>1005</v>
      </c>
      <c r="B1005" s="72" t="s">
        <v>49</v>
      </c>
      <c r="C1005" s="539" t="s">
        <v>266</v>
      </c>
      <c r="D1005" s="415" t="s">
        <v>1387</v>
      </c>
      <c r="E1005" s="72" t="s">
        <v>1258</v>
      </c>
      <c r="F1005" s="72" t="s">
        <v>95</v>
      </c>
      <c r="G1005" s="72" t="s">
        <v>1251</v>
      </c>
      <c r="H1005" s="482" t="s">
        <v>187</v>
      </c>
      <c r="I1005" s="537">
        <v>3.8</v>
      </c>
      <c r="J1005" s="526"/>
      <c r="K1005" s="333">
        <f t="shared" si="45"/>
        <v>360</v>
      </c>
      <c r="L1005" s="534">
        <v>200</v>
      </c>
      <c r="M1005" s="540">
        <v>160</v>
      </c>
      <c r="N1005" s="247" t="e">
        <f>IF(L1005="nio",0,IF(L1005&gt;0,L1005*I1005/P1005,0))*VLOOKUP(B1005,'2-Kosten per locatie'!$A$14:$C$31,3,FALSE)</f>
        <v>#DIV/0!</v>
      </c>
      <c r="O1005" s="247" t="e">
        <f>IF(M1005&gt;0,M1005*I1005/Q1005,0)*VLOOKUP(B1005,'2-Kosten per locatie'!$A$14:$C$31,3,FALSE)</f>
        <v>#DIV/0!</v>
      </c>
      <c r="P1005" s="334">
        <f>IF(L1005="nio",0,IF(L1005&gt;0,VLOOKUP(F1005,'3-Productie normen'!A:O,VLOOKUP(L1005,'3-Productie normen'!$B$38:$C$48,2,FALSE),FALSE)))*J1005</f>
        <v>0</v>
      </c>
      <c r="Q1005" s="334">
        <f t="shared" si="46"/>
        <v>0</v>
      </c>
      <c r="R1005" s="335" t="str">
        <f>VLOOKUP(F1005,'3-Productie normen'!A:P,16,FALSE)</f>
        <v>S</v>
      </c>
      <c r="S1005" s="335"/>
      <c r="U1005" s="336">
        <f t="shared" si="47"/>
        <v>1368</v>
      </c>
      <c r="V1005" s="2"/>
    </row>
    <row r="1006" spans="1:22" ht="14.1" customHeight="1">
      <c r="A1006" s="75">
        <v>1006</v>
      </c>
      <c r="B1006" s="72" t="s">
        <v>49</v>
      </c>
      <c r="C1006" s="539" t="s">
        <v>266</v>
      </c>
      <c r="D1006" s="415" t="s">
        <v>1388</v>
      </c>
      <c r="E1006" s="72" t="s">
        <v>1258</v>
      </c>
      <c r="F1006" s="72" t="s">
        <v>95</v>
      </c>
      <c r="G1006" s="72" t="s">
        <v>1251</v>
      </c>
      <c r="H1006" s="482" t="s">
        <v>187</v>
      </c>
      <c r="I1006" s="537">
        <v>5.4</v>
      </c>
      <c r="J1006" s="526"/>
      <c r="K1006" s="333">
        <f t="shared" si="45"/>
        <v>360</v>
      </c>
      <c r="L1006" s="534">
        <v>200</v>
      </c>
      <c r="M1006" s="540">
        <v>160</v>
      </c>
      <c r="N1006" s="247" t="e">
        <f>IF(L1006="nio",0,IF(L1006&gt;0,L1006*I1006/P1006,0))*VLOOKUP(B1006,'2-Kosten per locatie'!$A$14:$C$31,3,FALSE)</f>
        <v>#DIV/0!</v>
      </c>
      <c r="O1006" s="247" t="e">
        <f>IF(M1006&gt;0,M1006*I1006/Q1006,0)*VLOOKUP(B1006,'2-Kosten per locatie'!$A$14:$C$31,3,FALSE)</f>
        <v>#DIV/0!</v>
      </c>
      <c r="P1006" s="334">
        <f>IF(L1006="nio",0,IF(L1006&gt;0,VLOOKUP(F1006,'3-Productie normen'!A:O,VLOOKUP(L1006,'3-Productie normen'!$B$38:$C$48,2,FALSE),FALSE)))*J1006</f>
        <v>0</v>
      </c>
      <c r="Q1006" s="334">
        <f t="shared" si="46"/>
        <v>0</v>
      </c>
      <c r="R1006" s="335" t="str">
        <f>VLOOKUP(F1006,'3-Productie normen'!A:P,16,FALSE)</f>
        <v>S</v>
      </c>
      <c r="S1006" s="335"/>
      <c r="U1006" s="336">
        <f t="shared" si="47"/>
        <v>1944.0000000000002</v>
      </c>
      <c r="V1006" s="2"/>
    </row>
    <row r="1007" spans="1:22" ht="14.1" customHeight="1">
      <c r="A1007" s="75">
        <v>1007</v>
      </c>
      <c r="B1007" s="72" t="s">
        <v>49</v>
      </c>
      <c r="C1007" s="539" t="s">
        <v>266</v>
      </c>
      <c r="D1007" s="415" t="s">
        <v>1389</v>
      </c>
      <c r="E1007" s="72" t="s">
        <v>185</v>
      </c>
      <c r="F1007" s="72" t="s">
        <v>95</v>
      </c>
      <c r="G1007" s="72" t="s">
        <v>1251</v>
      </c>
      <c r="H1007" s="482" t="s">
        <v>187</v>
      </c>
      <c r="I1007" s="537">
        <v>1</v>
      </c>
      <c r="J1007" s="526"/>
      <c r="K1007" s="333">
        <f t="shared" si="45"/>
        <v>360</v>
      </c>
      <c r="L1007" s="534">
        <v>200</v>
      </c>
      <c r="M1007" s="540">
        <v>160</v>
      </c>
      <c r="N1007" s="247" t="e">
        <f>IF(L1007="nio",0,IF(L1007&gt;0,L1007*I1007/P1007,0))*VLOOKUP(B1007,'2-Kosten per locatie'!$A$14:$C$31,3,FALSE)</f>
        <v>#DIV/0!</v>
      </c>
      <c r="O1007" s="247" t="e">
        <f>IF(M1007&gt;0,M1007*I1007/Q1007,0)*VLOOKUP(B1007,'2-Kosten per locatie'!$A$14:$C$31,3,FALSE)</f>
        <v>#DIV/0!</v>
      </c>
      <c r="P1007" s="334">
        <f>IF(L1007="nio",0,IF(L1007&gt;0,VLOOKUP(F1007,'3-Productie normen'!A:O,VLOOKUP(L1007,'3-Productie normen'!$B$38:$C$48,2,FALSE),FALSE)))*J1007</f>
        <v>0</v>
      </c>
      <c r="Q1007" s="334">
        <f t="shared" si="46"/>
        <v>0</v>
      </c>
      <c r="R1007" s="335" t="str">
        <f>VLOOKUP(F1007,'3-Productie normen'!A:P,16,FALSE)</f>
        <v>S</v>
      </c>
      <c r="S1007" s="335"/>
      <c r="U1007" s="336">
        <f t="shared" si="47"/>
        <v>360</v>
      </c>
      <c r="V1007" s="2"/>
    </row>
    <row r="1008" spans="1:22" ht="14.1" customHeight="1">
      <c r="A1008" s="75">
        <v>1008</v>
      </c>
      <c r="B1008" s="72" t="s">
        <v>49</v>
      </c>
      <c r="C1008" s="539" t="s">
        <v>266</v>
      </c>
      <c r="D1008" s="415" t="s">
        <v>1390</v>
      </c>
      <c r="E1008" s="72" t="s">
        <v>185</v>
      </c>
      <c r="F1008" s="72" t="s">
        <v>95</v>
      </c>
      <c r="G1008" s="72" t="s">
        <v>1251</v>
      </c>
      <c r="H1008" s="482" t="s">
        <v>187</v>
      </c>
      <c r="I1008" s="537">
        <v>1</v>
      </c>
      <c r="J1008" s="526"/>
      <c r="K1008" s="333">
        <f t="shared" si="45"/>
        <v>360</v>
      </c>
      <c r="L1008" s="534">
        <v>200</v>
      </c>
      <c r="M1008" s="540">
        <v>160</v>
      </c>
      <c r="N1008" s="247" t="e">
        <f>IF(L1008="nio",0,IF(L1008&gt;0,L1008*I1008/P1008,0))*VLOOKUP(B1008,'2-Kosten per locatie'!$A$14:$C$31,3,FALSE)</f>
        <v>#DIV/0!</v>
      </c>
      <c r="O1008" s="247" t="e">
        <f>IF(M1008&gt;0,M1008*I1008/Q1008,0)*VLOOKUP(B1008,'2-Kosten per locatie'!$A$14:$C$31,3,FALSE)</f>
        <v>#DIV/0!</v>
      </c>
      <c r="P1008" s="334">
        <f>IF(L1008="nio",0,IF(L1008&gt;0,VLOOKUP(F1008,'3-Productie normen'!A:O,VLOOKUP(L1008,'3-Productie normen'!$B$38:$C$48,2,FALSE),FALSE)))*J1008</f>
        <v>0</v>
      </c>
      <c r="Q1008" s="334">
        <f t="shared" si="46"/>
        <v>0</v>
      </c>
      <c r="R1008" s="335" t="str">
        <f>VLOOKUP(F1008,'3-Productie normen'!A:P,16,FALSE)</f>
        <v>S</v>
      </c>
      <c r="S1008" s="335"/>
      <c r="U1008" s="336">
        <f t="shared" si="47"/>
        <v>360</v>
      </c>
      <c r="V1008" s="2"/>
    </row>
    <row r="1009" spans="1:22" ht="14.1" customHeight="1">
      <c r="A1009" s="75">
        <v>1009</v>
      </c>
      <c r="B1009" s="72" t="s">
        <v>49</v>
      </c>
      <c r="C1009" s="539" t="s">
        <v>266</v>
      </c>
      <c r="D1009" s="415" t="s">
        <v>1391</v>
      </c>
      <c r="E1009" s="72" t="s">
        <v>146</v>
      </c>
      <c r="F1009" s="300" t="s">
        <v>100</v>
      </c>
      <c r="G1009" s="72" t="s">
        <v>1253</v>
      </c>
      <c r="H1009" s="482" t="s">
        <v>196</v>
      </c>
      <c r="I1009" s="537">
        <v>1.2</v>
      </c>
      <c r="J1009" s="526"/>
      <c r="K1009" s="333">
        <f t="shared" si="45"/>
        <v>0</v>
      </c>
      <c r="L1009" s="534" t="s">
        <v>147</v>
      </c>
      <c r="M1009" s="534"/>
      <c r="N1009" s="247">
        <f>IF(L1009="nio",0,IF(L1009&gt;0,L1009*I1009/P1009,0))*VLOOKUP(B1009,'2-Kosten per locatie'!$A$14:$C$31,3,FALSE)</f>
        <v>0</v>
      </c>
      <c r="O1009" s="247">
        <f>IF(M1009&gt;0,M1009*I1009/Q1009,0)*VLOOKUP(B1009,'2-Kosten per locatie'!$A$14:$C$31,3,FALSE)</f>
        <v>0</v>
      </c>
      <c r="P1009" s="334">
        <f>IF(L1009="nio",0,IF(L1009&gt;0,VLOOKUP(F1009,'3-Productie normen'!A:O,VLOOKUP(L1009,'3-Productie normen'!$B$38:$C$48,2,FALSE),FALSE)))*J1009</f>
        <v>0</v>
      </c>
      <c r="Q1009" s="334">
        <f t="shared" si="46"/>
        <v>0</v>
      </c>
      <c r="R1009" s="335" t="str">
        <f>VLOOKUP(F1009,'3-Productie normen'!A:P,16,FALSE)</f>
        <v>nvt</v>
      </c>
      <c r="S1009" s="335"/>
      <c r="U1009" s="336">
        <f t="shared" si="47"/>
        <v>0</v>
      </c>
      <c r="V1009" s="2"/>
    </row>
    <row r="1010" spans="1:22" ht="14.1" customHeight="1">
      <c r="A1010" s="75">
        <v>1010</v>
      </c>
      <c r="B1010" s="72" t="s">
        <v>49</v>
      </c>
      <c r="C1010" s="539" t="s">
        <v>266</v>
      </c>
      <c r="D1010" s="415" t="s">
        <v>1392</v>
      </c>
      <c r="E1010" s="72" t="s">
        <v>1278</v>
      </c>
      <c r="F1010" s="300" t="s">
        <v>100</v>
      </c>
      <c r="G1010" s="72" t="s">
        <v>1253</v>
      </c>
      <c r="H1010" s="482" t="s">
        <v>196</v>
      </c>
      <c r="I1010" s="537">
        <v>1</v>
      </c>
      <c r="J1010" s="526"/>
      <c r="K1010" s="333">
        <f t="shared" si="45"/>
        <v>0</v>
      </c>
      <c r="L1010" s="534" t="s">
        <v>147</v>
      </c>
      <c r="M1010" s="534"/>
      <c r="N1010" s="247">
        <f>IF(L1010="nio",0,IF(L1010&gt;0,L1010*I1010/P1010,0))*VLOOKUP(B1010,'2-Kosten per locatie'!$A$14:$C$31,3,FALSE)</f>
        <v>0</v>
      </c>
      <c r="O1010" s="247">
        <f>IF(M1010&gt;0,M1010*I1010/Q1010,0)*VLOOKUP(B1010,'2-Kosten per locatie'!$A$14:$C$31,3,FALSE)</f>
        <v>0</v>
      </c>
      <c r="P1010" s="334">
        <f>IF(L1010="nio",0,IF(L1010&gt;0,VLOOKUP(F1010,'3-Productie normen'!A:O,VLOOKUP(L1010,'3-Productie normen'!$B$38:$C$48,2,FALSE),FALSE)))*J1010</f>
        <v>0</v>
      </c>
      <c r="Q1010" s="334">
        <f t="shared" si="46"/>
        <v>0</v>
      </c>
      <c r="R1010" s="335" t="str">
        <f>VLOOKUP(F1010,'3-Productie normen'!A:P,16,FALSE)</f>
        <v>nvt</v>
      </c>
      <c r="S1010" s="335"/>
      <c r="U1010" s="336">
        <f t="shared" si="47"/>
        <v>0</v>
      </c>
      <c r="V1010" s="2"/>
    </row>
    <row r="1011" spans="1:22" ht="14.1" customHeight="1">
      <c r="A1011" s="75">
        <v>1011</v>
      </c>
      <c r="B1011" s="72" t="s">
        <v>49</v>
      </c>
      <c r="C1011" s="539" t="s">
        <v>266</v>
      </c>
      <c r="D1011" s="415" t="s">
        <v>1393</v>
      </c>
      <c r="E1011" s="72" t="s">
        <v>137</v>
      </c>
      <c r="F1011" s="72" t="s">
        <v>89</v>
      </c>
      <c r="G1011" s="72" t="s">
        <v>311</v>
      </c>
      <c r="H1011" s="482" t="s">
        <v>138</v>
      </c>
      <c r="I1011" s="537">
        <v>53.1</v>
      </c>
      <c r="J1011" s="526"/>
      <c r="K1011" s="333">
        <f t="shared" si="45"/>
        <v>200</v>
      </c>
      <c r="L1011" s="534">
        <v>200</v>
      </c>
      <c r="M1011" s="540"/>
      <c r="N1011" s="247" t="e">
        <f>IF(L1011="nio",0,IF(L1011&gt;0,L1011*I1011/P1011,0))*VLOOKUP(B1011,'2-Kosten per locatie'!$A$14:$C$31,3,FALSE)</f>
        <v>#DIV/0!</v>
      </c>
      <c r="O1011" s="247">
        <f>IF(M1011&gt;0,M1011*I1011/Q1011,0)*VLOOKUP(B1011,'2-Kosten per locatie'!$A$14:$C$31,3,FALSE)</f>
        <v>0</v>
      </c>
      <c r="P1011" s="334">
        <f>IF(L1011="nio",0,IF(L1011&gt;0,VLOOKUP(F1011,'3-Productie normen'!A:O,VLOOKUP(L1011,'3-Productie normen'!$B$38:$C$48,2,FALSE),FALSE)))*J1011</f>
        <v>0</v>
      </c>
      <c r="Q1011" s="334">
        <f t="shared" si="46"/>
        <v>0</v>
      </c>
      <c r="R1011" s="335" t="str">
        <f>VLOOKUP(F1011,'3-Productie normen'!A:P,16,FALSE)</f>
        <v>L</v>
      </c>
      <c r="S1011" s="335"/>
      <c r="U1011" s="336">
        <f t="shared" si="47"/>
        <v>10620</v>
      </c>
      <c r="V1011" s="2"/>
    </row>
    <row r="1012" spans="1:22" ht="14.1" customHeight="1">
      <c r="A1012" s="75">
        <v>1012</v>
      </c>
      <c r="B1012" s="72" t="s">
        <v>49</v>
      </c>
      <c r="C1012" s="539" t="s">
        <v>266</v>
      </c>
      <c r="D1012" s="415" t="s">
        <v>1394</v>
      </c>
      <c r="E1012" s="72" t="s">
        <v>1395</v>
      </c>
      <c r="F1012" s="72" t="s">
        <v>86</v>
      </c>
      <c r="G1012" s="72" t="s">
        <v>311</v>
      </c>
      <c r="H1012" s="482" t="s">
        <v>138</v>
      </c>
      <c r="I1012" s="537">
        <v>158.1</v>
      </c>
      <c r="J1012" s="526"/>
      <c r="K1012" s="333">
        <f t="shared" si="45"/>
        <v>200</v>
      </c>
      <c r="L1012" s="534">
        <v>200</v>
      </c>
      <c r="M1012" s="540"/>
      <c r="N1012" s="247" t="e">
        <f>IF(L1012="nio",0,IF(L1012&gt;0,L1012*I1012/P1012,0))*VLOOKUP(B1012,'2-Kosten per locatie'!$A$14:$C$31,3,FALSE)</f>
        <v>#DIV/0!</v>
      </c>
      <c r="O1012" s="247">
        <f>IF(M1012&gt;0,M1012*I1012/Q1012,0)*VLOOKUP(B1012,'2-Kosten per locatie'!$A$14:$C$31,3,FALSE)</f>
        <v>0</v>
      </c>
      <c r="P1012" s="334">
        <f>IF(L1012="nio",0,IF(L1012&gt;0,VLOOKUP(F1012,'3-Productie normen'!A:O,VLOOKUP(L1012,'3-Productie normen'!$B$38:$C$48,2,FALSE),FALSE)))*J1012</f>
        <v>0</v>
      </c>
      <c r="Q1012" s="334">
        <f t="shared" si="46"/>
        <v>0</v>
      </c>
      <c r="R1012" s="335" t="str">
        <f>VLOOKUP(F1012,'3-Productie normen'!A:P,16,FALSE)</f>
        <v>V</v>
      </c>
      <c r="S1012" s="335"/>
      <c r="U1012" s="336">
        <f t="shared" si="47"/>
        <v>31620</v>
      </c>
      <c r="V1012" s="2"/>
    </row>
    <row r="1013" spans="1:22" ht="14.1" customHeight="1">
      <c r="A1013" s="75">
        <v>1013</v>
      </c>
      <c r="B1013" s="72" t="s">
        <v>49</v>
      </c>
      <c r="C1013" s="539" t="s">
        <v>266</v>
      </c>
      <c r="D1013" s="415" t="s">
        <v>1396</v>
      </c>
      <c r="E1013" s="72" t="s">
        <v>198</v>
      </c>
      <c r="F1013" s="72" t="s">
        <v>86</v>
      </c>
      <c r="G1013" s="72" t="s">
        <v>138</v>
      </c>
      <c r="H1013" s="482" t="s">
        <v>138</v>
      </c>
      <c r="I1013" s="537">
        <v>23.8</v>
      </c>
      <c r="J1013" s="526"/>
      <c r="K1013" s="333">
        <f t="shared" si="45"/>
        <v>200</v>
      </c>
      <c r="L1013" s="534">
        <v>200</v>
      </c>
      <c r="M1013" s="540"/>
      <c r="N1013" s="247" t="e">
        <f>IF(L1013="nio",0,IF(L1013&gt;0,L1013*I1013/P1013,0))*VLOOKUP(B1013,'2-Kosten per locatie'!$A$14:$C$31,3,FALSE)</f>
        <v>#DIV/0!</v>
      </c>
      <c r="O1013" s="247">
        <f>IF(M1013&gt;0,M1013*I1013/Q1013,0)*VLOOKUP(B1013,'2-Kosten per locatie'!$A$14:$C$31,3,FALSE)</f>
        <v>0</v>
      </c>
      <c r="P1013" s="334">
        <f>IF(L1013="nio",0,IF(L1013&gt;0,VLOOKUP(F1013,'3-Productie normen'!A:O,VLOOKUP(L1013,'3-Productie normen'!$B$38:$C$48,2,FALSE),FALSE)))*J1013</f>
        <v>0</v>
      </c>
      <c r="Q1013" s="334">
        <f t="shared" si="46"/>
        <v>0</v>
      </c>
      <c r="R1013" s="335" t="str">
        <f>VLOOKUP(F1013,'3-Productie normen'!A:P,16,FALSE)</f>
        <v>V</v>
      </c>
      <c r="S1013" s="335"/>
      <c r="U1013" s="336">
        <f t="shared" si="47"/>
        <v>4760</v>
      </c>
      <c r="V1013" s="2"/>
    </row>
    <row r="1014" spans="1:22" ht="14.1" customHeight="1">
      <c r="A1014" s="75">
        <v>1014</v>
      </c>
      <c r="B1014" s="72" t="s">
        <v>49</v>
      </c>
      <c r="C1014" s="539" t="s">
        <v>266</v>
      </c>
      <c r="D1014" s="415" t="s">
        <v>1397</v>
      </c>
      <c r="E1014" s="72" t="s">
        <v>1398</v>
      </c>
      <c r="F1014" s="300" t="s">
        <v>89</v>
      </c>
      <c r="G1014" s="72" t="s">
        <v>1399</v>
      </c>
      <c r="H1014" s="482" t="s">
        <v>237</v>
      </c>
      <c r="I1014" s="537">
        <v>78.599999999999994</v>
      </c>
      <c r="J1014" s="526"/>
      <c r="K1014" s="333">
        <f t="shared" si="45"/>
        <v>200</v>
      </c>
      <c r="L1014" s="534">
        <v>200</v>
      </c>
      <c r="M1014" s="540"/>
      <c r="N1014" s="247" t="e">
        <f>IF(L1014="nio",0,IF(L1014&gt;0,L1014*I1014/P1014,0))*VLOOKUP(B1014,'2-Kosten per locatie'!$A$14:$C$31,3,FALSE)</f>
        <v>#DIV/0!</v>
      </c>
      <c r="O1014" s="247">
        <f>IF(M1014&gt;0,M1014*I1014/Q1014,0)*VLOOKUP(B1014,'2-Kosten per locatie'!$A$14:$C$31,3,FALSE)</f>
        <v>0</v>
      </c>
      <c r="P1014" s="334">
        <f>IF(L1014="nio",0,IF(L1014&gt;0,VLOOKUP(F1014,'3-Productie normen'!A:O,VLOOKUP(L1014,'3-Productie normen'!$B$38:$C$48,2,FALSE),FALSE)))*J1014</f>
        <v>0</v>
      </c>
      <c r="Q1014" s="334">
        <f t="shared" si="46"/>
        <v>0</v>
      </c>
      <c r="R1014" s="335" t="str">
        <f>VLOOKUP(F1014,'3-Productie normen'!A:P,16,FALSE)</f>
        <v>L</v>
      </c>
      <c r="S1014" s="335"/>
      <c r="U1014" s="336">
        <f t="shared" si="47"/>
        <v>15719.999999999998</v>
      </c>
      <c r="V1014" s="2"/>
    </row>
    <row r="1015" spans="1:22" ht="14.1" customHeight="1">
      <c r="A1015" s="75">
        <v>1015</v>
      </c>
      <c r="B1015" s="72" t="s">
        <v>49</v>
      </c>
      <c r="C1015" s="539" t="s">
        <v>266</v>
      </c>
      <c r="D1015" s="415" t="s">
        <v>1400</v>
      </c>
      <c r="E1015" s="72" t="s">
        <v>1401</v>
      </c>
      <c r="F1015" s="488" t="s">
        <v>86</v>
      </c>
      <c r="G1015" s="72" t="s">
        <v>1399</v>
      </c>
      <c r="H1015" s="482" t="s">
        <v>237</v>
      </c>
      <c r="I1015" s="537">
        <v>3.7</v>
      </c>
      <c r="J1015" s="526"/>
      <c r="K1015" s="333">
        <f t="shared" si="45"/>
        <v>200</v>
      </c>
      <c r="L1015" s="534">
        <v>200</v>
      </c>
      <c r="M1015" s="540"/>
      <c r="N1015" s="247" t="e">
        <f>IF(L1015="nio",0,IF(L1015&gt;0,L1015*I1015/P1015,0))*VLOOKUP(B1015,'2-Kosten per locatie'!$A$14:$C$31,3,FALSE)</f>
        <v>#DIV/0!</v>
      </c>
      <c r="O1015" s="247">
        <f>IF(M1015&gt;0,M1015*I1015/Q1015,0)*VLOOKUP(B1015,'2-Kosten per locatie'!$A$14:$C$31,3,FALSE)</f>
        <v>0</v>
      </c>
      <c r="P1015" s="334">
        <f>IF(L1015="nio",0,IF(L1015&gt;0,VLOOKUP(F1015,'3-Productie normen'!A:O,VLOOKUP(L1015,'3-Productie normen'!$B$38:$C$48,2,FALSE),FALSE)))*J1015</f>
        <v>0</v>
      </c>
      <c r="Q1015" s="334">
        <f t="shared" si="46"/>
        <v>0</v>
      </c>
      <c r="R1015" s="335" t="str">
        <f>VLOOKUP(F1015,'3-Productie normen'!A:P,16,FALSE)</f>
        <v>V</v>
      </c>
      <c r="S1015" s="335"/>
      <c r="U1015" s="336">
        <f t="shared" si="47"/>
        <v>740</v>
      </c>
      <c r="V1015" s="2"/>
    </row>
    <row r="1016" spans="1:22" ht="14.1" customHeight="1">
      <c r="A1016" s="75">
        <v>1016</v>
      </c>
      <c r="B1016" s="72" t="s">
        <v>49</v>
      </c>
      <c r="C1016" s="539" t="s">
        <v>266</v>
      </c>
      <c r="D1016" s="415" t="s">
        <v>1402</v>
      </c>
      <c r="E1016" s="72" t="s">
        <v>170</v>
      </c>
      <c r="F1016" s="72" t="s">
        <v>76</v>
      </c>
      <c r="G1016" s="72" t="s">
        <v>311</v>
      </c>
      <c r="H1016" s="482" t="s">
        <v>138</v>
      </c>
      <c r="I1016" s="537">
        <v>105.6</v>
      </c>
      <c r="J1016" s="526"/>
      <c r="K1016" s="333">
        <f t="shared" si="45"/>
        <v>120</v>
      </c>
      <c r="L1016" s="534">
        <v>120</v>
      </c>
      <c r="M1016" s="540"/>
      <c r="N1016" s="247" t="e">
        <f>IF(L1016="nio",0,IF(L1016&gt;0,L1016*I1016/P1016,0))*VLOOKUP(B1016,'2-Kosten per locatie'!$A$14:$C$31,3,FALSE)</f>
        <v>#DIV/0!</v>
      </c>
      <c r="O1016" s="247">
        <f>IF(M1016&gt;0,M1016*I1016/Q1016,0)*VLOOKUP(B1016,'2-Kosten per locatie'!$A$14:$C$31,3,FALSE)</f>
        <v>0</v>
      </c>
      <c r="P1016" s="334">
        <f>IF(L1016="nio",0,IF(L1016&gt;0,VLOOKUP(F1016,'3-Productie normen'!A:O,VLOOKUP(L1016,'3-Productie normen'!$B$38:$C$48,2,FALSE),FALSE)))*J1016</f>
        <v>0</v>
      </c>
      <c r="Q1016" s="334">
        <f t="shared" si="46"/>
        <v>0</v>
      </c>
      <c r="R1016" s="335" t="str">
        <f>VLOOKUP(F1016,'3-Productie normen'!A:P,16,FALSE)</f>
        <v>B</v>
      </c>
      <c r="S1016" s="335"/>
      <c r="U1016" s="336">
        <f t="shared" si="47"/>
        <v>12672</v>
      </c>
      <c r="V1016" s="2"/>
    </row>
    <row r="1017" spans="1:22" ht="14.1" customHeight="1">
      <c r="A1017" s="75">
        <v>1017</v>
      </c>
      <c r="B1017" s="72" t="s">
        <v>49</v>
      </c>
      <c r="C1017" s="539" t="s">
        <v>266</v>
      </c>
      <c r="D1017" s="415" t="s">
        <v>1403</v>
      </c>
      <c r="E1017" s="72" t="s">
        <v>1355</v>
      </c>
      <c r="F1017" s="72" t="s">
        <v>89</v>
      </c>
      <c r="G1017" s="72" t="s">
        <v>311</v>
      </c>
      <c r="H1017" s="482" t="s">
        <v>138</v>
      </c>
      <c r="I1017" s="537">
        <v>4.4000000000000004</v>
      </c>
      <c r="J1017" s="526"/>
      <c r="K1017" s="333">
        <f t="shared" si="45"/>
        <v>200</v>
      </c>
      <c r="L1017" s="534">
        <v>200</v>
      </c>
      <c r="M1017" s="540"/>
      <c r="N1017" s="247" t="e">
        <f>IF(L1017="nio",0,IF(L1017&gt;0,L1017*I1017/P1017,0))*VLOOKUP(B1017,'2-Kosten per locatie'!$A$14:$C$31,3,FALSE)</f>
        <v>#DIV/0!</v>
      </c>
      <c r="O1017" s="247">
        <f>IF(M1017&gt;0,M1017*I1017/Q1017,0)*VLOOKUP(B1017,'2-Kosten per locatie'!$A$14:$C$31,3,FALSE)</f>
        <v>0</v>
      </c>
      <c r="P1017" s="334">
        <f>IF(L1017="nio",0,IF(L1017&gt;0,VLOOKUP(F1017,'3-Productie normen'!A:O,VLOOKUP(L1017,'3-Productie normen'!$B$38:$C$48,2,FALSE),FALSE)))*J1017</f>
        <v>0</v>
      </c>
      <c r="Q1017" s="334">
        <f t="shared" si="46"/>
        <v>0</v>
      </c>
      <c r="R1017" s="335" t="str">
        <f>VLOOKUP(F1017,'3-Productie normen'!A:P,16,FALSE)</f>
        <v>L</v>
      </c>
      <c r="S1017" s="335"/>
      <c r="U1017" s="336">
        <f t="shared" si="47"/>
        <v>880.00000000000011</v>
      </c>
      <c r="V1017" s="2"/>
    </row>
    <row r="1018" spans="1:22" ht="14.1" customHeight="1">
      <c r="A1018" s="75">
        <v>1018</v>
      </c>
      <c r="B1018" s="72" t="s">
        <v>49</v>
      </c>
      <c r="C1018" s="539" t="s">
        <v>266</v>
      </c>
      <c r="D1018" s="415" t="s">
        <v>1404</v>
      </c>
      <c r="E1018" s="72" t="s">
        <v>1355</v>
      </c>
      <c r="F1018" s="72" t="s">
        <v>89</v>
      </c>
      <c r="G1018" s="72" t="s">
        <v>311</v>
      </c>
      <c r="H1018" s="482" t="s">
        <v>138</v>
      </c>
      <c r="I1018" s="537">
        <v>3.5</v>
      </c>
      <c r="J1018" s="526"/>
      <c r="K1018" s="333">
        <f t="shared" si="45"/>
        <v>200</v>
      </c>
      <c r="L1018" s="534">
        <v>200</v>
      </c>
      <c r="M1018" s="540"/>
      <c r="N1018" s="247" t="e">
        <f>IF(L1018="nio",0,IF(L1018&gt;0,L1018*I1018/P1018,0))*VLOOKUP(B1018,'2-Kosten per locatie'!$A$14:$C$31,3,FALSE)</f>
        <v>#DIV/0!</v>
      </c>
      <c r="O1018" s="247">
        <f>IF(M1018&gt;0,M1018*I1018/Q1018,0)*VLOOKUP(B1018,'2-Kosten per locatie'!$A$14:$C$31,3,FALSE)</f>
        <v>0</v>
      </c>
      <c r="P1018" s="334">
        <f>IF(L1018="nio",0,IF(L1018&gt;0,VLOOKUP(F1018,'3-Productie normen'!A:O,VLOOKUP(L1018,'3-Productie normen'!$B$38:$C$48,2,FALSE),FALSE)))*J1018</f>
        <v>0</v>
      </c>
      <c r="Q1018" s="334">
        <f t="shared" si="46"/>
        <v>0</v>
      </c>
      <c r="R1018" s="335" t="str">
        <f>VLOOKUP(F1018,'3-Productie normen'!A:P,16,FALSE)</f>
        <v>L</v>
      </c>
      <c r="S1018" s="335"/>
      <c r="U1018" s="336">
        <f t="shared" si="47"/>
        <v>700</v>
      </c>
      <c r="V1018" s="2"/>
    </row>
    <row r="1019" spans="1:22" ht="14.1" customHeight="1">
      <c r="A1019" s="75">
        <v>1019</v>
      </c>
      <c r="B1019" s="72" t="s">
        <v>49</v>
      </c>
      <c r="C1019" s="539" t="s">
        <v>266</v>
      </c>
      <c r="D1019" s="415" t="s">
        <v>1405</v>
      </c>
      <c r="E1019" s="72" t="s">
        <v>1355</v>
      </c>
      <c r="F1019" s="72" t="s">
        <v>89</v>
      </c>
      <c r="G1019" s="72" t="s">
        <v>311</v>
      </c>
      <c r="H1019" s="482" t="s">
        <v>138</v>
      </c>
      <c r="I1019" s="537">
        <v>3.5</v>
      </c>
      <c r="J1019" s="526"/>
      <c r="K1019" s="333">
        <f t="shared" si="45"/>
        <v>200</v>
      </c>
      <c r="L1019" s="534">
        <v>200</v>
      </c>
      <c r="M1019" s="540"/>
      <c r="N1019" s="247" t="e">
        <f>IF(L1019="nio",0,IF(L1019&gt;0,L1019*I1019/P1019,0))*VLOOKUP(B1019,'2-Kosten per locatie'!$A$14:$C$31,3,FALSE)</f>
        <v>#DIV/0!</v>
      </c>
      <c r="O1019" s="247">
        <f>IF(M1019&gt;0,M1019*I1019/Q1019,0)*VLOOKUP(B1019,'2-Kosten per locatie'!$A$14:$C$31,3,FALSE)</f>
        <v>0</v>
      </c>
      <c r="P1019" s="334">
        <f>IF(L1019="nio",0,IF(L1019&gt;0,VLOOKUP(F1019,'3-Productie normen'!A:O,VLOOKUP(L1019,'3-Productie normen'!$B$38:$C$48,2,FALSE),FALSE)))*J1019</f>
        <v>0</v>
      </c>
      <c r="Q1019" s="334">
        <f t="shared" si="46"/>
        <v>0</v>
      </c>
      <c r="R1019" s="335" t="str">
        <f>VLOOKUP(F1019,'3-Productie normen'!A:P,16,FALSE)</f>
        <v>L</v>
      </c>
      <c r="S1019" s="335"/>
      <c r="U1019" s="336">
        <f t="shared" si="47"/>
        <v>700</v>
      </c>
      <c r="V1019" s="2"/>
    </row>
    <row r="1020" spans="1:22" ht="14.1" customHeight="1">
      <c r="A1020" s="75">
        <v>1020</v>
      </c>
      <c r="B1020" s="72" t="s">
        <v>49</v>
      </c>
      <c r="C1020" s="539" t="s">
        <v>266</v>
      </c>
      <c r="D1020" s="415" t="s">
        <v>1406</v>
      </c>
      <c r="E1020" s="72" t="s">
        <v>1376</v>
      </c>
      <c r="F1020" s="485" t="s">
        <v>99</v>
      </c>
      <c r="G1020" s="72" t="s">
        <v>311</v>
      </c>
      <c r="H1020" s="482" t="s">
        <v>138</v>
      </c>
      <c r="I1020" s="537">
        <v>6.5</v>
      </c>
      <c r="J1020" s="526"/>
      <c r="K1020" s="333">
        <f t="shared" si="45"/>
        <v>200</v>
      </c>
      <c r="L1020" s="534">
        <v>200</v>
      </c>
      <c r="M1020" s="540"/>
      <c r="N1020" s="247" t="e">
        <f>IF(L1020="nio",0,IF(L1020&gt;0,L1020*I1020/P1020,0))*VLOOKUP(B1020,'2-Kosten per locatie'!$A$14:$C$31,3,FALSE)</f>
        <v>#DIV/0!</v>
      </c>
      <c r="O1020" s="247">
        <f>IF(M1020&gt;0,M1020*I1020/Q1020,0)*VLOOKUP(B1020,'2-Kosten per locatie'!$A$14:$C$31,3,FALSE)</f>
        <v>0</v>
      </c>
      <c r="P1020" s="334">
        <f>IF(L1020="nio",0,IF(L1020&gt;0,VLOOKUP(F1020,'3-Productie normen'!A:O,VLOOKUP(L1020,'3-Productie normen'!$B$38:$C$48,2,FALSE),FALSE)))*J1020</f>
        <v>0</v>
      </c>
      <c r="Q1020" s="334">
        <f t="shared" si="46"/>
        <v>0</v>
      </c>
      <c r="R1020" s="335" t="str">
        <f>VLOOKUP(F1020,'3-Productie normen'!A:P,16,FALSE)</f>
        <v>B</v>
      </c>
      <c r="S1020" s="335"/>
      <c r="U1020" s="336">
        <f t="shared" si="47"/>
        <v>1300</v>
      </c>
      <c r="V1020" s="2"/>
    </row>
    <row r="1021" spans="1:22" ht="14.1" customHeight="1">
      <c r="A1021" s="75">
        <v>1021</v>
      </c>
      <c r="B1021" s="72" t="s">
        <v>49</v>
      </c>
      <c r="C1021" s="539" t="s">
        <v>266</v>
      </c>
      <c r="D1021" s="415" t="s">
        <v>1407</v>
      </c>
      <c r="E1021" s="72" t="s">
        <v>1408</v>
      </c>
      <c r="F1021" s="300" t="s">
        <v>76</v>
      </c>
      <c r="G1021" s="72" t="s">
        <v>311</v>
      </c>
      <c r="H1021" s="482" t="s">
        <v>138</v>
      </c>
      <c r="I1021" s="537">
        <v>52.7</v>
      </c>
      <c r="J1021" s="526"/>
      <c r="K1021" s="333">
        <f t="shared" si="45"/>
        <v>120</v>
      </c>
      <c r="L1021" s="534">
        <v>120</v>
      </c>
      <c r="M1021" s="540"/>
      <c r="N1021" s="247" t="e">
        <f>IF(L1021="nio",0,IF(L1021&gt;0,L1021*I1021/P1021,0))*VLOOKUP(B1021,'2-Kosten per locatie'!$A$14:$C$31,3,FALSE)</f>
        <v>#DIV/0!</v>
      </c>
      <c r="O1021" s="247">
        <f>IF(M1021&gt;0,M1021*I1021/Q1021,0)*VLOOKUP(B1021,'2-Kosten per locatie'!$A$14:$C$31,3,FALSE)</f>
        <v>0</v>
      </c>
      <c r="P1021" s="334">
        <f>IF(L1021="nio",0,IF(L1021&gt;0,VLOOKUP(F1021,'3-Productie normen'!A:O,VLOOKUP(L1021,'3-Productie normen'!$B$38:$C$48,2,FALSE),FALSE)))*J1021</f>
        <v>0</v>
      </c>
      <c r="Q1021" s="334">
        <f t="shared" si="46"/>
        <v>0</v>
      </c>
      <c r="R1021" s="335" t="str">
        <f>VLOOKUP(F1021,'3-Productie normen'!A:P,16,FALSE)</f>
        <v>B</v>
      </c>
      <c r="S1021" s="335"/>
      <c r="U1021" s="336">
        <f t="shared" si="47"/>
        <v>6324</v>
      </c>
      <c r="V1021" s="2"/>
    </row>
    <row r="1022" spans="1:22" ht="14.1" customHeight="1">
      <c r="A1022" s="75">
        <v>1022</v>
      </c>
      <c r="B1022" s="72" t="s">
        <v>49</v>
      </c>
      <c r="C1022" s="539" t="s">
        <v>266</v>
      </c>
      <c r="D1022" s="415" t="s">
        <v>1409</v>
      </c>
      <c r="E1022" s="72" t="s">
        <v>198</v>
      </c>
      <c r="F1022" s="72" t="s">
        <v>86</v>
      </c>
      <c r="G1022" s="72" t="s">
        <v>311</v>
      </c>
      <c r="H1022" s="482" t="s">
        <v>138</v>
      </c>
      <c r="I1022" s="537">
        <v>9.1999999999999993</v>
      </c>
      <c r="J1022" s="526"/>
      <c r="K1022" s="333">
        <f t="shared" si="45"/>
        <v>200</v>
      </c>
      <c r="L1022" s="534">
        <v>200</v>
      </c>
      <c r="M1022" s="540"/>
      <c r="N1022" s="247" t="e">
        <f>IF(L1022="nio",0,IF(L1022&gt;0,L1022*I1022/P1022,0))*VLOOKUP(B1022,'2-Kosten per locatie'!$A$14:$C$31,3,FALSE)</f>
        <v>#DIV/0!</v>
      </c>
      <c r="O1022" s="247">
        <f>IF(M1022&gt;0,M1022*I1022/Q1022,0)*VLOOKUP(B1022,'2-Kosten per locatie'!$A$14:$C$31,3,FALSE)</f>
        <v>0</v>
      </c>
      <c r="P1022" s="334">
        <f>IF(L1022="nio",0,IF(L1022&gt;0,VLOOKUP(F1022,'3-Productie normen'!A:O,VLOOKUP(L1022,'3-Productie normen'!$B$38:$C$48,2,FALSE),FALSE)))*J1022</f>
        <v>0</v>
      </c>
      <c r="Q1022" s="334">
        <f t="shared" si="46"/>
        <v>0</v>
      </c>
      <c r="R1022" s="335" t="str">
        <f>VLOOKUP(F1022,'3-Productie normen'!A:P,16,FALSE)</f>
        <v>V</v>
      </c>
      <c r="S1022" s="335"/>
      <c r="U1022" s="336">
        <f t="shared" si="47"/>
        <v>1839.9999999999998</v>
      </c>
      <c r="V1022" s="2"/>
    </row>
    <row r="1023" spans="1:22" ht="14.1" customHeight="1">
      <c r="A1023" s="75">
        <v>1023</v>
      </c>
      <c r="B1023" s="72" t="s">
        <v>49</v>
      </c>
      <c r="C1023" s="539" t="s">
        <v>266</v>
      </c>
      <c r="D1023" s="415" t="s">
        <v>1410</v>
      </c>
      <c r="E1023" s="72" t="s">
        <v>1411</v>
      </c>
      <c r="F1023" s="300" t="s">
        <v>100</v>
      </c>
      <c r="G1023" s="72" t="s">
        <v>1251</v>
      </c>
      <c r="H1023" s="482" t="s">
        <v>196</v>
      </c>
      <c r="I1023" s="537">
        <v>4.4000000000000004</v>
      </c>
      <c r="J1023" s="526"/>
      <c r="K1023" s="333">
        <f t="shared" si="45"/>
        <v>0</v>
      </c>
      <c r="L1023" s="534" t="s">
        <v>147</v>
      </c>
      <c r="M1023" s="540"/>
      <c r="N1023" s="247">
        <f>IF(L1023="nio",0,IF(L1023&gt;0,L1023*I1023/P1023,0))*VLOOKUP(B1023,'2-Kosten per locatie'!$A$14:$C$31,3,FALSE)</f>
        <v>0</v>
      </c>
      <c r="O1023" s="247">
        <f>IF(M1023&gt;0,M1023*I1023/Q1023,0)*VLOOKUP(B1023,'2-Kosten per locatie'!$A$14:$C$31,3,FALSE)</f>
        <v>0</v>
      </c>
      <c r="P1023" s="334">
        <f>IF(L1023="nio",0,IF(L1023&gt;0,VLOOKUP(F1023,'3-Productie normen'!A:O,VLOOKUP(L1023,'3-Productie normen'!$B$38:$C$48,2,FALSE),FALSE)))*J1023</f>
        <v>0</v>
      </c>
      <c r="Q1023" s="334">
        <f t="shared" si="46"/>
        <v>0</v>
      </c>
      <c r="R1023" s="335" t="str">
        <f>VLOOKUP(F1023,'3-Productie normen'!A:P,16,FALSE)</f>
        <v>nvt</v>
      </c>
      <c r="S1023" s="335"/>
      <c r="U1023" s="336">
        <f t="shared" si="47"/>
        <v>0</v>
      </c>
      <c r="V1023" s="2"/>
    </row>
    <row r="1024" spans="1:22" ht="14.1" customHeight="1">
      <c r="A1024" s="75">
        <v>1024</v>
      </c>
      <c r="B1024" s="72" t="s">
        <v>49</v>
      </c>
      <c r="C1024" s="539" t="s">
        <v>266</v>
      </c>
      <c r="D1024" s="415" t="s">
        <v>1412</v>
      </c>
      <c r="E1024" s="72" t="s">
        <v>1258</v>
      </c>
      <c r="F1024" s="72" t="s">
        <v>95</v>
      </c>
      <c r="G1024" s="72" t="s">
        <v>1251</v>
      </c>
      <c r="H1024" s="482" t="s">
        <v>187</v>
      </c>
      <c r="I1024" s="537">
        <v>14.3</v>
      </c>
      <c r="J1024" s="526"/>
      <c r="K1024" s="333">
        <f t="shared" si="45"/>
        <v>360</v>
      </c>
      <c r="L1024" s="534">
        <v>200</v>
      </c>
      <c r="M1024" s="540">
        <v>160</v>
      </c>
      <c r="N1024" s="247" t="e">
        <f>IF(L1024="nio",0,IF(L1024&gt;0,L1024*I1024/P1024,0))*VLOOKUP(B1024,'2-Kosten per locatie'!$A$14:$C$31,3,FALSE)</f>
        <v>#DIV/0!</v>
      </c>
      <c r="O1024" s="247" t="e">
        <f>IF(M1024&gt;0,M1024*I1024/Q1024,0)*VLOOKUP(B1024,'2-Kosten per locatie'!$A$14:$C$31,3,FALSE)</f>
        <v>#DIV/0!</v>
      </c>
      <c r="P1024" s="334">
        <f>IF(L1024="nio",0,IF(L1024&gt;0,VLOOKUP(F1024,'3-Productie normen'!A:O,VLOOKUP(L1024,'3-Productie normen'!$B$38:$C$48,2,FALSE),FALSE)))*J1024</f>
        <v>0</v>
      </c>
      <c r="Q1024" s="334">
        <f t="shared" si="46"/>
        <v>0</v>
      </c>
      <c r="R1024" s="335" t="str">
        <f>VLOOKUP(F1024,'3-Productie normen'!A:P,16,FALSE)</f>
        <v>S</v>
      </c>
      <c r="S1024" s="335"/>
      <c r="U1024" s="336">
        <f t="shared" si="47"/>
        <v>5148</v>
      </c>
      <c r="V1024" s="2"/>
    </row>
    <row r="1025" spans="1:22" ht="14.1" customHeight="1">
      <c r="A1025" s="75">
        <v>1025</v>
      </c>
      <c r="B1025" s="72" t="s">
        <v>49</v>
      </c>
      <c r="C1025" s="539" t="s">
        <v>266</v>
      </c>
      <c r="D1025" s="415" t="s">
        <v>1413</v>
      </c>
      <c r="E1025" s="72" t="s">
        <v>185</v>
      </c>
      <c r="F1025" s="300" t="s">
        <v>95</v>
      </c>
      <c r="G1025" s="72" t="s">
        <v>1251</v>
      </c>
      <c r="H1025" s="482" t="s">
        <v>187</v>
      </c>
      <c r="I1025" s="537">
        <v>1</v>
      </c>
      <c r="J1025" s="526"/>
      <c r="K1025" s="333">
        <f t="shared" si="45"/>
        <v>360</v>
      </c>
      <c r="L1025" s="534">
        <v>200</v>
      </c>
      <c r="M1025" s="540">
        <v>160</v>
      </c>
      <c r="N1025" s="247" t="e">
        <f>IF(L1025="nio",0,IF(L1025&gt;0,L1025*I1025/P1025,0))*VLOOKUP(B1025,'2-Kosten per locatie'!$A$14:$C$31,3,FALSE)</f>
        <v>#DIV/0!</v>
      </c>
      <c r="O1025" s="247" t="e">
        <f>IF(M1025&gt;0,M1025*I1025/Q1025,0)*VLOOKUP(B1025,'2-Kosten per locatie'!$A$14:$C$31,3,FALSE)</f>
        <v>#DIV/0!</v>
      </c>
      <c r="P1025" s="334">
        <f>IF(L1025="nio",0,IF(L1025&gt;0,VLOOKUP(F1025,'3-Productie normen'!A:O,VLOOKUP(L1025,'3-Productie normen'!$B$38:$C$48,2,FALSE),FALSE)))*J1025</f>
        <v>0</v>
      </c>
      <c r="Q1025" s="334">
        <f t="shared" si="46"/>
        <v>0</v>
      </c>
      <c r="R1025" s="335" t="str">
        <f>VLOOKUP(F1025,'3-Productie normen'!A:P,16,FALSE)</f>
        <v>S</v>
      </c>
      <c r="S1025" s="335"/>
      <c r="U1025" s="336">
        <f t="shared" si="47"/>
        <v>360</v>
      </c>
      <c r="V1025" s="2"/>
    </row>
    <row r="1026" spans="1:22" ht="14.1" customHeight="1">
      <c r="A1026" s="75">
        <v>1026</v>
      </c>
      <c r="B1026" s="72" t="s">
        <v>49</v>
      </c>
      <c r="C1026" s="539" t="s">
        <v>266</v>
      </c>
      <c r="D1026" s="415" t="s">
        <v>1414</v>
      </c>
      <c r="E1026" s="72" t="s">
        <v>185</v>
      </c>
      <c r="F1026" s="72" t="s">
        <v>95</v>
      </c>
      <c r="G1026" s="72" t="s">
        <v>1251</v>
      </c>
      <c r="H1026" s="482" t="s">
        <v>187</v>
      </c>
      <c r="I1026" s="537">
        <v>1</v>
      </c>
      <c r="J1026" s="526"/>
      <c r="K1026" s="333">
        <f t="shared" si="45"/>
        <v>360</v>
      </c>
      <c r="L1026" s="534">
        <v>200</v>
      </c>
      <c r="M1026" s="540">
        <v>160</v>
      </c>
      <c r="N1026" s="247" t="e">
        <f>IF(L1026="nio",0,IF(L1026&gt;0,L1026*I1026/P1026,0))*VLOOKUP(B1026,'2-Kosten per locatie'!$A$14:$C$31,3,FALSE)</f>
        <v>#DIV/0!</v>
      </c>
      <c r="O1026" s="247" t="e">
        <f>IF(M1026&gt;0,M1026*I1026/Q1026,0)*VLOOKUP(B1026,'2-Kosten per locatie'!$A$14:$C$31,3,FALSE)</f>
        <v>#DIV/0!</v>
      </c>
      <c r="P1026" s="334">
        <f>IF(L1026="nio",0,IF(L1026&gt;0,VLOOKUP(F1026,'3-Productie normen'!A:O,VLOOKUP(L1026,'3-Productie normen'!$B$38:$C$48,2,FALSE),FALSE)))*J1026</f>
        <v>0</v>
      </c>
      <c r="Q1026" s="334">
        <f t="shared" si="46"/>
        <v>0</v>
      </c>
      <c r="R1026" s="335" t="str">
        <f>VLOOKUP(F1026,'3-Productie normen'!A:P,16,FALSE)</f>
        <v>S</v>
      </c>
      <c r="S1026" s="335"/>
      <c r="U1026" s="336">
        <f t="shared" si="47"/>
        <v>360</v>
      </c>
      <c r="V1026" s="2"/>
    </row>
    <row r="1027" spans="1:22" ht="14.1" customHeight="1">
      <c r="A1027" s="75">
        <v>1027</v>
      </c>
      <c r="B1027" s="72" t="s">
        <v>49</v>
      </c>
      <c r="C1027" s="539" t="s">
        <v>266</v>
      </c>
      <c r="D1027" s="415" t="s">
        <v>1415</v>
      </c>
      <c r="E1027" s="72" t="s">
        <v>185</v>
      </c>
      <c r="F1027" s="300" t="s">
        <v>95</v>
      </c>
      <c r="G1027" s="72" t="s">
        <v>1251</v>
      </c>
      <c r="H1027" s="482" t="s">
        <v>187</v>
      </c>
      <c r="I1027" s="537">
        <v>1</v>
      </c>
      <c r="J1027" s="526"/>
      <c r="K1027" s="333">
        <f t="shared" si="45"/>
        <v>360</v>
      </c>
      <c r="L1027" s="534">
        <v>200</v>
      </c>
      <c r="M1027" s="540">
        <v>160</v>
      </c>
      <c r="N1027" s="247" t="e">
        <f>IF(L1027="nio",0,IF(L1027&gt;0,L1027*I1027/P1027,0))*VLOOKUP(B1027,'2-Kosten per locatie'!$A$14:$C$31,3,FALSE)</f>
        <v>#DIV/0!</v>
      </c>
      <c r="O1027" s="247" t="e">
        <f>IF(M1027&gt;0,M1027*I1027/Q1027,0)*VLOOKUP(B1027,'2-Kosten per locatie'!$A$14:$C$31,3,FALSE)</f>
        <v>#DIV/0!</v>
      </c>
      <c r="P1027" s="334">
        <f>IF(L1027="nio",0,IF(L1027&gt;0,VLOOKUP(F1027,'3-Productie normen'!A:O,VLOOKUP(L1027,'3-Productie normen'!$B$38:$C$48,2,FALSE),FALSE)))*J1027</f>
        <v>0</v>
      </c>
      <c r="Q1027" s="334">
        <f t="shared" si="46"/>
        <v>0</v>
      </c>
      <c r="R1027" s="335" t="str">
        <f>VLOOKUP(F1027,'3-Productie normen'!A:P,16,FALSE)</f>
        <v>S</v>
      </c>
      <c r="S1027" s="335"/>
      <c r="U1027" s="336">
        <f t="shared" si="47"/>
        <v>360</v>
      </c>
      <c r="V1027" s="2"/>
    </row>
    <row r="1028" spans="1:22" ht="14.1" customHeight="1">
      <c r="A1028" s="75">
        <v>1028</v>
      </c>
      <c r="B1028" s="72" t="s">
        <v>49</v>
      </c>
      <c r="C1028" s="539" t="s">
        <v>266</v>
      </c>
      <c r="D1028" s="415" t="s">
        <v>1416</v>
      </c>
      <c r="E1028" s="72" t="s">
        <v>185</v>
      </c>
      <c r="F1028" s="300" t="s">
        <v>95</v>
      </c>
      <c r="G1028" s="72" t="s">
        <v>1251</v>
      </c>
      <c r="H1028" s="482" t="s">
        <v>187</v>
      </c>
      <c r="I1028" s="537">
        <v>1</v>
      </c>
      <c r="J1028" s="526"/>
      <c r="K1028" s="333">
        <f t="shared" si="45"/>
        <v>360</v>
      </c>
      <c r="L1028" s="534">
        <v>200</v>
      </c>
      <c r="M1028" s="540">
        <v>160</v>
      </c>
      <c r="N1028" s="247" t="e">
        <f>IF(L1028="nio",0,IF(L1028&gt;0,L1028*I1028/P1028,0))*VLOOKUP(B1028,'2-Kosten per locatie'!$A$14:$C$31,3,FALSE)</f>
        <v>#DIV/0!</v>
      </c>
      <c r="O1028" s="247" t="e">
        <f>IF(M1028&gt;0,M1028*I1028/Q1028,0)*VLOOKUP(B1028,'2-Kosten per locatie'!$A$14:$C$31,3,FALSE)</f>
        <v>#DIV/0!</v>
      </c>
      <c r="P1028" s="334">
        <f>IF(L1028="nio",0,IF(L1028&gt;0,VLOOKUP(F1028,'3-Productie normen'!A:O,VLOOKUP(L1028,'3-Productie normen'!$B$38:$C$48,2,FALSE),FALSE)))*J1028</f>
        <v>0</v>
      </c>
      <c r="Q1028" s="334">
        <f t="shared" si="46"/>
        <v>0</v>
      </c>
      <c r="R1028" s="335" t="str">
        <f>VLOOKUP(F1028,'3-Productie normen'!A:P,16,FALSE)</f>
        <v>S</v>
      </c>
      <c r="S1028" s="335"/>
      <c r="U1028" s="336">
        <f t="shared" si="47"/>
        <v>360</v>
      </c>
      <c r="V1028" s="2"/>
    </row>
    <row r="1029" spans="1:22" ht="14.1" customHeight="1">
      <c r="A1029" s="75">
        <v>1029</v>
      </c>
      <c r="B1029" s="72" t="s">
        <v>49</v>
      </c>
      <c r="C1029" s="539" t="s">
        <v>266</v>
      </c>
      <c r="D1029" s="415" t="s">
        <v>1417</v>
      </c>
      <c r="E1029" s="72" t="s">
        <v>1258</v>
      </c>
      <c r="F1029" s="72" t="s">
        <v>95</v>
      </c>
      <c r="G1029" s="72" t="s">
        <v>1251</v>
      </c>
      <c r="H1029" s="482" t="s">
        <v>187</v>
      </c>
      <c r="I1029" s="537">
        <v>7.7</v>
      </c>
      <c r="J1029" s="526"/>
      <c r="K1029" s="333">
        <f t="shared" si="45"/>
        <v>360</v>
      </c>
      <c r="L1029" s="534">
        <v>200</v>
      </c>
      <c r="M1029" s="540">
        <v>160</v>
      </c>
      <c r="N1029" s="247" t="e">
        <f>IF(L1029="nio",0,IF(L1029&gt;0,L1029*I1029/P1029,0))*VLOOKUP(B1029,'2-Kosten per locatie'!$A$14:$C$31,3,FALSE)</f>
        <v>#DIV/0!</v>
      </c>
      <c r="O1029" s="247" t="e">
        <f>IF(M1029&gt;0,M1029*I1029/Q1029,0)*VLOOKUP(B1029,'2-Kosten per locatie'!$A$14:$C$31,3,FALSE)</f>
        <v>#DIV/0!</v>
      </c>
      <c r="P1029" s="334">
        <f>IF(L1029="nio",0,IF(L1029&gt;0,VLOOKUP(F1029,'3-Productie normen'!A:O,VLOOKUP(L1029,'3-Productie normen'!$B$38:$C$48,2,FALSE),FALSE)))*J1029</f>
        <v>0</v>
      </c>
      <c r="Q1029" s="334">
        <f t="shared" si="46"/>
        <v>0</v>
      </c>
      <c r="R1029" s="335" t="str">
        <f>VLOOKUP(F1029,'3-Productie normen'!A:P,16,FALSE)</f>
        <v>S</v>
      </c>
      <c r="S1029" s="335"/>
      <c r="U1029" s="336">
        <f t="shared" si="47"/>
        <v>2772</v>
      </c>
      <c r="V1029" s="2"/>
    </row>
    <row r="1030" spans="1:22" ht="14.1" customHeight="1">
      <c r="A1030" s="75">
        <v>1030</v>
      </c>
      <c r="B1030" s="72" t="s">
        <v>49</v>
      </c>
      <c r="C1030" s="539" t="s">
        <v>266</v>
      </c>
      <c r="D1030" s="415" t="s">
        <v>1418</v>
      </c>
      <c r="E1030" s="72" t="s">
        <v>185</v>
      </c>
      <c r="F1030" s="300" t="s">
        <v>95</v>
      </c>
      <c r="G1030" s="72" t="s">
        <v>1251</v>
      </c>
      <c r="H1030" s="482" t="s">
        <v>187</v>
      </c>
      <c r="I1030" s="537">
        <v>1</v>
      </c>
      <c r="J1030" s="526"/>
      <c r="K1030" s="333">
        <f t="shared" si="45"/>
        <v>360</v>
      </c>
      <c r="L1030" s="534">
        <v>200</v>
      </c>
      <c r="M1030" s="540">
        <v>160</v>
      </c>
      <c r="N1030" s="247" t="e">
        <f>IF(L1030="nio",0,IF(L1030&gt;0,L1030*I1030/P1030,0))*VLOOKUP(B1030,'2-Kosten per locatie'!$A$14:$C$31,3,FALSE)</f>
        <v>#DIV/0!</v>
      </c>
      <c r="O1030" s="247" t="e">
        <f>IF(M1030&gt;0,M1030*I1030/Q1030,0)*VLOOKUP(B1030,'2-Kosten per locatie'!$A$14:$C$31,3,FALSE)</f>
        <v>#DIV/0!</v>
      </c>
      <c r="P1030" s="334">
        <f>IF(L1030="nio",0,IF(L1030&gt;0,VLOOKUP(F1030,'3-Productie normen'!A:O,VLOOKUP(L1030,'3-Productie normen'!$B$38:$C$48,2,FALSE),FALSE)))*J1030</f>
        <v>0</v>
      </c>
      <c r="Q1030" s="334">
        <f t="shared" si="46"/>
        <v>0</v>
      </c>
      <c r="R1030" s="335" t="str">
        <f>VLOOKUP(F1030,'3-Productie normen'!A:P,16,FALSE)</f>
        <v>S</v>
      </c>
      <c r="S1030" s="335"/>
      <c r="U1030" s="336">
        <f t="shared" si="47"/>
        <v>360</v>
      </c>
      <c r="V1030" s="2"/>
    </row>
    <row r="1031" spans="1:22" ht="14.1" customHeight="1">
      <c r="A1031" s="75">
        <v>1031</v>
      </c>
      <c r="B1031" s="72" t="s">
        <v>49</v>
      </c>
      <c r="C1031" s="539" t="s">
        <v>266</v>
      </c>
      <c r="D1031" s="415" t="s">
        <v>1419</v>
      </c>
      <c r="E1031" s="72" t="s">
        <v>185</v>
      </c>
      <c r="F1031" s="300" t="s">
        <v>95</v>
      </c>
      <c r="G1031" s="72" t="s">
        <v>1251</v>
      </c>
      <c r="H1031" s="482" t="s">
        <v>187</v>
      </c>
      <c r="I1031" s="537">
        <v>1</v>
      </c>
      <c r="J1031" s="526"/>
      <c r="K1031" s="333">
        <f t="shared" si="45"/>
        <v>360</v>
      </c>
      <c r="L1031" s="534">
        <v>200</v>
      </c>
      <c r="M1031" s="540">
        <v>160</v>
      </c>
      <c r="N1031" s="247" t="e">
        <f>IF(L1031="nio",0,IF(L1031&gt;0,L1031*I1031/P1031,0))*VLOOKUP(B1031,'2-Kosten per locatie'!$A$14:$C$31,3,FALSE)</f>
        <v>#DIV/0!</v>
      </c>
      <c r="O1031" s="247" t="e">
        <f>IF(M1031&gt;0,M1031*I1031/Q1031,0)*VLOOKUP(B1031,'2-Kosten per locatie'!$A$14:$C$31,3,FALSE)</f>
        <v>#DIV/0!</v>
      </c>
      <c r="P1031" s="334">
        <f>IF(L1031="nio",0,IF(L1031&gt;0,VLOOKUP(F1031,'3-Productie normen'!A:O,VLOOKUP(L1031,'3-Productie normen'!$B$38:$C$48,2,FALSE),FALSE)))*J1031</f>
        <v>0</v>
      </c>
      <c r="Q1031" s="334">
        <f t="shared" si="46"/>
        <v>0</v>
      </c>
      <c r="R1031" s="335" t="str">
        <f>VLOOKUP(F1031,'3-Productie normen'!A:P,16,FALSE)</f>
        <v>S</v>
      </c>
      <c r="S1031" s="335"/>
      <c r="U1031" s="336">
        <f t="shared" si="47"/>
        <v>360</v>
      </c>
      <c r="V1031" s="2"/>
    </row>
    <row r="1032" spans="1:22" ht="14.1" customHeight="1">
      <c r="A1032" s="75">
        <v>1032</v>
      </c>
      <c r="B1032" s="72" t="s">
        <v>49</v>
      </c>
      <c r="C1032" s="539" t="s">
        <v>266</v>
      </c>
      <c r="D1032" s="415" t="s">
        <v>1420</v>
      </c>
      <c r="E1032" s="72" t="s">
        <v>185</v>
      </c>
      <c r="F1032" s="488" t="s">
        <v>95</v>
      </c>
      <c r="G1032" s="72" t="s">
        <v>1251</v>
      </c>
      <c r="H1032" s="482" t="s">
        <v>187</v>
      </c>
      <c r="I1032" s="537">
        <v>1</v>
      </c>
      <c r="J1032" s="526"/>
      <c r="K1032" s="333">
        <f t="shared" ref="K1032:K1095" si="48">SUM(L1032:M1032)</f>
        <v>360</v>
      </c>
      <c r="L1032" s="534">
        <v>200</v>
      </c>
      <c r="M1032" s="540">
        <v>160</v>
      </c>
      <c r="N1032" s="247" t="e">
        <f>IF(L1032="nio",0,IF(L1032&gt;0,L1032*I1032/P1032,0))*VLOOKUP(B1032,'2-Kosten per locatie'!$A$14:$C$31,3,FALSE)</f>
        <v>#DIV/0!</v>
      </c>
      <c r="O1032" s="247" t="e">
        <f>IF(M1032&gt;0,M1032*I1032/Q1032,0)*VLOOKUP(B1032,'2-Kosten per locatie'!$A$14:$C$31,3,FALSE)</f>
        <v>#DIV/0!</v>
      </c>
      <c r="P1032" s="334">
        <f>IF(L1032="nio",0,IF(L1032&gt;0,VLOOKUP(F1032,'3-Productie normen'!A:O,VLOOKUP(L1032,'3-Productie normen'!$B$38:$C$48,2,FALSE),FALSE)))*J1032</f>
        <v>0</v>
      </c>
      <c r="Q1032" s="334">
        <f t="shared" ref="Q1032:Q1095" si="49">IF(M1032&gt;0,P1032*$Q$8,0)</f>
        <v>0</v>
      </c>
      <c r="R1032" s="335" t="str">
        <f>VLOOKUP(F1032,'3-Productie normen'!A:P,16,FALSE)</f>
        <v>S</v>
      </c>
      <c r="S1032" s="335"/>
      <c r="U1032" s="336">
        <f t="shared" ref="U1032:U1095" si="50">K1032*I1032</f>
        <v>360</v>
      </c>
      <c r="V1032" s="2"/>
    </row>
    <row r="1033" spans="1:22" ht="14.1" customHeight="1">
      <c r="A1033" s="75">
        <v>1033</v>
      </c>
      <c r="B1033" s="72" t="s">
        <v>49</v>
      </c>
      <c r="C1033" s="539" t="s">
        <v>266</v>
      </c>
      <c r="D1033" s="415" t="s">
        <v>1421</v>
      </c>
      <c r="E1033" s="72" t="s">
        <v>185</v>
      </c>
      <c r="F1033" s="300" t="s">
        <v>95</v>
      </c>
      <c r="G1033" s="72" t="s">
        <v>1251</v>
      </c>
      <c r="H1033" s="482" t="s">
        <v>187</v>
      </c>
      <c r="I1033" s="537">
        <v>1</v>
      </c>
      <c r="J1033" s="526"/>
      <c r="K1033" s="333">
        <f t="shared" si="48"/>
        <v>360</v>
      </c>
      <c r="L1033" s="534">
        <v>200</v>
      </c>
      <c r="M1033" s="540">
        <v>160</v>
      </c>
      <c r="N1033" s="247" t="e">
        <f>IF(L1033="nio",0,IF(L1033&gt;0,L1033*I1033/P1033,0))*VLOOKUP(B1033,'2-Kosten per locatie'!$A$14:$C$31,3,FALSE)</f>
        <v>#DIV/0!</v>
      </c>
      <c r="O1033" s="247" t="e">
        <f>IF(M1033&gt;0,M1033*I1033/Q1033,0)*VLOOKUP(B1033,'2-Kosten per locatie'!$A$14:$C$31,3,FALSE)</f>
        <v>#DIV/0!</v>
      </c>
      <c r="P1033" s="334">
        <f>IF(L1033="nio",0,IF(L1033&gt;0,VLOOKUP(F1033,'3-Productie normen'!A:O,VLOOKUP(L1033,'3-Productie normen'!$B$38:$C$48,2,FALSE),FALSE)))*J1033</f>
        <v>0</v>
      </c>
      <c r="Q1033" s="334">
        <f t="shared" si="49"/>
        <v>0</v>
      </c>
      <c r="R1033" s="335" t="str">
        <f>VLOOKUP(F1033,'3-Productie normen'!A:P,16,FALSE)</f>
        <v>S</v>
      </c>
      <c r="S1033" s="335"/>
      <c r="U1033" s="336">
        <f t="shared" si="50"/>
        <v>360</v>
      </c>
      <c r="V1033" s="2"/>
    </row>
    <row r="1034" spans="1:22" ht="14.1" customHeight="1">
      <c r="A1034" s="75">
        <v>1034</v>
      </c>
      <c r="B1034" s="72" t="s">
        <v>49</v>
      </c>
      <c r="C1034" s="539" t="s">
        <v>266</v>
      </c>
      <c r="D1034" s="415" t="s">
        <v>1422</v>
      </c>
      <c r="E1034" s="72" t="s">
        <v>1423</v>
      </c>
      <c r="F1034" s="488" t="s">
        <v>89</v>
      </c>
      <c r="G1034" s="72" t="s">
        <v>1399</v>
      </c>
      <c r="H1034" s="482" t="s">
        <v>237</v>
      </c>
      <c r="I1034" s="537">
        <v>133.5</v>
      </c>
      <c r="J1034" s="526"/>
      <c r="K1034" s="333">
        <f t="shared" si="48"/>
        <v>200</v>
      </c>
      <c r="L1034" s="534">
        <v>200</v>
      </c>
      <c r="M1034" s="540"/>
      <c r="N1034" s="247" t="e">
        <f>IF(L1034="nio",0,IF(L1034&gt;0,L1034*I1034/P1034,0))*VLOOKUP(B1034,'2-Kosten per locatie'!$A$14:$C$31,3,FALSE)</f>
        <v>#DIV/0!</v>
      </c>
      <c r="O1034" s="247">
        <f>IF(M1034&gt;0,M1034*I1034/Q1034,0)*VLOOKUP(B1034,'2-Kosten per locatie'!$A$14:$C$31,3,FALSE)</f>
        <v>0</v>
      </c>
      <c r="P1034" s="334">
        <f>IF(L1034="nio",0,IF(L1034&gt;0,VLOOKUP(F1034,'3-Productie normen'!A:O,VLOOKUP(L1034,'3-Productie normen'!$B$38:$C$48,2,FALSE),FALSE)))*J1034</f>
        <v>0</v>
      </c>
      <c r="Q1034" s="334">
        <f t="shared" si="49"/>
        <v>0</v>
      </c>
      <c r="R1034" s="335" t="str">
        <f>VLOOKUP(F1034,'3-Productie normen'!A:P,16,FALSE)</f>
        <v>L</v>
      </c>
      <c r="S1034" s="335"/>
      <c r="U1034" s="336">
        <f t="shared" si="50"/>
        <v>26700</v>
      </c>
      <c r="V1034" s="2"/>
    </row>
    <row r="1035" spans="1:22" ht="14.1" customHeight="1">
      <c r="A1035" s="75">
        <v>1035</v>
      </c>
      <c r="B1035" s="72" t="s">
        <v>49</v>
      </c>
      <c r="C1035" s="539" t="s">
        <v>266</v>
      </c>
      <c r="D1035" s="415" t="s">
        <v>1424</v>
      </c>
      <c r="E1035" s="72" t="s">
        <v>1401</v>
      </c>
      <c r="F1035" s="488" t="s">
        <v>86</v>
      </c>
      <c r="G1035" s="72" t="s">
        <v>1399</v>
      </c>
      <c r="H1035" s="482" t="s">
        <v>237</v>
      </c>
      <c r="I1035" s="537">
        <v>3.7</v>
      </c>
      <c r="J1035" s="526"/>
      <c r="K1035" s="333">
        <f t="shared" si="48"/>
        <v>200</v>
      </c>
      <c r="L1035" s="534">
        <v>200</v>
      </c>
      <c r="M1035" s="540"/>
      <c r="N1035" s="247" t="e">
        <f>IF(L1035="nio",0,IF(L1035&gt;0,L1035*I1035/P1035,0))*VLOOKUP(B1035,'2-Kosten per locatie'!$A$14:$C$31,3,FALSE)</f>
        <v>#DIV/0!</v>
      </c>
      <c r="O1035" s="247">
        <f>IF(M1035&gt;0,M1035*I1035/Q1035,0)*VLOOKUP(B1035,'2-Kosten per locatie'!$A$14:$C$31,3,FALSE)</f>
        <v>0</v>
      </c>
      <c r="P1035" s="334">
        <f>IF(L1035="nio",0,IF(L1035&gt;0,VLOOKUP(F1035,'3-Productie normen'!A:O,VLOOKUP(L1035,'3-Productie normen'!$B$38:$C$48,2,FALSE),FALSE)))*J1035</f>
        <v>0</v>
      </c>
      <c r="Q1035" s="334">
        <f t="shared" si="49"/>
        <v>0</v>
      </c>
      <c r="R1035" s="335" t="str">
        <f>VLOOKUP(F1035,'3-Productie normen'!A:P,16,FALSE)</f>
        <v>V</v>
      </c>
      <c r="S1035" s="335"/>
      <c r="U1035" s="336">
        <f t="shared" si="50"/>
        <v>740</v>
      </c>
      <c r="V1035" s="2"/>
    </row>
    <row r="1036" spans="1:22" ht="14.1" customHeight="1">
      <c r="A1036" s="75">
        <v>1036</v>
      </c>
      <c r="B1036" s="72" t="s">
        <v>49</v>
      </c>
      <c r="C1036" s="539" t="s">
        <v>266</v>
      </c>
      <c r="D1036" s="415" t="s">
        <v>1425</v>
      </c>
      <c r="E1036" s="72" t="s">
        <v>198</v>
      </c>
      <c r="F1036" s="72" t="s">
        <v>86</v>
      </c>
      <c r="G1036" s="72" t="s">
        <v>311</v>
      </c>
      <c r="H1036" s="482" t="s">
        <v>138</v>
      </c>
      <c r="I1036" s="537">
        <v>16.600000000000001</v>
      </c>
      <c r="J1036" s="526"/>
      <c r="K1036" s="333">
        <f t="shared" si="48"/>
        <v>200</v>
      </c>
      <c r="L1036" s="534">
        <v>200</v>
      </c>
      <c r="M1036" s="540"/>
      <c r="N1036" s="247" t="e">
        <f>IF(L1036="nio",0,IF(L1036&gt;0,L1036*I1036/P1036,0))*VLOOKUP(B1036,'2-Kosten per locatie'!$A$14:$C$31,3,FALSE)</f>
        <v>#DIV/0!</v>
      </c>
      <c r="O1036" s="247">
        <f>IF(M1036&gt;0,M1036*I1036/Q1036,0)*VLOOKUP(B1036,'2-Kosten per locatie'!$A$14:$C$31,3,FALSE)</f>
        <v>0</v>
      </c>
      <c r="P1036" s="334">
        <f>IF(L1036="nio",0,IF(L1036&gt;0,VLOOKUP(F1036,'3-Productie normen'!A:O,VLOOKUP(L1036,'3-Productie normen'!$B$38:$C$48,2,FALSE),FALSE)))*J1036</f>
        <v>0</v>
      </c>
      <c r="Q1036" s="334">
        <f t="shared" si="49"/>
        <v>0</v>
      </c>
      <c r="R1036" s="335" t="str">
        <f>VLOOKUP(F1036,'3-Productie normen'!A:P,16,FALSE)</f>
        <v>V</v>
      </c>
      <c r="S1036" s="335"/>
      <c r="U1036" s="336">
        <f t="shared" si="50"/>
        <v>3320.0000000000005</v>
      </c>
      <c r="V1036" s="2"/>
    </row>
    <row r="1037" spans="1:22" ht="14.1" customHeight="1">
      <c r="A1037" s="75">
        <v>1037</v>
      </c>
      <c r="B1037" s="72" t="s">
        <v>49</v>
      </c>
      <c r="C1037" s="539" t="s">
        <v>266</v>
      </c>
      <c r="D1037" s="415" t="s">
        <v>1426</v>
      </c>
      <c r="E1037" s="72" t="s">
        <v>1427</v>
      </c>
      <c r="F1037" s="72" t="s">
        <v>89</v>
      </c>
      <c r="G1037" s="72" t="s">
        <v>311</v>
      </c>
      <c r="H1037" s="482" t="s">
        <v>138</v>
      </c>
      <c r="I1037" s="537">
        <v>24.7</v>
      </c>
      <c r="J1037" s="526"/>
      <c r="K1037" s="333">
        <f t="shared" si="48"/>
        <v>200</v>
      </c>
      <c r="L1037" s="534">
        <v>200</v>
      </c>
      <c r="M1037" s="540"/>
      <c r="N1037" s="247" t="e">
        <f>IF(L1037="nio",0,IF(L1037&gt;0,L1037*I1037/P1037,0))*VLOOKUP(B1037,'2-Kosten per locatie'!$A$14:$C$31,3,FALSE)</f>
        <v>#DIV/0!</v>
      </c>
      <c r="O1037" s="247">
        <f>IF(M1037&gt;0,M1037*I1037/Q1037,0)*VLOOKUP(B1037,'2-Kosten per locatie'!$A$14:$C$31,3,FALSE)</f>
        <v>0</v>
      </c>
      <c r="P1037" s="334">
        <f>IF(L1037="nio",0,IF(L1037&gt;0,VLOOKUP(F1037,'3-Productie normen'!A:O,VLOOKUP(L1037,'3-Productie normen'!$B$38:$C$48,2,FALSE),FALSE)))*J1037</f>
        <v>0</v>
      </c>
      <c r="Q1037" s="334">
        <f t="shared" si="49"/>
        <v>0</v>
      </c>
      <c r="R1037" s="335" t="str">
        <f>VLOOKUP(F1037,'3-Productie normen'!A:P,16,FALSE)</f>
        <v>L</v>
      </c>
      <c r="S1037" s="335"/>
      <c r="U1037" s="336">
        <f t="shared" si="50"/>
        <v>4940</v>
      </c>
      <c r="V1037" s="2"/>
    </row>
    <row r="1038" spans="1:22" ht="14.1" customHeight="1">
      <c r="A1038" s="75">
        <v>1038</v>
      </c>
      <c r="B1038" s="72" t="s">
        <v>49</v>
      </c>
      <c r="C1038" s="539" t="s">
        <v>266</v>
      </c>
      <c r="D1038" s="415" t="s">
        <v>1428</v>
      </c>
      <c r="E1038" s="72" t="s">
        <v>198</v>
      </c>
      <c r="F1038" s="72" t="s">
        <v>86</v>
      </c>
      <c r="G1038" s="72" t="s">
        <v>207</v>
      </c>
      <c r="H1038" s="482" t="s">
        <v>196</v>
      </c>
      <c r="I1038" s="537">
        <v>12.8</v>
      </c>
      <c r="J1038" s="526"/>
      <c r="K1038" s="333">
        <f t="shared" si="48"/>
        <v>200</v>
      </c>
      <c r="L1038" s="534">
        <v>200</v>
      </c>
      <c r="M1038" s="540"/>
      <c r="N1038" s="247" t="e">
        <f>IF(L1038="nio",0,IF(L1038&gt;0,L1038*I1038/P1038,0))*VLOOKUP(B1038,'2-Kosten per locatie'!$A$14:$C$31,3,FALSE)</f>
        <v>#DIV/0!</v>
      </c>
      <c r="O1038" s="247">
        <f>IF(M1038&gt;0,M1038*I1038/Q1038,0)*VLOOKUP(B1038,'2-Kosten per locatie'!$A$14:$C$31,3,FALSE)</f>
        <v>0</v>
      </c>
      <c r="P1038" s="334">
        <f>IF(L1038="nio",0,IF(L1038&gt;0,VLOOKUP(F1038,'3-Productie normen'!A:O,VLOOKUP(L1038,'3-Productie normen'!$B$38:$C$48,2,FALSE),FALSE)))*J1038</f>
        <v>0</v>
      </c>
      <c r="Q1038" s="334">
        <f t="shared" si="49"/>
        <v>0</v>
      </c>
      <c r="R1038" s="335" t="str">
        <f>VLOOKUP(F1038,'3-Productie normen'!A:P,16,FALSE)</f>
        <v>V</v>
      </c>
      <c r="S1038" s="335"/>
      <c r="U1038" s="336">
        <f t="shared" si="50"/>
        <v>2560</v>
      </c>
      <c r="V1038" s="2"/>
    </row>
    <row r="1039" spans="1:22" ht="14.1" customHeight="1">
      <c r="A1039" s="75">
        <v>1039</v>
      </c>
      <c r="B1039" s="72" t="s">
        <v>49</v>
      </c>
      <c r="C1039" s="539" t="s">
        <v>266</v>
      </c>
      <c r="D1039" s="415" t="s">
        <v>1429</v>
      </c>
      <c r="E1039" s="72" t="s">
        <v>198</v>
      </c>
      <c r="F1039" s="72" t="s">
        <v>86</v>
      </c>
      <c r="G1039" s="72" t="s">
        <v>311</v>
      </c>
      <c r="H1039" s="482" t="s">
        <v>138</v>
      </c>
      <c r="I1039" s="537">
        <v>20.8</v>
      </c>
      <c r="J1039" s="526"/>
      <c r="K1039" s="333">
        <f t="shared" si="48"/>
        <v>200</v>
      </c>
      <c r="L1039" s="534">
        <v>200</v>
      </c>
      <c r="M1039" s="540"/>
      <c r="N1039" s="247" t="e">
        <f>IF(L1039="nio",0,IF(L1039&gt;0,L1039*I1039/P1039,0))*VLOOKUP(B1039,'2-Kosten per locatie'!$A$14:$C$31,3,FALSE)</f>
        <v>#DIV/0!</v>
      </c>
      <c r="O1039" s="247">
        <f>IF(M1039&gt;0,M1039*I1039/Q1039,0)*VLOOKUP(B1039,'2-Kosten per locatie'!$A$14:$C$31,3,FALSE)</f>
        <v>0</v>
      </c>
      <c r="P1039" s="334">
        <f>IF(L1039="nio",0,IF(L1039&gt;0,VLOOKUP(F1039,'3-Productie normen'!A:O,VLOOKUP(L1039,'3-Productie normen'!$B$38:$C$48,2,FALSE),FALSE)))*J1039</f>
        <v>0</v>
      </c>
      <c r="Q1039" s="334">
        <f t="shared" si="49"/>
        <v>0</v>
      </c>
      <c r="R1039" s="335" t="str">
        <f>VLOOKUP(F1039,'3-Productie normen'!A:P,16,FALSE)</f>
        <v>V</v>
      </c>
      <c r="S1039" s="335"/>
      <c r="U1039" s="336">
        <f t="shared" si="50"/>
        <v>4160</v>
      </c>
      <c r="V1039" s="2"/>
    </row>
    <row r="1040" spans="1:22" ht="14.1" customHeight="1">
      <c r="A1040" s="75">
        <v>1040</v>
      </c>
      <c r="B1040" s="72" t="s">
        <v>49</v>
      </c>
      <c r="C1040" s="539" t="s">
        <v>266</v>
      </c>
      <c r="D1040" s="415" t="s">
        <v>1430</v>
      </c>
      <c r="E1040" s="72" t="s">
        <v>1258</v>
      </c>
      <c r="F1040" s="72" t="s">
        <v>95</v>
      </c>
      <c r="G1040" s="72" t="s">
        <v>1251</v>
      </c>
      <c r="H1040" s="482" t="s">
        <v>187</v>
      </c>
      <c r="I1040" s="537">
        <v>2.4</v>
      </c>
      <c r="J1040" s="526"/>
      <c r="K1040" s="333">
        <f t="shared" si="48"/>
        <v>360</v>
      </c>
      <c r="L1040" s="534">
        <v>200</v>
      </c>
      <c r="M1040" s="540">
        <v>160</v>
      </c>
      <c r="N1040" s="247" t="e">
        <f>IF(L1040="nio",0,IF(L1040&gt;0,L1040*I1040/P1040,0))*VLOOKUP(B1040,'2-Kosten per locatie'!$A$14:$C$31,3,FALSE)</f>
        <v>#DIV/0!</v>
      </c>
      <c r="O1040" s="247" t="e">
        <f>IF(M1040&gt;0,M1040*I1040/Q1040,0)*VLOOKUP(B1040,'2-Kosten per locatie'!$A$14:$C$31,3,FALSE)</f>
        <v>#DIV/0!</v>
      </c>
      <c r="P1040" s="334">
        <f>IF(L1040="nio",0,IF(L1040&gt;0,VLOOKUP(F1040,'3-Productie normen'!A:O,VLOOKUP(L1040,'3-Productie normen'!$B$38:$C$48,2,FALSE),FALSE)))*J1040</f>
        <v>0</v>
      </c>
      <c r="Q1040" s="334">
        <f t="shared" si="49"/>
        <v>0</v>
      </c>
      <c r="R1040" s="335" t="str">
        <f>VLOOKUP(F1040,'3-Productie normen'!A:P,16,FALSE)</f>
        <v>S</v>
      </c>
      <c r="S1040" s="335"/>
      <c r="U1040" s="336">
        <f t="shared" si="50"/>
        <v>864</v>
      </c>
      <c r="V1040" s="2"/>
    </row>
    <row r="1041" spans="1:22" ht="14.1" customHeight="1">
      <c r="A1041" s="75">
        <v>1041</v>
      </c>
      <c r="B1041" s="72" t="s">
        <v>49</v>
      </c>
      <c r="C1041" s="539" t="s">
        <v>266</v>
      </c>
      <c r="D1041" s="415" t="s">
        <v>1431</v>
      </c>
      <c r="E1041" s="72" t="s">
        <v>265</v>
      </c>
      <c r="F1041" s="72" t="s">
        <v>87</v>
      </c>
      <c r="G1041" s="72" t="s">
        <v>311</v>
      </c>
      <c r="H1041" s="482" t="s">
        <v>138</v>
      </c>
      <c r="I1041" s="537">
        <v>9.5</v>
      </c>
      <c r="J1041" s="526"/>
      <c r="K1041" s="333">
        <f t="shared" si="48"/>
        <v>200</v>
      </c>
      <c r="L1041" s="534">
        <v>200</v>
      </c>
      <c r="M1041" s="540"/>
      <c r="N1041" s="247" t="e">
        <f>IF(L1041="nio",0,IF(L1041&gt;0,L1041*I1041/P1041,0))*VLOOKUP(B1041,'2-Kosten per locatie'!$A$14:$C$31,3,FALSE)</f>
        <v>#DIV/0!</v>
      </c>
      <c r="O1041" s="247">
        <f>IF(M1041&gt;0,M1041*I1041/Q1041,0)*VLOOKUP(B1041,'2-Kosten per locatie'!$A$14:$C$31,3,FALSE)</f>
        <v>0</v>
      </c>
      <c r="P1041" s="334">
        <f>IF(L1041="nio",0,IF(L1041&gt;0,VLOOKUP(F1041,'3-Productie normen'!A:O,VLOOKUP(L1041,'3-Productie normen'!$B$38:$C$48,2,FALSE),FALSE)))*J1041</f>
        <v>0</v>
      </c>
      <c r="Q1041" s="334">
        <f t="shared" si="49"/>
        <v>0</v>
      </c>
      <c r="R1041" s="335" t="str">
        <f>VLOOKUP(F1041,'3-Productie normen'!A:P,16,FALSE)</f>
        <v>V</v>
      </c>
      <c r="S1041" s="335"/>
      <c r="U1041" s="336">
        <f t="shared" si="50"/>
        <v>1900</v>
      </c>
      <c r="V1041" s="2"/>
    </row>
    <row r="1042" spans="1:22" ht="14.1" customHeight="1">
      <c r="A1042" s="75">
        <v>1042</v>
      </c>
      <c r="B1042" s="72" t="s">
        <v>49</v>
      </c>
      <c r="C1042" s="539" t="s">
        <v>266</v>
      </c>
      <c r="D1042" s="415" t="s">
        <v>1432</v>
      </c>
      <c r="E1042" s="72" t="s">
        <v>436</v>
      </c>
      <c r="F1042" s="488" t="s">
        <v>99</v>
      </c>
      <c r="G1042" s="72" t="s">
        <v>311</v>
      </c>
      <c r="H1042" s="482" t="s">
        <v>138</v>
      </c>
      <c r="I1042" s="537">
        <v>28</v>
      </c>
      <c r="J1042" s="526"/>
      <c r="K1042" s="333">
        <f t="shared" si="48"/>
        <v>200</v>
      </c>
      <c r="L1042" s="534">
        <v>200</v>
      </c>
      <c r="M1042" s="540"/>
      <c r="N1042" s="247" t="e">
        <f>IF(L1042="nio",0,IF(L1042&gt;0,L1042*I1042/P1042,0))*VLOOKUP(B1042,'2-Kosten per locatie'!$A$14:$C$31,3,FALSE)</f>
        <v>#DIV/0!</v>
      </c>
      <c r="O1042" s="247">
        <f>IF(M1042&gt;0,M1042*I1042/Q1042,0)*VLOOKUP(B1042,'2-Kosten per locatie'!$A$14:$C$31,3,FALSE)</f>
        <v>0</v>
      </c>
      <c r="P1042" s="334">
        <f>IF(L1042="nio",0,IF(L1042&gt;0,VLOOKUP(F1042,'3-Productie normen'!A:O,VLOOKUP(L1042,'3-Productie normen'!$B$38:$C$48,2,FALSE),FALSE)))*J1042</f>
        <v>0</v>
      </c>
      <c r="Q1042" s="334">
        <f t="shared" si="49"/>
        <v>0</v>
      </c>
      <c r="R1042" s="335" t="str">
        <f>VLOOKUP(F1042,'3-Productie normen'!A:P,16,FALSE)</f>
        <v>B</v>
      </c>
      <c r="S1042" s="335"/>
      <c r="U1042" s="336">
        <f t="shared" si="50"/>
        <v>5600</v>
      </c>
      <c r="V1042" s="2"/>
    </row>
    <row r="1043" spans="1:22" ht="14.1" customHeight="1">
      <c r="A1043" s="75">
        <v>1043</v>
      </c>
      <c r="B1043" s="72" t="s">
        <v>49</v>
      </c>
      <c r="C1043" s="539" t="s">
        <v>266</v>
      </c>
      <c r="D1043" s="415" t="s">
        <v>1433</v>
      </c>
      <c r="E1043" s="72" t="s">
        <v>1357</v>
      </c>
      <c r="F1043" s="300" t="s">
        <v>100</v>
      </c>
      <c r="G1043" s="72" t="s">
        <v>1369</v>
      </c>
      <c r="H1043" s="482" t="s">
        <v>237</v>
      </c>
      <c r="I1043" s="537">
        <v>2.2000000000000002</v>
      </c>
      <c r="J1043" s="526"/>
      <c r="K1043" s="333">
        <f t="shared" si="48"/>
        <v>0</v>
      </c>
      <c r="L1043" s="534" t="s">
        <v>147</v>
      </c>
      <c r="M1043" s="540"/>
      <c r="N1043" s="247">
        <f>IF(L1043="nio",0,IF(L1043&gt;0,L1043*I1043/P1043,0))*VLOOKUP(B1043,'2-Kosten per locatie'!$A$14:$C$31,3,FALSE)</f>
        <v>0</v>
      </c>
      <c r="O1043" s="247">
        <f>IF(M1043&gt;0,M1043*I1043/Q1043,0)*VLOOKUP(B1043,'2-Kosten per locatie'!$A$14:$C$31,3,FALSE)</f>
        <v>0</v>
      </c>
      <c r="P1043" s="334">
        <f>IF(L1043="nio",0,IF(L1043&gt;0,VLOOKUP(F1043,'3-Productie normen'!A:O,VLOOKUP(L1043,'3-Productie normen'!$B$38:$C$48,2,FALSE),FALSE)))*J1043</f>
        <v>0</v>
      </c>
      <c r="Q1043" s="334">
        <f t="shared" si="49"/>
        <v>0</v>
      </c>
      <c r="R1043" s="335" t="str">
        <f>VLOOKUP(F1043,'3-Productie normen'!A:P,16,FALSE)</f>
        <v>nvt</v>
      </c>
      <c r="S1043" s="335"/>
      <c r="U1043" s="336">
        <f t="shared" si="50"/>
        <v>0</v>
      </c>
      <c r="V1043" s="2"/>
    </row>
    <row r="1044" spans="1:22" ht="14.1" customHeight="1">
      <c r="A1044" s="75">
        <v>1044</v>
      </c>
      <c r="B1044" s="72" t="s">
        <v>49</v>
      </c>
      <c r="C1044" s="539" t="s">
        <v>266</v>
      </c>
      <c r="D1044" s="415" t="s">
        <v>1434</v>
      </c>
      <c r="E1044" s="72" t="s">
        <v>436</v>
      </c>
      <c r="F1044" s="488" t="s">
        <v>99</v>
      </c>
      <c r="G1044" s="72" t="s">
        <v>311</v>
      </c>
      <c r="H1044" s="482" t="s">
        <v>138</v>
      </c>
      <c r="I1044" s="537">
        <v>22.2</v>
      </c>
      <c r="J1044" s="526"/>
      <c r="K1044" s="333">
        <f t="shared" si="48"/>
        <v>200</v>
      </c>
      <c r="L1044" s="534">
        <v>200</v>
      </c>
      <c r="M1044" s="540"/>
      <c r="N1044" s="247" t="e">
        <f>IF(L1044="nio",0,IF(L1044&gt;0,L1044*I1044/P1044,0))*VLOOKUP(B1044,'2-Kosten per locatie'!$A$14:$C$31,3,FALSE)</f>
        <v>#DIV/0!</v>
      </c>
      <c r="O1044" s="247">
        <f>IF(M1044&gt;0,M1044*I1044/Q1044,0)*VLOOKUP(B1044,'2-Kosten per locatie'!$A$14:$C$31,3,FALSE)</f>
        <v>0</v>
      </c>
      <c r="P1044" s="334">
        <f>IF(L1044="nio",0,IF(L1044&gt;0,VLOOKUP(F1044,'3-Productie normen'!A:O,VLOOKUP(L1044,'3-Productie normen'!$B$38:$C$48,2,FALSE),FALSE)))*J1044</f>
        <v>0</v>
      </c>
      <c r="Q1044" s="334">
        <f t="shared" si="49"/>
        <v>0</v>
      </c>
      <c r="R1044" s="335" t="str">
        <f>VLOOKUP(F1044,'3-Productie normen'!A:P,16,FALSE)</f>
        <v>B</v>
      </c>
      <c r="S1044" s="335"/>
      <c r="U1044" s="336">
        <f t="shared" si="50"/>
        <v>4440</v>
      </c>
      <c r="V1044" s="2"/>
    </row>
    <row r="1045" spans="1:22" ht="14.1" customHeight="1">
      <c r="A1045" s="75">
        <v>1045</v>
      </c>
      <c r="B1045" s="72" t="s">
        <v>49</v>
      </c>
      <c r="C1045" s="539" t="s">
        <v>266</v>
      </c>
      <c r="D1045" s="415" t="s">
        <v>1435</v>
      </c>
      <c r="E1045" s="72" t="s">
        <v>436</v>
      </c>
      <c r="F1045" s="488" t="s">
        <v>99</v>
      </c>
      <c r="G1045" s="72" t="s">
        <v>311</v>
      </c>
      <c r="H1045" s="482" t="s">
        <v>138</v>
      </c>
      <c r="I1045" s="537">
        <v>24.5</v>
      </c>
      <c r="J1045" s="526"/>
      <c r="K1045" s="333">
        <f t="shared" si="48"/>
        <v>200</v>
      </c>
      <c r="L1045" s="534">
        <v>200</v>
      </c>
      <c r="M1045" s="540"/>
      <c r="N1045" s="247" t="e">
        <f>IF(L1045="nio",0,IF(L1045&gt;0,L1045*I1045/P1045,0))*VLOOKUP(B1045,'2-Kosten per locatie'!$A$14:$C$31,3,FALSE)</f>
        <v>#DIV/0!</v>
      </c>
      <c r="O1045" s="247">
        <f>IF(M1045&gt;0,M1045*I1045/Q1045,0)*VLOOKUP(B1045,'2-Kosten per locatie'!$A$14:$C$31,3,FALSE)</f>
        <v>0</v>
      </c>
      <c r="P1045" s="334">
        <f>IF(L1045="nio",0,IF(L1045&gt;0,VLOOKUP(F1045,'3-Productie normen'!A:O,VLOOKUP(L1045,'3-Productie normen'!$B$38:$C$48,2,FALSE),FALSE)))*J1045</f>
        <v>0</v>
      </c>
      <c r="Q1045" s="334">
        <f t="shared" si="49"/>
        <v>0</v>
      </c>
      <c r="R1045" s="335" t="str">
        <f>VLOOKUP(F1045,'3-Productie normen'!A:P,16,FALSE)</f>
        <v>B</v>
      </c>
      <c r="S1045" s="335"/>
      <c r="U1045" s="336">
        <f t="shared" si="50"/>
        <v>4900</v>
      </c>
      <c r="V1045" s="2"/>
    </row>
    <row r="1046" spans="1:22" ht="14.1" customHeight="1">
      <c r="A1046" s="75">
        <v>1046</v>
      </c>
      <c r="B1046" s="72" t="s">
        <v>49</v>
      </c>
      <c r="C1046" s="539" t="s">
        <v>266</v>
      </c>
      <c r="D1046" s="415" t="s">
        <v>1436</v>
      </c>
      <c r="E1046" s="72" t="s">
        <v>1437</v>
      </c>
      <c r="F1046" s="72" t="s">
        <v>89</v>
      </c>
      <c r="G1046" s="72" t="s">
        <v>311</v>
      </c>
      <c r="H1046" s="482" t="s">
        <v>138</v>
      </c>
      <c r="I1046" s="537">
        <v>51.6</v>
      </c>
      <c r="J1046" s="526"/>
      <c r="K1046" s="333">
        <f t="shared" si="48"/>
        <v>200</v>
      </c>
      <c r="L1046" s="534">
        <v>200</v>
      </c>
      <c r="M1046" s="540"/>
      <c r="N1046" s="247" t="e">
        <f>IF(L1046="nio",0,IF(L1046&gt;0,L1046*I1046/P1046,0))*VLOOKUP(B1046,'2-Kosten per locatie'!$A$14:$C$31,3,FALSE)</f>
        <v>#DIV/0!</v>
      </c>
      <c r="O1046" s="247">
        <f>IF(M1046&gt;0,M1046*I1046/Q1046,0)*VLOOKUP(B1046,'2-Kosten per locatie'!$A$14:$C$31,3,FALSE)</f>
        <v>0</v>
      </c>
      <c r="P1046" s="334">
        <f>IF(L1046="nio",0,IF(L1046&gt;0,VLOOKUP(F1046,'3-Productie normen'!A:O,VLOOKUP(L1046,'3-Productie normen'!$B$38:$C$48,2,FALSE),FALSE)))*J1046</f>
        <v>0</v>
      </c>
      <c r="Q1046" s="334">
        <f t="shared" si="49"/>
        <v>0</v>
      </c>
      <c r="R1046" s="335" t="str">
        <f>VLOOKUP(F1046,'3-Productie normen'!A:P,16,FALSE)</f>
        <v>L</v>
      </c>
      <c r="S1046" s="335"/>
      <c r="U1046" s="336">
        <f t="shared" si="50"/>
        <v>10320</v>
      </c>
      <c r="V1046" s="2"/>
    </row>
    <row r="1047" spans="1:22" ht="14.1" customHeight="1">
      <c r="A1047" s="75">
        <v>1047</v>
      </c>
      <c r="B1047" s="72" t="s">
        <v>49</v>
      </c>
      <c r="C1047" s="539" t="s">
        <v>266</v>
      </c>
      <c r="D1047" s="415" t="s">
        <v>303</v>
      </c>
      <c r="E1047" s="72" t="s">
        <v>1365</v>
      </c>
      <c r="F1047" s="300" t="s">
        <v>76</v>
      </c>
      <c r="G1047" s="72" t="s">
        <v>311</v>
      </c>
      <c r="H1047" s="482" t="s">
        <v>138</v>
      </c>
      <c r="I1047" s="537">
        <v>15.7</v>
      </c>
      <c r="J1047" s="526"/>
      <c r="K1047" s="333">
        <f t="shared" si="48"/>
        <v>120</v>
      </c>
      <c r="L1047" s="534">
        <v>120</v>
      </c>
      <c r="M1047" s="540"/>
      <c r="N1047" s="247" t="e">
        <f>IF(L1047="nio",0,IF(L1047&gt;0,L1047*I1047/P1047,0))*VLOOKUP(B1047,'2-Kosten per locatie'!$A$14:$C$31,3,FALSE)</f>
        <v>#DIV/0!</v>
      </c>
      <c r="O1047" s="247">
        <f>IF(M1047&gt;0,M1047*I1047/Q1047,0)*VLOOKUP(B1047,'2-Kosten per locatie'!$A$14:$C$31,3,FALSE)</f>
        <v>0</v>
      </c>
      <c r="P1047" s="334">
        <f>IF(L1047="nio",0,IF(L1047&gt;0,VLOOKUP(F1047,'3-Productie normen'!A:O,VLOOKUP(L1047,'3-Productie normen'!$B$38:$C$48,2,FALSE),FALSE)))*J1047</f>
        <v>0</v>
      </c>
      <c r="Q1047" s="334">
        <f t="shared" si="49"/>
        <v>0</v>
      </c>
      <c r="R1047" s="335" t="str">
        <f>VLOOKUP(F1047,'3-Productie normen'!A:P,16,FALSE)</f>
        <v>B</v>
      </c>
      <c r="S1047" s="335"/>
      <c r="U1047" s="336">
        <f t="shared" si="50"/>
        <v>1884</v>
      </c>
      <c r="V1047" s="2"/>
    </row>
    <row r="1048" spans="1:22" ht="14.1" customHeight="1">
      <c r="A1048" s="75">
        <v>1048</v>
      </c>
      <c r="B1048" s="72" t="s">
        <v>49</v>
      </c>
      <c r="C1048" s="539" t="s">
        <v>266</v>
      </c>
      <c r="D1048" s="415" t="s">
        <v>1438</v>
      </c>
      <c r="E1048" s="72" t="s">
        <v>198</v>
      </c>
      <c r="F1048" s="72" t="s">
        <v>86</v>
      </c>
      <c r="G1048" s="72" t="s">
        <v>311</v>
      </c>
      <c r="H1048" s="482" t="s">
        <v>138</v>
      </c>
      <c r="I1048" s="537">
        <v>42.1</v>
      </c>
      <c r="J1048" s="526"/>
      <c r="K1048" s="333">
        <f t="shared" si="48"/>
        <v>200</v>
      </c>
      <c r="L1048" s="534">
        <v>200</v>
      </c>
      <c r="M1048" s="540"/>
      <c r="N1048" s="247" t="e">
        <f>IF(L1048="nio",0,IF(L1048&gt;0,L1048*I1048/P1048,0))*VLOOKUP(B1048,'2-Kosten per locatie'!$A$14:$C$31,3,FALSE)</f>
        <v>#DIV/0!</v>
      </c>
      <c r="O1048" s="247">
        <f>IF(M1048&gt;0,M1048*I1048/Q1048,0)*VLOOKUP(B1048,'2-Kosten per locatie'!$A$14:$C$31,3,FALSE)</f>
        <v>0</v>
      </c>
      <c r="P1048" s="334">
        <f>IF(L1048="nio",0,IF(L1048&gt;0,VLOOKUP(F1048,'3-Productie normen'!A:O,VLOOKUP(L1048,'3-Productie normen'!$B$38:$C$48,2,FALSE),FALSE)))*J1048</f>
        <v>0</v>
      </c>
      <c r="Q1048" s="334">
        <f t="shared" si="49"/>
        <v>0</v>
      </c>
      <c r="R1048" s="335" t="str">
        <f>VLOOKUP(F1048,'3-Productie normen'!A:P,16,FALSE)</f>
        <v>V</v>
      </c>
      <c r="S1048" s="335"/>
      <c r="U1048" s="336">
        <f t="shared" si="50"/>
        <v>8420</v>
      </c>
      <c r="V1048" s="2"/>
    </row>
    <row r="1049" spans="1:22" ht="14.1" customHeight="1">
      <c r="A1049" s="75">
        <v>1049</v>
      </c>
      <c r="B1049" s="72" t="s">
        <v>49</v>
      </c>
      <c r="C1049" s="539" t="s">
        <v>266</v>
      </c>
      <c r="D1049" s="415" t="s">
        <v>1439</v>
      </c>
      <c r="E1049" s="72" t="s">
        <v>577</v>
      </c>
      <c r="F1049" s="300" t="s">
        <v>100</v>
      </c>
      <c r="G1049" s="72" t="s">
        <v>204</v>
      </c>
      <c r="H1049" s="482" t="s">
        <v>196</v>
      </c>
      <c r="I1049" s="537">
        <v>34.299999999999997</v>
      </c>
      <c r="J1049" s="526"/>
      <c r="K1049" s="333">
        <f t="shared" si="48"/>
        <v>0</v>
      </c>
      <c r="L1049" s="534" t="s">
        <v>147</v>
      </c>
      <c r="M1049" s="540"/>
      <c r="N1049" s="247">
        <f>IF(L1049="nio",0,IF(L1049&gt;0,L1049*I1049/P1049,0))*VLOOKUP(B1049,'2-Kosten per locatie'!$A$14:$C$31,3,FALSE)</f>
        <v>0</v>
      </c>
      <c r="O1049" s="247">
        <f>IF(M1049&gt;0,M1049*I1049/Q1049,0)*VLOOKUP(B1049,'2-Kosten per locatie'!$A$14:$C$31,3,FALSE)</f>
        <v>0</v>
      </c>
      <c r="P1049" s="334">
        <f>IF(L1049="nio",0,IF(L1049&gt;0,VLOOKUP(F1049,'3-Productie normen'!A:O,VLOOKUP(L1049,'3-Productie normen'!$B$38:$C$48,2,FALSE),FALSE)))*J1049</f>
        <v>0</v>
      </c>
      <c r="Q1049" s="334">
        <f t="shared" si="49"/>
        <v>0</v>
      </c>
      <c r="R1049" s="335" t="str">
        <f>VLOOKUP(F1049,'3-Productie normen'!A:P,16,FALSE)</f>
        <v>nvt</v>
      </c>
      <c r="S1049" s="335"/>
      <c r="U1049" s="336">
        <f t="shared" si="50"/>
        <v>0</v>
      </c>
      <c r="V1049" s="2"/>
    </row>
    <row r="1050" spans="1:22" ht="14.1" customHeight="1">
      <c r="A1050" s="75">
        <v>1050</v>
      </c>
      <c r="B1050" s="72" t="s">
        <v>49</v>
      </c>
      <c r="C1050" s="539" t="s">
        <v>266</v>
      </c>
      <c r="D1050" s="415" t="s">
        <v>1440</v>
      </c>
      <c r="E1050" s="72" t="s">
        <v>577</v>
      </c>
      <c r="F1050" s="300" t="s">
        <v>100</v>
      </c>
      <c r="G1050" s="72" t="s">
        <v>204</v>
      </c>
      <c r="H1050" s="482" t="s">
        <v>196</v>
      </c>
      <c r="I1050" s="537">
        <v>35.9</v>
      </c>
      <c r="J1050" s="526"/>
      <c r="K1050" s="333">
        <f t="shared" si="48"/>
        <v>0</v>
      </c>
      <c r="L1050" s="534" t="s">
        <v>147</v>
      </c>
      <c r="M1050" s="540"/>
      <c r="N1050" s="247">
        <f>IF(L1050="nio",0,IF(L1050&gt;0,L1050*I1050/P1050,0))*VLOOKUP(B1050,'2-Kosten per locatie'!$A$14:$C$31,3,FALSE)</f>
        <v>0</v>
      </c>
      <c r="O1050" s="247">
        <f>IF(M1050&gt;0,M1050*I1050/Q1050,0)*VLOOKUP(B1050,'2-Kosten per locatie'!$A$14:$C$31,3,FALSE)</f>
        <v>0</v>
      </c>
      <c r="P1050" s="334">
        <f>IF(L1050="nio",0,IF(L1050&gt;0,VLOOKUP(F1050,'3-Productie normen'!A:O,VLOOKUP(L1050,'3-Productie normen'!$B$38:$C$48,2,FALSE),FALSE)))*J1050</f>
        <v>0</v>
      </c>
      <c r="Q1050" s="334">
        <f t="shared" si="49"/>
        <v>0</v>
      </c>
      <c r="R1050" s="335" t="str">
        <f>VLOOKUP(F1050,'3-Productie normen'!A:P,16,FALSE)</f>
        <v>nvt</v>
      </c>
      <c r="S1050" s="335"/>
      <c r="U1050" s="336">
        <f t="shared" si="50"/>
        <v>0</v>
      </c>
      <c r="V1050" s="2"/>
    </row>
    <row r="1051" spans="1:22" ht="14.1" customHeight="1">
      <c r="A1051" s="75">
        <v>1051</v>
      </c>
      <c r="B1051" s="72" t="s">
        <v>49</v>
      </c>
      <c r="C1051" s="539" t="s">
        <v>266</v>
      </c>
      <c r="D1051" s="415" t="s">
        <v>304</v>
      </c>
      <c r="E1051" s="72" t="s">
        <v>1365</v>
      </c>
      <c r="F1051" s="300" t="s">
        <v>76</v>
      </c>
      <c r="G1051" s="72" t="s">
        <v>311</v>
      </c>
      <c r="H1051" s="482" t="s">
        <v>138</v>
      </c>
      <c r="I1051" s="537">
        <v>16.100000000000001</v>
      </c>
      <c r="J1051" s="526"/>
      <c r="K1051" s="333">
        <f t="shared" si="48"/>
        <v>120</v>
      </c>
      <c r="L1051" s="534">
        <v>120</v>
      </c>
      <c r="M1051" s="540"/>
      <c r="N1051" s="247" t="e">
        <f>IF(L1051="nio",0,IF(L1051&gt;0,L1051*I1051/P1051,0))*VLOOKUP(B1051,'2-Kosten per locatie'!$A$14:$C$31,3,FALSE)</f>
        <v>#DIV/0!</v>
      </c>
      <c r="O1051" s="247">
        <f>IF(M1051&gt;0,M1051*I1051/Q1051,0)*VLOOKUP(B1051,'2-Kosten per locatie'!$A$14:$C$31,3,FALSE)</f>
        <v>0</v>
      </c>
      <c r="P1051" s="334">
        <f>IF(L1051="nio",0,IF(L1051&gt;0,VLOOKUP(F1051,'3-Productie normen'!A:O,VLOOKUP(L1051,'3-Productie normen'!$B$38:$C$48,2,FALSE),FALSE)))*J1051</f>
        <v>0</v>
      </c>
      <c r="Q1051" s="334">
        <f t="shared" si="49"/>
        <v>0</v>
      </c>
      <c r="R1051" s="335" t="str">
        <f>VLOOKUP(F1051,'3-Productie normen'!A:P,16,FALSE)</f>
        <v>B</v>
      </c>
      <c r="S1051" s="335"/>
      <c r="U1051" s="336">
        <f t="shared" si="50"/>
        <v>1932.0000000000002</v>
      </c>
      <c r="V1051" s="2"/>
    </row>
    <row r="1052" spans="1:22" ht="14.1" customHeight="1">
      <c r="A1052" s="75">
        <v>1052</v>
      </c>
      <c r="B1052" s="72" t="s">
        <v>49</v>
      </c>
      <c r="C1052" s="539" t="s">
        <v>266</v>
      </c>
      <c r="D1052" s="415" t="s">
        <v>305</v>
      </c>
      <c r="E1052" s="72" t="s">
        <v>1365</v>
      </c>
      <c r="F1052" s="300" t="s">
        <v>76</v>
      </c>
      <c r="G1052" s="72" t="s">
        <v>311</v>
      </c>
      <c r="H1052" s="482" t="s">
        <v>138</v>
      </c>
      <c r="I1052" s="537">
        <v>22</v>
      </c>
      <c r="J1052" s="526"/>
      <c r="K1052" s="333">
        <f t="shared" si="48"/>
        <v>120</v>
      </c>
      <c r="L1052" s="534">
        <v>120</v>
      </c>
      <c r="M1052" s="540"/>
      <c r="N1052" s="247" t="e">
        <f>IF(L1052="nio",0,IF(L1052&gt;0,L1052*I1052/P1052,0))*VLOOKUP(B1052,'2-Kosten per locatie'!$A$14:$C$31,3,FALSE)</f>
        <v>#DIV/0!</v>
      </c>
      <c r="O1052" s="247">
        <f>IF(M1052&gt;0,M1052*I1052/Q1052,0)*VLOOKUP(B1052,'2-Kosten per locatie'!$A$14:$C$31,3,FALSE)</f>
        <v>0</v>
      </c>
      <c r="P1052" s="334">
        <f>IF(L1052="nio",0,IF(L1052&gt;0,VLOOKUP(F1052,'3-Productie normen'!A:O,VLOOKUP(L1052,'3-Productie normen'!$B$38:$C$48,2,FALSE),FALSE)))*J1052</f>
        <v>0</v>
      </c>
      <c r="Q1052" s="334">
        <f t="shared" si="49"/>
        <v>0</v>
      </c>
      <c r="R1052" s="335" t="str">
        <f>VLOOKUP(F1052,'3-Productie normen'!A:P,16,FALSE)</f>
        <v>B</v>
      </c>
      <c r="S1052" s="335"/>
      <c r="U1052" s="336">
        <f t="shared" si="50"/>
        <v>2640</v>
      </c>
      <c r="V1052" s="2"/>
    </row>
    <row r="1053" spans="1:22" ht="14.1" customHeight="1">
      <c r="A1053" s="75">
        <v>1053</v>
      </c>
      <c r="B1053" s="72" t="s">
        <v>49</v>
      </c>
      <c r="C1053" s="539" t="s">
        <v>266</v>
      </c>
      <c r="D1053" s="415" t="s">
        <v>306</v>
      </c>
      <c r="E1053" s="72" t="s">
        <v>1365</v>
      </c>
      <c r="F1053" s="300" t="s">
        <v>76</v>
      </c>
      <c r="G1053" s="72" t="s">
        <v>311</v>
      </c>
      <c r="H1053" s="482" t="s">
        <v>138</v>
      </c>
      <c r="I1053" s="537">
        <v>20.100000000000001</v>
      </c>
      <c r="J1053" s="526"/>
      <c r="K1053" s="333">
        <f t="shared" si="48"/>
        <v>120</v>
      </c>
      <c r="L1053" s="534">
        <v>120</v>
      </c>
      <c r="M1053" s="540"/>
      <c r="N1053" s="247" t="e">
        <f>IF(L1053="nio",0,IF(L1053&gt;0,L1053*I1053/P1053,0))*VLOOKUP(B1053,'2-Kosten per locatie'!$A$14:$C$31,3,FALSE)</f>
        <v>#DIV/0!</v>
      </c>
      <c r="O1053" s="247">
        <f>IF(M1053&gt;0,M1053*I1053/Q1053,0)*VLOOKUP(B1053,'2-Kosten per locatie'!$A$14:$C$31,3,FALSE)</f>
        <v>0</v>
      </c>
      <c r="P1053" s="334">
        <f>IF(L1053="nio",0,IF(L1053&gt;0,VLOOKUP(F1053,'3-Productie normen'!A:O,VLOOKUP(L1053,'3-Productie normen'!$B$38:$C$48,2,FALSE),FALSE)))*J1053</f>
        <v>0</v>
      </c>
      <c r="Q1053" s="334">
        <f t="shared" si="49"/>
        <v>0</v>
      </c>
      <c r="R1053" s="335" t="str">
        <f>VLOOKUP(F1053,'3-Productie normen'!A:P,16,FALSE)</f>
        <v>B</v>
      </c>
      <c r="S1053" s="335"/>
      <c r="U1053" s="336">
        <f t="shared" si="50"/>
        <v>2412</v>
      </c>
      <c r="V1053" s="2"/>
    </row>
    <row r="1054" spans="1:22" ht="14.1" customHeight="1">
      <c r="A1054" s="75">
        <v>1054</v>
      </c>
      <c r="B1054" s="72" t="s">
        <v>49</v>
      </c>
      <c r="C1054" s="539" t="s">
        <v>266</v>
      </c>
      <c r="D1054" s="415" t="s">
        <v>1441</v>
      </c>
      <c r="E1054" s="72" t="s">
        <v>1376</v>
      </c>
      <c r="F1054" s="485" t="s">
        <v>99</v>
      </c>
      <c r="G1054" s="72" t="s">
        <v>311</v>
      </c>
      <c r="H1054" s="482" t="s">
        <v>138</v>
      </c>
      <c r="I1054" s="537">
        <v>11.4</v>
      </c>
      <c r="J1054" s="526"/>
      <c r="K1054" s="333">
        <f t="shared" si="48"/>
        <v>200</v>
      </c>
      <c r="L1054" s="534">
        <v>200</v>
      </c>
      <c r="M1054" s="540"/>
      <c r="N1054" s="247" t="e">
        <f>IF(L1054="nio",0,IF(L1054&gt;0,L1054*I1054/P1054,0))*VLOOKUP(B1054,'2-Kosten per locatie'!$A$14:$C$31,3,FALSE)</f>
        <v>#DIV/0!</v>
      </c>
      <c r="O1054" s="247">
        <f>IF(M1054&gt;0,M1054*I1054/Q1054,0)*VLOOKUP(B1054,'2-Kosten per locatie'!$A$14:$C$31,3,FALSE)</f>
        <v>0</v>
      </c>
      <c r="P1054" s="334">
        <f>IF(L1054="nio",0,IF(L1054&gt;0,VLOOKUP(F1054,'3-Productie normen'!A:O,VLOOKUP(L1054,'3-Productie normen'!$B$38:$C$48,2,FALSE),FALSE)))*J1054</f>
        <v>0</v>
      </c>
      <c r="Q1054" s="334">
        <f t="shared" si="49"/>
        <v>0</v>
      </c>
      <c r="R1054" s="335" t="str">
        <f>VLOOKUP(F1054,'3-Productie normen'!A:P,16,FALSE)</f>
        <v>B</v>
      </c>
      <c r="S1054" s="335"/>
      <c r="U1054" s="336">
        <f t="shared" si="50"/>
        <v>2280</v>
      </c>
      <c r="V1054" s="2"/>
    </row>
    <row r="1055" spans="1:22" ht="14.1" customHeight="1">
      <c r="A1055" s="75">
        <v>1055</v>
      </c>
      <c r="B1055" s="72" t="s">
        <v>49</v>
      </c>
      <c r="C1055" s="539" t="s">
        <v>508</v>
      </c>
      <c r="D1055" s="415" t="s">
        <v>1036</v>
      </c>
      <c r="E1055" s="72" t="s">
        <v>1442</v>
      </c>
      <c r="F1055" s="72" t="s">
        <v>89</v>
      </c>
      <c r="G1055" s="72" t="s">
        <v>311</v>
      </c>
      <c r="H1055" s="482" t="s">
        <v>138</v>
      </c>
      <c r="I1055" s="537">
        <v>118.8</v>
      </c>
      <c r="J1055" s="526"/>
      <c r="K1055" s="333">
        <f t="shared" si="48"/>
        <v>200</v>
      </c>
      <c r="L1055" s="534">
        <v>200</v>
      </c>
      <c r="M1055" s="540"/>
      <c r="N1055" s="247" t="e">
        <f>IF(L1055="nio",0,IF(L1055&gt;0,L1055*I1055/P1055,0))*VLOOKUP(B1055,'2-Kosten per locatie'!$A$14:$C$31,3,FALSE)</f>
        <v>#DIV/0!</v>
      </c>
      <c r="O1055" s="247">
        <f>IF(M1055&gt;0,M1055*I1055/Q1055,0)*VLOOKUP(B1055,'2-Kosten per locatie'!$A$14:$C$31,3,FALSE)</f>
        <v>0</v>
      </c>
      <c r="P1055" s="334">
        <f>IF(L1055="nio",0,IF(L1055&gt;0,VLOOKUP(F1055,'3-Productie normen'!A:O,VLOOKUP(L1055,'3-Productie normen'!$B$38:$C$48,2,FALSE),FALSE)))*J1055</f>
        <v>0</v>
      </c>
      <c r="Q1055" s="334">
        <f t="shared" si="49"/>
        <v>0</v>
      </c>
      <c r="R1055" s="335" t="str">
        <f>VLOOKUP(F1055,'3-Productie normen'!A:P,16,FALSE)</f>
        <v>L</v>
      </c>
      <c r="S1055" s="335"/>
      <c r="U1055" s="336">
        <f t="shared" si="50"/>
        <v>23760</v>
      </c>
      <c r="V1055" s="2"/>
    </row>
    <row r="1056" spans="1:22" ht="14.1" customHeight="1">
      <c r="A1056" s="75">
        <v>1056</v>
      </c>
      <c r="B1056" s="72" t="s">
        <v>49</v>
      </c>
      <c r="C1056" s="539" t="s">
        <v>508</v>
      </c>
      <c r="D1056" s="415" t="s">
        <v>1443</v>
      </c>
      <c r="E1056" s="72" t="s">
        <v>198</v>
      </c>
      <c r="F1056" s="72" t="s">
        <v>86</v>
      </c>
      <c r="G1056" s="72" t="s">
        <v>1251</v>
      </c>
      <c r="H1056" s="482" t="s">
        <v>196</v>
      </c>
      <c r="I1056" s="537">
        <v>46.6</v>
      </c>
      <c r="J1056" s="526"/>
      <c r="K1056" s="333">
        <f t="shared" si="48"/>
        <v>200</v>
      </c>
      <c r="L1056" s="534">
        <v>200</v>
      </c>
      <c r="M1056" s="540"/>
      <c r="N1056" s="247" t="e">
        <f>IF(L1056="nio",0,IF(L1056&gt;0,L1056*I1056/P1056,0))*VLOOKUP(B1056,'2-Kosten per locatie'!$A$14:$C$31,3,FALSE)</f>
        <v>#DIV/0!</v>
      </c>
      <c r="O1056" s="247">
        <f>IF(M1056&gt;0,M1056*I1056/Q1056,0)*VLOOKUP(B1056,'2-Kosten per locatie'!$A$14:$C$31,3,FALSE)</f>
        <v>0</v>
      </c>
      <c r="P1056" s="334">
        <f>IF(L1056="nio",0,IF(L1056&gt;0,VLOOKUP(F1056,'3-Productie normen'!A:O,VLOOKUP(L1056,'3-Productie normen'!$B$38:$C$48,2,FALSE),FALSE)))*J1056</f>
        <v>0</v>
      </c>
      <c r="Q1056" s="334">
        <f t="shared" si="49"/>
        <v>0</v>
      </c>
      <c r="R1056" s="335" t="str">
        <f>VLOOKUP(F1056,'3-Productie normen'!A:P,16,FALSE)</f>
        <v>V</v>
      </c>
      <c r="S1056" s="335"/>
      <c r="U1056" s="336">
        <f t="shared" si="50"/>
        <v>9320</v>
      </c>
      <c r="V1056" s="2"/>
    </row>
    <row r="1057" spans="1:22" ht="14.1" customHeight="1">
      <c r="A1057" s="75">
        <v>1057</v>
      </c>
      <c r="B1057" s="72" t="s">
        <v>49</v>
      </c>
      <c r="C1057" s="539" t="s">
        <v>508</v>
      </c>
      <c r="D1057" s="415" t="s">
        <v>1444</v>
      </c>
      <c r="E1057" s="72" t="s">
        <v>1442</v>
      </c>
      <c r="F1057" s="72" t="s">
        <v>89</v>
      </c>
      <c r="G1057" s="72" t="s">
        <v>311</v>
      </c>
      <c r="H1057" s="482" t="s">
        <v>138</v>
      </c>
      <c r="I1057" s="537">
        <v>24.3</v>
      </c>
      <c r="J1057" s="526"/>
      <c r="K1057" s="333">
        <f t="shared" si="48"/>
        <v>200</v>
      </c>
      <c r="L1057" s="534">
        <v>200</v>
      </c>
      <c r="M1057" s="540"/>
      <c r="N1057" s="247" t="e">
        <f>IF(L1057="nio",0,IF(L1057&gt;0,L1057*I1057/P1057,0))*VLOOKUP(B1057,'2-Kosten per locatie'!$A$14:$C$31,3,FALSE)</f>
        <v>#DIV/0!</v>
      </c>
      <c r="O1057" s="247">
        <f>IF(M1057&gt;0,M1057*I1057/Q1057,0)*VLOOKUP(B1057,'2-Kosten per locatie'!$A$14:$C$31,3,FALSE)</f>
        <v>0</v>
      </c>
      <c r="P1057" s="334">
        <f>IF(L1057="nio",0,IF(L1057&gt;0,VLOOKUP(F1057,'3-Productie normen'!A:O,VLOOKUP(L1057,'3-Productie normen'!$B$38:$C$48,2,FALSE),FALSE)))*J1057</f>
        <v>0</v>
      </c>
      <c r="Q1057" s="334">
        <f t="shared" si="49"/>
        <v>0</v>
      </c>
      <c r="R1057" s="335" t="str">
        <f>VLOOKUP(F1057,'3-Productie normen'!A:P,16,FALSE)</f>
        <v>L</v>
      </c>
      <c r="S1057" s="335"/>
      <c r="U1057" s="336">
        <f t="shared" si="50"/>
        <v>4860</v>
      </c>
      <c r="V1057" s="2"/>
    </row>
    <row r="1058" spans="1:22" ht="14.1" customHeight="1">
      <c r="A1058" s="75">
        <v>1058</v>
      </c>
      <c r="B1058" s="72" t="s">
        <v>49</v>
      </c>
      <c r="C1058" s="539" t="s">
        <v>508</v>
      </c>
      <c r="D1058" s="415" t="s">
        <v>1445</v>
      </c>
      <c r="E1058" s="72" t="s">
        <v>1411</v>
      </c>
      <c r="F1058" s="300" t="s">
        <v>100</v>
      </c>
      <c r="G1058" s="72" t="s">
        <v>1253</v>
      </c>
      <c r="H1058" s="482" t="s">
        <v>196</v>
      </c>
      <c r="I1058" s="537">
        <v>5.7</v>
      </c>
      <c r="J1058" s="526"/>
      <c r="K1058" s="333">
        <f t="shared" si="48"/>
        <v>0</v>
      </c>
      <c r="L1058" s="534" t="s">
        <v>147</v>
      </c>
      <c r="M1058" s="540"/>
      <c r="N1058" s="247">
        <f>IF(L1058="nio",0,IF(L1058&gt;0,L1058*I1058/P1058,0))*VLOOKUP(B1058,'2-Kosten per locatie'!$A$14:$C$31,3,FALSE)</f>
        <v>0</v>
      </c>
      <c r="O1058" s="247">
        <f>IF(M1058&gt;0,M1058*I1058/Q1058,0)*VLOOKUP(B1058,'2-Kosten per locatie'!$A$14:$C$31,3,FALSE)</f>
        <v>0</v>
      </c>
      <c r="P1058" s="334">
        <f>IF(L1058="nio",0,IF(L1058&gt;0,VLOOKUP(F1058,'3-Productie normen'!A:O,VLOOKUP(L1058,'3-Productie normen'!$B$38:$C$48,2,FALSE),FALSE)))*J1058</f>
        <v>0</v>
      </c>
      <c r="Q1058" s="334">
        <f t="shared" si="49"/>
        <v>0</v>
      </c>
      <c r="R1058" s="335" t="str">
        <f>VLOOKUP(F1058,'3-Productie normen'!A:P,16,FALSE)</f>
        <v>nvt</v>
      </c>
      <c r="S1058" s="335"/>
      <c r="U1058" s="336">
        <f t="shared" si="50"/>
        <v>0</v>
      </c>
      <c r="V1058" s="2"/>
    </row>
    <row r="1059" spans="1:22" ht="14.1" customHeight="1">
      <c r="A1059" s="75">
        <v>1059</v>
      </c>
      <c r="B1059" s="72" t="s">
        <v>49</v>
      </c>
      <c r="C1059" s="539" t="s">
        <v>508</v>
      </c>
      <c r="D1059" s="415" t="s">
        <v>1038</v>
      </c>
      <c r="E1059" s="72" t="s">
        <v>1442</v>
      </c>
      <c r="F1059" s="72" t="s">
        <v>89</v>
      </c>
      <c r="G1059" s="72" t="s">
        <v>1399</v>
      </c>
      <c r="H1059" s="482" t="s">
        <v>237</v>
      </c>
      <c r="I1059" s="537">
        <v>37.200000000000003</v>
      </c>
      <c r="J1059" s="526"/>
      <c r="K1059" s="333">
        <f t="shared" si="48"/>
        <v>200</v>
      </c>
      <c r="L1059" s="534">
        <v>200</v>
      </c>
      <c r="M1059" s="540"/>
      <c r="N1059" s="247" t="e">
        <f>IF(L1059="nio",0,IF(L1059&gt;0,L1059*I1059/P1059,0))*VLOOKUP(B1059,'2-Kosten per locatie'!$A$14:$C$31,3,FALSE)</f>
        <v>#DIV/0!</v>
      </c>
      <c r="O1059" s="247">
        <f>IF(M1059&gt;0,M1059*I1059/Q1059,0)*VLOOKUP(B1059,'2-Kosten per locatie'!$A$14:$C$31,3,FALSE)</f>
        <v>0</v>
      </c>
      <c r="P1059" s="334">
        <f>IF(L1059="nio",0,IF(L1059&gt;0,VLOOKUP(F1059,'3-Productie normen'!A:O,VLOOKUP(L1059,'3-Productie normen'!$B$38:$C$48,2,FALSE),FALSE)))*J1059</f>
        <v>0</v>
      </c>
      <c r="Q1059" s="334">
        <f t="shared" si="49"/>
        <v>0</v>
      </c>
      <c r="R1059" s="335" t="str">
        <f>VLOOKUP(F1059,'3-Productie normen'!A:P,16,FALSE)</f>
        <v>L</v>
      </c>
      <c r="S1059" s="335"/>
      <c r="U1059" s="336">
        <f t="shared" si="50"/>
        <v>7440.0000000000009</v>
      </c>
      <c r="V1059" s="2"/>
    </row>
    <row r="1060" spans="1:22" ht="14.1" customHeight="1">
      <c r="A1060" s="75">
        <v>1060</v>
      </c>
      <c r="B1060" s="72" t="s">
        <v>49</v>
      </c>
      <c r="C1060" s="539" t="s">
        <v>508</v>
      </c>
      <c r="D1060" s="415" t="s">
        <v>1049</v>
      </c>
      <c r="E1060" s="72" t="s">
        <v>170</v>
      </c>
      <c r="F1060" s="72" t="s">
        <v>76</v>
      </c>
      <c r="G1060" s="72" t="s">
        <v>311</v>
      </c>
      <c r="H1060" s="482" t="s">
        <v>138</v>
      </c>
      <c r="I1060" s="537">
        <v>34.700000000000003</v>
      </c>
      <c r="J1060" s="526"/>
      <c r="K1060" s="333">
        <f t="shared" si="48"/>
        <v>120</v>
      </c>
      <c r="L1060" s="534">
        <v>120</v>
      </c>
      <c r="M1060" s="540"/>
      <c r="N1060" s="247" t="e">
        <f>IF(L1060="nio",0,IF(L1060&gt;0,L1060*I1060/P1060,0))*VLOOKUP(B1060,'2-Kosten per locatie'!$A$14:$C$31,3,FALSE)</f>
        <v>#DIV/0!</v>
      </c>
      <c r="O1060" s="247">
        <f>IF(M1060&gt;0,M1060*I1060/Q1060,0)*VLOOKUP(B1060,'2-Kosten per locatie'!$A$14:$C$31,3,FALSE)</f>
        <v>0</v>
      </c>
      <c r="P1060" s="334">
        <f>IF(L1060="nio",0,IF(L1060&gt;0,VLOOKUP(F1060,'3-Productie normen'!A:O,VLOOKUP(L1060,'3-Productie normen'!$B$38:$C$48,2,FALSE),FALSE)))*J1060</f>
        <v>0</v>
      </c>
      <c r="Q1060" s="334">
        <f t="shared" si="49"/>
        <v>0</v>
      </c>
      <c r="R1060" s="335" t="str">
        <f>VLOOKUP(F1060,'3-Productie normen'!A:P,16,FALSE)</f>
        <v>B</v>
      </c>
      <c r="S1060" s="335"/>
      <c r="U1060" s="336">
        <f t="shared" si="50"/>
        <v>4164</v>
      </c>
      <c r="V1060" s="2"/>
    </row>
    <row r="1061" spans="1:22" ht="14.1" customHeight="1">
      <c r="A1061" s="75">
        <v>1061</v>
      </c>
      <c r="B1061" s="72" t="s">
        <v>49</v>
      </c>
      <c r="C1061" s="539" t="s">
        <v>508</v>
      </c>
      <c r="D1061" s="415" t="s">
        <v>1446</v>
      </c>
      <c r="E1061" s="72" t="s">
        <v>1442</v>
      </c>
      <c r="F1061" s="72" t="s">
        <v>89</v>
      </c>
      <c r="G1061" s="72" t="s">
        <v>311</v>
      </c>
      <c r="H1061" s="482" t="s">
        <v>138</v>
      </c>
      <c r="I1061" s="537">
        <v>131.19999999999999</v>
      </c>
      <c r="J1061" s="526"/>
      <c r="K1061" s="333">
        <f t="shared" si="48"/>
        <v>200</v>
      </c>
      <c r="L1061" s="534">
        <v>200</v>
      </c>
      <c r="M1061" s="540"/>
      <c r="N1061" s="247" t="e">
        <f>IF(L1061="nio",0,IF(L1061&gt;0,L1061*I1061/P1061,0))*VLOOKUP(B1061,'2-Kosten per locatie'!$A$14:$C$31,3,FALSE)</f>
        <v>#DIV/0!</v>
      </c>
      <c r="O1061" s="247">
        <f>IF(M1061&gt;0,M1061*I1061/Q1061,0)*VLOOKUP(B1061,'2-Kosten per locatie'!$A$14:$C$31,3,FALSE)</f>
        <v>0</v>
      </c>
      <c r="P1061" s="334">
        <f>IF(L1061="nio",0,IF(L1061&gt;0,VLOOKUP(F1061,'3-Productie normen'!A:O,VLOOKUP(L1061,'3-Productie normen'!$B$38:$C$48,2,FALSE),FALSE)))*J1061</f>
        <v>0</v>
      </c>
      <c r="Q1061" s="334">
        <f t="shared" si="49"/>
        <v>0</v>
      </c>
      <c r="R1061" s="335" t="str">
        <f>VLOOKUP(F1061,'3-Productie normen'!A:P,16,FALSE)</f>
        <v>L</v>
      </c>
      <c r="S1061" s="335"/>
      <c r="U1061" s="336">
        <f t="shared" si="50"/>
        <v>26239.999999999996</v>
      </c>
      <c r="V1061" s="2"/>
    </row>
    <row r="1062" spans="1:22" ht="14.1" customHeight="1">
      <c r="A1062" s="75">
        <v>1062</v>
      </c>
      <c r="B1062" s="72" t="s">
        <v>49</v>
      </c>
      <c r="C1062" s="539" t="s">
        <v>508</v>
      </c>
      <c r="D1062" s="415" t="s">
        <v>1447</v>
      </c>
      <c r="E1062" s="72" t="s">
        <v>299</v>
      </c>
      <c r="F1062" s="300" t="s">
        <v>91</v>
      </c>
      <c r="G1062" s="72" t="s">
        <v>1253</v>
      </c>
      <c r="H1062" s="482" t="s">
        <v>196</v>
      </c>
      <c r="I1062" s="537">
        <v>1.7</v>
      </c>
      <c r="J1062" s="526"/>
      <c r="K1062" s="333">
        <f t="shared" si="48"/>
        <v>200</v>
      </c>
      <c r="L1062" s="534">
        <v>200</v>
      </c>
      <c r="M1062" s="540"/>
      <c r="N1062" s="247" t="e">
        <f>IF(L1062="nio",0,IF(L1062&gt;0,L1062*I1062/P1062,0))*VLOOKUP(B1062,'2-Kosten per locatie'!$A$14:$C$31,3,FALSE)</f>
        <v>#DIV/0!</v>
      </c>
      <c r="O1062" s="247">
        <f>IF(M1062&gt;0,M1062*I1062/Q1062,0)*VLOOKUP(B1062,'2-Kosten per locatie'!$A$14:$C$31,3,FALSE)</f>
        <v>0</v>
      </c>
      <c r="P1062" s="334">
        <f>IF(L1062="nio",0,IF(L1062&gt;0,VLOOKUP(F1062,'3-Productie normen'!A:O,VLOOKUP(L1062,'3-Productie normen'!$B$38:$C$48,2,FALSE),FALSE)))*J1062</f>
        <v>0</v>
      </c>
      <c r="Q1062" s="334">
        <f t="shared" si="49"/>
        <v>0</v>
      </c>
      <c r="R1062" s="335" t="str">
        <f>VLOOKUP(F1062,'3-Productie normen'!A:P,16,FALSE)</f>
        <v>V</v>
      </c>
      <c r="S1062" s="335"/>
      <c r="U1062" s="336">
        <f t="shared" si="50"/>
        <v>340</v>
      </c>
      <c r="V1062" s="2"/>
    </row>
    <row r="1063" spans="1:22" ht="14.1" customHeight="1">
      <c r="A1063" s="75">
        <v>1063</v>
      </c>
      <c r="B1063" s="72" t="s">
        <v>49</v>
      </c>
      <c r="C1063" s="539" t="s">
        <v>508</v>
      </c>
      <c r="D1063" s="415" t="s">
        <v>1448</v>
      </c>
      <c r="E1063" s="72" t="s">
        <v>1449</v>
      </c>
      <c r="F1063" s="300" t="s">
        <v>100</v>
      </c>
      <c r="G1063" s="72" t="s">
        <v>1253</v>
      </c>
      <c r="H1063" s="482" t="s">
        <v>196</v>
      </c>
      <c r="I1063" s="537">
        <v>0.6</v>
      </c>
      <c r="J1063" s="526"/>
      <c r="K1063" s="333">
        <f t="shared" si="48"/>
        <v>0</v>
      </c>
      <c r="L1063" s="534" t="s">
        <v>147</v>
      </c>
      <c r="M1063" s="540"/>
      <c r="N1063" s="247">
        <f>IF(L1063="nio",0,IF(L1063&gt;0,L1063*I1063/P1063,0))*VLOOKUP(B1063,'2-Kosten per locatie'!$A$14:$C$31,3,FALSE)</f>
        <v>0</v>
      </c>
      <c r="O1063" s="247">
        <f>IF(M1063&gt;0,M1063*I1063/Q1063,0)*VLOOKUP(B1063,'2-Kosten per locatie'!$A$14:$C$31,3,FALSE)</f>
        <v>0</v>
      </c>
      <c r="P1063" s="334">
        <f>IF(L1063="nio",0,IF(L1063&gt;0,VLOOKUP(F1063,'3-Productie normen'!A:O,VLOOKUP(L1063,'3-Productie normen'!$B$38:$C$48,2,FALSE),FALSE)))*J1063</f>
        <v>0</v>
      </c>
      <c r="Q1063" s="334">
        <f t="shared" si="49"/>
        <v>0</v>
      </c>
      <c r="R1063" s="335" t="str">
        <f>VLOOKUP(F1063,'3-Productie normen'!A:P,16,FALSE)</f>
        <v>nvt</v>
      </c>
      <c r="S1063" s="335"/>
      <c r="U1063" s="336">
        <f t="shared" si="50"/>
        <v>0</v>
      </c>
      <c r="V1063" s="2"/>
    </row>
    <row r="1064" spans="1:22" ht="14.1" customHeight="1">
      <c r="A1064" s="75">
        <v>1064</v>
      </c>
      <c r="B1064" s="72" t="s">
        <v>49</v>
      </c>
      <c r="C1064" s="539" t="s">
        <v>508</v>
      </c>
      <c r="D1064" s="415" t="s">
        <v>1450</v>
      </c>
      <c r="E1064" s="72" t="s">
        <v>1451</v>
      </c>
      <c r="F1064" s="72" t="s">
        <v>78</v>
      </c>
      <c r="G1064" s="72" t="s">
        <v>311</v>
      </c>
      <c r="H1064" s="482" t="s">
        <v>138</v>
      </c>
      <c r="I1064" s="537">
        <v>39.299999999999997</v>
      </c>
      <c r="J1064" s="526"/>
      <c r="K1064" s="333">
        <f t="shared" si="48"/>
        <v>200</v>
      </c>
      <c r="L1064" s="534">
        <v>200</v>
      </c>
      <c r="M1064" s="540"/>
      <c r="N1064" s="247" t="e">
        <f>IF(L1064="nio",0,IF(L1064&gt;0,L1064*I1064/P1064,0))*VLOOKUP(B1064,'2-Kosten per locatie'!$A$14:$C$31,3,FALSE)</f>
        <v>#DIV/0!</v>
      </c>
      <c r="O1064" s="247">
        <f>IF(M1064&gt;0,M1064*I1064/Q1064,0)*VLOOKUP(B1064,'2-Kosten per locatie'!$A$14:$C$31,3,FALSE)</f>
        <v>0</v>
      </c>
      <c r="P1064" s="334">
        <f>IF(L1064="nio",0,IF(L1064&gt;0,VLOOKUP(F1064,'3-Productie normen'!A:O,VLOOKUP(L1064,'3-Productie normen'!$B$38:$C$48,2,FALSE),FALSE)))*J1064</f>
        <v>0</v>
      </c>
      <c r="Q1064" s="334">
        <f t="shared" si="49"/>
        <v>0</v>
      </c>
      <c r="R1064" s="335" t="str">
        <f>VLOOKUP(F1064,'3-Productie normen'!A:P,16,FALSE)</f>
        <v>V</v>
      </c>
      <c r="S1064" s="335"/>
      <c r="U1064" s="336">
        <f t="shared" si="50"/>
        <v>7859.9999999999991</v>
      </c>
      <c r="V1064" s="2"/>
    </row>
    <row r="1065" spans="1:22" ht="14.1" customHeight="1">
      <c r="A1065" s="75">
        <v>1065</v>
      </c>
      <c r="B1065" s="72" t="s">
        <v>49</v>
      </c>
      <c r="C1065" s="539" t="s">
        <v>508</v>
      </c>
      <c r="D1065" s="415" t="s">
        <v>1452</v>
      </c>
      <c r="E1065" s="72" t="s">
        <v>198</v>
      </c>
      <c r="F1065" s="72" t="s">
        <v>86</v>
      </c>
      <c r="G1065" s="72" t="s">
        <v>1251</v>
      </c>
      <c r="H1065" s="482" t="s">
        <v>196</v>
      </c>
      <c r="I1065" s="537">
        <v>58.4</v>
      </c>
      <c r="J1065" s="526"/>
      <c r="K1065" s="333">
        <f t="shared" si="48"/>
        <v>200</v>
      </c>
      <c r="L1065" s="534">
        <v>200</v>
      </c>
      <c r="M1065" s="540"/>
      <c r="N1065" s="247" t="e">
        <f>IF(L1065="nio",0,IF(L1065&gt;0,L1065*I1065/P1065,0))*VLOOKUP(B1065,'2-Kosten per locatie'!$A$14:$C$31,3,FALSE)</f>
        <v>#DIV/0!</v>
      </c>
      <c r="O1065" s="247">
        <f>IF(M1065&gt;0,M1065*I1065/Q1065,0)*VLOOKUP(B1065,'2-Kosten per locatie'!$A$14:$C$31,3,FALSE)</f>
        <v>0</v>
      </c>
      <c r="P1065" s="334">
        <f>IF(L1065="nio",0,IF(L1065&gt;0,VLOOKUP(F1065,'3-Productie normen'!A:O,VLOOKUP(L1065,'3-Productie normen'!$B$38:$C$48,2,FALSE),FALSE)))*J1065</f>
        <v>0</v>
      </c>
      <c r="Q1065" s="334">
        <f t="shared" si="49"/>
        <v>0</v>
      </c>
      <c r="R1065" s="335" t="str">
        <f>VLOOKUP(F1065,'3-Productie normen'!A:P,16,FALSE)</f>
        <v>V</v>
      </c>
      <c r="S1065" s="335"/>
      <c r="U1065" s="336">
        <f t="shared" si="50"/>
        <v>11680</v>
      </c>
      <c r="V1065" s="2"/>
    </row>
    <row r="1066" spans="1:22" ht="14.1" customHeight="1">
      <c r="A1066" s="75">
        <v>1066</v>
      </c>
      <c r="B1066" s="72" t="s">
        <v>49</v>
      </c>
      <c r="C1066" s="539" t="s">
        <v>508</v>
      </c>
      <c r="D1066" s="415" t="s">
        <v>1453</v>
      </c>
      <c r="E1066" s="72" t="s">
        <v>1258</v>
      </c>
      <c r="F1066" s="72" t="s">
        <v>95</v>
      </c>
      <c r="G1066" s="72" t="s">
        <v>1251</v>
      </c>
      <c r="H1066" s="482" t="s">
        <v>187</v>
      </c>
      <c r="I1066" s="537">
        <v>8.8000000000000007</v>
      </c>
      <c r="J1066" s="526"/>
      <c r="K1066" s="333">
        <f t="shared" si="48"/>
        <v>360</v>
      </c>
      <c r="L1066" s="534">
        <v>200</v>
      </c>
      <c r="M1066" s="540">
        <v>160</v>
      </c>
      <c r="N1066" s="247" t="e">
        <f>IF(L1066="nio",0,IF(L1066&gt;0,L1066*I1066/P1066,0))*VLOOKUP(B1066,'2-Kosten per locatie'!$A$14:$C$31,3,FALSE)</f>
        <v>#DIV/0!</v>
      </c>
      <c r="O1066" s="247" t="e">
        <f>IF(M1066&gt;0,M1066*I1066/Q1066,0)*VLOOKUP(B1066,'2-Kosten per locatie'!$A$14:$C$31,3,FALSE)</f>
        <v>#DIV/0!</v>
      </c>
      <c r="P1066" s="334">
        <f>IF(L1066="nio",0,IF(L1066&gt;0,VLOOKUP(F1066,'3-Productie normen'!A:O,VLOOKUP(L1066,'3-Productie normen'!$B$38:$C$48,2,FALSE),FALSE)))*J1066</f>
        <v>0</v>
      </c>
      <c r="Q1066" s="334">
        <f t="shared" si="49"/>
        <v>0</v>
      </c>
      <c r="R1066" s="335" t="str">
        <f>VLOOKUP(F1066,'3-Productie normen'!A:P,16,FALSE)</f>
        <v>S</v>
      </c>
      <c r="S1066" s="335"/>
      <c r="U1066" s="336">
        <f t="shared" si="50"/>
        <v>3168.0000000000005</v>
      </c>
      <c r="V1066" s="2"/>
    </row>
    <row r="1067" spans="1:22" ht="14.1" customHeight="1">
      <c r="A1067" s="75">
        <v>1067</v>
      </c>
      <c r="B1067" s="72" t="s">
        <v>49</v>
      </c>
      <c r="C1067" s="539" t="s">
        <v>508</v>
      </c>
      <c r="D1067" s="415" t="s">
        <v>1454</v>
      </c>
      <c r="E1067" s="72" t="s">
        <v>185</v>
      </c>
      <c r="F1067" s="72" t="s">
        <v>95</v>
      </c>
      <c r="G1067" s="72" t="s">
        <v>1251</v>
      </c>
      <c r="H1067" s="482" t="s">
        <v>187</v>
      </c>
      <c r="I1067" s="537">
        <v>1.2</v>
      </c>
      <c r="J1067" s="526"/>
      <c r="K1067" s="333">
        <f t="shared" si="48"/>
        <v>360</v>
      </c>
      <c r="L1067" s="534">
        <v>200</v>
      </c>
      <c r="M1067" s="540">
        <v>160</v>
      </c>
      <c r="N1067" s="247" t="e">
        <f>IF(L1067="nio",0,IF(L1067&gt;0,L1067*I1067/P1067,0))*VLOOKUP(B1067,'2-Kosten per locatie'!$A$14:$C$31,3,FALSE)</f>
        <v>#DIV/0!</v>
      </c>
      <c r="O1067" s="247" t="e">
        <f>IF(M1067&gt;0,M1067*I1067/Q1067,0)*VLOOKUP(B1067,'2-Kosten per locatie'!$A$14:$C$31,3,FALSE)</f>
        <v>#DIV/0!</v>
      </c>
      <c r="P1067" s="334">
        <f>IF(L1067="nio",0,IF(L1067&gt;0,VLOOKUP(F1067,'3-Productie normen'!A:O,VLOOKUP(L1067,'3-Productie normen'!$B$38:$C$48,2,FALSE),FALSE)))*J1067</f>
        <v>0</v>
      </c>
      <c r="Q1067" s="334">
        <f t="shared" si="49"/>
        <v>0</v>
      </c>
      <c r="R1067" s="335" t="str">
        <f>VLOOKUP(F1067,'3-Productie normen'!A:P,16,FALSE)</f>
        <v>S</v>
      </c>
      <c r="S1067" s="335"/>
      <c r="U1067" s="336">
        <f t="shared" si="50"/>
        <v>432</v>
      </c>
      <c r="V1067" s="2"/>
    </row>
    <row r="1068" spans="1:22" ht="14.1" customHeight="1">
      <c r="A1068" s="75">
        <v>1068</v>
      </c>
      <c r="B1068" s="72" t="s">
        <v>49</v>
      </c>
      <c r="C1068" s="539" t="s">
        <v>508</v>
      </c>
      <c r="D1068" s="415" t="s">
        <v>1455</v>
      </c>
      <c r="E1068" s="72" t="s">
        <v>185</v>
      </c>
      <c r="F1068" s="72" t="s">
        <v>95</v>
      </c>
      <c r="G1068" s="72" t="s">
        <v>1251</v>
      </c>
      <c r="H1068" s="482" t="s">
        <v>187</v>
      </c>
      <c r="I1068" s="537">
        <v>1.2</v>
      </c>
      <c r="J1068" s="526"/>
      <c r="K1068" s="333">
        <f t="shared" si="48"/>
        <v>360</v>
      </c>
      <c r="L1068" s="534">
        <v>200</v>
      </c>
      <c r="M1068" s="540">
        <v>160</v>
      </c>
      <c r="N1068" s="247" t="e">
        <f>IF(L1068="nio",0,IF(L1068&gt;0,L1068*I1068/P1068,0))*VLOOKUP(B1068,'2-Kosten per locatie'!$A$14:$C$31,3,FALSE)</f>
        <v>#DIV/0!</v>
      </c>
      <c r="O1068" s="247" t="e">
        <f>IF(M1068&gt;0,M1068*I1068/Q1068,0)*VLOOKUP(B1068,'2-Kosten per locatie'!$A$14:$C$31,3,FALSE)</f>
        <v>#DIV/0!</v>
      </c>
      <c r="P1068" s="334">
        <f>IF(L1068="nio",0,IF(L1068&gt;0,VLOOKUP(F1068,'3-Productie normen'!A:O,VLOOKUP(L1068,'3-Productie normen'!$B$38:$C$48,2,FALSE),FALSE)))*J1068</f>
        <v>0</v>
      </c>
      <c r="Q1068" s="334">
        <f t="shared" si="49"/>
        <v>0</v>
      </c>
      <c r="R1068" s="335" t="str">
        <f>VLOOKUP(F1068,'3-Productie normen'!A:P,16,FALSE)</f>
        <v>S</v>
      </c>
      <c r="S1068" s="335"/>
      <c r="U1068" s="336">
        <f t="shared" si="50"/>
        <v>432</v>
      </c>
      <c r="V1068" s="2"/>
    </row>
    <row r="1069" spans="1:22" ht="14.1" customHeight="1">
      <c r="A1069" s="75">
        <v>1069</v>
      </c>
      <c r="B1069" s="72" t="s">
        <v>49</v>
      </c>
      <c r="C1069" s="539" t="s">
        <v>508</v>
      </c>
      <c r="D1069" s="415" t="s">
        <v>1456</v>
      </c>
      <c r="E1069" s="72" t="s">
        <v>185</v>
      </c>
      <c r="F1069" s="72" t="s">
        <v>95</v>
      </c>
      <c r="G1069" s="72" t="s">
        <v>1251</v>
      </c>
      <c r="H1069" s="482" t="s">
        <v>187</v>
      </c>
      <c r="I1069" s="537">
        <v>1.2</v>
      </c>
      <c r="J1069" s="526"/>
      <c r="K1069" s="333">
        <f t="shared" si="48"/>
        <v>360</v>
      </c>
      <c r="L1069" s="534">
        <v>200</v>
      </c>
      <c r="M1069" s="540">
        <v>160</v>
      </c>
      <c r="N1069" s="247" t="e">
        <f>IF(L1069="nio",0,IF(L1069&gt;0,L1069*I1069/P1069,0))*VLOOKUP(B1069,'2-Kosten per locatie'!$A$14:$C$31,3,FALSE)</f>
        <v>#DIV/0!</v>
      </c>
      <c r="O1069" s="247" t="e">
        <f>IF(M1069&gt;0,M1069*I1069/Q1069,0)*VLOOKUP(B1069,'2-Kosten per locatie'!$A$14:$C$31,3,FALSE)</f>
        <v>#DIV/0!</v>
      </c>
      <c r="P1069" s="334">
        <f>IF(L1069="nio",0,IF(L1069&gt;0,VLOOKUP(F1069,'3-Productie normen'!A:O,VLOOKUP(L1069,'3-Productie normen'!$B$38:$C$48,2,FALSE),FALSE)))*J1069</f>
        <v>0</v>
      </c>
      <c r="Q1069" s="334">
        <f t="shared" si="49"/>
        <v>0</v>
      </c>
      <c r="R1069" s="335" t="str">
        <f>VLOOKUP(F1069,'3-Productie normen'!A:P,16,FALSE)</f>
        <v>S</v>
      </c>
      <c r="S1069" s="335"/>
      <c r="U1069" s="336">
        <f t="shared" si="50"/>
        <v>432</v>
      </c>
      <c r="V1069" s="2"/>
    </row>
    <row r="1070" spans="1:22" ht="14.1" customHeight="1">
      <c r="A1070" s="75">
        <v>1070</v>
      </c>
      <c r="B1070" s="72" t="s">
        <v>49</v>
      </c>
      <c r="C1070" s="539" t="s">
        <v>508</v>
      </c>
      <c r="D1070" s="415" t="s">
        <v>1457</v>
      </c>
      <c r="E1070" s="72" t="s">
        <v>1451</v>
      </c>
      <c r="F1070" s="72" t="s">
        <v>78</v>
      </c>
      <c r="G1070" s="72" t="s">
        <v>311</v>
      </c>
      <c r="H1070" s="482" t="s">
        <v>138</v>
      </c>
      <c r="I1070" s="537">
        <v>39.299999999999997</v>
      </c>
      <c r="J1070" s="526"/>
      <c r="K1070" s="333">
        <f t="shared" si="48"/>
        <v>200</v>
      </c>
      <c r="L1070" s="534">
        <v>200</v>
      </c>
      <c r="M1070" s="540"/>
      <c r="N1070" s="247" t="e">
        <f>IF(L1070="nio",0,IF(L1070&gt;0,L1070*I1070/P1070,0))*VLOOKUP(B1070,'2-Kosten per locatie'!$A$14:$C$31,3,FALSE)</f>
        <v>#DIV/0!</v>
      </c>
      <c r="O1070" s="247">
        <f>IF(M1070&gt;0,M1070*I1070/Q1070,0)*VLOOKUP(B1070,'2-Kosten per locatie'!$A$14:$C$31,3,FALSE)</f>
        <v>0</v>
      </c>
      <c r="P1070" s="334">
        <f>IF(L1070="nio",0,IF(L1070&gt;0,VLOOKUP(F1070,'3-Productie normen'!A:O,VLOOKUP(L1070,'3-Productie normen'!$B$38:$C$48,2,FALSE),FALSE)))*J1070</f>
        <v>0</v>
      </c>
      <c r="Q1070" s="334">
        <f t="shared" si="49"/>
        <v>0</v>
      </c>
      <c r="R1070" s="335" t="str">
        <f>VLOOKUP(F1070,'3-Productie normen'!A:P,16,FALSE)</f>
        <v>V</v>
      </c>
      <c r="S1070" s="335"/>
      <c r="U1070" s="336">
        <f t="shared" si="50"/>
        <v>7859.9999999999991</v>
      </c>
      <c r="V1070" s="2"/>
    </row>
    <row r="1071" spans="1:22" ht="14.1" customHeight="1">
      <c r="A1071" s="75">
        <v>1071</v>
      </c>
      <c r="B1071" s="72" t="s">
        <v>49</v>
      </c>
      <c r="C1071" s="539" t="s">
        <v>508</v>
      </c>
      <c r="D1071" s="415" t="s">
        <v>1458</v>
      </c>
      <c r="E1071" s="72" t="s">
        <v>1258</v>
      </c>
      <c r="F1071" s="72" t="s">
        <v>95</v>
      </c>
      <c r="G1071" s="72" t="s">
        <v>1251</v>
      </c>
      <c r="H1071" s="482" t="s">
        <v>187</v>
      </c>
      <c r="I1071" s="537">
        <v>10.3</v>
      </c>
      <c r="J1071" s="526"/>
      <c r="K1071" s="333">
        <f t="shared" si="48"/>
        <v>360</v>
      </c>
      <c r="L1071" s="534">
        <v>200</v>
      </c>
      <c r="M1071" s="540">
        <v>160</v>
      </c>
      <c r="N1071" s="247" t="e">
        <f>IF(L1071="nio",0,IF(L1071&gt;0,L1071*I1071/P1071,0))*VLOOKUP(B1071,'2-Kosten per locatie'!$A$14:$C$31,3,FALSE)</f>
        <v>#DIV/0!</v>
      </c>
      <c r="O1071" s="247" t="e">
        <f>IF(M1071&gt;0,M1071*I1071/Q1071,0)*VLOOKUP(B1071,'2-Kosten per locatie'!$A$14:$C$31,3,FALSE)</f>
        <v>#DIV/0!</v>
      </c>
      <c r="P1071" s="334">
        <f>IF(L1071="nio",0,IF(L1071&gt;0,VLOOKUP(F1071,'3-Productie normen'!A:O,VLOOKUP(L1071,'3-Productie normen'!$B$38:$C$48,2,FALSE),FALSE)))*J1071</f>
        <v>0</v>
      </c>
      <c r="Q1071" s="334">
        <f t="shared" si="49"/>
        <v>0</v>
      </c>
      <c r="R1071" s="335" t="str">
        <f>VLOOKUP(F1071,'3-Productie normen'!A:P,16,FALSE)</f>
        <v>S</v>
      </c>
      <c r="S1071" s="335"/>
      <c r="U1071" s="336">
        <f t="shared" si="50"/>
        <v>3708.0000000000005</v>
      </c>
      <c r="V1071" s="2"/>
    </row>
    <row r="1072" spans="1:22" ht="14.1" customHeight="1">
      <c r="A1072" s="75">
        <v>1072</v>
      </c>
      <c r="B1072" s="72" t="s">
        <v>49</v>
      </c>
      <c r="C1072" s="539" t="s">
        <v>508</v>
      </c>
      <c r="D1072" s="415" t="s">
        <v>1459</v>
      </c>
      <c r="E1072" s="72" t="s">
        <v>185</v>
      </c>
      <c r="F1072" s="72" t="s">
        <v>95</v>
      </c>
      <c r="G1072" s="72" t="s">
        <v>1251</v>
      </c>
      <c r="H1072" s="482" t="s">
        <v>187</v>
      </c>
      <c r="I1072" s="537">
        <v>1.2</v>
      </c>
      <c r="J1072" s="526"/>
      <c r="K1072" s="333">
        <f t="shared" si="48"/>
        <v>360</v>
      </c>
      <c r="L1072" s="534">
        <v>200</v>
      </c>
      <c r="M1072" s="540">
        <v>160</v>
      </c>
      <c r="N1072" s="247" t="e">
        <f>IF(L1072="nio",0,IF(L1072&gt;0,L1072*I1072/P1072,0))*VLOOKUP(B1072,'2-Kosten per locatie'!$A$14:$C$31,3,FALSE)</f>
        <v>#DIV/0!</v>
      </c>
      <c r="O1072" s="247" t="e">
        <f>IF(M1072&gt;0,M1072*I1072/Q1072,0)*VLOOKUP(B1072,'2-Kosten per locatie'!$A$14:$C$31,3,FALSE)</f>
        <v>#DIV/0!</v>
      </c>
      <c r="P1072" s="334">
        <f>IF(L1072="nio",0,IF(L1072&gt;0,VLOOKUP(F1072,'3-Productie normen'!A:O,VLOOKUP(L1072,'3-Productie normen'!$B$38:$C$48,2,FALSE),FALSE)))*J1072</f>
        <v>0</v>
      </c>
      <c r="Q1072" s="334">
        <f t="shared" si="49"/>
        <v>0</v>
      </c>
      <c r="R1072" s="335" t="str">
        <f>VLOOKUP(F1072,'3-Productie normen'!A:P,16,FALSE)</f>
        <v>S</v>
      </c>
      <c r="S1072" s="335"/>
      <c r="U1072" s="336">
        <f t="shared" si="50"/>
        <v>432</v>
      </c>
      <c r="V1072" s="2"/>
    </row>
    <row r="1073" spans="1:22" ht="14.1" customHeight="1">
      <c r="A1073" s="75">
        <v>1073</v>
      </c>
      <c r="B1073" s="72" t="s">
        <v>49</v>
      </c>
      <c r="C1073" s="539" t="s">
        <v>508</v>
      </c>
      <c r="D1073" s="415" t="s">
        <v>1460</v>
      </c>
      <c r="E1073" s="72" t="s">
        <v>185</v>
      </c>
      <c r="F1073" s="72" t="s">
        <v>95</v>
      </c>
      <c r="G1073" s="72" t="s">
        <v>1251</v>
      </c>
      <c r="H1073" s="482" t="s">
        <v>187</v>
      </c>
      <c r="I1073" s="537">
        <v>1.2</v>
      </c>
      <c r="J1073" s="526"/>
      <c r="K1073" s="333">
        <f t="shared" si="48"/>
        <v>360</v>
      </c>
      <c r="L1073" s="534">
        <v>200</v>
      </c>
      <c r="M1073" s="540">
        <v>160</v>
      </c>
      <c r="N1073" s="247" t="e">
        <f>IF(L1073="nio",0,IF(L1073&gt;0,L1073*I1073/P1073,0))*VLOOKUP(B1073,'2-Kosten per locatie'!$A$14:$C$31,3,FALSE)</f>
        <v>#DIV/0!</v>
      </c>
      <c r="O1073" s="247" t="e">
        <f>IF(M1073&gt;0,M1073*I1073/Q1073,0)*VLOOKUP(B1073,'2-Kosten per locatie'!$A$14:$C$31,3,FALSE)</f>
        <v>#DIV/0!</v>
      </c>
      <c r="P1073" s="334">
        <f>IF(L1073="nio",0,IF(L1073&gt;0,VLOOKUP(F1073,'3-Productie normen'!A:O,VLOOKUP(L1073,'3-Productie normen'!$B$38:$C$48,2,FALSE),FALSE)))*J1073</f>
        <v>0</v>
      </c>
      <c r="Q1073" s="334">
        <f t="shared" si="49"/>
        <v>0</v>
      </c>
      <c r="R1073" s="335" t="str">
        <f>VLOOKUP(F1073,'3-Productie normen'!A:P,16,FALSE)</f>
        <v>S</v>
      </c>
      <c r="S1073" s="335"/>
      <c r="U1073" s="336">
        <f t="shared" si="50"/>
        <v>432</v>
      </c>
      <c r="V1073" s="2"/>
    </row>
    <row r="1074" spans="1:22" ht="14.1" customHeight="1">
      <c r="A1074" s="75">
        <v>1074</v>
      </c>
      <c r="B1074" s="72" t="s">
        <v>49</v>
      </c>
      <c r="C1074" s="539" t="s">
        <v>508</v>
      </c>
      <c r="D1074" s="415" t="s">
        <v>1461</v>
      </c>
      <c r="E1074" s="72" t="s">
        <v>1451</v>
      </c>
      <c r="F1074" s="72" t="s">
        <v>78</v>
      </c>
      <c r="G1074" s="72" t="s">
        <v>311</v>
      </c>
      <c r="H1074" s="482" t="s">
        <v>138</v>
      </c>
      <c r="I1074" s="537">
        <v>38.200000000000003</v>
      </c>
      <c r="J1074" s="526"/>
      <c r="K1074" s="333">
        <f t="shared" si="48"/>
        <v>200</v>
      </c>
      <c r="L1074" s="534">
        <v>200</v>
      </c>
      <c r="M1074" s="540"/>
      <c r="N1074" s="247" t="e">
        <f>IF(L1074="nio",0,IF(L1074&gt;0,L1074*I1074/P1074,0))*VLOOKUP(B1074,'2-Kosten per locatie'!$A$14:$C$31,3,FALSE)</f>
        <v>#DIV/0!</v>
      </c>
      <c r="O1074" s="247">
        <f>IF(M1074&gt;0,M1074*I1074/Q1074,0)*VLOOKUP(B1074,'2-Kosten per locatie'!$A$14:$C$31,3,FALSE)</f>
        <v>0</v>
      </c>
      <c r="P1074" s="334">
        <f>IF(L1074="nio",0,IF(L1074&gt;0,VLOOKUP(F1074,'3-Productie normen'!A:O,VLOOKUP(L1074,'3-Productie normen'!$B$38:$C$48,2,FALSE),FALSE)))*J1074</f>
        <v>0</v>
      </c>
      <c r="Q1074" s="334">
        <f t="shared" si="49"/>
        <v>0</v>
      </c>
      <c r="R1074" s="335" t="str">
        <f>VLOOKUP(F1074,'3-Productie normen'!A:P,16,FALSE)</f>
        <v>V</v>
      </c>
      <c r="S1074" s="335"/>
      <c r="U1074" s="336">
        <f t="shared" si="50"/>
        <v>7640.0000000000009</v>
      </c>
      <c r="V1074" s="2"/>
    </row>
    <row r="1075" spans="1:22" ht="14.1" customHeight="1">
      <c r="A1075" s="75">
        <v>1075</v>
      </c>
      <c r="B1075" s="72" t="s">
        <v>49</v>
      </c>
      <c r="C1075" s="539" t="s">
        <v>508</v>
      </c>
      <c r="D1075" s="415" t="s">
        <v>1462</v>
      </c>
      <c r="E1075" s="72" t="s">
        <v>1451</v>
      </c>
      <c r="F1075" s="72" t="s">
        <v>78</v>
      </c>
      <c r="G1075" s="72" t="s">
        <v>311</v>
      </c>
      <c r="H1075" s="482" t="s">
        <v>138</v>
      </c>
      <c r="I1075" s="537">
        <v>39.299999999999997</v>
      </c>
      <c r="J1075" s="526"/>
      <c r="K1075" s="333">
        <f t="shared" si="48"/>
        <v>200</v>
      </c>
      <c r="L1075" s="534">
        <v>200</v>
      </c>
      <c r="M1075" s="540"/>
      <c r="N1075" s="247" t="e">
        <f>IF(L1075="nio",0,IF(L1075&gt;0,L1075*I1075/P1075,0))*VLOOKUP(B1075,'2-Kosten per locatie'!$A$14:$C$31,3,FALSE)</f>
        <v>#DIV/0!</v>
      </c>
      <c r="O1075" s="247">
        <f>IF(M1075&gt;0,M1075*I1075/Q1075,0)*VLOOKUP(B1075,'2-Kosten per locatie'!$A$14:$C$31,3,FALSE)</f>
        <v>0</v>
      </c>
      <c r="P1075" s="334">
        <f>IF(L1075="nio",0,IF(L1075&gt;0,VLOOKUP(F1075,'3-Productie normen'!A:O,VLOOKUP(L1075,'3-Productie normen'!$B$38:$C$48,2,FALSE),FALSE)))*J1075</f>
        <v>0</v>
      </c>
      <c r="Q1075" s="334">
        <f t="shared" si="49"/>
        <v>0</v>
      </c>
      <c r="R1075" s="335" t="str">
        <f>VLOOKUP(F1075,'3-Productie normen'!A:P,16,FALSE)</f>
        <v>V</v>
      </c>
      <c r="S1075" s="335"/>
      <c r="U1075" s="336">
        <f t="shared" si="50"/>
        <v>7859.9999999999991</v>
      </c>
      <c r="V1075" s="2"/>
    </row>
    <row r="1076" spans="1:22" ht="14.1" customHeight="1">
      <c r="A1076" s="75">
        <v>1076</v>
      </c>
      <c r="B1076" s="72" t="s">
        <v>49</v>
      </c>
      <c r="C1076" s="539" t="s">
        <v>508</v>
      </c>
      <c r="D1076" s="415" t="s">
        <v>1463</v>
      </c>
      <c r="E1076" s="72" t="s">
        <v>1464</v>
      </c>
      <c r="F1076" s="72" t="s">
        <v>76</v>
      </c>
      <c r="G1076" s="72" t="s">
        <v>311</v>
      </c>
      <c r="H1076" s="482" t="s">
        <v>138</v>
      </c>
      <c r="I1076" s="537">
        <v>18.5</v>
      </c>
      <c r="J1076" s="526"/>
      <c r="K1076" s="333">
        <f t="shared" si="48"/>
        <v>120</v>
      </c>
      <c r="L1076" s="534">
        <v>120</v>
      </c>
      <c r="M1076" s="540"/>
      <c r="N1076" s="247" t="e">
        <f>IF(L1076="nio",0,IF(L1076&gt;0,L1076*I1076/P1076,0))*VLOOKUP(B1076,'2-Kosten per locatie'!$A$14:$C$31,3,FALSE)</f>
        <v>#DIV/0!</v>
      </c>
      <c r="O1076" s="247">
        <f>IF(M1076&gt;0,M1076*I1076/Q1076,0)*VLOOKUP(B1076,'2-Kosten per locatie'!$A$14:$C$31,3,FALSE)</f>
        <v>0</v>
      </c>
      <c r="P1076" s="334">
        <f>IF(L1076="nio",0,IF(L1076&gt;0,VLOOKUP(F1076,'3-Productie normen'!A:O,VLOOKUP(L1076,'3-Productie normen'!$B$38:$C$48,2,FALSE),FALSE)))*J1076</f>
        <v>0</v>
      </c>
      <c r="Q1076" s="334">
        <f t="shared" si="49"/>
        <v>0</v>
      </c>
      <c r="R1076" s="335" t="str">
        <f>VLOOKUP(F1076,'3-Productie normen'!A:P,16,FALSE)</f>
        <v>B</v>
      </c>
      <c r="S1076" s="335"/>
      <c r="U1076" s="336">
        <f t="shared" si="50"/>
        <v>2220</v>
      </c>
      <c r="V1076" s="2"/>
    </row>
    <row r="1077" spans="1:22" ht="14.1" customHeight="1">
      <c r="A1077" s="75">
        <v>1077</v>
      </c>
      <c r="B1077" s="72" t="s">
        <v>49</v>
      </c>
      <c r="C1077" s="539" t="s">
        <v>508</v>
      </c>
      <c r="D1077" s="415" t="s">
        <v>1465</v>
      </c>
      <c r="E1077" s="72" t="s">
        <v>430</v>
      </c>
      <c r="F1077" s="300" t="s">
        <v>100</v>
      </c>
      <c r="G1077" s="72" t="s">
        <v>311</v>
      </c>
      <c r="H1077" s="482" t="s">
        <v>138</v>
      </c>
      <c r="I1077" s="537">
        <v>19.3</v>
      </c>
      <c r="J1077" s="526"/>
      <c r="K1077" s="333">
        <f t="shared" si="48"/>
        <v>0</v>
      </c>
      <c r="L1077" s="534" t="s">
        <v>147</v>
      </c>
      <c r="M1077" s="540"/>
      <c r="N1077" s="247">
        <f>IF(L1077="nio",0,IF(L1077&gt;0,L1077*I1077/P1077,0))*VLOOKUP(B1077,'2-Kosten per locatie'!$A$14:$C$31,3,FALSE)</f>
        <v>0</v>
      </c>
      <c r="O1077" s="247">
        <f>IF(M1077&gt;0,M1077*I1077/Q1077,0)*VLOOKUP(B1077,'2-Kosten per locatie'!$A$14:$C$31,3,FALSE)</f>
        <v>0</v>
      </c>
      <c r="P1077" s="334">
        <f>IF(L1077="nio",0,IF(L1077&gt;0,VLOOKUP(F1077,'3-Productie normen'!A:O,VLOOKUP(L1077,'3-Productie normen'!$B$38:$C$48,2,FALSE),FALSE)))*J1077</f>
        <v>0</v>
      </c>
      <c r="Q1077" s="334">
        <f t="shared" si="49"/>
        <v>0</v>
      </c>
      <c r="R1077" s="335" t="str">
        <f>VLOOKUP(F1077,'3-Productie normen'!A:P,16,FALSE)</f>
        <v>nvt</v>
      </c>
      <c r="S1077" s="335"/>
      <c r="U1077" s="336">
        <f t="shared" si="50"/>
        <v>0</v>
      </c>
      <c r="V1077" s="2"/>
    </row>
    <row r="1078" spans="1:22" ht="14.1" customHeight="1">
      <c r="A1078" s="75">
        <v>1078</v>
      </c>
      <c r="B1078" s="72" t="s">
        <v>49</v>
      </c>
      <c r="C1078" s="539" t="s">
        <v>508</v>
      </c>
      <c r="D1078" s="415" t="s">
        <v>1466</v>
      </c>
      <c r="E1078" s="72" t="s">
        <v>1467</v>
      </c>
      <c r="F1078" s="300" t="s">
        <v>100</v>
      </c>
      <c r="G1078" s="72" t="s">
        <v>311</v>
      </c>
      <c r="H1078" s="482" t="s">
        <v>138</v>
      </c>
      <c r="I1078" s="537">
        <v>13</v>
      </c>
      <c r="J1078" s="526"/>
      <c r="K1078" s="333">
        <f t="shared" si="48"/>
        <v>0</v>
      </c>
      <c r="L1078" s="534" t="s">
        <v>147</v>
      </c>
      <c r="M1078" s="540"/>
      <c r="N1078" s="247">
        <f>IF(L1078="nio",0,IF(L1078&gt;0,L1078*I1078/P1078,0))*VLOOKUP(B1078,'2-Kosten per locatie'!$A$14:$C$31,3,FALSE)</f>
        <v>0</v>
      </c>
      <c r="O1078" s="247">
        <f>IF(M1078&gt;0,M1078*I1078/Q1078,0)*VLOOKUP(B1078,'2-Kosten per locatie'!$A$14:$C$31,3,FALSE)</f>
        <v>0</v>
      </c>
      <c r="P1078" s="334">
        <f>IF(L1078="nio",0,IF(L1078&gt;0,VLOOKUP(F1078,'3-Productie normen'!A:O,VLOOKUP(L1078,'3-Productie normen'!$B$38:$C$48,2,FALSE),FALSE)))*J1078</f>
        <v>0</v>
      </c>
      <c r="Q1078" s="334">
        <f t="shared" si="49"/>
        <v>0</v>
      </c>
      <c r="R1078" s="335" t="str">
        <f>VLOOKUP(F1078,'3-Productie normen'!A:P,16,FALSE)</f>
        <v>nvt</v>
      </c>
      <c r="S1078" s="335"/>
      <c r="U1078" s="336">
        <f t="shared" si="50"/>
        <v>0</v>
      </c>
      <c r="V1078" s="2"/>
    </row>
    <row r="1079" spans="1:22" ht="14.1" customHeight="1">
      <c r="A1079" s="75">
        <v>1079</v>
      </c>
      <c r="B1079" s="72" t="s">
        <v>49</v>
      </c>
      <c r="C1079" s="539" t="s">
        <v>508</v>
      </c>
      <c r="D1079" s="415" t="s">
        <v>1468</v>
      </c>
      <c r="E1079" s="72" t="s">
        <v>198</v>
      </c>
      <c r="F1079" s="72" t="s">
        <v>86</v>
      </c>
      <c r="G1079" s="72" t="s">
        <v>311</v>
      </c>
      <c r="H1079" s="482" t="s">
        <v>138</v>
      </c>
      <c r="I1079" s="537">
        <v>28.2</v>
      </c>
      <c r="J1079" s="526"/>
      <c r="K1079" s="333">
        <f t="shared" si="48"/>
        <v>200</v>
      </c>
      <c r="L1079" s="534">
        <v>200</v>
      </c>
      <c r="M1079" s="540"/>
      <c r="N1079" s="247" t="e">
        <f>IF(L1079="nio",0,IF(L1079&gt;0,L1079*I1079/P1079,0))*VLOOKUP(B1079,'2-Kosten per locatie'!$A$14:$C$31,3,FALSE)</f>
        <v>#DIV/0!</v>
      </c>
      <c r="O1079" s="247">
        <f>IF(M1079&gt;0,M1079*I1079/Q1079,0)*VLOOKUP(B1079,'2-Kosten per locatie'!$A$14:$C$31,3,FALSE)</f>
        <v>0</v>
      </c>
      <c r="P1079" s="334">
        <f>IF(L1079="nio",0,IF(L1079&gt;0,VLOOKUP(F1079,'3-Productie normen'!A:O,VLOOKUP(L1079,'3-Productie normen'!$B$38:$C$48,2,FALSE),FALSE)))*J1079</f>
        <v>0</v>
      </c>
      <c r="Q1079" s="334">
        <f t="shared" si="49"/>
        <v>0</v>
      </c>
      <c r="R1079" s="335" t="str">
        <f>VLOOKUP(F1079,'3-Productie normen'!A:P,16,FALSE)</f>
        <v>V</v>
      </c>
      <c r="S1079" s="335"/>
      <c r="U1079" s="336">
        <f t="shared" si="50"/>
        <v>5640</v>
      </c>
      <c r="V1079" s="2"/>
    </row>
    <row r="1080" spans="1:22" ht="14.1" customHeight="1">
      <c r="A1080" s="75">
        <v>1080</v>
      </c>
      <c r="B1080" s="72" t="s">
        <v>49</v>
      </c>
      <c r="C1080" s="539" t="s">
        <v>508</v>
      </c>
      <c r="D1080" s="415" t="s">
        <v>1469</v>
      </c>
      <c r="E1080" s="72" t="s">
        <v>274</v>
      </c>
      <c r="F1080" s="300" t="s">
        <v>76</v>
      </c>
      <c r="G1080" s="72" t="s">
        <v>311</v>
      </c>
      <c r="H1080" s="482" t="s">
        <v>138</v>
      </c>
      <c r="I1080" s="537">
        <v>8.5</v>
      </c>
      <c r="J1080" s="526"/>
      <c r="K1080" s="333">
        <f t="shared" si="48"/>
        <v>120</v>
      </c>
      <c r="L1080" s="534">
        <v>120</v>
      </c>
      <c r="M1080" s="540"/>
      <c r="N1080" s="247" t="e">
        <f>IF(L1080="nio",0,IF(L1080&gt;0,L1080*I1080/P1080,0))*VLOOKUP(B1080,'2-Kosten per locatie'!$A$14:$C$31,3,FALSE)</f>
        <v>#DIV/0!</v>
      </c>
      <c r="O1080" s="247">
        <f>IF(M1080&gt;0,M1080*I1080/Q1080,0)*VLOOKUP(B1080,'2-Kosten per locatie'!$A$14:$C$31,3,FALSE)</f>
        <v>0</v>
      </c>
      <c r="P1080" s="334">
        <f>IF(L1080="nio",0,IF(L1080&gt;0,VLOOKUP(F1080,'3-Productie normen'!A:O,VLOOKUP(L1080,'3-Productie normen'!$B$38:$C$48,2,FALSE),FALSE)))*J1080</f>
        <v>0</v>
      </c>
      <c r="Q1080" s="334">
        <f t="shared" si="49"/>
        <v>0</v>
      </c>
      <c r="R1080" s="335" t="str">
        <f>VLOOKUP(F1080,'3-Productie normen'!A:P,16,FALSE)</f>
        <v>B</v>
      </c>
      <c r="S1080" s="335"/>
      <c r="U1080" s="336">
        <f t="shared" si="50"/>
        <v>1020</v>
      </c>
      <c r="V1080" s="2"/>
    </row>
    <row r="1081" spans="1:22" ht="14.1" customHeight="1">
      <c r="A1081" s="75">
        <v>1081</v>
      </c>
      <c r="B1081" s="72" t="s">
        <v>49</v>
      </c>
      <c r="C1081" s="539" t="s">
        <v>508</v>
      </c>
      <c r="D1081" s="415" t="s">
        <v>1470</v>
      </c>
      <c r="E1081" s="72" t="s">
        <v>198</v>
      </c>
      <c r="F1081" s="72" t="s">
        <v>86</v>
      </c>
      <c r="G1081" s="72" t="s">
        <v>311</v>
      </c>
      <c r="H1081" s="482" t="s">
        <v>138</v>
      </c>
      <c r="I1081" s="537">
        <v>32.5</v>
      </c>
      <c r="J1081" s="526"/>
      <c r="K1081" s="333">
        <f t="shared" si="48"/>
        <v>200</v>
      </c>
      <c r="L1081" s="534">
        <v>200</v>
      </c>
      <c r="M1081" s="540"/>
      <c r="N1081" s="247" t="e">
        <f>IF(L1081="nio",0,IF(L1081&gt;0,L1081*I1081/P1081,0))*VLOOKUP(B1081,'2-Kosten per locatie'!$A$14:$C$31,3,FALSE)</f>
        <v>#DIV/0!</v>
      </c>
      <c r="O1081" s="247">
        <f>IF(M1081&gt;0,M1081*I1081/Q1081,0)*VLOOKUP(B1081,'2-Kosten per locatie'!$A$14:$C$31,3,FALSE)</f>
        <v>0</v>
      </c>
      <c r="P1081" s="334">
        <f>IF(L1081="nio",0,IF(L1081&gt;0,VLOOKUP(F1081,'3-Productie normen'!A:O,VLOOKUP(L1081,'3-Productie normen'!$B$38:$C$48,2,FALSE),FALSE)))*J1081</f>
        <v>0</v>
      </c>
      <c r="Q1081" s="334">
        <f t="shared" si="49"/>
        <v>0</v>
      </c>
      <c r="R1081" s="335" t="str">
        <f>VLOOKUP(F1081,'3-Productie normen'!A:P,16,FALSE)</f>
        <v>V</v>
      </c>
      <c r="S1081" s="335"/>
      <c r="U1081" s="336">
        <f t="shared" si="50"/>
        <v>6500</v>
      </c>
      <c r="V1081" s="2"/>
    </row>
    <row r="1082" spans="1:22" ht="14.1" customHeight="1">
      <c r="A1082" s="75">
        <v>1082</v>
      </c>
      <c r="B1082" s="72" t="s">
        <v>49</v>
      </c>
      <c r="C1082" s="539" t="s">
        <v>508</v>
      </c>
      <c r="D1082" s="415" t="s">
        <v>1471</v>
      </c>
      <c r="E1082" s="72" t="s">
        <v>299</v>
      </c>
      <c r="F1082" s="300" t="s">
        <v>91</v>
      </c>
      <c r="G1082" s="72" t="s">
        <v>1253</v>
      </c>
      <c r="H1082" s="482" t="s">
        <v>196</v>
      </c>
      <c r="I1082" s="537">
        <v>1.7</v>
      </c>
      <c r="J1082" s="526"/>
      <c r="K1082" s="333">
        <f t="shared" si="48"/>
        <v>200</v>
      </c>
      <c r="L1082" s="534">
        <v>200</v>
      </c>
      <c r="M1082" s="540"/>
      <c r="N1082" s="247" t="e">
        <f>IF(L1082="nio",0,IF(L1082&gt;0,L1082*I1082/P1082,0))*VLOOKUP(B1082,'2-Kosten per locatie'!$A$14:$C$31,3,FALSE)</f>
        <v>#DIV/0!</v>
      </c>
      <c r="O1082" s="247">
        <f>IF(M1082&gt;0,M1082*I1082/Q1082,0)*VLOOKUP(B1082,'2-Kosten per locatie'!$A$14:$C$31,3,FALSE)</f>
        <v>0</v>
      </c>
      <c r="P1082" s="334">
        <f>IF(L1082="nio",0,IF(L1082&gt;0,VLOOKUP(F1082,'3-Productie normen'!A:O,VLOOKUP(L1082,'3-Productie normen'!$B$38:$C$48,2,FALSE),FALSE)))*J1082</f>
        <v>0</v>
      </c>
      <c r="Q1082" s="334">
        <f t="shared" si="49"/>
        <v>0</v>
      </c>
      <c r="R1082" s="335" t="str">
        <f>VLOOKUP(F1082,'3-Productie normen'!A:P,16,FALSE)</f>
        <v>V</v>
      </c>
      <c r="S1082" s="335"/>
      <c r="U1082" s="336">
        <f t="shared" si="50"/>
        <v>340</v>
      </c>
      <c r="V1082" s="2"/>
    </row>
    <row r="1083" spans="1:22" ht="14.1" customHeight="1">
      <c r="A1083" s="75">
        <v>1083</v>
      </c>
      <c r="B1083" s="72" t="s">
        <v>49</v>
      </c>
      <c r="C1083" s="539" t="s">
        <v>508</v>
      </c>
      <c r="D1083" s="415" t="s">
        <v>1472</v>
      </c>
      <c r="E1083" s="72" t="s">
        <v>137</v>
      </c>
      <c r="F1083" s="72" t="s">
        <v>89</v>
      </c>
      <c r="G1083" s="72" t="s">
        <v>311</v>
      </c>
      <c r="H1083" s="482" t="s">
        <v>138</v>
      </c>
      <c r="I1083" s="537">
        <v>51.9</v>
      </c>
      <c r="J1083" s="526"/>
      <c r="K1083" s="333">
        <f t="shared" si="48"/>
        <v>200</v>
      </c>
      <c r="L1083" s="534">
        <v>200</v>
      </c>
      <c r="M1083" s="540"/>
      <c r="N1083" s="247" t="e">
        <f>IF(L1083="nio",0,IF(L1083&gt;0,L1083*I1083/P1083,0))*VLOOKUP(B1083,'2-Kosten per locatie'!$A$14:$C$31,3,FALSE)</f>
        <v>#DIV/0!</v>
      </c>
      <c r="O1083" s="247">
        <f>IF(M1083&gt;0,M1083*I1083/Q1083,0)*VLOOKUP(B1083,'2-Kosten per locatie'!$A$14:$C$31,3,FALSE)</f>
        <v>0</v>
      </c>
      <c r="P1083" s="334">
        <f>IF(L1083="nio",0,IF(L1083&gt;0,VLOOKUP(F1083,'3-Productie normen'!A:O,VLOOKUP(L1083,'3-Productie normen'!$B$38:$C$48,2,FALSE),FALSE)))*J1083</f>
        <v>0</v>
      </c>
      <c r="Q1083" s="334">
        <f t="shared" si="49"/>
        <v>0</v>
      </c>
      <c r="R1083" s="335" t="str">
        <f>VLOOKUP(F1083,'3-Productie normen'!A:P,16,FALSE)</f>
        <v>L</v>
      </c>
      <c r="S1083" s="335"/>
      <c r="U1083" s="336">
        <f t="shared" si="50"/>
        <v>10380</v>
      </c>
      <c r="V1083" s="2"/>
    </row>
    <row r="1084" spans="1:22" ht="14.1" customHeight="1">
      <c r="A1084" s="75">
        <v>1084</v>
      </c>
      <c r="B1084" s="72" t="s">
        <v>49</v>
      </c>
      <c r="C1084" s="539" t="s">
        <v>508</v>
      </c>
      <c r="D1084" s="415" t="s">
        <v>1473</v>
      </c>
      <c r="E1084" s="72" t="s">
        <v>198</v>
      </c>
      <c r="F1084" s="72" t="s">
        <v>86</v>
      </c>
      <c r="G1084" s="72" t="s">
        <v>311</v>
      </c>
      <c r="H1084" s="482" t="s">
        <v>138</v>
      </c>
      <c r="I1084" s="537">
        <v>68.400000000000006</v>
      </c>
      <c r="J1084" s="526"/>
      <c r="K1084" s="333">
        <f t="shared" si="48"/>
        <v>200</v>
      </c>
      <c r="L1084" s="534">
        <v>200</v>
      </c>
      <c r="M1084" s="540"/>
      <c r="N1084" s="247" t="e">
        <f>IF(L1084="nio",0,IF(L1084&gt;0,L1084*I1084/P1084,0))*VLOOKUP(B1084,'2-Kosten per locatie'!$A$14:$C$31,3,FALSE)</f>
        <v>#DIV/0!</v>
      </c>
      <c r="O1084" s="247">
        <f>IF(M1084&gt;0,M1084*I1084/Q1084,0)*VLOOKUP(B1084,'2-Kosten per locatie'!$A$14:$C$31,3,FALSE)</f>
        <v>0</v>
      </c>
      <c r="P1084" s="334">
        <f>IF(L1084="nio",0,IF(L1084&gt;0,VLOOKUP(F1084,'3-Productie normen'!A:O,VLOOKUP(L1084,'3-Productie normen'!$B$38:$C$48,2,FALSE),FALSE)))*J1084</f>
        <v>0</v>
      </c>
      <c r="Q1084" s="334">
        <f t="shared" si="49"/>
        <v>0</v>
      </c>
      <c r="R1084" s="335" t="str">
        <f>VLOOKUP(F1084,'3-Productie normen'!A:P,16,FALSE)</f>
        <v>V</v>
      </c>
      <c r="S1084" s="335"/>
      <c r="U1084" s="336">
        <f t="shared" si="50"/>
        <v>13680.000000000002</v>
      </c>
      <c r="V1084" s="2"/>
    </row>
    <row r="1085" spans="1:22" ht="14.1" customHeight="1">
      <c r="A1085" s="75">
        <v>1085</v>
      </c>
      <c r="B1085" s="72" t="s">
        <v>49</v>
      </c>
      <c r="C1085" s="539" t="s">
        <v>508</v>
      </c>
      <c r="D1085" s="415" t="s">
        <v>1474</v>
      </c>
      <c r="E1085" s="72" t="s">
        <v>137</v>
      </c>
      <c r="F1085" s="72" t="s">
        <v>89</v>
      </c>
      <c r="G1085" s="72" t="s">
        <v>311</v>
      </c>
      <c r="H1085" s="482" t="s">
        <v>138</v>
      </c>
      <c r="I1085" s="537">
        <v>55.6</v>
      </c>
      <c r="J1085" s="526"/>
      <c r="K1085" s="333">
        <f t="shared" si="48"/>
        <v>200</v>
      </c>
      <c r="L1085" s="534">
        <v>200</v>
      </c>
      <c r="M1085" s="540"/>
      <c r="N1085" s="247" t="e">
        <f>IF(L1085="nio",0,IF(L1085&gt;0,L1085*I1085/P1085,0))*VLOOKUP(B1085,'2-Kosten per locatie'!$A$14:$C$31,3,FALSE)</f>
        <v>#DIV/0!</v>
      </c>
      <c r="O1085" s="247">
        <f>IF(M1085&gt;0,M1085*I1085/Q1085,0)*VLOOKUP(B1085,'2-Kosten per locatie'!$A$14:$C$31,3,FALSE)</f>
        <v>0</v>
      </c>
      <c r="P1085" s="334">
        <f>IF(L1085="nio",0,IF(L1085&gt;0,VLOOKUP(F1085,'3-Productie normen'!A:O,VLOOKUP(L1085,'3-Productie normen'!$B$38:$C$48,2,FALSE),FALSE)))*J1085</f>
        <v>0</v>
      </c>
      <c r="Q1085" s="334">
        <f t="shared" si="49"/>
        <v>0</v>
      </c>
      <c r="R1085" s="335" t="str">
        <f>VLOOKUP(F1085,'3-Productie normen'!A:P,16,FALSE)</f>
        <v>L</v>
      </c>
      <c r="S1085" s="335"/>
      <c r="U1085" s="336">
        <f t="shared" si="50"/>
        <v>11120</v>
      </c>
      <c r="V1085" s="2"/>
    </row>
    <row r="1086" spans="1:22" ht="14.1" customHeight="1">
      <c r="A1086" s="75">
        <v>1086</v>
      </c>
      <c r="B1086" s="72" t="s">
        <v>49</v>
      </c>
      <c r="C1086" s="539" t="s">
        <v>508</v>
      </c>
      <c r="D1086" s="415" t="s">
        <v>1475</v>
      </c>
      <c r="E1086" s="72" t="s">
        <v>137</v>
      </c>
      <c r="F1086" s="72" t="s">
        <v>89</v>
      </c>
      <c r="G1086" s="72" t="s">
        <v>311</v>
      </c>
      <c r="H1086" s="482" t="s">
        <v>138</v>
      </c>
      <c r="I1086" s="537">
        <v>49.6</v>
      </c>
      <c r="J1086" s="526"/>
      <c r="K1086" s="333">
        <f t="shared" si="48"/>
        <v>200</v>
      </c>
      <c r="L1086" s="534">
        <v>200</v>
      </c>
      <c r="M1086" s="540"/>
      <c r="N1086" s="247" t="e">
        <f>IF(L1086="nio",0,IF(L1086&gt;0,L1086*I1086/P1086,0))*VLOOKUP(B1086,'2-Kosten per locatie'!$A$14:$C$31,3,FALSE)</f>
        <v>#DIV/0!</v>
      </c>
      <c r="O1086" s="247">
        <f>IF(M1086&gt;0,M1086*I1086/Q1086,0)*VLOOKUP(B1086,'2-Kosten per locatie'!$A$14:$C$31,3,FALSE)</f>
        <v>0</v>
      </c>
      <c r="P1086" s="334">
        <f>IF(L1086="nio",0,IF(L1086&gt;0,VLOOKUP(F1086,'3-Productie normen'!A:O,VLOOKUP(L1086,'3-Productie normen'!$B$38:$C$48,2,FALSE),FALSE)))*J1086</f>
        <v>0</v>
      </c>
      <c r="Q1086" s="334">
        <f t="shared" si="49"/>
        <v>0</v>
      </c>
      <c r="R1086" s="335" t="str">
        <f>VLOOKUP(F1086,'3-Productie normen'!A:P,16,FALSE)</f>
        <v>L</v>
      </c>
      <c r="S1086" s="335"/>
      <c r="U1086" s="336">
        <f t="shared" si="50"/>
        <v>9920</v>
      </c>
      <c r="V1086" s="2"/>
    </row>
    <row r="1087" spans="1:22" ht="14.1" customHeight="1">
      <c r="A1087" s="75">
        <v>1087</v>
      </c>
      <c r="B1087" s="72" t="s">
        <v>49</v>
      </c>
      <c r="C1087" s="539" t="s">
        <v>508</v>
      </c>
      <c r="D1087" s="415" t="s">
        <v>1476</v>
      </c>
      <c r="E1087" s="72" t="s">
        <v>1477</v>
      </c>
      <c r="F1087" s="72" t="s">
        <v>78</v>
      </c>
      <c r="G1087" s="72" t="s">
        <v>311</v>
      </c>
      <c r="H1087" s="482" t="s">
        <v>138</v>
      </c>
      <c r="I1087" s="537">
        <v>61</v>
      </c>
      <c r="J1087" s="526"/>
      <c r="K1087" s="333">
        <f t="shared" si="48"/>
        <v>200</v>
      </c>
      <c r="L1087" s="534">
        <v>200</v>
      </c>
      <c r="M1087" s="540"/>
      <c r="N1087" s="247" t="e">
        <f>IF(L1087="nio",0,IF(L1087&gt;0,L1087*I1087/P1087,0))*VLOOKUP(B1087,'2-Kosten per locatie'!$A$14:$C$31,3,FALSE)</f>
        <v>#DIV/0!</v>
      </c>
      <c r="O1087" s="247">
        <f>IF(M1087&gt;0,M1087*I1087/Q1087,0)*VLOOKUP(B1087,'2-Kosten per locatie'!$A$14:$C$31,3,FALSE)</f>
        <v>0</v>
      </c>
      <c r="P1087" s="334">
        <f>IF(L1087="nio",0,IF(L1087&gt;0,VLOOKUP(F1087,'3-Productie normen'!A:O,VLOOKUP(L1087,'3-Productie normen'!$B$38:$C$48,2,FALSE),FALSE)))*J1087</f>
        <v>0</v>
      </c>
      <c r="Q1087" s="334">
        <f t="shared" si="49"/>
        <v>0</v>
      </c>
      <c r="R1087" s="335" t="str">
        <f>VLOOKUP(F1087,'3-Productie normen'!A:P,16,FALSE)</f>
        <v>V</v>
      </c>
      <c r="S1087" s="335"/>
      <c r="U1087" s="336">
        <f t="shared" si="50"/>
        <v>12200</v>
      </c>
      <c r="V1087" s="2"/>
    </row>
    <row r="1088" spans="1:22" ht="14.1" customHeight="1">
      <c r="A1088" s="75">
        <v>1088</v>
      </c>
      <c r="B1088" s="72" t="s">
        <v>49</v>
      </c>
      <c r="C1088" s="539" t="s">
        <v>508</v>
      </c>
      <c r="D1088" s="415" t="s">
        <v>1478</v>
      </c>
      <c r="E1088" s="72" t="s">
        <v>137</v>
      </c>
      <c r="F1088" s="72" t="s">
        <v>89</v>
      </c>
      <c r="G1088" s="72" t="s">
        <v>311</v>
      </c>
      <c r="H1088" s="482" t="s">
        <v>138</v>
      </c>
      <c r="I1088" s="537">
        <v>84.6</v>
      </c>
      <c r="J1088" s="526"/>
      <c r="K1088" s="333">
        <f t="shared" si="48"/>
        <v>200</v>
      </c>
      <c r="L1088" s="534">
        <v>200</v>
      </c>
      <c r="M1088" s="540"/>
      <c r="N1088" s="247" t="e">
        <f>IF(L1088="nio",0,IF(L1088&gt;0,L1088*I1088/P1088,0))*VLOOKUP(B1088,'2-Kosten per locatie'!$A$14:$C$31,3,FALSE)</f>
        <v>#DIV/0!</v>
      </c>
      <c r="O1088" s="247">
        <f>IF(M1088&gt;0,M1088*I1088/Q1088,0)*VLOOKUP(B1088,'2-Kosten per locatie'!$A$14:$C$31,3,FALSE)</f>
        <v>0</v>
      </c>
      <c r="P1088" s="334">
        <f>IF(L1088="nio",0,IF(L1088&gt;0,VLOOKUP(F1088,'3-Productie normen'!A:O,VLOOKUP(L1088,'3-Productie normen'!$B$38:$C$48,2,FALSE),FALSE)))*J1088</f>
        <v>0</v>
      </c>
      <c r="Q1088" s="334">
        <f t="shared" si="49"/>
        <v>0</v>
      </c>
      <c r="R1088" s="335" t="str">
        <f>VLOOKUP(F1088,'3-Productie normen'!A:P,16,FALSE)</f>
        <v>L</v>
      </c>
      <c r="S1088" s="335"/>
      <c r="U1088" s="336">
        <f t="shared" si="50"/>
        <v>16920</v>
      </c>
      <c r="V1088" s="2"/>
    </row>
    <row r="1089" spans="1:22" ht="14.1" customHeight="1">
      <c r="A1089" s="75">
        <v>1089</v>
      </c>
      <c r="B1089" s="72" t="s">
        <v>49</v>
      </c>
      <c r="C1089" s="539" t="s">
        <v>508</v>
      </c>
      <c r="D1089" s="415" t="s">
        <v>1479</v>
      </c>
      <c r="E1089" s="72" t="s">
        <v>1480</v>
      </c>
      <c r="F1089" s="300" t="s">
        <v>89</v>
      </c>
      <c r="G1089" s="72" t="s">
        <v>311</v>
      </c>
      <c r="H1089" s="482" t="s">
        <v>138</v>
      </c>
      <c r="I1089" s="537">
        <v>77.8</v>
      </c>
      <c r="J1089" s="526"/>
      <c r="K1089" s="333">
        <f t="shared" si="48"/>
        <v>200</v>
      </c>
      <c r="L1089" s="534">
        <v>200</v>
      </c>
      <c r="M1089" s="540"/>
      <c r="N1089" s="247" t="e">
        <f>IF(L1089="nio",0,IF(L1089&gt;0,L1089*I1089/P1089,0))*VLOOKUP(B1089,'2-Kosten per locatie'!$A$14:$C$31,3,FALSE)</f>
        <v>#DIV/0!</v>
      </c>
      <c r="O1089" s="247">
        <f>IF(M1089&gt;0,M1089*I1089/Q1089,0)*VLOOKUP(B1089,'2-Kosten per locatie'!$A$14:$C$31,3,FALSE)</f>
        <v>0</v>
      </c>
      <c r="P1089" s="334">
        <f>IF(L1089="nio",0,IF(L1089&gt;0,VLOOKUP(F1089,'3-Productie normen'!A:O,VLOOKUP(L1089,'3-Productie normen'!$B$38:$C$48,2,FALSE),FALSE)))*J1089</f>
        <v>0</v>
      </c>
      <c r="Q1089" s="334">
        <f t="shared" si="49"/>
        <v>0</v>
      </c>
      <c r="R1089" s="335" t="str">
        <f>VLOOKUP(F1089,'3-Productie normen'!A:P,16,FALSE)</f>
        <v>L</v>
      </c>
      <c r="S1089" s="335"/>
      <c r="U1089" s="336">
        <f t="shared" si="50"/>
        <v>15560</v>
      </c>
      <c r="V1089" s="2"/>
    </row>
    <row r="1090" spans="1:22" ht="14.1" customHeight="1">
      <c r="A1090" s="75">
        <v>1090</v>
      </c>
      <c r="B1090" s="72" t="s">
        <v>49</v>
      </c>
      <c r="C1090" s="539" t="s">
        <v>508</v>
      </c>
      <c r="D1090" s="415" t="s">
        <v>1481</v>
      </c>
      <c r="E1090" s="72" t="s">
        <v>137</v>
      </c>
      <c r="F1090" s="72" t="s">
        <v>89</v>
      </c>
      <c r="G1090" s="72" t="s">
        <v>311</v>
      </c>
      <c r="H1090" s="482" t="s">
        <v>138</v>
      </c>
      <c r="I1090" s="537">
        <v>54.4</v>
      </c>
      <c r="J1090" s="526"/>
      <c r="K1090" s="333">
        <f t="shared" si="48"/>
        <v>200</v>
      </c>
      <c r="L1090" s="534">
        <v>200</v>
      </c>
      <c r="M1090" s="540"/>
      <c r="N1090" s="247" t="e">
        <f>IF(L1090="nio",0,IF(L1090&gt;0,L1090*I1090/P1090,0))*VLOOKUP(B1090,'2-Kosten per locatie'!$A$14:$C$31,3,FALSE)</f>
        <v>#DIV/0!</v>
      </c>
      <c r="O1090" s="247">
        <f>IF(M1090&gt;0,M1090*I1090/Q1090,0)*VLOOKUP(B1090,'2-Kosten per locatie'!$A$14:$C$31,3,FALSE)</f>
        <v>0</v>
      </c>
      <c r="P1090" s="334">
        <f>IF(L1090="nio",0,IF(L1090&gt;0,VLOOKUP(F1090,'3-Productie normen'!A:O,VLOOKUP(L1090,'3-Productie normen'!$B$38:$C$48,2,FALSE),FALSE)))*J1090</f>
        <v>0</v>
      </c>
      <c r="Q1090" s="334">
        <f t="shared" si="49"/>
        <v>0</v>
      </c>
      <c r="R1090" s="335" t="str">
        <f>VLOOKUP(F1090,'3-Productie normen'!A:P,16,FALSE)</f>
        <v>L</v>
      </c>
      <c r="S1090" s="335"/>
      <c r="U1090" s="336">
        <f t="shared" si="50"/>
        <v>10880</v>
      </c>
      <c r="V1090" s="2"/>
    </row>
    <row r="1091" spans="1:22" ht="14.1" customHeight="1">
      <c r="A1091" s="75">
        <v>1091</v>
      </c>
      <c r="B1091" s="72" t="s">
        <v>49</v>
      </c>
      <c r="C1091" s="539" t="s">
        <v>508</v>
      </c>
      <c r="D1091" s="415" t="s">
        <v>1482</v>
      </c>
      <c r="E1091" s="72" t="s">
        <v>198</v>
      </c>
      <c r="F1091" s="72" t="s">
        <v>86</v>
      </c>
      <c r="G1091" s="72" t="s">
        <v>1483</v>
      </c>
      <c r="H1091" s="482" t="s">
        <v>382</v>
      </c>
      <c r="I1091" s="537">
        <v>23.8</v>
      </c>
      <c r="J1091" s="526"/>
      <c r="K1091" s="333">
        <f t="shared" si="48"/>
        <v>200</v>
      </c>
      <c r="L1091" s="534">
        <v>200</v>
      </c>
      <c r="M1091" s="540"/>
      <c r="N1091" s="247" t="e">
        <f>IF(L1091="nio",0,IF(L1091&gt;0,L1091*I1091/P1091,0))*VLOOKUP(B1091,'2-Kosten per locatie'!$A$14:$C$31,3,FALSE)</f>
        <v>#DIV/0!</v>
      </c>
      <c r="O1091" s="247">
        <f>IF(M1091&gt;0,M1091*I1091/Q1091,0)*VLOOKUP(B1091,'2-Kosten per locatie'!$A$14:$C$31,3,FALSE)</f>
        <v>0</v>
      </c>
      <c r="P1091" s="334">
        <f>IF(L1091="nio",0,IF(L1091&gt;0,VLOOKUP(F1091,'3-Productie normen'!A:O,VLOOKUP(L1091,'3-Productie normen'!$B$38:$C$48,2,FALSE),FALSE)))*J1091</f>
        <v>0</v>
      </c>
      <c r="Q1091" s="334">
        <f t="shared" si="49"/>
        <v>0</v>
      </c>
      <c r="R1091" s="335" t="str">
        <f>VLOOKUP(F1091,'3-Productie normen'!A:P,16,FALSE)</f>
        <v>V</v>
      </c>
      <c r="S1091" s="335"/>
      <c r="U1091" s="336">
        <f t="shared" si="50"/>
        <v>4760</v>
      </c>
      <c r="V1091" s="2"/>
    </row>
    <row r="1092" spans="1:22" ht="14.1" customHeight="1">
      <c r="A1092" s="75">
        <v>1092</v>
      </c>
      <c r="B1092" s="72" t="s">
        <v>49</v>
      </c>
      <c r="C1092" s="539" t="s">
        <v>508</v>
      </c>
      <c r="D1092" s="415" t="s">
        <v>1484</v>
      </c>
      <c r="E1092" s="72" t="s">
        <v>198</v>
      </c>
      <c r="F1092" s="72" t="s">
        <v>86</v>
      </c>
      <c r="G1092" s="72" t="s">
        <v>138</v>
      </c>
      <c r="H1092" s="482" t="s">
        <v>138</v>
      </c>
      <c r="I1092" s="537">
        <v>121.2</v>
      </c>
      <c r="J1092" s="526"/>
      <c r="K1092" s="333">
        <f t="shared" si="48"/>
        <v>200</v>
      </c>
      <c r="L1092" s="534">
        <v>200</v>
      </c>
      <c r="M1092" s="540"/>
      <c r="N1092" s="247" t="e">
        <f>IF(L1092="nio",0,IF(L1092&gt;0,L1092*I1092/P1092,0))*VLOOKUP(B1092,'2-Kosten per locatie'!$A$14:$C$31,3,FALSE)</f>
        <v>#DIV/0!</v>
      </c>
      <c r="O1092" s="247">
        <f>IF(M1092&gt;0,M1092*I1092/Q1092,0)*VLOOKUP(B1092,'2-Kosten per locatie'!$A$14:$C$31,3,FALSE)</f>
        <v>0</v>
      </c>
      <c r="P1092" s="334">
        <f>IF(L1092="nio",0,IF(L1092&gt;0,VLOOKUP(F1092,'3-Productie normen'!A:O,VLOOKUP(L1092,'3-Productie normen'!$B$38:$C$48,2,FALSE),FALSE)))*J1092</f>
        <v>0</v>
      </c>
      <c r="Q1092" s="334">
        <f t="shared" si="49"/>
        <v>0</v>
      </c>
      <c r="R1092" s="335" t="str">
        <f>VLOOKUP(F1092,'3-Productie normen'!A:P,16,FALSE)</f>
        <v>V</v>
      </c>
      <c r="S1092" s="335"/>
      <c r="U1092" s="336">
        <f t="shared" si="50"/>
        <v>24240</v>
      </c>
      <c r="V1092" s="2"/>
    </row>
    <row r="1093" spans="1:22" ht="14.1" customHeight="1">
      <c r="A1093" s="75">
        <v>1093</v>
      </c>
      <c r="B1093" s="72" t="s">
        <v>49</v>
      </c>
      <c r="C1093" s="539" t="s">
        <v>508</v>
      </c>
      <c r="D1093" s="415" t="s">
        <v>1485</v>
      </c>
      <c r="E1093" s="72" t="s">
        <v>137</v>
      </c>
      <c r="F1093" s="72" t="s">
        <v>89</v>
      </c>
      <c r="G1093" s="72" t="s">
        <v>311</v>
      </c>
      <c r="H1093" s="482" t="s">
        <v>138</v>
      </c>
      <c r="I1093" s="537">
        <v>54.6</v>
      </c>
      <c r="J1093" s="526"/>
      <c r="K1093" s="333">
        <f t="shared" si="48"/>
        <v>200</v>
      </c>
      <c r="L1093" s="534">
        <v>200</v>
      </c>
      <c r="M1093" s="540"/>
      <c r="N1093" s="247" t="e">
        <f>IF(L1093="nio",0,IF(L1093&gt;0,L1093*I1093/P1093,0))*VLOOKUP(B1093,'2-Kosten per locatie'!$A$14:$C$31,3,FALSE)</f>
        <v>#DIV/0!</v>
      </c>
      <c r="O1093" s="247">
        <f>IF(M1093&gt;0,M1093*I1093/Q1093,0)*VLOOKUP(B1093,'2-Kosten per locatie'!$A$14:$C$31,3,FALSE)</f>
        <v>0</v>
      </c>
      <c r="P1093" s="334">
        <f>IF(L1093="nio",0,IF(L1093&gt;0,VLOOKUP(F1093,'3-Productie normen'!A:O,VLOOKUP(L1093,'3-Productie normen'!$B$38:$C$48,2,FALSE),FALSE)))*J1093</f>
        <v>0</v>
      </c>
      <c r="Q1093" s="334">
        <f t="shared" si="49"/>
        <v>0</v>
      </c>
      <c r="R1093" s="335" t="str">
        <f>VLOOKUP(F1093,'3-Productie normen'!A:P,16,FALSE)</f>
        <v>L</v>
      </c>
      <c r="S1093" s="335"/>
      <c r="U1093" s="336">
        <f t="shared" si="50"/>
        <v>10920</v>
      </c>
      <c r="V1093" s="2"/>
    </row>
    <row r="1094" spans="1:22" ht="14.1" customHeight="1">
      <c r="A1094" s="75">
        <v>1094</v>
      </c>
      <c r="B1094" s="72" t="s">
        <v>49</v>
      </c>
      <c r="C1094" s="539" t="s">
        <v>508</v>
      </c>
      <c r="D1094" s="415" t="s">
        <v>1486</v>
      </c>
      <c r="E1094" s="72" t="s">
        <v>1487</v>
      </c>
      <c r="F1094" s="72" t="s">
        <v>87</v>
      </c>
      <c r="G1094" s="72" t="s">
        <v>311</v>
      </c>
      <c r="H1094" s="482" t="s">
        <v>138</v>
      </c>
      <c r="I1094" s="537">
        <v>106.4</v>
      </c>
      <c r="J1094" s="526"/>
      <c r="K1094" s="333">
        <f t="shared" si="48"/>
        <v>4</v>
      </c>
      <c r="L1094" s="534">
        <v>4</v>
      </c>
      <c r="M1094" s="540"/>
      <c r="N1094" s="247" t="e">
        <f>IF(L1094="nio",0,IF(L1094&gt;0,L1094*I1094/P1094,0))*VLOOKUP(B1094,'2-Kosten per locatie'!$A$14:$C$31,3,FALSE)</f>
        <v>#DIV/0!</v>
      </c>
      <c r="O1094" s="247">
        <f>IF(M1094&gt;0,M1094*I1094/Q1094,0)*VLOOKUP(B1094,'2-Kosten per locatie'!$A$14:$C$31,3,FALSE)</f>
        <v>0</v>
      </c>
      <c r="P1094" s="334">
        <f>IF(L1094="nio",0,IF(L1094&gt;0,VLOOKUP(F1094,'3-Productie normen'!A:O,VLOOKUP(L1094,'3-Productie normen'!$B$38:$C$48,2,FALSE),FALSE)))*J1094</f>
        <v>0</v>
      </c>
      <c r="Q1094" s="334">
        <f t="shared" si="49"/>
        <v>0</v>
      </c>
      <c r="R1094" s="335" t="str">
        <f>VLOOKUP(F1094,'3-Productie normen'!A:P,16,FALSE)</f>
        <v>V</v>
      </c>
      <c r="S1094" s="335"/>
      <c r="U1094" s="336">
        <f t="shared" si="50"/>
        <v>425.6</v>
      </c>
      <c r="V1094" s="2"/>
    </row>
    <row r="1095" spans="1:22" ht="14.1" customHeight="1">
      <c r="A1095" s="75">
        <v>1095</v>
      </c>
      <c r="B1095" s="72" t="s">
        <v>49</v>
      </c>
      <c r="C1095" s="539" t="s">
        <v>508</v>
      </c>
      <c r="D1095" s="415" t="s">
        <v>1488</v>
      </c>
      <c r="E1095" s="72" t="s">
        <v>198</v>
      </c>
      <c r="F1095" s="72" t="s">
        <v>86</v>
      </c>
      <c r="G1095" s="72" t="s">
        <v>311</v>
      </c>
      <c r="H1095" s="482" t="s">
        <v>138</v>
      </c>
      <c r="I1095" s="537">
        <v>9.1999999999999993</v>
      </c>
      <c r="J1095" s="526"/>
      <c r="K1095" s="333">
        <f t="shared" si="48"/>
        <v>200</v>
      </c>
      <c r="L1095" s="534">
        <v>200</v>
      </c>
      <c r="M1095" s="540"/>
      <c r="N1095" s="247" t="e">
        <f>IF(L1095="nio",0,IF(L1095&gt;0,L1095*I1095/P1095,0))*VLOOKUP(B1095,'2-Kosten per locatie'!$A$14:$C$31,3,FALSE)</f>
        <v>#DIV/0!</v>
      </c>
      <c r="O1095" s="247">
        <f>IF(M1095&gt;0,M1095*I1095/Q1095,0)*VLOOKUP(B1095,'2-Kosten per locatie'!$A$14:$C$31,3,FALSE)</f>
        <v>0</v>
      </c>
      <c r="P1095" s="334">
        <f>IF(L1095="nio",0,IF(L1095&gt;0,VLOOKUP(F1095,'3-Productie normen'!A:O,VLOOKUP(L1095,'3-Productie normen'!$B$38:$C$48,2,FALSE),FALSE)))*J1095</f>
        <v>0</v>
      </c>
      <c r="Q1095" s="334">
        <f t="shared" si="49"/>
        <v>0</v>
      </c>
      <c r="R1095" s="335" t="str">
        <f>VLOOKUP(F1095,'3-Productie normen'!A:P,16,FALSE)</f>
        <v>V</v>
      </c>
      <c r="S1095" s="335"/>
      <c r="U1095" s="336">
        <f t="shared" si="50"/>
        <v>1839.9999999999998</v>
      </c>
      <c r="V1095" s="2"/>
    </row>
    <row r="1096" spans="1:22" ht="14.1" customHeight="1">
      <c r="A1096" s="75">
        <v>1096</v>
      </c>
      <c r="B1096" s="72" t="s">
        <v>49</v>
      </c>
      <c r="C1096" s="539" t="s">
        <v>508</v>
      </c>
      <c r="D1096" s="415" t="s">
        <v>1489</v>
      </c>
      <c r="E1096" s="72" t="s">
        <v>190</v>
      </c>
      <c r="F1096" s="300" t="s">
        <v>100</v>
      </c>
      <c r="G1096" s="72" t="s">
        <v>1251</v>
      </c>
      <c r="H1096" s="482" t="s">
        <v>196</v>
      </c>
      <c r="I1096" s="537">
        <v>3</v>
      </c>
      <c r="J1096" s="526"/>
      <c r="K1096" s="333">
        <f t="shared" ref="K1096:K1159" si="51">SUM(L1096:M1096)</f>
        <v>0</v>
      </c>
      <c r="L1096" s="534" t="s">
        <v>147</v>
      </c>
      <c r="M1096" s="540"/>
      <c r="N1096" s="247">
        <f>IF(L1096="nio",0,IF(L1096&gt;0,L1096*I1096/P1096,0))*VLOOKUP(B1096,'2-Kosten per locatie'!$A$14:$C$31,3,FALSE)</f>
        <v>0</v>
      </c>
      <c r="O1096" s="247">
        <f>IF(M1096&gt;0,M1096*I1096/Q1096,0)*VLOOKUP(B1096,'2-Kosten per locatie'!$A$14:$C$31,3,FALSE)</f>
        <v>0</v>
      </c>
      <c r="P1096" s="334">
        <f>IF(L1096="nio",0,IF(L1096&gt;0,VLOOKUP(F1096,'3-Productie normen'!A:O,VLOOKUP(L1096,'3-Productie normen'!$B$38:$C$48,2,FALSE),FALSE)))*J1096</f>
        <v>0</v>
      </c>
      <c r="Q1096" s="334">
        <f t="shared" ref="Q1096:Q1159" si="52">IF(M1096&gt;0,P1096*$Q$8,0)</f>
        <v>0</v>
      </c>
      <c r="R1096" s="335" t="str">
        <f>VLOOKUP(F1096,'3-Productie normen'!A:P,16,FALSE)</f>
        <v>nvt</v>
      </c>
      <c r="S1096" s="335"/>
      <c r="U1096" s="336">
        <f t="shared" ref="U1096:U1159" si="53">K1096*I1096</f>
        <v>0</v>
      </c>
      <c r="V1096" s="2"/>
    </row>
    <row r="1097" spans="1:22" ht="14.1" customHeight="1">
      <c r="A1097" s="75">
        <v>1097</v>
      </c>
      <c r="B1097" s="72" t="s">
        <v>49</v>
      </c>
      <c r="C1097" s="539" t="s">
        <v>508</v>
      </c>
      <c r="D1097" s="415" t="s">
        <v>1490</v>
      </c>
      <c r="E1097" s="72" t="s">
        <v>1258</v>
      </c>
      <c r="F1097" s="72" t="s">
        <v>95</v>
      </c>
      <c r="G1097" s="72" t="s">
        <v>1251</v>
      </c>
      <c r="H1097" s="482" t="s">
        <v>187</v>
      </c>
      <c r="I1097" s="537">
        <v>11.9</v>
      </c>
      <c r="J1097" s="526"/>
      <c r="K1097" s="333">
        <f t="shared" si="51"/>
        <v>360</v>
      </c>
      <c r="L1097" s="534">
        <v>200</v>
      </c>
      <c r="M1097" s="540">
        <v>160</v>
      </c>
      <c r="N1097" s="247" t="e">
        <f>IF(L1097="nio",0,IF(L1097&gt;0,L1097*I1097/P1097,0))*VLOOKUP(B1097,'2-Kosten per locatie'!$A$14:$C$31,3,FALSE)</f>
        <v>#DIV/0!</v>
      </c>
      <c r="O1097" s="247" t="e">
        <f>IF(M1097&gt;0,M1097*I1097/Q1097,0)*VLOOKUP(B1097,'2-Kosten per locatie'!$A$14:$C$31,3,FALSE)</f>
        <v>#DIV/0!</v>
      </c>
      <c r="P1097" s="334">
        <f>IF(L1097="nio",0,IF(L1097&gt;0,VLOOKUP(F1097,'3-Productie normen'!A:O,VLOOKUP(L1097,'3-Productie normen'!$B$38:$C$48,2,FALSE),FALSE)))*J1097</f>
        <v>0</v>
      </c>
      <c r="Q1097" s="334">
        <f t="shared" si="52"/>
        <v>0</v>
      </c>
      <c r="R1097" s="335" t="str">
        <f>VLOOKUP(F1097,'3-Productie normen'!A:P,16,FALSE)</f>
        <v>S</v>
      </c>
      <c r="S1097" s="335"/>
      <c r="U1097" s="336">
        <f t="shared" si="53"/>
        <v>4284</v>
      </c>
      <c r="V1097" s="2"/>
    </row>
    <row r="1098" spans="1:22" ht="14.1" customHeight="1">
      <c r="A1098" s="75">
        <v>1098</v>
      </c>
      <c r="B1098" s="72" t="s">
        <v>49</v>
      </c>
      <c r="C1098" s="539" t="s">
        <v>508</v>
      </c>
      <c r="D1098" s="415" t="s">
        <v>1491</v>
      </c>
      <c r="E1098" s="72" t="s">
        <v>185</v>
      </c>
      <c r="F1098" s="72" t="s">
        <v>95</v>
      </c>
      <c r="G1098" s="72" t="s">
        <v>1251</v>
      </c>
      <c r="H1098" s="482" t="s">
        <v>187</v>
      </c>
      <c r="I1098" s="537">
        <v>1</v>
      </c>
      <c r="J1098" s="526"/>
      <c r="K1098" s="333">
        <f t="shared" si="51"/>
        <v>360</v>
      </c>
      <c r="L1098" s="534">
        <v>200</v>
      </c>
      <c r="M1098" s="540">
        <v>160</v>
      </c>
      <c r="N1098" s="247" t="e">
        <f>IF(L1098="nio",0,IF(L1098&gt;0,L1098*I1098/P1098,0))*VLOOKUP(B1098,'2-Kosten per locatie'!$A$14:$C$31,3,FALSE)</f>
        <v>#DIV/0!</v>
      </c>
      <c r="O1098" s="247" t="e">
        <f>IF(M1098&gt;0,M1098*I1098/Q1098,0)*VLOOKUP(B1098,'2-Kosten per locatie'!$A$14:$C$31,3,FALSE)</f>
        <v>#DIV/0!</v>
      </c>
      <c r="P1098" s="334">
        <f>IF(L1098="nio",0,IF(L1098&gt;0,VLOOKUP(F1098,'3-Productie normen'!A:O,VLOOKUP(L1098,'3-Productie normen'!$B$38:$C$48,2,FALSE),FALSE)))*J1098</f>
        <v>0</v>
      </c>
      <c r="Q1098" s="334">
        <f t="shared" si="52"/>
        <v>0</v>
      </c>
      <c r="R1098" s="335" t="str">
        <f>VLOOKUP(F1098,'3-Productie normen'!A:P,16,FALSE)</f>
        <v>S</v>
      </c>
      <c r="S1098" s="335"/>
      <c r="U1098" s="336">
        <f t="shared" si="53"/>
        <v>360</v>
      </c>
      <c r="V1098" s="2"/>
    </row>
    <row r="1099" spans="1:22" ht="14.1" customHeight="1">
      <c r="A1099" s="75">
        <v>1099</v>
      </c>
      <c r="B1099" s="72" t="s">
        <v>49</v>
      </c>
      <c r="C1099" s="539" t="s">
        <v>508</v>
      </c>
      <c r="D1099" s="415" t="s">
        <v>1492</v>
      </c>
      <c r="E1099" s="72" t="s">
        <v>185</v>
      </c>
      <c r="F1099" s="72" t="s">
        <v>95</v>
      </c>
      <c r="G1099" s="72" t="s">
        <v>1251</v>
      </c>
      <c r="H1099" s="482" t="s">
        <v>187</v>
      </c>
      <c r="I1099" s="537">
        <v>1</v>
      </c>
      <c r="J1099" s="526"/>
      <c r="K1099" s="333">
        <f t="shared" si="51"/>
        <v>360</v>
      </c>
      <c r="L1099" s="534">
        <v>200</v>
      </c>
      <c r="M1099" s="540">
        <v>160</v>
      </c>
      <c r="N1099" s="247" t="e">
        <f>IF(L1099="nio",0,IF(L1099&gt;0,L1099*I1099/P1099,0))*VLOOKUP(B1099,'2-Kosten per locatie'!$A$14:$C$31,3,FALSE)</f>
        <v>#DIV/0!</v>
      </c>
      <c r="O1099" s="247" t="e">
        <f>IF(M1099&gt;0,M1099*I1099/Q1099,0)*VLOOKUP(B1099,'2-Kosten per locatie'!$A$14:$C$31,3,FALSE)</f>
        <v>#DIV/0!</v>
      </c>
      <c r="P1099" s="334">
        <f>IF(L1099="nio",0,IF(L1099&gt;0,VLOOKUP(F1099,'3-Productie normen'!A:O,VLOOKUP(L1099,'3-Productie normen'!$B$38:$C$48,2,FALSE),FALSE)))*J1099</f>
        <v>0</v>
      </c>
      <c r="Q1099" s="334">
        <f t="shared" si="52"/>
        <v>0</v>
      </c>
      <c r="R1099" s="335" t="str">
        <f>VLOOKUP(F1099,'3-Productie normen'!A:P,16,FALSE)</f>
        <v>S</v>
      </c>
      <c r="S1099" s="335"/>
      <c r="U1099" s="336">
        <f t="shared" si="53"/>
        <v>360</v>
      </c>
      <c r="V1099" s="2"/>
    </row>
    <row r="1100" spans="1:22" ht="14.1" customHeight="1">
      <c r="A1100" s="75">
        <v>1100</v>
      </c>
      <c r="B1100" s="72" t="s">
        <v>49</v>
      </c>
      <c r="C1100" s="539" t="s">
        <v>508</v>
      </c>
      <c r="D1100" s="415" t="s">
        <v>1493</v>
      </c>
      <c r="E1100" s="72" t="s">
        <v>185</v>
      </c>
      <c r="F1100" s="72" t="s">
        <v>95</v>
      </c>
      <c r="G1100" s="72" t="s">
        <v>1251</v>
      </c>
      <c r="H1100" s="482" t="s">
        <v>187</v>
      </c>
      <c r="I1100" s="537">
        <v>1</v>
      </c>
      <c r="J1100" s="526"/>
      <c r="K1100" s="333">
        <f t="shared" si="51"/>
        <v>360</v>
      </c>
      <c r="L1100" s="534">
        <v>200</v>
      </c>
      <c r="M1100" s="540">
        <v>160</v>
      </c>
      <c r="N1100" s="247" t="e">
        <f>IF(L1100="nio",0,IF(L1100&gt;0,L1100*I1100/P1100,0))*VLOOKUP(B1100,'2-Kosten per locatie'!$A$14:$C$31,3,FALSE)</f>
        <v>#DIV/0!</v>
      </c>
      <c r="O1100" s="247" t="e">
        <f>IF(M1100&gt;0,M1100*I1100/Q1100,0)*VLOOKUP(B1100,'2-Kosten per locatie'!$A$14:$C$31,3,FALSE)</f>
        <v>#DIV/0!</v>
      </c>
      <c r="P1100" s="334">
        <f>IF(L1100="nio",0,IF(L1100&gt;0,VLOOKUP(F1100,'3-Productie normen'!A:O,VLOOKUP(L1100,'3-Productie normen'!$B$38:$C$48,2,FALSE),FALSE)))*J1100</f>
        <v>0</v>
      </c>
      <c r="Q1100" s="334">
        <f t="shared" si="52"/>
        <v>0</v>
      </c>
      <c r="R1100" s="335" t="str">
        <f>VLOOKUP(F1100,'3-Productie normen'!A:P,16,FALSE)</f>
        <v>S</v>
      </c>
      <c r="S1100" s="335"/>
      <c r="U1100" s="336">
        <f t="shared" si="53"/>
        <v>360</v>
      </c>
      <c r="V1100" s="2"/>
    </row>
    <row r="1101" spans="1:22" ht="14.1" customHeight="1">
      <c r="A1101" s="75">
        <v>1101</v>
      </c>
      <c r="B1101" s="72" t="s">
        <v>49</v>
      </c>
      <c r="C1101" s="539" t="s">
        <v>508</v>
      </c>
      <c r="D1101" s="415" t="s">
        <v>1494</v>
      </c>
      <c r="E1101" s="72" t="s">
        <v>185</v>
      </c>
      <c r="F1101" s="72" t="s">
        <v>95</v>
      </c>
      <c r="G1101" s="72" t="s">
        <v>1251</v>
      </c>
      <c r="H1101" s="482" t="s">
        <v>187</v>
      </c>
      <c r="I1101" s="537">
        <v>1</v>
      </c>
      <c r="J1101" s="526"/>
      <c r="K1101" s="333">
        <f t="shared" si="51"/>
        <v>360</v>
      </c>
      <c r="L1101" s="534">
        <v>200</v>
      </c>
      <c r="M1101" s="540">
        <v>160</v>
      </c>
      <c r="N1101" s="247" t="e">
        <f>IF(L1101="nio",0,IF(L1101&gt;0,L1101*I1101/P1101,0))*VLOOKUP(B1101,'2-Kosten per locatie'!$A$14:$C$31,3,FALSE)</f>
        <v>#DIV/0!</v>
      </c>
      <c r="O1101" s="247" t="e">
        <f>IF(M1101&gt;0,M1101*I1101/Q1101,0)*VLOOKUP(B1101,'2-Kosten per locatie'!$A$14:$C$31,3,FALSE)</f>
        <v>#DIV/0!</v>
      </c>
      <c r="P1101" s="334">
        <f>IF(L1101="nio",0,IF(L1101&gt;0,VLOOKUP(F1101,'3-Productie normen'!A:O,VLOOKUP(L1101,'3-Productie normen'!$B$38:$C$48,2,FALSE),FALSE)))*J1101</f>
        <v>0</v>
      </c>
      <c r="Q1101" s="334">
        <f t="shared" si="52"/>
        <v>0</v>
      </c>
      <c r="R1101" s="335" t="str">
        <f>VLOOKUP(F1101,'3-Productie normen'!A:P,16,FALSE)</f>
        <v>S</v>
      </c>
      <c r="S1101" s="335"/>
      <c r="U1101" s="336">
        <f t="shared" si="53"/>
        <v>360</v>
      </c>
      <c r="V1101" s="2"/>
    </row>
    <row r="1102" spans="1:22" ht="14.1" customHeight="1">
      <c r="A1102" s="75">
        <v>1102</v>
      </c>
      <c r="B1102" s="72" t="s">
        <v>49</v>
      </c>
      <c r="C1102" s="539" t="s">
        <v>508</v>
      </c>
      <c r="D1102" s="415" t="s">
        <v>1495</v>
      </c>
      <c r="E1102" s="72" t="s">
        <v>1258</v>
      </c>
      <c r="F1102" s="72" t="s">
        <v>95</v>
      </c>
      <c r="G1102" s="72" t="s">
        <v>1251</v>
      </c>
      <c r="H1102" s="482" t="s">
        <v>187</v>
      </c>
      <c r="I1102" s="537">
        <v>7.7</v>
      </c>
      <c r="J1102" s="526"/>
      <c r="K1102" s="333">
        <f t="shared" si="51"/>
        <v>360</v>
      </c>
      <c r="L1102" s="534">
        <v>200</v>
      </c>
      <c r="M1102" s="540">
        <v>160</v>
      </c>
      <c r="N1102" s="247" t="e">
        <f>IF(L1102="nio",0,IF(L1102&gt;0,L1102*I1102/P1102,0))*VLOOKUP(B1102,'2-Kosten per locatie'!$A$14:$C$31,3,FALSE)</f>
        <v>#DIV/0!</v>
      </c>
      <c r="O1102" s="247" t="e">
        <f>IF(M1102&gt;0,M1102*I1102/Q1102,0)*VLOOKUP(B1102,'2-Kosten per locatie'!$A$14:$C$31,3,FALSE)</f>
        <v>#DIV/0!</v>
      </c>
      <c r="P1102" s="334">
        <f>IF(L1102="nio",0,IF(L1102&gt;0,VLOOKUP(F1102,'3-Productie normen'!A:O,VLOOKUP(L1102,'3-Productie normen'!$B$38:$C$48,2,FALSE),FALSE)))*J1102</f>
        <v>0</v>
      </c>
      <c r="Q1102" s="334">
        <f t="shared" si="52"/>
        <v>0</v>
      </c>
      <c r="R1102" s="335" t="str">
        <f>VLOOKUP(F1102,'3-Productie normen'!A:P,16,FALSE)</f>
        <v>S</v>
      </c>
      <c r="S1102" s="335"/>
      <c r="U1102" s="336">
        <f t="shared" si="53"/>
        <v>2772</v>
      </c>
      <c r="V1102" s="2"/>
    </row>
    <row r="1103" spans="1:22" ht="14.1" customHeight="1">
      <c r="A1103" s="75">
        <v>1103</v>
      </c>
      <c r="B1103" s="72" t="s">
        <v>49</v>
      </c>
      <c r="C1103" s="539" t="s">
        <v>508</v>
      </c>
      <c r="D1103" s="415" t="s">
        <v>1496</v>
      </c>
      <c r="E1103" s="72" t="s">
        <v>185</v>
      </c>
      <c r="F1103" s="72" t="s">
        <v>95</v>
      </c>
      <c r="G1103" s="72" t="s">
        <v>1251</v>
      </c>
      <c r="H1103" s="482" t="s">
        <v>187</v>
      </c>
      <c r="I1103" s="537">
        <v>1</v>
      </c>
      <c r="J1103" s="526"/>
      <c r="K1103" s="333">
        <f t="shared" si="51"/>
        <v>360</v>
      </c>
      <c r="L1103" s="534">
        <v>200</v>
      </c>
      <c r="M1103" s="540">
        <v>160</v>
      </c>
      <c r="N1103" s="247" t="e">
        <f>IF(L1103="nio",0,IF(L1103&gt;0,L1103*I1103/P1103,0))*VLOOKUP(B1103,'2-Kosten per locatie'!$A$14:$C$31,3,FALSE)</f>
        <v>#DIV/0!</v>
      </c>
      <c r="O1103" s="247" t="e">
        <f>IF(M1103&gt;0,M1103*I1103/Q1103,0)*VLOOKUP(B1103,'2-Kosten per locatie'!$A$14:$C$31,3,FALSE)</f>
        <v>#DIV/0!</v>
      </c>
      <c r="P1103" s="334">
        <f>IF(L1103="nio",0,IF(L1103&gt;0,VLOOKUP(F1103,'3-Productie normen'!A:O,VLOOKUP(L1103,'3-Productie normen'!$B$38:$C$48,2,FALSE),FALSE)))*J1103</f>
        <v>0</v>
      </c>
      <c r="Q1103" s="334">
        <f t="shared" si="52"/>
        <v>0</v>
      </c>
      <c r="R1103" s="335" t="str">
        <f>VLOOKUP(F1103,'3-Productie normen'!A:P,16,FALSE)</f>
        <v>S</v>
      </c>
      <c r="S1103" s="335"/>
      <c r="U1103" s="336">
        <f t="shared" si="53"/>
        <v>360</v>
      </c>
      <c r="V1103" s="2"/>
    </row>
    <row r="1104" spans="1:22" ht="14.1" customHeight="1">
      <c r="A1104" s="75">
        <v>1104</v>
      </c>
      <c r="B1104" s="72" t="s">
        <v>49</v>
      </c>
      <c r="C1104" s="539" t="s">
        <v>508</v>
      </c>
      <c r="D1104" s="415" t="s">
        <v>1497</v>
      </c>
      <c r="E1104" s="72" t="s">
        <v>185</v>
      </c>
      <c r="F1104" s="72" t="s">
        <v>95</v>
      </c>
      <c r="G1104" s="72" t="s">
        <v>1251</v>
      </c>
      <c r="H1104" s="482" t="s">
        <v>187</v>
      </c>
      <c r="I1104" s="537">
        <v>1</v>
      </c>
      <c r="J1104" s="526"/>
      <c r="K1104" s="333">
        <f t="shared" si="51"/>
        <v>360</v>
      </c>
      <c r="L1104" s="534">
        <v>200</v>
      </c>
      <c r="M1104" s="540">
        <v>160</v>
      </c>
      <c r="N1104" s="247" t="e">
        <f>IF(L1104="nio",0,IF(L1104&gt;0,L1104*I1104/P1104,0))*VLOOKUP(B1104,'2-Kosten per locatie'!$A$14:$C$31,3,FALSE)</f>
        <v>#DIV/0!</v>
      </c>
      <c r="O1104" s="247" t="e">
        <f>IF(M1104&gt;0,M1104*I1104/Q1104,0)*VLOOKUP(B1104,'2-Kosten per locatie'!$A$14:$C$31,3,FALSE)</f>
        <v>#DIV/0!</v>
      </c>
      <c r="P1104" s="334">
        <f>IF(L1104="nio",0,IF(L1104&gt;0,VLOOKUP(F1104,'3-Productie normen'!A:O,VLOOKUP(L1104,'3-Productie normen'!$B$38:$C$48,2,FALSE),FALSE)))*J1104</f>
        <v>0</v>
      </c>
      <c r="Q1104" s="334">
        <f t="shared" si="52"/>
        <v>0</v>
      </c>
      <c r="R1104" s="335" t="str">
        <f>VLOOKUP(F1104,'3-Productie normen'!A:P,16,FALSE)</f>
        <v>S</v>
      </c>
      <c r="S1104" s="335"/>
      <c r="U1104" s="336">
        <f t="shared" si="53"/>
        <v>360</v>
      </c>
      <c r="V1104" s="2"/>
    </row>
    <row r="1105" spans="1:22" ht="14.1" customHeight="1">
      <c r="A1105" s="75">
        <v>1105</v>
      </c>
      <c r="B1105" s="72" t="s">
        <v>49</v>
      </c>
      <c r="C1105" s="539" t="s">
        <v>508</v>
      </c>
      <c r="D1105" s="415" t="s">
        <v>1498</v>
      </c>
      <c r="E1105" s="72" t="s">
        <v>185</v>
      </c>
      <c r="F1105" s="72" t="s">
        <v>95</v>
      </c>
      <c r="G1105" s="72" t="s">
        <v>1251</v>
      </c>
      <c r="H1105" s="482" t="s">
        <v>187</v>
      </c>
      <c r="I1105" s="537">
        <v>1</v>
      </c>
      <c r="J1105" s="526"/>
      <c r="K1105" s="333">
        <f t="shared" si="51"/>
        <v>360</v>
      </c>
      <c r="L1105" s="534">
        <v>200</v>
      </c>
      <c r="M1105" s="540">
        <v>160</v>
      </c>
      <c r="N1105" s="247" t="e">
        <f>IF(L1105="nio",0,IF(L1105&gt;0,L1105*I1105/P1105,0))*VLOOKUP(B1105,'2-Kosten per locatie'!$A$14:$C$31,3,FALSE)</f>
        <v>#DIV/0!</v>
      </c>
      <c r="O1105" s="247" t="e">
        <f>IF(M1105&gt;0,M1105*I1105/Q1105,0)*VLOOKUP(B1105,'2-Kosten per locatie'!$A$14:$C$31,3,FALSE)</f>
        <v>#DIV/0!</v>
      </c>
      <c r="P1105" s="334">
        <f>IF(L1105="nio",0,IF(L1105&gt;0,VLOOKUP(F1105,'3-Productie normen'!A:O,VLOOKUP(L1105,'3-Productie normen'!$B$38:$C$48,2,FALSE),FALSE)))*J1105</f>
        <v>0</v>
      </c>
      <c r="Q1105" s="334">
        <f t="shared" si="52"/>
        <v>0</v>
      </c>
      <c r="R1105" s="335" t="str">
        <f>VLOOKUP(F1105,'3-Productie normen'!A:P,16,FALSE)</f>
        <v>S</v>
      </c>
      <c r="S1105" s="335"/>
      <c r="U1105" s="336">
        <f t="shared" si="53"/>
        <v>360</v>
      </c>
      <c r="V1105" s="2"/>
    </row>
    <row r="1106" spans="1:22" ht="14.1" customHeight="1">
      <c r="A1106" s="75">
        <v>1106</v>
      </c>
      <c r="B1106" s="72" t="s">
        <v>49</v>
      </c>
      <c r="C1106" s="539" t="s">
        <v>508</v>
      </c>
      <c r="D1106" s="415" t="s">
        <v>1499</v>
      </c>
      <c r="E1106" s="72" t="s">
        <v>185</v>
      </c>
      <c r="F1106" s="72" t="s">
        <v>95</v>
      </c>
      <c r="G1106" s="72" t="s">
        <v>1251</v>
      </c>
      <c r="H1106" s="482" t="s">
        <v>187</v>
      </c>
      <c r="I1106" s="537">
        <v>1</v>
      </c>
      <c r="J1106" s="526"/>
      <c r="K1106" s="333">
        <f t="shared" si="51"/>
        <v>360</v>
      </c>
      <c r="L1106" s="534">
        <v>200</v>
      </c>
      <c r="M1106" s="540">
        <v>160</v>
      </c>
      <c r="N1106" s="247" t="e">
        <f>IF(L1106="nio",0,IF(L1106&gt;0,L1106*I1106/P1106,0))*VLOOKUP(B1106,'2-Kosten per locatie'!$A$14:$C$31,3,FALSE)</f>
        <v>#DIV/0!</v>
      </c>
      <c r="O1106" s="247" t="e">
        <f>IF(M1106&gt;0,M1106*I1106/Q1106,0)*VLOOKUP(B1106,'2-Kosten per locatie'!$A$14:$C$31,3,FALSE)</f>
        <v>#DIV/0!</v>
      </c>
      <c r="P1106" s="334">
        <f>IF(L1106="nio",0,IF(L1106&gt;0,VLOOKUP(F1106,'3-Productie normen'!A:O,VLOOKUP(L1106,'3-Productie normen'!$B$38:$C$48,2,FALSE),FALSE)))*J1106</f>
        <v>0</v>
      </c>
      <c r="Q1106" s="334">
        <f t="shared" si="52"/>
        <v>0</v>
      </c>
      <c r="R1106" s="335" t="str">
        <f>VLOOKUP(F1106,'3-Productie normen'!A:P,16,FALSE)</f>
        <v>S</v>
      </c>
      <c r="S1106" s="335"/>
      <c r="U1106" s="336">
        <f t="shared" si="53"/>
        <v>360</v>
      </c>
      <c r="V1106" s="2"/>
    </row>
    <row r="1107" spans="1:22" ht="14.1" customHeight="1">
      <c r="A1107" s="75">
        <v>1107</v>
      </c>
      <c r="B1107" s="72" t="s">
        <v>49</v>
      </c>
      <c r="C1107" s="539" t="s">
        <v>508</v>
      </c>
      <c r="D1107" s="415" t="s">
        <v>1500</v>
      </c>
      <c r="E1107" s="72" t="s">
        <v>137</v>
      </c>
      <c r="F1107" s="72" t="s">
        <v>89</v>
      </c>
      <c r="G1107" s="72" t="s">
        <v>311</v>
      </c>
      <c r="H1107" s="482" t="s">
        <v>138</v>
      </c>
      <c r="I1107" s="537">
        <v>54.6</v>
      </c>
      <c r="J1107" s="526"/>
      <c r="K1107" s="333">
        <f t="shared" si="51"/>
        <v>200</v>
      </c>
      <c r="L1107" s="534">
        <v>200</v>
      </c>
      <c r="M1107" s="540"/>
      <c r="N1107" s="247" t="e">
        <f>IF(L1107="nio",0,IF(L1107&gt;0,L1107*I1107/P1107,0))*VLOOKUP(B1107,'2-Kosten per locatie'!$A$14:$C$31,3,FALSE)</f>
        <v>#DIV/0!</v>
      </c>
      <c r="O1107" s="247">
        <f>IF(M1107&gt;0,M1107*I1107/Q1107,0)*VLOOKUP(B1107,'2-Kosten per locatie'!$A$14:$C$31,3,FALSE)</f>
        <v>0</v>
      </c>
      <c r="P1107" s="334">
        <f>IF(L1107="nio",0,IF(L1107&gt;0,VLOOKUP(F1107,'3-Productie normen'!A:O,VLOOKUP(L1107,'3-Productie normen'!$B$38:$C$48,2,FALSE),FALSE)))*J1107</f>
        <v>0</v>
      </c>
      <c r="Q1107" s="334">
        <f t="shared" si="52"/>
        <v>0</v>
      </c>
      <c r="R1107" s="335" t="str">
        <f>VLOOKUP(F1107,'3-Productie normen'!A:P,16,FALSE)</f>
        <v>L</v>
      </c>
      <c r="S1107" s="335"/>
      <c r="U1107" s="336">
        <f t="shared" si="53"/>
        <v>10920</v>
      </c>
      <c r="V1107" s="2"/>
    </row>
    <row r="1108" spans="1:22" ht="14.1" customHeight="1">
      <c r="A1108" s="75">
        <v>1108</v>
      </c>
      <c r="B1108" s="72" t="s">
        <v>49</v>
      </c>
      <c r="C1108" s="539" t="s">
        <v>508</v>
      </c>
      <c r="D1108" s="415" t="s">
        <v>1501</v>
      </c>
      <c r="E1108" s="72" t="s">
        <v>137</v>
      </c>
      <c r="F1108" s="72" t="s">
        <v>89</v>
      </c>
      <c r="G1108" s="72" t="s">
        <v>311</v>
      </c>
      <c r="H1108" s="482" t="s">
        <v>138</v>
      </c>
      <c r="I1108" s="537">
        <v>52.8</v>
      </c>
      <c r="J1108" s="526"/>
      <c r="K1108" s="333">
        <f t="shared" si="51"/>
        <v>200</v>
      </c>
      <c r="L1108" s="534">
        <v>200</v>
      </c>
      <c r="M1108" s="540"/>
      <c r="N1108" s="247" t="e">
        <f>IF(L1108="nio",0,IF(L1108&gt;0,L1108*I1108/P1108,0))*VLOOKUP(B1108,'2-Kosten per locatie'!$A$14:$C$31,3,FALSE)</f>
        <v>#DIV/0!</v>
      </c>
      <c r="O1108" s="247">
        <f>IF(M1108&gt;0,M1108*I1108/Q1108,0)*VLOOKUP(B1108,'2-Kosten per locatie'!$A$14:$C$31,3,FALSE)</f>
        <v>0</v>
      </c>
      <c r="P1108" s="334">
        <f>IF(L1108="nio",0,IF(L1108&gt;0,VLOOKUP(F1108,'3-Productie normen'!A:O,VLOOKUP(L1108,'3-Productie normen'!$B$38:$C$48,2,FALSE),FALSE)))*J1108</f>
        <v>0</v>
      </c>
      <c r="Q1108" s="334">
        <f t="shared" si="52"/>
        <v>0</v>
      </c>
      <c r="R1108" s="335" t="str">
        <f>VLOOKUP(F1108,'3-Productie normen'!A:P,16,FALSE)</f>
        <v>L</v>
      </c>
      <c r="S1108" s="335"/>
      <c r="U1108" s="336">
        <f t="shared" si="53"/>
        <v>10560</v>
      </c>
      <c r="V1108" s="2"/>
    </row>
    <row r="1109" spans="1:22" ht="14.1" customHeight="1">
      <c r="A1109" s="75">
        <v>1109</v>
      </c>
      <c r="B1109" s="72" t="s">
        <v>49</v>
      </c>
      <c r="C1109" s="539" t="s">
        <v>508</v>
      </c>
      <c r="D1109" s="415" t="s">
        <v>1502</v>
      </c>
      <c r="E1109" s="72" t="s">
        <v>198</v>
      </c>
      <c r="F1109" s="72" t="s">
        <v>86</v>
      </c>
      <c r="G1109" s="72" t="s">
        <v>1483</v>
      </c>
      <c r="H1109" s="482" t="s">
        <v>382</v>
      </c>
      <c r="I1109" s="537">
        <v>16.600000000000001</v>
      </c>
      <c r="J1109" s="526"/>
      <c r="K1109" s="333">
        <f t="shared" si="51"/>
        <v>200</v>
      </c>
      <c r="L1109" s="534">
        <v>200</v>
      </c>
      <c r="M1109" s="540"/>
      <c r="N1109" s="247" t="e">
        <f>IF(L1109="nio",0,IF(L1109&gt;0,L1109*I1109/P1109,0))*VLOOKUP(B1109,'2-Kosten per locatie'!$A$14:$C$31,3,FALSE)</f>
        <v>#DIV/0!</v>
      </c>
      <c r="O1109" s="247">
        <f>IF(M1109&gt;0,M1109*I1109/Q1109,0)*VLOOKUP(B1109,'2-Kosten per locatie'!$A$14:$C$31,3,FALSE)</f>
        <v>0</v>
      </c>
      <c r="P1109" s="334">
        <f>IF(L1109="nio",0,IF(L1109&gt;0,VLOOKUP(F1109,'3-Productie normen'!A:O,VLOOKUP(L1109,'3-Productie normen'!$B$38:$C$48,2,FALSE),FALSE)))*J1109</f>
        <v>0</v>
      </c>
      <c r="Q1109" s="334">
        <f t="shared" si="52"/>
        <v>0</v>
      </c>
      <c r="R1109" s="335" t="str">
        <f>VLOOKUP(F1109,'3-Productie normen'!A:P,16,FALSE)</f>
        <v>V</v>
      </c>
      <c r="S1109" s="335"/>
      <c r="U1109" s="336">
        <f t="shared" si="53"/>
        <v>3320.0000000000005</v>
      </c>
      <c r="V1109" s="2"/>
    </row>
    <row r="1110" spans="1:22" ht="14.1" customHeight="1">
      <c r="A1110" s="75">
        <v>1110</v>
      </c>
      <c r="B1110" s="72" t="s">
        <v>49</v>
      </c>
      <c r="C1110" s="539" t="s">
        <v>508</v>
      </c>
      <c r="D1110" s="415" t="s">
        <v>1503</v>
      </c>
      <c r="E1110" s="72" t="s">
        <v>1504</v>
      </c>
      <c r="F1110" s="300" t="s">
        <v>100</v>
      </c>
      <c r="G1110" s="72" t="s">
        <v>1505</v>
      </c>
      <c r="H1110" s="482" t="s">
        <v>196</v>
      </c>
      <c r="I1110" s="537">
        <v>132.4</v>
      </c>
      <c r="J1110" s="526"/>
      <c r="K1110" s="333">
        <f t="shared" si="51"/>
        <v>0</v>
      </c>
      <c r="L1110" s="534" t="s">
        <v>147</v>
      </c>
      <c r="M1110" s="540"/>
      <c r="N1110" s="247">
        <f>IF(L1110="nio",0,IF(L1110&gt;0,L1110*I1110/P1110,0))*VLOOKUP(B1110,'2-Kosten per locatie'!$A$14:$C$31,3,FALSE)</f>
        <v>0</v>
      </c>
      <c r="O1110" s="247">
        <f>IF(M1110&gt;0,M1110*I1110/Q1110,0)*VLOOKUP(B1110,'2-Kosten per locatie'!$A$14:$C$31,3,FALSE)</f>
        <v>0</v>
      </c>
      <c r="P1110" s="334">
        <f>IF(L1110="nio",0,IF(L1110&gt;0,VLOOKUP(F1110,'3-Productie normen'!A:O,VLOOKUP(L1110,'3-Productie normen'!$B$38:$C$48,2,FALSE),FALSE)))*J1110</f>
        <v>0</v>
      </c>
      <c r="Q1110" s="334">
        <f t="shared" si="52"/>
        <v>0</v>
      </c>
      <c r="R1110" s="335" t="str">
        <f>VLOOKUP(F1110,'3-Productie normen'!A:P,16,FALSE)</f>
        <v>nvt</v>
      </c>
      <c r="S1110" s="335"/>
      <c r="U1110" s="336">
        <f t="shared" si="53"/>
        <v>0</v>
      </c>
      <c r="V1110" s="2"/>
    </row>
    <row r="1111" spans="1:22" ht="14.1" customHeight="1">
      <c r="A1111" s="75">
        <v>1111</v>
      </c>
      <c r="B1111" s="72" t="s">
        <v>49</v>
      </c>
      <c r="C1111" s="539" t="s">
        <v>508</v>
      </c>
      <c r="D1111" s="415" t="s">
        <v>1506</v>
      </c>
      <c r="E1111" s="72" t="s">
        <v>198</v>
      </c>
      <c r="F1111" s="72" t="s">
        <v>86</v>
      </c>
      <c r="G1111" s="72" t="s">
        <v>1369</v>
      </c>
      <c r="H1111" s="482" t="s">
        <v>237</v>
      </c>
      <c r="I1111" s="537">
        <v>9.6999999999999993</v>
      </c>
      <c r="J1111" s="526"/>
      <c r="K1111" s="333">
        <f t="shared" si="51"/>
        <v>200</v>
      </c>
      <c r="L1111" s="534">
        <v>200</v>
      </c>
      <c r="M1111" s="540"/>
      <c r="N1111" s="247" t="e">
        <f>IF(L1111="nio",0,IF(L1111&gt;0,L1111*I1111/P1111,0))*VLOOKUP(B1111,'2-Kosten per locatie'!$A$14:$C$31,3,FALSE)</f>
        <v>#DIV/0!</v>
      </c>
      <c r="O1111" s="247">
        <f>IF(M1111&gt;0,M1111*I1111/Q1111,0)*VLOOKUP(B1111,'2-Kosten per locatie'!$A$14:$C$31,3,FALSE)</f>
        <v>0</v>
      </c>
      <c r="P1111" s="334">
        <f>IF(L1111="nio",0,IF(L1111&gt;0,VLOOKUP(F1111,'3-Productie normen'!A:O,VLOOKUP(L1111,'3-Productie normen'!$B$38:$C$48,2,FALSE),FALSE)))*J1111</f>
        <v>0</v>
      </c>
      <c r="Q1111" s="334">
        <f t="shared" si="52"/>
        <v>0</v>
      </c>
      <c r="R1111" s="335" t="str">
        <f>VLOOKUP(F1111,'3-Productie normen'!A:P,16,FALSE)</f>
        <v>V</v>
      </c>
      <c r="S1111" s="335"/>
      <c r="U1111" s="336">
        <f t="shared" si="53"/>
        <v>1939.9999999999998</v>
      </c>
      <c r="V1111" s="2"/>
    </row>
    <row r="1112" spans="1:22" ht="14.1" customHeight="1">
      <c r="A1112" s="75">
        <v>1112</v>
      </c>
      <c r="B1112" s="72" t="s">
        <v>49</v>
      </c>
      <c r="C1112" s="539" t="s">
        <v>508</v>
      </c>
      <c r="D1112" s="415" t="s">
        <v>1507</v>
      </c>
      <c r="E1112" s="72" t="s">
        <v>1442</v>
      </c>
      <c r="F1112" s="72" t="s">
        <v>89</v>
      </c>
      <c r="G1112" s="72" t="s">
        <v>1369</v>
      </c>
      <c r="H1112" s="482" t="s">
        <v>237</v>
      </c>
      <c r="I1112" s="537">
        <v>56.7</v>
      </c>
      <c r="J1112" s="526"/>
      <c r="K1112" s="333">
        <f t="shared" si="51"/>
        <v>200</v>
      </c>
      <c r="L1112" s="534">
        <v>200</v>
      </c>
      <c r="M1112" s="540"/>
      <c r="N1112" s="247" t="e">
        <f>IF(L1112="nio",0,IF(L1112&gt;0,L1112*I1112/P1112,0))*VLOOKUP(B1112,'2-Kosten per locatie'!$A$14:$C$31,3,FALSE)</f>
        <v>#DIV/0!</v>
      </c>
      <c r="O1112" s="247">
        <f>IF(M1112&gt;0,M1112*I1112/Q1112,0)*VLOOKUP(B1112,'2-Kosten per locatie'!$A$14:$C$31,3,FALSE)</f>
        <v>0</v>
      </c>
      <c r="P1112" s="334">
        <f>IF(L1112="nio",0,IF(L1112&gt;0,VLOOKUP(F1112,'3-Productie normen'!A:O,VLOOKUP(L1112,'3-Productie normen'!$B$38:$C$48,2,FALSE),FALSE)))*J1112</f>
        <v>0</v>
      </c>
      <c r="Q1112" s="334">
        <f t="shared" si="52"/>
        <v>0</v>
      </c>
      <c r="R1112" s="335" t="str">
        <f>VLOOKUP(F1112,'3-Productie normen'!A:P,16,FALSE)</f>
        <v>L</v>
      </c>
      <c r="S1112" s="335"/>
      <c r="U1112" s="336">
        <f t="shared" si="53"/>
        <v>11340</v>
      </c>
      <c r="V1112" s="2"/>
    </row>
    <row r="1113" spans="1:22" ht="14.1" customHeight="1">
      <c r="A1113" s="75">
        <v>1113</v>
      </c>
      <c r="B1113" s="72" t="s">
        <v>49</v>
      </c>
      <c r="C1113" s="539" t="s">
        <v>508</v>
      </c>
      <c r="D1113" s="415" t="s">
        <v>1508</v>
      </c>
      <c r="E1113" s="72" t="s">
        <v>1442</v>
      </c>
      <c r="F1113" s="72" t="s">
        <v>89</v>
      </c>
      <c r="G1113" s="72" t="s">
        <v>1369</v>
      </c>
      <c r="H1113" s="482" t="s">
        <v>237</v>
      </c>
      <c r="I1113" s="537">
        <v>30</v>
      </c>
      <c r="J1113" s="526"/>
      <c r="K1113" s="333">
        <f t="shared" si="51"/>
        <v>200</v>
      </c>
      <c r="L1113" s="534">
        <v>200</v>
      </c>
      <c r="M1113" s="540"/>
      <c r="N1113" s="247" t="e">
        <f>IF(L1113="nio",0,IF(L1113&gt;0,L1113*I1113/P1113,0))*VLOOKUP(B1113,'2-Kosten per locatie'!$A$14:$C$31,3,FALSE)</f>
        <v>#DIV/0!</v>
      </c>
      <c r="O1113" s="247">
        <f>IF(M1113&gt;0,M1113*I1113/Q1113,0)*VLOOKUP(B1113,'2-Kosten per locatie'!$A$14:$C$31,3,FALSE)</f>
        <v>0</v>
      </c>
      <c r="P1113" s="334">
        <f>IF(L1113="nio",0,IF(L1113&gt;0,VLOOKUP(F1113,'3-Productie normen'!A:O,VLOOKUP(L1113,'3-Productie normen'!$B$38:$C$48,2,FALSE),FALSE)))*J1113</f>
        <v>0</v>
      </c>
      <c r="Q1113" s="334">
        <f t="shared" si="52"/>
        <v>0</v>
      </c>
      <c r="R1113" s="335" t="str">
        <f>VLOOKUP(F1113,'3-Productie normen'!A:P,16,FALSE)</f>
        <v>L</v>
      </c>
      <c r="S1113" s="335"/>
      <c r="U1113" s="336">
        <f t="shared" si="53"/>
        <v>6000</v>
      </c>
      <c r="V1113" s="2"/>
    </row>
    <row r="1114" spans="1:22" ht="14.1" customHeight="1">
      <c r="A1114" s="75">
        <v>1114</v>
      </c>
      <c r="B1114" s="72" t="s">
        <v>50</v>
      </c>
      <c r="C1114" s="539" t="s">
        <v>1509</v>
      </c>
      <c r="D1114" s="415" t="s">
        <v>760</v>
      </c>
      <c r="E1114" s="72" t="s">
        <v>1510</v>
      </c>
      <c r="F1114" s="72" t="s">
        <v>96</v>
      </c>
      <c r="G1114" s="72" t="s">
        <v>1511</v>
      </c>
      <c r="H1114" s="437" t="s">
        <v>196</v>
      </c>
      <c r="I1114" s="537">
        <v>251.46</v>
      </c>
      <c r="J1114" s="526"/>
      <c r="K1114" s="333">
        <f t="shared" si="51"/>
        <v>200</v>
      </c>
      <c r="L1114" s="534">
        <v>200</v>
      </c>
      <c r="M1114" s="540"/>
      <c r="N1114" s="247" t="e">
        <f>IF(L1114="nio",0,IF(L1114&gt;0,L1114*I1114/P1114,0))*VLOOKUP(B1114,'2-Kosten per locatie'!$A$14:$C$31,3,FALSE)</f>
        <v>#DIV/0!</v>
      </c>
      <c r="O1114" s="247">
        <f>IF(M1114&gt;0,M1114*I1114/Q1114,0)*VLOOKUP(B1114,'2-Kosten per locatie'!$A$14:$C$31,3,FALSE)</f>
        <v>0</v>
      </c>
      <c r="P1114" s="334">
        <f>IF(L1114="nio",0,IF(L1114&gt;0,VLOOKUP(F1114,'3-Productie normen'!A:O,VLOOKUP(L1114,'3-Productie normen'!$B$38:$C$48,2,FALSE),FALSE)))*J1114</f>
        <v>0</v>
      </c>
      <c r="Q1114" s="334">
        <f t="shared" si="52"/>
        <v>0</v>
      </c>
      <c r="R1114" s="335" t="str">
        <f>VLOOKUP(F1114,'3-Productie normen'!A:P,16,FALSE)</f>
        <v>V</v>
      </c>
      <c r="S1114" s="335"/>
      <c r="U1114" s="336">
        <f t="shared" si="53"/>
        <v>50292</v>
      </c>
      <c r="V1114" s="2"/>
    </row>
    <row r="1115" spans="1:22" ht="14.1" customHeight="1">
      <c r="A1115" s="75">
        <v>1115</v>
      </c>
      <c r="B1115" s="72" t="s">
        <v>50</v>
      </c>
      <c r="C1115" s="539" t="s">
        <v>1509</v>
      </c>
      <c r="D1115" s="415" t="s">
        <v>1512</v>
      </c>
      <c r="E1115" s="72" t="s">
        <v>1513</v>
      </c>
      <c r="F1115" s="300" t="s">
        <v>100</v>
      </c>
      <c r="G1115" s="72"/>
      <c r="H1115" s="482" t="s">
        <v>196</v>
      </c>
      <c r="I1115" s="537">
        <v>39.78</v>
      </c>
      <c r="J1115" s="526"/>
      <c r="K1115" s="333">
        <f t="shared" si="51"/>
        <v>0</v>
      </c>
      <c r="L1115" s="534" t="s">
        <v>147</v>
      </c>
      <c r="M1115" s="540"/>
      <c r="N1115" s="247">
        <f>IF(L1115="nio",0,IF(L1115&gt;0,L1115*I1115/P1115,0))*VLOOKUP(B1115,'2-Kosten per locatie'!$A$14:$C$31,3,FALSE)</f>
        <v>0</v>
      </c>
      <c r="O1115" s="247">
        <f>IF(M1115&gt;0,M1115*I1115/Q1115,0)*VLOOKUP(B1115,'2-Kosten per locatie'!$A$14:$C$31,3,FALSE)</f>
        <v>0</v>
      </c>
      <c r="P1115" s="334">
        <f>IF(L1115="nio",0,IF(L1115&gt;0,VLOOKUP(F1115,'3-Productie normen'!A:O,VLOOKUP(L1115,'3-Productie normen'!$B$38:$C$48,2,FALSE),FALSE)))*J1115</f>
        <v>0</v>
      </c>
      <c r="Q1115" s="334">
        <f t="shared" si="52"/>
        <v>0</v>
      </c>
      <c r="R1115" s="335" t="str">
        <f>VLOOKUP(F1115,'3-Productie normen'!A:P,16,FALSE)</f>
        <v>nvt</v>
      </c>
      <c r="S1115" s="335"/>
      <c r="U1115" s="336">
        <f t="shared" si="53"/>
        <v>0</v>
      </c>
      <c r="V1115" s="2"/>
    </row>
    <row r="1116" spans="1:22" ht="14.1" customHeight="1">
      <c r="A1116" s="75">
        <v>1116</v>
      </c>
      <c r="B1116" s="72" t="s">
        <v>50</v>
      </c>
      <c r="C1116" s="539" t="s">
        <v>1509</v>
      </c>
      <c r="D1116" s="415"/>
      <c r="E1116" s="72" t="s">
        <v>1514</v>
      </c>
      <c r="F1116" s="72" t="s">
        <v>97</v>
      </c>
      <c r="G1116" s="72" t="s">
        <v>382</v>
      </c>
      <c r="H1116" s="482" t="s">
        <v>382</v>
      </c>
      <c r="I1116" s="537">
        <v>11.54</v>
      </c>
      <c r="J1116" s="526"/>
      <c r="K1116" s="333">
        <f t="shared" si="51"/>
        <v>40</v>
      </c>
      <c r="L1116" s="534">
        <v>40</v>
      </c>
      <c r="M1116" s="540"/>
      <c r="N1116" s="247" t="e">
        <f>IF(L1116="nio",0,IF(L1116&gt;0,L1116*I1116/P1116,0))*VLOOKUP(B1116,'2-Kosten per locatie'!$A$14:$C$31,3,FALSE)</f>
        <v>#DIV/0!</v>
      </c>
      <c r="O1116" s="247">
        <f>IF(M1116&gt;0,M1116*I1116/Q1116,0)*VLOOKUP(B1116,'2-Kosten per locatie'!$A$14:$C$31,3,FALSE)</f>
        <v>0</v>
      </c>
      <c r="P1116" s="334">
        <f>IF(L1116="nio",0,IF(L1116&gt;0,VLOOKUP(F1116,'3-Productie normen'!A:O,VLOOKUP(L1116,'3-Productie normen'!$B$38:$C$48,2,FALSE),FALSE)))*J1116</f>
        <v>0</v>
      </c>
      <c r="Q1116" s="334">
        <f t="shared" si="52"/>
        <v>0</v>
      </c>
      <c r="R1116" s="335" t="str">
        <f>VLOOKUP(F1116,'3-Productie normen'!A:P,16,FALSE)</f>
        <v>V</v>
      </c>
      <c r="S1116" s="335"/>
      <c r="U1116" s="336">
        <f t="shared" si="53"/>
        <v>461.59999999999997</v>
      </c>
      <c r="V1116" s="2"/>
    </row>
    <row r="1117" spans="1:22" ht="14.1" customHeight="1">
      <c r="A1117" s="75">
        <v>1117</v>
      </c>
      <c r="B1117" s="72" t="s">
        <v>50</v>
      </c>
      <c r="C1117" s="539" t="s">
        <v>1509</v>
      </c>
      <c r="D1117" s="415" t="s">
        <v>1515</v>
      </c>
      <c r="E1117" s="72" t="s">
        <v>589</v>
      </c>
      <c r="F1117" s="72" t="s">
        <v>88</v>
      </c>
      <c r="G1117" s="72" t="s">
        <v>207</v>
      </c>
      <c r="H1117" s="482" t="s">
        <v>196</v>
      </c>
      <c r="I1117" s="537">
        <v>35.450000000000003</v>
      </c>
      <c r="J1117" s="526"/>
      <c r="K1117" s="333">
        <f t="shared" si="51"/>
        <v>200</v>
      </c>
      <c r="L1117" s="534">
        <v>200</v>
      </c>
      <c r="M1117" s="540"/>
      <c r="N1117" s="247" t="e">
        <f>IF(L1117="nio",0,IF(L1117&gt;0,L1117*I1117/P1117,0))*VLOOKUP(B1117,'2-Kosten per locatie'!$A$14:$C$31,3,FALSE)</f>
        <v>#DIV/0!</v>
      </c>
      <c r="O1117" s="247">
        <f>IF(M1117&gt;0,M1117*I1117/Q1117,0)*VLOOKUP(B1117,'2-Kosten per locatie'!$A$14:$C$31,3,FALSE)</f>
        <v>0</v>
      </c>
      <c r="P1117" s="334">
        <f>IF(L1117="nio",0,IF(L1117&gt;0,VLOOKUP(F1117,'3-Productie normen'!A:O,VLOOKUP(L1117,'3-Productie normen'!$B$38:$C$48,2,FALSE),FALSE)))*J1117</f>
        <v>0</v>
      </c>
      <c r="Q1117" s="334">
        <f t="shared" si="52"/>
        <v>0</v>
      </c>
      <c r="R1117" s="335" t="str">
        <f>VLOOKUP(F1117,'3-Productie normen'!A:P,16,FALSE)</f>
        <v>S</v>
      </c>
      <c r="S1117" s="335"/>
      <c r="U1117" s="336">
        <f t="shared" si="53"/>
        <v>7090.0000000000009</v>
      </c>
      <c r="V1117" s="2"/>
    </row>
    <row r="1118" spans="1:22" ht="14.1" customHeight="1">
      <c r="A1118" s="75">
        <v>1118</v>
      </c>
      <c r="B1118" s="72" t="s">
        <v>50</v>
      </c>
      <c r="C1118" s="539" t="s">
        <v>1509</v>
      </c>
      <c r="D1118" s="415" t="s">
        <v>1516</v>
      </c>
      <c r="E1118" s="72" t="s">
        <v>1517</v>
      </c>
      <c r="F1118" s="72" t="s">
        <v>95</v>
      </c>
      <c r="G1118" s="72" t="s">
        <v>207</v>
      </c>
      <c r="H1118" s="482" t="s">
        <v>187</v>
      </c>
      <c r="I1118" s="537">
        <v>20.170000000000002</v>
      </c>
      <c r="J1118" s="526"/>
      <c r="K1118" s="333">
        <f t="shared" si="51"/>
        <v>400</v>
      </c>
      <c r="L1118" s="534">
        <v>200</v>
      </c>
      <c r="M1118" s="540">
        <v>200</v>
      </c>
      <c r="N1118" s="247" t="e">
        <f>IF(L1118="nio",0,IF(L1118&gt;0,L1118*I1118/P1118,0))*VLOOKUP(B1118,'2-Kosten per locatie'!$A$14:$C$31,3,FALSE)</f>
        <v>#DIV/0!</v>
      </c>
      <c r="O1118" s="247" t="e">
        <f>IF(M1118&gt;0,M1118*I1118/Q1118,0)*VLOOKUP(B1118,'2-Kosten per locatie'!$A$14:$C$31,3,FALSE)</f>
        <v>#DIV/0!</v>
      </c>
      <c r="P1118" s="334">
        <f>IF(L1118="nio",0,IF(L1118&gt;0,VLOOKUP(F1118,'3-Productie normen'!A:O,VLOOKUP(L1118,'3-Productie normen'!$B$38:$C$48,2,FALSE),FALSE)))*J1118</f>
        <v>0</v>
      </c>
      <c r="Q1118" s="334">
        <f t="shared" si="52"/>
        <v>0</v>
      </c>
      <c r="R1118" s="335" t="str">
        <f>VLOOKUP(F1118,'3-Productie normen'!A:P,16,FALSE)</f>
        <v>S</v>
      </c>
      <c r="S1118" s="335"/>
      <c r="U1118" s="336">
        <f t="shared" si="53"/>
        <v>8068.0000000000009</v>
      </c>
      <c r="V1118" s="2"/>
    </row>
    <row r="1119" spans="1:22" ht="14.1" customHeight="1">
      <c r="A1119" s="75">
        <v>1119</v>
      </c>
      <c r="B1119" s="72" t="s">
        <v>50</v>
      </c>
      <c r="C1119" s="539" t="s">
        <v>1509</v>
      </c>
      <c r="D1119" s="415" t="s">
        <v>1518</v>
      </c>
      <c r="E1119" s="72" t="s">
        <v>1519</v>
      </c>
      <c r="F1119" s="316" t="s">
        <v>82</v>
      </c>
      <c r="G1119" s="72" t="s">
        <v>207</v>
      </c>
      <c r="H1119" s="482" t="s">
        <v>196</v>
      </c>
      <c r="I1119" s="537">
        <v>18.7</v>
      </c>
      <c r="J1119" s="526"/>
      <c r="K1119" s="333">
        <f t="shared" si="51"/>
        <v>200</v>
      </c>
      <c r="L1119" s="534">
        <v>200</v>
      </c>
      <c r="M1119" s="540"/>
      <c r="N1119" s="247" t="e">
        <f>IF(L1119="nio",0,IF(L1119&gt;0,L1119*I1119/P1119,0))*VLOOKUP(B1119,'2-Kosten per locatie'!$A$14:$C$31,3,FALSE)</f>
        <v>#DIV/0!</v>
      </c>
      <c r="O1119" s="247">
        <f>IF(M1119&gt;0,M1119*I1119/Q1119,0)*VLOOKUP(B1119,'2-Kosten per locatie'!$A$14:$C$31,3,FALSE)</f>
        <v>0</v>
      </c>
      <c r="P1119" s="334">
        <f>IF(L1119="nio",0,IF(L1119&gt;0,VLOOKUP(F1119,'3-Productie normen'!A:O,VLOOKUP(L1119,'3-Productie normen'!$B$38:$C$48,2,FALSE),FALSE)))*J1119</f>
        <v>0</v>
      </c>
      <c r="Q1119" s="334">
        <f t="shared" si="52"/>
        <v>0</v>
      </c>
      <c r="R1119" s="335" t="str">
        <f>VLOOKUP(F1119,'3-Productie normen'!A:P,16,FALSE)</f>
        <v>S</v>
      </c>
      <c r="S1119" s="335"/>
      <c r="U1119" s="336">
        <f t="shared" si="53"/>
        <v>3740</v>
      </c>
      <c r="V1119" s="2"/>
    </row>
    <row r="1120" spans="1:22" ht="14.1" customHeight="1">
      <c r="A1120" s="75">
        <v>1120</v>
      </c>
      <c r="B1120" s="72" t="s">
        <v>50</v>
      </c>
      <c r="C1120" s="539" t="s">
        <v>1509</v>
      </c>
      <c r="D1120" s="415"/>
      <c r="E1120" s="72" t="s">
        <v>1520</v>
      </c>
      <c r="F1120" s="72" t="s">
        <v>86</v>
      </c>
      <c r="G1120" s="72" t="s">
        <v>207</v>
      </c>
      <c r="H1120" s="482" t="s">
        <v>196</v>
      </c>
      <c r="I1120" s="537">
        <v>17.61</v>
      </c>
      <c r="J1120" s="526"/>
      <c r="K1120" s="333">
        <f t="shared" si="51"/>
        <v>200</v>
      </c>
      <c r="L1120" s="534">
        <v>200</v>
      </c>
      <c r="M1120" s="540"/>
      <c r="N1120" s="247" t="e">
        <f>IF(L1120="nio",0,IF(L1120&gt;0,L1120*I1120/P1120,0))*VLOOKUP(B1120,'2-Kosten per locatie'!$A$14:$C$31,3,FALSE)</f>
        <v>#DIV/0!</v>
      </c>
      <c r="O1120" s="247">
        <f>IF(M1120&gt;0,M1120*I1120/Q1120,0)*VLOOKUP(B1120,'2-Kosten per locatie'!$A$14:$C$31,3,FALSE)</f>
        <v>0</v>
      </c>
      <c r="P1120" s="334">
        <f>IF(L1120="nio",0,IF(L1120&gt;0,VLOOKUP(F1120,'3-Productie normen'!A:O,VLOOKUP(L1120,'3-Productie normen'!$B$38:$C$48,2,FALSE),FALSE)))*J1120</f>
        <v>0</v>
      </c>
      <c r="Q1120" s="334">
        <f t="shared" si="52"/>
        <v>0</v>
      </c>
      <c r="R1120" s="335" t="str">
        <f>VLOOKUP(F1120,'3-Productie normen'!A:P,16,FALSE)</f>
        <v>V</v>
      </c>
      <c r="S1120" s="335"/>
      <c r="U1120" s="336">
        <f t="shared" si="53"/>
        <v>3522</v>
      </c>
      <c r="V1120" s="2"/>
    </row>
    <row r="1121" spans="1:22" ht="14.1" customHeight="1">
      <c r="A1121" s="75">
        <v>1121</v>
      </c>
      <c r="B1121" s="72" t="s">
        <v>50</v>
      </c>
      <c r="C1121" s="539" t="s">
        <v>135</v>
      </c>
      <c r="D1121" s="415" t="s">
        <v>1521</v>
      </c>
      <c r="E1121" s="72" t="s">
        <v>632</v>
      </c>
      <c r="F1121" s="72" t="s">
        <v>86</v>
      </c>
      <c r="G1121" s="72" t="s">
        <v>236</v>
      </c>
      <c r="H1121" s="482" t="s">
        <v>237</v>
      </c>
      <c r="I1121" s="537">
        <v>7.1</v>
      </c>
      <c r="J1121" s="526"/>
      <c r="K1121" s="333">
        <f t="shared" si="51"/>
        <v>200</v>
      </c>
      <c r="L1121" s="534">
        <v>200</v>
      </c>
      <c r="M1121" s="540"/>
      <c r="N1121" s="247" t="e">
        <f>IF(L1121="nio",0,IF(L1121&gt;0,L1121*I1121/P1121,0))*VLOOKUP(B1121,'2-Kosten per locatie'!$A$14:$C$31,3,FALSE)</f>
        <v>#DIV/0!</v>
      </c>
      <c r="O1121" s="247">
        <f>IF(M1121&gt;0,M1121*I1121/Q1121,0)*VLOOKUP(B1121,'2-Kosten per locatie'!$A$14:$C$31,3,FALSE)</f>
        <v>0</v>
      </c>
      <c r="P1121" s="334">
        <f>IF(L1121="nio",0,IF(L1121&gt;0,VLOOKUP(F1121,'3-Productie normen'!A:O,VLOOKUP(L1121,'3-Productie normen'!$B$38:$C$48,2,FALSE),FALSE)))*J1121</f>
        <v>0</v>
      </c>
      <c r="Q1121" s="334">
        <f t="shared" si="52"/>
        <v>0</v>
      </c>
      <c r="R1121" s="335" t="str">
        <f>VLOOKUP(F1121,'3-Productie normen'!A:P,16,FALSE)</f>
        <v>V</v>
      </c>
      <c r="S1121" s="335"/>
      <c r="U1121" s="336">
        <f t="shared" si="53"/>
        <v>1420</v>
      </c>
      <c r="V1121" s="2"/>
    </row>
    <row r="1122" spans="1:22" ht="14.1" customHeight="1">
      <c r="A1122" s="75">
        <v>1122</v>
      </c>
      <c r="B1122" s="72" t="s">
        <v>50</v>
      </c>
      <c r="C1122" s="539" t="s">
        <v>135</v>
      </c>
      <c r="D1122" s="415" t="s">
        <v>77</v>
      </c>
      <c r="E1122" s="72" t="s">
        <v>1235</v>
      </c>
      <c r="F1122" s="72" t="s">
        <v>84</v>
      </c>
      <c r="G1122" s="72" t="s">
        <v>236</v>
      </c>
      <c r="H1122" s="482" t="s">
        <v>237</v>
      </c>
      <c r="I1122" s="537">
        <v>9.3699999999999992</v>
      </c>
      <c r="J1122" s="526"/>
      <c r="K1122" s="333">
        <f t="shared" si="51"/>
        <v>200</v>
      </c>
      <c r="L1122" s="534">
        <v>200</v>
      </c>
      <c r="M1122" s="540"/>
      <c r="N1122" s="247" t="e">
        <f>IF(L1122="nio",0,IF(L1122&gt;0,L1122*I1122/P1122,0))*VLOOKUP(B1122,'2-Kosten per locatie'!$A$14:$C$31,3,FALSE)</f>
        <v>#DIV/0!</v>
      </c>
      <c r="O1122" s="247">
        <f>IF(M1122&gt;0,M1122*I1122/Q1122,0)*VLOOKUP(B1122,'2-Kosten per locatie'!$A$14:$C$31,3,FALSE)</f>
        <v>0</v>
      </c>
      <c r="P1122" s="334">
        <f>IF(L1122="nio",0,IF(L1122&gt;0,VLOOKUP(F1122,'3-Productie normen'!A:O,VLOOKUP(L1122,'3-Productie normen'!$B$38:$C$48,2,FALSE),FALSE)))*J1122</f>
        <v>0</v>
      </c>
      <c r="Q1122" s="334">
        <f t="shared" si="52"/>
        <v>0</v>
      </c>
      <c r="R1122" s="335" t="str">
        <f>VLOOKUP(F1122,'3-Productie normen'!A:P,16,FALSE)</f>
        <v>V</v>
      </c>
      <c r="S1122" s="335"/>
      <c r="U1122" s="336">
        <f t="shared" si="53"/>
        <v>1873.9999999999998</v>
      </c>
      <c r="V1122" s="2"/>
    </row>
    <row r="1123" spans="1:22" ht="14.1" customHeight="1">
      <c r="A1123" s="75">
        <v>1123</v>
      </c>
      <c r="B1123" s="72" t="s">
        <v>50</v>
      </c>
      <c r="C1123" s="539" t="s">
        <v>135</v>
      </c>
      <c r="D1123" s="415" t="s">
        <v>1522</v>
      </c>
      <c r="E1123" s="72" t="s">
        <v>632</v>
      </c>
      <c r="F1123" s="72" t="s">
        <v>86</v>
      </c>
      <c r="G1123" s="72" t="s">
        <v>207</v>
      </c>
      <c r="H1123" s="482" t="s">
        <v>196</v>
      </c>
      <c r="I1123" s="537">
        <v>95.49</v>
      </c>
      <c r="J1123" s="526"/>
      <c r="K1123" s="333">
        <f t="shared" si="51"/>
        <v>200</v>
      </c>
      <c r="L1123" s="534">
        <v>200</v>
      </c>
      <c r="M1123" s="540"/>
      <c r="N1123" s="247" t="e">
        <f>IF(L1123="nio",0,IF(L1123&gt;0,L1123*I1123/P1123,0))*VLOOKUP(B1123,'2-Kosten per locatie'!$A$14:$C$31,3,FALSE)</f>
        <v>#DIV/0!</v>
      </c>
      <c r="O1123" s="247">
        <f>IF(M1123&gt;0,M1123*I1123/Q1123,0)*VLOOKUP(B1123,'2-Kosten per locatie'!$A$14:$C$31,3,FALSE)</f>
        <v>0</v>
      </c>
      <c r="P1123" s="334">
        <f>IF(L1123="nio",0,IF(L1123&gt;0,VLOOKUP(F1123,'3-Productie normen'!A:O,VLOOKUP(L1123,'3-Productie normen'!$B$38:$C$48,2,FALSE),FALSE)))*J1123</f>
        <v>0</v>
      </c>
      <c r="Q1123" s="334">
        <f t="shared" si="52"/>
        <v>0</v>
      </c>
      <c r="R1123" s="335" t="str">
        <f>VLOOKUP(F1123,'3-Productie normen'!A:P,16,FALSE)</f>
        <v>V</v>
      </c>
      <c r="S1123" s="335"/>
      <c r="U1123" s="336">
        <f t="shared" si="53"/>
        <v>19098</v>
      </c>
      <c r="V1123" s="2"/>
    </row>
    <row r="1124" spans="1:22" ht="14.1" customHeight="1">
      <c r="A1124" s="75">
        <v>1124</v>
      </c>
      <c r="B1124" s="72" t="s">
        <v>50</v>
      </c>
      <c r="C1124" s="539" t="s">
        <v>135</v>
      </c>
      <c r="D1124" s="415" t="s">
        <v>1512</v>
      </c>
      <c r="E1124" s="72" t="s">
        <v>632</v>
      </c>
      <c r="F1124" s="72" t="s">
        <v>86</v>
      </c>
      <c r="G1124" s="72" t="s">
        <v>207</v>
      </c>
      <c r="H1124" s="482" t="s">
        <v>196</v>
      </c>
      <c r="I1124" s="537">
        <v>61.09</v>
      </c>
      <c r="J1124" s="526"/>
      <c r="K1124" s="333">
        <f t="shared" si="51"/>
        <v>200</v>
      </c>
      <c r="L1124" s="534">
        <v>200</v>
      </c>
      <c r="M1124" s="540"/>
      <c r="N1124" s="247" t="e">
        <f>IF(L1124="nio",0,IF(L1124&gt;0,L1124*I1124/P1124,0))*VLOOKUP(B1124,'2-Kosten per locatie'!$A$14:$C$31,3,FALSE)</f>
        <v>#DIV/0!</v>
      </c>
      <c r="O1124" s="247">
        <f>IF(M1124&gt;0,M1124*I1124/Q1124,0)*VLOOKUP(B1124,'2-Kosten per locatie'!$A$14:$C$31,3,FALSE)</f>
        <v>0</v>
      </c>
      <c r="P1124" s="334">
        <f>IF(L1124="nio",0,IF(L1124&gt;0,VLOOKUP(F1124,'3-Productie normen'!A:O,VLOOKUP(L1124,'3-Productie normen'!$B$38:$C$48,2,FALSE),FALSE)))*J1124</f>
        <v>0</v>
      </c>
      <c r="Q1124" s="334">
        <f t="shared" si="52"/>
        <v>0</v>
      </c>
      <c r="R1124" s="335" t="str">
        <f>VLOOKUP(F1124,'3-Productie normen'!A:P,16,FALSE)</f>
        <v>V</v>
      </c>
      <c r="S1124" s="335"/>
      <c r="U1124" s="336">
        <f t="shared" si="53"/>
        <v>12218</v>
      </c>
      <c r="V1124" s="2"/>
    </row>
    <row r="1125" spans="1:22" ht="14.1" customHeight="1">
      <c r="A1125" s="75">
        <v>1125</v>
      </c>
      <c r="B1125" s="72" t="s">
        <v>50</v>
      </c>
      <c r="C1125" s="539" t="s">
        <v>135</v>
      </c>
      <c r="D1125" s="415" t="s">
        <v>1523</v>
      </c>
      <c r="E1125" s="72" t="s">
        <v>632</v>
      </c>
      <c r="F1125" s="72" t="s">
        <v>86</v>
      </c>
      <c r="G1125" s="72" t="s">
        <v>207</v>
      </c>
      <c r="H1125" s="482" t="s">
        <v>196</v>
      </c>
      <c r="I1125" s="537">
        <v>140.63</v>
      </c>
      <c r="J1125" s="526"/>
      <c r="K1125" s="333">
        <f t="shared" si="51"/>
        <v>200</v>
      </c>
      <c r="L1125" s="534">
        <v>200</v>
      </c>
      <c r="M1125" s="540"/>
      <c r="N1125" s="247" t="e">
        <f>IF(L1125="nio",0,IF(L1125&gt;0,L1125*I1125/P1125,0))*VLOOKUP(B1125,'2-Kosten per locatie'!$A$14:$C$31,3,FALSE)</f>
        <v>#DIV/0!</v>
      </c>
      <c r="O1125" s="247">
        <f>IF(M1125&gt;0,M1125*I1125/Q1125,0)*VLOOKUP(B1125,'2-Kosten per locatie'!$A$14:$C$31,3,FALSE)</f>
        <v>0</v>
      </c>
      <c r="P1125" s="334">
        <f>IF(L1125="nio",0,IF(L1125&gt;0,VLOOKUP(F1125,'3-Productie normen'!A:O,VLOOKUP(L1125,'3-Productie normen'!$B$38:$C$48,2,FALSE),FALSE)))*J1125</f>
        <v>0</v>
      </c>
      <c r="Q1125" s="334">
        <f t="shared" si="52"/>
        <v>0</v>
      </c>
      <c r="R1125" s="335" t="str">
        <f>VLOOKUP(F1125,'3-Productie normen'!A:P,16,FALSE)</f>
        <v>V</v>
      </c>
      <c r="S1125" s="335"/>
      <c r="U1125" s="336">
        <f t="shared" si="53"/>
        <v>28126</v>
      </c>
      <c r="V1125" s="2"/>
    </row>
    <row r="1126" spans="1:22" ht="14.1" customHeight="1">
      <c r="A1126" s="75">
        <v>1126</v>
      </c>
      <c r="B1126" s="72" t="s">
        <v>50</v>
      </c>
      <c r="C1126" s="539" t="s">
        <v>135</v>
      </c>
      <c r="D1126" s="415" t="s">
        <v>1523</v>
      </c>
      <c r="E1126" s="72" t="s">
        <v>632</v>
      </c>
      <c r="F1126" s="72" t="s">
        <v>86</v>
      </c>
      <c r="G1126" s="72" t="s">
        <v>207</v>
      </c>
      <c r="H1126" s="482" t="s">
        <v>196</v>
      </c>
      <c r="I1126" s="537">
        <v>39.42</v>
      </c>
      <c r="J1126" s="526"/>
      <c r="K1126" s="333">
        <f t="shared" si="51"/>
        <v>200</v>
      </c>
      <c r="L1126" s="534">
        <v>200</v>
      </c>
      <c r="M1126" s="540"/>
      <c r="N1126" s="247" t="e">
        <f>IF(L1126="nio",0,IF(L1126&gt;0,L1126*I1126/P1126,0))*VLOOKUP(B1126,'2-Kosten per locatie'!$A$14:$C$31,3,FALSE)</f>
        <v>#DIV/0!</v>
      </c>
      <c r="O1126" s="247">
        <f>IF(M1126&gt;0,M1126*I1126/Q1126,0)*VLOOKUP(B1126,'2-Kosten per locatie'!$A$14:$C$31,3,FALSE)</f>
        <v>0</v>
      </c>
      <c r="P1126" s="334">
        <f>IF(L1126="nio",0,IF(L1126&gt;0,VLOOKUP(F1126,'3-Productie normen'!A:O,VLOOKUP(L1126,'3-Productie normen'!$B$38:$C$48,2,FALSE),FALSE)))*J1126</f>
        <v>0</v>
      </c>
      <c r="Q1126" s="334">
        <f t="shared" si="52"/>
        <v>0</v>
      </c>
      <c r="R1126" s="335" t="str">
        <f>VLOOKUP(F1126,'3-Productie normen'!A:P,16,FALSE)</f>
        <v>V</v>
      </c>
      <c r="S1126" s="335"/>
      <c r="U1126" s="336">
        <f t="shared" si="53"/>
        <v>7884</v>
      </c>
      <c r="V1126" s="2"/>
    </row>
    <row r="1127" spans="1:22" ht="14.1" customHeight="1">
      <c r="A1127" s="75">
        <v>1127</v>
      </c>
      <c r="B1127" s="72" t="s">
        <v>50</v>
      </c>
      <c r="C1127" s="539" t="s">
        <v>135</v>
      </c>
      <c r="D1127" s="415" t="s">
        <v>1524</v>
      </c>
      <c r="E1127" s="72" t="s">
        <v>632</v>
      </c>
      <c r="F1127" s="72" t="s">
        <v>86</v>
      </c>
      <c r="G1127" s="72" t="s">
        <v>207</v>
      </c>
      <c r="H1127" s="482" t="s">
        <v>196</v>
      </c>
      <c r="I1127" s="537">
        <v>56.85</v>
      </c>
      <c r="J1127" s="526"/>
      <c r="K1127" s="333">
        <f t="shared" si="51"/>
        <v>200</v>
      </c>
      <c r="L1127" s="534">
        <v>200</v>
      </c>
      <c r="M1127" s="540"/>
      <c r="N1127" s="247" t="e">
        <f>IF(L1127="nio",0,IF(L1127&gt;0,L1127*I1127/P1127,0))*VLOOKUP(B1127,'2-Kosten per locatie'!$A$14:$C$31,3,FALSE)</f>
        <v>#DIV/0!</v>
      </c>
      <c r="O1127" s="247">
        <f>IF(M1127&gt;0,M1127*I1127/Q1127,0)*VLOOKUP(B1127,'2-Kosten per locatie'!$A$14:$C$31,3,FALSE)</f>
        <v>0</v>
      </c>
      <c r="P1127" s="334">
        <f>IF(L1127="nio",0,IF(L1127&gt;0,VLOOKUP(F1127,'3-Productie normen'!A:O,VLOOKUP(L1127,'3-Productie normen'!$B$38:$C$48,2,FALSE),FALSE)))*J1127</f>
        <v>0</v>
      </c>
      <c r="Q1127" s="334">
        <f t="shared" si="52"/>
        <v>0</v>
      </c>
      <c r="R1127" s="335" t="str">
        <f>VLOOKUP(F1127,'3-Productie normen'!A:P,16,FALSE)</f>
        <v>V</v>
      </c>
      <c r="S1127" s="335"/>
      <c r="U1127" s="336">
        <f t="shared" si="53"/>
        <v>11370</v>
      </c>
      <c r="V1127" s="2"/>
    </row>
    <row r="1128" spans="1:22" ht="14.1" customHeight="1">
      <c r="A1128" s="75">
        <v>1128</v>
      </c>
      <c r="B1128" s="72" t="s">
        <v>50</v>
      </c>
      <c r="C1128" s="539" t="s">
        <v>135</v>
      </c>
      <c r="D1128" s="415" t="s">
        <v>1525</v>
      </c>
      <c r="E1128" s="72" t="s">
        <v>1526</v>
      </c>
      <c r="F1128" s="72" t="s">
        <v>86</v>
      </c>
      <c r="G1128" s="72" t="s">
        <v>207</v>
      </c>
      <c r="H1128" s="482" t="s">
        <v>196</v>
      </c>
      <c r="I1128" s="537">
        <v>55.44</v>
      </c>
      <c r="J1128" s="526"/>
      <c r="K1128" s="333">
        <f t="shared" si="51"/>
        <v>200</v>
      </c>
      <c r="L1128" s="534">
        <v>200</v>
      </c>
      <c r="M1128" s="540"/>
      <c r="N1128" s="247" t="e">
        <f>IF(L1128="nio",0,IF(L1128&gt;0,L1128*I1128/P1128,0))*VLOOKUP(B1128,'2-Kosten per locatie'!$A$14:$C$31,3,FALSE)</f>
        <v>#DIV/0!</v>
      </c>
      <c r="O1128" s="247">
        <f>IF(M1128&gt;0,M1128*I1128/Q1128,0)*VLOOKUP(B1128,'2-Kosten per locatie'!$A$14:$C$31,3,FALSE)</f>
        <v>0</v>
      </c>
      <c r="P1128" s="334">
        <f>IF(L1128="nio",0,IF(L1128&gt;0,VLOOKUP(F1128,'3-Productie normen'!A:O,VLOOKUP(L1128,'3-Productie normen'!$B$38:$C$48,2,FALSE),FALSE)))*J1128</f>
        <v>0</v>
      </c>
      <c r="Q1128" s="334">
        <f t="shared" si="52"/>
        <v>0</v>
      </c>
      <c r="R1128" s="335" t="str">
        <f>VLOOKUP(F1128,'3-Productie normen'!A:P,16,FALSE)</f>
        <v>V</v>
      </c>
      <c r="S1128" s="335"/>
      <c r="U1128" s="336">
        <f t="shared" si="53"/>
        <v>11088</v>
      </c>
      <c r="V1128" s="2"/>
    </row>
    <row r="1129" spans="1:22" ht="14.1" customHeight="1">
      <c r="A1129" s="75">
        <v>1129</v>
      </c>
      <c r="B1129" s="72" t="s">
        <v>50</v>
      </c>
      <c r="C1129" s="539" t="s">
        <v>135</v>
      </c>
      <c r="D1129" s="415" t="s">
        <v>1527</v>
      </c>
      <c r="E1129" s="72" t="s">
        <v>1528</v>
      </c>
      <c r="F1129" s="72" t="s">
        <v>78</v>
      </c>
      <c r="G1129" s="72" t="s">
        <v>207</v>
      </c>
      <c r="H1129" s="482" t="s">
        <v>196</v>
      </c>
      <c r="I1129" s="537">
        <v>126.05</v>
      </c>
      <c r="J1129" s="526"/>
      <c r="K1129" s="333">
        <f t="shared" si="51"/>
        <v>200</v>
      </c>
      <c r="L1129" s="534">
        <v>200</v>
      </c>
      <c r="M1129" s="540"/>
      <c r="N1129" s="247" t="e">
        <f>IF(L1129="nio",0,IF(L1129&gt;0,L1129*I1129/P1129,0))*VLOOKUP(B1129,'2-Kosten per locatie'!$A$14:$C$31,3,FALSE)</f>
        <v>#DIV/0!</v>
      </c>
      <c r="O1129" s="247">
        <f>IF(M1129&gt;0,M1129*I1129/Q1129,0)*VLOOKUP(B1129,'2-Kosten per locatie'!$A$14:$C$31,3,FALSE)</f>
        <v>0</v>
      </c>
      <c r="P1129" s="334">
        <f>IF(L1129="nio",0,IF(L1129&gt;0,VLOOKUP(F1129,'3-Productie normen'!A:O,VLOOKUP(L1129,'3-Productie normen'!$B$38:$C$48,2,FALSE),FALSE)))*J1129</f>
        <v>0</v>
      </c>
      <c r="Q1129" s="334">
        <f t="shared" si="52"/>
        <v>0</v>
      </c>
      <c r="R1129" s="335" t="str">
        <f>VLOOKUP(F1129,'3-Productie normen'!A:P,16,FALSE)</f>
        <v>V</v>
      </c>
      <c r="S1129" s="335"/>
      <c r="U1129" s="336">
        <f t="shared" si="53"/>
        <v>25210</v>
      </c>
      <c r="V1129" s="2"/>
    </row>
    <row r="1130" spans="1:22" ht="14.1" customHeight="1">
      <c r="A1130" s="75">
        <v>1130</v>
      </c>
      <c r="B1130" s="72" t="s">
        <v>50</v>
      </c>
      <c r="C1130" s="539" t="s">
        <v>135</v>
      </c>
      <c r="D1130" s="415" t="s">
        <v>1527</v>
      </c>
      <c r="E1130" s="72" t="s">
        <v>1528</v>
      </c>
      <c r="F1130" s="72" t="s">
        <v>78</v>
      </c>
      <c r="G1130" s="72" t="s">
        <v>1529</v>
      </c>
      <c r="H1130" s="482" t="s">
        <v>138</v>
      </c>
      <c r="I1130" s="537">
        <v>185</v>
      </c>
      <c r="J1130" s="526"/>
      <c r="K1130" s="333">
        <f t="shared" si="51"/>
        <v>200</v>
      </c>
      <c r="L1130" s="534">
        <v>200</v>
      </c>
      <c r="M1130" s="540"/>
      <c r="N1130" s="247" t="e">
        <f>IF(L1130="nio",0,IF(L1130&gt;0,L1130*I1130/P1130,0))*VLOOKUP(B1130,'2-Kosten per locatie'!$A$14:$C$31,3,FALSE)</f>
        <v>#DIV/0!</v>
      </c>
      <c r="O1130" s="247">
        <f>IF(M1130&gt;0,M1130*I1130/Q1130,0)*VLOOKUP(B1130,'2-Kosten per locatie'!$A$14:$C$31,3,FALSE)</f>
        <v>0</v>
      </c>
      <c r="P1130" s="334">
        <f>IF(L1130="nio",0,IF(L1130&gt;0,VLOOKUP(F1130,'3-Productie normen'!A:O,VLOOKUP(L1130,'3-Productie normen'!$B$38:$C$48,2,FALSE),FALSE)))*J1130</f>
        <v>0</v>
      </c>
      <c r="Q1130" s="334">
        <f t="shared" si="52"/>
        <v>0</v>
      </c>
      <c r="R1130" s="335" t="str">
        <f>VLOOKUP(F1130,'3-Productie normen'!A:P,16,FALSE)</f>
        <v>V</v>
      </c>
      <c r="S1130" s="335"/>
      <c r="U1130" s="336">
        <f t="shared" si="53"/>
        <v>37000</v>
      </c>
      <c r="V1130" s="2"/>
    </row>
    <row r="1131" spans="1:22" ht="14.1" customHeight="1">
      <c r="A1131" s="75">
        <v>1131</v>
      </c>
      <c r="B1131" s="72" t="s">
        <v>50</v>
      </c>
      <c r="C1131" s="539" t="s">
        <v>135</v>
      </c>
      <c r="D1131" s="415" t="s">
        <v>1530</v>
      </c>
      <c r="E1131" s="72" t="s">
        <v>632</v>
      </c>
      <c r="F1131" s="72" t="s">
        <v>86</v>
      </c>
      <c r="G1131" s="72" t="s">
        <v>207</v>
      </c>
      <c r="H1131" s="482" t="s">
        <v>196</v>
      </c>
      <c r="I1131" s="537">
        <v>14.8</v>
      </c>
      <c r="J1131" s="526"/>
      <c r="K1131" s="333">
        <f t="shared" si="51"/>
        <v>200</v>
      </c>
      <c r="L1131" s="534">
        <v>200</v>
      </c>
      <c r="M1131" s="540"/>
      <c r="N1131" s="247" t="e">
        <f>IF(L1131="nio",0,IF(L1131&gt;0,L1131*I1131/P1131,0))*VLOOKUP(B1131,'2-Kosten per locatie'!$A$14:$C$31,3,FALSE)</f>
        <v>#DIV/0!</v>
      </c>
      <c r="O1131" s="247">
        <f>IF(M1131&gt;0,M1131*I1131/Q1131,0)*VLOOKUP(B1131,'2-Kosten per locatie'!$A$14:$C$31,3,FALSE)</f>
        <v>0</v>
      </c>
      <c r="P1131" s="334">
        <f>IF(L1131="nio",0,IF(L1131&gt;0,VLOOKUP(F1131,'3-Productie normen'!A:O,VLOOKUP(L1131,'3-Productie normen'!$B$38:$C$48,2,FALSE),FALSE)))*J1131</f>
        <v>0</v>
      </c>
      <c r="Q1131" s="334">
        <f t="shared" si="52"/>
        <v>0</v>
      </c>
      <c r="R1131" s="335" t="str">
        <f>VLOOKUP(F1131,'3-Productie normen'!A:P,16,FALSE)</f>
        <v>V</v>
      </c>
      <c r="S1131" s="335"/>
      <c r="U1131" s="336">
        <f t="shared" si="53"/>
        <v>2960</v>
      </c>
      <c r="V1131" s="2"/>
    </row>
    <row r="1132" spans="1:22" ht="14.1" customHeight="1">
      <c r="A1132" s="75">
        <v>1132</v>
      </c>
      <c r="B1132" s="72" t="s">
        <v>50</v>
      </c>
      <c r="C1132" s="539" t="s">
        <v>135</v>
      </c>
      <c r="D1132" s="415" t="s">
        <v>1531</v>
      </c>
      <c r="E1132" s="72" t="s">
        <v>632</v>
      </c>
      <c r="F1132" s="72" t="s">
        <v>86</v>
      </c>
      <c r="G1132" s="72" t="s">
        <v>207</v>
      </c>
      <c r="H1132" s="482" t="s">
        <v>196</v>
      </c>
      <c r="I1132" s="537">
        <v>22.8</v>
      </c>
      <c r="J1132" s="526"/>
      <c r="K1132" s="333">
        <f t="shared" si="51"/>
        <v>200</v>
      </c>
      <c r="L1132" s="534">
        <v>200</v>
      </c>
      <c r="M1132" s="540"/>
      <c r="N1132" s="247" t="e">
        <f>IF(L1132="nio",0,IF(L1132&gt;0,L1132*I1132/P1132,0))*VLOOKUP(B1132,'2-Kosten per locatie'!$A$14:$C$31,3,FALSE)</f>
        <v>#DIV/0!</v>
      </c>
      <c r="O1132" s="247">
        <f>IF(M1132&gt;0,M1132*I1132/Q1132,0)*VLOOKUP(B1132,'2-Kosten per locatie'!$A$14:$C$31,3,FALSE)</f>
        <v>0</v>
      </c>
      <c r="P1132" s="334">
        <f>IF(L1132="nio",0,IF(L1132&gt;0,VLOOKUP(F1132,'3-Productie normen'!A:O,VLOOKUP(L1132,'3-Productie normen'!$B$38:$C$48,2,FALSE),FALSE)))*J1132</f>
        <v>0</v>
      </c>
      <c r="Q1132" s="334">
        <f t="shared" si="52"/>
        <v>0</v>
      </c>
      <c r="R1132" s="335" t="str">
        <f>VLOOKUP(F1132,'3-Productie normen'!A:P,16,FALSE)</f>
        <v>V</v>
      </c>
      <c r="S1132" s="335"/>
      <c r="U1132" s="336">
        <f t="shared" si="53"/>
        <v>4560</v>
      </c>
      <c r="V1132" s="2"/>
    </row>
    <row r="1133" spans="1:22" ht="14.1" customHeight="1">
      <c r="A1133" s="75">
        <v>1133</v>
      </c>
      <c r="B1133" s="72" t="s">
        <v>50</v>
      </c>
      <c r="C1133" s="539" t="s">
        <v>135</v>
      </c>
      <c r="D1133" s="415" t="s">
        <v>1532</v>
      </c>
      <c r="E1133" s="72" t="s">
        <v>97</v>
      </c>
      <c r="F1133" s="72" t="s">
        <v>97</v>
      </c>
      <c r="G1133" s="72" t="s">
        <v>207</v>
      </c>
      <c r="H1133" s="482" t="s">
        <v>196</v>
      </c>
      <c r="I1133" s="537">
        <v>53.35</v>
      </c>
      <c r="J1133" s="526"/>
      <c r="K1133" s="333">
        <f t="shared" si="51"/>
        <v>200</v>
      </c>
      <c r="L1133" s="534">
        <v>200</v>
      </c>
      <c r="M1133" s="540"/>
      <c r="N1133" s="247" t="e">
        <f>IF(L1133="nio",0,IF(L1133&gt;0,L1133*I1133/P1133,0))*VLOOKUP(B1133,'2-Kosten per locatie'!$A$14:$C$31,3,FALSE)</f>
        <v>#DIV/0!</v>
      </c>
      <c r="O1133" s="247">
        <f>IF(M1133&gt;0,M1133*I1133/Q1133,0)*VLOOKUP(B1133,'2-Kosten per locatie'!$A$14:$C$31,3,FALSE)</f>
        <v>0</v>
      </c>
      <c r="P1133" s="334">
        <f>IF(L1133="nio",0,IF(L1133&gt;0,VLOOKUP(F1133,'3-Productie normen'!A:O,VLOOKUP(L1133,'3-Productie normen'!$B$38:$C$48,2,FALSE),FALSE)))*J1133</f>
        <v>0</v>
      </c>
      <c r="Q1133" s="334">
        <f t="shared" si="52"/>
        <v>0</v>
      </c>
      <c r="R1133" s="335" t="str">
        <f>VLOOKUP(F1133,'3-Productie normen'!A:P,16,FALSE)</f>
        <v>V</v>
      </c>
      <c r="S1133" s="335"/>
      <c r="U1133" s="336">
        <f t="shared" si="53"/>
        <v>10670</v>
      </c>
      <c r="V1133" s="2"/>
    </row>
    <row r="1134" spans="1:22" ht="14.1" customHeight="1">
      <c r="A1134" s="75">
        <v>1134</v>
      </c>
      <c r="B1134" s="72" t="s">
        <v>50</v>
      </c>
      <c r="C1134" s="539" t="s">
        <v>135</v>
      </c>
      <c r="D1134" s="415" t="s">
        <v>90</v>
      </c>
      <c r="E1134" s="72" t="s">
        <v>97</v>
      </c>
      <c r="F1134" s="72" t="s">
        <v>97</v>
      </c>
      <c r="G1134" s="72" t="s">
        <v>207</v>
      </c>
      <c r="H1134" s="482" t="s">
        <v>196</v>
      </c>
      <c r="I1134" s="537">
        <v>25.02</v>
      </c>
      <c r="J1134" s="526"/>
      <c r="K1134" s="333">
        <f t="shared" si="51"/>
        <v>200</v>
      </c>
      <c r="L1134" s="534">
        <v>200</v>
      </c>
      <c r="M1134" s="540"/>
      <c r="N1134" s="247" t="e">
        <f>IF(L1134="nio",0,IF(L1134&gt;0,L1134*I1134/P1134,0))*VLOOKUP(B1134,'2-Kosten per locatie'!$A$14:$C$31,3,FALSE)</f>
        <v>#DIV/0!</v>
      </c>
      <c r="O1134" s="247">
        <f>IF(M1134&gt;0,M1134*I1134/Q1134,0)*VLOOKUP(B1134,'2-Kosten per locatie'!$A$14:$C$31,3,FALSE)</f>
        <v>0</v>
      </c>
      <c r="P1134" s="334">
        <f>IF(L1134="nio",0,IF(L1134&gt;0,VLOOKUP(F1134,'3-Productie normen'!A:O,VLOOKUP(L1134,'3-Productie normen'!$B$38:$C$48,2,FALSE),FALSE)))*J1134</f>
        <v>0</v>
      </c>
      <c r="Q1134" s="334">
        <f t="shared" si="52"/>
        <v>0</v>
      </c>
      <c r="R1134" s="335" t="str">
        <f>VLOOKUP(F1134,'3-Productie normen'!A:P,16,FALSE)</f>
        <v>V</v>
      </c>
      <c r="S1134" s="335"/>
      <c r="U1134" s="336">
        <f t="shared" si="53"/>
        <v>5004</v>
      </c>
      <c r="V1134" s="2"/>
    </row>
    <row r="1135" spans="1:22" ht="14.1" customHeight="1">
      <c r="A1135" s="75">
        <v>1135</v>
      </c>
      <c r="B1135" s="72" t="s">
        <v>50</v>
      </c>
      <c r="C1135" s="539" t="s">
        <v>135</v>
      </c>
      <c r="D1135" s="415" t="s">
        <v>1533</v>
      </c>
      <c r="E1135" s="72" t="s">
        <v>1534</v>
      </c>
      <c r="F1135" s="72" t="s">
        <v>87</v>
      </c>
      <c r="G1135" s="72" t="s">
        <v>207</v>
      </c>
      <c r="H1135" s="482" t="s">
        <v>196</v>
      </c>
      <c r="I1135" s="537">
        <v>34.5</v>
      </c>
      <c r="J1135" s="526"/>
      <c r="K1135" s="333">
        <f t="shared" si="51"/>
        <v>200</v>
      </c>
      <c r="L1135" s="534">
        <v>200</v>
      </c>
      <c r="M1135" s="540"/>
      <c r="N1135" s="247" t="e">
        <f>IF(L1135="nio",0,IF(L1135&gt;0,L1135*I1135/P1135,0))*VLOOKUP(B1135,'2-Kosten per locatie'!$A$14:$C$31,3,FALSE)</f>
        <v>#DIV/0!</v>
      </c>
      <c r="O1135" s="247">
        <f>IF(M1135&gt;0,M1135*I1135/Q1135,0)*VLOOKUP(B1135,'2-Kosten per locatie'!$A$14:$C$31,3,FALSE)</f>
        <v>0</v>
      </c>
      <c r="P1135" s="334">
        <f>IF(L1135="nio",0,IF(L1135&gt;0,VLOOKUP(F1135,'3-Productie normen'!A:O,VLOOKUP(L1135,'3-Productie normen'!$B$38:$C$48,2,FALSE),FALSE)))*J1135</f>
        <v>0</v>
      </c>
      <c r="Q1135" s="334">
        <f t="shared" si="52"/>
        <v>0</v>
      </c>
      <c r="R1135" s="335" t="str">
        <f>VLOOKUP(F1135,'3-Productie normen'!A:P,16,FALSE)</f>
        <v>V</v>
      </c>
      <c r="S1135" s="335"/>
      <c r="U1135" s="336">
        <f t="shared" si="53"/>
        <v>6900</v>
      </c>
      <c r="V1135" s="2"/>
    </row>
    <row r="1136" spans="1:22" ht="14.1" customHeight="1">
      <c r="A1136" s="75">
        <v>1136</v>
      </c>
      <c r="B1136" s="72" t="s">
        <v>50</v>
      </c>
      <c r="C1136" s="539" t="s">
        <v>135</v>
      </c>
      <c r="D1136" s="415" t="s">
        <v>1535</v>
      </c>
      <c r="E1136" s="72" t="s">
        <v>89</v>
      </c>
      <c r="F1136" s="72" t="s">
        <v>89</v>
      </c>
      <c r="G1136" s="72" t="s">
        <v>1536</v>
      </c>
      <c r="H1136" s="482" t="s">
        <v>138</v>
      </c>
      <c r="I1136" s="537">
        <v>84.18</v>
      </c>
      <c r="J1136" s="526"/>
      <c r="K1136" s="333">
        <f t="shared" si="51"/>
        <v>40</v>
      </c>
      <c r="L1136" s="534">
        <v>40</v>
      </c>
      <c r="M1136" s="540"/>
      <c r="N1136" s="247" t="e">
        <f>IF(L1136="nio",0,IF(L1136&gt;0,L1136*I1136/P1136,0))*VLOOKUP(B1136,'2-Kosten per locatie'!$A$14:$C$31,3,FALSE)</f>
        <v>#DIV/0!</v>
      </c>
      <c r="O1136" s="247">
        <f>IF(M1136&gt;0,M1136*I1136/Q1136,0)*VLOOKUP(B1136,'2-Kosten per locatie'!$A$14:$C$31,3,FALSE)</f>
        <v>0</v>
      </c>
      <c r="P1136" s="334">
        <f>IF(L1136="nio",0,IF(L1136&gt;0,VLOOKUP(F1136,'3-Productie normen'!A:O,VLOOKUP(L1136,'3-Productie normen'!$B$38:$C$48,2,FALSE),FALSE)))*J1136</f>
        <v>0</v>
      </c>
      <c r="Q1136" s="334">
        <f t="shared" si="52"/>
        <v>0</v>
      </c>
      <c r="R1136" s="335" t="str">
        <f>VLOOKUP(F1136,'3-Productie normen'!A:P,16,FALSE)</f>
        <v>L</v>
      </c>
      <c r="S1136" s="335"/>
      <c r="U1136" s="336">
        <f t="shared" si="53"/>
        <v>3367.2000000000003</v>
      </c>
      <c r="V1136" s="2"/>
    </row>
    <row r="1137" spans="1:22" ht="14.1" customHeight="1">
      <c r="A1137" s="75">
        <v>1137</v>
      </c>
      <c r="B1137" s="72" t="s">
        <v>50</v>
      </c>
      <c r="C1137" s="539" t="s">
        <v>135</v>
      </c>
      <c r="D1137" s="415" t="s">
        <v>1537</v>
      </c>
      <c r="E1137" s="72"/>
      <c r="F1137" s="300" t="s">
        <v>100</v>
      </c>
      <c r="G1137" s="72"/>
      <c r="H1137" s="482" t="s">
        <v>196</v>
      </c>
      <c r="I1137" s="537">
        <v>13.8</v>
      </c>
      <c r="J1137" s="526"/>
      <c r="K1137" s="333">
        <f t="shared" si="51"/>
        <v>0</v>
      </c>
      <c r="L1137" s="534" t="s">
        <v>147</v>
      </c>
      <c r="M1137" s="540"/>
      <c r="N1137" s="247">
        <f>IF(L1137="nio",0,IF(L1137&gt;0,L1137*I1137/P1137,0))*VLOOKUP(B1137,'2-Kosten per locatie'!$A$14:$C$31,3,FALSE)</f>
        <v>0</v>
      </c>
      <c r="O1137" s="247">
        <f>IF(M1137&gt;0,M1137*I1137/Q1137,0)*VLOOKUP(B1137,'2-Kosten per locatie'!$A$14:$C$31,3,FALSE)</f>
        <v>0</v>
      </c>
      <c r="P1137" s="334">
        <f>IF(L1137="nio",0,IF(L1137&gt;0,VLOOKUP(F1137,'3-Productie normen'!A:O,VLOOKUP(L1137,'3-Productie normen'!$B$38:$C$48,2,FALSE),FALSE)))*J1137</f>
        <v>0</v>
      </c>
      <c r="Q1137" s="334">
        <f t="shared" si="52"/>
        <v>0</v>
      </c>
      <c r="R1137" s="335" t="str">
        <f>VLOOKUP(F1137,'3-Productie normen'!A:P,16,FALSE)</f>
        <v>nvt</v>
      </c>
      <c r="S1137" s="335"/>
      <c r="U1137" s="336">
        <f t="shared" si="53"/>
        <v>0</v>
      </c>
      <c r="V1137" s="2"/>
    </row>
    <row r="1138" spans="1:22" ht="14.1" customHeight="1">
      <c r="A1138" s="75">
        <v>1138</v>
      </c>
      <c r="B1138" s="72" t="s">
        <v>50</v>
      </c>
      <c r="C1138" s="539" t="s">
        <v>135</v>
      </c>
      <c r="D1138" s="415" t="s">
        <v>1538</v>
      </c>
      <c r="E1138" s="72"/>
      <c r="F1138" s="300" t="s">
        <v>100</v>
      </c>
      <c r="G1138" s="72"/>
      <c r="H1138" s="482" t="s">
        <v>196</v>
      </c>
      <c r="I1138" s="537">
        <v>13.8</v>
      </c>
      <c r="J1138" s="526"/>
      <c r="K1138" s="333">
        <f t="shared" si="51"/>
        <v>0</v>
      </c>
      <c r="L1138" s="534" t="s">
        <v>147</v>
      </c>
      <c r="M1138" s="540"/>
      <c r="N1138" s="247">
        <f>IF(L1138="nio",0,IF(L1138&gt;0,L1138*I1138/P1138,0))*VLOOKUP(B1138,'2-Kosten per locatie'!$A$14:$C$31,3,FALSE)</f>
        <v>0</v>
      </c>
      <c r="O1138" s="247">
        <f>IF(M1138&gt;0,M1138*I1138/Q1138,0)*VLOOKUP(B1138,'2-Kosten per locatie'!$A$14:$C$31,3,FALSE)</f>
        <v>0</v>
      </c>
      <c r="P1138" s="334">
        <f>IF(L1138="nio",0,IF(L1138&gt;0,VLOOKUP(F1138,'3-Productie normen'!A:O,VLOOKUP(L1138,'3-Productie normen'!$B$38:$C$48,2,FALSE),FALSE)))*J1138</f>
        <v>0</v>
      </c>
      <c r="Q1138" s="334">
        <f t="shared" si="52"/>
        <v>0</v>
      </c>
      <c r="R1138" s="335" t="str">
        <f>VLOOKUP(F1138,'3-Productie normen'!A:P,16,FALSE)</f>
        <v>nvt</v>
      </c>
      <c r="S1138" s="335"/>
      <c r="U1138" s="336">
        <f t="shared" si="53"/>
        <v>0</v>
      </c>
      <c r="V1138" s="2"/>
    </row>
    <row r="1139" spans="1:22" ht="14.1" customHeight="1">
      <c r="A1139" s="75">
        <v>1139</v>
      </c>
      <c r="B1139" s="72" t="s">
        <v>50</v>
      </c>
      <c r="C1139" s="539" t="s">
        <v>135</v>
      </c>
      <c r="D1139" s="415" t="s">
        <v>1539</v>
      </c>
      <c r="E1139" s="72" t="s">
        <v>89</v>
      </c>
      <c r="F1139" s="72" t="s">
        <v>89</v>
      </c>
      <c r="G1139" s="72" t="s">
        <v>1536</v>
      </c>
      <c r="H1139" s="482" t="s">
        <v>138</v>
      </c>
      <c r="I1139" s="537">
        <v>54.2</v>
      </c>
      <c r="J1139" s="526"/>
      <c r="K1139" s="333">
        <f t="shared" si="51"/>
        <v>200</v>
      </c>
      <c r="L1139" s="534">
        <v>200</v>
      </c>
      <c r="M1139" s="540"/>
      <c r="N1139" s="247" t="e">
        <f>IF(L1139="nio",0,IF(L1139&gt;0,L1139*I1139/P1139,0))*VLOOKUP(B1139,'2-Kosten per locatie'!$A$14:$C$31,3,FALSE)</f>
        <v>#DIV/0!</v>
      </c>
      <c r="O1139" s="247">
        <f>IF(M1139&gt;0,M1139*I1139/Q1139,0)*VLOOKUP(B1139,'2-Kosten per locatie'!$A$14:$C$31,3,FALSE)</f>
        <v>0</v>
      </c>
      <c r="P1139" s="334">
        <f>IF(L1139="nio",0,IF(L1139&gt;0,VLOOKUP(F1139,'3-Productie normen'!A:O,VLOOKUP(L1139,'3-Productie normen'!$B$38:$C$48,2,FALSE),FALSE)))*J1139</f>
        <v>0</v>
      </c>
      <c r="Q1139" s="334">
        <f t="shared" si="52"/>
        <v>0</v>
      </c>
      <c r="R1139" s="335" t="str">
        <f>VLOOKUP(F1139,'3-Productie normen'!A:P,16,FALSE)</f>
        <v>L</v>
      </c>
      <c r="S1139" s="335"/>
      <c r="U1139" s="336">
        <f t="shared" si="53"/>
        <v>10840</v>
      </c>
      <c r="V1139" s="2"/>
    </row>
    <row r="1140" spans="1:22" ht="14.1" customHeight="1">
      <c r="A1140" s="75">
        <v>1140</v>
      </c>
      <c r="B1140" s="72" t="s">
        <v>50</v>
      </c>
      <c r="C1140" s="539" t="s">
        <v>135</v>
      </c>
      <c r="D1140" s="415" t="s">
        <v>1540</v>
      </c>
      <c r="E1140" s="72" t="s">
        <v>89</v>
      </c>
      <c r="F1140" s="72" t="s">
        <v>89</v>
      </c>
      <c r="G1140" s="72" t="s">
        <v>1536</v>
      </c>
      <c r="H1140" s="482" t="s">
        <v>138</v>
      </c>
      <c r="I1140" s="537">
        <v>53.93</v>
      </c>
      <c r="J1140" s="526"/>
      <c r="K1140" s="333">
        <f t="shared" si="51"/>
        <v>200</v>
      </c>
      <c r="L1140" s="534">
        <v>200</v>
      </c>
      <c r="M1140" s="540"/>
      <c r="N1140" s="247" t="e">
        <f>IF(L1140="nio",0,IF(L1140&gt;0,L1140*I1140/P1140,0))*VLOOKUP(B1140,'2-Kosten per locatie'!$A$14:$C$31,3,FALSE)</f>
        <v>#DIV/0!</v>
      </c>
      <c r="O1140" s="247">
        <f>IF(M1140&gt;0,M1140*I1140/Q1140,0)*VLOOKUP(B1140,'2-Kosten per locatie'!$A$14:$C$31,3,FALSE)</f>
        <v>0</v>
      </c>
      <c r="P1140" s="334">
        <f>IF(L1140="nio",0,IF(L1140&gt;0,VLOOKUP(F1140,'3-Productie normen'!A:O,VLOOKUP(L1140,'3-Productie normen'!$B$38:$C$48,2,FALSE),FALSE)))*J1140</f>
        <v>0</v>
      </c>
      <c r="Q1140" s="334">
        <f t="shared" si="52"/>
        <v>0</v>
      </c>
      <c r="R1140" s="335" t="str">
        <f>VLOOKUP(F1140,'3-Productie normen'!A:P,16,FALSE)</f>
        <v>L</v>
      </c>
      <c r="S1140" s="335"/>
      <c r="U1140" s="336">
        <f t="shared" si="53"/>
        <v>10786</v>
      </c>
      <c r="V1140" s="2"/>
    </row>
    <row r="1141" spans="1:22" ht="14.1" customHeight="1">
      <c r="A1141" s="75">
        <v>1141</v>
      </c>
      <c r="B1141" s="72" t="s">
        <v>50</v>
      </c>
      <c r="C1141" s="539" t="s">
        <v>135</v>
      </c>
      <c r="D1141" s="415" t="s">
        <v>762</v>
      </c>
      <c r="E1141" s="72" t="s">
        <v>1541</v>
      </c>
      <c r="F1141" s="488" t="s">
        <v>99</v>
      </c>
      <c r="G1141" s="72" t="s">
        <v>1536</v>
      </c>
      <c r="H1141" s="482" t="s">
        <v>138</v>
      </c>
      <c r="I1141" s="537">
        <v>7.24</v>
      </c>
      <c r="J1141" s="526"/>
      <c r="K1141" s="333">
        <f t="shared" si="51"/>
        <v>200</v>
      </c>
      <c r="L1141" s="534">
        <v>200</v>
      </c>
      <c r="M1141" s="540"/>
      <c r="N1141" s="247" t="e">
        <f>IF(L1141="nio",0,IF(L1141&gt;0,L1141*I1141/P1141,0))*VLOOKUP(B1141,'2-Kosten per locatie'!$A$14:$C$31,3,FALSE)</f>
        <v>#DIV/0!</v>
      </c>
      <c r="O1141" s="247">
        <f>IF(M1141&gt;0,M1141*I1141/Q1141,0)*VLOOKUP(B1141,'2-Kosten per locatie'!$A$14:$C$31,3,FALSE)</f>
        <v>0</v>
      </c>
      <c r="P1141" s="334">
        <f>IF(L1141="nio",0,IF(L1141&gt;0,VLOOKUP(F1141,'3-Productie normen'!A:O,VLOOKUP(L1141,'3-Productie normen'!$B$38:$C$48,2,FALSE),FALSE)))*J1141</f>
        <v>0</v>
      </c>
      <c r="Q1141" s="334">
        <f t="shared" si="52"/>
        <v>0</v>
      </c>
      <c r="R1141" s="335" t="str">
        <f>VLOOKUP(F1141,'3-Productie normen'!A:P,16,FALSE)</f>
        <v>B</v>
      </c>
      <c r="S1141" s="335"/>
      <c r="U1141" s="336">
        <f t="shared" si="53"/>
        <v>1448</v>
      </c>
      <c r="V1141" s="2"/>
    </row>
    <row r="1142" spans="1:22" ht="14.1" customHeight="1">
      <c r="A1142" s="75">
        <v>1142</v>
      </c>
      <c r="B1142" s="72" t="s">
        <v>50</v>
      </c>
      <c r="C1142" s="539" t="s">
        <v>135</v>
      </c>
      <c r="D1142" s="415" t="s">
        <v>1542</v>
      </c>
      <c r="E1142" s="72" t="s">
        <v>589</v>
      </c>
      <c r="F1142" s="72" t="s">
        <v>88</v>
      </c>
      <c r="G1142" s="72" t="s">
        <v>1529</v>
      </c>
      <c r="H1142" s="482" t="s">
        <v>138</v>
      </c>
      <c r="I1142" s="537">
        <v>9.4350000000000005</v>
      </c>
      <c r="J1142" s="526"/>
      <c r="K1142" s="333">
        <f t="shared" si="51"/>
        <v>200</v>
      </c>
      <c r="L1142" s="534">
        <v>200</v>
      </c>
      <c r="M1142" s="540"/>
      <c r="N1142" s="247" t="e">
        <f>IF(L1142="nio",0,IF(L1142&gt;0,L1142*I1142/P1142,0))*VLOOKUP(B1142,'2-Kosten per locatie'!$A$14:$C$31,3,FALSE)</f>
        <v>#DIV/0!</v>
      </c>
      <c r="O1142" s="247">
        <f>IF(M1142&gt;0,M1142*I1142/Q1142,0)*VLOOKUP(B1142,'2-Kosten per locatie'!$A$14:$C$31,3,FALSE)</f>
        <v>0</v>
      </c>
      <c r="P1142" s="334">
        <f>IF(L1142="nio",0,IF(L1142&gt;0,VLOOKUP(F1142,'3-Productie normen'!A:O,VLOOKUP(L1142,'3-Productie normen'!$B$38:$C$48,2,FALSE),FALSE)))*J1142</f>
        <v>0</v>
      </c>
      <c r="Q1142" s="334">
        <f t="shared" si="52"/>
        <v>0</v>
      </c>
      <c r="R1142" s="335" t="str">
        <f>VLOOKUP(F1142,'3-Productie normen'!A:P,16,FALSE)</f>
        <v>S</v>
      </c>
      <c r="S1142" s="335"/>
      <c r="U1142" s="336">
        <f t="shared" si="53"/>
        <v>1887</v>
      </c>
      <c r="V1142" s="2"/>
    </row>
    <row r="1143" spans="1:22" ht="14.1" customHeight="1">
      <c r="A1143" s="75">
        <v>1143</v>
      </c>
      <c r="B1143" s="72" t="s">
        <v>50</v>
      </c>
      <c r="C1143" s="539" t="s">
        <v>135</v>
      </c>
      <c r="D1143" s="415" t="s">
        <v>1543</v>
      </c>
      <c r="E1143" s="72" t="s">
        <v>1544</v>
      </c>
      <c r="F1143" s="72" t="s">
        <v>88</v>
      </c>
      <c r="G1143" s="72" t="s">
        <v>1529</v>
      </c>
      <c r="H1143" s="482" t="s">
        <v>138</v>
      </c>
      <c r="I1143" s="537">
        <v>5.84</v>
      </c>
      <c r="J1143" s="526"/>
      <c r="K1143" s="333">
        <f t="shared" si="51"/>
        <v>200</v>
      </c>
      <c r="L1143" s="534">
        <v>200</v>
      </c>
      <c r="M1143" s="540"/>
      <c r="N1143" s="247" t="e">
        <f>IF(L1143="nio",0,IF(L1143&gt;0,L1143*I1143/P1143,0))*VLOOKUP(B1143,'2-Kosten per locatie'!$A$14:$C$31,3,FALSE)</f>
        <v>#DIV/0!</v>
      </c>
      <c r="O1143" s="247">
        <f>IF(M1143&gt;0,M1143*I1143/Q1143,0)*VLOOKUP(B1143,'2-Kosten per locatie'!$A$14:$C$31,3,FALSE)</f>
        <v>0</v>
      </c>
      <c r="P1143" s="334">
        <f>IF(L1143="nio",0,IF(L1143&gt;0,VLOOKUP(F1143,'3-Productie normen'!A:O,VLOOKUP(L1143,'3-Productie normen'!$B$38:$C$48,2,FALSE),FALSE)))*J1143</f>
        <v>0</v>
      </c>
      <c r="Q1143" s="334">
        <f t="shared" si="52"/>
        <v>0</v>
      </c>
      <c r="R1143" s="335" t="str">
        <f>VLOOKUP(F1143,'3-Productie normen'!A:P,16,FALSE)</f>
        <v>S</v>
      </c>
      <c r="S1143" s="335"/>
      <c r="U1143" s="336">
        <f t="shared" si="53"/>
        <v>1168</v>
      </c>
      <c r="V1143" s="2"/>
    </row>
    <row r="1144" spans="1:22" ht="14.1" customHeight="1">
      <c r="A1144" s="75">
        <v>1144</v>
      </c>
      <c r="B1144" s="72" t="s">
        <v>50</v>
      </c>
      <c r="C1144" s="539" t="s">
        <v>135</v>
      </c>
      <c r="D1144" s="415" t="s">
        <v>1545</v>
      </c>
      <c r="E1144" s="72" t="s">
        <v>1291</v>
      </c>
      <c r="F1144" s="300" t="s">
        <v>100</v>
      </c>
      <c r="G1144" s="72"/>
      <c r="H1144" s="482" t="s">
        <v>196</v>
      </c>
      <c r="I1144" s="537">
        <v>7.1</v>
      </c>
      <c r="J1144" s="526"/>
      <c r="K1144" s="333">
        <f t="shared" si="51"/>
        <v>0</v>
      </c>
      <c r="L1144" s="534" t="s">
        <v>147</v>
      </c>
      <c r="M1144" s="540"/>
      <c r="N1144" s="247">
        <f>IF(L1144="nio",0,IF(L1144&gt;0,L1144*I1144/P1144,0))*VLOOKUP(B1144,'2-Kosten per locatie'!$A$14:$C$31,3,FALSE)</f>
        <v>0</v>
      </c>
      <c r="O1144" s="247">
        <f>IF(M1144&gt;0,M1144*I1144/Q1144,0)*VLOOKUP(B1144,'2-Kosten per locatie'!$A$14:$C$31,3,FALSE)</f>
        <v>0</v>
      </c>
      <c r="P1144" s="334">
        <f>IF(L1144="nio",0,IF(L1144&gt;0,VLOOKUP(F1144,'3-Productie normen'!A:O,VLOOKUP(L1144,'3-Productie normen'!$B$38:$C$48,2,FALSE),FALSE)))*J1144</f>
        <v>0</v>
      </c>
      <c r="Q1144" s="334">
        <f t="shared" si="52"/>
        <v>0</v>
      </c>
      <c r="R1144" s="335" t="str">
        <f>VLOOKUP(F1144,'3-Productie normen'!A:P,16,FALSE)</f>
        <v>nvt</v>
      </c>
      <c r="S1144" s="335"/>
      <c r="U1144" s="336">
        <f t="shared" si="53"/>
        <v>0</v>
      </c>
      <c r="V1144" s="2"/>
    </row>
    <row r="1145" spans="1:22" ht="14.1" customHeight="1">
      <c r="A1145" s="75">
        <v>1145</v>
      </c>
      <c r="B1145" s="72" t="s">
        <v>50</v>
      </c>
      <c r="C1145" s="539" t="s">
        <v>135</v>
      </c>
      <c r="D1145" s="415" t="s">
        <v>1546</v>
      </c>
      <c r="E1145" s="72" t="s">
        <v>1291</v>
      </c>
      <c r="F1145" s="300" t="s">
        <v>100</v>
      </c>
      <c r="G1145" s="72"/>
      <c r="H1145" s="482" t="s">
        <v>196</v>
      </c>
      <c r="I1145" s="537">
        <v>20.399999999999999</v>
      </c>
      <c r="J1145" s="526"/>
      <c r="K1145" s="333">
        <f t="shared" si="51"/>
        <v>0</v>
      </c>
      <c r="L1145" s="534" t="s">
        <v>147</v>
      </c>
      <c r="M1145" s="540"/>
      <c r="N1145" s="247">
        <f>IF(L1145="nio",0,IF(L1145&gt;0,L1145*I1145/P1145,0))*VLOOKUP(B1145,'2-Kosten per locatie'!$A$14:$C$31,3,FALSE)</f>
        <v>0</v>
      </c>
      <c r="O1145" s="247">
        <f>IF(M1145&gt;0,M1145*I1145/Q1145,0)*VLOOKUP(B1145,'2-Kosten per locatie'!$A$14:$C$31,3,FALSE)</f>
        <v>0</v>
      </c>
      <c r="P1145" s="334">
        <f>IF(L1145="nio",0,IF(L1145&gt;0,VLOOKUP(F1145,'3-Productie normen'!A:O,VLOOKUP(L1145,'3-Productie normen'!$B$38:$C$48,2,FALSE),FALSE)))*J1145</f>
        <v>0</v>
      </c>
      <c r="Q1145" s="334">
        <f t="shared" si="52"/>
        <v>0</v>
      </c>
      <c r="R1145" s="335" t="str">
        <f>VLOOKUP(F1145,'3-Productie normen'!A:P,16,FALSE)</f>
        <v>nvt</v>
      </c>
      <c r="S1145" s="335"/>
      <c r="U1145" s="336">
        <f t="shared" si="53"/>
        <v>0</v>
      </c>
      <c r="V1145" s="2"/>
    </row>
    <row r="1146" spans="1:22" ht="14.1" customHeight="1">
      <c r="A1146" s="75">
        <v>1146</v>
      </c>
      <c r="B1146" s="72" t="s">
        <v>50</v>
      </c>
      <c r="C1146" s="539" t="s">
        <v>135</v>
      </c>
      <c r="D1146" s="415" t="s">
        <v>1547</v>
      </c>
      <c r="E1146" s="72" t="s">
        <v>1291</v>
      </c>
      <c r="F1146" s="300" t="s">
        <v>100</v>
      </c>
      <c r="G1146" s="72"/>
      <c r="H1146" s="482" t="s">
        <v>196</v>
      </c>
      <c r="I1146" s="537">
        <v>29.8</v>
      </c>
      <c r="J1146" s="526"/>
      <c r="K1146" s="333">
        <f t="shared" si="51"/>
        <v>0</v>
      </c>
      <c r="L1146" s="534" t="s">
        <v>147</v>
      </c>
      <c r="M1146" s="540"/>
      <c r="N1146" s="247">
        <f>IF(L1146="nio",0,IF(L1146&gt;0,L1146*I1146/P1146,0))*VLOOKUP(B1146,'2-Kosten per locatie'!$A$14:$C$31,3,FALSE)</f>
        <v>0</v>
      </c>
      <c r="O1146" s="247">
        <f>IF(M1146&gt;0,M1146*I1146/Q1146,0)*VLOOKUP(B1146,'2-Kosten per locatie'!$A$14:$C$31,3,FALSE)</f>
        <v>0</v>
      </c>
      <c r="P1146" s="334">
        <f>IF(L1146="nio",0,IF(L1146&gt;0,VLOOKUP(F1146,'3-Productie normen'!A:O,VLOOKUP(L1146,'3-Productie normen'!$B$38:$C$48,2,FALSE),FALSE)))*J1146</f>
        <v>0</v>
      </c>
      <c r="Q1146" s="334">
        <f t="shared" si="52"/>
        <v>0</v>
      </c>
      <c r="R1146" s="335" t="str">
        <f>VLOOKUP(F1146,'3-Productie normen'!A:P,16,FALSE)</f>
        <v>nvt</v>
      </c>
      <c r="S1146" s="335"/>
      <c r="U1146" s="336">
        <f t="shared" si="53"/>
        <v>0</v>
      </c>
      <c r="V1146" s="2"/>
    </row>
    <row r="1147" spans="1:22" ht="14.1" customHeight="1">
      <c r="A1147" s="75">
        <v>1147</v>
      </c>
      <c r="B1147" s="72" t="s">
        <v>50</v>
      </c>
      <c r="C1147" s="539" t="s">
        <v>135</v>
      </c>
      <c r="D1147" s="415" t="s">
        <v>761</v>
      </c>
      <c r="E1147" s="72" t="s">
        <v>1291</v>
      </c>
      <c r="F1147" s="300" t="s">
        <v>100</v>
      </c>
      <c r="G1147" s="72"/>
      <c r="H1147" s="482" t="s">
        <v>196</v>
      </c>
      <c r="I1147" s="537">
        <v>15.5</v>
      </c>
      <c r="J1147" s="526"/>
      <c r="K1147" s="333">
        <f t="shared" si="51"/>
        <v>0</v>
      </c>
      <c r="L1147" s="534" t="s">
        <v>147</v>
      </c>
      <c r="M1147" s="540"/>
      <c r="N1147" s="247">
        <f>IF(L1147="nio",0,IF(L1147&gt;0,L1147*I1147/P1147,0))*VLOOKUP(B1147,'2-Kosten per locatie'!$A$14:$C$31,3,FALSE)</f>
        <v>0</v>
      </c>
      <c r="O1147" s="247">
        <f>IF(M1147&gt;0,M1147*I1147/Q1147,0)*VLOOKUP(B1147,'2-Kosten per locatie'!$A$14:$C$31,3,FALSE)</f>
        <v>0</v>
      </c>
      <c r="P1147" s="334">
        <f>IF(L1147="nio",0,IF(L1147&gt;0,VLOOKUP(F1147,'3-Productie normen'!A:O,VLOOKUP(L1147,'3-Productie normen'!$B$38:$C$48,2,FALSE),FALSE)))*J1147</f>
        <v>0</v>
      </c>
      <c r="Q1147" s="334">
        <f t="shared" si="52"/>
        <v>0</v>
      </c>
      <c r="R1147" s="335" t="str">
        <f>VLOOKUP(F1147,'3-Productie normen'!A:P,16,FALSE)</f>
        <v>nvt</v>
      </c>
      <c r="S1147" s="335"/>
      <c r="U1147" s="336">
        <f t="shared" si="53"/>
        <v>0</v>
      </c>
      <c r="V1147" s="2"/>
    </row>
    <row r="1148" spans="1:22" ht="14.1" customHeight="1">
      <c r="A1148" s="75">
        <v>1148</v>
      </c>
      <c r="B1148" s="72" t="s">
        <v>50</v>
      </c>
      <c r="C1148" s="539" t="s">
        <v>135</v>
      </c>
      <c r="D1148" s="415" t="s">
        <v>1530</v>
      </c>
      <c r="E1148" s="72" t="s">
        <v>1548</v>
      </c>
      <c r="F1148" s="72" t="s">
        <v>95</v>
      </c>
      <c r="G1148" s="72" t="s">
        <v>207</v>
      </c>
      <c r="H1148" s="482" t="s">
        <v>187</v>
      </c>
      <c r="I1148" s="537">
        <v>7.21</v>
      </c>
      <c r="J1148" s="526"/>
      <c r="K1148" s="333">
        <f t="shared" si="51"/>
        <v>400</v>
      </c>
      <c r="L1148" s="534">
        <v>200</v>
      </c>
      <c r="M1148" s="540">
        <v>200</v>
      </c>
      <c r="N1148" s="247" t="e">
        <f>IF(L1148="nio",0,IF(L1148&gt;0,L1148*I1148/P1148,0))*VLOOKUP(B1148,'2-Kosten per locatie'!$A$14:$C$31,3,FALSE)</f>
        <v>#DIV/0!</v>
      </c>
      <c r="O1148" s="247" t="e">
        <f>IF(M1148&gt;0,M1148*I1148/Q1148,0)*VLOOKUP(B1148,'2-Kosten per locatie'!$A$14:$C$31,3,FALSE)</f>
        <v>#DIV/0!</v>
      </c>
      <c r="P1148" s="334">
        <f>IF(L1148="nio",0,IF(L1148&gt;0,VLOOKUP(F1148,'3-Productie normen'!A:O,VLOOKUP(L1148,'3-Productie normen'!$B$38:$C$48,2,FALSE),FALSE)))*J1148</f>
        <v>0</v>
      </c>
      <c r="Q1148" s="334">
        <f t="shared" si="52"/>
        <v>0</v>
      </c>
      <c r="R1148" s="335" t="str">
        <f>VLOOKUP(F1148,'3-Productie normen'!A:P,16,FALSE)</f>
        <v>S</v>
      </c>
      <c r="S1148" s="335"/>
      <c r="U1148" s="336">
        <f t="shared" si="53"/>
        <v>2884</v>
      </c>
      <c r="V1148" s="2"/>
    </row>
    <row r="1149" spans="1:22" ht="14.1" customHeight="1">
      <c r="A1149" s="75">
        <v>1149</v>
      </c>
      <c r="B1149" s="72" t="s">
        <v>50</v>
      </c>
      <c r="C1149" s="539" t="s">
        <v>135</v>
      </c>
      <c r="D1149" s="415" t="s">
        <v>1549</v>
      </c>
      <c r="E1149" s="72" t="s">
        <v>1548</v>
      </c>
      <c r="F1149" s="72" t="s">
        <v>95</v>
      </c>
      <c r="G1149" s="72" t="s">
        <v>207</v>
      </c>
      <c r="H1149" s="482" t="s">
        <v>187</v>
      </c>
      <c r="I1149" s="537">
        <v>5.01</v>
      </c>
      <c r="J1149" s="526"/>
      <c r="K1149" s="333">
        <f t="shared" si="51"/>
        <v>400</v>
      </c>
      <c r="L1149" s="534">
        <v>200</v>
      </c>
      <c r="M1149" s="540">
        <v>200</v>
      </c>
      <c r="N1149" s="247" t="e">
        <f>IF(L1149="nio",0,IF(L1149&gt;0,L1149*I1149/P1149,0))*VLOOKUP(B1149,'2-Kosten per locatie'!$A$14:$C$31,3,FALSE)</f>
        <v>#DIV/0!</v>
      </c>
      <c r="O1149" s="247" t="e">
        <f>IF(M1149&gt;0,M1149*I1149/Q1149,0)*VLOOKUP(B1149,'2-Kosten per locatie'!$A$14:$C$31,3,FALSE)</f>
        <v>#DIV/0!</v>
      </c>
      <c r="P1149" s="334">
        <f>IF(L1149="nio",0,IF(L1149&gt;0,VLOOKUP(F1149,'3-Productie normen'!A:O,VLOOKUP(L1149,'3-Productie normen'!$B$38:$C$48,2,FALSE),FALSE)))*J1149</f>
        <v>0</v>
      </c>
      <c r="Q1149" s="334">
        <f t="shared" si="52"/>
        <v>0</v>
      </c>
      <c r="R1149" s="335" t="str">
        <f>VLOOKUP(F1149,'3-Productie normen'!A:P,16,FALSE)</f>
        <v>S</v>
      </c>
      <c r="S1149" s="335"/>
      <c r="U1149" s="336">
        <f t="shared" si="53"/>
        <v>2004</v>
      </c>
      <c r="V1149" s="2"/>
    </row>
    <row r="1150" spans="1:22" ht="14.1" customHeight="1">
      <c r="A1150" s="75">
        <v>1150</v>
      </c>
      <c r="B1150" s="72" t="s">
        <v>50</v>
      </c>
      <c r="C1150" s="539" t="s">
        <v>135</v>
      </c>
      <c r="D1150" s="415" t="s">
        <v>772</v>
      </c>
      <c r="E1150" s="72" t="s">
        <v>1548</v>
      </c>
      <c r="F1150" s="72" t="s">
        <v>95</v>
      </c>
      <c r="G1150" s="72" t="s">
        <v>207</v>
      </c>
      <c r="H1150" s="482" t="s">
        <v>187</v>
      </c>
      <c r="I1150" s="537">
        <v>4.67</v>
      </c>
      <c r="J1150" s="526"/>
      <c r="K1150" s="333">
        <f t="shared" si="51"/>
        <v>400</v>
      </c>
      <c r="L1150" s="534">
        <v>200</v>
      </c>
      <c r="M1150" s="540">
        <v>200</v>
      </c>
      <c r="N1150" s="247" t="e">
        <f>IF(L1150="nio",0,IF(L1150&gt;0,L1150*I1150/P1150,0))*VLOOKUP(B1150,'2-Kosten per locatie'!$A$14:$C$31,3,FALSE)</f>
        <v>#DIV/0!</v>
      </c>
      <c r="O1150" s="247" t="e">
        <f>IF(M1150&gt;0,M1150*I1150/Q1150,0)*VLOOKUP(B1150,'2-Kosten per locatie'!$A$14:$C$31,3,FALSE)</f>
        <v>#DIV/0!</v>
      </c>
      <c r="P1150" s="334">
        <f>IF(L1150="nio",0,IF(L1150&gt;0,VLOOKUP(F1150,'3-Productie normen'!A:O,VLOOKUP(L1150,'3-Productie normen'!$B$38:$C$48,2,FALSE),FALSE)))*J1150</f>
        <v>0</v>
      </c>
      <c r="Q1150" s="334">
        <f t="shared" si="52"/>
        <v>0</v>
      </c>
      <c r="R1150" s="335" t="str">
        <f>VLOOKUP(F1150,'3-Productie normen'!A:P,16,FALSE)</f>
        <v>S</v>
      </c>
      <c r="S1150" s="335"/>
      <c r="U1150" s="336">
        <f t="shared" si="53"/>
        <v>1868</v>
      </c>
      <c r="V1150" s="2"/>
    </row>
    <row r="1151" spans="1:22" ht="14.1" customHeight="1">
      <c r="A1151" s="75">
        <v>1151</v>
      </c>
      <c r="B1151" s="72" t="s">
        <v>50</v>
      </c>
      <c r="C1151" s="539" t="s">
        <v>135</v>
      </c>
      <c r="D1151" s="415" t="s">
        <v>1550</v>
      </c>
      <c r="E1151" s="72" t="s">
        <v>1548</v>
      </c>
      <c r="F1151" s="72" t="s">
        <v>95</v>
      </c>
      <c r="G1151" s="72" t="s">
        <v>207</v>
      </c>
      <c r="H1151" s="482" t="s">
        <v>187</v>
      </c>
      <c r="I1151" s="537">
        <v>15.82</v>
      </c>
      <c r="J1151" s="526"/>
      <c r="K1151" s="333">
        <f t="shared" si="51"/>
        <v>400</v>
      </c>
      <c r="L1151" s="534">
        <v>200</v>
      </c>
      <c r="M1151" s="540">
        <v>200</v>
      </c>
      <c r="N1151" s="247" t="e">
        <f>IF(L1151="nio",0,IF(L1151&gt;0,L1151*I1151/P1151,0))*VLOOKUP(B1151,'2-Kosten per locatie'!$A$14:$C$31,3,FALSE)</f>
        <v>#DIV/0!</v>
      </c>
      <c r="O1151" s="247" t="e">
        <f>IF(M1151&gt;0,M1151*I1151/Q1151,0)*VLOOKUP(B1151,'2-Kosten per locatie'!$A$14:$C$31,3,FALSE)</f>
        <v>#DIV/0!</v>
      </c>
      <c r="P1151" s="334">
        <f>IF(L1151="nio",0,IF(L1151&gt;0,VLOOKUP(F1151,'3-Productie normen'!A:O,VLOOKUP(L1151,'3-Productie normen'!$B$38:$C$48,2,FALSE),FALSE)))*J1151</f>
        <v>0</v>
      </c>
      <c r="Q1151" s="334">
        <f t="shared" si="52"/>
        <v>0</v>
      </c>
      <c r="R1151" s="335" t="str">
        <f>VLOOKUP(F1151,'3-Productie normen'!A:P,16,FALSE)</f>
        <v>S</v>
      </c>
      <c r="S1151" s="335"/>
      <c r="U1151" s="336">
        <f t="shared" si="53"/>
        <v>6328</v>
      </c>
      <c r="V1151" s="2"/>
    </row>
    <row r="1152" spans="1:22" ht="14.1" customHeight="1">
      <c r="A1152" s="75">
        <v>1152</v>
      </c>
      <c r="B1152" s="72" t="s">
        <v>50</v>
      </c>
      <c r="C1152" s="539" t="s">
        <v>135</v>
      </c>
      <c r="D1152" s="415" t="s">
        <v>1551</v>
      </c>
      <c r="E1152" s="72" t="s">
        <v>327</v>
      </c>
      <c r="F1152" s="300" t="s">
        <v>100</v>
      </c>
      <c r="G1152" s="72"/>
      <c r="H1152" s="482" t="s">
        <v>196</v>
      </c>
      <c r="I1152" s="537">
        <v>2</v>
      </c>
      <c r="J1152" s="526"/>
      <c r="K1152" s="333">
        <f t="shared" si="51"/>
        <v>0</v>
      </c>
      <c r="L1152" s="534" t="s">
        <v>147</v>
      </c>
      <c r="M1152" s="540"/>
      <c r="N1152" s="247">
        <f>IF(L1152="nio",0,IF(L1152&gt;0,L1152*I1152/P1152,0))*VLOOKUP(B1152,'2-Kosten per locatie'!$A$14:$C$31,3,FALSE)</f>
        <v>0</v>
      </c>
      <c r="O1152" s="247">
        <f>IF(M1152&gt;0,M1152*I1152/Q1152,0)*VLOOKUP(B1152,'2-Kosten per locatie'!$A$14:$C$31,3,FALSE)</f>
        <v>0</v>
      </c>
      <c r="P1152" s="334">
        <f>IF(L1152="nio",0,IF(L1152&gt;0,VLOOKUP(F1152,'3-Productie normen'!A:O,VLOOKUP(L1152,'3-Productie normen'!$B$38:$C$48,2,FALSE),FALSE)))*J1152</f>
        <v>0</v>
      </c>
      <c r="Q1152" s="334">
        <f t="shared" si="52"/>
        <v>0</v>
      </c>
      <c r="R1152" s="335" t="str">
        <f>VLOOKUP(F1152,'3-Productie normen'!A:P,16,FALSE)</f>
        <v>nvt</v>
      </c>
      <c r="S1152" s="335"/>
      <c r="U1152" s="336">
        <f t="shared" si="53"/>
        <v>0</v>
      </c>
      <c r="V1152" s="2"/>
    </row>
    <row r="1153" spans="1:22" ht="14.1" customHeight="1">
      <c r="A1153" s="75">
        <v>1153</v>
      </c>
      <c r="B1153" s="72" t="s">
        <v>50</v>
      </c>
      <c r="C1153" s="539" t="s">
        <v>135</v>
      </c>
      <c r="D1153" s="415"/>
      <c r="E1153" s="72" t="s">
        <v>299</v>
      </c>
      <c r="F1153" s="300" t="s">
        <v>100</v>
      </c>
      <c r="G1153" s="72"/>
      <c r="H1153" s="482" t="s">
        <v>196</v>
      </c>
      <c r="I1153" s="537">
        <v>2</v>
      </c>
      <c r="J1153" s="526"/>
      <c r="K1153" s="333">
        <f t="shared" si="51"/>
        <v>0</v>
      </c>
      <c r="L1153" s="534" t="s">
        <v>147</v>
      </c>
      <c r="M1153" s="540"/>
      <c r="N1153" s="247">
        <f>IF(L1153="nio",0,IF(L1153&gt;0,L1153*I1153/P1153,0))*VLOOKUP(B1153,'2-Kosten per locatie'!$A$14:$C$31,3,FALSE)</f>
        <v>0</v>
      </c>
      <c r="O1153" s="247">
        <f>IF(M1153&gt;0,M1153*I1153/Q1153,0)*VLOOKUP(B1153,'2-Kosten per locatie'!$A$14:$C$31,3,FALSE)</f>
        <v>0</v>
      </c>
      <c r="P1153" s="334">
        <f>IF(L1153="nio",0,IF(L1153&gt;0,VLOOKUP(F1153,'3-Productie normen'!A:O,VLOOKUP(L1153,'3-Productie normen'!$B$38:$C$48,2,FALSE),FALSE)))*J1153</f>
        <v>0</v>
      </c>
      <c r="Q1153" s="334">
        <f t="shared" si="52"/>
        <v>0</v>
      </c>
      <c r="R1153" s="335" t="str">
        <f>VLOOKUP(F1153,'3-Productie normen'!A:P,16,FALSE)</f>
        <v>nvt</v>
      </c>
      <c r="S1153" s="335"/>
      <c r="U1153" s="336">
        <f t="shared" si="53"/>
        <v>0</v>
      </c>
      <c r="V1153" s="2"/>
    </row>
    <row r="1154" spans="1:22" ht="14.1" customHeight="1">
      <c r="A1154" s="75">
        <v>1154</v>
      </c>
      <c r="B1154" s="72" t="s">
        <v>50</v>
      </c>
      <c r="C1154" s="539" t="s">
        <v>135</v>
      </c>
      <c r="D1154" s="415" t="s">
        <v>1552</v>
      </c>
      <c r="E1154" s="72" t="s">
        <v>1553</v>
      </c>
      <c r="F1154" s="300" t="s">
        <v>100</v>
      </c>
      <c r="G1154" s="72"/>
      <c r="H1154" s="482" t="s">
        <v>196</v>
      </c>
      <c r="I1154" s="537">
        <v>11.6</v>
      </c>
      <c r="J1154" s="526"/>
      <c r="K1154" s="333">
        <f t="shared" si="51"/>
        <v>0</v>
      </c>
      <c r="L1154" s="534" t="s">
        <v>147</v>
      </c>
      <c r="M1154" s="540"/>
      <c r="N1154" s="247">
        <f>IF(L1154="nio",0,IF(L1154&gt;0,L1154*I1154/P1154,0))*VLOOKUP(B1154,'2-Kosten per locatie'!$A$14:$C$31,3,FALSE)</f>
        <v>0</v>
      </c>
      <c r="O1154" s="247">
        <f>IF(M1154&gt;0,M1154*I1154/Q1154,0)*VLOOKUP(B1154,'2-Kosten per locatie'!$A$14:$C$31,3,FALSE)</f>
        <v>0</v>
      </c>
      <c r="P1154" s="334">
        <f>IF(L1154="nio",0,IF(L1154&gt;0,VLOOKUP(F1154,'3-Productie normen'!A:O,VLOOKUP(L1154,'3-Productie normen'!$B$38:$C$48,2,FALSE),FALSE)))*J1154</f>
        <v>0</v>
      </c>
      <c r="Q1154" s="334">
        <f t="shared" si="52"/>
        <v>0</v>
      </c>
      <c r="R1154" s="335" t="str">
        <f>VLOOKUP(F1154,'3-Productie normen'!A:P,16,FALSE)</f>
        <v>nvt</v>
      </c>
      <c r="S1154" s="335"/>
      <c r="U1154" s="336">
        <f t="shared" si="53"/>
        <v>0</v>
      </c>
      <c r="V1154" s="2"/>
    </row>
    <row r="1155" spans="1:22" ht="14.1" customHeight="1">
      <c r="A1155" s="75">
        <v>1155</v>
      </c>
      <c r="B1155" s="72" t="s">
        <v>50</v>
      </c>
      <c r="C1155" s="539" t="s">
        <v>135</v>
      </c>
      <c r="D1155" s="415" t="s">
        <v>1554</v>
      </c>
      <c r="E1155" s="72" t="s">
        <v>577</v>
      </c>
      <c r="F1155" s="300" t="s">
        <v>100</v>
      </c>
      <c r="G1155" s="72"/>
      <c r="H1155" s="482" t="s">
        <v>196</v>
      </c>
      <c r="I1155" s="537">
        <v>8.4</v>
      </c>
      <c r="J1155" s="526"/>
      <c r="K1155" s="333">
        <f t="shared" si="51"/>
        <v>0</v>
      </c>
      <c r="L1155" s="534" t="s">
        <v>147</v>
      </c>
      <c r="M1155" s="540"/>
      <c r="N1155" s="247">
        <f>IF(L1155="nio",0,IF(L1155&gt;0,L1155*I1155/P1155,0))*VLOOKUP(B1155,'2-Kosten per locatie'!$A$14:$C$31,3,FALSE)</f>
        <v>0</v>
      </c>
      <c r="O1155" s="247">
        <f>IF(M1155&gt;0,M1155*I1155/Q1155,0)*VLOOKUP(B1155,'2-Kosten per locatie'!$A$14:$C$31,3,FALSE)</f>
        <v>0</v>
      </c>
      <c r="P1155" s="334">
        <f>IF(L1155="nio",0,IF(L1155&gt;0,VLOOKUP(F1155,'3-Productie normen'!A:O,VLOOKUP(L1155,'3-Productie normen'!$B$38:$C$48,2,FALSE),FALSE)))*J1155</f>
        <v>0</v>
      </c>
      <c r="Q1155" s="334">
        <f t="shared" si="52"/>
        <v>0</v>
      </c>
      <c r="R1155" s="335" t="str">
        <f>VLOOKUP(F1155,'3-Productie normen'!A:P,16,FALSE)</f>
        <v>nvt</v>
      </c>
      <c r="S1155" s="335"/>
      <c r="U1155" s="336">
        <f t="shared" si="53"/>
        <v>0</v>
      </c>
      <c r="V1155" s="2"/>
    </row>
    <row r="1156" spans="1:22" ht="14.1" customHeight="1">
      <c r="A1156" s="75">
        <v>1156</v>
      </c>
      <c r="B1156" s="72" t="s">
        <v>50</v>
      </c>
      <c r="C1156" s="539" t="s">
        <v>135</v>
      </c>
      <c r="D1156" s="415" t="s">
        <v>1555</v>
      </c>
      <c r="E1156" s="72" t="s">
        <v>886</v>
      </c>
      <c r="F1156" s="72" t="s">
        <v>76</v>
      </c>
      <c r="G1156" s="72" t="s">
        <v>236</v>
      </c>
      <c r="H1156" s="482" t="s">
        <v>237</v>
      </c>
      <c r="I1156" s="537">
        <v>19.5</v>
      </c>
      <c r="J1156" s="526"/>
      <c r="K1156" s="333">
        <f t="shared" si="51"/>
        <v>120</v>
      </c>
      <c r="L1156" s="534">
        <v>120</v>
      </c>
      <c r="M1156" s="540"/>
      <c r="N1156" s="247" t="e">
        <f>IF(L1156="nio",0,IF(L1156&gt;0,L1156*I1156/P1156,0))*VLOOKUP(B1156,'2-Kosten per locatie'!$A$14:$C$31,3,FALSE)</f>
        <v>#DIV/0!</v>
      </c>
      <c r="O1156" s="247">
        <f>IF(M1156&gt;0,M1156*I1156/Q1156,0)*VLOOKUP(B1156,'2-Kosten per locatie'!$A$14:$C$31,3,FALSE)</f>
        <v>0</v>
      </c>
      <c r="P1156" s="334">
        <f>IF(L1156="nio",0,IF(L1156&gt;0,VLOOKUP(F1156,'3-Productie normen'!A:O,VLOOKUP(L1156,'3-Productie normen'!$B$38:$C$48,2,FALSE),FALSE)))*J1156</f>
        <v>0</v>
      </c>
      <c r="Q1156" s="334">
        <f t="shared" si="52"/>
        <v>0</v>
      </c>
      <c r="R1156" s="335" t="str">
        <f>VLOOKUP(F1156,'3-Productie normen'!A:P,16,FALSE)</f>
        <v>B</v>
      </c>
      <c r="S1156" s="335"/>
      <c r="U1156" s="336">
        <f t="shared" si="53"/>
        <v>2340</v>
      </c>
      <c r="V1156" s="2"/>
    </row>
    <row r="1157" spans="1:22" ht="14.1" customHeight="1">
      <c r="A1157" s="75">
        <v>1157</v>
      </c>
      <c r="B1157" s="72" t="s">
        <v>50</v>
      </c>
      <c r="C1157" s="539" t="s">
        <v>135</v>
      </c>
      <c r="D1157" s="415" t="s">
        <v>1556</v>
      </c>
      <c r="E1157" s="72" t="s">
        <v>577</v>
      </c>
      <c r="F1157" s="300" t="s">
        <v>100</v>
      </c>
      <c r="G1157" s="72"/>
      <c r="H1157" s="482" t="s">
        <v>196</v>
      </c>
      <c r="I1157" s="537">
        <v>5</v>
      </c>
      <c r="J1157" s="526"/>
      <c r="K1157" s="333">
        <f t="shared" si="51"/>
        <v>0</v>
      </c>
      <c r="L1157" s="534" t="s">
        <v>147</v>
      </c>
      <c r="M1157" s="540"/>
      <c r="N1157" s="247">
        <f>IF(L1157="nio",0,IF(L1157&gt;0,L1157*I1157/P1157,0))*VLOOKUP(B1157,'2-Kosten per locatie'!$A$14:$C$31,3,FALSE)</f>
        <v>0</v>
      </c>
      <c r="O1157" s="247">
        <f>IF(M1157&gt;0,M1157*I1157/Q1157,0)*VLOOKUP(B1157,'2-Kosten per locatie'!$A$14:$C$31,3,FALSE)</f>
        <v>0</v>
      </c>
      <c r="P1157" s="334">
        <f>IF(L1157="nio",0,IF(L1157&gt;0,VLOOKUP(F1157,'3-Productie normen'!A:O,VLOOKUP(L1157,'3-Productie normen'!$B$38:$C$48,2,FALSE),FALSE)))*J1157</f>
        <v>0</v>
      </c>
      <c r="Q1157" s="334">
        <f t="shared" si="52"/>
        <v>0</v>
      </c>
      <c r="R1157" s="335" t="str">
        <f>VLOOKUP(F1157,'3-Productie normen'!A:P,16,FALSE)</f>
        <v>nvt</v>
      </c>
      <c r="S1157" s="335"/>
      <c r="U1157" s="336">
        <f t="shared" si="53"/>
        <v>0</v>
      </c>
      <c r="V1157" s="2"/>
    </row>
    <row r="1158" spans="1:22" ht="14.1" customHeight="1">
      <c r="A1158" s="75">
        <v>1158</v>
      </c>
      <c r="B1158" s="72" t="s">
        <v>50</v>
      </c>
      <c r="C1158" s="539" t="s">
        <v>135</v>
      </c>
      <c r="D1158" s="415" t="s">
        <v>1557</v>
      </c>
      <c r="E1158" s="72" t="s">
        <v>1558</v>
      </c>
      <c r="F1158" s="72" t="s">
        <v>93</v>
      </c>
      <c r="G1158" s="72" t="s">
        <v>382</v>
      </c>
      <c r="H1158" s="482" t="s">
        <v>382</v>
      </c>
      <c r="I1158" s="537">
        <v>92.05</v>
      </c>
      <c r="J1158" s="526"/>
      <c r="K1158" s="333">
        <f t="shared" si="51"/>
        <v>200</v>
      </c>
      <c r="L1158" s="534">
        <v>200</v>
      </c>
      <c r="M1158" s="540"/>
      <c r="N1158" s="247" t="e">
        <f>IF(L1158="nio",0,IF(L1158&gt;0,L1158*I1158/P1158,0))*VLOOKUP(B1158,'2-Kosten per locatie'!$A$14:$C$31,3,FALSE)</f>
        <v>#DIV/0!</v>
      </c>
      <c r="O1158" s="247">
        <f>IF(M1158&gt;0,M1158*I1158/Q1158,0)*VLOOKUP(B1158,'2-Kosten per locatie'!$A$14:$C$31,3,FALSE)</f>
        <v>0</v>
      </c>
      <c r="P1158" s="334">
        <f>IF(L1158="nio",0,IF(L1158&gt;0,VLOOKUP(F1158,'3-Productie normen'!A:O,VLOOKUP(L1158,'3-Productie normen'!$B$38:$C$48,2,FALSE),FALSE)))*J1158</f>
        <v>0</v>
      </c>
      <c r="Q1158" s="334">
        <f t="shared" si="52"/>
        <v>0</v>
      </c>
      <c r="R1158" s="335" t="str">
        <f>VLOOKUP(F1158,'3-Productie normen'!A:P,16,FALSE)</f>
        <v>L</v>
      </c>
      <c r="S1158" s="335"/>
      <c r="U1158" s="336">
        <f t="shared" si="53"/>
        <v>18410</v>
      </c>
      <c r="V1158" s="2"/>
    </row>
    <row r="1159" spans="1:22" ht="14.1" customHeight="1">
      <c r="A1159" s="75">
        <v>1159</v>
      </c>
      <c r="B1159" s="72" t="s">
        <v>50</v>
      </c>
      <c r="C1159" s="539" t="s">
        <v>135</v>
      </c>
      <c r="D1159" s="415" t="s">
        <v>1557</v>
      </c>
      <c r="E1159" s="72" t="s">
        <v>1558</v>
      </c>
      <c r="F1159" s="72" t="s">
        <v>93</v>
      </c>
      <c r="G1159" s="72" t="s">
        <v>1529</v>
      </c>
      <c r="H1159" s="482" t="s">
        <v>138</v>
      </c>
      <c r="I1159" s="537">
        <v>65.459999999999994</v>
      </c>
      <c r="J1159" s="526"/>
      <c r="K1159" s="333">
        <f t="shared" si="51"/>
        <v>200</v>
      </c>
      <c r="L1159" s="534">
        <v>200</v>
      </c>
      <c r="M1159" s="540"/>
      <c r="N1159" s="247" t="e">
        <f>IF(L1159="nio",0,IF(L1159&gt;0,L1159*I1159/P1159,0))*VLOOKUP(B1159,'2-Kosten per locatie'!$A$14:$C$31,3,FALSE)</f>
        <v>#DIV/0!</v>
      </c>
      <c r="O1159" s="247">
        <f>IF(M1159&gt;0,M1159*I1159/Q1159,0)*VLOOKUP(B1159,'2-Kosten per locatie'!$A$14:$C$31,3,FALSE)</f>
        <v>0</v>
      </c>
      <c r="P1159" s="334">
        <f>IF(L1159="nio",0,IF(L1159&gt;0,VLOOKUP(F1159,'3-Productie normen'!A:O,VLOOKUP(L1159,'3-Productie normen'!$B$38:$C$48,2,FALSE),FALSE)))*J1159</f>
        <v>0</v>
      </c>
      <c r="Q1159" s="334">
        <f t="shared" si="52"/>
        <v>0</v>
      </c>
      <c r="R1159" s="335" t="str">
        <f>VLOOKUP(F1159,'3-Productie normen'!A:P,16,FALSE)</f>
        <v>L</v>
      </c>
      <c r="S1159" s="335"/>
      <c r="U1159" s="336">
        <f t="shared" si="53"/>
        <v>13091.999999999998</v>
      </c>
      <c r="V1159" s="2"/>
    </row>
    <row r="1160" spans="1:22" ht="14.1" customHeight="1">
      <c r="A1160" s="75">
        <v>1160</v>
      </c>
      <c r="B1160" s="72" t="s">
        <v>50</v>
      </c>
      <c r="C1160" s="539" t="s">
        <v>135</v>
      </c>
      <c r="D1160" s="415" t="s">
        <v>763</v>
      </c>
      <c r="E1160" s="72" t="s">
        <v>886</v>
      </c>
      <c r="F1160" s="72" t="s">
        <v>76</v>
      </c>
      <c r="G1160" s="72" t="s">
        <v>236</v>
      </c>
      <c r="H1160" s="482" t="s">
        <v>237</v>
      </c>
      <c r="I1160" s="537">
        <v>26.79</v>
      </c>
      <c r="J1160" s="526"/>
      <c r="K1160" s="333">
        <f t="shared" ref="K1160:K1220" si="54">SUM(L1160:M1160)</f>
        <v>120</v>
      </c>
      <c r="L1160" s="534">
        <v>120</v>
      </c>
      <c r="M1160" s="540"/>
      <c r="N1160" s="247" t="e">
        <f>IF(L1160="nio",0,IF(L1160&gt;0,L1160*I1160/P1160,0))*VLOOKUP(B1160,'2-Kosten per locatie'!$A$14:$C$31,3,FALSE)</f>
        <v>#DIV/0!</v>
      </c>
      <c r="O1160" s="247">
        <f>IF(M1160&gt;0,M1160*I1160/Q1160,0)*VLOOKUP(B1160,'2-Kosten per locatie'!$A$14:$C$31,3,FALSE)</f>
        <v>0</v>
      </c>
      <c r="P1160" s="334">
        <f>IF(L1160="nio",0,IF(L1160&gt;0,VLOOKUP(F1160,'3-Productie normen'!A:O,VLOOKUP(L1160,'3-Productie normen'!$B$38:$C$48,2,FALSE),FALSE)))*J1160</f>
        <v>0</v>
      </c>
      <c r="Q1160" s="334">
        <f t="shared" ref="Q1160:Q1220" si="55">IF(M1160&gt;0,P1160*$Q$8,0)</f>
        <v>0</v>
      </c>
      <c r="R1160" s="335" t="str">
        <f>VLOOKUP(F1160,'3-Productie normen'!A:P,16,FALSE)</f>
        <v>B</v>
      </c>
      <c r="S1160" s="335"/>
      <c r="U1160" s="336">
        <f t="shared" ref="U1160:U1220" si="56">K1160*I1160</f>
        <v>3214.7999999999997</v>
      </c>
      <c r="V1160" s="2"/>
    </row>
    <row r="1161" spans="1:22" ht="14.1" customHeight="1">
      <c r="A1161" s="75">
        <v>1161</v>
      </c>
      <c r="B1161" s="72" t="s">
        <v>50</v>
      </c>
      <c r="C1161" s="539" t="s">
        <v>135</v>
      </c>
      <c r="D1161" s="415" t="s">
        <v>1559</v>
      </c>
      <c r="E1161" s="72" t="s">
        <v>886</v>
      </c>
      <c r="F1161" s="72" t="s">
        <v>76</v>
      </c>
      <c r="G1161" s="72" t="s">
        <v>236</v>
      </c>
      <c r="H1161" s="482" t="s">
        <v>237</v>
      </c>
      <c r="I1161" s="537">
        <v>26.7</v>
      </c>
      <c r="J1161" s="526"/>
      <c r="K1161" s="333">
        <f t="shared" si="54"/>
        <v>120</v>
      </c>
      <c r="L1161" s="534">
        <v>120</v>
      </c>
      <c r="M1161" s="540"/>
      <c r="N1161" s="247" t="e">
        <f>IF(L1161="nio",0,IF(L1161&gt;0,L1161*I1161/P1161,0))*VLOOKUP(B1161,'2-Kosten per locatie'!$A$14:$C$31,3,FALSE)</f>
        <v>#DIV/0!</v>
      </c>
      <c r="O1161" s="247">
        <f>IF(M1161&gt;0,M1161*I1161/Q1161,0)*VLOOKUP(B1161,'2-Kosten per locatie'!$A$14:$C$31,3,FALSE)</f>
        <v>0</v>
      </c>
      <c r="P1161" s="334">
        <f>IF(L1161="nio",0,IF(L1161&gt;0,VLOOKUP(F1161,'3-Productie normen'!A:O,VLOOKUP(L1161,'3-Productie normen'!$B$38:$C$48,2,FALSE),FALSE)))*J1161</f>
        <v>0</v>
      </c>
      <c r="Q1161" s="334">
        <f t="shared" si="55"/>
        <v>0</v>
      </c>
      <c r="R1161" s="335" t="str">
        <f>VLOOKUP(F1161,'3-Productie normen'!A:P,16,FALSE)</f>
        <v>B</v>
      </c>
      <c r="S1161" s="335"/>
      <c r="U1161" s="336">
        <f t="shared" si="56"/>
        <v>3204</v>
      </c>
      <c r="V1161" s="2"/>
    </row>
    <row r="1162" spans="1:22" ht="14.1" customHeight="1">
      <c r="A1162" s="75">
        <v>1162</v>
      </c>
      <c r="B1162" s="72" t="s">
        <v>50</v>
      </c>
      <c r="C1162" s="539" t="s">
        <v>135</v>
      </c>
      <c r="D1162" s="415" t="s">
        <v>1560</v>
      </c>
      <c r="E1162" s="72" t="s">
        <v>89</v>
      </c>
      <c r="F1162" s="72" t="s">
        <v>89</v>
      </c>
      <c r="G1162" s="72" t="s">
        <v>1536</v>
      </c>
      <c r="H1162" s="482" t="s">
        <v>138</v>
      </c>
      <c r="I1162" s="537">
        <v>36</v>
      </c>
      <c r="J1162" s="526"/>
      <c r="K1162" s="333">
        <f t="shared" si="54"/>
        <v>40</v>
      </c>
      <c r="L1162" s="534">
        <v>40</v>
      </c>
      <c r="M1162" s="540"/>
      <c r="N1162" s="247" t="e">
        <f>IF(L1162="nio",0,IF(L1162&gt;0,L1162*I1162/P1162,0))*VLOOKUP(B1162,'2-Kosten per locatie'!$A$14:$C$31,3,FALSE)</f>
        <v>#DIV/0!</v>
      </c>
      <c r="O1162" s="247">
        <f>IF(M1162&gt;0,M1162*I1162/Q1162,0)*VLOOKUP(B1162,'2-Kosten per locatie'!$A$14:$C$31,3,FALSE)</f>
        <v>0</v>
      </c>
      <c r="P1162" s="334">
        <f>IF(L1162="nio",0,IF(L1162&gt;0,VLOOKUP(F1162,'3-Productie normen'!A:O,VLOOKUP(L1162,'3-Productie normen'!$B$38:$C$48,2,FALSE),FALSE)))*J1162</f>
        <v>0</v>
      </c>
      <c r="Q1162" s="334">
        <f t="shared" si="55"/>
        <v>0</v>
      </c>
      <c r="R1162" s="335" t="str">
        <f>VLOOKUP(F1162,'3-Productie normen'!A:P,16,FALSE)</f>
        <v>L</v>
      </c>
      <c r="S1162" s="335"/>
      <c r="U1162" s="336">
        <f t="shared" si="56"/>
        <v>1440</v>
      </c>
      <c r="V1162" s="2"/>
    </row>
    <row r="1163" spans="1:22" ht="14.1" customHeight="1">
      <c r="A1163" s="75">
        <v>1163</v>
      </c>
      <c r="B1163" s="72" t="s">
        <v>50</v>
      </c>
      <c r="C1163" s="539" t="s">
        <v>135</v>
      </c>
      <c r="D1163" s="415" t="s">
        <v>1561</v>
      </c>
      <c r="E1163" s="72" t="s">
        <v>1291</v>
      </c>
      <c r="F1163" s="72" t="s">
        <v>92</v>
      </c>
      <c r="G1163" s="72" t="s">
        <v>1536</v>
      </c>
      <c r="H1163" s="482" t="s">
        <v>138</v>
      </c>
      <c r="I1163" s="537">
        <v>3</v>
      </c>
      <c r="J1163" s="526"/>
      <c r="K1163" s="333">
        <f t="shared" si="54"/>
        <v>12</v>
      </c>
      <c r="L1163" s="534">
        <v>12</v>
      </c>
      <c r="M1163" s="540"/>
      <c r="N1163" s="247" t="e">
        <f>IF(L1163="nio",0,IF(L1163&gt;0,L1163*I1163/P1163,0))*VLOOKUP(B1163,'2-Kosten per locatie'!$A$14:$C$31,3,FALSE)</f>
        <v>#DIV/0!</v>
      </c>
      <c r="O1163" s="247">
        <f>IF(M1163&gt;0,M1163*I1163/Q1163,0)*VLOOKUP(B1163,'2-Kosten per locatie'!$A$14:$C$31,3,FALSE)</f>
        <v>0</v>
      </c>
      <c r="P1163" s="334">
        <f>IF(L1163="nio",0,IF(L1163&gt;0,VLOOKUP(F1163,'3-Productie normen'!A:O,VLOOKUP(L1163,'3-Productie normen'!$B$38:$C$48,2,FALSE),FALSE)))*J1163</f>
        <v>0</v>
      </c>
      <c r="Q1163" s="334">
        <f t="shared" si="55"/>
        <v>0</v>
      </c>
      <c r="R1163" s="335" t="str">
        <f>VLOOKUP(F1163,'3-Productie normen'!A:P,16,FALSE)</f>
        <v>V</v>
      </c>
      <c r="S1163" s="335"/>
      <c r="U1163" s="336">
        <f t="shared" si="56"/>
        <v>36</v>
      </c>
      <c r="V1163" s="2"/>
    </row>
    <row r="1164" spans="1:22" ht="14.1" customHeight="1">
      <c r="A1164" s="75">
        <v>1164</v>
      </c>
      <c r="B1164" s="72" t="s">
        <v>50</v>
      </c>
      <c r="C1164" s="539" t="s">
        <v>135</v>
      </c>
      <c r="D1164" s="415" t="s">
        <v>1562</v>
      </c>
      <c r="E1164" s="72" t="s">
        <v>1541</v>
      </c>
      <c r="F1164" s="488" t="s">
        <v>99</v>
      </c>
      <c r="G1164" s="72" t="s">
        <v>1536</v>
      </c>
      <c r="H1164" s="482" t="s">
        <v>138</v>
      </c>
      <c r="I1164" s="537">
        <v>17.100000000000001</v>
      </c>
      <c r="J1164" s="526"/>
      <c r="K1164" s="333">
        <f t="shared" si="54"/>
        <v>12</v>
      </c>
      <c r="L1164" s="534">
        <v>12</v>
      </c>
      <c r="M1164" s="540"/>
      <c r="N1164" s="247" t="e">
        <f>IF(L1164="nio",0,IF(L1164&gt;0,L1164*I1164/P1164,0))*VLOOKUP(B1164,'2-Kosten per locatie'!$A$14:$C$31,3,FALSE)</f>
        <v>#DIV/0!</v>
      </c>
      <c r="O1164" s="247">
        <f>IF(M1164&gt;0,M1164*I1164/Q1164,0)*VLOOKUP(B1164,'2-Kosten per locatie'!$A$14:$C$31,3,FALSE)</f>
        <v>0</v>
      </c>
      <c r="P1164" s="334">
        <f>IF(L1164="nio",0,IF(L1164&gt;0,VLOOKUP(F1164,'3-Productie normen'!A:O,VLOOKUP(L1164,'3-Productie normen'!$B$38:$C$48,2,FALSE),FALSE)))*J1164</f>
        <v>0</v>
      </c>
      <c r="Q1164" s="334">
        <f t="shared" si="55"/>
        <v>0</v>
      </c>
      <c r="R1164" s="335" t="str">
        <f>VLOOKUP(F1164,'3-Productie normen'!A:P,16,FALSE)</f>
        <v>B</v>
      </c>
      <c r="S1164" s="335"/>
      <c r="U1164" s="336">
        <f t="shared" si="56"/>
        <v>205.20000000000002</v>
      </c>
      <c r="V1164" s="2"/>
    </row>
    <row r="1165" spans="1:22" ht="14.1" customHeight="1">
      <c r="A1165" s="75">
        <v>1165</v>
      </c>
      <c r="B1165" s="72" t="s">
        <v>50</v>
      </c>
      <c r="C1165" s="539" t="s">
        <v>135</v>
      </c>
      <c r="D1165" s="415" t="s">
        <v>766</v>
      </c>
      <c r="E1165" s="72" t="s">
        <v>1563</v>
      </c>
      <c r="F1165" s="300" t="s">
        <v>93</v>
      </c>
      <c r="G1165" s="72" t="s">
        <v>382</v>
      </c>
      <c r="H1165" s="482" t="s">
        <v>382</v>
      </c>
      <c r="I1165" s="537">
        <v>79.81</v>
      </c>
      <c r="J1165" s="526"/>
      <c r="K1165" s="333">
        <f t="shared" si="54"/>
        <v>200</v>
      </c>
      <c r="L1165" s="534">
        <v>200</v>
      </c>
      <c r="M1165" s="540"/>
      <c r="N1165" s="247" t="e">
        <f>IF(L1165="nio",0,IF(L1165&gt;0,L1165*I1165/P1165,0))*VLOOKUP(B1165,'2-Kosten per locatie'!$A$14:$C$31,3,FALSE)</f>
        <v>#DIV/0!</v>
      </c>
      <c r="O1165" s="247">
        <f>IF(M1165&gt;0,M1165*I1165/Q1165,0)*VLOOKUP(B1165,'2-Kosten per locatie'!$A$14:$C$31,3,FALSE)</f>
        <v>0</v>
      </c>
      <c r="P1165" s="334">
        <f>IF(L1165="nio",0,IF(L1165&gt;0,VLOOKUP(F1165,'3-Productie normen'!A:O,VLOOKUP(L1165,'3-Productie normen'!$B$38:$C$48,2,FALSE),FALSE)))*J1165</f>
        <v>0</v>
      </c>
      <c r="Q1165" s="334">
        <f t="shared" si="55"/>
        <v>0</v>
      </c>
      <c r="R1165" s="335" t="str">
        <f>VLOOKUP(F1165,'3-Productie normen'!A:P,16,FALSE)</f>
        <v>L</v>
      </c>
      <c r="S1165" s="335"/>
      <c r="U1165" s="336">
        <f t="shared" si="56"/>
        <v>15962</v>
      </c>
      <c r="V1165" s="2"/>
    </row>
    <row r="1166" spans="1:22" ht="14.1" customHeight="1">
      <c r="A1166" s="75">
        <v>1166</v>
      </c>
      <c r="B1166" s="72" t="s">
        <v>50</v>
      </c>
      <c r="C1166" s="539" t="s">
        <v>135</v>
      </c>
      <c r="D1166" s="415"/>
      <c r="E1166" s="72"/>
      <c r="F1166" s="300" t="s">
        <v>100</v>
      </c>
      <c r="G1166" s="72"/>
      <c r="H1166" s="482" t="s">
        <v>196</v>
      </c>
      <c r="I1166" s="537">
        <v>16.100000000000001</v>
      </c>
      <c r="J1166" s="526"/>
      <c r="K1166" s="333">
        <f t="shared" si="54"/>
        <v>0</v>
      </c>
      <c r="L1166" s="534" t="s">
        <v>147</v>
      </c>
      <c r="M1166" s="540"/>
      <c r="N1166" s="247">
        <f>IF(L1166="nio",0,IF(L1166&gt;0,L1166*I1166/P1166,0))*VLOOKUP(B1166,'2-Kosten per locatie'!$A$14:$C$31,3,FALSE)</f>
        <v>0</v>
      </c>
      <c r="O1166" s="247">
        <f>IF(M1166&gt;0,M1166*I1166/Q1166,0)*VLOOKUP(B1166,'2-Kosten per locatie'!$A$14:$C$31,3,FALSE)</f>
        <v>0</v>
      </c>
      <c r="P1166" s="334">
        <f>IF(L1166="nio",0,IF(L1166&gt;0,VLOOKUP(F1166,'3-Productie normen'!A:O,VLOOKUP(L1166,'3-Productie normen'!$B$38:$C$48,2,FALSE),FALSE)))*J1166</f>
        <v>0</v>
      </c>
      <c r="Q1166" s="334">
        <f t="shared" si="55"/>
        <v>0</v>
      </c>
      <c r="R1166" s="335" t="str">
        <f>VLOOKUP(F1166,'3-Productie normen'!A:P,16,FALSE)</f>
        <v>nvt</v>
      </c>
      <c r="S1166" s="335"/>
      <c r="U1166" s="336">
        <f t="shared" si="56"/>
        <v>0</v>
      </c>
      <c r="V1166" s="2"/>
    </row>
    <row r="1167" spans="1:22" ht="14.1" customHeight="1">
      <c r="A1167" s="75">
        <v>1167</v>
      </c>
      <c r="B1167" s="72" t="s">
        <v>50</v>
      </c>
      <c r="C1167" s="539" t="s">
        <v>135</v>
      </c>
      <c r="D1167" s="415" t="s">
        <v>1564</v>
      </c>
      <c r="E1167" s="72" t="s">
        <v>1541</v>
      </c>
      <c r="F1167" s="488" t="s">
        <v>99</v>
      </c>
      <c r="G1167" s="72" t="s">
        <v>236</v>
      </c>
      <c r="H1167" s="482" t="s">
        <v>237</v>
      </c>
      <c r="I1167" s="537">
        <v>10.07</v>
      </c>
      <c r="J1167" s="526"/>
      <c r="K1167" s="333">
        <f t="shared" si="54"/>
        <v>200</v>
      </c>
      <c r="L1167" s="534">
        <v>200</v>
      </c>
      <c r="M1167" s="540"/>
      <c r="N1167" s="247" t="e">
        <f>IF(L1167="nio",0,IF(L1167&gt;0,L1167*I1167/P1167,0))*VLOOKUP(B1167,'2-Kosten per locatie'!$A$14:$C$31,3,FALSE)</f>
        <v>#DIV/0!</v>
      </c>
      <c r="O1167" s="247">
        <f>IF(M1167&gt;0,M1167*I1167/Q1167,0)*VLOOKUP(B1167,'2-Kosten per locatie'!$A$14:$C$31,3,FALSE)</f>
        <v>0</v>
      </c>
      <c r="P1167" s="334">
        <f>IF(L1167="nio",0,IF(L1167&gt;0,VLOOKUP(F1167,'3-Productie normen'!A:O,VLOOKUP(L1167,'3-Productie normen'!$B$38:$C$48,2,FALSE),FALSE)))*J1167</f>
        <v>0</v>
      </c>
      <c r="Q1167" s="334">
        <f t="shared" si="55"/>
        <v>0</v>
      </c>
      <c r="R1167" s="335" t="str">
        <f>VLOOKUP(F1167,'3-Productie normen'!A:P,16,FALSE)</f>
        <v>B</v>
      </c>
      <c r="S1167" s="335"/>
      <c r="U1167" s="336">
        <f t="shared" si="56"/>
        <v>2014</v>
      </c>
      <c r="V1167" s="2"/>
    </row>
    <row r="1168" spans="1:22" ht="14.1" customHeight="1">
      <c r="A1168" s="75">
        <v>1168</v>
      </c>
      <c r="B1168" s="72" t="s">
        <v>50</v>
      </c>
      <c r="C1168" s="539" t="s">
        <v>135</v>
      </c>
      <c r="D1168" s="415" t="s">
        <v>1565</v>
      </c>
      <c r="E1168" s="72" t="s">
        <v>886</v>
      </c>
      <c r="F1168" s="72" t="s">
        <v>76</v>
      </c>
      <c r="G1168" s="72" t="s">
        <v>1566</v>
      </c>
      <c r="H1168" s="482" t="s">
        <v>196</v>
      </c>
      <c r="I1168" s="537">
        <v>53.34</v>
      </c>
      <c r="J1168" s="526"/>
      <c r="K1168" s="333">
        <f t="shared" si="54"/>
        <v>120</v>
      </c>
      <c r="L1168" s="534">
        <v>120</v>
      </c>
      <c r="M1168" s="540"/>
      <c r="N1168" s="247" t="e">
        <f>IF(L1168="nio",0,IF(L1168&gt;0,L1168*I1168/P1168,0))*VLOOKUP(B1168,'2-Kosten per locatie'!$A$14:$C$31,3,FALSE)</f>
        <v>#DIV/0!</v>
      </c>
      <c r="O1168" s="247">
        <f>IF(M1168&gt;0,M1168*I1168/Q1168,0)*VLOOKUP(B1168,'2-Kosten per locatie'!$A$14:$C$31,3,FALSE)</f>
        <v>0</v>
      </c>
      <c r="P1168" s="334">
        <f>IF(L1168="nio",0,IF(L1168&gt;0,VLOOKUP(F1168,'3-Productie normen'!A:O,VLOOKUP(L1168,'3-Productie normen'!$B$38:$C$48,2,FALSE),FALSE)))*J1168</f>
        <v>0</v>
      </c>
      <c r="Q1168" s="334">
        <f t="shared" si="55"/>
        <v>0</v>
      </c>
      <c r="R1168" s="335" t="str">
        <f>VLOOKUP(F1168,'3-Productie normen'!A:P,16,FALSE)</f>
        <v>B</v>
      </c>
      <c r="S1168" s="335"/>
      <c r="U1168" s="336">
        <f t="shared" si="56"/>
        <v>6400.8</v>
      </c>
      <c r="V1168" s="2"/>
    </row>
    <row r="1169" spans="1:22" ht="14.1" customHeight="1">
      <c r="A1169" s="75">
        <v>1169</v>
      </c>
      <c r="B1169" s="72" t="s">
        <v>50</v>
      </c>
      <c r="C1169" s="539" t="s">
        <v>135</v>
      </c>
      <c r="D1169" s="415" t="s">
        <v>1567</v>
      </c>
      <c r="E1169" s="72" t="s">
        <v>1568</v>
      </c>
      <c r="F1169" s="300" t="s">
        <v>100</v>
      </c>
      <c r="G1169" s="72">
        <v>0</v>
      </c>
      <c r="H1169" s="482" t="s">
        <v>196</v>
      </c>
      <c r="I1169" s="537">
        <v>5.0599999999999996</v>
      </c>
      <c r="J1169" s="526"/>
      <c r="K1169" s="333">
        <f t="shared" si="54"/>
        <v>0</v>
      </c>
      <c r="L1169" s="534" t="s">
        <v>147</v>
      </c>
      <c r="M1169" s="540"/>
      <c r="N1169" s="247">
        <f>IF(L1169="nio",0,IF(L1169&gt;0,L1169*I1169/P1169,0))*VLOOKUP(B1169,'2-Kosten per locatie'!$A$14:$C$31,3,FALSE)</f>
        <v>0</v>
      </c>
      <c r="O1169" s="247">
        <f>IF(M1169&gt;0,M1169*I1169/Q1169,0)*VLOOKUP(B1169,'2-Kosten per locatie'!$A$14:$C$31,3,FALSE)</f>
        <v>0</v>
      </c>
      <c r="P1169" s="334">
        <f>IF(L1169="nio",0,IF(L1169&gt;0,VLOOKUP(F1169,'3-Productie normen'!A:O,VLOOKUP(L1169,'3-Productie normen'!$B$38:$C$48,2,FALSE),FALSE)))*J1169</f>
        <v>0</v>
      </c>
      <c r="Q1169" s="334">
        <f t="shared" si="55"/>
        <v>0</v>
      </c>
      <c r="R1169" s="335" t="str">
        <f>VLOOKUP(F1169,'3-Productie normen'!A:P,16,FALSE)</f>
        <v>nvt</v>
      </c>
      <c r="S1169" s="335"/>
      <c r="U1169" s="336">
        <f t="shared" si="56"/>
        <v>0</v>
      </c>
      <c r="V1169" s="2"/>
    </row>
    <row r="1170" spans="1:22" ht="14.1" customHeight="1">
      <c r="A1170" s="75">
        <v>1170</v>
      </c>
      <c r="B1170" s="72" t="s">
        <v>50</v>
      </c>
      <c r="C1170" s="539" t="s">
        <v>135</v>
      </c>
      <c r="D1170" s="415" t="s">
        <v>1569</v>
      </c>
      <c r="E1170" s="72" t="s">
        <v>1570</v>
      </c>
      <c r="F1170" s="72" t="s">
        <v>86</v>
      </c>
      <c r="G1170" s="72" t="s">
        <v>236</v>
      </c>
      <c r="H1170" s="482" t="s">
        <v>237</v>
      </c>
      <c r="I1170" s="537">
        <v>9.43</v>
      </c>
      <c r="J1170" s="526"/>
      <c r="K1170" s="333">
        <f t="shared" si="54"/>
        <v>200</v>
      </c>
      <c r="L1170" s="534">
        <v>200</v>
      </c>
      <c r="M1170" s="540"/>
      <c r="N1170" s="247" t="e">
        <f>IF(L1170="nio",0,IF(L1170&gt;0,L1170*I1170/P1170,0))*VLOOKUP(B1170,'2-Kosten per locatie'!$A$14:$C$31,3,FALSE)</f>
        <v>#DIV/0!</v>
      </c>
      <c r="O1170" s="247">
        <f>IF(M1170&gt;0,M1170*I1170/Q1170,0)*VLOOKUP(B1170,'2-Kosten per locatie'!$A$14:$C$31,3,FALSE)</f>
        <v>0</v>
      </c>
      <c r="P1170" s="334">
        <f>IF(L1170="nio",0,IF(L1170&gt;0,VLOOKUP(F1170,'3-Productie normen'!A:O,VLOOKUP(L1170,'3-Productie normen'!$B$38:$C$48,2,FALSE),FALSE)))*J1170</f>
        <v>0</v>
      </c>
      <c r="Q1170" s="334">
        <f t="shared" si="55"/>
        <v>0</v>
      </c>
      <c r="R1170" s="335" t="str">
        <f>VLOOKUP(F1170,'3-Productie normen'!A:P,16,FALSE)</f>
        <v>V</v>
      </c>
      <c r="S1170" s="335"/>
      <c r="U1170" s="336">
        <f t="shared" si="56"/>
        <v>1886</v>
      </c>
      <c r="V1170" s="2"/>
    </row>
    <row r="1171" spans="1:22" ht="14.1" customHeight="1">
      <c r="A1171" s="75">
        <v>1171</v>
      </c>
      <c r="B1171" s="72" t="s">
        <v>50</v>
      </c>
      <c r="C1171" s="539" t="s">
        <v>135</v>
      </c>
      <c r="D1171" s="415" t="s">
        <v>1571</v>
      </c>
      <c r="E1171" s="72" t="s">
        <v>886</v>
      </c>
      <c r="F1171" s="72" t="s">
        <v>76</v>
      </c>
      <c r="G1171" s="72" t="s">
        <v>236</v>
      </c>
      <c r="H1171" s="482" t="s">
        <v>237</v>
      </c>
      <c r="I1171" s="537">
        <v>25.83</v>
      </c>
      <c r="J1171" s="526"/>
      <c r="K1171" s="333">
        <f t="shared" si="54"/>
        <v>120</v>
      </c>
      <c r="L1171" s="534">
        <v>120</v>
      </c>
      <c r="M1171" s="540"/>
      <c r="N1171" s="247" t="e">
        <f>IF(L1171="nio",0,IF(L1171&gt;0,L1171*I1171/P1171,0))*VLOOKUP(B1171,'2-Kosten per locatie'!$A$14:$C$31,3,FALSE)</f>
        <v>#DIV/0!</v>
      </c>
      <c r="O1171" s="247">
        <f>IF(M1171&gt;0,M1171*I1171/Q1171,0)*VLOOKUP(B1171,'2-Kosten per locatie'!$A$14:$C$31,3,FALSE)</f>
        <v>0</v>
      </c>
      <c r="P1171" s="334">
        <f>IF(L1171="nio",0,IF(L1171&gt;0,VLOOKUP(F1171,'3-Productie normen'!A:O,VLOOKUP(L1171,'3-Productie normen'!$B$38:$C$48,2,FALSE),FALSE)))*J1171</f>
        <v>0</v>
      </c>
      <c r="Q1171" s="334">
        <f t="shared" si="55"/>
        <v>0</v>
      </c>
      <c r="R1171" s="335" t="str">
        <f>VLOOKUP(F1171,'3-Productie normen'!A:P,16,FALSE)</f>
        <v>B</v>
      </c>
      <c r="S1171" s="335"/>
      <c r="U1171" s="336">
        <f t="shared" si="56"/>
        <v>3099.6</v>
      </c>
      <c r="V1171" s="2"/>
    </row>
    <row r="1172" spans="1:22" ht="14.1" customHeight="1">
      <c r="A1172" s="75">
        <v>1172</v>
      </c>
      <c r="B1172" s="72" t="s">
        <v>50</v>
      </c>
      <c r="C1172" s="539" t="s">
        <v>135</v>
      </c>
      <c r="D1172" s="415"/>
      <c r="E1172" s="72"/>
      <c r="F1172" s="300" t="s">
        <v>100</v>
      </c>
      <c r="G1172" s="72"/>
      <c r="H1172" s="482" t="s">
        <v>196</v>
      </c>
      <c r="I1172" s="537">
        <v>4.8</v>
      </c>
      <c r="J1172" s="526"/>
      <c r="K1172" s="333">
        <f t="shared" si="54"/>
        <v>0</v>
      </c>
      <c r="L1172" s="534" t="s">
        <v>147</v>
      </c>
      <c r="M1172" s="540"/>
      <c r="N1172" s="247">
        <f>IF(L1172="nio",0,IF(L1172&gt;0,L1172*I1172/P1172,0))*VLOOKUP(B1172,'2-Kosten per locatie'!$A$14:$C$31,3,FALSE)</f>
        <v>0</v>
      </c>
      <c r="O1172" s="247">
        <f>IF(M1172&gt;0,M1172*I1172/Q1172,0)*VLOOKUP(B1172,'2-Kosten per locatie'!$A$14:$C$31,3,FALSE)</f>
        <v>0</v>
      </c>
      <c r="P1172" s="334">
        <f>IF(L1172="nio",0,IF(L1172&gt;0,VLOOKUP(F1172,'3-Productie normen'!A:O,VLOOKUP(L1172,'3-Productie normen'!$B$38:$C$48,2,FALSE),FALSE)))*J1172</f>
        <v>0</v>
      </c>
      <c r="Q1172" s="334">
        <f t="shared" si="55"/>
        <v>0</v>
      </c>
      <c r="R1172" s="335" t="str">
        <f>VLOOKUP(F1172,'3-Productie normen'!A:P,16,FALSE)</f>
        <v>nvt</v>
      </c>
      <c r="S1172" s="335"/>
      <c r="U1172" s="336">
        <f t="shared" si="56"/>
        <v>0</v>
      </c>
      <c r="V1172" s="2"/>
    </row>
    <row r="1173" spans="1:22" ht="14.1" customHeight="1">
      <c r="A1173" s="75">
        <v>1173</v>
      </c>
      <c r="B1173" s="72" t="s">
        <v>50</v>
      </c>
      <c r="C1173" s="539" t="s">
        <v>135</v>
      </c>
      <c r="D1173" s="415" t="s">
        <v>1572</v>
      </c>
      <c r="E1173" s="72" t="s">
        <v>886</v>
      </c>
      <c r="F1173" s="72" t="s">
        <v>76</v>
      </c>
      <c r="G1173" s="72" t="s">
        <v>236</v>
      </c>
      <c r="H1173" s="482" t="s">
        <v>237</v>
      </c>
      <c r="I1173" s="537">
        <v>42.85</v>
      </c>
      <c r="J1173" s="526"/>
      <c r="K1173" s="333">
        <f t="shared" si="54"/>
        <v>120</v>
      </c>
      <c r="L1173" s="534">
        <v>120</v>
      </c>
      <c r="M1173" s="540"/>
      <c r="N1173" s="247" t="e">
        <f>IF(L1173="nio",0,IF(L1173&gt;0,L1173*I1173/P1173,0))*VLOOKUP(B1173,'2-Kosten per locatie'!$A$14:$C$31,3,FALSE)</f>
        <v>#DIV/0!</v>
      </c>
      <c r="O1173" s="247">
        <f>IF(M1173&gt;0,M1173*I1173/Q1173,0)*VLOOKUP(B1173,'2-Kosten per locatie'!$A$14:$C$31,3,FALSE)</f>
        <v>0</v>
      </c>
      <c r="P1173" s="334">
        <f>IF(L1173="nio",0,IF(L1173&gt;0,VLOOKUP(F1173,'3-Productie normen'!A:O,VLOOKUP(L1173,'3-Productie normen'!$B$38:$C$48,2,FALSE),FALSE)))*J1173</f>
        <v>0</v>
      </c>
      <c r="Q1173" s="334">
        <f t="shared" si="55"/>
        <v>0</v>
      </c>
      <c r="R1173" s="335" t="str">
        <f>VLOOKUP(F1173,'3-Productie normen'!A:P,16,FALSE)</f>
        <v>B</v>
      </c>
      <c r="S1173" s="335"/>
      <c r="U1173" s="336">
        <f t="shared" si="56"/>
        <v>5142</v>
      </c>
      <c r="V1173" s="2"/>
    </row>
    <row r="1174" spans="1:22" ht="14.1" customHeight="1">
      <c r="A1174" s="75">
        <v>1174</v>
      </c>
      <c r="B1174" s="72" t="s">
        <v>50</v>
      </c>
      <c r="C1174" s="539" t="s">
        <v>135</v>
      </c>
      <c r="D1174" s="415" t="s">
        <v>1573</v>
      </c>
      <c r="E1174" s="72" t="s">
        <v>886</v>
      </c>
      <c r="F1174" s="72" t="s">
        <v>76</v>
      </c>
      <c r="G1174" s="72" t="s">
        <v>236</v>
      </c>
      <c r="H1174" s="482" t="s">
        <v>237</v>
      </c>
      <c r="I1174" s="537">
        <v>23.82</v>
      </c>
      <c r="J1174" s="526"/>
      <c r="K1174" s="333">
        <f t="shared" si="54"/>
        <v>120</v>
      </c>
      <c r="L1174" s="534">
        <v>120</v>
      </c>
      <c r="M1174" s="540"/>
      <c r="N1174" s="247" t="e">
        <f>IF(L1174="nio",0,IF(L1174&gt;0,L1174*I1174/P1174,0))*VLOOKUP(B1174,'2-Kosten per locatie'!$A$14:$C$31,3,FALSE)</f>
        <v>#DIV/0!</v>
      </c>
      <c r="O1174" s="247">
        <f>IF(M1174&gt;0,M1174*I1174/Q1174,0)*VLOOKUP(B1174,'2-Kosten per locatie'!$A$14:$C$31,3,FALSE)</f>
        <v>0</v>
      </c>
      <c r="P1174" s="334">
        <f>IF(L1174="nio",0,IF(L1174&gt;0,VLOOKUP(F1174,'3-Productie normen'!A:O,VLOOKUP(L1174,'3-Productie normen'!$B$38:$C$48,2,FALSE),FALSE)))*J1174</f>
        <v>0</v>
      </c>
      <c r="Q1174" s="334">
        <f t="shared" si="55"/>
        <v>0</v>
      </c>
      <c r="R1174" s="335" t="str">
        <f>VLOOKUP(F1174,'3-Productie normen'!A:P,16,FALSE)</f>
        <v>B</v>
      </c>
      <c r="S1174" s="335"/>
      <c r="U1174" s="336">
        <f t="shared" si="56"/>
        <v>2858.4</v>
      </c>
      <c r="V1174" s="2"/>
    </row>
    <row r="1175" spans="1:22" ht="14.1" customHeight="1">
      <c r="A1175" s="75">
        <v>1175</v>
      </c>
      <c r="B1175" s="72" t="s">
        <v>50</v>
      </c>
      <c r="C1175" s="539" t="s">
        <v>135</v>
      </c>
      <c r="D1175" s="415" t="s">
        <v>1555</v>
      </c>
      <c r="E1175" s="72" t="s">
        <v>886</v>
      </c>
      <c r="F1175" s="72" t="s">
        <v>76</v>
      </c>
      <c r="G1175" s="72" t="s">
        <v>236</v>
      </c>
      <c r="H1175" s="482" t="s">
        <v>237</v>
      </c>
      <c r="I1175" s="537">
        <v>19.5</v>
      </c>
      <c r="J1175" s="526"/>
      <c r="K1175" s="333">
        <f t="shared" si="54"/>
        <v>120</v>
      </c>
      <c r="L1175" s="534">
        <v>120</v>
      </c>
      <c r="M1175" s="540"/>
      <c r="N1175" s="247" t="e">
        <f>IF(L1175="nio",0,IF(L1175&gt;0,L1175*I1175/P1175,0))*VLOOKUP(B1175,'2-Kosten per locatie'!$A$14:$C$31,3,FALSE)</f>
        <v>#DIV/0!</v>
      </c>
      <c r="O1175" s="247">
        <f>IF(M1175&gt;0,M1175*I1175/Q1175,0)*VLOOKUP(B1175,'2-Kosten per locatie'!$A$14:$C$31,3,FALSE)</f>
        <v>0</v>
      </c>
      <c r="P1175" s="334">
        <f>IF(L1175="nio",0,IF(L1175&gt;0,VLOOKUP(F1175,'3-Productie normen'!A:O,VLOOKUP(L1175,'3-Productie normen'!$B$38:$C$48,2,FALSE),FALSE)))*J1175</f>
        <v>0</v>
      </c>
      <c r="Q1175" s="334">
        <f t="shared" si="55"/>
        <v>0</v>
      </c>
      <c r="R1175" s="335" t="str">
        <f>VLOOKUP(F1175,'3-Productie normen'!A:P,16,FALSE)</f>
        <v>B</v>
      </c>
      <c r="S1175" s="335"/>
      <c r="U1175" s="336">
        <f t="shared" si="56"/>
        <v>2340</v>
      </c>
      <c r="V1175" s="2"/>
    </row>
    <row r="1176" spans="1:22" ht="14.1" customHeight="1">
      <c r="A1176" s="75">
        <v>1176</v>
      </c>
      <c r="B1176" s="72" t="s">
        <v>50</v>
      </c>
      <c r="C1176" s="539" t="s">
        <v>135</v>
      </c>
      <c r="D1176" s="415" t="s">
        <v>1574</v>
      </c>
      <c r="E1176" s="72" t="s">
        <v>886</v>
      </c>
      <c r="F1176" s="72" t="s">
        <v>76</v>
      </c>
      <c r="G1176" s="72" t="s">
        <v>236</v>
      </c>
      <c r="H1176" s="482" t="s">
        <v>237</v>
      </c>
      <c r="I1176" s="537">
        <v>18.2</v>
      </c>
      <c r="J1176" s="526"/>
      <c r="K1176" s="333">
        <f t="shared" si="54"/>
        <v>120</v>
      </c>
      <c r="L1176" s="534">
        <v>120</v>
      </c>
      <c r="M1176" s="540"/>
      <c r="N1176" s="247" t="e">
        <f>IF(L1176="nio",0,IF(L1176&gt;0,L1176*I1176/P1176,0))*VLOOKUP(B1176,'2-Kosten per locatie'!$A$14:$C$31,3,FALSE)</f>
        <v>#DIV/0!</v>
      </c>
      <c r="O1176" s="247">
        <f>IF(M1176&gt;0,M1176*I1176/Q1176,0)*VLOOKUP(B1176,'2-Kosten per locatie'!$A$14:$C$31,3,FALSE)</f>
        <v>0</v>
      </c>
      <c r="P1176" s="334">
        <f>IF(L1176="nio",0,IF(L1176&gt;0,VLOOKUP(F1176,'3-Productie normen'!A:O,VLOOKUP(L1176,'3-Productie normen'!$B$38:$C$48,2,FALSE),FALSE)))*J1176</f>
        <v>0</v>
      </c>
      <c r="Q1176" s="334">
        <f t="shared" si="55"/>
        <v>0</v>
      </c>
      <c r="R1176" s="335" t="str">
        <f>VLOOKUP(F1176,'3-Productie normen'!A:P,16,FALSE)</f>
        <v>B</v>
      </c>
      <c r="S1176" s="335"/>
      <c r="U1176" s="336">
        <f t="shared" si="56"/>
        <v>2184</v>
      </c>
      <c r="V1176" s="2"/>
    </row>
    <row r="1177" spans="1:22" ht="14.1" customHeight="1">
      <c r="A1177" s="75">
        <v>1177</v>
      </c>
      <c r="B1177" s="72" t="s">
        <v>50</v>
      </c>
      <c r="C1177" s="539" t="s">
        <v>135</v>
      </c>
      <c r="D1177" s="415" t="s">
        <v>1575</v>
      </c>
      <c r="E1177" s="72" t="s">
        <v>1576</v>
      </c>
      <c r="F1177" s="72" t="s">
        <v>87</v>
      </c>
      <c r="G1177" s="72" t="s">
        <v>236</v>
      </c>
      <c r="H1177" s="482" t="s">
        <v>237</v>
      </c>
      <c r="I1177" s="537">
        <v>62.12</v>
      </c>
      <c r="J1177" s="526"/>
      <c r="K1177" s="333">
        <f t="shared" si="54"/>
        <v>200</v>
      </c>
      <c r="L1177" s="534">
        <v>200</v>
      </c>
      <c r="M1177" s="540"/>
      <c r="N1177" s="247" t="e">
        <f>IF(L1177="nio",0,IF(L1177&gt;0,L1177*I1177/P1177,0))*VLOOKUP(B1177,'2-Kosten per locatie'!$A$14:$C$31,3,FALSE)</f>
        <v>#DIV/0!</v>
      </c>
      <c r="O1177" s="247">
        <f>IF(M1177&gt;0,M1177*I1177/Q1177,0)*VLOOKUP(B1177,'2-Kosten per locatie'!$A$14:$C$31,3,FALSE)</f>
        <v>0</v>
      </c>
      <c r="P1177" s="334">
        <f>IF(L1177="nio",0,IF(L1177&gt;0,VLOOKUP(F1177,'3-Productie normen'!A:O,VLOOKUP(L1177,'3-Productie normen'!$B$38:$C$48,2,FALSE),FALSE)))*J1177</f>
        <v>0</v>
      </c>
      <c r="Q1177" s="334">
        <f t="shared" si="55"/>
        <v>0</v>
      </c>
      <c r="R1177" s="335" t="str">
        <f>VLOOKUP(F1177,'3-Productie normen'!A:P,16,FALSE)</f>
        <v>V</v>
      </c>
      <c r="S1177" s="335"/>
      <c r="U1177" s="336">
        <f t="shared" si="56"/>
        <v>12424</v>
      </c>
      <c r="V1177" s="2"/>
    </row>
    <row r="1178" spans="1:22" ht="14.1" customHeight="1">
      <c r="A1178" s="75">
        <v>1178</v>
      </c>
      <c r="B1178" s="72" t="s">
        <v>50</v>
      </c>
      <c r="C1178" s="539" t="s">
        <v>135</v>
      </c>
      <c r="D1178" s="415" t="s">
        <v>1575</v>
      </c>
      <c r="E1178" s="72" t="s">
        <v>1576</v>
      </c>
      <c r="F1178" s="72" t="s">
        <v>87</v>
      </c>
      <c r="G1178" s="72" t="s">
        <v>1529</v>
      </c>
      <c r="H1178" s="482" t="s">
        <v>138</v>
      </c>
      <c r="I1178" s="537">
        <v>9.94</v>
      </c>
      <c r="J1178" s="526"/>
      <c r="K1178" s="333">
        <f t="shared" si="54"/>
        <v>200</v>
      </c>
      <c r="L1178" s="534">
        <v>200</v>
      </c>
      <c r="M1178" s="540"/>
      <c r="N1178" s="247" t="e">
        <f>IF(L1178="nio",0,IF(L1178&gt;0,L1178*I1178/P1178,0))*VLOOKUP(B1178,'2-Kosten per locatie'!$A$14:$C$31,3,FALSE)</f>
        <v>#DIV/0!</v>
      </c>
      <c r="O1178" s="247">
        <f>IF(M1178&gt;0,M1178*I1178/Q1178,0)*VLOOKUP(B1178,'2-Kosten per locatie'!$A$14:$C$31,3,FALSE)</f>
        <v>0</v>
      </c>
      <c r="P1178" s="334">
        <f>IF(L1178="nio",0,IF(L1178&gt;0,VLOOKUP(F1178,'3-Productie normen'!A:O,VLOOKUP(L1178,'3-Productie normen'!$B$38:$C$48,2,FALSE),FALSE)))*J1178</f>
        <v>0</v>
      </c>
      <c r="Q1178" s="334">
        <f t="shared" si="55"/>
        <v>0</v>
      </c>
      <c r="R1178" s="335" t="str">
        <f>VLOOKUP(F1178,'3-Productie normen'!A:P,16,FALSE)</f>
        <v>V</v>
      </c>
      <c r="S1178" s="335"/>
      <c r="U1178" s="336">
        <f t="shared" si="56"/>
        <v>1988</v>
      </c>
      <c r="V1178" s="2"/>
    </row>
    <row r="1179" spans="1:22" ht="14.1" customHeight="1">
      <c r="A1179" s="75">
        <v>1179</v>
      </c>
      <c r="B1179" s="72" t="s">
        <v>50</v>
      </c>
      <c r="C1179" s="539" t="s">
        <v>266</v>
      </c>
      <c r="D1179" s="415" t="s">
        <v>1521</v>
      </c>
      <c r="E1179" s="72" t="s">
        <v>1577</v>
      </c>
      <c r="F1179" s="72" t="s">
        <v>86</v>
      </c>
      <c r="G1179" s="72" t="s">
        <v>207</v>
      </c>
      <c r="H1179" s="482" t="s">
        <v>196</v>
      </c>
      <c r="I1179" s="537">
        <v>16.440000000000001</v>
      </c>
      <c r="J1179" s="526"/>
      <c r="K1179" s="333">
        <f t="shared" si="54"/>
        <v>200</v>
      </c>
      <c r="L1179" s="534">
        <v>200</v>
      </c>
      <c r="M1179" s="540"/>
      <c r="N1179" s="247" t="e">
        <f>IF(L1179="nio",0,IF(L1179&gt;0,L1179*I1179/P1179,0))*VLOOKUP(B1179,'2-Kosten per locatie'!$A$14:$C$31,3,FALSE)</f>
        <v>#DIV/0!</v>
      </c>
      <c r="O1179" s="247">
        <f>IF(M1179&gt;0,M1179*I1179/Q1179,0)*VLOOKUP(B1179,'2-Kosten per locatie'!$A$14:$C$31,3,FALSE)</f>
        <v>0</v>
      </c>
      <c r="P1179" s="334">
        <f>IF(L1179="nio",0,IF(L1179&gt;0,VLOOKUP(F1179,'3-Productie normen'!A:O,VLOOKUP(L1179,'3-Productie normen'!$B$38:$C$48,2,FALSE),FALSE)))*J1179</f>
        <v>0</v>
      </c>
      <c r="Q1179" s="334">
        <f t="shared" si="55"/>
        <v>0</v>
      </c>
      <c r="R1179" s="335" t="str">
        <f>VLOOKUP(F1179,'3-Productie normen'!A:P,16,FALSE)</f>
        <v>V</v>
      </c>
      <c r="S1179" s="335"/>
      <c r="U1179" s="336">
        <f t="shared" si="56"/>
        <v>3288.0000000000005</v>
      </c>
      <c r="V1179" s="2"/>
    </row>
    <row r="1180" spans="1:22" ht="14.1" customHeight="1">
      <c r="A1180" s="75">
        <v>1180</v>
      </c>
      <c r="B1180" s="72" t="s">
        <v>50</v>
      </c>
      <c r="C1180" s="539" t="s">
        <v>266</v>
      </c>
      <c r="D1180" s="415" t="s">
        <v>77</v>
      </c>
      <c r="E1180" s="72" t="s">
        <v>632</v>
      </c>
      <c r="F1180" s="72" t="s">
        <v>86</v>
      </c>
      <c r="G1180" s="72" t="s">
        <v>1578</v>
      </c>
      <c r="H1180" s="482" t="s">
        <v>196</v>
      </c>
      <c r="I1180" s="537">
        <v>6.65</v>
      </c>
      <c r="J1180" s="526"/>
      <c r="K1180" s="333">
        <f t="shared" si="54"/>
        <v>200</v>
      </c>
      <c r="L1180" s="534">
        <v>200</v>
      </c>
      <c r="M1180" s="540"/>
      <c r="N1180" s="247" t="e">
        <f>IF(L1180="nio",0,IF(L1180&gt;0,L1180*I1180/P1180,0))*VLOOKUP(B1180,'2-Kosten per locatie'!$A$14:$C$31,3,FALSE)</f>
        <v>#DIV/0!</v>
      </c>
      <c r="O1180" s="247">
        <f>IF(M1180&gt;0,M1180*I1180/Q1180,0)*VLOOKUP(B1180,'2-Kosten per locatie'!$A$14:$C$31,3,FALSE)</f>
        <v>0</v>
      </c>
      <c r="P1180" s="334">
        <f>IF(L1180="nio",0,IF(L1180&gt;0,VLOOKUP(F1180,'3-Productie normen'!A:O,VLOOKUP(L1180,'3-Productie normen'!$B$38:$C$48,2,FALSE),FALSE)))*J1180</f>
        <v>0</v>
      </c>
      <c r="Q1180" s="334">
        <f t="shared" si="55"/>
        <v>0</v>
      </c>
      <c r="R1180" s="335" t="str">
        <f>VLOOKUP(F1180,'3-Productie normen'!A:P,16,FALSE)</f>
        <v>V</v>
      </c>
      <c r="S1180" s="335"/>
      <c r="U1180" s="336">
        <f t="shared" si="56"/>
        <v>1330</v>
      </c>
      <c r="V1180" s="2"/>
    </row>
    <row r="1181" spans="1:22" ht="14.1" customHeight="1">
      <c r="A1181" s="75">
        <v>1181</v>
      </c>
      <c r="B1181" s="72" t="s">
        <v>50</v>
      </c>
      <c r="C1181" s="539" t="s">
        <v>266</v>
      </c>
      <c r="D1181" s="415" t="s">
        <v>1522</v>
      </c>
      <c r="E1181" s="72" t="s">
        <v>632</v>
      </c>
      <c r="F1181" s="72" t="s">
        <v>86</v>
      </c>
      <c r="G1181" s="72" t="s">
        <v>1578</v>
      </c>
      <c r="H1181" s="482" t="s">
        <v>196</v>
      </c>
      <c r="I1181" s="537">
        <v>21.81</v>
      </c>
      <c r="J1181" s="526"/>
      <c r="K1181" s="333">
        <f t="shared" si="54"/>
        <v>200</v>
      </c>
      <c r="L1181" s="534">
        <v>200</v>
      </c>
      <c r="M1181" s="540"/>
      <c r="N1181" s="247" t="e">
        <f>IF(L1181="nio",0,IF(L1181&gt;0,L1181*I1181/P1181,0))*VLOOKUP(B1181,'2-Kosten per locatie'!$A$14:$C$31,3,FALSE)</f>
        <v>#DIV/0!</v>
      </c>
      <c r="O1181" s="247">
        <f>IF(M1181&gt;0,M1181*I1181/Q1181,0)*VLOOKUP(B1181,'2-Kosten per locatie'!$A$14:$C$31,3,FALSE)</f>
        <v>0</v>
      </c>
      <c r="P1181" s="334">
        <f>IF(L1181="nio",0,IF(L1181&gt;0,VLOOKUP(F1181,'3-Productie normen'!A:O,VLOOKUP(L1181,'3-Productie normen'!$B$38:$C$48,2,FALSE),FALSE)))*J1181</f>
        <v>0</v>
      </c>
      <c r="Q1181" s="334">
        <f t="shared" si="55"/>
        <v>0</v>
      </c>
      <c r="R1181" s="335" t="str">
        <f>VLOOKUP(F1181,'3-Productie normen'!A:P,16,FALSE)</f>
        <v>V</v>
      </c>
      <c r="S1181" s="335"/>
      <c r="U1181" s="336">
        <f t="shared" si="56"/>
        <v>4362</v>
      </c>
      <c r="V1181" s="2"/>
    </row>
    <row r="1182" spans="1:22" ht="14.1" customHeight="1">
      <c r="A1182" s="75">
        <v>1182</v>
      </c>
      <c r="B1182" s="72" t="s">
        <v>50</v>
      </c>
      <c r="C1182" s="539" t="s">
        <v>266</v>
      </c>
      <c r="D1182" s="415" t="s">
        <v>1512</v>
      </c>
      <c r="E1182" s="72" t="s">
        <v>632</v>
      </c>
      <c r="F1182" s="72" t="s">
        <v>86</v>
      </c>
      <c r="G1182" s="72" t="s">
        <v>1578</v>
      </c>
      <c r="H1182" s="482" t="s">
        <v>196</v>
      </c>
      <c r="I1182" s="537">
        <v>14.56</v>
      </c>
      <c r="J1182" s="526"/>
      <c r="K1182" s="333">
        <f t="shared" si="54"/>
        <v>200</v>
      </c>
      <c r="L1182" s="534">
        <v>200</v>
      </c>
      <c r="M1182" s="540"/>
      <c r="N1182" s="247" t="e">
        <f>IF(L1182="nio",0,IF(L1182&gt;0,L1182*I1182/P1182,0))*VLOOKUP(B1182,'2-Kosten per locatie'!$A$14:$C$31,3,FALSE)</f>
        <v>#DIV/0!</v>
      </c>
      <c r="O1182" s="247">
        <f>IF(M1182&gt;0,M1182*I1182/Q1182,0)*VLOOKUP(B1182,'2-Kosten per locatie'!$A$14:$C$31,3,FALSE)</f>
        <v>0</v>
      </c>
      <c r="P1182" s="334">
        <f>IF(L1182="nio",0,IF(L1182&gt;0,VLOOKUP(F1182,'3-Productie normen'!A:O,VLOOKUP(L1182,'3-Productie normen'!$B$38:$C$48,2,FALSE),FALSE)))*J1182</f>
        <v>0</v>
      </c>
      <c r="Q1182" s="334">
        <f t="shared" si="55"/>
        <v>0</v>
      </c>
      <c r="R1182" s="335" t="str">
        <f>VLOOKUP(F1182,'3-Productie normen'!A:P,16,FALSE)</f>
        <v>V</v>
      </c>
      <c r="S1182" s="335"/>
      <c r="U1182" s="336">
        <f t="shared" si="56"/>
        <v>2912</v>
      </c>
      <c r="V1182" s="2"/>
    </row>
    <row r="1183" spans="1:22" ht="14.1" customHeight="1">
      <c r="A1183" s="75">
        <v>1183</v>
      </c>
      <c r="B1183" s="72" t="s">
        <v>50</v>
      </c>
      <c r="C1183" s="539" t="s">
        <v>266</v>
      </c>
      <c r="D1183" s="415" t="s">
        <v>1523</v>
      </c>
      <c r="E1183" s="72" t="s">
        <v>632</v>
      </c>
      <c r="F1183" s="72" t="s">
        <v>86</v>
      </c>
      <c r="G1183" s="72" t="s">
        <v>1578</v>
      </c>
      <c r="H1183" s="482" t="s">
        <v>196</v>
      </c>
      <c r="I1183" s="537">
        <v>124.27</v>
      </c>
      <c r="J1183" s="526"/>
      <c r="K1183" s="333">
        <f t="shared" si="54"/>
        <v>200</v>
      </c>
      <c r="L1183" s="534">
        <v>200</v>
      </c>
      <c r="M1183" s="540"/>
      <c r="N1183" s="247" t="e">
        <f>IF(L1183="nio",0,IF(L1183&gt;0,L1183*I1183/P1183,0))*VLOOKUP(B1183,'2-Kosten per locatie'!$A$14:$C$31,3,FALSE)</f>
        <v>#DIV/0!</v>
      </c>
      <c r="O1183" s="247">
        <f>IF(M1183&gt;0,M1183*I1183/Q1183,0)*VLOOKUP(B1183,'2-Kosten per locatie'!$A$14:$C$31,3,FALSE)</f>
        <v>0</v>
      </c>
      <c r="P1183" s="334">
        <f>IF(L1183="nio",0,IF(L1183&gt;0,VLOOKUP(F1183,'3-Productie normen'!A:O,VLOOKUP(L1183,'3-Productie normen'!$B$38:$C$48,2,FALSE),FALSE)))*J1183</f>
        <v>0</v>
      </c>
      <c r="Q1183" s="334">
        <f t="shared" si="55"/>
        <v>0</v>
      </c>
      <c r="R1183" s="335" t="str">
        <f>VLOOKUP(F1183,'3-Productie normen'!A:P,16,FALSE)</f>
        <v>V</v>
      </c>
      <c r="S1183" s="335"/>
      <c r="U1183" s="336">
        <f t="shared" si="56"/>
        <v>24854</v>
      </c>
      <c r="V1183" s="2"/>
    </row>
    <row r="1184" spans="1:22" ht="14.1" customHeight="1">
      <c r="A1184" s="75">
        <v>1184</v>
      </c>
      <c r="B1184" s="72" t="s">
        <v>50</v>
      </c>
      <c r="C1184" s="539" t="s">
        <v>266</v>
      </c>
      <c r="D1184" s="415" t="s">
        <v>1579</v>
      </c>
      <c r="E1184" s="72" t="s">
        <v>632</v>
      </c>
      <c r="F1184" s="72" t="s">
        <v>86</v>
      </c>
      <c r="G1184" s="72" t="s">
        <v>1578</v>
      </c>
      <c r="H1184" s="482" t="s">
        <v>196</v>
      </c>
      <c r="I1184" s="537">
        <v>102.78</v>
      </c>
      <c r="J1184" s="526"/>
      <c r="K1184" s="333">
        <f t="shared" si="54"/>
        <v>200</v>
      </c>
      <c r="L1184" s="534">
        <v>200</v>
      </c>
      <c r="M1184" s="540"/>
      <c r="N1184" s="247" t="e">
        <f>IF(L1184="nio",0,IF(L1184&gt;0,L1184*I1184/P1184,0))*VLOOKUP(B1184,'2-Kosten per locatie'!$A$14:$C$31,3,FALSE)</f>
        <v>#DIV/0!</v>
      </c>
      <c r="O1184" s="247">
        <f>IF(M1184&gt;0,M1184*I1184/Q1184,0)*VLOOKUP(B1184,'2-Kosten per locatie'!$A$14:$C$31,3,FALSE)</f>
        <v>0</v>
      </c>
      <c r="P1184" s="334">
        <f>IF(L1184="nio",0,IF(L1184&gt;0,VLOOKUP(F1184,'3-Productie normen'!A:O,VLOOKUP(L1184,'3-Productie normen'!$B$38:$C$48,2,FALSE),FALSE)))*J1184</f>
        <v>0</v>
      </c>
      <c r="Q1184" s="334">
        <f t="shared" si="55"/>
        <v>0</v>
      </c>
      <c r="R1184" s="335" t="str">
        <f>VLOOKUP(F1184,'3-Productie normen'!A:P,16,FALSE)</f>
        <v>V</v>
      </c>
      <c r="S1184" s="335"/>
      <c r="U1184" s="336">
        <f t="shared" si="56"/>
        <v>20556</v>
      </c>
      <c r="V1184" s="2"/>
    </row>
    <row r="1185" spans="1:22" ht="14.1" customHeight="1">
      <c r="A1185" s="75">
        <v>1185</v>
      </c>
      <c r="B1185" s="72" t="s">
        <v>50</v>
      </c>
      <c r="C1185" s="539" t="s">
        <v>266</v>
      </c>
      <c r="D1185" s="415" t="s">
        <v>1580</v>
      </c>
      <c r="E1185" s="72" t="s">
        <v>89</v>
      </c>
      <c r="F1185" s="72" t="s">
        <v>89</v>
      </c>
      <c r="G1185" s="72" t="s">
        <v>1536</v>
      </c>
      <c r="H1185" s="482" t="s">
        <v>138</v>
      </c>
      <c r="I1185" s="537">
        <v>54.65</v>
      </c>
      <c r="J1185" s="526"/>
      <c r="K1185" s="333">
        <f t="shared" si="54"/>
        <v>200</v>
      </c>
      <c r="L1185" s="534">
        <v>200</v>
      </c>
      <c r="M1185" s="540"/>
      <c r="N1185" s="247" t="e">
        <f>IF(L1185="nio",0,IF(L1185&gt;0,L1185*I1185/P1185,0))*VLOOKUP(B1185,'2-Kosten per locatie'!$A$14:$C$31,3,FALSE)</f>
        <v>#DIV/0!</v>
      </c>
      <c r="O1185" s="247">
        <f>IF(M1185&gt;0,M1185*I1185/Q1185,0)*VLOOKUP(B1185,'2-Kosten per locatie'!$A$14:$C$31,3,FALSE)</f>
        <v>0</v>
      </c>
      <c r="P1185" s="334">
        <f>IF(L1185="nio",0,IF(L1185&gt;0,VLOOKUP(F1185,'3-Productie normen'!A:O,VLOOKUP(L1185,'3-Productie normen'!$B$38:$C$48,2,FALSE),FALSE)))*J1185</f>
        <v>0</v>
      </c>
      <c r="Q1185" s="334">
        <f t="shared" si="55"/>
        <v>0</v>
      </c>
      <c r="R1185" s="335" t="str">
        <f>VLOOKUP(F1185,'3-Productie normen'!A:P,16,FALSE)</f>
        <v>L</v>
      </c>
      <c r="S1185" s="335"/>
      <c r="U1185" s="336">
        <f t="shared" si="56"/>
        <v>10930</v>
      </c>
      <c r="V1185" s="2"/>
    </row>
    <row r="1186" spans="1:22" ht="14.1" customHeight="1">
      <c r="A1186" s="75">
        <v>1186</v>
      </c>
      <c r="B1186" s="72" t="s">
        <v>50</v>
      </c>
      <c r="C1186" s="539" t="s">
        <v>266</v>
      </c>
      <c r="D1186" s="415" t="s">
        <v>1581</v>
      </c>
      <c r="E1186" s="72" t="s">
        <v>89</v>
      </c>
      <c r="F1186" s="72" t="s">
        <v>89</v>
      </c>
      <c r="G1186" s="72" t="s">
        <v>1536</v>
      </c>
      <c r="H1186" s="482" t="s">
        <v>138</v>
      </c>
      <c r="I1186" s="537">
        <v>54.33</v>
      </c>
      <c r="J1186" s="526"/>
      <c r="K1186" s="333">
        <f t="shared" si="54"/>
        <v>200</v>
      </c>
      <c r="L1186" s="534">
        <v>200</v>
      </c>
      <c r="M1186" s="540"/>
      <c r="N1186" s="247" t="e">
        <f>IF(L1186="nio",0,IF(L1186&gt;0,L1186*I1186/P1186,0))*VLOOKUP(B1186,'2-Kosten per locatie'!$A$14:$C$31,3,FALSE)</f>
        <v>#DIV/0!</v>
      </c>
      <c r="O1186" s="247">
        <f>IF(M1186&gt;0,M1186*I1186/Q1186,0)*VLOOKUP(B1186,'2-Kosten per locatie'!$A$14:$C$31,3,FALSE)</f>
        <v>0</v>
      </c>
      <c r="P1186" s="334">
        <f>IF(L1186="nio",0,IF(L1186&gt;0,VLOOKUP(F1186,'3-Productie normen'!A:O,VLOOKUP(L1186,'3-Productie normen'!$B$38:$C$48,2,FALSE),FALSE)))*J1186</f>
        <v>0</v>
      </c>
      <c r="Q1186" s="334">
        <f t="shared" si="55"/>
        <v>0</v>
      </c>
      <c r="R1186" s="335" t="str">
        <f>VLOOKUP(F1186,'3-Productie normen'!A:P,16,FALSE)</f>
        <v>L</v>
      </c>
      <c r="S1186" s="335"/>
      <c r="U1186" s="336">
        <f t="shared" si="56"/>
        <v>10866</v>
      </c>
      <c r="V1186" s="2"/>
    </row>
    <row r="1187" spans="1:22" ht="14.1" customHeight="1">
      <c r="A1187" s="75">
        <v>1187</v>
      </c>
      <c r="B1187" s="72" t="s">
        <v>50</v>
      </c>
      <c r="C1187" s="539" t="s">
        <v>266</v>
      </c>
      <c r="D1187" s="415" t="s">
        <v>1582</v>
      </c>
      <c r="E1187" s="72" t="s">
        <v>89</v>
      </c>
      <c r="F1187" s="72" t="s">
        <v>89</v>
      </c>
      <c r="G1187" s="72" t="s">
        <v>1536</v>
      </c>
      <c r="H1187" s="482" t="s">
        <v>138</v>
      </c>
      <c r="I1187" s="537">
        <v>54.68</v>
      </c>
      <c r="J1187" s="526"/>
      <c r="K1187" s="333">
        <f t="shared" si="54"/>
        <v>200</v>
      </c>
      <c r="L1187" s="534">
        <v>200</v>
      </c>
      <c r="M1187" s="540"/>
      <c r="N1187" s="247" t="e">
        <f>IF(L1187="nio",0,IF(L1187&gt;0,L1187*I1187/P1187,0))*VLOOKUP(B1187,'2-Kosten per locatie'!$A$14:$C$31,3,FALSE)</f>
        <v>#DIV/0!</v>
      </c>
      <c r="O1187" s="247">
        <f>IF(M1187&gt;0,M1187*I1187/Q1187,0)*VLOOKUP(B1187,'2-Kosten per locatie'!$A$14:$C$31,3,FALSE)</f>
        <v>0</v>
      </c>
      <c r="P1187" s="334">
        <f>IF(L1187="nio",0,IF(L1187&gt;0,VLOOKUP(F1187,'3-Productie normen'!A:O,VLOOKUP(L1187,'3-Productie normen'!$B$38:$C$48,2,FALSE),FALSE)))*J1187</f>
        <v>0</v>
      </c>
      <c r="Q1187" s="334">
        <f t="shared" si="55"/>
        <v>0</v>
      </c>
      <c r="R1187" s="335" t="str">
        <f>VLOOKUP(F1187,'3-Productie normen'!A:P,16,FALSE)</f>
        <v>L</v>
      </c>
      <c r="S1187" s="335"/>
      <c r="U1187" s="336">
        <f t="shared" si="56"/>
        <v>10936</v>
      </c>
      <c r="V1187" s="2"/>
    </row>
    <row r="1188" spans="1:22" ht="14.1" customHeight="1">
      <c r="A1188" s="75">
        <v>1188</v>
      </c>
      <c r="B1188" s="72" t="s">
        <v>50</v>
      </c>
      <c r="C1188" s="539" t="s">
        <v>266</v>
      </c>
      <c r="D1188" s="415" t="s">
        <v>1583</v>
      </c>
      <c r="E1188" s="72" t="s">
        <v>89</v>
      </c>
      <c r="F1188" s="72" t="s">
        <v>89</v>
      </c>
      <c r="G1188" s="72" t="s">
        <v>1536</v>
      </c>
      <c r="H1188" s="482" t="s">
        <v>138</v>
      </c>
      <c r="I1188" s="537">
        <v>56.4</v>
      </c>
      <c r="J1188" s="526"/>
      <c r="K1188" s="333">
        <f t="shared" si="54"/>
        <v>200</v>
      </c>
      <c r="L1188" s="534">
        <v>200</v>
      </c>
      <c r="M1188" s="540"/>
      <c r="N1188" s="247" t="e">
        <f>IF(L1188="nio",0,IF(L1188&gt;0,L1188*I1188/P1188,0))*VLOOKUP(B1188,'2-Kosten per locatie'!$A$14:$C$31,3,FALSE)</f>
        <v>#DIV/0!</v>
      </c>
      <c r="O1188" s="247">
        <f>IF(M1188&gt;0,M1188*I1188/Q1188,0)*VLOOKUP(B1188,'2-Kosten per locatie'!$A$14:$C$31,3,FALSE)</f>
        <v>0</v>
      </c>
      <c r="P1188" s="334">
        <f>IF(L1188="nio",0,IF(L1188&gt;0,VLOOKUP(F1188,'3-Productie normen'!A:O,VLOOKUP(L1188,'3-Productie normen'!$B$38:$C$48,2,FALSE),FALSE)))*J1188</f>
        <v>0</v>
      </c>
      <c r="Q1188" s="334">
        <f t="shared" si="55"/>
        <v>0</v>
      </c>
      <c r="R1188" s="335" t="str">
        <f>VLOOKUP(F1188,'3-Productie normen'!A:P,16,FALSE)</f>
        <v>L</v>
      </c>
      <c r="S1188" s="335"/>
      <c r="U1188" s="336">
        <f t="shared" si="56"/>
        <v>11280</v>
      </c>
      <c r="V1188" s="2"/>
    </row>
    <row r="1189" spans="1:22" ht="14.1" customHeight="1">
      <c r="A1189" s="75">
        <v>1189</v>
      </c>
      <c r="B1189" s="72" t="s">
        <v>50</v>
      </c>
      <c r="C1189" s="539" t="s">
        <v>266</v>
      </c>
      <c r="D1189" s="415" t="s">
        <v>1584</v>
      </c>
      <c r="E1189" s="72" t="s">
        <v>89</v>
      </c>
      <c r="F1189" s="72" t="s">
        <v>89</v>
      </c>
      <c r="G1189" s="72" t="s">
        <v>236</v>
      </c>
      <c r="H1189" s="482" t="s">
        <v>237</v>
      </c>
      <c r="I1189" s="537">
        <v>56.1</v>
      </c>
      <c r="J1189" s="526"/>
      <c r="K1189" s="333">
        <f t="shared" si="54"/>
        <v>200</v>
      </c>
      <c r="L1189" s="534">
        <v>200</v>
      </c>
      <c r="M1189" s="540"/>
      <c r="N1189" s="247" t="e">
        <f>IF(L1189="nio",0,IF(L1189&gt;0,L1189*I1189/P1189,0))*VLOOKUP(B1189,'2-Kosten per locatie'!$A$14:$C$31,3,FALSE)</f>
        <v>#DIV/0!</v>
      </c>
      <c r="O1189" s="247">
        <f>IF(M1189&gt;0,M1189*I1189/Q1189,0)*VLOOKUP(B1189,'2-Kosten per locatie'!$A$14:$C$31,3,FALSE)</f>
        <v>0</v>
      </c>
      <c r="P1189" s="334">
        <f>IF(L1189="nio",0,IF(L1189&gt;0,VLOOKUP(F1189,'3-Productie normen'!A:O,VLOOKUP(L1189,'3-Productie normen'!$B$38:$C$48,2,FALSE),FALSE)))*J1189</f>
        <v>0</v>
      </c>
      <c r="Q1189" s="334">
        <f t="shared" si="55"/>
        <v>0</v>
      </c>
      <c r="R1189" s="335" t="str">
        <f>VLOOKUP(F1189,'3-Productie normen'!A:P,16,FALSE)</f>
        <v>L</v>
      </c>
      <c r="S1189" s="335"/>
      <c r="U1189" s="336">
        <f t="shared" si="56"/>
        <v>11220</v>
      </c>
      <c r="V1189" s="2"/>
    </row>
    <row r="1190" spans="1:22" ht="14.1" customHeight="1">
      <c r="A1190" s="75">
        <v>1190</v>
      </c>
      <c r="B1190" s="72" t="s">
        <v>50</v>
      </c>
      <c r="C1190" s="539" t="s">
        <v>266</v>
      </c>
      <c r="D1190" s="415" t="s">
        <v>1585</v>
      </c>
      <c r="E1190" s="72" t="s">
        <v>89</v>
      </c>
      <c r="F1190" s="72" t="s">
        <v>89</v>
      </c>
      <c r="G1190" s="72" t="s">
        <v>236</v>
      </c>
      <c r="H1190" s="482" t="s">
        <v>237</v>
      </c>
      <c r="I1190" s="537">
        <v>24.5</v>
      </c>
      <c r="J1190" s="526"/>
      <c r="K1190" s="333">
        <f t="shared" si="54"/>
        <v>200</v>
      </c>
      <c r="L1190" s="534">
        <v>200</v>
      </c>
      <c r="M1190" s="540"/>
      <c r="N1190" s="247" t="e">
        <f>IF(L1190="nio",0,IF(L1190&gt;0,L1190*I1190/P1190,0))*VLOOKUP(B1190,'2-Kosten per locatie'!$A$14:$C$31,3,FALSE)</f>
        <v>#DIV/0!</v>
      </c>
      <c r="O1190" s="247">
        <f>IF(M1190&gt;0,M1190*I1190/Q1190,0)*VLOOKUP(B1190,'2-Kosten per locatie'!$A$14:$C$31,3,FALSE)</f>
        <v>0</v>
      </c>
      <c r="P1190" s="334">
        <f>IF(L1190="nio",0,IF(L1190&gt;0,VLOOKUP(F1190,'3-Productie normen'!A:O,VLOOKUP(L1190,'3-Productie normen'!$B$38:$C$48,2,FALSE),FALSE)))*J1190</f>
        <v>0</v>
      </c>
      <c r="Q1190" s="334">
        <f t="shared" si="55"/>
        <v>0</v>
      </c>
      <c r="R1190" s="335" t="str">
        <f>VLOOKUP(F1190,'3-Productie normen'!A:P,16,FALSE)</f>
        <v>L</v>
      </c>
      <c r="S1190" s="335"/>
      <c r="U1190" s="336">
        <f t="shared" si="56"/>
        <v>4900</v>
      </c>
      <c r="V1190" s="2"/>
    </row>
    <row r="1191" spans="1:22" ht="14.1" customHeight="1">
      <c r="A1191" s="75">
        <v>1191</v>
      </c>
      <c r="B1191" s="72" t="s">
        <v>50</v>
      </c>
      <c r="C1191" s="539" t="s">
        <v>266</v>
      </c>
      <c r="D1191" s="415" t="s">
        <v>1586</v>
      </c>
      <c r="E1191" s="72" t="s">
        <v>89</v>
      </c>
      <c r="F1191" s="72" t="s">
        <v>89</v>
      </c>
      <c r="G1191" s="72" t="s">
        <v>236</v>
      </c>
      <c r="H1191" s="482" t="s">
        <v>237</v>
      </c>
      <c r="I1191" s="537">
        <v>24.5</v>
      </c>
      <c r="J1191" s="526"/>
      <c r="K1191" s="333">
        <f t="shared" si="54"/>
        <v>200</v>
      </c>
      <c r="L1191" s="534">
        <v>200</v>
      </c>
      <c r="M1191" s="540"/>
      <c r="N1191" s="247" t="e">
        <f>IF(L1191="nio",0,IF(L1191&gt;0,L1191*I1191/P1191,0))*VLOOKUP(B1191,'2-Kosten per locatie'!$A$14:$C$31,3,FALSE)</f>
        <v>#DIV/0!</v>
      </c>
      <c r="O1191" s="247">
        <f>IF(M1191&gt;0,M1191*I1191/Q1191,0)*VLOOKUP(B1191,'2-Kosten per locatie'!$A$14:$C$31,3,FALSE)</f>
        <v>0</v>
      </c>
      <c r="P1191" s="334">
        <f>IF(L1191="nio",0,IF(L1191&gt;0,VLOOKUP(F1191,'3-Productie normen'!A:O,VLOOKUP(L1191,'3-Productie normen'!$B$38:$C$48,2,FALSE),FALSE)))*J1191</f>
        <v>0</v>
      </c>
      <c r="Q1191" s="334">
        <f t="shared" si="55"/>
        <v>0</v>
      </c>
      <c r="R1191" s="335" t="str">
        <f>VLOOKUP(F1191,'3-Productie normen'!A:P,16,FALSE)</f>
        <v>L</v>
      </c>
      <c r="S1191" s="335"/>
      <c r="U1191" s="336">
        <f t="shared" si="56"/>
        <v>4900</v>
      </c>
      <c r="V1191" s="2"/>
    </row>
    <row r="1192" spans="1:22" ht="14.1" customHeight="1">
      <c r="A1192" s="75">
        <v>1192</v>
      </c>
      <c r="B1192" s="72" t="s">
        <v>50</v>
      </c>
      <c r="C1192" s="539" t="s">
        <v>266</v>
      </c>
      <c r="D1192" s="415" t="s">
        <v>1587</v>
      </c>
      <c r="E1192" s="72" t="s">
        <v>1541</v>
      </c>
      <c r="F1192" s="488" t="s">
        <v>99</v>
      </c>
      <c r="G1192" s="72" t="s">
        <v>236</v>
      </c>
      <c r="H1192" s="482" t="s">
        <v>237</v>
      </c>
      <c r="I1192" s="537">
        <v>24.5</v>
      </c>
      <c r="J1192" s="526"/>
      <c r="K1192" s="333">
        <f t="shared" si="54"/>
        <v>200</v>
      </c>
      <c r="L1192" s="534">
        <v>200</v>
      </c>
      <c r="M1192" s="540"/>
      <c r="N1192" s="247" t="e">
        <f>IF(L1192="nio",0,IF(L1192&gt;0,L1192*I1192/P1192,0))*VLOOKUP(B1192,'2-Kosten per locatie'!$A$14:$C$31,3,FALSE)</f>
        <v>#DIV/0!</v>
      </c>
      <c r="O1192" s="247">
        <f>IF(M1192&gt;0,M1192*I1192/Q1192,0)*VLOOKUP(B1192,'2-Kosten per locatie'!$A$14:$C$31,3,FALSE)</f>
        <v>0</v>
      </c>
      <c r="P1192" s="334">
        <f>IF(L1192="nio",0,IF(L1192&gt;0,VLOOKUP(F1192,'3-Productie normen'!A:O,VLOOKUP(L1192,'3-Productie normen'!$B$38:$C$48,2,FALSE),FALSE)))*J1192</f>
        <v>0</v>
      </c>
      <c r="Q1192" s="334">
        <f t="shared" si="55"/>
        <v>0</v>
      </c>
      <c r="R1192" s="335" t="str">
        <f>VLOOKUP(F1192,'3-Productie normen'!A:P,16,FALSE)</f>
        <v>B</v>
      </c>
      <c r="S1192" s="335"/>
      <c r="U1192" s="336">
        <f t="shared" si="56"/>
        <v>4900</v>
      </c>
      <c r="V1192" s="2"/>
    </row>
    <row r="1193" spans="1:22" ht="14.1" customHeight="1">
      <c r="A1193" s="75">
        <v>1193</v>
      </c>
      <c r="B1193" s="72" t="s">
        <v>50</v>
      </c>
      <c r="C1193" s="539" t="s">
        <v>266</v>
      </c>
      <c r="D1193" s="415" t="s">
        <v>1588</v>
      </c>
      <c r="E1193" s="72" t="s">
        <v>886</v>
      </c>
      <c r="F1193" s="72" t="s">
        <v>76</v>
      </c>
      <c r="G1193" s="72" t="s">
        <v>236</v>
      </c>
      <c r="H1193" s="482" t="s">
        <v>237</v>
      </c>
      <c r="I1193" s="537">
        <v>24.5</v>
      </c>
      <c r="J1193" s="526"/>
      <c r="K1193" s="333">
        <f t="shared" si="54"/>
        <v>120</v>
      </c>
      <c r="L1193" s="534">
        <v>120</v>
      </c>
      <c r="M1193" s="540"/>
      <c r="N1193" s="247" t="e">
        <f>IF(L1193="nio",0,IF(L1193&gt;0,L1193*I1193/P1193,0))*VLOOKUP(B1193,'2-Kosten per locatie'!$A$14:$C$31,3,FALSE)</f>
        <v>#DIV/0!</v>
      </c>
      <c r="O1193" s="247">
        <f>IF(M1193&gt;0,M1193*I1193/Q1193,0)*VLOOKUP(B1193,'2-Kosten per locatie'!$A$14:$C$31,3,FALSE)</f>
        <v>0</v>
      </c>
      <c r="P1193" s="334">
        <f>IF(L1193="nio",0,IF(L1193&gt;0,VLOOKUP(F1193,'3-Productie normen'!A:O,VLOOKUP(L1193,'3-Productie normen'!$B$38:$C$48,2,FALSE),FALSE)))*J1193</f>
        <v>0</v>
      </c>
      <c r="Q1193" s="334">
        <f t="shared" si="55"/>
        <v>0</v>
      </c>
      <c r="R1193" s="335" t="str">
        <f>VLOOKUP(F1193,'3-Productie normen'!A:P,16,FALSE)</f>
        <v>B</v>
      </c>
      <c r="S1193" s="335"/>
      <c r="U1193" s="336">
        <f t="shared" si="56"/>
        <v>2940</v>
      </c>
      <c r="V1193" s="2"/>
    </row>
    <row r="1194" spans="1:22" ht="14.1" customHeight="1">
      <c r="A1194" s="75">
        <v>1194</v>
      </c>
      <c r="B1194" s="72" t="s">
        <v>50</v>
      </c>
      <c r="C1194" s="539" t="s">
        <v>266</v>
      </c>
      <c r="D1194" s="415" t="s">
        <v>1589</v>
      </c>
      <c r="E1194" s="72" t="s">
        <v>89</v>
      </c>
      <c r="F1194" s="72" t="s">
        <v>89</v>
      </c>
      <c r="G1194" s="72" t="s">
        <v>1578</v>
      </c>
      <c r="H1194" s="482" t="s">
        <v>196</v>
      </c>
      <c r="I1194" s="537">
        <v>186.88</v>
      </c>
      <c r="J1194" s="526"/>
      <c r="K1194" s="333">
        <f t="shared" si="54"/>
        <v>200</v>
      </c>
      <c r="L1194" s="534">
        <v>200</v>
      </c>
      <c r="M1194" s="540"/>
      <c r="N1194" s="247" t="e">
        <f>IF(L1194="nio",0,IF(L1194&gt;0,L1194*I1194/P1194,0))*VLOOKUP(B1194,'2-Kosten per locatie'!$A$14:$C$31,3,FALSE)</f>
        <v>#DIV/0!</v>
      </c>
      <c r="O1194" s="247">
        <f>IF(M1194&gt;0,M1194*I1194/Q1194,0)*VLOOKUP(B1194,'2-Kosten per locatie'!$A$14:$C$31,3,FALSE)</f>
        <v>0</v>
      </c>
      <c r="P1194" s="334">
        <f>IF(L1194="nio",0,IF(L1194&gt;0,VLOOKUP(F1194,'3-Productie normen'!A:O,VLOOKUP(L1194,'3-Productie normen'!$B$38:$C$48,2,FALSE),FALSE)))*J1194</f>
        <v>0</v>
      </c>
      <c r="Q1194" s="334">
        <f t="shared" si="55"/>
        <v>0</v>
      </c>
      <c r="R1194" s="335" t="str">
        <f>VLOOKUP(F1194,'3-Productie normen'!A:P,16,FALSE)</f>
        <v>L</v>
      </c>
      <c r="S1194" s="335"/>
      <c r="U1194" s="336">
        <f t="shared" si="56"/>
        <v>37376</v>
      </c>
      <c r="V1194" s="2"/>
    </row>
    <row r="1195" spans="1:22" ht="14.1" customHeight="1">
      <c r="A1195" s="75">
        <v>1195</v>
      </c>
      <c r="B1195" s="72" t="s">
        <v>50</v>
      </c>
      <c r="C1195" s="539" t="s">
        <v>266</v>
      </c>
      <c r="D1195" s="415" t="s">
        <v>1590</v>
      </c>
      <c r="E1195" s="72" t="s">
        <v>89</v>
      </c>
      <c r="F1195" s="72" t="s">
        <v>89</v>
      </c>
      <c r="G1195" s="72" t="s">
        <v>1511</v>
      </c>
      <c r="H1195" s="482" t="s">
        <v>196</v>
      </c>
      <c r="I1195" s="537">
        <v>58.65</v>
      </c>
      <c r="J1195" s="526"/>
      <c r="K1195" s="333">
        <f t="shared" si="54"/>
        <v>200</v>
      </c>
      <c r="L1195" s="534">
        <v>200</v>
      </c>
      <c r="M1195" s="540"/>
      <c r="N1195" s="247" t="e">
        <f>IF(L1195="nio",0,IF(L1195&gt;0,L1195*I1195/P1195,0))*VLOOKUP(B1195,'2-Kosten per locatie'!$A$14:$C$31,3,FALSE)</f>
        <v>#DIV/0!</v>
      </c>
      <c r="O1195" s="247">
        <f>IF(M1195&gt;0,M1195*I1195/Q1195,0)*VLOOKUP(B1195,'2-Kosten per locatie'!$A$14:$C$31,3,FALSE)</f>
        <v>0</v>
      </c>
      <c r="P1195" s="334">
        <f>IF(L1195="nio",0,IF(L1195&gt;0,VLOOKUP(F1195,'3-Productie normen'!A:O,VLOOKUP(L1195,'3-Productie normen'!$B$38:$C$48,2,FALSE),FALSE)))*J1195</f>
        <v>0</v>
      </c>
      <c r="Q1195" s="334">
        <f t="shared" si="55"/>
        <v>0</v>
      </c>
      <c r="R1195" s="335" t="str">
        <f>VLOOKUP(F1195,'3-Productie normen'!A:P,16,FALSE)</f>
        <v>L</v>
      </c>
      <c r="S1195" s="335"/>
      <c r="U1195" s="336">
        <f t="shared" si="56"/>
        <v>11730</v>
      </c>
      <c r="V1195" s="2"/>
    </row>
    <row r="1196" spans="1:22" ht="14.1" customHeight="1">
      <c r="A1196" s="75">
        <v>1196</v>
      </c>
      <c r="B1196" s="72" t="s">
        <v>50</v>
      </c>
      <c r="C1196" s="539" t="s">
        <v>266</v>
      </c>
      <c r="D1196" s="415"/>
      <c r="E1196" s="72" t="s">
        <v>1591</v>
      </c>
      <c r="F1196" s="300" t="s">
        <v>100</v>
      </c>
      <c r="G1196" s="72"/>
      <c r="H1196" s="482" t="s">
        <v>196</v>
      </c>
      <c r="I1196" s="537">
        <v>4.0999999999999996</v>
      </c>
      <c r="J1196" s="526"/>
      <c r="K1196" s="333">
        <f t="shared" si="54"/>
        <v>0</v>
      </c>
      <c r="L1196" s="534" t="s">
        <v>147</v>
      </c>
      <c r="M1196" s="540"/>
      <c r="N1196" s="247">
        <f>IF(L1196="nio",0,IF(L1196&gt;0,L1196*I1196/P1196,0))*VLOOKUP(B1196,'2-Kosten per locatie'!$A$14:$C$31,3,FALSE)</f>
        <v>0</v>
      </c>
      <c r="O1196" s="247">
        <f>IF(M1196&gt;0,M1196*I1196/Q1196,0)*VLOOKUP(B1196,'2-Kosten per locatie'!$A$14:$C$31,3,FALSE)</f>
        <v>0</v>
      </c>
      <c r="P1196" s="334">
        <f>IF(L1196="nio",0,IF(L1196&gt;0,VLOOKUP(F1196,'3-Productie normen'!A:O,VLOOKUP(L1196,'3-Productie normen'!$B$38:$C$48,2,FALSE),FALSE)))*J1196</f>
        <v>0</v>
      </c>
      <c r="Q1196" s="334">
        <f t="shared" si="55"/>
        <v>0</v>
      </c>
      <c r="R1196" s="335" t="str">
        <f>VLOOKUP(F1196,'3-Productie normen'!A:P,16,FALSE)</f>
        <v>nvt</v>
      </c>
      <c r="S1196" s="335"/>
      <c r="U1196" s="336">
        <f t="shared" si="56"/>
        <v>0</v>
      </c>
      <c r="V1196" s="2"/>
    </row>
    <row r="1197" spans="1:22" ht="14.1" customHeight="1">
      <c r="A1197" s="75">
        <v>1197</v>
      </c>
      <c r="B1197" s="72" t="s">
        <v>50</v>
      </c>
      <c r="C1197" s="539" t="s">
        <v>266</v>
      </c>
      <c r="D1197" s="415" t="s">
        <v>1592</v>
      </c>
      <c r="E1197" s="72" t="s">
        <v>1593</v>
      </c>
      <c r="F1197" s="300" t="s">
        <v>100</v>
      </c>
      <c r="G1197" s="72"/>
      <c r="H1197" s="482" t="s">
        <v>196</v>
      </c>
      <c r="I1197" s="537">
        <v>37.799999999999997</v>
      </c>
      <c r="J1197" s="526"/>
      <c r="K1197" s="333">
        <f t="shared" si="54"/>
        <v>0</v>
      </c>
      <c r="L1197" s="534" t="s">
        <v>147</v>
      </c>
      <c r="M1197" s="540"/>
      <c r="N1197" s="247">
        <f>IF(L1197="nio",0,IF(L1197&gt;0,L1197*I1197/P1197,0))*VLOOKUP(B1197,'2-Kosten per locatie'!$A$14:$C$31,3,FALSE)</f>
        <v>0</v>
      </c>
      <c r="O1197" s="247">
        <f>IF(M1197&gt;0,M1197*I1197/Q1197,0)*VLOOKUP(B1197,'2-Kosten per locatie'!$A$14:$C$31,3,FALSE)</f>
        <v>0</v>
      </c>
      <c r="P1197" s="334">
        <f>IF(L1197="nio",0,IF(L1197&gt;0,VLOOKUP(F1197,'3-Productie normen'!A:O,VLOOKUP(L1197,'3-Productie normen'!$B$38:$C$48,2,FALSE),FALSE)))*J1197</f>
        <v>0</v>
      </c>
      <c r="Q1197" s="334">
        <f t="shared" si="55"/>
        <v>0</v>
      </c>
      <c r="R1197" s="335" t="str">
        <f>VLOOKUP(F1197,'3-Productie normen'!A:P,16,FALSE)</f>
        <v>nvt</v>
      </c>
      <c r="S1197" s="335"/>
      <c r="U1197" s="336">
        <f t="shared" si="56"/>
        <v>0</v>
      </c>
      <c r="V1197" s="2"/>
    </row>
    <row r="1198" spans="1:22" ht="14.1" customHeight="1">
      <c r="A1198" s="75">
        <v>1198</v>
      </c>
      <c r="B1198" s="72" t="s">
        <v>50</v>
      </c>
      <c r="C1198" s="539" t="s">
        <v>266</v>
      </c>
      <c r="D1198" s="415" t="s">
        <v>1594</v>
      </c>
      <c r="E1198" s="72" t="s">
        <v>1591</v>
      </c>
      <c r="F1198" s="300" t="s">
        <v>100</v>
      </c>
      <c r="G1198" s="72"/>
      <c r="H1198" s="482" t="s">
        <v>196</v>
      </c>
      <c r="I1198" s="537">
        <v>37.799999999999997</v>
      </c>
      <c r="J1198" s="526"/>
      <c r="K1198" s="333">
        <f t="shared" si="54"/>
        <v>0</v>
      </c>
      <c r="L1198" s="534" t="s">
        <v>147</v>
      </c>
      <c r="M1198" s="540"/>
      <c r="N1198" s="247">
        <f>IF(L1198="nio",0,IF(L1198&gt;0,L1198*I1198/P1198,0))*VLOOKUP(B1198,'2-Kosten per locatie'!$A$14:$C$31,3,FALSE)</f>
        <v>0</v>
      </c>
      <c r="O1198" s="247">
        <f>IF(M1198&gt;0,M1198*I1198/Q1198,0)*VLOOKUP(B1198,'2-Kosten per locatie'!$A$14:$C$31,3,FALSE)</f>
        <v>0</v>
      </c>
      <c r="P1198" s="334">
        <f>IF(L1198="nio",0,IF(L1198&gt;0,VLOOKUP(F1198,'3-Productie normen'!A:O,VLOOKUP(L1198,'3-Productie normen'!$B$38:$C$48,2,FALSE),FALSE)))*J1198</f>
        <v>0</v>
      </c>
      <c r="Q1198" s="334">
        <f t="shared" si="55"/>
        <v>0</v>
      </c>
      <c r="R1198" s="335" t="str">
        <f>VLOOKUP(F1198,'3-Productie normen'!A:P,16,FALSE)</f>
        <v>nvt</v>
      </c>
      <c r="S1198" s="335"/>
      <c r="U1198" s="336">
        <f t="shared" si="56"/>
        <v>0</v>
      </c>
      <c r="V1198" s="2"/>
    </row>
    <row r="1199" spans="1:22" ht="14.1" customHeight="1">
      <c r="A1199" s="75">
        <v>1199</v>
      </c>
      <c r="B1199" s="72" t="s">
        <v>50</v>
      </c>
      <c r="C1199" s="539" t="s">
        <v>266</v>
      </c>
      <c r="D1199" s="415" t="s">
        <v>1595</v>
      </c>
      <c r="E1199" s="72" t="s">
        <v>1596</v>
      </c>
      <c r="F1199" s="300" t="s">
        <v>93</v>
      </c>
      <c r="G1199" s="72"/>
      <c r="H1199" s="482" t="s">
        <v>196</v>
      </c>
      <c r="I1199" s="537">
        <v>251.86</v>
      </c>
      <c r="J1199" s="526"/>
      <c r="K1199" s="333">
        <f t="shared" si="54"/>
        <v>200</v>
      </c>
      <c r="L1199" s="534">
        <v>200</v>
      </c>
      <c r="M1199" s="540"/>
      <c r="N1199" s="247" t="e">
        <f>IF(L1199="nio",0,IF(L1199&gt;0,L1199*I1199/P1199,0))*VLOOKUP(B1199,'2-Kosten per locatie'!$A$14:$C$31,3,FALSE)</f>
        <v>#DIV/0!</v>
      </c>
      <c r="O1199" s="247">
        <f>IF(M1199&gt;0,M1199*I1199/Q1199,0)*VLOOKUP(B1199,'2-Kosten per locatie'!$A$14:$C$31,3,FALSE)</f>
        <v>0</v>
      </c>
      <c r="P1199" s="334">
        <f>IF(L1199="nio",0,IF(L1199&gt;0,VLOOKUP(F1199,'3-Productie normen'!A:O,VLOOKUP(L1199,'3-Productie normen'!$B$38:$C$48,2,FALSE),FALSE)))*J1199</f>
        <v>0</v>
      </c>
      <c r="Q1199" s="334">
        <f t="shared" si="55"/>
        <v>0</v>
      </c>
      <c r="R1199" s="335" t="str">
        <f>VLOOKUP(F1199,'3-Productie normen'!A:P,16,FALSE)</f>
        <v>L</v>
      </c>
      <c r="S1199" s="335"/>
      <c r="U1199" s="336">
        <f t="shared" si="56"/>
        <v>50372</v>
      </c>
      <c r="V1199" s="2"/>
    </row>
    <row r="1200" spans="1:22" ht="14.1" customHeight="1">
      <c r="A1200" s="75">
        <v>1200</v>
      </c>
      <c r="B1200" s="72" t="s">
        <v>50</v>
      </c>
      <c r="C1200" s="539" t="s">
        <v>266</v>
      </c>
      <c r="D1200" s="415" t="s">
        <v>1597</v>
      </c>
      <c r="E1200" s="72" t="s">
        <v>89</v>
      </c>
      <c r="F1200" s="72" t="s">
        <v>89</v>
      </c>
      <c r="G1200" s="72" t="s">
        <v>1536</v>
      </c>
      <c r="H1200" s="482" t="s">
        <v>138</v>
      </c>
      <c r="I1200" s="537">
        <v>15</v>
      </c>
      <c r="J1200" s="526"/>
      <c r="K1200" s="333">
        <f t="shared" si="54"/>
        <v>12</v>
      </c>
      <c r="L1200" s="534">
        <v>12</v>
      </c>
      <c r="M1200" s="540"/>
      <c r="N1200" s="247" t="e">
        <f>IF(L1200="nio",0,IF(L1200&gt;0,L1200*I1200/P1200,0))*VLOOKUP(B1200,'2-Kosten per locatie'!$A$14:$C$31,3,FALSE)</f>
        <v>#DIV/0!</v>
      </c>
      <c r="O1200" s="247">
        <f>IF(M1200&gt;0,M1200*I1200/Q1200,0)*VLOOKUP(B1200,'2-Kosten per locatie'!$A$14:$C$31,3,FALSE)</f>
        <v>0</v>
      </c>
      <c r="P1200" s="334">
        <f>IF(L1200="nio",0,IF(L1200&gt;0,VLOOKUP(F1200,'3-Productie normen'!A:O,VLOOKUP(L1200,'3-Productie normen'!$B$38:$C$48,2,FALSE),FALSE)))*J1200</f>
        <v>0</v>
      </c>
      <c r="Q1200" s="334">
        <f t="shared" si="55"/>
        <v>0</v>
      </c>
      <c r="R1200" s="335" t="str">
        <f>VLOOKUP(F1200,'3-Productie normen'!A:P,16,FALSE)</f>
        <v>L</v>
      </c>
      <c r="S1200" s="335"/>
      <c r="U1200" s="336">
        <f t="shared" si="56"/>
        <v>180</v>
      </c>
      <c r="V1200" s="2"/>
    </row>
    <row r="1201" spans="1:22" ht="14.1" customHeight="1">
      <c r="A1201" s="75">
        <v>1201</v>
      </c>
      <c r="B1201" s="72" t="s">
        <v>50</v>
      </c>
      <c r="C1201" s="539" t="s">
        <v>266</v>
      </c>
      <c r="D1201" s="415" t="s">
        <v>1598</v>
      </c>
      <c r="E1201" s="72" t="s">
        <v>1591</v>
      </c>
      <c r="F1201" s="300" t="s">
        <v>100</v>
      </c>
      <c r="G1201" s="72"/>
      <c r="H1201" s="482" t="s">
        <v>196</v>
      </c>
      <c r="I1201" s="537">
        <v>20.7</v>
      </c>
      <c r="J1201" s="526"/>
      <c r="K1201" s="333">
        <f t="shared" si="54"/>
        <v>0</v>
      </c>
      <c r="L1201" s="534" t="s">
        <v>147</v>
      </c>
      <c r="M1201" s="540"/>
      <c r="N1201" s="247">
        <f>IF(L1201="nio",0,IF(L1201&gt;0,L1201*I1201/P1201,0))*VLOOKUP(B1201,'2-Kosten per locatie'!$A$14:$C$31,3,FALSE)</f>
        <v>0</v>
      </c>
      <c r="O1201" s="247">
        <f>IF(M1201&gt;0,M1201*I1201/Q1201,0)*VLOOKUP(B1201,'2-Kosten per locatie'!$A$14:$C$31,3,FALSE)</f>
        <v>0</v>
      </c>
      <c r="P1201" s="334">
        <f>IF(L1201="nio",0,IF(L1201&gt;0,VLOOKUP(F1201,'3-Productie normen'!A:O,VLOOKUP(L1201,'3-Productie normen'!$B$38:$C$48,2,FALSE),FALSE)))*J1201</f>
        <v>0</v>
      </c>
      <c r="Q1201" s="334">
        <f t="shared" si="55"/>
        <v>0</v>
      </c>
      <c r="R1201" s="335" t="str">
        <f>VLOOKUP(F1201,'3-Productie normen'!A:P,16,FALSE)</f>
        <v>nvt</v>
      </c>
      <c r="S1201" s="335"/>
      <c r="U1201" s="336">
        <f t="shared" si="56"/>
        <v>0</v>
      </c>
      <c r="V1201" s="2"/>
    </row>
    <row r="1202" spans="1:22" ht="14.1" customHeight="1">
      <c r="A1202" s="75">
        <v>1202</v>
      </c>
      <c r="B1202" s="72" t="s">
        <v>50</v>
      </c>
      <c r="C1202" s="539" t="s">
        <v>266</v>
      </c>
      <c r="D1202" s="415" t="s">
        <v>1599</v>
      </c>
      <c r="E1202" s="72" t="s">
        <v>1596</v>
      </c>
      <c r="F1202" s="72" t="s">
        <v>89</v>
      </c>
      <c r="G1202" s="72" t="s">
        <v>1536</v>
      </c>
      <c r="H1202" s="482" t="s">
        <v>138</v>
      </c>
      <c r="I1202" s="537">
        <v>79</v>
      </c>
      <c r="J1202" s="526"/>
      <c r="K1202" s="333">
        <f t="shared" si="54"/>
        <v>200</v>
      </c>
      <c r="L1202" s="534">
        <v>200</v>
      </c>
      <c r="M1202" s="540"/>
      <c r="N1202" s="247" t="e">
        <f>IF(L1202="nio",0,IF(L1202&gt;0,L1202*I1202/P1202,0))*VLOOKUP(B1202,'2-Kosten per locatie'!$A$14:$C$31,3,FALSE)</f>
        <v>#DIV/0!</v>
      </c>
      <c r="O1202" s="247">
        <f>IF(M1202&gt;0,M1202*I1202/Q1202,0)*VLOOKUP(B1202,'2-Kosten per locatie'!$A$14:$C$31,3,FALSE)</f>
        <v>0</v>
      </c>
      <c r="P1202" s="334">
        <f>IF(L1202="nio",0,IF(L1202&gt;0,VLOOKUP(F1202,'3-Productie normen'!A:O,VLOOKUP(L1202,'3-Productie normen'!$B$38:$C$48,2,FALSE),FALSE)))*J1202</f>
        <v>0</v>
      </c>
      <c r="Q1202" s="334">
        <f t="shared" si="55"/>
        <v>0</v>
      </c>
      <c r="R1202" s="335" t="str">
        <f>VLOOKUP(F1202,'3-Productie normen'!A:P,16,FALSE)</f>
        <v>L</v>
      </c>
      <c r="S1202" s="335"/>
      <c r="U1202" s="336">
        <f t="shared" si="56"/>
        <v>15800</v>
      </c>
      <c r="V1202" s="2"/>
    </row>
    <row r="1203" spans="1:22" ht="14.1" customHeight="1">
      <c r="A1203" s="75">
        <v>1203</v>
      </c>
      <c r="B1203" s="72" t="s">
        <v>50</v>
      </c>
      <c r="C1203" s="539" t="s">
        <v>266</v>
      </c>
      <c r="D1203" s="415" t="s">
        <v>1600</v>
      </c>
      <c r="E1203" s="72" t="s">
        <v>886</v>
      </c>
      <c r="F1203" s="72" t="s">
        <v>76</v>
      </c>
      <c r="G1203" s="72" t="s">
        <v>1536</v>
      </c>
      <c r="H1203" s="482" t="s">
        <v>138</v>
      </c>
      <c r="I1203" s="537">
        <v>13.35</v>
      </c>
      <c r="J1203" s="526"/>
      <c r="K1203" s="333">
        <f t="shared" si="54"/>
        <v>120</v>
      </c>
      <c r="L1203" s="534">
        <v>120</v>
      </c>
      <c r="M1203" s="540"/>
      <c r="N1203" s="247" t="e">
        <f>IF(L1203="nio",0,IF(L1203&gt;0,L1203*I1203/P1203,0))*VLOOKUP(B1203,'2-Kosten per locatie'!$A$14:$C$31,3,FALSE)</f>
        <v>#DIV/0!</v>
      </c>
      <c r="O1203" s="247">
        <f>IF(M1203&gt;0,M1203*I1203/Q1203,0)*VLOOKUP(B1203,'2-Kosten per locatie'!$A$14:$C$31,3,FALSE)</f>
        <v>0</v>
      </c>
      <c r="P1203" s="334">
        <f>IF(L1203="nio",0,IF(L1203&gt;0,VLOOKUP(F1203,'3-Productie normen'!A:O,VLOOKUP(L1203,'3-Productie normen'!$B$38:$C$48,2,FALSE),FALSE)))*J1203</f>
        <v>0</v>
      </c>
      <c r="Q1203" s="334">
        <f t="shared" si="55"/>
        <v>0</v>
      </c>
      <c r="R1203" s="335" t="str">
        <f>VLOOKUP(F1203,'3-Productie normen'!A:P,16,FALSE)</f>
        <v>B</v>
      </c>
      <c r="S1203" s="335"/>
      <c r="U1203" s="336">
        <f t="shared" si="56"/>
        <v>1602</v>
      </c>
      <c r="V1203" s="2"/>
    </row>
    <row r="1204" spans="1:22" ht="14.1" customHeight="1">
      <c r="A1204" s="75">
        <v>1204</v>
      </c>
      <c r="B1204" s="72" t="s">
        <v>50</v>
      </c>
      <c r="C1204" s="539" t="s">
        <v>266</v>
      </c>
      <c r="D1204" s="415" t="s">
        <v>1601</v>
      </c>
      <c r="E1204" s="72" t="s">
        <v>1602</v>
      </c>
      <c r="F1204" s="300" t="s">
        <v>100</v>
      </c>
      <c r="G1204" s="72"/>
      <c r="H1204" s="482" t="s">
        <v>196</v>
      </c>
      <c r="I1204" s="537">
        <v>12.3</v>
      </c>
      <c r="J1204" s="526"/>
      <c r="K1204" s="333">
        <f t="shared" si="54"/>
        <v>0</v>
      </c>
      <c r="L1204" s="534" t="s">
        <v>147</v>
      </c>
      <c r="M1204" s="540"/>
      <c r="N1204" s="247">
        <f>IF(L1204="nio",0,IF(L1204&gt;0,L1204*I1204/P1204,0))*VLOOKUP(B1204,'2-Kosten per locatie'!$A$14:$C$31,3,FALSE)</f>
        <v>0</v>
      </c>
      <c r="O1204" s="247">
        <f>IF(M1204&gt;0,M1204*I1204/Q1204,0)*VLOOKUP(B1204,'2-Kosten per locatie'!$A$14:$C$31,3,FALSE)</f>
        <v>0</v>
      </c>
      <c r="P1204" s="334">
        <f>IF(L1204="nio",0,IF(L1204&gt;0,VLOOKUP(F1204,'3-Productie normen'!A:O,VLOOKUP(L1204,'3-Productie normen'!$B$38:$C$48,2,FALSE),FALSE)))*J1204</f>
        <v>0</v>
      </c>
      <c r="Q1204" s="334">
        <f t="shared" si="55"/>
        <v>0</v>
      </c>
      <c r="R1204" s="335" t="str">
        <f>VLOOKUP(F1204,'3-Productie normen'!A:P,16,FALSE)</f>
        <v>nvt</v>
      </c>
      <c r="S1204" s="335"/>
      <c r="U1204" s="336">
        <f t="shared" si="56"/>
        <v>0</v>
      </c>
      <c r="V1204" s="2"/>
    </row>
    <row r="1205" spans="1:22" ht="14.1" customHeight="1">
      <c r="A1205" s="75">
        <v>1205</v>
      </c>
      <c r="B1205" s="72" t="s">
        <v>50</v>
      </c>
      <c r="C1205" s="539" t="s">
        <v>266</v>
      </c>
      <c r="D1205" s="415" t="s">
        <v>1603</v>
      </c>
      <c r="E1205" s="72" t="s">
        <v>886</v>
      </c>
      <c r="F1205" s="72" t="s">
        <v>76</v>
      </c>
      <c r="G1205" s="72" t="s">
        <v>236</v>
      </c>
      <c r="H1205" s="482" t="s">
        <v>237</v>
      </c>
      <c r="I1205" s="537">
        <v>25.4</v>
      </c>
      <c r="J1205" s="526"/>
      <c r="K1205" s="333">
        <f t="shared" si="54"/>
        <v>120</v>
      </c>
      <c r="L1205" s="534">
        <v>120</v>
      </c>
      <c r="M1205" s="540"/>
      <c r="N1205" s="247" t="e">
        <f>IF(L1205="nio",0,IF(L1205&gt;0,L1205*I1205/P1205,0))*VLOOKUP(B1205,'2-Kosten per locatie'!$A$14:$C$31,3,FALSE)</f>
        <v>#DIV/0!</v>
      </c>
      <c r="O1205" s="247">
        <f>IF(M1205&gt;0,M1205*I1205/Q1205,0)*VLOOKUP(B1205,'2-Kosten per locatie'!$A$14:$C$31,3,FALSE)</f>
        <v>0</v>
      </c>
      <c r="P1205" s="334">
        <f>IF(L1205="nio",0,IF(L1205&gt;0,VLOOKUP(F1205,'3-Productie normen'!A:O,VLOOKUP(L1205,'3-Productie normen'!$B$38:$C$48,2,FALSE),FALSE)))*J1205</f>
        <v>0</v>
      </c>
      <c r="Q1205" s="334">
        <f t="shared" si="55"/>
        <v>0</v>
      </c>
      <c r="R1205" s="335" t="str">
        <f>VLOOKUP(F1205,'3-Productie normen'!A:P,16,FALSE)</f>
        <v>B</v>
      </c>
      <c r="S1205" s="335"/>
      <c r="U1205" s="336">
        <f t="shared" si="56"/>
        <v>3048</v>
      </c>
      <c r="V1205" s="2"/>
    </row>
    <row r="1206" spans="1:22" ht="14.1" customHeight="1">
      <c r="A1206" s="75">
        <v>1206</v>
      </c>
      <c r="B1206" s="72" t="s">
        <v>50</v>
      </c>
      <c r="C1206" s="539" t="s">
        <v>266</v>
      </c>
      <c r="D1206" s="415" t="s">
        <v>1604</v>
      </c>
      <c r="E1206" s="72" t="s">
        <v>1541</v>
      </c>
      <c r="F1206" s="488" t="s">
        <v>99</v>
      </c>
      <c r="G1206" s="72" t="s">
        <v>1536</v>
      </c>
      <c r="H1206" s="482" t="s">
        <v>138</v>
      </c>
      <c r="I1206" s="537">
        <v>17.149999999999999</v>
      </c>
      <c r="J1206" s="526"/>
      <c r="K1206" s="333">
        <f t="shared" si="54"/>
        <v>200</v>
      </c>
      <c r="L1206" s="534">
        <v>200</v>
      </c>
      <c r="M1206" s="540"/>
      <c r="N1206" s="247" t="e">
        <f>IF(L1206="nio",0,IF(L1206&gt;0,L1206*I1206/P1206,0))*VLOOKUP(B1206,'2-Kosten per locatie'!$A$14:$C$31,3,FALSE)</f>
        <v>#DIV/0!</v>
      </c>
      <c r="O1206" s="247">
        <f>IF(M1206&gt;0,M1206*I1206/Q1206,0)*VLOOKUP(B1206,'2-Kosten per locatie'!$A$14:$C$31,3,FALSE)</f>
        <v>0</v>
      </c>
      <c r="P1206" s="334">
        <f>IF(L1206="nio",0,IF(L1206&gt;0,VLOOKUP(F1206,'3-Productie normen'!A:O,VLOOKUP(L1206,'3-Productie normen'!$B$38:$C$48,2,FALSE),FALSE)))*J1206</f>
        <v>0</v>
      </c>
      <c r="Q1206" s="334">
        <f t="shared" si="55"/>
        <v>0</v>
      </c>
      <c r="R1206" s="335" t="str">
        <f>VLOOKUP(F1206,'3-Productie normen'!A:P,16,FALSE)</f>
        <v>B</v>
      </c>
      <c r="S1206" s="335"/>
      <c r="U1206" s="336">
        <f t="shared" si="56"/>
        <v>3429.9999999999995</v>
      </c>
      <c r="V1206" s="2"/>
    </row>
    <row r="1207" spans="1:22" ht="14.1" customHeight="1">
      <c r="A1207" s="75">
        <v>1207</v>
      </c>
      <c r="B1207" s="72" t="s">
        <v>50</v>
      </c>
      <c r="C1207" s="539" t="s">
        <v>266</v>
      </c>
      <c r="D1207" s="415" t="s">
        <v>1605</v>
      </c>
      <c r="E1207" s="72" t="s">
        <v>1606</v>
      </c>
      <c r="F1207" s="72" t="s">
        <v>89</v>
      </c>
      <c r="G1207" s="72" t="s">
        <v>1536</v>
      </c>
      <c r="H1207" s="482" t="s">
        <v>138</v>
      </c>
      <c r="I1207" s="537">
        <v>65.930000000000007</v>
      </c>
      <c r="J1207" s="526"/>
      <c r="K1207" s="333">
        <f t="shared" si="54"/>
        <v>200</v>
      </c>
      <c r="L1207" s="534">
        <v>200</v>
      </c>
      <c r="M1207" s="540"/>
      <c r="N1207" s="247" t="e">
        <f>IF(L1207="nio",0,IF(L1207&gt;0,L1207*I1207/P1207,0))*VLOOKUP(B1207,'2-Kosten per locatie'!$A$14:$C$31,3,FALSE)</f>
        <v>#DIV/0!</v>
      </c>
      <c r="O1207" s="247">
        <f>IF(M1207&gt;0,M1207*I1207/Q1207,0)*VLOOKUP(B1207,'2-Kosten per locatie'!$A$14:$C$31,3,FALSE)</f>
        <v>0</v>
      </c>
      <c r="P1207" s="334">
        <f>IF(L1207="nio",0,IF(L1207&gt;0,VLOOKUP(F1207,'3-Productie normen'!A:O,VLOOKUP(L1207,'3-Productie normen'!$B$38:$C$48,2,FALSE),FALSE)))*J1207</f>
        <v>0</v>
      </c>
      <c r="Q1207" s="334">
        <f t="shared" si="55"/>
        <v>0</v>
      </c>
      <c r="R1207" s="335" t="str">
        <f>VLOOKUP(F1207,'3-Productie normen'!A:P,16,FALSE)</f>
        <v>L</v>
      </c>
      <c r="S1207" s="335"/>
      <c r="U1207" s="336">
        <f t="shared" si="56"/>
        <v>13186.000000000002</v>
      </c>
      <c r="V1207" s="2"/>
    </row>
    <row r="1208" spans="1:22" ht="14.1" customHeight="1">
      <c r="A1208" s="75">
        <v>1208</v>
      </c>
      <c r="B1208" s="72" t="s">
        <v>50</v>
      </c>
      <c r="C1208" s="539" t="s">
        <v>266</v>
      </c>
      <c r="D1208" s="415" t="s">
        <v>1607</v>
      </c>
      <c r="E1208" s="72" t="s">
        <v>886</v>
      </c>
      <c r="F1208" s="72" t="s">
        <v>76</v>
      </c>
      <c r="G1208" s="72" t="s">
        <v>1536</v>
      </c>
      <c r="H1208" s="482" t="s">
        <v>138</v>
      </c>
      <c r="I1208" s="537">
        <v>27.48</v>
      </c>
      <c r="J1208" s="526"/>
      <c r="K1208" s="333">
        <f t="shared" si="54"/>
        <v>120</v>
      </c>
      <c r="L1208" s="534">
        <v>120</v>
      </c>
      <c r="M1208" s="540"/>
      <c r="N1208" s="247" t="e">
        <f>IF(L1208="nio",0,IF(L1208&gt;0,L1208*I1208/P1208,0))*VLOOKUP(B1208,'2-Kosten per locatie'!$A$14:$C$31,3,FALSE)</f>
        <v>#DIV/0!</v>
      </c>
      <c r="O1208" s="247">
        <f>IF(M1208&gt;0,M1208*I1208/Q1208,0)*VLOOKUP(B1208,'2-Kosten per locatie'!$A$14:$C$31,3,FALSE)</f>
        <v>0</v>
      </c>
      <c r="P1208" s="334">
        <f>IF(L1208="nio",0,IF(L1208&gt;0,VLOOKUP(F1208,'3-Productie normen'!A:O,VLOOKUP(L1208,'3-Productie normen'!$B$38:$C$48,2,FALSE),FALSE)))*J1208</f>
        <v>0</v>
      </c>
      <c r="Q1208" s="334">
        <f t="shared" si="55"/>
        <v>0</v>
      </c>
      <c r="R1208" s="335" t="str">
        <f>VLOOKUP(F1208,'3-Productie normen'!A:P,16,FALSE)</f>
        <v>B</v>
      </c>
      <c r="S1208" s="335"/>
      <c r="U1208" s="336">
        <f t="shared" si="56"/>
        <v>3297.6</v>
      </c>
      <c r="V1208" s="2"/>
    </row>
    <row r="1209" spans="1:22" ht="14.1" customHeight="1">
      <c r="A1209" s="75">
        <v>1209</v>
      </c>
      <c r="B1209" s="72" t="s">
        <v>50</v>
      </c>
      <c r="C1209" s="539" t="s">
        <v>266</v>
      </c>
      <c r="D1209" s="415" t="s">
        <v>1608</v>
      </c>
      <c r="E1209" s="72" t="s">
        <v>89</v>
      </c>
      <c r="F1209" s="72" t="s">
        <v>89</v>
      </c>
      <c r="G1209" s="72" t="s">
        <v>1536</v>
      </c>
      <c r="H1209" s="482" t="s">
        <v>138</v>
      </c>
      <c r="I1209" s="537">
        <v>65.849999999999994</v>
      </c>
      <c r="J1209" s="526"/>
      <c r="K1209" s="333">
        <f t="shared" si="54"/>
        <v>200</v>
      </c>
      <c r="L1209" s="534">
        <v>200</v>
      </c>
      <c r="M1209" s="540"/>
      <c r="N1209" s="247" t="e">
        <f>IF(L1209="nio",0,IF(L1209&gt;0,L1209*I1209/P1209,0))*VLOOKUP(B1209,'2-Kosten per locatie'!$A$14:$C$31,3,FALSE)</f>
        <v>#DIV/0!</v>
      </c>
      <c r="O1209" s="247">
        <f>IF(M1209&gt;0,M1209*I1209/Q1209,0)*VLOOKUP(B1209,'2-Kosten per locatie'!$A$14:$C$31,3,FALSE)</f>
        <v>0</v>
      </c>
      <c r="P1209" s="334">
        <f>IF(L1209="nio",0,IF(L1209&gt;0,VLOOKUP(F1209,'3-Productie normen'!A:O,VLOOKUP(L1209,'3-Productie normen'!$B$38:$C$48,2,FALSE),FALSE)))*J1209</f>
        <v>0</v>
      </c>
      <c r="Q1209" s="334">
        <f t="shared" si="55"/>
        <v>0</v>
      </c>
      <c r="R1209" s="335" t="str">
        <f>VLOOKUP(F1209,'3-Productie normen'!A:P,16,FALSE)</f>
        <v>L</v>
      </c>
      <c r="S1209" s="335"/>
      <c r="U1209" s="336">
        <f t="shared" si="56"/>
        <v>13169.999999999998</v>
      </c>
      <c r="V1209" s="2"/>
    </row>
    <row r="1210" spans="1:22" ht="14.1" customHeight="1">
      <c r="A1210" s="75">
        <v>1210</v>
      </c>
      <c r="B1210" s="72" t="s">
        <v>50</v>
      </c>
      <c r="C1210" s="539" t="s">
        <v>266</v>
      </c>
      <c r="D1210" s="415" t="s">
        <v>1609</v>
      </c>
      <c r="E1210" s="72" t="s">
        <v>1610</v>
      </c>
      <c r="F1210" s="300" t="s">
        <v>93</v>
      </c>
      <c r="G1210" s="72" t="s">
        <v>1536</v>
      </c>
      <c r="H1210" s="482" t="s">
        <v>138</v>
      </c>
      <c r="I1210" s="537">
        <v>81.239999999999995</v>
      </c>
      <c r="J1210" s="526"/>
      <c r="K1210" s="333">
        <f t="shared" si="54"/>
        <v>200</v>
      </c>
      <c r="L1210" s="534">
        <v>200</v>
      </c>
      <c r="M1210" s="540"/>
      <c r="N1210" s="247" t="e">
        <f>IF(L1210="nio",0,IF(L1210&gt;0,L1210*I1210/P1210,0))*VLOOKUP(B1210,'2-Kosten per locatie'!$A$14:$C$31,3,FALSE)</f>
        <v>#DIV/0!</v>
      </c>
      <c r="O1210" s="247">
        <f>IF(M1210&gt;0,M1210*I1210/Q1210,0)*VLOOKUP(B1210,'2-Kosten per locatie'!$A$14:$C$31,3,FALSE)</f>
        <v>0</v>
      </c>
      <c r="P1210" s="334">
        <f>IF(L1210="nio",0,IF(L1210&gt;0,VLOOKUP(F1210,'3-Productie normen'!A:O,VLOOKUP(L1210,'3-Productie normen'!$B$38:$C$48,2,FALSE),FALSE)))*J1210</f>
        <v>0</v>
      </c>
      <c r="Q1210" s="334">
        <f t="shared" si="55"/>
        <v>0</v>
      </c>
      <c r="R1210" s="335" t="str">
        <f>VLOOKUP(F1210,'3-Productie normen'!A:P,16,FALSE)</f>
        <v>L</v>
      </c>
      <c r="S1210" s="335"/>
      <c r="U1210" s="336">
        <f t="shared" si="56"/>
        <v>16247.999999999998</v>
      </c>
      <c r="V1210" s="2"/>
    </row>
    <row r="1211" spans="1:22" ht="14.1" customHeight="1">
      <c r="A1211" s="75">
        <v>1211</v>
      </c>
      <c r="B1211" s="72" t="s">
        <v>50</v>
      </c>
      <c r="C1211" s="539" t="s">
        <v>266</v>
      </c>
      <c r="D1211" s="415" t="s">
        <v>862</v>
      </c>
      <c r="E1211" s="72" t="s">
        <v>89</v>
      </c>
      <c r="F1211" s="72" t="s">
        <v>89</v>
      </c>
      <c r="G1211" s="72" t="s">
        <v>1578</v>
      </c>
      <c r="H1211" s="482" t="s">
        <v>196</v>
      </c>
      <c r="I1211" s="537">
        <v>90.57</v>
      </c>
      <c r="J1211" s="526"/>
      <c r="K1211" s="333">
        <f t="shared" si="54"/>
        <v>200</v>
      </c>
      <c r="L1211" s="534">
        <v>200</v>
      </c>
      <c r="M1211" s="540"/>
      <c r="N1211" s="247" t="e">
        <f>IF(L1211="nio",0,IF(L1211&gt;0,L1211*I1211/P1211,0))*VLOOKUP(B1211,'2-Kosten per locatie'!$A$14:$C$31,3,FALSE)</f>
        <v>#DIV/0!</v>
      </c>
      <c r="O1211" s="247">
        <f>IF(M1211&gt;0,M1211*I1211/Q1211,0)*VLOOKUP(B1211,'2-Kosten per locatie'!$A$14:$C$31,3,FALSE)</f>
        <v>0</v>
      </c>
      <c r="P1211" s="334">
        <f>IF(L1211="nio",0,IF(L1211&gt;0,VLOOKUP(F1211,'3-Productie normen'!A:O,VLOOKUP(L1211,'3-Productie normen'!$B$38:$C$48,2,FALSE),FALSE)))*J1211</f>
        <v>0</v>
      </c>
      <c r="Q1211" s="334">
        <f t="shared" si="55"/>
        <v>0</v>
      </c>
      <c r="R1211" s="335" t="str">
        <f>VLOOKUP(F1211,'3-Productie normen'!A:P,16,FALSE)</f>
        <v>L</v>
      </c>
      <c r="S1211" s="335"/>
      <c r="U1211" s="336">
        <f t="shared" si="56"/>
        <v>18114</v>
      </c>
      <c r="V1211" s="2"/>
    </row>
    <row r="1212" spans="1:22" ht="14.1" customHeight="1">
      <c r="A1212" s="75">
        <v>1212</v>
      </c>
      <c r="B1212" s="72" t="s">
        <v>50</v>
      </c>
      <c r="C1212" s="539" t="s">
        <v>266</v>
      </c>
      <c r="D1212" s="415"/>
      <c r="E1212" s="72"/>
      <c r="F1212" s="300" t="s">
        <v>100</v>
      </c>
      <c r="G1212" s="72"/>
      <c r="H1212" s="482" t="s">
        <v>196</v>
      </c>
      <c r="I1212" s="537">
        <v>15.8</v>
      </c>
      <c r="J1212" s="526"/>
      <c r="K1212" s="333">
        <f t="shared" si="54"/>
        <v>0</v>
      </c>
      <c r="L1212" s="534" t="s">
        <v>147</v>
      </c>
      <c r="M1212" s="540"/>
      <c r="N1212" s="247">
        <f>IF(L1212="nio",0,IF(L1212&gt;0,L1212*I1212/P1212,0))*VLOOKUP(B1212,'2-Kosten per locatie'!$A$14:$C$31,3,FALSE)</f>
        <v>0</v>
      </c>
      <c r="O1212" s="247">
        <f>IF(M1212&gt;0,M1212*I1212/Q1212,0)*VLOOKUP(B1212,'2-Kosten per locatie'!$A$14:$C$31,3,FALSE)</f>
        <v>0</v>
      </c>
      <c r="P1212" s="334">
        <f>IF(L1212="nio",0,IF(L1212&gt;0,VLOOKUP(F1212,'3-Productie normen'!A:O,VLOOKUP(L1212,'3-Productie normen'!$B$38:$C$48,2,FALSE),FALSE)))*J1212</f>
        <v>0</v>
      </c>
      <c r="Q1212" s="334">
        <f t="shared" si="55"/>
        <v>0</v>
      </c>
      <c r="R1212" s="335" t="str">
        <f>VLOOKUP(F1212,'3-Productie normen'!A:P,16,FALSE)</f>
        <v>nvt</v>
      </c>
      <c r="S1212" s="335"/>
      <c r="U1212" s="336">
        <f t="shared" si="56"/>
        <v>0</v>
      </c>
      <c r="V1212" s="2"/>
    </row>
    <row r="1213" spans="1:22" ht="14.1" customHeight="1">
      <c r="A1213" s="75">
        <v>1213</v>
      </c>
      <c r="B1213" s="72" t="s">
        <v>50</v>
      </c>
      <c r="C1213" s="539" t="s">
        <v>266</v>
      </c>
      <c r="D1213" s="415" t="s">
        <v>1611</v>
      </c>
      <c r="E1213" s="72" t="s">
        <v>89</v>
      </c>
      <c r="F1213" s="72" t="s">
        <v>89</v>
      </c>
      <c r="G1213" s="72" t="s">
        <v>1536</v>
      </c>
      <c r="H1213" s="482" t="s">
        <v>138</v>
      </c>
      <c r="I1213" s="537">
        <v>68.5</v>
      </c>
      <c r="J1213" s="526"/>
      <c r="K1213" s="333">
        <f t="shared" si="54"/>
        <v>200</v>
      </c>
      <c r="L1213" s="534">
        <v>200</v>
      </c>
      <c r="M1213" s="540"/>
      <c r="N1213" s="247" t="e">
        <f>IF(L1213="nio",0,IF(L1213&gt;0,L1213*I1213/P1213,0))*VLOOKUP(B1213,'2-Kosten per locatie'!$A$14:$C$31,3,FALSE)</f>
        <v>#DIV/0!</v>
      </c>
      <c r="O1213" s="247">
        <f>IF(M1213&gt;0,M1213*I1213/Q1213,0)*VLOOKUP(B1213,'2-Kosten per locatie'!$A$14:$C$31,3,FALSE)</f>
        <v>0</v>
      </c>
      <c r="P1213" s="334">
        <f>IF(L1213="nio",0,IF(L1213&gt;0,VLOOKUP(F1213,'3-Productie normen'!A:O,VLOOKUP(L1213,'3-Productie normen'!$B$38:$C$48,2,FALSE),FALSE)))*J1213</f>
        <v>0</v>
      </c>
      <c r="Q1213" s="334">
        <f t="shared" si="55"/>
        <v>0</v>
      </c>
      <c r="R1213" s="335" t="str">
        <f>VLOOKUP(F1213,'3-Productie normen'!A:P,16,FALSE)</f>
        <v>L</v>
      </c>
      <c r="S1213" s="335"/>
      <c r="U1213" s="336">
        <f t="shared" si="56"/>
        <v>13700</v>
      </c>
      <c r="V1213" s="2"/>
    </row>
    <row r="1214" spans="1:22" ht="14.1" customHeight="1">
      <c r="A1214" s="75">
        <v>1214</v>
      </c>
      <c r="B1214" s="72" t="s">
        <v>50</v>
      </c>
      <c r="C1214" s="539" t="s">
        <v>266</v>
      </c>
      <c r="D1214" s="415" t="s">
        <v>1612</v>
      </c>
      <c r="E1214" s="72" t="s">
        <v>1541</v>
      </c>
      <c r="F1214" s="300" t="s">
        <v>100</v>
      </c>
      <c r="G1214" s="72" t="s">
        <v>1536</v>
      </c>
      <c r="H1214" s="482" t="s">
        <v>138</v>
      </c>
      <c r="I1214" s="537">
        <v>14</v>
      </c>
      <c r="J1214" s="526"/>
      <c r="K1214" s="333">
        <f t="shared" si="54"/>
        <v>0</v>
      </c>
      <c r="L1214" s="534" t="s">
        <v>147</v>
      </c>
      <c r="M1214" s="540"/>
      <c r="N1214" s="247">
        <f>IF(L1214="nio",0,IF(L1214&gt;0,L1214*I1214/P1214,0))*VLOOKUP(B1214,'2-Kosten per locatie'!$A$14:$C$31,3,FALSE)</f>
        <v>0</v>
      </c>
      <c r="O1214" s="247">
        <f>IF(M1214&gt;0,M1214*I1214/Q1214,0)*VLOOKUP(B1214,'2-Kosten per locatie'!$A$14:$C$31,3,FALSE)</f>
        <v>0</v>
      </c>
      <c r="P1214" s="334">
        <f>IF(L1214="nio",0,IF(L1214&gt;0,VLOOKUP(F1214,'3-Productie normen'!A:O,VLOOKUP(L1214,'3-Productie normen'!$B$38:$C$48,2,FALSE),FALSE)))*J1214</f>
        <v>0</v>
      </c>
      <c r="Q1214" s="334">
        <f t="shared" si="55"/>
        <v>0</v>
      </c>
      <c r="R1214" s="335" t="str">
        <f>VLOOKUP(F1214,'3-Productie normen'!A:P,16,FALSE)</f>
        <v>nvt</v>
      </c>
      <c r="S1214" s="335"/>
      <c r="U1214" s="336">
        <f t="shared" si="56"/>
        <v>0</v>
      </c>
      <c r="V1214" s="2"/>
    </row>
    <row r="1215" spans="1:22" ht="14.1" customHeight="1">
      <c r="A1215" s="75">
        <v>1215</v>
      </c>
      <c r="B1215" s="72" t="s">
        <v>50</v>
      </c>
      <c r="C1215" s="539" t="s">
        <v>266</v>
      </c>
      <c r="D1215" s="415" t="s">
        <v>1613</v>
      </c>
      <c r="E1215" s="72" t="s">
        <v>886</v>
      </c>
      <c r="F1215" s="300" t="s">
        <v>100</v>
      </c>
      <c r="G1215" s="72">
        <v>0</v>
      </c>
      <c r="H1215" s="482" t="s">
        <v>196</v>
      </c>
      <c r="I1215" s="537">
        <v>33.42</v>
      </c>
      <c r="J1215" s="526"/>
      <c r="K1215" s="333">
        <f t="shared" si="54"/>
        <v>0</v>
      </c>
      <c r="L1215" s="534" t="s">
        <v>147</v>
      </c>
      <c r="M1215" s="540"/>
      <c r="N1215" s="247">
        <f>IF(L1215="nio",0,IF(L1215&gt;0,L1215*I1215/P1215,0))*VLOOKUP(B1215,'2-Kosten per locatie'!$A$14:$C$31,3,FALSE)</f>
        <v>0</v>
      </c>
      <c r="O1215" s="247">
        <f>IF(M1215&gt;0,M1215*I1215/Q1215,0)*VLOOKUP(B1215,'2-Kosten per locatie'!$A$14:$C$31,3,FALSE)</f>
        <v>0</v>
      </c>
      <c r="P1215" s="334">
        <f>IF(L1215="nio",0,IF(L1215&gt;0,VLOOKUP(F1215,'3-Productie normen'!A:O,VLOOKUP(L1215,'3-Productie normen'!$B$38:$C$48,2,FALSE),FALSE)))*J1215</f>
        <v>0</v>
      </c>
      <c r="Q1215" s="334">
        <f t="shared" si="55"/>
        <v>0</v>
      </c>
      <c r="R1215" s="335" t="str">
        <f>VLOOKUP(F1215,'3-Productie normen'!A:P,16,FALSE)</f>
        <v>nvt</v>
      </c>
      <c r="S1215" s="335"/>
      <c r="U1215" s="336">
        <f t="shared" si="56"/>
        <v>0</v>
      </c>
      <c r="V1215" s="2"/>
    </row>
    <row r="1216" spans="1:22" ht="14.1" customHeight="1">
      <c r="A1216" s="75">
        <v>1216</v>
      </c>
      <c r="B1216" s="72" t="s">
        <v>50</v>
      </c>
      <c r="C1216" s="539" t="s">
        <v>266</v>
      </c>
      <c r="D1216" s="415"/>
      <c r="E1216" s="72" t="s">
        <v>577</v>
      </c>
      <c r="F1216" s="300" t="s">
        <v>100</v>
      </c>
      <c r="G1216" s="72"/>
      <c r="H1216" s="482" t="s">
        <v>196</v>
      </c>
      <c r="I1216" s="537">
        <v>4</v>
      </c>
      <c r="J1216" s="526"/>
      <c r="K1216" s="333">
        <f t="shared" si="54"/>
        <v>0</v>
      </c>
      <c r="L1216" s="534" t="s">
        <v>147</v>
      </c>
      <c r="M1216" s="540"/>
      <c r="N1216" s="247">
        <f>IF(L1216="nio",0,IF(L1216&gt;0,L1216*I1216/P1216,0))*VLOOKUP(B1216,'2-Kosten per locatie'!$A$14:$C$31,3,FALSE)</f>
        <v>0</v>
      </c>
      <c r="O1216" s="247">
        <f>IF(M1216&gt;0,M1216*I1216/Q1216,0)*VLOOKUP(B1216,'2-Kosten per locatie'!$A$14:$C$31,3,FALSE)</f>
        <v>0</v>
      </c>
      <c r="P1216" s="334">
        <f>IF(L1216="nio",0,IF(L1216&gt;0,VLOOKUP(F1216,'3-Productie normen'!A:O,VLOOKUP(L1216,'3-Productie normen'!$B$38:$C$48,2,FALSE),FALSE)))*J1216</f>
        <v>0</v>
      </c>
      <c r="Q1216" s="334">
        <f t="shared" si="55"/>
        <v>0</v>
      </c>
      <c r="R1216" s="335" t="str">
        <f>VLOOKUP(F1216,'3-Productie normen'!A:P,16,FALSE)</f>
        <v>nvt</v>
      </c>
      <c r="S1216" s="335"/>
      <c r="U1216" s="336">
        <f t="shared" si="56"/>
        <v>0</v>
      </c>
      <c r="V1216" s="2"/>
    </row>
    <row r="1217" spans="1:22" ht="14.1" customHeight="1">
      <c r="A1217" s="75">
        <v>1217</v>
      </c>
      <c r="B1217" s="72" t="s">
        <v>50</v>
      </c>
      <c r="C1217" s="539" t="s">
        <v>266</v>
      </c>
      <c r="D1217" s="415"/>
      <c r="E1217" s="72" t="s">
        <v>91</v>
      </c>
      <c r="F1217" s="300" t="s">
        <v>91</v>
      </c>
      <c r="G1217" s="72" t="s">
        <v>1529</v>
      </c>
      <c r="H1217" s="482" t="s">
        <v>138</v>
      </c>
      <c r="I1217" s="537">
        <v>2</v>
      </c>
      <c r="J1217" s="526"/>
      <c r="K1217" s="333">
        <f t="shared" si="54"/>
        <v>200</v>
      </c>
      <c r="L1217" s="534">
        <v>200</v>
      </c>
      <c r="M1217" s="540"/>
      <c r="N1217" s="247" t="e">
        <f>IF(L1217="nio",0,IF(L1217&gt;0,L1217*I1217/P1217,0))*VLOOKUP(B1217,'2-Kosten per locatie'!$A$14:$C$31,3,FALSE)</f>
        <v>#DIV/0!</v>
      </c>
      <c r="O1217" s="247">
        <f>IF(M1217&gt;0,M1217*I1217/Q1217,0)*VLOOKUP(B1217,'2-Kosten per locatie'!$A$14:$C$31,3,FALSE)</f>
        <v>0</v>
      </c>
      <c r="P1217" s="334">
        <f>IF(L1217="nio",0,IF(L1217&gt;0,VLOOKUP(F1217,'3-Productie normen'!A:O,VLOOKUP(L1217,'3-Productie normen'!$B$38:$C$48,2,FALSE),FALSE)))*J1217</f>
        <v>0</v>
      </c>
      <c r="Q1217" s="334">
        <f t="shared" si="55"/>
        <v>0</v>
      </c>
      <c r="R1217" s="335" t="str">
        <f>VLOOKUP(F1217,'3-Productie normen'!A:P,16,FALSE)</f>
        <v>V</v>
      </c>
      <c r="S1217" s="335"/>
      <c r="U1217" s="336">
        <f t="shared" si="56"/>
        <v>400</v>
      </c>
      <c r="V1217" s="2"/>
    </row>
    <row r="1218" spans="1:22" ht="14.1" customHeight="1">
      <c r="A1218" s="75">
        <v>1218</v>
      </c>
      <c r="B1218" s="72" t="s">
        <v>50</v>
      </c>
      <c r="C1218" s="539" t="s">
        <v>266</v>
      </c>
      <c r="D1218" s="415" t="s">
        <v>1614</v>
      </c>
      <c r="E1218" s="72" t="s">
        <v>80</v>
      </c>
      <c r="F1218" s="300" t="s">
        <v>80</v>
      </c>
      <c r="G1218" s="72" t="s">
        <v>1529</v>
      </c>
      <c r="H1218" s="482" t="s">
        <v>138</v>
      </c>
      <c r="I1218" s="537">
        <v>42.46</v>
      </c>
      <c r="J1218" s="526"/>
      <c r="K1218" s="333">
        <f t="shared" si="54"/>
        <v>200</v>
      </c>
      <c r="L1218" s="534">
        <v>200</v>
      </c>
      <c r="M1218" s="534"/>
      <c r="N1218" s="247" t="e">
        <f>IF(L1218="nio",0,IF(L1218&gt;0,L1218*I1218/P1218,0))*VLOOKUP(B1218,'2-Kosten per locatie'!$A$14:$C$31,3,FALSE)</f>
        <v>#DIV/0!</v>
      </c>
      <c r="O1218" s="247">
        <f>IF(M1218&gt;0,M1218*I1218/Q1218,0)*VLOOKUP(B1218,'2-Kosten per locatie'!$A$14:$C$31,3,FALSE)</f>
        <v>0</v>
      </c>
      <c r="P1218" s="334">
        <f>IF(L1218="nio",0,IF(L1218&gt;0,VLOOKUP(F1218,'3-Productie normen'!A:O,VLOOKUP(L1218,'3-Productie normen'!$B$38:$C$48,2,FALSE),FALSE)))*J1218</f>
        <v>0</v>
      </c>
      <c r="Q1218" s="334">
        <f t="shared" si="55"/>
        <v>0</v>
      </c>
      <c r="R1218" s="335" t="str">
        <f>VLOOKUP(F1218,'3-Productie normen'!A:P,16,FALSE)</f>
        <v>V</v>
      </c>
      <c r="S1218" s="335"/>
      <c r="U1218" s="336">
        <f t="shared" si="56"/>
        <v>8492</v>
      </c>
      <c r="V1218" s="2"/>
    </row>
    <row r="1219" spans="1:22" ht="14.1" customHeight="1">
      <c r="A1219" s="75">
        <v>1219</v>
      </c>
      <c r="B1219" s="72" t="s">
        <v>50</v>
      </c>
      <c r="C1219" s="539" t="s">
        <v>266</v>
      </c>
      <c r="D1219" s="415" t="s">
        <v>1615</v>
      </c>
      <c r="E1219" s="72" t="s">
        <v>1548</v>
      </c>
      <c r="F1219" s="72" t="s">
        <v>95</v>
      </c>
      <c r="G1219" s="72" t="s">
        <v>207</v>
      </c>
      <c r="H1219" s="482" t="s">
        <v>187</v>
      </c>
      <c r="I1219" s="537">
        <v>15.56</v>
      </c>
      <c r="J1219" s="526"/>
      <c r="K1219" s="333">
        <f t="shared" si="54"/>
        <v>400</v>
      </c>
      <c r="L1219" s="534">
        <v>200</v>
      </c>
      <c r="M1219" s="534">
        <v>200</v>
      </c>
      <c r="N1219" s="247" t="e">
        <f>IF(L1219="nio",0,IF(L1219&gt;0,L1219*I1219/P1219,0))*VLOOKUP(B1219,'2-Kosten per locatie'!$A$14:$C$31,3,FALSE)</f>
        <v>#DIV/0!</v>
      </c>
      <c r="O1219" s="247" t="e">
        <f>IF(M1219&gt;0,M1219*I1219/Q1219,0)*VLOOKUP(B1219,'2-Kosten per locatie'!$A$14:$C$31,3,FALSE)</f>
        <v>#DIV/0!</v>
      </c>
      <c r="P1219" s="334">
        <f>IF(L1219="nio",0,IF(L1219&gt;0,VLOOKUP(F1219,'3-Productie normen'!A:O,VLOOKUP(L1219,'3-Productie normen'!$B$38:$C$48,2,FALSE),FALSE)))*J1219</f>
        <v>0</v>
      </c>
      <c r="Q1219" s="334">
        <f t="shared" si="55"/>
        <v>0</v>
      </c>
      <c r="R1219" s="335" t="str">
        <f>VLOOKUP(F1219,'3-Productie normen'!A:P,16,FALSE)</f>
        <v>S</v>
      </c>
      <c r="S1219" s="335"/>
      <c r="U1219" s="336">
        <f t="shared" si="56"/>
        <v>6224</v>
      </c>
      <c r="V1219" s="2"/>
    </row>
    <row r="1220" spans="1:22" ht="14.1" customHeight="1">
      <c r="A1220" s="75">
        <v>1220</v>
      </c>
      <c r="B1220" s="72" t="s">
        <v>50</v>
      </c>
      <c r="C1220" s="539" t="s">
        <v>266</v>
      </c>
      <c r="D1220" s="415" t="s">
        <v>1616</v>
      </c>
      <c r="E1220" s="72" t="s">
        <v>1548</v>
      </c>
      <c r="F1220" s="72" t="s">
        <v>95</v>
      </c>
      <c r="G1220" s="72" t="s">
        <v>207</v>
      </c>
      <c r="H1220" s="482" t="s">
        <v>187</v>
      </c>
      <c r="I1220" s="537">
        <v>4.49</v>
      </c>
      <c r="J1220" s="526"/>
      <c r="K1220" s="333">
        <f t="shared" si="54"/>
        <v>400</v>
      </c>
      <c r="L1220" s="534">
        <v>200</v>
      </c>
      <c r="M1220" s="540">
        <v>200</v>
      </c>
      <c r="N1220" s="247" t="e">
        <f>IF(L1220="nio",0,IF(L1220&gt;0,L1220*I1220/P1220,0))*VLOOKUP(B1220,'2-Kosten per locatie'!$A$14:$C$31,3,FALSE)</f>
        <v>#DIV/0!</v>
      </c>
      <c r="O1220" s="247" t="e">
        <f>IF(M1220&gt;0,M1220*I1220/Q1220,0)*VLOOKUP(B1220,'2-Kosten per locatie'!$A$14:$C$31,3,FALSE)</f>
        <v>#DIV/0!</v>
      </c>
      <c r="P1220" s="334">
        <f>IF(L1220="nio",0,IF(L1220&gt;0,VLOOKUP(F1220,'3-Productie normen'!A:O,VLOOKUP(L1220,'3-Productie normen'!$B$38:$C$48,2,FALSE),FALSE)))*J1220</f>
        <v>0</v>
      </c>
      <c r="Q1220" s="334">
        <f t="shared" si="55"/>
        <v>0</v>
      </c>
      <c r="R1220" s="335" t="str">
        <f>VLOOKUP(F1220,'3-Productie normen'!A:P,16,FALSE)</f>
        <v>S</v>
      </c>
      <c r="S1220" s="335"/>
      <c r="U1220" s="336">
        <f t="shared" si="56"/>
        <v>1796</v>
      </c>
      <c r="V1220" s="2"/>
    </row>
    <row r="1221" spans="1:22" ht="14.1" customHeight="1">
      <c r="A1221" s="75">
        <v>1221</v>
      </c>
      <c r="B1221" s="72" t="s">
        <v>50</v>
      </c>
      <c r="C1221" s="539" t="s">
        <v>266</v>
      </c>
      <c r="D1221" s="415" t="s">
        <v>1617</v>
      </c>
      <c r="E1221" s="72" t="s">
        <v>1548</v>
      </c>
      <c r="F1221" s="72" t="s">
        <v>95</v>
      </c>
      <c r="G1221" s="72" t="s">
        <v>207</v>
      </c>
      <c r="H1221" s="482" t="s">
        <v>187</v>
      </c>
      <c r="I1221" s="537">
        <v>5.18</v>
      </c>
      <c r="J1221" s="526"/>
      <c r="K1221" s="333">
        <f t="shared" ref="K1221:K1283" si="57">SUM(L1221:M1221)</f>
        <v>400</v>
      </c>
      <c r="L1221" s="534">
        <v>200</v>
      </c>
      <c r="M1221" s="540">
        <v>200</v>
      </c>
      <c r="N1221" s="247" t="e">
        <f>IF(L1221="nio",0,IF(L1221&gt;0,L1221*I1221/P1221,0))*VLOOKUP(B1221,'2-Kosten per locatie'!$A$14:$C$31,3,FALSE)</f>
        <v>#DIV/0!</v>
      </c>
      <c r="O1221" s="247" t="e">
        <f>IF(M1221&gt;0,M1221*I1221/Q1221,0)*VLOOKUP(B1221,'2-Kosten per locatie'!$A$14:$C$31,3,FALSE)</f>
        <v>#DIV/0!</v>
      </c>
      <c r="P1221" s="334">
        <f>IF(L1221="nio",0,IF(L1221&gt;0,VLOOKUP(F1221,'3-Productie normen'!A:O,VLOOKUP(L1221,'3-Productie normen'!$B$38:$C$48,2,FALSE),FALSE)))*J1221</f>
        <v>0</v>
      </c>
      <c r="Q1221" s="334">
        <f t="shared" ref="Q1221:Q1283" si="58">IF(M1221&gt;0,P1221*$Q$8,0)</f>
        <v>0</v>
      </c>
      <c r="R1221" s="335" t="str">
        <f>VLOOKUP(F1221,'3-Productie normen'!A:P,16,FALSE)</f>
        <v>S</v>
      </c>
      <c r="S1221" s="335"/>
      <c r="U1221" s="336">
        <f t="shared" ref="U1221:U1283" si="59">K1221*I1221</f>
        <v>2072</v>
      </c>
      <c r="V1221" s="2"/>
    </row>
    <row r="1222" spans="1:22" ht="14.1" customHeight="1">
      <c r="A1222" s="75">
        <v>1222</v>
      </c>
      <c r="B1222" s="72" t="s">
        <v>50</v>
      </c>
      <c r="C1222" s="539" t="s">
        <v>266</v>
      </c>
      <c r="D1222" s="415" t="s">
        <v>1618</v>
      </c>
      <c r="E1222" s="72" t="s">
        <v>1548</v>
      </c>
      <c r="F1222" s="72" t="s">
        <v>95</v>
      </c>
      <c r="G1222" s="72" t="s">
        <v>207</v>
      </c>
      <c r="H1222" s="482" t="s">
        <v>187</v>
      </c>
      <c r="I1222" s="537">
        <v>7.08</v>
      </c>
      <c r="J1222" s="526"/>
      <c r="K1222" s="333">
        <f t="shared" si="57"/>
        <v>400</v>
      </c>
      <c r="L1222" s="534">
        <v>200</v>
      </c>
      <c r="M1222" s="540">
        <v>200</v>
      </c>
      <c r="N1222" s="247" t="e">
        <f>IF(L1222="nio",0,IF(L1222&gt;0,L1222*I1222/P1222,0))*VLOOKUP(B1222,'2-Kosten per locatie'!$A$14:$C$31,3,FALSE)</f>
        <v>#DIV/0!</v>
      </c>
      <c r="O1222" s="247" t="e">
        <f>IF(M1222&gt;0,M1222*I1222/Q1222,0)*VLOOKUP(B1222,'2-Kosten per locatie'!$A$14:$C$31,3,FALSE)</f>
        <v>#DIV/0!</v>
      </c>
      <c r="P1222" s="334">
        <f>IF(L1222="nio",0,IF(L1222&gt;0,VLOOKUP(F1222,'3-Productie normen'!A:O,VLOOKUP(L1222,'3-Productie normen'!$B$38:$C$48,2,FALSE),FALSE)))*J1222</f>
        <v>0</v>
      </c>
      <c r="Q1222" s="334">
        <f t="shared" si="58"/>
        <v>0</v>
      </c>
      <c r="R1222" s="335" t="str">
        <f>VLOOKUP(F1222,'3-Productie normen'!A:P,16,FALSE)</f>
        <v>S</v>
      </c>
      <c r="S1222" s="335"/>
      <c r="U1222" s="336">
        <f t="shared" si="59"/>
        <v>2832</v>
      </c>
      <c r="V1222" s="2"/>
    </row>
    <row r="1223" spans="1:22" ht="14.1" customHeight="1">
      <c r="A1223" s="75">
        <v>1223</v>
      </c>
      <c r="B1223" s="72" t="s">
        <v>50</v>
      </c>
      <c r="C1223" s="539" t="s">
        <v>266</v>
      </c>
      <c r="D1223" s="415" t="s">
        <v>1619</v>
      </c>
      <c r="E1223" s="72">
        <v>0</v>
      </c>
      <c r="F1223" s="300" t="s">
        <v>100</v>
      </c>
      <c r="G1223" s="72"/>
      <c r="H1223" s="482" t="s">
        <v>196</v>
      </c>
      <c r="I1223" s="537">
        <v>2</v>
      </c>
      <c r="J1223" s="526"/>
      <c r="K1223" s="333">
        <f t="shared" si="57"/>
        <v>0</v>
      </c>
      <c r="L1223" s="534" t="s">
        <v>147</v>
      </c>
      <c r="M1223" s="540"/>
      <c r="N1223" s="247">
        <f>IF(L1223="nio",0,IF(L1223&gt;0,L1223*I1223/P1223,0))*VLOOKUP(B1223,'2-Kosten per locatie'!$A$14:$C$31,3,FALSE)</f>
        <v>0</v>
      </c>
      <c r="O1223" s="247">
        <f>IF(M1223&gt;0,M1223*I1223/Q1223,0)*VLOOKUP(B1223,'2-Kosten per locatie'!$A$14:$C$31,3,FALSE)</f>
        <v>0</v>
      </c>
      <c r="P1223" s="334">
        <f>IF(L1223="nio",0,IF(L1223&gt;0,VLOOKUP(F1223,'3-Productie normen'!A:O,VLOOKUP(L1223,'3-Productie normen'!$B$38:$C$48,2,FALSE),FALSE)))*J1223</f>
        <v>0</v>
      </c>
      <c r="Q1223" s="334">
        <f t="shared" si="58"/>
        <v>0</v>
      </c>
      <c r="R1223" s="335" t="str">
        <f>VLOOKUP(F1223,'3-Productie normen'!A:P,16,FALSE)</f>
        <v>nvt</v>
      </c>
      <c r="S1223" s="335"/>
      <c r="U1223" s="336">
        <f t="shared" si="59"/>
        <v>0</v>
      </c>
      <c r="V1223" s="2"/>
    </row>
    <row r="1224" spans="1:22" ht="14.1" customHeight="1">
      <c r="A1224" s="75">
        <v>1224</v>
      </c>
      <c r="B1224" s="72" t="s">
        <v>50</v>
      </c>
      <c r="C1224" s="539" t="s">
        <v>266</v>
      </c>
      <c r="D1224" s="415" t="s">
        <v>867</v>
      </c>
      <c r="E1224" s="72" t="s">
        <v>1591</v>
      </c>
      <c r="F1224" s="300" t="s">
        <v>100</v>
      </c>
      <c r="G1224" s="72"/>
      <c r="H1224" s="482" t="s">
        <v>196</v>
      </c>
      <c r="I1224" s="537">
        <v>11.2</v>
      </c>
      <c r="J1224" s="526"/>
      <c r="K1224" s="333">
        <f t="shared" si="57"/>
        <v>0</v>
      </c>
      <c r="L1224" s="534" t="s">
        <v>147</v>
      </c>
      <c r="M1224" s="540"/>
      <c r="N1224" s="247">
        <f>IF(L1224="nio",0,IF(L1224&gt;0,L1224*I1224/P1224,0))*VLOOKUP(B1224,'2-Kosten per locatie'!$A$14:$C$31,3,FALSE)</f>
        <v>0</v>
      </c>
      <c r="O1224" s="247">
        <f>IF(M1224&gt;0,M1224*I1224/Q1224,0)*VLOOKUP(B1224,'2-Kosten per locatie'!$A$14:$C$31,3,FALSE)</f>
        <v>0</v>
      </c>
      <c r="P1224" s="334">
        <f>IF(L1224="nio",0,IF(L1224&gt;0,VLOOKUP(F1224,'3-Productie normen'!A:O,VLOOKUP(L1224,'3-Productie normen'!$B$38:$C$48,2,FALSE),FALSE)))*J1224</f>
        <v>0</v>
      </c>
      <c r="Q1224" s="334">
        <f t="shared" si="58"/>
        <v>0</v>
      </c>
      <c r="R1224" s="335" t="str">
        <f>VLOOKUP(F1224,'3-Productie normen'!A:P,16,FALSE)</f>
        <v>nvt</v>
      </c>
      <c r="S1224" s="335"/>
      <c r="U1224" s="336">
        <f t="shared" si="59"/>
        <v>0</v>
      </c>
      <c r="V1224" s="2"/>
    </row>
    <row r="1225" spans="1:22" ht="14.1" customHeight="1">
      <c r="A1225" s="75">
        <v>1225</v>
      </c>
      <c r="B1225" s="72" t="s">
        <v>50</v>
      </c>
      <c r="C1225" s="539" t="s">
        <v>266</v>
      </c>
      <c r="D1225" s="415" t="s">
        <v>1620</v>
      </c>
      <c r="E1225" s="72" t="s">
        <v>886</v>
      </c>
      <c r="F1225" s="72" t="s">
        <v>76</v>
      </c>
      <c r="G1225" s="72" t="s">
        <v>236</v>
      </c>
      <c r="H1225" s="482" t="s">
        <v>237</v>
      </c>
      <c r="I1225" s="537">
        <v>26.28</v>
      </c>
      <c r="J1225" s="526"/>
      <c r="K1225" s="333">
        <f t="shared" si="57"/>
        <v>120</v>
      </c>
      <c r="L1225" s="534">
        <v>120</v>
      </c>
      <c r="M1225" s="540"/>
      <c r="N1225" s="247" t="e">
        <f>IF(L1225="nio",0,IF(L1225&gt;0,L1225*I1225/P1225,0))*VLOOKUP(B1225,'2-Kosten per locatie'!$A$14:$C$31,3,FALSE)</f>
        <v>#DIV/0!</v>
      </c>
      <c r="O1225" s="247">
        <f>IF(M1225&gt;0,M1225*I1225/Q1225,0)*VLOOKUP(B1225,'2-Kosten per locatie'!$A$14:$C$31,3,FALSE)</f>
        <v>0</v>
      </c>
      <c r="P1225" s="334">
        <f>IF(L1225="nio",0,IF(L1225&gt;0,VLOOKUP(F1225,'3-Productie normen'!A:O,VLOOKUP(L1225,'3-Productie normen'!$B$38:$C$48,2,FALSE),FALSE)))*J1225</f>
        <v>0</v>
      </c>
      <c r="Q1225" s="334">
        <f t="shared" si="58"/>
        <v>0</v>
      </c>
      <c r="R1225" s="335" t="str">
        <f>VLOOKUP(F1225,'3-Productie normen'!A:P,16,FALSE)</f>
        <v>B</v>
      </c>
      <c r="S1225" s="335"/>
      <c r="U1225" s="336">
        <f t="shared" si="59"/>
        <v>3153.6000000000004</v>
      </c>
      <c r="V1225" s="2"/>
    </row>
    <row r="1226" spans="1:22" ht="14.1" customHeight="1">
      <c r="A1226" s="75">
        <v>1226</v>
      </c>
      <c r="B1226" s="72" t="s">
        <v>50</v>
      </c>
      <c r="C1226" s="539" t="s">
        <v>266</v>
      </c>
      <c r="D1226" s="415" t="s">
        <v>1621</v>
      </c>
      <c r="E1226" s="72" t="s">
        <v>886</v>
      </c>
      <c r="F1226" s="72" t="s">
        <v>76</v>
      </c>
      <c r="G1226" s="72" t="s">
        <v>236</v>
      </c>
      <c r="H1226" s="482" t="s">
        <v>237</v>
      </c>
      <c r="I1226" s="537">
        <v>24.27</v>
      </c>
      <c r="J1226" s="526"/>
      <c r="K1226" s="333">
        <f t="shared" si="57"/>
        <v>120</v>
      </c>
      <c r="L1226" s="534">
        <v>120</v>
      </c>
      <c r="M1226" s="534"/>
      <c r="N1226" s="247" t="e">
        <f>IF(L1226="nio",0,IF(L1226&gt;0,L1226*I1226/P1226,0))*VLOOKUP(B1226,'2-Kosten per locatie'!$A$14:$C$31,3,FALSE)</f>
        <v>#DIV/0!</v>
      </c>
      <c r="O1226" s="247">
        <f>IF(M1226&gt;0,M1226*I1226/Q1226,0)*VLOOKUP(B1226,'2-Kosten per locatie'!$A$14:$C$31,3,FALSE)</f>
        <v>0</v>
      </c>
      <c r="P1226" s="334">
        <f>IF(L1226="nio",0,IF(L1226&gt;0,VLOOKUP(F1226,'3-Productie normen'!A:O,VLOOKUP(L1226,'3-Productie normen'!$B$38:$C$48,2,FALSE),FALSE)))*J1226</f>
        <v>0</v>
      </c>
      <c r="Q1226" s="334">
        <f t="shared" si="58"/>
        <v>0</v>
      </c>
      <c r="R1226" s="335" t="str">
        <f>VLOOKUP(F1226,'3-Productie normen'!A:P,16,FALSE)</f>
        <v>B</v>
      </c>
      <c r="S1226" s="335"/>
      <c r="U1226" s="336">
        <f t="shared" si="59"/>
        <v>2912.4</v>
      </c>
      <c r="V1226" s="2"/>
    </row>
    <row r="1227" spans="1:22" ht="14.1" customHeight="1">
      <c r="A1227" s="75">
        <v>1227</v>
      </c>
      <c r="B1227" s="72" t="s">
        <v>50</v>
      </c>
      <c r="C1227" s="539" t="s">
        <v>266</v>
      </c>
      <c r="D1227" s="415" t="s">
        <v>1622</v>
      </c>
      <c r="E1227" s="72" t="s">
        <v>886</v>
      </c>
      <c r="F1227" s="72" t="s">
        <v>76</v>
      </c>
      <c r="G1227" s="72" t="s">
        <v>236</v>
      </c>
      <c r="H1227" s="482" t="s">
        <v>237</v>
      </c>
      <c r="I1227" s="537">
        <v>22.63</v>
      </c>
      <c r="J1227" s="526"/>
      <c r="K1227" s="333">
        <f t="shared" si="57"/>
        <v>120</v>
      </c>
      <c r="L1227" s="534">
        <v>120</v>
      </c>
      <c r="M1227" s="534"/>
      <c r="N1227" s="247" t="e">
        <f>IF(L1227="nio",0,IF(L1227&gt;0,L1227*I1227/P1227,0))*VLOOKUP(B1227,'2-Kosten per locatie'!$A$14:$C$31,3,FALSE)</f>
        <v>#DIV/0!</v>
      </c>
      <c r="O1227" s="247">
        <f>IF(M1227&gt;0,M1227*I1227/Q1227,0)*VLOOKUP(B1227,'2-Kosten per locatie'!$A$14:$C$31,3,FALSE)</f>
        <v>0</v>
      </c>
      <c r="P1227" s="334">
        <f>IF(L1227="nio",0,IF(L1227&gt;0,VLOOKUP(F1227,'3-Productie normen'!A:O,VLOOKUP(L1227,'3-Productie normen'!$B$38:$C$48,2,FALSE),FALSE)))*J1227</f>
        <v>0</v>
      </c>
      <c r="Q1227" s="334">
        <f t="shared" si="58"/>
        <v>0</v>
      </c>
      <c r="R1227" s="335" t="str">
        <f>VLOOKUP(F1227,'3-Productie normen'!A:P,16,FALSE)</f>
        <v>B</v>
      </c>
      <c r="S1227" s="335"/>
      <c r="U1227" s="336">
        <f t="shared" si="59"/>
        <v>2715.6</v>
      </c>
      <c r="V1227" s="2"/>
    </row>
    <row r="1228" spans="1:22" ht="14.1" customHeight="1">
      <c r="A1228" s="75">
        <v>1228</v>
      </c>
      <c r="B1228" s="72" t="s">
        <v>50</v>
      </c>
      <c r="C1228" s="539" t="s">
        <v>266</v>
      </c>
      <c r="D1228" s="415" t="s">
        <v>1623</v>
      </c>
      <c r="E1228" s="72" t="s">
        <v>89</v>
      </c>
      <c r="F1228" s="72" t="s">
        <v>89</v>
      </c>
      <c r="G1228" s="72" t="s">
        <v>1536</v>
      </c>
      <c r="H1228" s="482" t="s">
        <v>138</v>
      </c>
      <c r="I1228" s="537">
        <v>79.28</v>
      </c>
      <c r="J1228" s="526"/>
      <c r="K1228" s="333">
        <f t="shared" si="57"/>
        <v>200</v>
      </c>
      <c r="L1228" s="534">
        <v>200</v>
      </c>
      <c r="M1228" s="534"/>
      <c r="N1228" s="247" t="e">
        <f>IF(L1228="nio",0,IF(L1228&gt;0,L1228*I1228/P1228,0))*VLOOKUP(B1228,'2-Kosten per locatie'!$A$14:$C$31,3,FALSE)</f>
        <v>#DIV/0!</v>
      </c>
      <c r="O1228" s="247">
        <f>IF(M1228&gt;0,M1228*I1228/Q1228,0)*VLOOKUP(B1228,'2-Kosten per locatie'!$A$14:$C$31,3,FALSE)</f>
        <v>0</v>
      </c>
      <c r="P1228" s="334">
        <f>IF(L1228="nio",0,IF(L1228&gt;0,VLOOKUP(F1228,'3-Productie normen'!A:O,VLOOKUP(L1228,'3-Productie normen'!$B$38:$C$48,2,FALSE),FALSE)))*J1228</f>
        <v>0</v>
      </c>
      <c r="Q1228" s="334">
        <f t="shared" si="58"/>
        <v>0</v>
      </c>
      <c r="R1228" s="335" t="str">
        <f>VLOOKUP(F1228,'3-Productie normen'!A:P,16,FALSE)</f>
        <v>L</v>
      </c>
      <c r="S1228" s="335"/>
      <c r="U1228" s="336">
        <f t="shared" si="59"/>
        <v>15856</v>
      </c>
      <c r="V1228" s="2"/>
    </row>
    <row r="1229" spans="1:22" ht="14.1" customHeight="1">
      <c r="A1229" s="75">
        <v>1229</v>
      </c>
      <c r="B1229" s="72" t="s">
        <v>50</v>
      </c>
      <c r="C1229" s="539" t="s">
        <v>266</v>
      </c>
      <c r="D1229" s="415" t="s">
        <v>1624</v>
      </c>
      <c r="E1229" s="72" t="s">
        <v>886</v>
      </c>
      <c r="F1229" s="72" t="s">
        <v>76</v>
      </c>
      <c r="G1229" s="72" t="s">
        <v>236</v>
      </c>
      <c r="H1229" s="482" t="s">
        <v>237</v>
      </c>
      <c r="I1229" s="537">
        <v>25.88</v>
      </c>
      <c r="J1229" s="526"/>
      <c r="K1229" s="333">
        <f t="shared" si="57"/>
        <v>120</v>
      </c>
      <c r="L1229" s="534">
        <v>120</v>
      </c>
      <c r="M1229" s="540"/>
      <c r="N1229" s="247" t="e">
        <f>IF(L1229="nio",0,IF(L1229&gt;0,L1229*I1229/P1229,0))*VLOOKUP(B1229,'2-Kosten per locatie'!$A$14:$C$31,3,FALSE)</f>
        <v>#DIV/0!</v>
      </c>
      <c r="O1229" s="247">
        <f>IF(M1229&gt;0,M1229*I1229/Q1229,0)*VLOOKUP(B1229,'2-Kosten per locatie'!$A$14:$C$31,3,FALSE)</f>
        <v>0</v>
      </c>
      <c r="P1229" s="334">
        <f>IF(L1229="nio",0,IF(L1229&gt;0,VLOOKUP(F1229,'3-Productie normen'!A:O,VLOOKUP(L1229,'3-Productie normen'!$B$38:$C$48,2,FALSE),FALSE)))*J1229</f>
        <v>0</v>
      </c>
      <c r="Q1229" s="334">
        <f t="shared" si="58"/>
        <v>0</v>
      </c>
      <c r="R1229" s="335" t="str">
        <f>VLOOKUP(F1229,'3-Productie normen'!A:P,16,FALSE)</f>
        <v>B</v>
      </c>
      <c r="S1229" s="335"/>
      <c r="U1229" s="336">
        <f t="shared" si="59"/>
        <v>3105.6</v>
      </c>
      <c r="V1229" s="2"/>
    </row>
    <row r="1230" spans="1:22" ht="14.1" customHeight="1">
      <c r="A1230" s="75">
        <v>1230</v>
      </c>
      <c r="B1230" s="72" t="s">
        <v>50</v>
      </c>
      <c r="C1230" s="539" t="s">
        <v>266</v>
      </c>
      <c r="D1230" s="415" t="s">
        <v>1590</v>
      </c>
      <c r="E1230" s="72" t="s">
        <v>1625</v>
      </c>
      <c r="F1230" s="300" t="s">
        <v>80</v>
      </c>
      <c r="G1230" s="72" t="s">
        <v>1529</v>
      </c>
      <c r="H1230" s="482" t="s">
        <v>138</v>
      </c>
      <c r="I1230" s="537">
        <v>53.65</v>
      </c>
      <c r="J1230" s="526"/>
      <c r="K1230" s="333">
        <f t="shared" si="57"/>
        <v>200</v>
      </c>
      <c r="L1230" s="534">
        <v>200</v>
      </c>
      <c r="M1230" s="540"/>
      <c r="N1230" s="247" t="e">
        <f>IF(L1230="nio",0,IF(L1230&gt;0,L1230*I1230/P1230,0))*VLOOKUP(B1230,'2-Kosten per locatie'!$A$14:$C$31,3,FALSE)</f>
        <v>#DIV/0!</v>
      </c>
      <c r="O1230" s="247">
        <f>IF(M1230&gt;0,M1230*I1230/Q1230,0)*VLOOKUP(B1230,'2-Kosten per locatie'!$A$14:$C$31,3,FALSE)</f>
        <v>0</v>
      </c>
      <c r="P1230" s="334">
        <f>IF(L1230="nio",0,IF(L1230&gt;0,VLOOKUP(F1230,'3-Productie normen'!A:O,VLOOKUP(L1230,'3-Productie normen'!$B$38:$C$48,2,FALSE),FALSE)))*J1230</f>
        <v>0</v>
      </c>
      <c r="Q1230" s="334">
        <f t="shared" si="58"/>
        <v>0</v>
      </c>
      <c r="R1230" s="335" t="str">
        <f>VLOOKUP(F1230,'3-Productie normen'!A:P,16,FALSE)</f>
        <v>V</v>
      </c>
      <c r="S1230" s="335"/>
      <c r="U1230" s="336">
        <f t="shared" si="59"/>
        <v>10730</v>
      </c>
      <c r="V1230" s="2"/>
    </row>
    <row r="1231" spans="1:22" ht="14.1" customHeight="1">
      <c r="A1231" s="75">
        <v>1231</v>
      </c>
      <c r="B1231" s="72" t="s">
        <v>50</v>
      </c>
      <c r="C1231" s="539" t="s">
        <v>266</v>
      </c>
      <c r="D1231" s="415" t="s">
        <v>1589</v>
      </c>
      <c r="E1231" s="72" t="s">
        <v>1626</v>
      </c>
      <c r="F1231" s="300" t="s">
        <v>80</v>
      </c>
      <c r="G1231" s="72" t="s">
        <v>1529</v>
      </c>
      <c r="H1231" s="482" t="s">
        <v>138</v>
      </c>
      <c r="I1231" s="537">
        <v>202.27</v>
      </c>
      <c r="J1231" s="526"/>
      <c r="K1231" s="333">
        <f t="shared" si="57"/>
        <v>200</v>
      </c>
      <c r="L1231" s="534">
        <v>200</v>
      </c>
      <c r="M1231" s="540"/>
      <c r="N1231" s="247" t="e">
        <f>IF(L1231="nio",0,IF(L1231&gt;0,L1231*I1231/P1231,0))*VLOOKUP(B1231,'2-Kosten per locatie'!$A$14:$C$31,3,FALSE)</f>
        <v>#DIV/0!</v>
      </c>
      <c r="O1231" s="247">
        <f>IF(M1231&gt;0,M1231*I1231/Q1231,0)*VLOOKUP(B1231,'2-Kosten per locatie'!$A$14:$C$31,3,FALSE)</f>
        <v>0</v>
      </c>
      <c r="P1231" s="334">
        <f>IF(L1231="nio",0,IF(L1231&gt;0,VLOOKUP(F1231,'3-Productie normen'!A:O,VLOOKUP(L1231,'3-Productie normen'!$B$38:$C$48,2,FALSE),FALSE)))*J1231</f>
        <v>0</v>
      </c>
      <c r="Q1231" s="334">
        <f t="shared" si="58"/>
        <v>0</v>
      </c>
      <c r="R1231" s="335" t="str">
        <f>VLOOKUP(F1231,'3-Productie normen'!A:P,16,FALSE)</f>
        <v>V</v>
      </c>
      <c r="S1231" s="335"/>
      <c r="U1231" s="336">
        <f t="shared" si="59"/>
        <v>40454</v>
      </c>
      <c r="V1231" s="2"/>
    </row>
    <row r="1232" spans="1:22" ht="14.1" customHeight="1">
      <c r="A1232" s="75">
        <v>1232</v>
      </c>
      <c r="B1232" s="72" t="s">
        <v>50</v>
      </c>
      <c r="C1232" s="539" t="s">
        <v>266</v>
      </c>
      <c r="D1232" s="415" t="s">
        <v>1627</v>
      </c>
      <c r="E1232" s="72" t="s">
        <v>886</v>
      </c>
      <c r="F1232" s="72" t="s">
        <v>76</v>
      </c>
      <c r="G1232" s="72" t="s">
        <v>236</v>
      </c>
      <c r="H1232" s="482" t="s">
        <v>237</v>
      </c>
      <c r="I1232" s="537">
        <v>24.35</v>
      </c>
      <c r="J1232" s="526"/>
      <c r="K1232" s="333">
        <f t="shared" si="57"/>
        <v>120</v>
      </c>
      <c r="L1232" s="534">
        <v>120</v>
      </c>
      <c r="M1232" s="540"/>
      <c r="N1232" s="247" t="e">
        <f>IF(L1232="nio",0,IF(L1232&gt;0,L1232*I1232/P1232,0))*VLOOKUP(B1232,'2-Kosten per locatie'!$A$14:$C$31,3,FALSE)</f>
        <v>#DIV/0!</v>
      </c>
      <c r="O1232" s="247">
        <f>IF(M1232&gt;0,M1232*I1232/Q1232,0)*VLOOKUP(B1232,'2-Kosten per locatie'!$A$14:$C$31,3,FALSE)</f>
        <v>0</v>
      </c>
      <c r="P1232" s="334">
        <f>IF(L1232="nio",0,IF(L1232&gt;0,VLOOKUP(F1232,'3-Productie normen'!A:O,VLOOKUP(L1232,'3-Productie normen'!$B$38:$C$48,2,FALSE),FALSE)))*J1232</f>
        <v>0</v>
      </c>
      <c r="Q1232" s="334">
        <f t="shared" si="58"/>
        <v>0</v>
      </c>
      <c r="R1232" s="335" t="str">
        <f>VLOOKUP(F1232,'3-Productie normen'!A:P,16,FALSE)</f>
        <v>B</v>
      </c>
      <c r="S1232" s="335"/>
      <c r="U1232" s="336">
        <f t="shared" si="59"/>
        <v>2922</v>
      </c>
      <c r="V1232" s="2"/>
    </row>
    <row r="1233" spans="1:22" ht="14.1" customHeight="1">
      <c r="A1233" s="75">
        <v>1233</v>
      </c>
      <c r="B1233" s="72" t="s">
        <v>50</v>
      </c>
      <c r="C1233" s="539" t="s">
        <v>266</v>
      </c>
      <c r="D1233" s="415" t="s">
        <v>1628</v>
      </c>
      <c r="E1233" s="72" t="s">
        <v>886</v>
      </c>
      <c r="F1233" s="72" t="s">
        <v>76</v>
      </c>
      <c r="G1233" s="72" t="s">
        <v>236</v>
      </c>
      <c r="H1233" s="482" t="s">
        <v>237</v>
      </c>
      <c r="I1233" s="537">
        <v>24.1</v>
      </c>
      <c r="J1233" s="526"/>
      <c r="K1233" s="333">
        <f t="shared" si="57"/>
        <v>120</v>
      </c>
      <c r="L1233" s="534">
        <v>120</v>
      </c>
      <c r="M1233" s="540"/>
      <c r="N1233" s="247" t="e">
        <f>IF(L1233="nio",0,IF(L1233&gt;0,L1233*I1233/P1233,0))*VLOOKUP(B1233,'2-Kosten per locatie'!$A$14:$C$31,3,FALSE)</f>
        <v>#DIV/0!</v>
      </c>
      <c r="O1233" s="247">
        <f>IF(M1233&gt;0,M1233*I1233/Q1233,0)*VLOOKUP(B1233,'2-Kosten per locatie'!$A$14:$C$31,3,FALSE)</f>
        <v>0</v>
      </c>
      <c r="P1233" s="334">
        <f>IF(L1233="nio",0,IF(L1233&gt;0,VLOOKUP(F1233,'3-Productie normen'!A:O,VLOOKUP(L1233,'3-Productie normen'!$B$38:$C$48,2,FALSE),FALSE)))*J1233</f>
        <v>0</v>
      </c>
      <c r="Q1233" s="334">
        <f t="shared" si="58"/>
        <v>0</v>
      </c>
      <c r="R1233" s="335" t="str">
        <f>VLOOKUP(F1233,'3-Productie normen'!A:P,16,FALSE)</f>
        <v>B</v>
      </c>
      <c r="S1233" s="335"/>
      <c r="U1233" s="336">
        <f t="shared" si="59"/>
        <v>2892</v>
      </c>
      <c r="V1233" s="2"/>
    </row>
    <row r="1234" spans="1:22" ht="14.1" customHeight="1">
      <c r="A1234" s="75">
        <v>1234</v>
      </c>
      <c r="B1234" s="72" t="s">
        <v>50</v>
      </c>
      <c r="C1234" s="539" t="s">
        <v>266</v>
      </c>
      <c r="D1234" s="415" t="s">
        <v>1629</v>
      </c>
      <c r="E1234" s="72" t="s">
        <v>89</v>
      </c>
      <c r="F1234" s="72" t="s">
        <v>89</v>
      </c>
      <c r="G1234" s="72" t="s">
        <v>1536</v>
      </c>
      <c r="H1234" s="482" t="s">
        <v>138</v>
      </c>
      <c r="I1234" s="537">
        <v>23.93</v>
      </c>
      <c r="J1234" s="526"/>
      <c r="K1234" s="333">
        <f t="shared" si="57"/>
        <v>200</v>
      </c>
      <c r="L1234" s="534">
        <v>200</v>
      </c>
      <c r="M1234" s="540"/>
      <c r="N1234" s="247" t="e">
        <f>IF(L1234="nio",0,IF(L1234&gt;0,L1234*I1234/P1234,0))*VLOOKUP(B1234,'2-Kosten per locatie'!$A$14:$C$31,3,FALSE)</f>
        <v>#DIV/0!</v>
      </c>
      <c r="O1234" s="247">
        <f>IF(M1234&gt;0,M1234*I1234/Q1234,0)*VLOOKUP(B1234,'2-Kosten per locatie'!$A$14:$C$31,3,FALSE)</f>
        <v>0</v>
      </c>
      <c r="P1234" s="334">
        <f>IF(L1234="nio",0,IF(L1234&gt;0,VLOOKUP(F1234,'3-Productie normen'!A:O,VLOOKUP(L1234,'3-Productie normen'!$B$38:$C$48,2,FALSE),FALSE)))*J1234</f>
        <v>0</v>
      </c>
      <c r="Q1234" s="334">
        <f t="shared" si="58"/>
        <v>0</v>
      </c>
      <c r="R1234" s="335" t="str">
        <f>VLOOKUP(F1234,'3-Productie normen'!A:P,16,FALSE)</f>
        <v>L</v>
      </c>
      <c r="S1234" s="335"/>
      <c r="U1234" s="336">
        <f t="shared" si="59"/>
        <v>4786</v>
      </c>
      <c r="V1234" s="2"/>
    </row>
    <row r="1235" spans="1:22" ht="14.1" customHeight="1">
      <c r="A1235" s="75">
        <v>1235</v>
      </c>
      <c r="B1235" s="72" t="s">
        <v>50</v>
      </c>
      <c r="C1235" s="539" t="s">
        <v>266</v>
      </c>
      <c r="D1235" s="415" t="s">
        <v>1630</v>
      </c>
      <c r="E1235" s="72" t="s">
        <v>1606</v>
      </c>
      <c r="F1235" s="72" t="s">
        <v>89</v>
      </c>
      <c r="G1235" s="72" t="s">
        <v>1536</v>
      </c>
      <c r="H1235" s="482" t="s">
        <v>138</v>
      </c>
      <c r="I1235" s="537">
        <v>24.02</v>
      </c>
      <c r="J1235" s="526"/>
      <c r="K1235" s="333">
        <f t="shared" si="57"/>
        <v>200</v>
      </c>
      <c r="L1235" s="534">
        <v>200</v>
      </c>
      <c r="M1235" s="540"/>
      <c r="N1235" s="247" t="e">
        <f>IF(L1235="nio",0,IF(L1235&gt;0,L1235*I1235/P1235,0))*VLOOKUP(B1235,'2-Kosten per locatie'!$A$14:$C$31,3,FALSE)</f>
        <v>#DIV/0!</v>
      </c>
      <c r="O1235" s="247">
        <f>IF(M1235&gt;0,M1235*I1235/Q1235,0)*VLOOKUP(B1235,'2-Kosten per locatie'!$A$14:$C$31,3,FALSE)</f>
        <v>0</v>
      </c>
      <c r="P1235" s="334">
        <f>IF(L1235="nio",0,IF(L1235&gt;0,VLOOKUP(F1235,'3-Productie normen'!A:O,VLOOKUP(L1235,'3-Productie normen'!$B$38:$C$48,2,FALSE),FALSE)))*J1235</f>
        <v>0</v>
      </c>
      <c r="Q1235" s="334">
        <f t="shared" si="58"/>
        <v>0</v>
      </c>
      <c r="R1235" s="335" t="str">
        <f>VLOOKUP(F1235,'3-Productie normen'!A:P,16,FALSE)</f>
        <v>L</v>
      </c>
      <c r="S1235" s="335"/>
      <c r="U1235" s="336">
        <f t="shared" si="59"/>
        <v>4804</v>
      </c>
      <c r="V1235" s="2"/>
    </row>
    <row r="1236" spans="1:22" ht="14.1" customHeight="1">
      <c r="A1236" s="75">
        <v>1236</v>
      </c>
      <c r="B1236" s="72" t="s">
        <v>50</v>
      </c>
      <c r="C1236" s="539" t="s">
        <v>266</v>
      </c>
      <c r="D1236" s="415" t="s">
        <v>1584</v>
      </c>
      <c r="E1236" s="72" t="s">
        <v>886</v>
      </c>
      <c r="F1236" s="72" t="s">
        <v>76</v>
      </c>
      <c r="G1236" s="72" t="s">
        <v>1536</v>
      </c>
      <c r="H1236" s="482" t="s">
        <v>138</v>
      </c>
      <c r="I1236" s="537">
        <v>56.18</v>
      </c>
      <c r="J1236" s="526"/>
      <c r="K1236" s="333">
        <f t="shared" si="57"/>
        <v>120</v>
      </c>
      <c r="L1236" s="534">
        <v>120</v>
      </c>
      <c r="M1236" s="540"/>
      <c r="N1236" s="247" t="e">
        <f>IF(L1236="nio",0,IF(L1236&gt;0,L1236*I1236/P1236,0))*VLOOKUP(B1236,'2-Kosten per locatie'!$A$14:$C$31,3,FALSE)</f>
        <v>#DIV/0!</v>
      </c>
      <c r="O1236" s="247">
        <f>IF(M1236&gt;0,M1236*I1236/Q1236,0)*VLOOKUP(B1236,'2-Kosten per locatie'!$A$14:$C$31,3,FALSE)</f>
        <v>0</v>
      </c>
      <c r="P1236" s="334">
        <f>IF(L1236="nio",0,IF(L1236&gt;0,VLOOKUP(F1236,'3-Productie normen'!A:O,VLOOKUP(L1236,'3-Productie normen'!$B$38:$C$48,2,FALSE),FALSE)))*J1236</f>
        <v>0</v>
      </c>
      <c r="Q1236" s="334">
        <f t="shared" si="58"/>
        <v>0</v>
      </c>
      <c r="R1236" s="335" t="str">
        <f>VLOOKUP(F1236,'3-Productie normen'!A:P,16,FALSE)</f>
        <v>B</v>
      </c>
      <c r="S1236" s="335"/>
      <c r="U1236" s="336">
        <f t="shared" si="59"/>
        <v>6741.6</v>
      </c>
      <c r="V1236" s="2"/>
    </row>
    <row r="1237" spans="1:22" ht="14.1" customHeight="1">
      <c r="A1237" s="75">
        <v>1237</v>
      </c>
      <c r="B1237" s="72" t="s">
        <v>50</v>
      </c>
      <c r="C1237" s="539" t="s">
        <v>135</v>
      </c>
      <c r="D1237" s="415">
        <v>1</v>
      </c>
      <c r="E1237" s="72">
        <v>0</v>
      </c>
      <c r="F1237" s="300" t="s">
        <v>100</v>
      </c>
      <c r="G1237" s="72">
        <v>0</v>
      </c>
      <c r="H1237" s="482" t="s">
        <v>196</v>
      </c>
      <c r="I1237" s="537">
        <v>21.28</v>
      </c>
      <c r="J1237" s="526"/>
      <c r="K1237" s="333">
        <f t="shared" si="57"/>
        <v>0</v>
      </c>
      <c r="L1237" s="534" t="s">
        <v>147</v>
      </c>
      <c r="M1237" s="540"/>
      <c r="N1237" s="247">
        <f>IF(L1237="nio",0,IF(L1237&gt;0,L1237*I1237/P1237,0))*VLOOKUP(B1237,'2-Kosten per locatie'!$A$14:$C$31,3,FALSE)</f>
        <v>0</v>
      </c>
      <c r="O1237" s="247">
        <f>IF(M1237&gt;0,M1237*I1237/Q1237,0)*VLOOKUP(B1237,'2-Kosten per locatie'!$A$14:$C$31,3,FALSE)</f>
        <v>0</v>
      </c>
      <c r="P1237" s="334">
        <f>IF(L1237="nio",0,IF(L1237&gt;0,VLOOKUP(F1237,'3-Productie normen'!A:O,VLOOKUP(L1237,'3-Productie normen'!$B$38:$C$48,2,FALSE),FALSE)))*J1237</f>
        <v>0</v>
      </c>
      <c r="Q1237" s="334">
        <f t="shared" si="58"/>
        <v>0</v>
      </c>
      <c r="R1237" s="335" t="str">
        <f>VLOOKUP(F1237,'3-Productie normen'!A:P,16,FALSE)</f>
        <v>nvt</v>
      </c>
      <c r="S1237" s="335"/>
      <c r="U1237" s="336">
        <f t="shared" si="59"/>
        <v>0</v>
      </c>
      <c r="V1237" s="2"/>
    </row>
    <row r="1238" spans="1:22" ht="14.1" customHeight="1">
      <c r="A1238" s="75">
        <v>1238</v>
      </c>
      <c r="B1238" s="72" t="s">
        <v>50</v>
      </c>
      <c r="C1238" s="539" t="s">
        <v>135</v>
      </c>
      <c r="D1238" s="415">
        <v>2</v>
      </c>
      <c r="E1238" s="72">
        <v>0</v>
      </c>
      <c r="F1238" s="300" t="s">
        <v>100</v>
      </c>
      <c r="G1238" s="72">
        <v>0</v>
      </c>
      <c r="H1238" s="482" t="s">
        <v>196</v>
      </c>
      <c r="I1238" s="537">
        <v>21.29</v>
      </c>
      <c r="J1238" s="526"/>
      <c r="K1238" s="333">
        <f t="shared" si="57"/>
        <v>0</v>
      </c>
      <c r="L1238" s="534" t="s">
        <v>147</v>
      </c>
      <c r="M1238" s="534"/>
      <c r="N1238" s="247">
        <f>IF(L1238="nio",0,IF(L1238&gt;0,L1238*I1238/P1238,0))*VLOOKUP(B1238,'2-Kosten per locatie'!$A$14:$C$31,3,FALSE)</f>
        <v>0</v>
      </c>
      <c r="O1238" s="247">
        <f>IF(M1238&gt;0,M1238*I1238/Q1238,0)*VLOOKUP(B1238,'2-Kosten per locatie'!$A$14:$C$31,3,FALSE)</f>
        <v>0</v>
      </c>
      <c r="P1238" s="334">
        <f>IF(L1238="nio",0,IF(L1238&gt;0,VLOOKUP(F1238,'3-Productie normen'!A:O,VLOOKUP(L1238,'3-Productie normen'!$B$38:$C$48,2,FALSE),FALSE)))*J1238</f>
        <v>0</v>
      </c>
      <c r="Q1238" s="334">
        <f t="shared" si="58"/>
        <v>0</v>
      </c>
      <c r="R1238" s="335" t="str">
        <f>VLOOKUP(F1238,'3-Productie normen'!A:P,16,FALSE)</f>
        <v>nvt</v>
      </c>
      <c r="S1238" s="335"/>
      <c r="U1238" s="336">
        <f t="shared" si="59"/>
        <v>0</v>
      </c>
      <c r="V1238" s="2"/>
    </row>
    <row r="1239" spans="1:22" ht="14.1" customHeight="1">
      <c r="A1239" s="75">
        <v>1239</v>
      </c>
      <c r="B1239" s="72" t="s">
        <v>50</v>
      </c>
      <c r="C1239" s="539" t="s">
        <v>135</v>
      </c>
      <c r="D1239" s="415">
        <v>3</v>
      </c>
      <c r="E1239" s="72">
        <v>0</v>
      </c>
      <c r="F1239" s="300" t="s">
        <v>100</v>
      </c>
      <c r="G1239" s="72">
        <v>0</v>
      </c>
      <c r="H1239" s="482" t="s">
        <v>196</v>
      </c>
      <c r="I1239" s="537">
        <v>21.62</v>
      </c>
      <c r="J1239" s="526"/>
      <c r="K1239" s="333">
        <f t="shared" si="57"/>
        <v>0</v>
      </c>
      <c r="L1239" s="534" t="s">
        <v>147</v>
      </c>
      <c r="M1239" s="534"/>
      <c r="N1239" s="247">
        <f>IF(L1239="nio",0,IF(L1239&gt;0,L1239*I1239/P1239,0))*VLOOKUP(B1239,'2-Kosten per locatie'!$A$14:$C$31,3,FALSE)</f>
        <v>0</v>
      </c>
      <c r="O1239" s="247">
        <f>IF(M1239&gt;0,M1239*I1239/Q1239,0)*VLOOKUP(B1239,'2-Kosten per locatie'!$A$14:$C$31,3,FALSE)</f>
        <v>0</v>
      </c>
      <c r="P1239" s="334">
        <f>IF(L1239="nio",0,IF(L1239&gt;0,VLOOKUP(F1239,'3-Productie normen'!A:O,VLOOKUP(L1239,'3-Productie normen'!$B$38:$C$48,2,FALSE),FALSE)))*J1239</f>
        <v>0</v>
      </c>
      <c r="Q1239" s="334">
        <f t="shared" si="58"/>
        <v>0</v>
      </c>
      <c r="R1239" s="335" t="str">
        <f>VLOOKUP(F1239,'3-Productie normen'!A:P,16,FALSE)</f>
        <v>nvt</v>
      </c>
      <c r="S1239" s="335"/>
      <c r="U1239" s="336">
        <f t="shared" si="59"/>
        <v>0</v>
      </c>
      <c r="V1239" s="2"/>
    </row>
    <row r="1240" spans="1:22" ht="14.1" customHeight="1">
      <c r="A1240" s="75">
        <v>1240</v>
      </c>
      <c r="B1240" s="72" t="s">
        <v>50</v>
      </c>
      <c r="C1240" s="539" t="s">
        <v>135</v>
      </c>
      <c r="D1240" s="415">
        <v>4</v>
      </c>
      <c r="E1240" s="72">
        <v>0</v>
      </c>
      <c r="F1240" s="300" t="s">
        <v>100</v>
      </c>
      <c r="G1240" s="72">
        <v>0</v>
      </c>
      <c r="H1240" s="482" t="s">
        <v>196</v>
      </c>
      <c r="I1240" s="537">
        <v>21.28</v>
      </c>
      <c r="J1240" s="526"/>
      <c r="K1240" s="333">
        <f t="shared" si="57"/>
        <v>0</v>
      </c>
      <c r="L1240" s="534" t="s">
        <v>147</v>
      </c>
      <c r="M1240" s="534"/>
      <c r="N1240" s="247">
        <f>IF(L1240="nio",0,IF(L1240&gt;0,L1240*I1240/P1240,0))*VLOOKUP(B1240,'2-Kosten per locatie'!$A$14:$C$31,3,FALSE)</f>
        <v>0</v>
      </c>
      <c r="O1240" s="247">
        <f>IF(M1240&gt;0,M1240*I1240/Q1240,0)*VLOOKUP(B1240,'2-Kosten per locatie'!$A$14:$C$31,3,FALSE)</f>
        <v>0</v>
      </c>
      <c r="P1240" s="334">
        <f>IF(L1240="nio",0,IF(L1240&gt;0,VLOOKUP(F1240,'3-Productie normen'!A:O,VLOOKUP(L1240,'3-Productie normen'!$B$38:$C$48,2,FALSE),FALSE)))*J1240</f>
        <v>0</v>
      </c>
      <c r="Q1240" s="334">
        <f t="shared" si="58"/>
        <v>0</v>
      </c>
      <c r="R1240" s="335" t="str">
        <f>VLOOKUP(F1240,'3-Productie normen'!A:P,16,FALSE)</f>
        <v>nvt</v>
      </c>
      <c r="S1240" s="335"/>
      <c r="U1240" s="336">
        <f t="shared" si="59"/>
        <v>0</v>
      </c>
      <c r="V1240" s="2"/>
    </row>
    <row r="1241" spans="1:22" ht="14.1" customHeight="1">
      <c r="A1241" s="75">
        <v>1241</v>
      </c>
      <c r="B1241" s="72" t="s">
        <v>50</v>
      </c>
      <c r="C1241" s="539" t="s">
        <v>135</v>
      </c>
      <c r="D1241" s="415">
        <v>5</v>
      </c>
      <c r="E1241" s="72">
        <v>0</v>
      </c>
      <c r="F1241" s="300" t="s">
        <v>100</v>
      </c>
      <c r="G1241" s="72">
        <v>0</v>
      </c>
      <c r="H1241" s="482" t="s">
        <v>196</v>
      </c>
      <c r="I1241" s="537">
        <v>25.96</v>
      </c>
      <c r="J1241" s="526"/>
      <c r="K1241" s="333">
        <f t="shared" si="57"/>
        <v>0</v>
      </c>
      <c r="L1241" s="534" t="s">
        <v>147</v>
      </c>
      <c r="M1241" s="540"/>
      <c r="N1241" s="247">
        <f>IF(L1241="nio",0,IF(L1241&gt;0,L1241*I1241/P1241,0))*VLOOKUP(B1241,'2-Kosten per locatie'!$A$14:$C$31,3,FALSE)</f>
        <v>0</v>
      </c>
      <c r="O1241" s="247">
        <f>IF(M1241&gt;0,M1241*I1241/Q1241,0)*VLOOKUP(B1241,'2-Kosten per locatie'!$A$14:$C$31,3,FALSE)</f>
        <v>0</v>
      </c>
      <c r="P1241" s="334">
        <f>IF(L1241="nio",0,IF(L1241&gt;0,VLOOKUP(F1241,'3-Productie normen'!A:O,VLOOKUP(L1241,'3-Productie normen'!$B$38:$C$48,2,FALSE),FALSE)))*J1241</f>
        <v>0</v>
      </c>
      <c r="Q1241" s="334">
        <f t="shared" si="58"/>
        <v>0</v>
      </c>
      <c r="R1241" s="335" t="str">
        <f>VLOOKUP(F1241,'3-Productie normen'!A:P,16,FALSE)</f>
        <v>nvt</v>
      </c>
      <c r="S1241" s="335"/>
      <c r="U1241" s="336">
        <f t="shared" si="59"/>
        <v>0</v>
      </c>
      <c r="V1241" s="2"/>
    </row>
    <row r="1242" spans="1:22" ht="14.1" customHeight="1">
      <c r="A1242" s="75">
        <v>1242</v>
      </c>
      <c r="B1242" s="72" t="s">
        <v>50</v>
      </c>
      <c r="C1242" s="539" t="s">
        <v>135</v>
      </c>
      <c r="D1242" s="415">
        <v>6</v>
      </c>
      <c r="E1242" s="72">
        <v>0</v>
      </c>
      <c r="F1242" s="300" t="s">
        <v>100</v>
      </c>
      <c r="G1242" s="72">
        <v>0</v>
      </c>
      <c r="H1242" s="482" t="s">
        <v>196</v>
      </c>
      <c r="I1242" s="537">
        <v>27.42</v>
      </c>
      <c r="J1242" s="526"/>
      <c r="K1242" s="333">
        <f t="shared" si="57"/>
        <v>0</v>
      </c>
      <c r="L1242" s="534" t="s">
        <v>147</v>
      </c>
      <c r="M1242" s="534"/>
      <c r="N1242" s="247">
        <f>IF(L1242="nio",0,IF(L1242&gt;0,L1242*I1242/P1242,0))*VLOOKUP(B1242,'2-Kosten per locatie'!$A$14:$C$31,3,FALSE)</f>
        <v>0</v>
      </c>
      <c r="O1242" s="247">
        <f>IF(M1242&gt;0,M1242*I1242/Q1242,0)*VLOOKUP(B1242,'2-Kosten per locatie'!$A$14:$C$31,3,FALSE)</f>
        <v>0</v>
      </c>
      <c r="P1242" s="334">
        <f>IF(L1242="nio",0,IF(L1242&gt;0,VLOOKUP(F1242,'3-Productie normen'!A:O,VLOOKUP(L1242,'3-Productie normen'!$B$38:$C$48,2,FALSE),FALSE)))*J1242</f>
        <v>0</v>
      </c>
      <c r="Q1242" s="334">
        <f t="shared" si="58"/>
        <v>0</v>
      </c>
      <c r="R1242" s="335" t="str">
        <f>VLOOKUP(F1242,'3-Productie normen'!A:P,16,FALSE)</f>
        <v>nvt</v>
      </c>
      <c r="S1242" s="335"/>
      <c r="U1242" s="336">
        <f t="shared" si="59"/>
        <v>0</v>
      </c>
      <c r="V1242" s="2"/>
    </row>
    <row r="1243" spans="1:22" ht="14.1" customHeight="1">
      <c r="A1243" s="75">
        <v>1243</v>
      </c>
      <c r="B1243" s="72" t="s">
        <v>50</v>
      </c>
      <c r="C1243" s="539" t="s">
        <v>135</v>
      </c>
      <c r="D1243" s="415">
        <v>7</v>
      </c>
      <c r="E1243" s="72">
        <v>0</v>
      </c>
      <c r="F1243" s="300" t="s">
        <v>100</v>
      </c>
      <c r="G1243" s="72">
        <v>0</v>
      </c>
      <c r="H1243" s="482" t="s">
        <v>196</v>
      </c>
      <c r="I1243" s="537">
        <v>27</v>
      </c>
      <c r="J1243" s="526"/>
      <c r="K1243" s="333">
        <f t="shared" si="57"/>
        <v>0</v>
      </c>
      <c r="L1243" s="534" t="s">
        <v>147</v>
      </c>
      <c r="M1243" s="540"/>
      <c r="N1243" s="247">
        <f>IF(L1243="nio",0,IF(L1243&gt;0,L1243*I1243/P1243,0))*VLOOKUP(B1243,'2-Kosten per locatie'!$A$14:$C$31,3,FALSE)</f>
        <v>0</v>
      </c>
      <c r="O1243" s="247">
        <f>IF(M1243&gt;0,M1243*I1243/Q1243,0)*VLOOKUP(B1243,'2-Kosten per locatie'!$A$14:$C$31,3,FALSE)</f>
        <v>0</v>
      </c>
      <c r="P1243" s="334">
        <f>IF(L1243="nio",0,IF(L1243&gt;0,VLOOKUP(F1243,'3-Productie normen'!A:O,VLOOKUP(L1243,'3-Productie normen'!$B$38:$C$48,2,FALSE),FALSE)))*J1243</f>
        <v>0</v>
      </c>
      <c r="Q1243" s="334">
        <f t="shared" si="58"/>
        <v>0</v>
      </c>
      <c r="R1243" s="335" t="str">
        <f>VLOOKUP(F1243,'3-Productie normen'!A:P,16,FALSE)</f>
        <v>nvt</v>
      </c>
      <c r="S1243" s="335"/>
      <c r="U1243" s="336">
        <f t="shared" si="59"/>
        <v>0</v>
      </c>
      <c r="V1243" s="2"/>
    </row>
    <row r="1244" spans="1:22" ht="14.1" customHeight="1">
      <c r="A1244" s="75">
        <v>1244</v>
      </c>
      <c r="B1244" s="72" t="s">
        <v>50</v>
      </c>
      <c r="C1244" s="539" t="s">
        <v>135</v>
      </c>
      <c r="D1244" s="415">
        <v>8</v>
      </c>
      <c r="E1244" s="72">
        <v>0</v>
      </c>
      <c r="F1244" s="300" t="s">
        <v>100</v>
      </c>
      <c r="G1244" s="72">
        <v>0</v>
      </c>
      <c r="H1244" s="482" t="s">
        <v>196</v>
      </c>
      <c r="I1244" s="537">
        <v>26.36</v>
      </c>
      <c r="J1244" s="526"/>
      <c r="K1244" s="333">
        <f t="shared" si="57"/>
        <v>0</v>
      </c>
      <c r="L1244" s="534" t="s">
        <v>147</v>
      </c>
      <c r="M1244" s="534"/>
      <c r="N1244" s="247">
        <f>IF(L1244="nio",0,IF(L1244&gt;0,L1244*I1244/P1244,0))*VLOOKUP(B1244,'2-Kosten per locatie'!$A$14:$C$31,3,FALSE)</f>
        <v>0</v>
      </c>
      <c r="O1244" s="247">
        <f>IF(M1244&gt;0,M1244*I1244/Q1244,0)*VLOOKUP(B1244,'2-Kosten per locatie'!$A$14:$C$31,3,FALSE)</f>
        <v>0</v>
      </c>
      <c r="P1244" s="334">
        <f>IF(L1244="nio",0,IF(L1244&gt;0,VLOOKUP(F1244,'3-Productie normen'!A:O,VLOOKUP(L1244,'3-Productie normen'!$B$38:$C$48,2,FALSE),FALSE)))*J1244</f>
        <v>0</v>
      </c>
      <c r="Q1244" s="334">
        <f t="shared" si="58"/>
        <v>0</v>
      </c>
      <c r="R1244" s="335" t="str">
        <f>VLOOKUP(F1244,'3-Productie normen'!A:P,16,FALSE)</f>
        <v>nvt</v>
      </c>
      <c r="S1244" s="335"/>
      <c r="U1244" s="336">
        <f t="shared" si="59"/>
        <v>0</v>
      </c>
      <c r="V1244" s="2"/>
    </row>
    <row r="1245" spans="1:22" ht="14.1" customHeight="1">
      <c r="A1245" s="75">
        <v>1245</v>
      </c>
      <c r="B1245" s="72" t="s">
        <v>50</v>
      </c>
      <c r="C1245" s="539" t="s">
        <v>135</v>
      </c>
      <c r="D1245" s="415">
        <v>9</v>
      </c>
      <c r="E1245" s="72">
        <v>0</v>
      </c>
      <c r="F1245" s="300" t="s">
        <v>100</v>
      </c>
      <c r="G1245" s="72">
        <v>0</v>
      </c>
      <c r="H1245" s="482" t="s">
        <v>196</v>
      </c>
      <c r="I1245" s="537">
        <v>23.22</v>
      </c>
      <c r="J1245" s="526"/>
      <c r="K1245" s="333">
        <f t="shared" si="57"/>
        <v>0</v>
      </c>
      <c r="L1245" s="534" t="s">
        <v>147</v>
      </c>
      <c r="M1245" s="540"/>
      <c r="N1245" s="247">
        <f>IF(L1245="nio",0,IF(L1245&gt;0,L1245*I1245/P1245,0))*VLOOKUP(B1245,'2-Kosten per locatie'!$A$14:$C$31,3,FALSE)</f>
        <v>0</v>
      </c>
      <c r="O1245" s="247">
        <f>IF(M1245&gt;0,M1245*I1245/Q1245,0)*VLOOKUP(B1245,'2-Kosten per locatie'!$A$14:$C$31,3,FALSE)</f>
        <v>0</v>
      </c>
      <c r="P1245" s="334">
        <f>IF(L1245="nio",0,IF(L1245&gt;0,VLOOKUP(F1245,'3-Productie normen'!A:O,VLOOKUP(L1245,'3-Productie normen'!$B$38:$C$48,2,FALSE),FALSE)))*J1245</f>
        <v>0</v>
      </c>
      <c r="Q1245" s="334">
        <f t="shared" si="58"/>
        <v>0</v>
      </c>
      <c r="R1245" s="335" t="str">
        <f>VLOOKUP(F1245,'3-Productie normen'!A:P,16,FALSE)</f>
        <v>nvt</v>
      </c>
      <c r="S1245" s="335"/>
      <c r="U1245" s="336">
        <f t="shared" si="59"/>
        <v>0</v>
      </c>
      <c r="V1245" s="2"/>
    </row>
    <row r="1246" spans="1:22" ht="14.1" customHeight="1">
      <c r="A1246" s="75">
        <v>1246</v>
      </c>
      <c r="B1246" s="72" t="s">
        <v>50</v>
      </c>
      <c r="C1246" s="539" t="s">
        <v>135</v>
      </c>
      <c r="D1246" s="415">
        <v>1</v>
      </c>
      <c r="E1246" s="72">
        <v>0</v>
      </c>
      <c r="F1246" s="300" t="s">
        <v>100</v>
      </c>
      <c r="G1246" s="72">
        <v>0</v>
      </c>
      <c r="H1246" s="482" t="s">
        <v>196</v>
      </c>
      <c r="I1246" s="537">
        <v>14.88</v>
      </c>
      <c r="J1246" s="526"/>
      <c r="K1246" s="333">
        <f t="shared" si="57"/>
        <v>0</v>
      </c>
      <c r="L1246" s="534" t="s">
        <v>147</v>
      </c>
      <c r="M1246" s="540"/>
      <c r="N1246" s="247">
        <f>IF(L1246="nio",0,IF(L1246&gt;0,L1246*I1246/P1246,0))*VLOOKUP(B1246,'2-Kosten per locatie'!$A$14:$C$31,3,FALSE)</f>
        <v>0</v>
      </c>
      <c r="O1246" s="247">
        <f>IF(M1246&gt;0,M1246*I1246/Q1246,0)*VLOOKUP(B1246,'2-Kosten per locatie'!$A$14:$C$31,3,FALSE)</f>
        <v>0</v>
      </c>
      <c r="P1246" s="334">
        <f>IF(L1246="nio",0,IF(L1246&gt;0,VLOOKUP(F1246,'3-Productie normen'!A:O,VLOOKUP(L1246,'3-Productie normen'!$B$38:$C$48,2,FALSE),FALSE)))*J1246</f>
        <v>0</v>
      </c>
      <c r="Q1246" s="334">
        <f t="shared" si="58"/>
        <v>0</v>
      </c>
      <c r="R1246" s="335" t="str">
        <f>VLOOKUP(F1246,'3-Productie normen'!A:P,16,FALSE)</f>
        <v>nvt</v>
      </c>
      <c r="S1246" s="335"/>
      <c r="U1246" s="336">
        <f t="shared" si="59"/>
        <v>0</v>
      </c>
      <c r="V1246" s="2"/>
    </row>
    <row r="1247" spans="1:22" ht="14.1" customHeight="1">
      <c r="A1247" s="75">
        <v>1247</v>
      </c>
      <c r="B1247" s="72" t="s">
        <v>50</v>
      </c>
      <c r="C1247" s="539" t="s">
        <v>135</v>
      </c>
      <c r="D1247" s="415">
        <v>2</v>
      </c>
      <c r="E1247" s="72">
        <v>0</v>
      </c>
      <c r="F1247" s="300" t="s">
        <v>100</v>
      </c>
      <c r="G1247" s="72">
        <v>0</v>
      </c>
      <c r="H1247" s="482" t="s">
        <v>196</v>
      </c>
      <c r="I1247" s="537">
        <v>4.9000000000000004</v>
      </c>
      <c r="J1247" s="526"/>
      <c r="K1247" s="333">
        <f t="shared" si="57"/>
        <v>0</v>
      </c>
      <c r="L1247" s="534" t="s">
        <v>147</v>
      </c>
      <c r="M1247" s="540"/>
      <c r="N1247" s="247">
        <f>IF(L1247="nio",0,IF(L1247&gt;0,L1247*I1247/P1247,0))*VLOOKUP(B1247,'2-Kosten per locatie'!$A$14:$C$31,3,FALSE)</f>
        <v>0</v>
      </c>
      <c r="O1247" s="247">
        <f>IF(M1247&gt;0,M1247*I1247/Q1247,0)*VLOOKUP(B1247,'2-Kosten per locatie'!$A$14:$C$31,3,FALSE)</f>
        <v>0</v>
      </c>
      <c r="P1247" s="334">
        <f>IF(L1247="nio",0,IF(L1247&gt;0,VLOOKUP(F1247,'3-Productie normen'!A:O,VLOOKUP(L1247,'3-Productie normen'!$B$38:$C$48,2,FALSE),FALSE)))*J1247</f>
        <v>0</v>
      </c>
      <c r="Q1247" s="334">
        <f t="shared" si="58"/>
        <v>0</v>
      </c>
      <c r="R1247" s="335" t="str">
        <f>VLOOKUP(F1247,'3-Productie normen'!A:P,16,FALSE)</f>
        <v>nvt</v>
      </c>
      <c r="S1247" s="335"/>
      <c r="U1247" s="336">
        <f t="shared" si="59"/>
        <v>0</v>
      </c>
      <c r="V1247" s="2"/>
    </row>
    <row r="1248" spans="1:22" ht="14.1" customHeight="1">
      <c r="A1248" s="75">
        <v>1248</v>
      </c>
      <c r="B1248" s="72" t="s">
        <v>50</v>
      </c>
      <c r="C1248" s="539" t="s">
        <v>135</v>
      </c>
      <c r="D1248" s="415">
        <v>3</v>
      </c>
      <c r="E1248" s="72">
        <v>0</v>
      </c>
      <c r="F1248" s="300" t="s">
        <v>100</v>
      </c>
      <c r="G1248" s="72">
        <v>0</v>
      </c>
      <c r="H1248" s="482" t="s">
        <v>196</v>
      </c>
      <c r="I1248" s="537">
        <v>2.88</v>
      </c>
      <c r="J1248" s="526"/>
      <c r="K1248" s="333">
        <f t="shared" si="57"/>
        <v>0</v>
      </c>
      <c r="L1248" s="534" t="s">
        <v>147</v>
      </c>
      <c r="M1248" s="540"/>
      <c r="N1248" s="247">
        <f>IF(L1248="nio",0,IF(L1248&gt;0,L1248*I1248/P1248,0))*VLOOKUP(B1248,'2-Kosten per locatie'!$A$14:$C$31,3,FALSE)</f>
        <v>0</v>
      </c>
      <c r="O1248" s="247">
        <f>IF(M1248&gt;0,M1248*I1248/Q1248,0)*VLOOKUP(B1248,'2-Kosten per locatie'!$A$14:$C$31,3,FALSE)</f>
        <v>0</v>
      </c>
      <c r="P1248" s="334">
        <f>IF(L1248="nio",0,IF(L1248&gt;0,VLOOKUP(F1248,'3-Productie normen'!A:O,VLOOKUP(L1248,'3-Productie normen'!$B$38:$C$48,2,FALSE),FALSE)))*J1248</f>
        <v>0</v>
      </c>
      <c r="Q1248" s="334">
        <f t="shared" si="58"/>
        <v>0</v>
      </c>
      <c r="R1248" s="335" t="str">
        <f>VLOOKUP(F1248,'3-Productie normen'!A:P,16,FALSE)</f>
        <v>nvt</v>
      </c>
      <c r="S1248" s="335"/>
      <c r="U1248" s="336">
        <f t="shared" si="59"/>
        <v>0</v>
      </c>
      <c r="V1248" s="2"/>
    </row>
    <row r="1249" spans="1:22" ht="14.1" customHeight="1">
      <c r="A1249" s="75">
        <v>1249</v>
      </c>
      <c r="B1249" s="72" t="s">
        <v>50</v>
      </c>
      <c r="C1249" s="539" t="s">
        <v>135</v>
      </c>
      <c r="D1249" s="415">
        <v>5</v>
      </c>
      <c r="E1249" s="72">
        <v>0</v>
      </c>
      <c r="F1249" s="300" t="s">
        <v>100</v>
      </c>
      <c r="G1249" s="72">
        <v>0</v>
      </c>
      <c r="H1249" s="482" t="s">
        <v>196</v>
      </c>
      <c r="I1249" s="537">
        <v>17.8416</v>
      </c>
      <c r="J1249" s="526"/>
      <c r="K1249" s="333">
        <f t="shared" si="57"/>
        <v>0</v>
      </c>
      <c r="L1249" s="534" t="s">
        <v>147</v>
      </c>
      <c r="M1249" s="534"/>
      <c r="N1249" s="247">
        <f>IF(L1249="nio",0,IF(L1249&gt;0,L1249*I1249/P1249,0))*VLOOKUP(B1249,'2-Kosten per locatie'!$A$14:$C$31,3,FALSE)</f>
        <v>0</v>
      </c>
      <c r="O1249" s="247">
        <f>IF(M1249&gt;0,M1249*I1249/Q1249,0)*VLOOKUP(B1249,'2-Kosten per locatie'!$A$14:$C$31,3,FALSE)</f>
        <v>0</v>
      </c>
      <c r="P1249" s="334">
        <f>IF(L1249="nio",0,IF(L1249&gt;0,VLOOKUP(F1249,'3-Productie normen'!A:O,VLOOKUP(L1249,'3-Productie normen'!$B$38:$C$48,2,FALSE),FALSE)))*J1249</f>
        <v>0</v>
      </c>
      <c r="Q1249" s="334">
        <f t="shared" si="58"/>
        <v>0</v>
      </c>
      <c r="R1249" s="335" t="str">
        <f>VLOOKUP(F1249,'3-Productie normen'!A:P,16,FALSE)</f>
        <v>nvt</v>
      </c>
      <c r="S1249" s="335"/>
      <c r="U1249" s="336">
        <f t="shared" si="59"/>
        <v>0</v>
      </c>
      <c r="V1249" s="2"/>
    </row>
    <row r="1250" spans="1:22" ht="14.1" customHeight="1">
      <c r="A1250" s="75">
        <v>1250</v>
      </c>
      <c r="B1250" s="72" t="s">
        <v>50</v>
      </c>
      <c r="C1250" s="539" t="s">
        <v>135</v>
      </c>
      <c r="D1250" s="415">
        <v>6</v>
      </c>
      <c r="E1250" s="72">
        <v>0</v>
      </c>
      <c r="F1250" s="300" t="s">
        <v>100</v>
      </c>
      <c r="G1250" s="72">
        <v>0</v>
      </c>
      <c r="H1250" s="482" t="s">
        <v>196</v>
      </c>
      <c r="I1250" s="537">
        <v>17.8416</v>
      </c>
      <c r="J1250" s="526"/>
      <c r="K1250" s="333">
        <f t="shared" si="57"/>
        <v>0</v>
      </c>
      <c r="L1250" s="534" t="s">
        <v>147</v>
      </c>
      <c r="M1250" s="534"/>
      <c r="N1250" s="247">
        <f>IF(L1250="nio",0,IF(L1250&gt;0,L1250*I1250/P1250,0))*VLOOKUP(B1250,'2-Kosten per locatie'!$A$14:$C$31,3,FALSE)</f>
        <v>0</v>
      </c>
      <c r="O1250" s="247">
        <f>IF(M1250&gt;0,M1250*I1250/Q1250,0)*VLOOKUP(B1250,'2-Kosten per locatie'!$A$14:$C$31,3,FALSE)</f>
        <v>0</v>
      </c>
      <c r="P1250" s="334">
        <f>IF(L1250="nio",0,IF(L1250&gt;0,VLOOKUP(F1250,'3-Productie normen'!A:O,VLOOKUP(L1250,'3-Productie normen'!$B$38:$C$48,2,FALSE),FALSE)))*J1250</f>
        <v>0</v>
      </c>
      <c r="Q1250" s="334">
        <f t="shared" si="58"/>
        <v>0</v>
      </c>
      <c r="R1250" s="335" t="str">
        <f>VLOOKUP(F1250,'3-Productie normen'!A:P,16,FALSE)</f>
        <v>nvt</v>
      </c>
      <c r="S1250" s="335"/>
      <c r="U1250" s="336">
        <f t="shared" si="59"/>
        <v>0</v>
      </c>
      <c r="V1250" s="2"/>
    </row>
    <row r="1251" spans="1:22" ht="14.1" customHeight="1">
      <c r="A1251" s="75">
        <v>1251</v>
      </c>
      <c r="B1251" s="72" t="s">
        <v>50</v>
      </c>
      <c r="C1251" s="539" t="s">
        <v>135</v>
      </c>
      <c r="D1251" s="415">
        <v>7</v>
      </c>
      <c r="E1251" s="72">
        <v>0</v>
      </c>
      <c r="F1251" s="300" t="s">
        <v>100</v>
      </c>
      <c r="G1251" s="72">
        <v>0</v>
      </c>
      <c r="H1251" s="482" t="s">
        <v>196</v>
      </c>
      <c r="I1251" s="537">
        <v>17.8416</v>
      </c>
      <c r="J1251" s="526"/>
      <c r="K1251" s="333">
        <f t="shared" si="57"/>
        <v>0</v>
      </c>
      <c r="L1251" s="534" t="s">
        <v>147</v>
      </c>
      <c r="M1251" s="534"/>
      <c r="N1251" s="247">
        <f>IF(L1251="nio",0,IF(L1251&gt;0,L1251*I1251/P1251,0))*VLOOKUP(B1251,'2-Kosten per locatie'!$A$14:$C$31,3,FALSE)</f>
        <v>0</v>
      </c>
      <c r="O1251" s="247">
        <f>IF(M1251&gt;0,M1251*I1251/Q1251,0)*VLOOKUP(B1251,'2-Kosten per locatie'!$A$14:$C$31,3,FALSE)</f>
        <v>0</v>
      </c>
      <c r="P1251" s="334">
        <f>IF(L1251="nio",0,IF(L1251&gt;0,VLOOKUP(F1251,'3-Productie normen'!A:O,VLOOKUP(L1251,'3-Productie normen'!$B$38:$C$48,2,FALSE),FALSE)))*J1251</f>
        <v>0</v>
      </c>
      <c r="Q1251" s="334">
        <f t="shared" si="58"/>
        <v>0</v>
      </c>
      <c r="R1251" s="335" t="str">
        <f>VLOOKUP(F1251,'3-Productie normen'!A:P,16,FALSE)</f>
        <v>nvt</v>
      </c>
      <c r="S1251" s="335"/>
      <c r="U1251" s="336">
        <f t="shared" si="59"/>
        <v>0</v>
      </c>
      <c r="V1251" s="2"/>
    </row>
    <row r="1252" spans="1:22" ht="14.1" customHeight="1">
      <c r="A1252" s="75">
        <v>1252</v>
      </c>
      <c r="B1252" s="72" t="s">
        <v>50</v>
      </c>
      <c r="C1252" s="539" t="s">
        <v>135</v>
      </c>
      <c r="D1252" s="415">
        <v>8</v>
      </c>
      <c r="E1252" s="72">
        <v>0</v>
      </c>
      <c r="F1252" s="300" t="s">
        <v>100</v>
      </c>
      <c r="G1252" s="72">
        <v>0</v>
      </c>
      <c r="H1252" s="482" t="s">
        <v>196</v>
      </c>
      <c r="I1252" s="537">
        <v>17.8416</v>
      </c>
      <c r="J1252" s="526"/>
      <c r="K1252" s="333">
        <f t="shared" si="57"/>
        <v>0</v>
      </c>
      <c r="L1252" s="534" t="s">
        <v>147</v>
      </c>
      <c r="M1252" s="540"/>
      <c r="N1252" s="247">
        <f>IF(L1252="nio",0,IF(L1252&gt;0,L1252*I1252/P1252,0))*VLOOKUP(B1252,'2-Kosten per locatie'!$A$14:$C$31,3,FALSE)</f>
        <v>0</v>
      </c>
      <c r="O1252" s="247">
        <f>IF(M1252&gt;0,M1252*I1252/Q1252,0)*VLOOKUP(B1252,'2-Kosten per locatie'!$A$14:$C$31,3,FALSE)</f>
        <v>0</v>
      </c>
      <c r="P1252" s="334">
        <f>IF(L1252="nio",0,IF(L1252&gt;0,VLOOKUP(F1252,'3-Productie normen'!A:O,VLOOKUP(L1252,'3-Productie normen'!$B$38:$C$48,2,FALSE),FALSE)))*J1252</f>
        <v>0</v>
      </c>
      <c r="Q1252" s="334">
        <f t="shared" si="58"/>
        <v>0</v>
      </c>
      <c r="R1252" s="335" t="str">
        <f>VLOOKUP(F1252,'3-Productie normen'!A:P,16,FALSE)</f>
        <v>nvt</v>
      </c>
      <c r="S1252" s="335"/>
      <c r="U1252" s="336">
        <f t="shared" si="59"/>
        <v>0</v>
      </c>
      <c r="V1252" s="2"/>
    </row>
    <row r="1253" spans="1:22" ht="14.1" customHeight="1">
      <c r="A1253" s="75">
        <v>1253</v>
      </c>
      <c r="B1253" s="72" t="s">
        <v>50</v>
      </c>
      <c r="C1253" s="539" t="s">
        <v>135</v>
      </c>
      <c r="D1253" s="415">
        <v>16</v>
      </c>
      <c r="E1253" s="72" t="s">
        <v>84</v>
      </c>
      <c r="F1253" s="72" t="s">
        <v>84</v>
      </c>
      <c r="G1253" s="72" t="s">
        <v>236</v>
      </c>
      <c r="H1253" s="482" t="s">
        <v>237</v>
      </c>
      <c r="I1253" s="537">
        <v>4.5</v>
      </c>
      <c r="J1253" s="526"/>
      <c r="K1253" s="333">
        <f t="shared" si="57"/>
        <v>200</v>
      </c>
      <c r="L1253" s="534">
        <v>200</v>
      </c>
      <c r="M1253" s="540"/>
      <c r="N1253" s="247" t="e">
        <f>IF(L1253="nio",0,IF(L1253&gt;0,L1253*I1253/P1253,0))*VLOOKUP(B1253,'2-Kosten per locatie'!$A$14:$C$31,3,FALSE)</f>
        <v>#DIV/0!</v>
      </c>
      <c r="O1253" s="247">
        <f>IF(M1253&gt;0,M1253*I1253/Q1253,0)*VLOOKUP(B1253,'2-Kosten per locatie'!$A$14:$C$31,3,FALSE)</f>
        <v>0</v>
      </c>
      <c r="P1253" s="334">
        <f>IF(L1253="nio",0,IF(L1253&gt;0,VLOOKUP(F1253,'3-Productie normen'!A:O,VLOOKUP(L1253,'3-Productie normen'!$B$38:$C$48,2,FALSE),FALSE)))*J1253</f>
        <v>0</v>
      </c>
      <c r="Q1253" s="334">
        <f t="shared" si="58"/>
        <v>0</v>
      </c>
      <c r="R1253" s="335" t="str">
        <f>VLOOKUP(F1253,'3-Productie normen'!A:P,16,FALSE)</f>
        <v>V</v>
      </c>
      <c r="S1253" s="335"/>
      <c r="U1253" s="336">
        <f t="shared" si="59"/>
        <v>900</v>
      </c>
      <c r="V1253" s="2"/>
    </row>
    <row r="1254" spans="1:22" ht="14.1" customHeight="1">
      <c r="A1254" s="75">
        <v>1254</v>
      </c>
      <c r="B1254" s="72" t="s">
        <v>50</v>
      </c>
      <c r="C1254" s="539" t="s">
        <v>135</v>
      </c>
      <c r="D1254" s="415">
        <v>16</v>
      </c>
      <c r="E1254" s="72" t="s">
        <v>1520</v>
      </c>
      <c r="F1254" s="72" t="s">
        <v>86</v>
      </c>
      <c r="G1254" s="72" t="s">
        <v>1578</v>
      </c>
      <c r="H1254" s="482" t="s">
        <v>196</v>
      </c>
      <c r="I1254" s="537">
        <v>32.65</v>
      </c>
      <c r="J1254" s="526"/>
      <c r="K1254" s="333">
        <f t="shared" si="57"/>
        <v>200</v>
      </c>
      <c r="L1254" s="534">
        <v>200</v>
      </c>
      <c r="M1254" s="540"/>
      <c r="N1254" s="247" t="e">
        <f>IF(L1254="nio",0,IF(L1254&gt;0,L1254*I1254/P1254,0))*VLOOKUP(B1254,'2-Kosten per locatie'!$A$14:$C$31,3,FALSE)</f>
        <v>#DIV/0!</v>
      </c>
      <c r="O1254" s="247">
        <f>IF(M1254&gt;0,M1254*I1254/Q1254,0)*VLOOKUP(B1254,'2-Kosten per locatie'!$A$14:$C$31,3,FALSE)</f>
        <v>0</v>
      </c>
      <c r="P1254" s="334">
        <f>IF(L1254="nio",0,IF(L1254&gt;0,VLOOKUP(F1254,'3-Productie normen'!A:O,VLOOKUP(L1254,'3-Productie normen'!$B$38:$C$48,2,FALSE),FALSE)))*J1254</f>
        <v>0</v>
      </c>
      <c r="Q1254" s="334">
        <f t="shared" si="58"/>
        <v>0</v>
      </c>
      <c r="R1254" s="335" t="str">
        <f>VLOOKUP(F1254,'3-Productie normen'!A:P,16,FALSE)</f>
        <v>V</v>
      </c>
      <c r="S1254" s="335"/>
      <c r="U1254" s="336">
        <f t="shared" si="59"/>
        <v>6530</v>
      </c>
      <c r="V1254" s="2"/>
    </row>
    <row r="1255" spans="1:22" ht="14.1" customHeight="1">
      <c r="A1255" s="75">
        <v>1255</v>
      </c>
      <c r="B1255" s="72" t="s">
        <v>50</v>
      </c>
      <c r="C1255" s="539" t="s">
        <v>135</v>
      </c>
      <c r="D1255" s="415">
        <v>123</v>
      </c>
      <c r="E1255" s="72" t="s">
        <v>89</v>
      </c>
      <c r="F1255" s="72" t="s">
        <v>89</v>
      </c>
      <c r="G1255" s="72" t="s">
        <v>236</v>
      </c>
      <c r="H1255" s="482" t="s">
        <v>237</v>
      </c>
      <c r="I1255" s="537">
        <v>54</v>
      </c>
      <c r="J1255" s="526"/>
      <c r="K1255" s="333">
        <f t="shared" si="57"/>
        <v>200</v>
      </c>
      <c r="L1255" s="534">
        <v>200</v>
      </c>
      <c r="M1255" s="540"/>
      <c r="N1255" s="247" t="e">
        <f>IF(L1255="nio",0,IF(L1255&gt;0,L1255*I1255/P1255,0))*VLOOKUP(B1255,'2-Kosten per locatie'!$A$14:$C$31,3,FALSE)</f>
        <v>#DIV/0!</v>
      </c>
      <c r="O1255" s="247">
        <f>IF(M1255&gt;0,M1255*I1255/Q1255,0)*VLOOKUP(B1255,'2-Kosten per locatie'!$A$14:$C$31,3,FALSE)</f>
        <v>0</v>
      </c>
      <c r="P1255" s="334">
        <f>IF(L1255="nio",0,IF(L1255&gt;0,VLOOKUP(F1255,'3-Productie normen'!A:O,VLOOKUP(L1255,'3-Productie normen'!$B$38:$C$48,2,FALSE),FALSE)))*J1255</f>
        <v>0</v>
      </c>
      <c r="Q1255" s="334">
        <f t="shared" si="58"/>
        <v>0</v>
      </c>
      <c r="R1255" s="335" t="str">
        <f>VLOOKUP(F1255,'3-Productie normen'!A:P,16,FALSE)</f>
        <v>L</v>
      </c>
      <c r="S1255" s="335"/>
      <c r="U1255" s="336">
        <f t="shared" si="59"/>
        <v>10800</v>
      </c>
      <c r="V1255" s="2"/>
    </row>
    <row r="1256" spans="1:22" ht="14.1" customHeight="1">
      <c r="A1256" s="75">
        <v>1256</v>
      </c>
      <c r="B1256" s="72" t="s">
        <v>50</v>
      </c>
      <c r="C1256" s="539" t="s">
        <v>135</v>
      </c>
      <c r="D1256" s="415">
        <v>4</v>
      </c>
      <c r="E1256" s="72" t="s">
        <v>1548</v>
      </c>
      <c r="F1256" s="72" t="s">
        <v>95</v>
      </c>
      <c r="G1256" s="72" t="s">
        <v>1578</v>
      </c>
      <c r="H1256" s="482" t="s">
        <v>196</v>
      </c>
      <c r="I1256" s="537">
        <v>17.399999999999999</v>
      </c>
      <c r="J1256" s="526"/>
      <c r="K1256" s="333">
        <f t="shared" si="57"/>
        <v>400</v>
      </c>
      <c r="L1256" s="534">
        <v>200</v>
      </c>
      <c r="M1256" s="540">
        <v>200</v>
      </c>
      <c r="N1256" s="247" t="e">
        <f>IF(L1256="nio",0,IF(L1256&gt;0,L1256*I1256/P1256,0))*VLOOKUP(B1256,'2-Kosten per locatie'!$A$14:$C$31,3,FALSE)</f>
        <v>#DIV/0!</v>
      </c>
      <c r="O1256" s="247" t="e">
        <f>IF(M1256&gt;0,M1256*I1256/Q1256,0)*VLOOKUP(B1256,'2-Kosten per locatie'!$A$14:$C$31,3,FALSE)</f>
        <v>#DIV/0!</v>
      </c>
      <c r="P1256" s="334">
        <f>IF(L1256="nio",0,IF(L1256&gt;0,VLOOKUP(F1256,'3-Productie normen'!A:O,VLOOKUP(L1256,'3-Productie normen'!$B$38:$C$48,2,FALSE),FALSE)))*J1256</f>
        <v>0</v>
      </c>
      <c r="Q1256" s="334">
        <f t="shared" si="58"/>
        <v>0</v>
      </c>
      <c r="R1256" s="335" t="str">
        <f>VLOOKUP(F1256,'3-Productie normen'!A:P,16,FALSE)</f>
        <v>S</v>
      </c>
      <c r="S1256" s="335"/>
      <c r="U1256" s="336">
        <f t="shared" si="59"/>
        <v>6959.9999999999991</v>
      </c>
      <c r="V1256" s="2"/>
    </row>
    <row r="1257" spans="1:22" ht="14.1" customHeight="1">
      <c r="A1257" s="75">
        <v>1257</v>
      </c>
      <c r="B1257" s="72" t="s">
        <v>50</v>
      </c>
      <c r="C1257" s="539" t="s">
        <v>135</v>
      </c>
      <c r="D1257" s="415">
        <v>67</v>
      </c>
      <c r="E1257" s="72" t="s">
        <v>89</v>
      </c>
      <c r="F1257" s="72" t="s">
        <v>89</v>
      </c>
      <c r="G1257" s="72" t="s">
        <v>236</v>
      </c>
      <c r="H1257" s="482" t="s">
        <v>237</v>
      </c>
      <c r="I1257" s="537">
        <v>27.3</v>
      </c>
      <c r="J1257" s="526"/>
      <c r="K1257" s="333">
        <f t="shared" si="57"/>
        <v>200</v>
      </c>
      <c r="L1257" s="534">
        <v>200</v>
      </c>
      <c r="M1257" s="540"/>
      <c r="N1257" s="247" t="e">
        <f>IF(L1257="nio",0,IF(L1257&gt;0,L1257*I1257/P1257,0))*VLOOKUP(B1257,'2-Kosten per locatie'!$A$14:$C$31,3,FALSE)</f>
        <v>#DIV/0!</v>
      </c>
      <c r="O1257" s="247">
        <f>IF(M1257&gt;0,M1257*I1257/Q1257,0)*VLOOKUP(B1257,'2-Kosten per locatie'!$A$14:$C$31,3,FALSE)</f>
        <v>0</v>
      </c>
      <c r="P1257" s="334">
        <f>IF(L1257="nio",0,IF(L1257&gt;0,VLOOKUP(F1257,'3-Productie normen'!A:O,VLOOKUP(L1257,'3-Productie normen'!$B$38:$C$48,2,FALSE),FALSE)))*J1257</f>
        <v>0</v>
      </c>
      <c r="Q1257" s="334">
        <f t="shared" si="58"/>
        <v>0</v>
      </c>
      <c r="R1257" s="335" t="str">
        <f>VLOOKUP(F1257,'3-Productie normen'!A:P,16,FALSE)</f>
        <v>L</v>
      </c>
      <c r="S1257" s="335"/>
      <c r="U1257" s="336">
        <f t="shared" si="59"/>
        <v>5460</v>
      </c>
      <c r="V1257" s="2"/>
    </row>
    <row r="1258" spans="1:22" ht="14.1" customHeight="1">
      <c r="A1258" s="75">
        <v>1258</v>
      </c>
      <c r="B1258" s="72" t="s">
        <v>50</v>
      </c>
      <c r="C1258" s="539" t="s">
        <v>135</v>
      </c>
      <c r="D1258" s="415">
        <v>8910</v>
      </c>
      <c r="E1258" s="72" t="s">
        <v>89</v>
      </c>
      <c r="F1258" s="72" t="s">
        <v>89</v>
      </c>
      <c r="G1258" s="72" t="s">
        <v>236</v>
      </c>
      <c r="H1258" s="482" t="s">
        <v>237</v>
      </c>
      <c r="I1258" s="537">
        <v>54</v>
      </c>
      <c r="J1258" s="526"/>
      <c r="K1258" s="333">
        <f t="shared" si="57"/>
        <v>200</v>
      </c>
      <c r="L1258" s="534">
        <v>200</v>
      </c>
      <c r="M1258" s="540"/>
      <c r="N1258" s="247" t="e">
        <f>IF(L1258="nio",0,IF(L1258&gt;0,L1258*I1258/P1258,0))*VLOOKUP(B1258,'2-Kosten per locatie'!$A$14:$C$31,3,FALSE)</f>
        <v>#DIV/0!</v>
      </c>
      <c r="O1258" s="247">
        <f>IF(M1258&gt;0,M1258*I1258/Q1258,0)*VLOOKUP(B1258,'2-Kosten per locatie'!$A$14:$C$31,3,FALSE)</f>
        <v>0</v>
      </c>
      <c r="P1258" s="334">
        <f>IF(L1258="nio",0,IF(L1258&gt;0,VLOOKUP(F1258,'3-Productie normen'!A:O,VLOOKUP(L1258,'3-Productie normen'!$B$38:$C$48,2,FALSE),FALSE)))*J1258</f>
        <v>0</v>
      </c>
      <c r="Q1258" s="334">
        <f t="shared" si="58"/>
        <v>0</v>
      </c>
      <c r="R1258" s="335" t="str">
        <f>VLOOKUP(F1258,'3-Productie normen'!A:P,16,FALSE)</f>
        <v>L</v>
      </c>
      <c r="S1258" s="335"/>
      <c r="U1258" s="336">
        <f t="shared" si="59"/>
        <v>10800</v>
      </c>
      <c r="V1258" s="2"/>
    </row>
    <row r="1259" spans="1:22" ht="14.1" customHeight="1">
      <c r="A1259" s="75">
        <v>1259</v>
      </c>
      <c r="B1259" s="72" t="s">
        <v>50</v>
      </c>
      <c r="C1259" s="539" t="s">
        <v>135</v>
      </c>
      <c r="D1259" s="415">
        <v>1112</v>
      </c>
      <c r="E1259" s="72" t="s">
        <v>89</v>
      </c>
      <c r="F1259" s="72" t="s">
        <v>89</v>
      </c>
      <c r="G1259" s="72" t="s">
        <v>236</v>
      </c>
      <c r="H1259" s="482" t="s">
        <v>237</v>
      </c>
      <c r="I1259" s="537">
        <v>36.6</v>
      </c>
      <c r="J1259" s="526"/>
      <c r="K1259" s="333">
        <f t="shared" si="57"/>
        <v>200</v>
      </c>
      <c r="L1259" s="534">
        <v>200</v>
      </c>
      <c r="M1259" s="540"/>
      <c r="N1259" s="247" t="e">
        <f>IF(L1259="nio",0,IF(L1259&gt;0,L1259*I1259/P1259,0))*VLOOKUP(B1259,'2-Kosten per locatie'!$A$14:$C$31,3,FALSE)</f>
        <v>#DIV/0!</v>
      </c>
      <c r="O1259" s="247">
        <f>IF(M1259&gt;0,M1259*I1259/Q1259,0)*VLOOKUP(B1259,'2-Kosten per locatie'!$A$14:$C$31,3,FALSE)</f>
        <v>0</v>
      </c>
      <c r="P1259" s="334">
        <f>IF(L1259="nio",0,IF(L1259&gt;0,VLOOKUP(F1259,'3-Productie normen'!A:O,VLOOKUP(L1259,'3-Productie normen'!$B$38:$C$48,2,FALSE),FALSE)))*J1259</f>
        <v>0</v>
      </c>
      <c r="Q1259" s="334">
        <f t="shared" si="58"/>
        <v>0</v>
      </c>
      <c r="R1259" s="335" t="str">
        <f>VLOOKUP(F1259,'3-Productie normen'!A:P,16,FALSE)</f>
        <v>L</v>
      </c>
      <c r="S1259" s="335"/>
      <c r="U1259" s="336">
        <f t="shared" si="59"/>
        <v>7320</v>
      </c>
      <c r="V1259" s="2"/>
    </row>
    <row r="1260" spans="1:22" ht="14.1" customHeight="1">
      <c r="A1260" s="75">
        <v>1260</v>
      </c>
      <c r="B1260" s="72" t="s">
        <v>50</v>
      </c>
      <c r="C1260" s="539" t="s">
        <v>135</v>
      </c>
      <c r="D1260" s="415">
        <v>1314</v>
      </c>
      <c r="E1260" s="72" t="s">
        <v>89</v>
      </c>
      <c r="F1260" s="72" t="s">
        <v>89</v>
      </c>
      <c r="G1260" s="72" t="s">
        <v>236</v>
      </c>
      <c r="H1260" s="482" t="s">
        <v>237</v>
      </c>
      <c r="I1260" s="537">
        <v>28.2</v>
      </c>
      <c r="J1260" s="526"/>
      <c r="K1260" s="333">
        <f t="shared" si="57"/>
        <v>200</v>
      </c>
      <c r="L1260" s="534">
        <v>200</v>
      </c>
      <c r="M1260" s="534"/>
      <c r="N1260" s="247" t="e">
        <f>IF(L1260="nio",0,IF(L1260&gt;0,L1260*I1260/P1260,0))*VLOOKUP(B1260,'2-Kosten per locatie'!$A$14:$C$31,3,FALSE)</f>
        <v>#DIV/0!</v>
      </c>
      <c r="O1260" s="247">
        <f>IF(M1260&gt;0,M1260*I1260/Q1260,0)*VLOOKUP(B1260,'2-Kosten per locatie'!$A$14:$C$31,3,FALSE)</f>
        <v>0</v>
      </c>
      <c r="P1260" s="334">
        <f>IF(L1260="nio",0,IF(L1260&gt;0,VLOOKUP(F1260,'3-Productie normen'!A:O,VLOOKUP(L1260,'3-Productie normen'!$B$38:$C$48,2,FALSE),FALSE)))*J1260</f>
        <v>0</v>
      </c>
      <c r="Q1260" s="334">
        <f t="shared" si="58"/>
        <v>0</v>
      </c>
      <c r="R1260" s="335" t="str">
        <f>VLOOKUP(F1260,'3-Productie normen'!A:P,16,FALSE)</f>
        <v>L</v>
      </c>
      <c r="S1260" s="335"/>
      <c r="U1260" s="336">
        <f t="shared" si="59"/>
        <v>5640</v>
      </c>
      <c r="V1260" s="2"/>
    </row>
    <row r="1261" spans="1:22" ht="14.1" customHeight="1">
      <c r="A1261" s="75">
        <v>1261</v>
      </c>
      <c r="B1261" s="72" t="s">
        <v>50</v>
      </c>
      <c r="C1261" s="539" t="s">
        <v>135</v>
      </c>
      <c r="D1261" s="415">
        <v>15</v>
      </c>
      <c r="E1261" s="72" t="s">
        <v>89</v>
      </c>
      <c r="F1261" s="72" t="s">
        <v>89</v>
      </c>
      <c r="G1261" s="72" t="s">
        <v>236</v>
      </c>
      <c r="H1261" s="482" t="s">
        <v>237</v>
      </c>
      <c r="I1261" s="537">
        <v>14.1</v>
      </c>
      <c r="J1261" s="526"/>
      <c r="K1261" s="333">
        <f t="shared" si="57"/>
        <v>200</v>
      </c>
      <c r="L1261" s="534">
        <v>200</v>
      </c>
      <c r="M1261" s="534"/>
      <c r="N1261" s="247" t="e">
        <f>IF(L1261="nio",0,IF(L1261&gt;0,L1261*I1261/P1261,0))*VLOOKUP(B1261,'2-Kosten per locatie'!$A$14:$C$31,3,FALSE)</f>
        <v>#DIV/0!</v>
      </c>
      <c r="O1261" s="247">
        <f>IF(M1261&gt;0,M1261*I1261/Q1261,0)*VLOOKUP(B1261,'2-Kosten per locatie'!$A$14:$C$31,3,FALSE)</f>
        <v>0</v>
      </c>
      <c r="P1261" s="334">
        <f>IF(L1261="nio",0,IF(L1261&gt;0,VLOOKUP(F1261,'3-Productie normen'!A:O,VLOOKUP(L1261,'3-Productie normen'!$B$38:$C$48,2,FALSE),FALSE)))*J1261</f>
        <v>0</v>
      </c>
      <c r="Q1261" s="334">
        <f t="shared" si="58"/>
        <v>0</v>
      </c>
      <c r="R1261" s="335" t="str">
        <f>VLOOKUP(F1261,'3-Productie normen'!A:P,16,FALSE)</f>
        <v>L</v>
      </c>
      <c r="S1261" s="335"/>
      <c r="U1261" s="336">
        <f t="shared" si="59"/>
        <v>2820</v>
      </c>
      <c r="V1261" s="2"/>
    </row>
    <row r="1262" spans="1:22" ht="14.1" customHeight="1">
      <c r="A1262" s="75">
        <v>1262</v>
      </c>
      <c r="B1262" s="72" t="s">
        <v>50</v>
      </c>
      <c r="C1262" s="539" t="s">
        <v>135</v>
      </c>
      <c r="D1262" s="415">
        <v>1718</v>
      </c>
      <c r="E1262" s="72" t="s">
        <v>886</v>
      </c>
      <c r="F1262" s="72" t="s">
        <v>76</v>
      </c>
      <c r="G1262" s="72" t="s">
        <v>236</v>
      </c>
      <c r="H1262" s="482" t="s">
        <v>237</v>
      </c>
      <c r="I1262" s="537">
        <v>28.2</v>
      </c>
      <c r="J1262" s="526"/>
      <c r="K1262" s="333">
        <f t="shared" si="57"/>
        <v>120</v>
      </c>
      <c r="L1262" s="534">
        <v>120</v>
      </c>
      <c r="M1262" s="540"/>
      <c r="N1262" s="247" t="e">
        <f>IF(L1262="nio",0,IF(L1262&gt;0,L1262*I1262/P1262,0))*VLOOKUP(B1262,'2-Kosten per locatie'!$A$14:$C$31,3,FALSE)</f>
        <v>#DIV/0!</v>
      </c>
      <c r="O1262" s="247">
        <f>IF(M1262&gt;0,M1262*I1262/Q1262,0)*VLOOKUP(B1262,'2-Kosten per locatie'!$A$14:$C$31,3,FALSE)</f>
        <v>0</v>
      </c>
      <c r="P1262" s="334">
        <f>IF(L1262="nio",0,IF(L1262&gt;0,VLOOKUP(F1262,'3-Productie normen'!A:O,VLOOKUP(L1262,'3-Productie normen'!$B$38:$C$48,2,FALSE),FALSE)))*J1262</f>
        <v>0</v>
      </c>
      <c r="Q1262" s="334">
        <f t="shared" si="58"/>
        <v>0</v>
      </c>
      <c r="R1262" s="335" t="str">
        <f>VLOOKUP(F1262,'3-Productie normen'!A:P,16,FALSE)</f>
        <v>B</v>
      </c>
      <c r="S1262" s="335"/>
      <c r="U1262" s="336">
        <f t="shared" si="59"/>
        <v>3384</v>
      </c>
      <c r="V1262" s="2"/>
    </row>
    <row r="1263" spans="1:22" ht="14.1" customHeight="1">
      <c r="A1263" s="75">
        <v>1263</v>
      </c>
      <c r="B1263" s="72" t="s">
        <v>50</v>
      </c>
      <c r="C1263" s="539" t="s">
        <v>135</v>
      </c>
      <c r="D1263" s="415">
        <v>1920</v>
      </c>
      <c r="E1263" s="72" t="s">
        <v>89</v>
      </c>
      <c r="F1263" s="72" t="s">
        <v>89</v>
      </c>
      <c r="G1263" s="72" t="s">
        <v>236</v>
      </c>
      <c r="H1263" s="482" t="s">
        <v>237</v>
      </c>
      <c r="I1263" s="537">
        <v>36.6</v>
      </c>
      <c r="J1263" s="526"/>
      <c r="K1263" s="333">
        <f t="shared" si="57"/>
        <v>200</v>
      </c>
      <c r="L1263" s="534">
        <v>200</v>
      </c>
      <c r="M1263" s="540"/>
      <c r="N1263" s="247" t="e">
        <f>IF(L1263="nio",0,IF(L1263&gt;0,L1263*I1263/P1263,0))*VLOOKUP(B1263,'2-Kosten per locatie'!$A$14:$C$31,3,FALSE)</f>
        <v>#DIV/0!</v>
      </c>
      <c r="O1263" s="247">
        <f>IF(M1263&gt;0,M1263*I1263/Q1263,0)*VLOOKUP(B1263,'2-Kosten per locatie'!$A$14:$C$31,3,FALSE)</f>
        <v>0</v>
      </c>
      <c r="P1263" s="334">
        <f>IF(L1263="nio",0,IF(L1263&gt;0,VLOOKUP(F1263,'3-Productie normen'!A:O,VLOOKUP(L1263,'3-Productie normen'!$B$38:$C$48,2,FALSE),FALSE)))*J1263</f>
        <v>0</v>
      </c>
      <c r="Q1263" s="334">
        <f t="shared" si="58"/>
        <v>0</v>
      </c>
      <c r="R1263" s="335" t="str">
        <f>VLOOKUP(F1263,'3-Productie normen'!A:P,16,FALSE)</f>
        <v>L</v>
      </c>
      <c r="S1263" s="335"/>
      <c r="U1263" s="336">
        <f t="shared" si="59"/>
        <v>7320</v>
      </c>
      <c r="V1263" s="2"/>
    </row>
    <row r="1264" spans="1:22" ht="14.1" customHeight="1">
      <c r="A1264" s="75">
        <v>1264</v>
      </c>
      <c r="B1264" s="72" t="s">
        <v>40</v>
      </c>
      <c r="C1264" s="539" t="s">
        <v>135</v>
      </c>
      <c r="D1264" s="415"/>
      <c r="E1264" s="72" t="s">
        <v>1631</v>
      </c>
      <c r="F1264" s="72" t="s">
        <v>76</v>
      </c>
      <c r="G1264" s="72" t="s">
        <v>138</v>
      </c>
      <c r="H1264" s="482" t="s">
        <v>138</v>
      </c>
      <c r="I1264" s="537">
        <v>22.895000000000003</v>
      </c>
      <c r="J1264" s="526"/>
      <c r="K1264" s="333">
        <f t="shared" si="57"/>
        <v>120</v>
      </c>
      <c r="L1264" s="534">
        <v>120</v>
      </c>
      <c r="M1264" s="540"/>
      <c r="N1264" s="247" t="e">
        <f>IF(L1264="nio",0,IF(L1264&gt;0,L1264*I1264/P1264,0))*VLOOKUP(B1264,'2-Kosten per locatie'!$A$14:$C$31,3,FALSE)</f>
        <v>#DIV/0!</v>
      </c>
      <c r="O1264" s="247">
        <f>IF(M1264&gt;0,M1264*I1264/Q1264,0)*VLOOKUP(B1264,'2-Kosten per locatie'!$A$14:$C$31,3,FALSE)</f>
        <v>0</v>
      </c>
      <c r="P1264" s="334">
        <f>IF(L1264="nio",0,IF(L1264&gt;0,VLOOKUP(F1264,'3-Productie normen'!A:O,VLOOKUP(L1264,'3-Productie normen'!$B$38:$C$48,2,FALSE),FALSE)))*J1264</f>
        <v>0</v>
      </c>
      <c r="Q1264" s="334">
        <f t="shared" si="58"/>
        <v>0</v>
      </c>
      <c r="R1264" s="335" t="str">
        <f>VLOOKUP(F1264,'3-Productie normen'!A:P,16,FALSE)</f>
        <v>B</v>
      </c>
      <c r="S1264" s="335"/>
      <c r="U1264" s="336">
        <f t="shared" si="59"/>
        <v>2747.4000000000005</v>
      </c>
      <c r="V1264" s="2"/>
    </row>
    <row r="1265" spans="1:22" ht="14.1" customHeight="1">
      <c r="A1265" s="75">
        <v>1265</v>
      </c>
      <c r="B1265" s="72" t="s">
        <v>40</v>
      </c>
      <c r="C1265" s="539" t="s">
        <v>135</v>
      </c>
      <c r="D1265" s="415"/>
      <c r="E1265" s="72" t="s">
        <v>1632</v>
      </c>
      <c r="F1265" s="72" t="s">
        <v>76</v>
      </c>
      <c r="G1265" s="72" t="s">
        <v>138</v>
      </c>
      <c r="H1265" s="482" t="s">
        <v>138</v>
      </c>
      <c r="I1265" s="537">
        <v>8.2835999999999999</v>
      </c>
      <c r="J1265" s="526"/>
      <c r="K1265" s="333">
        <f t="shared" si="57"/>
        <v>120</v>
      </c>
      <c r="L1265" s="534">
        <v>120</v>
      </c>
      <c r="M1265" s="540"/>
      <c r="N1265" s="247" t="e">
        <f>IF(L1265="nio",0,IF(L1265&gt;0,L1265*I1265/P1265,0))*VLOOKUP(B1265,'2-Kosten per locatie'!$A$14:$C$31,3,FALSE)</f>
        <v>#DIV/0!</v>
      </c>
      <c r="O1265" s="247">
        <f>IF(M1265&gt;0,M1265*I1265/Q1265,0)*VLOOKUP(B1265,'2-Kosten per locatie'!$A$14:$C$31,3,FALSE)</f>
        <v>0</v>
      </c>
      <c r="P1265" s="334">
        <f>IF(L1265="nio",0,IF(L1265&gt;0,VLOOKUP(F1265,'3-Productie normen'!A:O,VLOOKUP(L1265,'3-Productie normen'!$B$38:$C$48,2,FALSE),FALSE)))*J1265</f>
        <v>0</v>
      </c>
      <c r="Q1265" s="334">
        <f t="shared" si="58"/>
        <v>0</v>
      </c>
      <c r="R1265" s="335" t="str">
        <f>VLOOKUP(F1265,'3-Productie normen'!A:P,16,FALSE)</f>
        <v>B</v>
      </c>
      <c r="S1265" s="335"/>
      <c r="U1265" s="336">
        <f t="shared" si="59"/>
        <v>994.03199999999993</v>
      </c>
      <c r="V1265" s="2"/>
    </row>
    <row r="1266" spans="1:22" ht="14.1" customHeight="1">
      <c r="A1266" s="75">
        <v>1266</v>
      </c>
      <c r="B1266" s="72" t="s">
        <v>40</v>
      </c>
      <c r="C1266" s="539" t="s">
        <v>135</v>
      </c>
      <c r="D1266" s="415"/>
      <c r="E1266" s="72" t="s">
        <v>1633</v>
      </c>
      <c r="F1266" s="72" t="s">
        <v>76</v>
      </c>
      <c r="G1266" s="72" t="s">
        <v>138</v>
      </c>
      <c r="H1266" s="482" t="s">
        <v>138</v>
      </c>
      <c r="I1266" s="537">
        <v>11.5425</v>
      </c>
      <c r="J1266" s="526"/>
      <c r="K1266" s="333">
        <f t="shared" si="57"/>
        <v>120</v>
      </c>
      <c r="L1266" s="534">
        <v>120</v>
      </c>
      <c r="M1266" s="540"/>
      <c r="N1266" s="247" t="e">
        <f>IF(L1266="nio",0,IF(L1266&gt;0,L1266*I1266/P1266,0))*VLOOKUP(B1266,'2-Kosten per locatie'!$A$14:$C$31,3,FALSE)</f>
        <v>#DIV/0!</v>
      </c>
      <c r="O1266" s="247">
        <f>IF(M1266&gt;0,M1266*I1266/Q1266,0)*VLOOKUP(B1266,'2-Kosten per locatie'!$A$14:$C$31,3,FALSE)</f>
        <v>0</v>
      </c>
      <c r="P1266" s="334">
        <f>IF(L1266="nio",0,IF(L1266&gt;0,VLOOKUP(F1266,'3-Productie normen'!A:O,VLOOKUP(L1266,'3-Productie normen'!$B$38:$C$48,2,FALSE),FALSE)))*J1266</f>
        <v>0</v>
      </c>
      <c r="Q1266" s="334">
        <f t="shared" si="58"/>
        <v>0</v>
      </c>
      <c r="R1266" s="335" t="str">
        <f>VLOOKUP(F1266,'3-Productie normen'!A:P,16,FALSE)</f>
        <v>B</v>
      </c>
      <c r="S1266" s="335"/>
      <c r="U1266" s="336">
        <f t="shared" si="59"/>
        <v>1385.1000000000001</v>
      </c>
      <c r="V1266" s="2"/>
    </row>
    <row r="1267" spans="1:22" ht="14.1" customHeight="1">
      <c r="A1267" s="75">
        <v>1267</v>
      </c>
      <c r="B1267" s="72" t="s">
        <v>40</v>
      </c>
      <c r="C1267" s="539" t="s">
        <v>135</v>
      </c>
      <c r="D1267" s="415"/>
      <c r="E1267" s="72" t="s">
        <v>1634</v>
      </c>
      <c r="F1267" s="72" t="s">
        <v>89</v>
      </c>
      <c r="G1267" s="72" t="s">
        <v>138</v>
      </c>
      <c r="H1267" s="482" t="s">
        <v>138</v>
      </c>
      <c r="I1267" s="537">
        <v>51.637599999999999</v>
      </c>
      <c r="J1267" s="526"/>
      <c r="K1267" s="333">
        <f t="shared" si="57"/>
        <v>200</v>
      </c>
      <c r="L1267" s="534">
        <v>200</v>
      </c>
      <c r="M1267" s="540"/>
      <c r="N1267" s="247" t="e">
        <f>IF(L1267="nio",0,IF(L1267&gt;0,L1267*I1267/P1267,0))*VLOOKUP(B1267,'2-Kosten per locatie'!$A$14:$C$31,3,FALSE)</f>
        <v>#DIV/0!</v>
      </c>
      <c r="O1267" s="247">
        <f>IF(M1267&gt;0,M1267*I1267/Q1267,0)*VLOOKUP(B1267,'2-Kosten per locatie'!$A$14:$C$31,3,FALSE)</f>
        <v>0</v>
      </c>
      <c r="P1267" s="334">
        <f>IF(L1267="nio",0,IF(L1267&gt;0,VLOOKUP(F1267,'3-Productie normen'!A:O,VLOOKUP(L1267,'3-Productie normen'!$B$38:$C$48,2,FALSE),FALSE)))*J1267</f>
        <v>0</v>
      </c>
      <c r="Q1267" s="334">
        <f t="shared" si="58"/>
        <v>0</v>
      </c>
      <c r="R1267" s="335" t="str">
        <f>VLOOKUP(F1267,'3-Productie normen'!A:P,16,FALSE)</f>
        <v>L</v>
      </c>
      <c r="S1267" s="335"/>
      <c r="U1267" s="336">
        <f t="shared" si="59"/>
        <v>10327.52</v>
      </c>
      <c r="V1267" s="2"/>
    </row>
    <row r="1268" spans="1:22" ht="14.1" customHeight="1">
      <c r="A1268" s="75">
        <v>1268</v>
      </c>
      <c r="B1268" s="72" t="s">
        <v>40</v>
      </c>
      <c r="C1268" s="539" t="s">
        <v>135</v>
      </c>
      <c r="D1268" s="415"/>
      <c r="E1268" s="72" t="s">
        <v>1635</v>
      </c>
      <c r="F1268" s="72" t="s">
        <v>89</v>
      </c>
      <c r="G1268" s="72" t="s">
        <v>138</v>
      </c>
      <c r="H1268" s="482" t="s">
        <v>138</v>
      </c>
      <c r="I1268" s="537">
        <v>23.275000000000002</v>
      </c>
      <c r="J1268" s="526"/>
      <c r="K1268" s="333">
        <f t="shared" si="57"/>
        <v>200</v>
      </c>
      <c r="L1268" s="534">
        <v>200</v>
      </c>
      <c r="M1268" s="540"/>
      <c r="N1268" s="247" t="e">
        <f>IF(L1268="nio",0,IF(L1268&gt;0,L1268*I1268/P1268,0))*VLOOKUP(B1268,'2-Kosten per locatie'!$A$14:$C$31,3,FALSE)</f>
        <v>#DIV/0!</v>
      </c>
      <c r="O1268" s="247">
        <f>IF(M1268&gt;0,M1268*I1268/Q1268,0)*VLOOKUP(B1268,'2-Kosten per locatie'!$A$14:$C$31,3,FALSE)</f>
        <v>0</v>
      </c>
      <c r="P1268" s="334">
        <f>IF(L1268="nio",0,IF(L1268&gt;0,VLOOKUP(F1268,'3-Productie normen'!A:O,VLOOKUP(L1268,'3-Productie normen'!$B$38:$C$48,2,FALSE),FALSE)))*J1268</f>
        <v>0</v>
      </c>
      <c r="Q1268" s="334">
        <f t="shared" si="58"/>
        <v>0</v>
      </c>
      <c r="R1268" s="335" t="str">
        <f>VLOOKUP(F1268,'3-Productie normen'!A:P,16,FALSE)</f>
        <v>L</v>
      </c>
      <c r="S1268" s="335"/>
      <c r="U1268" s="336">
        <f t="shared" si="59"/>
        <v>4655</v>
      </c>
      <c r="V1268" s="2"/>
    </row>
    <row r="1269" spans="1:22" ht="14.1" customHeight="1">
      <c r="A1269" s="75">
        <v>1269</v>
      </c>
      <c r="B1269" s="72" t="s">
        <v>40</v>
      </c>
      <c r="C1269" s="539" t="s">
        <v>135</v>
      </c>
      <c r="D1269" s="415"/>
      <c r="E1269" s="72" t="s">
        <v>1636</v>
      </c>
      <c r="F1269" s="72" t="s">
        <v>89</v>
      </c>
      <c r="G1269" s="72" t="s">
        <v>138</v>
      </c>
      <c r="H1269" s="482" t="s">
        <v>138</v>
      </c>
      <c r="I1269" s="537">
        <v>23.275000000000002</v>
      </c>
      <c r="J1269" s="526"/>
      <c r="K1269" s="333">
        <f t="shared" si="57"/>
        <v>200</v>
      </c>
      <c r="L1269" s="534">
        <v>200</v>
      </c>
      <c r="M1269" s="540"/>
      <c r="N1269" s="247" t="e">
        <f>IF(L1269="nio",0,IF(L1269&gt;0,L1269*I1269/P1269,0))*VLOOKUP(B1269,'2-Kosten per locatie'!$A$14:$C$31,3,FALSE)</f>
        <v>#DIV/0!</v>
      </c>
      <c r="O1269" s="247">
        <f>IF(M1269&gt;0,M1269*I1269/Q1269,0)*VLOOKUP(B1269,'2-Kosten per locatie'!$A$14:$C$31,3,FALSE)</f>
        <v>0</v>
      </c>
      <c r="P1269" s="334">
        <f>IF(L1269="nio",0,IF(L1269&gt;0,VLOOKUP(F1269,'3-Productie normen'!A:O,VLOOKUP(L1269,'3-Productie normen'!$B$38:$C$48,2,FALSE),FALSE)))*J1269</f>
        <v>0</v>
      </c>
      <c r="Q1269" s="334">
        <f t="shared" si="58"/>
        <v>0</v>
      </c>
      <c r="R1269" s="335" t="str">
        <f>VLOOKUP(F1269,'3-Productie normen'!A:P,16,FALSE)</f>
        <v>L</v>
      </c>
      <c r="S1269" s="335"/>
      <c r="U1269" s="336">
        <f t="shared" si="59"/>
        <v>4655</v>
      </c>
      <c r="V1269" s="2"/>
    </row>
    <row r="1270" spans="1:22" ht="14.1" customHeight="1">
      <c r="A1270" s="75">
        <v>1270</v>
      </c>
      <c r="B1270" s="72" t="s">
        <v>40</v>
      </c>
      <c r="C1270" s="539" t="s">
        <v>135</v>
      </c>
      <c r="D1270" s="415"/>
      <c r="E1270" s="72" t="s">
        <v>1637</v>
      </c>
      <c r="F1270" s="72" t="s">
        <v>89</v>
      </c>
      <c r="G1270" s="72" t="s">
        <v>138</v>
      </c>
      <c r="H1270" s="482" t="s">
        <v>138</v>
      </c>
      <c r="I1270" s="537">
        <v>43.804000000000002</v>
      </c>
      <c r="J1270" s="526"/>
      <c r="K1270" s="333">
        <f t="shared" si="57"/>
        <v>200</v>
      </c>
      <c r="L1270" s="534">
        <v>200</v>
      </c>
      <c r="M1270" s="540"/>
      <c r="N1270" s="247" t="e">
        <f>IF(L1270="nio",0,IF(L1270&gt;0,L1270*I1270/P1270,0))*VLOOKUP(B1270,'2-Kosten per locatie'!$A$14:$C$31,3,FALSE)</f>
        <v>#DIV/0!</v>
      </c>
      <c r="O1270" s="247">
        <f>IF(M1270&gt;0,M1270*I1270/Q1270,0)*VLOOKUP(B1270,'2-Kosten per locatie'!$A$14:$C$31,3,FALSE)</f>
        <v>0</v>
      </c>
      <c r="P1270" s="334">
        <f>IF(L1270="nio",0,IF(L1270&gt;0,VLOOKUP(F1270,'3-Productie normen'!A:O,VLOOKUP(L1270,'3-Productie normen'!$B$38:$C$48,2,FALSE),FALSE)))*J1270</f>
        <v>0</v>
      </c>
      <c r="Q1270" s="334">
        <f t="shared" si="58"/>
        <v>0</v>
      </c>
      <c r="R1270" s="335" t="str">
        <f>VLOOKUP(F1270,'3-Productie normen'!A:P,16,FALSE)</f>
        <v>L</v>
      </c>
      <c r="S1270" s="335"/>
      <c r="U1270" s="336">
        <f t="shared" si="59"/>
        <v>8760.8000000000011</v>
      </c>
      <c r="V1270" s="2"/>
    </row>
    <row r="1271" spans="1:22" ht="14.1" customHeight="1">
      <c r="A1271" s="75">
        <v>1271</v>
      </c>
      <c r="B1271" s="72" t="s">
        <v>40</v>
      </c>
      <c r="C1271" s="539" t="s">
        <v>135</v>
      </c>
      <c r="D1271" s="415"/>
      <c r="E1271" s="72" t="s">
        <v>84</v>
      </c>
      <c r="F1271" s="72" t="s">
        <v>84</v>
      </c>
      <c r="G1271" s="72" t="s">
        <v>467</v>
      </c>
      <c r="H1271" s="482" t="s">
        <v>196</v>
      </c>
      <c r="I1271" s="537">
        <v>45.802500000000002</v>
      </c>
      <c r="J1271" s="526"/>
      <c r="K1271" s="333">
        <f t="shared" si="57"/>
        <v>200</v>
      </c>
      <c r="L1271" s="534">
        <v>200</v>
      </c>
      <c r="M1271" s="540"/>
      <c r="N1271" s="247" t="e">
        <f>IF(L1271="nio",0,IF(L1271&gt;0,L1271*I1271/P1271,0))*VLOOKUP(B1271,'2-Kosten per locatie'!$A$14:$C$31,3,FALSE)</f>
        <v>#DIV/0!</v>
      </c>
      <c r="O1271" s="247">
        <f>IF(M1271&gt;0,M1271*I1271/Q1271,0)*VLOOKUP(B1271,'2-Kosten per locatie'!$A$14:$C$31,3,FALSE)</f>
        <v>0</v>
      </c>
      <c r="P1271" s="334">
        <f>IF(L1271="nio",0,IF(L1271&gt;0,VLOOKUP(F1271,'3-Productie normen'!A:O,VLOOKUP(L1271,'3-Productie normen'!$B$38:$C$48,2,FALSE),FALSE)))*J1271</f>
        <v>0</v>
      </c>
      <c r="Q1271" s="334">
        <f t="shared" si="58"/>
        <v>0</v>
      </c>
      <c r="R1271" s="335" t="str">
        <f>VLOOKUP(F1271,'3-Productie normen'!A:P,16,FALSE)</f>
        <v>V</v>
      </c>
      <c r="S1271" s="335"/>
      <c r="U1271" s="336">
        <f t="shared" si="59"/>
        <v>9160.5</v>
      </c>
      <c r="V1271" s="2"/>
    </row>
    <row r="1272" spans="1:22" ht="14.1" customHeight="1">
      <c r="A1272" s="75">
        <v>1272</v>
      </c>
      <c r="B1272" s="72" t="s">
        <v>40</v>
      </c>
      <c r="C1272" s="539" t="s">
        <v>135</v>
      </c>
      <c r="D1272" s="415"/>
      <c r="E1272" s="72" t="s">
        <v>605</v>
      </c>
      <c r="F1272" s="72" t="s">
        <v>86</v>
      </c>
      <c r="G1272" s="72" t="s">
        <v>467</v>
      </c>
      <c r="H1272" s="482" t="s">
        <v>196</v>
      </c>
      <c r="I1272" s="537">
        <v>3.2129999999999996</v>
      </c>
      <c r="J1272" s="526"/>
      <c r="K1272" s="333">
        <f t="shared" si="57"/>
        <v>200</v>
      </c>
      <c r="L1272" s="534">
        <v>200</v>
      </c>
      <c r="M1272" s="540"/>
      <c r="N1272" s="247" t="e">
        <f>IF(L1272="nio",0,IF(L1272&gt;0,L1272*I1272/P1272,0))*VLOOKUP(B1272,'2-Kosten per locatie'!$A$14:$C$31,3,FALSE)</f>
        <v>#DIV/0!</v>
      </c>
      <c r="O1272" s="247">
        <f>IF(M1272&gt;0,M1272*I1272/Q1272,0)*VLOOKUP(B1272,'2-Kosten per locatie'!$A$14:$C$31,3,FALSE)</f>
        <v>0</v>
      </c>
      <c r="P1272" s="334">
        <f>IF(L1272="nio",0,IF(L1272&gt;0,VLOOKUP(F1272,'3-Productie normen'!A:O,VLOOKUP(L1272,'3-Productie normen'!$B$38:$C$48,2,FALSE),FALSE)))*J1272</f>
        <v>0</v>
      </c>
      <c r="Q1272" s="334">
        <f t="shared" si="58"/>
        <v>0</v>
      </c>
      <c r="R1272" s="335" t="str">
        <f>VLOOKUP(F1272,'3-Productie normen'!A:P,16,FALSE)</f>
        <v>V</v>
      </c>
      <c r="S1272" s="335"/>
      <c r="U1272" s="336">
        <f t="shared" si="59"/>
        <v>642.59999999999991</v>
      </c>
      <c r="V1272" s="2"/>
    </row>
    <row r="1273" spans="1:22" ht="14.1" customHeight="1">
      <c r="A1273" s="75">
        <v>1273</v>
      </c>
      <c r="B1273" s="72" t="s">
        <v>40</v>
      </c>
      <c r="C1273" s="539" t="s">
        <v>135</v>
      </c>
      <c r="D1273" s="415"/>
      <c r="E1273" s="72" t="s">
        <v>1638</v>
      </c>
      <c r="F1273" s="72" t="s">
        <v>86</v>
      </c>
      <c r="G1273" s="72" t="s">
        <v>467</v>
      </c>
      <c r="H1273" s="482" t="s">
        <v>196</v>
      </c>
      <c r="I1273" s="537">
        <v>10.339</v>
      </c>
      <c r="J1273" s="526"/>
      <c r="K1273" s="333">
        <f t="shared" si="57"/>
        <v>200</v>
      </c>
      <c r="L1273" s="534">
        <v>200</v>
      </c>
      <c r="M1273" s="540"/>
      <c r="N1273" s="247" t="e">
        <f>IF(L1273="nio",0,IF(L1273&gt;0,L1273*I1273/P1273,0))*VLOOKUP(B1273,'2-Kosten per locatie'!$A$14:$C$31,3,FALSE)</f>
        <v>#DIV/0!</v>
      </c>
      <c r="O1273" s="247">
        <f>IF(M1273&gt;0,M1273*I1273/Q1273,0)*VLOOKUP(B1273,'2-Kosten per locatie'!$A$14:$C$31,3,FALSE)</f>
        <v>0</v>
      </c>
      <c r="P1273" s="334">
        <f>IF(L1273="nio",0,IF(L1273&gt;0,VLOOKUP(F1273,'3-Productie normen'!A:O,VLOOKUP(L1273,'3-Productie normen'!$B$38:$C$48,2,FALSE),FALSE)))*J1273</f>
        <v>0</v>
      </c>
      <c r="Q1273" s="334">
        <f t="shared" si="58"/>
        <v>0</v>
      </c>
      <c r="R1273" s="335" t="str">
        <f>VLOOKUP(F1273,'3-Productie normen'!A:P,16,FALSE)</f>
        <v>V</v>
      </c>
      <c r="S1273" s="335"/>
      <c r="U1273" s="336">
        <f t="shared" si="59"/>
        <v>2067.8000000000002</v>
      </c>
      <c r="V1273" s="2"/>
    </row>
    <row r="1274" spans="1:22" ht="14.1" customHeight="1">
      <c r="A1274" s="75">
        <v>1274</v>
      </c>
      <c r="B1274" s="72" t="s">
        <v>40</v>
      </c>
      <c r="C1274" s="539" t="s">
        <v>135</v>
      </c>
      <c r="D1274" s="415"/>
      <c r="E1274" s="72" t="s">
        <v>605</v>
      </c>
      <c r="F1274" s="72" t="s">
        <v>86</v>
      </c>
      <c r="G1274" s="72" t="s">
        <v>467</v>
      </c>
      <c r="H1274" s="482" t="s">
        <v>196</v>
      </c>
      <c r="I1274" s="537">
        <v>2.4254000000000002</v>
      </c>
      <c r="J1274" s="526"/>
      <c r="K1274" s="333">
        <f t="shared" si="57"/>
        <v>200</v>
      </c>
      <c r="L1274" s="534">
        <v>200</v>
      </c>
      <c r="M1274" s="540"/>
      <c r="N1274" s="247" t="e">
        <f>IF(L1274="nio",0,IF(L1274&gt;0,L1274*I1274/P1274,0))*VLOOKUP(B1274,'2-Kosten per locatie'!$A$14:$C$31,3,FALSE)</f>
        <v>#DIV/0!</v>
      </c>
      <c r="O1274" s="247">
        <f>IF(M1274&gt;0,M1274*I1274/Q1274,0)*VLOOKUP(B1274,'2-Kosten per locatie'!$A$14:$C$31,3,FALSE)</f>
        <v>0</v>
      </c>
      <c r="P1274" s="334">
        <f>IF(L1274="nio",0,IF(L1274&gt;0,VLOOKUP(F1274,'3-Productie normen'!A:O,VLOOKUP(L1274,'3-Productie normen'!$B$38:$C$48,2,FALSE),FALSE)))*J1274</f>
        <v>0</v>
      </c>
      <c r="Q1274" s="334">
        <f t="shared" si="58"/>
        <v>0</v>
      </c>
      <c r="R1274" s="335" t="str">
        <f>VLOOKUP(F1274,'3-Productie normen'!A:P,16,FALSE)</f>
        <v>V</v>
      </c>
      <c r="S1274" s="335"/>
      <c r="U1274" s="336">
        <f t="shared" si="59"/>
        <v>485.08000000000004</v>
      </c>
      <c r="V1274" s="2"/>
    </row>
    <row r="1275" spans="1:22" ht="14.1" customHeight="1">
      <c r="A1275" s="75">
        <v>1275</v>
      </c>
      <c r="B1275" s="72" t="s">
        <v>40</v>
      </c>
      <c r="C1275" s="539" t="s">
        <v>135</v>
      </c>
      <c r="D1275" s="415"/>
      <c r="E1275" s="72" t="s">
        <v>605</v>
      </c>
      <c r="F1275" s="72" t="s">
        <v>86</v>
      </c>
      <c r="G1275" s="72" t="s">
        <v>467</v>
      </c>
      <c r="H1275" s="482" t="s">
        <v>196</v>
      </c>
      <c r="I1275" s="537">
        <v>3.1808000000000001</v>
      </c>
      <c r="J1275" s="526"/>
      <c r="K1275" s="333">
        <f t="shared" si="57"/>
        <v>200</v>
      </c>
      <c r="L1275" s="534">
        <v>200</v>
      </c>
      <c r="M1275" s="540"/>
      <c r="N1275" s="247" t="e">
        <f>IF(L1275="nio",0,IF(L1275&gt;0,L1275*I1275/P1275,0))*VLOOKUP(B1275,'2-Kosten per locatie'!$A$14:$C$31,3,FALSE)</f>
        <v>#DIV/0!</v>
      </c>
      <c r="O1275" s="247">
        <f>IF(M1275&gt;0,M1275*I1275/Q1275,0)*VLOOKUP(B1275,'2-Kosten per locatie'!$A$14:$C$31,3,FALSE)</f>
        <v>0</v>
      </c>
      <c r="P1275" s="334">
        <f>IF(L1275="nio",0,IF(L1275&gt;0,VLOOKUP(F1275,'3-Productie normen'!A:O,VLOOKUP(L1275,'3-Productie normen'!$B$38:$C$48,2,FALSE),FALSE)))*J1275</f>
        <v>0</v>
      </c>
      <c r="Q1275" s="334">
        <f t="shared" si="58"/>
        <v>0</v>
      </c>
      <c r="R1275" s="335" t="str">
        <f>VLOOKUP(F1275,'3-Productie normen'!A:P,16,FALSE)</f>
        <v>V</v>
      </c>
      <c r="S1275" s="335"/>
      <c r="U1275" s="336">
        <f t="shared" si="59"/>
        <v>636.16</v>
      </c>
      <c r="V1275" s="2"/>
    </row>
    <row r="1276" spans="1:22" ht="14.1" customHeight="1">
      <c r="A1276" s="75">
        <v>1276</v>
      </c>
      <c r="B1276" s="72" t="s">
        <v>40</v>
      </c>
      <c r="C1276" s="539" t="s">
        <v>135</v>
      </c>
      <c r="D1276" s="415"/>
      <c r="E1276" s="72" t="s">
        <v>605</v>
      </c>
      <c r="F1276" s="72" t="s">
        <v>86</v>
      </c>
      <c r="G1276" s="72" t="s">
        <v>467</v>
      </c>
      <c r="H1276" s="482" t="s">
        <v>196</v>
      </c>
      <c r="I1276" s="537">
        <v>4.5395999999999992</v>
      </c>
      <c r="J1276" s="526"/>
      <c r="K1276" s="333">
        <f t="shared" si="57"/>
        <v>200</v>
      </c>
      <c r="L1276" s="534">
        <v>200</v>
      </c>
      <c r="M1276" s="540"/>
      <c r="N1276" s="247" t="e">
        <f>IF(L1276="nio",0,IF(L1276&gt;0,L1276*I1276/P1276,0))*VLOOKUP(B1276,'2-Kosten per locatie'!$A$14:$C$31,3,FALSE)</f>
        <v>#DIV/0!</v>
      </c>
      <c r="O1276" s="247">
        <f>IF(M1276&gt;0,M1276*I1276/Q1276,0)*VLOOKUP(B1276,'2-Kosten per locatie'!$A$14:$C$31,3,FALSE)</f>
        <v>0</v>
      </c>
      <c r="P1276" s="334">
        <f>IF(L1276="nio",0,IF(L1276&gt;0,VLOOKUP(F1276,'3-Productie normen'!A:O,VLOOKUP(L1276,'3-Productie normen'!$B$38:$C$48,2,FALSE),FALSE)))*J1276</f>
        <v>0</v>
      </c>
      <c r="Q1276" s="334">
        <f t="shared" si="58"/>
        <v>0</v>
      </c>
      <c r="R1276" s="335" t="str">
        <f>VLOOKUP(F1276,'3-Productie normen'!A:P,16,FALSE)</f>
        <v>V</v>
      </c>
      <c r="S1276" s="335"/>
      <c r="U1276" s="336">
        <f t="shared" si="59"/>
        <v>907.91999999999985</v>
      </c>
      <c r="V1276" s="2"/>
    </row>
    <row r="1277" spans="1:22" ht="14.1" customHeight="1">
      <c r="A1277" s="75">
        <v>1277</v>
      </c>
      <c r="B1277" s="72" t="s">
        <v>40</v>
      </c>
      <c r="C1277" s="539" t="s">
        <v>135</v>
      </c>
      <c r="D1277" s="415"/>
      <c r="E1277" s="72" t="s">
        <v>680</v>
      </c>
      <c r="F1277" s="300" t="s">
        <v>100</v>
      </c>
      <c r="G1277" s="72" t="s">
        <v>467</v>
      </c>
      <c r="H1277" s="482" t="s">
        <v>196</v>
      </c>
      <c r="I1277" s="537">
        <v>33.31</v>
      </c>
      <c r="J1277" s="526"/>
      <c r="K1277" s="333">
        <f t="shared" si="57"/>
        <v>0</v>
      </c>
      <c r="L1277" s="534" t="s">
        <v>147</v>
      </c>
      <c r="M1277" s="540"/>
      <c r="N1277" s="247">
        <f>IF(L1277="nio",0,IF(L1277&gt;0,L1277*I1277/P1277,0))*VLOOKUP(B1277,'2-Kosten per locatie'!$A$14:$C$31,3,FALSE)</f>
        <v>0</v>
      </c>
      <c r="O1277" s="247">
        <f>IF(M1277&gt;0,M1277*I1277/Q1277,0)*VLOOKUP(B1277,'2-Kosten per locatie'!$A$14:$C$31,3,FALSE)</f>
        <v>0</v>
      </c>
      <c r="P1277" s="334">
        <f>IF(L1277="nio",0,IF(L1277&gt;0,VLOOKUP(F1277,'3-Productie normen'!A:O,VLOOKUP(L1277,'3-Productie normen'!$B$38:$C$48,2,FALSE),FALSE)))*J1277</f>
        <v>0</v>
      </c>
      <c r="Q1277" s="334">
        <f t="shared" si="58"/>
        <v>0</v>
      </c>
      <c r="R1277" s="335" t="str">
        <f>VLOOKUP(F1277,'3-Productie normen'!A:P,16,FALSE)</f>
        <v>nvt</v>
      </c>
      <c r="S1277" s="335"/>
      <c r="U1277" s="336">
        <f t="shared" si="59"/>
        <v>0</v>
      </c>
      <c r="V1277" s="2"/>
    </row>
    <row r="1278" spans="1:22" ht="14.1" customHeight="1">
      <c r="A1278" s="75">
        <v>1278</v>
      </c>
      <c r="B1278" s="72" t="s">
        <v>40</v>
      </c>
      <c r="C1278" s="539" t="s">
        <v>135</v>
      </c>
      <c r="D1278" s="415"/>
      <c r="E1278" s="72" t="s">
        <v>613</v>
      </c>
      <c r="F1278" s="72" t="s">
        <v>95</v>
      </c>
      <c r="G1278" s="72" t="s">
        <v>467</v>
      </c>
      <c r="H1278" s="482" t="s">
        <v>187</v>
      </c>
      <c r="I1278" s="537">
        <v>3.6450000000000005</v>
      </c>
      <c r="J1278" s="526"/>
      <c r="K1278" s="333">
        <f t="shared" si="57"/>
        <v>200</v>
      </c>
      <c r="L1278" s="534">
        <v>200</v>
      </c>
      <c r="M1278" s="540"/>
      <c r="N1278" s="247" t="e">
        <f>IF(L1278="nio",0,IF(L1278&gt;0,L1278*I1278/P1278,0))*VLOOKUP(B1278,'2-Kosten per locatie'!$A$14:$C$31,3,FALSE)</f>
        <v>#DIV/0!</v>
      </c>
      <c r="O1278" s="247">
        <f>IF(M1278&gt;0,M1278*I1278/Q1278,0)*VLOOKUP(B1278,'2-Kosten per locatie'!$A$14:$C$31,3,FALSE)</f>
        <v>0</v>
      </c>
      <c r="P1278" s="334">
        <f>IF(L1278="nio",0,IF(L1278&gt;0,VLOOKUP(F1278,'3-Productie normen'!A:O,VLOOKUP(L1278,'3-Productie normen'!$B$38:$C$48,2,FALSE),FALSE)))*J1278</f>
        <v>0</v>
      </c>
      <c r="Q1278" s="334">
        <f t="shared" si="58"/>
        <v>0</v>
      </c>
      <c r="R1278" s="335" t="str">
        <f>VLOOKUP(F1278,'3-Productie normen'!A:P,16,FALSE)</f>
        <v>S</v>
      </c>
      <c r="S1278" s="335"/>
      <c r="U1278" s="336">
        <f t="shared" si="59"/>
        <v>729.00000000000011</v>
      </c>
      <c r="V1278" s="2"/>
    </row>
    <row r="1279" spans="1:22" ht="14.1" customHeight="1">
      <c r="A1279" s="75">
        <v>1279</v>
      </c>
      <c r="B1279" s="72" t="s">
        <v>40</v>
      </c>
      <c r="C1279" s="539" t="s">
        <v>135</v>
      </c>
      <c r="D1279" s="415"/>
      <c r="E1279" s="72" t="s">
        <v>613</v>
      </c>
      <c r="F1279" s="72" t="s">
        <v>95</v>
      </c>
      <c r="G1279" s="72" t="s">
        <v>467</v>
      </c>
      <c r="H1279" s="482" t="s">
        <v>187</v>
      </c>
      <c r="I1279" s="537">
        <v>3.6450000000000005</v>
      </c>
      <c r="J1279" s="526"/>
      <c r="K1279" s="333">
        <f t="shared" si="57"/>
        <v>200</v>
      </c>
      <c r="L1279" s="534">
        <v>200</v>
      </c>
      <c r="M1279" s="540"/>
      <c r="N1279" s="247" t="e">
        <f>IF(L1279="nio",0,IF(L1279&gt;0,L1279*I1279/P1279,0))*VLOOKUP(B1279,'2-Kosten per locatie'!$A$14:$C$31,3,FALSE)</f>
        <v>#DIV/0!</v>
      </c>
      <c r="O1279" s="247">
        <f>IF(M1279&gt;0,M1279*I1279/Q1279,0)*VLOOKUP(B1279,'2-Kosten per locatie'!$A$14:$C$31,3,FALSE)</f>
        <v>0</v>
      </c>
      <c r="P1279" s="334">
        <f>IF(L1279="nio",0,IF(L1279&gt;0,VLOOKUP(F1279,'3-Productie normen'!A:O,VLOOKUP(L1279,'3-Productie normen'!$B$38:$C$48,2,FALSE),FALSE)))*J1279</f>
        <v>0</v>
      </c>
      <c r="Q1279" s="334">
        <f t="shared" si="58"/>
        <v>0</v>
      </c>
      <c r="R1279" s="335" t="str">
        <f>VLOOKUP(F1279,'3-Productie normen'!A:P,16,FALSE)</f>
        <v>S</v>
      </c>
      <c r="S1279" s="335"/>
      <c r="U1279" s="336">
        <f t="shared" si="59"/>
        <v>729.00000000000011</v>
      </c>
      <c r="V1279" s="2"/>
    </row>
    <row r="1280" spans="1:22" ht="14.1" customHeight="1">
      <c r="A1280" s="75">
        <v>1280</v>
      </c>
      <c r="B1280" s="72" t="s">
        <v>40</v>
      </c>
      <c r="C1280" s="539" t="s">
        <v>135</v>
      </c>
      <c r="D1280" s="415"/>
      <c r="E1280" s="72" t="s">
        <v>881</v>
      </c>
      <c r="F1280" s="300" t="s">
        <v>100</v>
      </c>
      <c r="G1280" s="72" t="s">
        <v>467</v>
      </c>
      <c r="H1280" s="482" t="s">
        <v>196</v>
      </c>
      <c r="I1280" s="537">
        <v>5.0599999999999996</v>
      </c>
      <c r="J1280" s="526"/>
      <c r="K1280" s="333">
        <f t="shared" si="57"/>
        <v>0</v>
      </c>
      <c r="L1280" s="534" t="s">
        <v>147</v>
      </c>
      <c r="M1280" s="540"/>
      <c r="N1280" s="247">
        <f>IF(L1280="nio",0,IF(L1280&gt;0,L1280*I1280/P1280,0))*VLOOKUP(B1280,'2-Kosten per locatie'!$A$14:$C$31,3,FALSE)</f>
        <v>0</v>
      </c>
      <c r="O1280" s="247">
        <f>IF(M1280&gt;0,M1280*I1280/Q1280,0)*VLOOKUP(B1280,'2-Kosten per locatie'!$A$14:$C$31,3,FALSE)</f>
        <v>0</v>
      </c>
      <c r="P1280" s="334">
        <f>IF(L1280="nio",0,IF(L1280&gt;0,VLOOKUP(F1280,'3-Productie normen'!A:O,VLOOKUP(L1280,'3-Productie normen'!$B$38:$C$48,2,FALSE),FALSE)))*J1280</f>
        <v>0</v>
      </c>
      <c r="Q1280" s="334">
        <f t="shared" si="58"/>
        <v>0</v>
      </c>
      <c r="R1280" s="335" t="str">
        <f>VLOOKUP(F1280,'3-Productie normen'!A:P,16,FALSE)</f>
        <v>nvt</v>
      </c>
      <c r="S1280" s="335"/>
      <c r="U1280" s="336">
        <f t="shared" si="59"/>
        <v>0</v>
      </c>
      <c r="V1280" s="2"/>
    </row>
    <row r="1281" spans="1:23" ht="14.1" customHeight="1">
      <c r="A1281" s="75">
        <v>1281</v>
      </c>
      <c r="B1281" s="72" t="s">
        <v>40</v>
      </c>
      <c r="C1281" s="539" t="s">
        <v>135</v>
      </c>
      <c r="D1281" s="415"/>
      <c r="E1281" s="72" t="s">
        <v>97</v>
      </c>
      <c r="F1281" s="72" t="s">
        <v>97</v>
      </c>
      <c r="G1281" s="72" t="s">
        <v>467</v>
      </c>
      <c r="H1281" s="482" t="s">
        <v>196</v>
      </c>
      <c r="I1281" s="537">
        <v>6</v>
      </c>
      <c r="J1281" s="526"/>
      <c r="K1281" s="333">
        <f t="shared" si="57"/>
        <v>200</v>
      </c>
      <c r="L1281" s="534">
        <v>200</v>
      </c>
      <c r="M1281" s="540"/>
      <c r="N1281" s="247" t="e">
        <f>IF(L1281="nio",0,IF(L1281&gt;0,L1281*I1281/P1281,0))*VLOOKUP(B1281,'2-Kosten per locatie'!$A$14:$C$31,3,FALSE)</f>
        <v>#DIV/0!</v>
      </c>
      <c r="O1281" s="247">
        <f>IF(M1281&gt;0,M1281*I1281/Q1281,0)*VLOOKUP(B1281,'2-Kosten per locatie'!$A$14:$C$31,3,FALSE)</f>
        <v>0</v>
      </c>
      <c r="P1281" s="334">
        <f>IF(L1281="nio",0,IF(L1281&gt;0,VLOOKUP(F1281,'3-Productie normen'!A:O,VLOOKUP(L1281,'3-Productie normen'!$B$38:$C$48,2,FALSE),FALSE)))*J1281</f>
        <v>0</v>
      </c>
      <c r="Q1281" s="334">
        <f t="shared" si="58"/>
        <v>0</v>
      </c>
      <c r="R1281" s="335" t="str">
        <f>VLOOKUP(F1281,'3-Productie normen'!A:P,16,FALSE)</f>
        <v>V</v>
      </c>
      <c r="S1281" s="335"/>
      <c r="U1281" s="336">
        <f t="shared" si="59"/>
        <v>1200</v>
      </c>
      <c r="V1281" s="2"/>
    </row>
    <row r="1282" spans="1:23" ht="14.1" customHeight="1">
      <c r="A1282" s="75">
        <v>1282</v>
      </c>
      <c r="B1282" s="72" t="s">
        <v>43</v>
      </c>
      <c r="C1282" s="539" t="s">
        <v>135</v>
      </c>
      <c r="D1282" s="415" t="s">
        <v>1639</v>
      </c>
      <c r="E1282" s="72" t="s">
        <v>1640</v>
      </c>
      <c r="F1282" s="72" t="s">
        <v>92</v>
      </c>
      <c r="G1282" s="72" t="s">
        <v>186</v>
      </c>
      <c r="H1282" s="482" t="s">
        <v>196</v>
      </c>
      <c r="I1282" s="537">
        <v>20</v>
      </c>
      <c r="J1282" s="526"/>
      <c r="K1282" s="333">
        <f t="shared" si="57"/>
        <v>40</v>
      </c>
      <c r="L1282" s="534">
        <v>40</v>
      </c>
      <c r="M1282" s="540"/>
      <c r="N1282" s="247" t="e">
        <f>IF(L1282="nio",0,IF(L1282&gt;0,L1282*I1282/P1282,0))*VLOOKUP(B1282,'2-Kosten per locatie'!$A$14:$C$31,3,FALSE)</f>
        <v>#DIV/0!</v>
      </c>
      <c r="O1282" s="247">
        <f>IF(M1282&gt;0,M1282*I1282/Q1282,0)*VLOOKUP(B1282,'2-Kosten per locatie'!$A$14:$C$31,3,FALSE)</f>
        <v>0</v>
      </c>
      <c r="P1282" s="334">
        <f>IF(L1282="nio",0,IF(L1282&gt;0,VLOOKUP(F1282,'3-Productie normen'!A:O,VLOOKUP(L1282,'3-Productie normen'!$B$38:$C$48,2,FALSE),FALSE)))*J1282</f>
        <v>0</v>
      </c>
      <c r="Q1282" s="334">
        <f t="shared" si="58"/>
        <v>0</v>
      </c>
      <c r="R1282" s="335" t="str">
        <f>VLOOKUP(F1282,'3-Productie normen'!A:P,16,FALSE)</f>
        <v>V</v>
      </c>
      <c r="S1282" s="335"/>
      <c r="U1282" s="336">
        <f t="shared" si="59"/>
        <v>800</v>
      </c>
      <c r="V1282" s="2"/>
      <c r="W1282" s="529"/>
    </row>
    <row r="1283" spans="1:23" ht="14.1" customHeight="1">
      <c r="A1283" s="75">
        <v>1283</v>
      </c>
      <c r="B1283" s="72" t="s">
        <v>43</v>
      </c>
      <c r="C1283" s="539" t="s">
        <v>135</v>
      </c>
      <c r="D1283" s="415" t="s">
        <v>1639</v>
      </c>
      <c r="E1283" s="72" t="s">
        <v>886</v>
      </c>
      <c r="F1283" s="72" t="s">
        <v>76</v>
      </c>
      <c r="G1283" s="72" t="s">
        <v>186</v>
      </c>
      <c r="H1283" s="482" t="s">
        <v>196</v>
      </c>
      <c r="I1283" s="537">
        <v>153.19999999999999</v>
      </c>
      <c r="J1283" s="526"/>
      <c r="K1283" s="333">
        <f t="shared" si="57"/>
        <v>40</v>
      </c>
      <c r="L1283" s="534">
        <v>40</v>
      </c>
      <c r="M1283" s="540"/>
      <c r="N1283" s="247" t="e">
        <f>IF(L1283="nio",0,IF(L1283&gt;0,L1283*I1283/P1283,0))*VLOOKUP(B1283,'2-Kosten per locatie'!$A$14:$C$31,3,FALSE)</f>
        <v>#DIV/0!</v>
      </c>
      <c r="O1283" s="247">
        <f>IF(M1283&gt;0,M1283*I1283/Q1283,0)*VLOOKUP(B1283,'2-Kosten per locatie'!$A$14:$C$31,3,FALSE)</f>
        <v>0</v>
      </c>
      <c r="P1283" s="334">
        <f>IF(L1283="nio",0,IF(L1283&gt;0,VLOOKUP(F1283,'3-Productie normen'!A:O,VLOOKUP(L1283,'3-Productie normen'!$B$38:$C$48,2,FALSE),FALSE)))*J1283</f>
        <v>0</v>
      </c>
      <c r="Q1283" s="334">
        <f t="shared" si="58"/>
        <v>0</v>
      </c>
      <c r="R1283" s="335" t="str">
        <f>VLOOKUP(F1283,'3-Productie normen'!A:P,16,FALSE)</f>
        <v>B</v>
      </c>
      <c r="S1283" s="335"/>
      <c r="U1283" s="336">
        <f t="shared" si="59"/>
        <v>6128</v>
      </c>
      <c r="V1283" s="2"/>
      <c r="W1283" s="529"/>
    </row>
    <row r="1284" spans="1:23" ht="14.1" customHeight="1">
      <c r="A1284" s="75">
        <v>1284</v>
      </c>
      <c r="B1284" s="72" t="s">
        <v>43</v>
      </c>
      <c r="C1284" s="539" t="s">
        <v>135</v>
      </c>
      <c r="D1284" s="415" t="s">
        <v>1639</v>
      </c>
      <c r="E1284" s="72" t="s">
        <v>886</v>
      </c>
      <c r="F1284" s="300" t="s">
        <v>100</v>
      </c>
      <c r="G1284" s="72" t="s">
        <v>186</v>
      </c>
      <c r="H1284" s="482" t="s">
        <v>196</v>
      </c>
      <c r="I1284" s="537">
        <v>20</v>
      </c>
      <c r="J1284" s="526"/>
      <c r="K1284" s="333">
        <f t="shared" ref="K1284:K1347" si="60">SUM(L1284:M1284)</f>
        <v>0</v>
      </c>
      <c r="L1284" s="534" t="s">
        <v>147</v>
      </c>
      <c r="M1284" s="534"/>
      <c r="N1284" s="247">
        <f>IF(L1284="nio",0,IF(L1284&gt;0,L1284*I1284/P1284,0))*VLOOKUP(B1284,'2-Kosten per locatie'!$A$14:$C$31,3,FALSE)</f>
        <v>0</v>
      </c>
      <c r="O1284" s="247">
        <f>IF(M1284&gt;0,M1284*I1284/Q1284,0)*VLOOKUP(B1284,'2-Kosten per locatie'!$A$14:$C$31,3,FALSE)</f>
        <v>0</v>
      </c>
      <c r="P1284" s="334">
        <f>IF(L1284="nio",0,IF(L1284&gt;0,VLOOKUP(F1284,'3-Productie normen'!A:O,VLOOKUP(L1284,'3-Productie normen'!$B$38:$C$48,2,FALSE),FALSE)))*J1284</f>
        <v>0</v>
      </c>
      <c r="Q1284" s="334">
        <f t="shared" ref="Q1284:Q1347" si="61">IF(M1284&gt;0,P1284*$Q$8,0)</f>
        <v>0</v>
      </c>
      <c r="R1284" s="335" t="str">
        <f>VLOOKUP(F1284,'3-Productie normen'!A:P,16,FALSE)</f>
        <v>nvt</v>
      </c>
      <c r="S1284" s="335"/>
      <c r="U1284" s="336">
        <f t="shared" ref="U1284:U1347" si="62">K1284*I1284</f>
        <v>0</v>
      </c>
      <c r="V1284" s="2"/>
      <c r="W1284" s="529"/>
    </row>
    <row r="1285" spans="1:23" ht="14.1" customHeight="1">
      <c r="A1285" s="75">
        <v>1285</v>
      </c>
      <c r="B1285" s="72" t="s">
        <v>43</v>
      </c>
      <c r="C1285" s="539" t="s">
        <v>135</v>
      </c>
      <c r="D1285" s="415" t="s">
        <v>1641</v>
      </c>
      <c r="E1285" s="72" t="s">
        <v>146</v>
      </c>
      <c r="F1285" s="300" t="s">
        <v>100</v>
      </c>
      <c r="G1285" s="72" t="s">
        <v>186</v>
      </c>
      <c r="H1285" s="482" t="s">
        <v>196</v>
      </c>
      <c r="I1285" s="537">
        <v>8.4</v>
      </c>
      <c r="J1285" s="526"/>
      <c r="K1285" s="333">
        <f t="shared" si="60"/>
        <v>0</v>
      </c>
      <c r="L1285" s="534" t="s">
        <v>147</v>
      </c>
      <c r="M1285" s="534"/>
      <c r="N1285" s="247">
        <f>IF(L1285="nio",0,IF(L1285&gt;0,L1285*I1285/P1285,0))*VLOOKUP(B1285,'2-Kosten per locatie'!$A$14:$C$31,3,FALSE)</f>
        <v>0</v>
      </c>
      <c r="O1285" s="247">
        <f>IF(M1285&gt;0,M1285*I1285/Q1285,0)*VLOOKUP(B1285,'2-Kosten per locatie'!$A$14:$C$31,3,FALSE)</f>
        <v>0</v>
      </c>
      <c r="P1285" s="334">
        <f>IF(L1285="nio",0,IF(L1285&gt;0,VLOOKUP(F1285,'3-Productie normen'!A:O,VLOOKUP(L1285,'3-Productie normen'!$B$38:$C$48,2,FALSE),FALSE)))*J1285</f>
        <v>0</v>
      </c>
      <c r="Q1285" s="334">
        <f t="shared" si="61"/>
        <v>0</v>
      </c>
      <c r="R1285" s="335" t="str">
        <f>VLOOKUP(F1285,'3-Productie normen'!A:P,16,FALSE)</f>
        <v>nvt</v>
      </c>
      <c r="S1285" s="335"/>
      <c r="U1285" s="336">
        <f t="shared" si="62"/>
        <v>0</v>
      </c>
      <c r="V1285" s="2"/>
      <c r="W1285" s="529"/>
    </row>
    <row r="1286" spans="1:23" ht="14.1" customHeight="1">
      <c r="A1286" s="75">
        <v>1286</v>
      </c>
      <c r="B1286" s="72" t="s">
        <v>43</v>
      </c>
      <c r="C1286" s="539" t="s">
        <v>135</v>
      </c>
      <c r="D1286" s="415" t="s">
        <v>1642</v>
      </c>
      <c r="E1286" s="72" t="s">
        <v>146</v>
      </c>
      <c r="F1286" s="300" t="s">
        <v>100</v>
      </c>
      <c r="G1286" s="72" t="s">
        <v>186</v>
      </c>
      <c r="H1286" s="482" t="s">
        <v>196</v>
      </c>
      <c r="I1286" s="537">
        <v>5.5</v>
      </c>
      <c r="J1286" s="526"/>
      <c r="K1286" s="333">
        <f t="shared" si="60"/>
        <v>0</v>
      </c>
      <c r="L1286" s="534" t="s">
        <v>147</v>
      </c>
      <c r="M1286" s="534"/>
      <c r="N1286" s="247">
        <f>IF(L1286="nio",0,IF(L1286&gt;0,L1286*I1286/P1286,0))*VLOOKUP(B1286,'2-Kosten per locatie'!$A$14:$C$31,3,FALSE)</f>
        <v>0</v>
      </c>
      <c r="O1286" s="247">
        <f>IF(M1286&gt;0,M1286*I1286/Q1286,0)*VLOOKUP(B1286,'2-Kosten per locatie'!$A$14:$C$31,3,FALSE)</f>
        <v>0</v>
      </c>
      <c r="P1286" s="334">
        <f>IF(L1286="nio",0,IF(L1286&gt;0,VLOOKUP(F1286,'3-Productie normen'!A:O,VLOOKUP(L1286,'3-Productie normen'!$B$38:$C$48,2,FALSE),FALSE)))*J1286</f>
        <v>0</v>
      </c>
      <c r="Q1286" s="334">
        <f t="shared" si="61"/>
        <v>0</v>
      </c>
      <c r="R1286" s="335" t="str">
        <f>VLOOKUP(F1286,'3-Productie normen'!A:P,16,FALSE)</f>
        <v>nvt</v>
      </c>
      <c r="S1286" s="335"/>
      <c r="U1286" s="336">
        <f t="shared" si="62"/>
        <v>0</v>
      </c>
      <c r="V1286" s="2"/>
      <c r="W1286" s="529"/>
    </row>
    <row r="1287" spans="1:23" ht="14.1" customHeight="1">
      <c r="A1287" s="75">
        <v>1287</v>
      </c>
      <c r="B1287" s="72" t="s">
        <v>43</v>
      </c>
      <c r="C1287" s="539" t="s">
        <v>135</v>
      </c>
      <c r="D1287" s="415" t="s">
        <v>1643</v>
      </c>
      <c r="E1287" s="72" t="s">
        <v>1644</v>
      </c>
      <c r="F1287" s="300" t="s">
        <v>100</v>
      </c>
      <c r="G1287" s="72" t="s">
        <v>186</v>
      </c>
      <c r="H1287" s="482" t="s">
        <v>196</v>
      </c>
      <c r="I1287" s="537">
        <v>5.2</v>
      </c>
      <c r="J1287" s="526"/>
      <c r="K1287" s="333">
        <f t="shared" si="60"/>
        <v>0</v>
      </c>
      <c r="L1287" s="534" t="s">
        <v>147</v>
      </c>
      <c r="M1287" s="540"/>
      <c r="N1287" s="247">
        <f>IF(L1287="nio",0,IF(L1287&gt;0,L1287*I1287/P1287,0))*VLOOKUP(B1287,'2-Kosten per locatie'!$A$14:$C$31,3,FALSE)</f>
        <v>0</v>
      </c>
      <c r="O1287" s="247">
        <f>IF(M1287&gt;0,M1287*I1287/Q1287,0)*VLOOKUP(B1287,'2-Kosten per locatie'!$A$14:$C$31,3,FALSE)</f>
        <v>0</v>
      </c>
      <c r="P1287" s="334">
        <f>IF(L1287="nio",0,IF(L1287&gt;0,VLOOKUP(F1287,'3-Productie normen'!A:O,VLOOKUP(L1287,'3-Productie normen'!$B$38:$C$48,2,FALSE),FALSE)))*J1287</f>
        <v>0</v>
      </c>
      <c r="Q1287" s="334">
        <f t="shared" si="61"/>
        <v>0</v>
      </c>
      <c r="R1287" s="335" t="str">
        <f>VLOOKUP(F1287,'3-Productie normen'!A:P,16,FALSE)</f>
        <v>nvt</v>
      </c>
      <c r="S1287" s="335"/>
      <c r="U1287" s="336">
        <f t="shared" si="62"/>
        <v>0</v>
      </c>
      <c r="V1287" s="2"/>
      <c r="W1287" s="529"/>
    </row>
    <row r="1288" spans="1:23" ht="14.1" customHeight="1">
      <c r="A1288" s="75">
        <v>1288</v>
      </c>
      <c r="B1288" s="72" t="s">
        <v>43</v>
      </c>
      <c r="C1288" s="539" t="s">
        <v>135</v>
      </c>
      <c r="D1288" s="415" t="s">
        <v>1645</v>
      </c>
      <c r="E1288" s="72" t="s">
        <v>1646</v>
      </c>
      <c r="F1288" s="300" t="s">
        <v>100</v>
      </c>
      <c r="G1288" s="72" t="s">
        <v>186</v>
      </c>
      <c r="H1288" s="482" t="s">
        <v>196</v>
      </c>
      <c r="I1288" s="537">
        <v>29.2</v>
      </c>
      <c r="J1288" s="526"/>
      <c r="K1288" s="333">
        <f t="shared" si="60"/>
        <v>0</v>
      </c>
      <c r="L1288" s="534" t="s">
        <v>147</v>
      </c>
      <c r="M1288" s="540"/>
      <c r="N1288" s="247">
        <f>IF(L1288="nio",0,IF(L1288&gt;0,L1288*I1288/P1288,0))*VLOOKUP(B1288,'2-Kosten per locatie'!$A$14:$C$31,3,FALSE)</f>
        <v>0</v>
      </c>
      <c r="O1288" s="247">
        <f>IF(M1288&gt;0,M1288*I1288/Q1288,0)*VLOOKUP(B1288,'2-Kosten per locatie'!$A$14:$C$31,3,FALSE)</f>
        <v>0</v>
      </c>
      <c r="P1288" s="334">
        <f>IF(L1288="nio",0,IF(L1288&gt;0,VLOOKUP(F1288,'3-Productie normen'!A:O,VLOOKUP(L1288,'3-Productie normen'!$B$38:$C$48,2,FALSE),FALSE)))*J1288</f>
        <v>0</v>
      </c>
      <c r="Q1288" s="334">
        <f t="shared" si="61"/>
        <v>0</v>
      </c>
      <c r="R1288" s="335" t="str">
        <f>VLOOKUP(F1288,'3-Productie normen'!A:P,16,FALSE)</f>
        <v>nvt</v>
      </c>
      <c r="S1288" s="335"/>
      <c r="U1288" s="336">
        <f t="shared" si="62"/>
        <v>0</v>
      </c>
      <c r="V1288" s="2"/>
      <c r="W1288" s="529"/>
    </row>
    <row r="1289" spans="1:23" ht="14.1" customHeight="1">
      <c r="A1289" s="75">
        <v>1289</v>
      </c>
      <c r="B1289" s="72" t="s">
        <v>43</v>
      </c>
      <c r="C1289" s="539" t="s">
        <v>135</v>
      </c>
      <c r="D1289" s="415" t="s">
        <v>1647</v>
      </c>
      <c r="E1289" s="72" t="s">
        <v>1648</v>
      </c>
      <c r="F1289" s="300" t="s">
        <v>100</v>
      </c>
      <c r="G1289" s="72" t="s">
        <v>186</v>
      </c>
      <c r="H1289" s="482" t="s">
        <v>196</v>
      </c>
      <c r="I1289" s="537">
        <v>2.2999999999999998</v>
      </c>
      <c r="J1289" s="526"/>
      <c r="K1289" s="333">
        <f t="shared" si="60"/>
        <v>0</v>
      </c>
      <c r="L1289" s="534" t="s">
        <v>147</v>
      </c>
      <c r="M1289" s="540"/>
      <c r="N1289" s="247">
        <f>IF(L1289="nio",0,IF(L1289&gt;0,L1289*I1289/P1289,0))*VLOOKUP(B1289,'2-Kosten per locatie'!$A$14:$C$31,3,FALSE)</f>
        <v>0</v>
      </c>
      <c r="O1289" s="247">
        <f>IF(M1289&gt;0,M1289*I1289/Q1289,0)*VLOOKUP(B1289,'2-Kosten per locatie'!$A$14:$C$31,3,FALSE)</f>
        <v>0</v>
      </c>
      <c r="P1289" s="334">
        <f>IF(L1289="nio",0,IF(L1289&gt;0,VLOOKUP(F1289,'3-Productie normen'!A:O,VLOOKUP(L1289,'3-Productie normen'!$B$38:$C$48,2,FALSE),FALSE)))*J1289</f>
        <v>0</v>
      </c>
      <c r="Q1289" s="334">
        <f t="shared" si="61"/>
        <v>0</v>
      </c>
      <c r="R1289" s="335" t="str">
        <f>VLOOKUP(F1289,'3-Productie normen'!A:P,16,FALSE)</f>
        <v>nvt</v>
      </c>
      <c r="S1289" s="335"/>
      <c r="U1289" s="336">
        <f t="shared" si="62"/>
        <v>0</v>
      </c>
      <c r="V1289" s="2"/>
      <c r="W1289" s="529"/>
    </row>
    <row r="1290" spans="1:23" ht="14.1" customHeight="1">
      <c r="A1290" s="75">
        <v>1290</v>
      </c>
      <c r="B1290" s="72" t="s">
        <v>43</v>
      </c>
      <c r="C1290" s="539" t="s">
        <v>135</v>
      </c>
      <c r="D1290" s="415" t="s">
        <v>1649</v>
      </c>
      <c r="E1290" s="72" t="s">
        <v>146</v>
      </c>
      <c r="F1290" s="300" t="s">
        <v>100</v>
      </c>
      <c r="G1290" s="72" t="s">
        <v>186</v>
      </c>
      <c r="H1290" s="482" t="s">
        <v>196</v>
      </c>
      <c r="I1290" s="537">
        <v>8</v>
      </c>
      <c r="J1290" s="526"/>
      <c r="K1290" s="333">
        <f t="shared" si="60"/>
        <v>0</v>
      </c>
      <c r="L1290" s="534" t="s">
        <v>147</v>
      </c>
      <c r="M1290" s="540"/>
      <c r="N1290" s="247">
        <f>IF(L1290="nio",0,IF(L1290&gt;0,L1290*I1290/P1290,0))*VLOOKUP(B1290,'2-Kosten per locatie'!$A$14:$C$31,3,FALSE)</f>
        <v>0</v>
      </c>
      <c r="O1290" s="247">
        <f>IF(M1290&gt;0,M1290*I1290/Q1290,0)*VLOOKUP(B1290,'2-Kosten per locatie'!$A$14:$C$31,3,FALSE)</f>
        <v>0</v>
      </c>
      <c r="P1290" s="334">
        <f>IF(L1290="nio",0,IF(L1290&gt;0,VLOOKUP(F1290,'3-Productie normen'!A:O,VLOOKUP(L1290,'3-Productie normen'!$B$38:$C$48,2,FALSE),FALSE)))*J1290</f>
        <v>0</v>
      </c>
      <c r="Q1290" s="334">
        <f t="shared" si="61"/>
        <v>0</v>
      </c>
      <c r="R1290" s="335" t="str">
        <f>VLOOKUP(F1290,'3-Productie normen'!A:P,16,FALSE)</f>
        <v>nvt</v>
      </c>
      <c r="S1290" s="335"/>
      <c r="U1290" s="336">
        <f t="shared" si="62"/>
        <v>0</v>
      </c>
      <c r="V1290" s="2"/>
      <c r="W1290" s="529"/>
    </row>
    <row r="1291" spans="1:23" ht="14.1" customHeight="1">
      <c r="A1291" s="75">
        <v>1291</v>
      </c>
      <c r="B1291" s="72" t="s">
        <v>43</v>
      </c>
      <c r="C1291" s="539" t="s">
        <v>135</v>
      </c>
      <c r="D1291" s="415" t="s">
        <v>1650</v>
      </c>
      <c r="E1291" s="72" t="s">
        <v>1651</v>
      </c>
      <c r="F1291" s="72" t="s">
        <v>89</v>
      </c>
      <c r="G1291" s="72" t="s">
        <v>186</v>
      </c>
      <c r="H1291" s="482" t="s">
        <v>196</v>
      </c>
      <c r="I1291" s="537">
        <v>113.6</v>
      </c>
      <c r="J1291" s="526"/>
      <c r="K1291" s="333">
        <f t="shared" si="60"/>
        <v>200</v>
      </c>
      <c r="L1291" s="534">
        <v>200</v>
      </c>
      <c r="M1291" s="540"/>
      <c r="N1291" s="247" t="e">
        <f>IF(L1291="nio",0,IF(L1291&gt;0,L1291*I1291/P1291,0))*VLOOKUP(B1291,'2-Kosten per locatie'!$A$14:$C$31,3,FALSE)</f>
        <v>#DIV/0!</v>
      </c>
      <c r="O1291" s="247">
        <f>IF(M1291&gt;0,M1291*I1291/Q1291,0)*VLOOKUP(B1291,'2-Kosten per locatie'!$A$14:$C$31,3,FALSE)</f>
        <v>0</v>
      </c>
      <c r="P1291" s="334">
        <f>IF(L1291="nio",0,IF(L1291&gt;0,VLOOKUP(F1291,'3-Productie normen'!A:O,VLOOKUP(L1291,'3-Productie normen'!$B$38:$C$48,2,FALSE),FALSE)))*J1291</f>
        <v>0</v>
      </c>
      <c r="Q1291" s="334">
        <f t="shared" si="61"/>
        <v>0</v>
      </c>
      <c r="R1291" s="335" t="str">
        <f>VLOOKUP(F1291,'3-Productie normen'!A:P,16,FALSE)</f>
        <v>L</v>
      </c>
      <c r="S1291" s="335"/>
      <c r="U1291" s="336">
        <f t="shared" si="62"/>
        <v>22720</v>
      </c>
      <c r="V1291" s="2"/>
      <c r="W1291" s="529"/>
    </row>
    <row r="1292" spans="1:23" ht="14.1" customHeight="1">
      <c r="A1292" s="75">
        <v>1292</v>
      </c>
      <c r="B1292" s="72" t="s">
        <v>43</v>
      </c>
      <c r="C1292" s="539" t="s">
        <v>135</v>
      </c>
      <c r="D1292" s="415" t="s">
        <v>1652</v>
      </c>
      <c r="E1292" s="72" t="s">
        <v>1653</v>
      </c>
      <c r="F1292" s="72" t="s">
        <v>87</v>
      </c>
      <c r="G1292" s="72" t="s">
        <v>186</v>
      </c>
      <c r="H1292" s="482" t="s">
        <v>196</v>
      </c>
      <c r="I1292" s="537">
        <v>10.1</v>
      </c>
      <c r="J1292" s="526"/>
      <c r="K1292" s="333">
        <f t="shared" si="60"/>
        <v>200</v>
      </c>
      <c r="L1292" s="534">
        <v>200</v>
      </c>
      <c r="M1292" s="540"/>
      <c r="N1292" s="247" t="e">
        <f>IF(L1292="nio",0,IF(L1292&gt;0,L1292*I1292/P1292,0))*VLOOKUP(B1292,'2-Kosten per locatie'!$A$14:$C$31,3,FALSE)</f>
        <v>#DIV/0!</v>
      </c>
      <c r="O1292" s="247">
        <f>IF(M1292&gt;0,M1292*I1292/Q1292,0)*VLOOKUP(B1292,'2-Kosten per locatie'!$A$14:$C$31,3,FALSE)</f>
        <v>0</v>
      </c>
      <c r="P1292" s="334">
        <f>IF(L1292="nio",0,IF(L1292&gt;0,VLOOKUP(F1292,'3-Productie normen'!A:O,VLOOKUP(L1292,'3-Productie normen'!$B$38:$C$48,2,FALSE),FALSE)))*J1292</f>
        <v>0</v>
      </c>
      <c r="Q1292" s="334">
        <f t="shared" si="61"/>
        <v>0</v>
      </c>
      <c r="R1292" s="335" t="str">
        <f>VLOOKUP(F1292,'3-Productie normen'!A:P,16,FALSE)</f>
        <v>V</v>
      </c>
      <c r="S1292" s="335"/>
      <c r="U1292" s="336">
        <f t="shared" si="62"/>
        <v>2020</v>
      </c>
      <c r="V1292" s="2"/>
      <c r="W1292" s="529"/>
    </row>
    <row r="1293" spans="1:23" ht="14.1" customHeight="1">
      <c r="A1293" s="75">
        <v>1293</v>
      </c>
      <c r="B1293" s="72" t="s">
        <v>43</v>
      </c>
      <c r="C1293" s="539" t="s">
        <v>135</v>
      </c>
      <c r="D1293" s="415" t="s">
        <v>1654</v>
      </c>
      <c r="E1293" s="72" t="s">
        <v>589</v>
      </c>
      <c r="F1293" s="72" t="s">
        <v>88</v>
      </c>
      <c r="G1293" s="72" t="s">
        <v>186</v>
      </c>
      <c r="H1293" s="482" t="s">
        <v>196</v>
      </c>
      <c r="I1293" s="537">
        <v>21.5</v>
      </c>
      <c r="J1293" s="526"/>
      <c r="K1293" s="333">
        <f t="shared" si="60"/>
        <v>200</v>
      </c>
      <c r="L1293" s="534">
        <v>200</v>
      </c>
      <c r="M1293" s="534"/>
      <c r="N1293" s="247" t="e">
        <f>IF(L1293="nio",0,IF(L1293&gt;0,L1293*I1293/P1293,0))*VLOOKUP(B1293,'2-Kosten per locatie'!$A$14:$C$31,3,FALSE)</f>
        <v>#DIV/0!</v>
      </c>
      <c r="O1293" s="247">
        <f>IF(M1293&gt;0,M1293*I1293/Q1293,0)*VLOOKUP(B1293,'2-Kosten per locatie'!$A$14:$C$31,3,FALSE)</f>
        <v>0</v>
      </c>
      <c r="P1293" s="334">
        <f>IF(L1293="nio",0,IF(L1293&gt;0,VLOOKUP(F1293,'3-Productie normen'!A:O,VLOOKUP(L1293,'3-Productie normen'!$B$38:$C$48,2,FALSE),FALSE)))*J1293</f>
        <v>0</v>
      </c>
      <c r="Q1293" s="334">
        <f t="shared" si="61"/>
        <v>0</v>
      </c>
      <c r="R1293" s="335" t="str">
        <f>VLOOKUP(F1293,'3-Productie normen'!A:P,16,FALSE)</f>
        <v>S</v>
      </c>
      <c r="S1293" s="335"/>
      <c r="U1293" s="336">
        <f t="shared" si="62"/>
        <v>4300</v>
      </c>
      <c r="V1293" s="2"/>
      <c r="W1293" s="529"/>
    </row>
    <row r="1294" spans="1:23" ht="14.1" customHeight="1">
      <c r="A1294" s="75">
        <v>1294</v>
      </c>
      <c r="B1294" s="72" t="s">
        <v>43</v>
      </c>
      <c r="C1294" s="539" t="s">
        <v>135</v>
      </c>
      <c r="D1294" s="415" t="s">
        <v>1655</v>
      </c>
      <c r="E1294" s="72" t="s">
        <v>185</v>
      </c>
      <c r="F1294" s="72" t="s">
        <v>95</v>
      </c>
      <c r="G1294" s="72" t="s">
        <v>186</v>
      </c>
      <c r="H1294" s="482" t="s">
        <v>187</v>
      </c>
      <c r="I1294" s="537">
        <v>1.2</v>
      </c>
      <c r="J1294" s="526"/>
      <c r="K1294" s="333">
        <f t="shared" si="60"/>
        <v>200</v>
      </c>
      <c r="L1294" s="534">
        <v>200</v>
      </c>
      <c r="M1294" s="534"/>
      <c r="N1294" s="247" t="e">
        <f>IF(L1294="nio",0,IF(L1294&gt;0,L1294*I1294/P1294,0))*VLOOKUP(B1294,'2-Kosten per locatie'!$A$14:$C$31,3,FALSE)</f>
        <v>#DIV/0!</v>
      </c>
      <c r="O1294" s="247">
        <f>IF(M1294&gt;0,M1294*I1294/Q1294,0)*VLOOKUP(B1294,'2-Kosten per locatie'!$A$14:$C$31,3,FALSE)</f>
        <v>0</v>
      </c>
      <c r="P1294" s="334">
        <f>IF(L1294="nio",0,IF(L1294&gt;0,VLOOKUP(F1294,'3-Productie normen'!A:O,VLOOKUP(L1294,'3-Productie normen'!$B$38:$C$48,2,FALSE),FALSE)))*J1294</f>
        <v>0</v>
      </c>
      <c r="Q1294" s="334">
        <f t="shared" si="61"/>
        <v>0</v>
      </c>
      <c r="R1294" s="335" t="str">
        <f>VLOOKUP(F1294,'3-Productie normen'!A:P,16,FALSE)</f>
        <v>S</v>
      </c>
      <c r="S1294" s="335"/>
      <c r="U1294" s="336">
        <f t="shared" si="62"/>
        <v>240</v>
      </c>
      <c r="V1294" s="2"/>
      <c r="W1294" s="529"/>
    </row>
    <row r="1295" spans="1:23" ht="14.1" customHeight="1">
      <c r="A1295" s="75">
        <v>1295</v>
      </c>
      <c r="B1295" s="72" t="s">
        <v>43</v>
      </c>
      <c r="C1295" s="539" t="s">
        <v>135</v>
      </c>
      <c r="D1295" s="415" t="s">
        <v>1656</v>
      </c>
      <c r="E1295" s="72" t="s">
        <v>500</v>
      </c>
      <c r="F1295" s="72" t="s">
        <v>88</v>
      </c>
      <c r="G1295" s="72" t="s">
        <v>186</v>
      </c>
      <c r="H1295" s="482" t="s">
        <v>196</v>
      </c>
      <c r="I1295" s="537">
        <v>21.6</v>
      </c>
      <c r="J1295" s="526"/>
      <c r="K1295" s="333">
        <f t="shared" si="60"/>
        <v>200</v>
      </c>
      <c r="L1295" s="534">
        <v>200</v>
      </c>
      <c r="M1295" s="540"/>
      <c r="N1295" s="247" t="e">
        <f>IF(L1295="nio",0,IF(L1295&gt;0,L1295*I1295/P1295,0))*VLOOKUP(B1295,'2-Kosten per locatie'!$A$14:$C$31,3,FALSE)</f>
        <v>#DIV/0!</v>
      </c>
      <c r="O1295" s="247">
        <f>IF(M1295&gt;0,M1295*I1295/Q1295,0)*VLOOKUP(B1295,'2-Kosten per locatie'!$A$14:$C$31,3,FALSE)</f>
        <v>0</v>
      </c>
      <c r="P1295" s="334">
        <f>IF(L1295="nio",0,IF(L1295&gt;0,VLOOKUP(F1295,'3-Productie normen'!A:O,VLOOKUP(L1295,'3-Productie normen'!$B$38:$C$48,2,FALSE),FALSE)))*J1295</f>
        <v>0</v>
      </c>
      <c r="Q1295" s="334">
        <f t="shared" si="61"/>
        <v>0</v>
      </c>
      <c r="R1295" s="335" t="str">
        <f>VLOOKUP(F1295,'3-Productie normen'!A:P,16,FALSE)</f>
        <v>S</v>
      </c>
      <c r="S1295" s="335"/>
      <c r="U1295" s="336">
        <f t="shared" si="62"/>
        <v>4320</v>
      </c>
      <c r="V1295" s="2"/>
      <c r="W1295" s="529"/>
    </row>
    <row r="1296" spans="1:23" ht="14.1" customHeight="1">
      <c r="A1296" s="75">
        <v>1296</v>
      </c>
      <c r="B1296" s="72" t="s">
        <v>43</v>
      </c>
      <c r="C1296" s="539" t="s">
        <v>135</v>
      </c>
      <c r="D1296" s="415" t="s">
        <v>1657</v>
      </c>
      <c r="E1296" s="72" t="s">
        <v>185</v>
      </c>
      <c r="F1296" s="72" t="s">
        <v>95</v>
      </c>
      <c r="G1296" s="72" t="s">
        <v>186</v>
      </c>
      <c r="H1296" s="482" t="s">
        <v>187</v>
      </c>
      <c r="I1296" s="537">
        <v>1.2</v>
      </c>
      <c r="J1296" s="526"/>
      <c r="K1296" s="333">
        <f t="shared" si="60"/>
        <v>200</v>
      </c>
      <c r="L1296" s="534">
        <v>200</v>
      </c>
      <c r="M1296" s="540"/>
      <c r="N1296" s="247" t="e">
        <f>IF(L1296="nio",0,IF(L1296&gt;0,L1296*I1296/P1296,0))*VLOOKUP(B1296,'2-Kosten per locatie'!$A$14:$C$31,3,FALSE)</f>
        <v>#DIV/0!</v>
      </c>
      <c r="O1296" s="247">
        <f>IF(M1296&gt;0,M1296*I1296/Q1296,0)*VLOOKUP(B1296,'2-Kosten per locatie'!$A$14:$C$31,3,FALSE)</f>
        <v>0</v>
      </c>
      <c r="P1296" s="334">
        <f>IF(L1296="nio",0,IF(L1296&gt;0,VLOOKUP(F1296,'3-Productie normen'!A:O,VLOOKUP(L1296,'3-Productie normen'!$B$38:$C$48,2,FALSE),FALSE)))*J1296</f>
        <v>0</v>
      </c>
      <c r="Q1296" s="334">
        <f t="shared" si="61"/>
        <v>0</v>
      </c>
      <c r="R1296" s="335" t="str">
        <f>VLOOKUP(F1296,'3-Productie normen'!A:P,16,FALSE)</f>
        <v>S</v>
      </c>
      <c r="S1296" s="335"/>
      <c r="U1296" s="336">
        <f t="shared" si="62"/>
        <v>240</v>
      </c>
      <c r="V1296" s="2"/>
      <c r="W1296" s="529"/>
    </row>
    <row r="1297" spans="1:23" ht="14.1" customHeight="1">
      <c r="A1297" s="75">
        <v>1297</v>
      </c>
      <c r="B1297" s="72" t="s">
        <v>43</v>
      </c>
      <c r="C1297" s="539" t="s">
        <v>135</v>
      </c>
      <c r="D1297" s="415" t="s">
        <v>1658</v>
      </c>
      <c r="E1297" s="72" t="s">
        <v>1659</v>
      </c>
      <c r="F1297" s="72" t="s">
        <v>86</v>
      </c>
      <c r="G1297" s="72" t="s">
        <v>186</v>
      </c>
      <c r="H1297" s="482" t="s">
        <v>196</v>
      </c>
      <c r="I1297" s="537">
        <v>49.1</v>
      </c>
      <c r="J1297" s="526"/>
      <c r="K1297" s="333">
        <f t="shared" si="60"/>
        <v>200</v>
      </c>
      <c r="L1297" s="534">
        <v>200</v>
      </c>
      <c r="M1297" s="540"/>
      <c r="N1297" s="247" t="e">
        <f>IF(L1297="nio",0,IF(L1297&gt;0,L1297*I1297/P1297,0))*VLOOKUP(B1297,'2-Kosten per locatie'!$A$14:$C$31,3,FALSE)</f>
        <v>#DIV/0!</v>
      </c>
      <c r="O1297" s="247">
        <f>IF(M1297&gt;0,M1297*I1297/Q1297,0)*VLOOKUP(B1297,'2-Kosten per locatie'!$A$14:$C$31,3,FALSE)</f>
        <v>0</v>
      </c>
      <c r="P1297" s="334">
        <f>IF(L1297="nio",0,IF(L1297&gt;0,VLOOKUP(F1297,'3-Productie normen'!A:O,VLOOKUP(L1297,'3-Productie normen'!$B$38:$C$48,2,FALSE),FALSE)))*J1297</f>
        <v>0</v>
      </c>
      <c r="Q1297" s="334">
        <f t="shared" si="61"/>
        <v>0</v>
      </c>
      <c r="R1297" s="335" t="str">
        <f>VLOOKUP(F1297,'3-Productie normen'!A:P,16,FALSE)</f>
        <v>V</v>
      </c>
      <c r="S1297" s="335"/>
      <c r="U1297" s="336">
        <f t="shared" si="62"/>
        <v>9820</v>
      </c>
      <c r="V1297" s="2"/>
      <c r="W1297" s="529"/>
    </row>
    <row r="1298" spans="1:23" ht="14.1" customHeight="1">
      <c r="A1298" s="75">
        <v>1298</v>
      </c>
      <c r="B1298" s="72" t="s">
        <v>43</v>
      </c>
      <c r="C1298" s="539" t="s">
        <v>135</v>
      </c>
      <c r="D1298" s="415" t="s">
        <v>1660</v>
      </c>
      <c r="E1298" s="72" t="s">
        <v>299</v>
      </c>
      <c r="F1298" s="300" t="s">
        <v>91</v>
      </c>
      <c r="G1298" s="72" t="s">
        <v>1529</v>
      </c>
      <c r="H1298" s="482" t="s">
        <v>138</v>
      </c>
      <c r="I1298" s="537">
        <v>3.8</v>
      </c>
      <c r="J1298" s="526"/>
      <c r="K1298" s="333">
        <f t="shared" si="60"/>
        <v>200</v>
      </c>
      <c r="L1298" s="534">
        <v>200</v>
      </c>
      <c r="M1298" s="540"/>
      <c r="N1298" s="247" t="e">
        <f>IF(L1298="nio",0,IF(L1298&gt;0,L1298*I1298/P1298,0))*VLOOKUP(B1298,'2-Kosten per locatie'!$A$14:$C$31,3,FALSE)</f>
        <v>#DIV/0!</v>
      </c>
      <c r="O1298" s="247">
        <f>IF(M1298&gt;0,M1298*I1298/Q1298,0)*VLOOKUP(B1298,'2-Kosten per locatie'!$A$14:$C$31,3,FALSE)</f>
        <v>0</v>
      </c>
      <c r="P1298" s="334">
        <f>IF(L1298="nio",0,IF(L1298&gt;0,VLOOKUP(F1298,'3-Productie normen'!A:O,VLOOKUP(L1298,'3-Productie normen'!$B$38:$C$48,2,FALSE),FALSE)))*J1298</f>
        <v>0</v>
      </c>
      <c r="Q1298" s="334">
        <f t="shared" si="61"/>
        <v>0</v>
      </c>
      <c r="R1298" s="335" t="str">
        <f>VLOOKUP(F1298,'3-Productie normen'!A:P,16,FALSE)</f>
        <v>V</v>
      </c>
      <c r="S1298" s="335"/>
      <c r="U1298" s="336">
        <f t="shared" si="62"/>
        <v>760</v>
      </c>
      <c r="V1298" s="2"/>
      <c r="W1298" s="529"/>
    </row>
    <row r="1299" spans="1:23" ht="14.1" customHeight="1">
      <c r="A1299" s="75">
        <v>1299</v>
      </c>
      <c r="B1299" s="72" t="s">
        <v>43</v>
      </c>
      <c r="C1299" s="539" t="s">
        <v>135</v>
      </c>
      <c r="D1299" s="415" t="s">
        <v>1661</v>
      </c>
      <c r="E1299" s="72" t="s">
        <v>1662</v>
      </c>
      <c r="F1299" s="72" t="s">
        <v>97</v>
      </c>
      <c r="G1299" s="72" t="s">
        <v>1529</v>
      </c>
      <c r="H1299" s="482" t="s">
        <v>138</v>
      </c>
      <c r="I1299" s="537">
        <v>7</v>
      </c>
      <c r="J1299" s="526"/>
      <c r="K1299" s="333">
        <f t="shared" si="60"/>
        <v>200</v>
      </c>
      <c r="L1299" s="534">
        <v>200</v>
      </c>
      <c r="M1299" s="540"/>
      <c r="N1299" s="247" t="e">
        <f>IF(L1299="nio",0,IF(L1299&gt;0,L1299*I1299/P1299,0))*VLOOKUP(B1299,'2-Kosten per locatie'!$A$14:$C$31,3,FALSE)</f>
        <v>#DIV/0!</v>
      </c>
      <c r="O1299" s="247">
        <f>IF(M1299&gt;0,M1299*I1299/Q1299,0)*VLOOKUP(B1299,'2-Kosten per locatie'!$A$14:$C$31,3,FALSE)</f>
        <v>0</v>
      </c>
      <c r="P1299" s="334">
        <f>IF(L1299="nio",0,IF(L1299&gt;0,VLOOKUP(F1299,'3-Productie normen'!A:O,VLOOKUP(L1299,'3-Productie normen'!$B$38:$C$48,2,FALSE),FALSE)))*J1299</f>
        <v>0</v>
      </c>
      <c r="Q1299" s="334">
        <f t="shared" si="61"/>
        <v>0</v>
      </c>
      <c r="R1299" s="335" t="str">
        <f>VLOOKUP(F1299,'3-Productie normen'!A:P,16,FALSE)</f>
        <v>V</v>
      </c>
      <c r="S1299" s="335"/>
      <c r="U1299" s="336">
        <f t="shared" si="62"/>
        <v>1400</v>
      </c>
      <c r="V1299" s="2"/>
      <c r="W1299" s="529"/>
    </row>
    <row r="1300" spans="1:23" ht="14.1" customHeight="1">
      <c r="A1300" s="75">
        <v>1300</v>
      </c>
      <c r="B1300" s="72" t="s">
        <v>43</v>
      </c>
      <c r="C1300" s="539" t="s">
        <v>135</v>
      </c>
      <c r="D1300" s="415" t="s">
        <v>1663</v>
      </c>
      <c r="E1300" s="72" t="s">
        <v>198</v>
      </c>
      <c r="F1300" s="72" t="s">
        <v>86</v>
      </c>
      <c r="G1300" s="72" t="s">
        <v>186</v>
      </c>
      <c r="H1300" s="482" t="s">
        <v>196</v>
      </c>
      <c r="I1300" s="537">
        <v>141.6</v>
      </c>
      <c r="J1300" s="526"/>
      <c r="K1300" s="333">
        <f t="shared" si="60"/>
        <v>200</v>
      </c>
      <c r="L1300" s="534">
        <v>200</v>
      </c>
      <c r="M1300" s="540"/>
      <c r="N1300" s="247" t="e">
        <f>IF(L1300="nio",0,IF(L1300&gt;0,L1300*I1300/P1300,0))*VLOOKUP(B1300,'2-Kosten per locatie'!$A$14:$C$31,3,FALSE)</f>
        <v>#DIV/0!</v>
      </c>
      <c r="O1300" s="247">
        <f>IF(M1300&gt;0,M1300*I1300/Q1300,0)*VLOOKUP(B1300,'2-Kosten per locatie'!$A$14:$C$31,3,FALSE)</f>
        <v>0</v>
      </c>
      <c r="P1300" s="334">
        <f>IF(L1300="nio",0,IF(L1300&gt;0,VLOOKUP(F1300,'3-Productie normen'!A:O,VLOOKUP(L1300,'3-Productie normen'!$B$38:$C$48,2,FALSE),FALSE)))*J1300</f>
        <v>0</v>
      </c>
      <c r="Q1300" s="334">
        <f t="shared" si="61"/>
        <v>0</v>
      </c>
      <c r="R1300" s="335" t="str">
        <f>VLOOKUP(F1300,'3-Productie normen'!A:P,16,FALSE)</f>
        <v>V</v>
      </c>
      <c r="S1300" s="335"/>
      <c r="U1300" s="336">
        <f t="shared" si="62"/>
        <v>28320</v>
      </c>
      <c r="V1300" s="2"/>
      <c r="W1300" s="529"/>
    </row>
    <row r="1301" spans="1:23" ht="14.1" customHeight="1">
      <c r="A1301" s="75">
        <v>1301</v>
      </c>
      <c r="B1301" s="72" t="s">
        <v>43</v>
      </c>
      <c r="C1301" s="539" t="s">
        <v>135</v>
      </c>
      <c r="D1301" s="415" t="s">
        <v>1664</v>
      </c>
      <c r="E1301" s="72" t="s">
        <v>235</v>
      </c>
      <c r="F1301" s="72" t="s">
        <v>84</v>
      </c>
      <c r="G1301" s="72" t="s">
        <v>890</v>
      </c>
      <c r="H1301" s="482" t="s">
        <v>237</v>
      </c>
      <c r="I1301" s="537">
        <v>7.3</v>
      </c>
      <c r="J1301" s="526"/>
      <c r="K1301" s="333">
        <f t="shared" si="60"/>
        <v>200</v>
      </c>
      <c r="L1301" s="534">
        <v>200</v>
      </c>
      <c r="M1301" s="540"/>
      <c r="N1301" s="247" t="e">
        <f>IF(L1301="nio",0,IF(L1301&gt;0,L1301*I1301/P1301,0))*VLOOKUP(B1301,'2-Kosten per locatie'!$A$14:$C$31,3,FALSE)</f>
        <v>#DIV/0!</v>
      </c>
      <c r="O1301" s="247">
        <f>IF(M1301&gt;0,M1301*I1301/Q1301,0)*VLOOKUP(B1301,'2-Kosten per locatie'!$A$14:$C$31,3,FALSE)</f>
        <v>0</v>
      </c>
      <c r="P1301" s="334">
        <f>IF(L1301="nio",0,IF(L1301&gt;0,VLOOKUP(F1301,'3-Productie normen'!A:O,VLOOKUP(L1301,'3-Productie normen'!$B$38:$C$48,2,FALSE),FALSE)))*J1301</f>
        <v>0</v>
      </c>
      <c r="Q1301" s="334">
        <f t="shared" si="61"/>
        <v>0</v>
      </c>
      <c r="R1301" s="335" t="str">
        <f>VLOOKUP(F1301,'3-Productie normen'!A:P,16,FALSE)</f>
        <v>V</v>
      </c>
      <c r="S1301" s="335"/>
      <c r="U1301" s="336">
        <f t="shared" si="62"/>
        <v>1460</v>
      </c>
      <c r="V1301" s="2"/>
      <c r="W1301" s="529"/>
    </row>
    <row r="1302" spans="1:23" ht="14.1" customHeight="1">
      <c r="A1302" s="75">
        <v>1302</v>
      </c>
      <c r="B1302" s="72" t="s">
        <v>43</v>
      </c>
      <c r="C1302" s="539" t="s">
        <v>135</v>
      </c>
      <c r="D1302" s="415" t="s">
        <v>1665</v>
      </c>
      <c r="E1302" s="72" t="s">
        <v>1666</v>
      </c>
      <c r="F1302" s="300" t="s">
        <v>100</v>
      </c>
      <c r="G1302" s="72" t="s">
        <v>186</v>
      </c>
      <c r="H1302" s="482" t="s">
        <v>196</v>
      </c>
      <c r="I1302" s="537">
        <v>3</v>
      </c>
      <c r="J1302" s="526"/>
      <c r="K1302" s="333">
        <f t="shared" si="60"/>
        <v>0</v>
      </c>
      <c r="L1302" s="534" t="s">
        <v>147</v>
      </c>
      <c r="M1302" s="540"/>
      <c r="N1302" s="247">
        <f>IF(L1302="nio",0,IF(L1302&gt;0,L1302*I1302/P1302,0))*VLOOKUP(B1302,'2-Kosten per locatie'!$A$14:$C$31,3,FALSE)</f>
        <v>0</v>
      </c>
      <c r="O1302" s="247">
        <f>IF(M1302&gt;0,M1302*I1302/Q1302,0)*VLOOKUP(B1302,'2-Kosten per locatie'!$A$14:$C$31,3,FALSE)</f>
        <v>0</v>
      </c>
      <c r="P1302" s="334">
        <f>IF(L1302="nio",0,IF(L1302&gt;0,VLOOKUP(F1302,'3-Productie normen'!A:O,VLOOKUP(L1302,'3-Productie normen'!$B$38:$C$48,2,FALSE),FALSE)))*J1302</f>
        <v>0</v>
      </c>
      <c r="Q1302" s="334">
        <f t="shared" si="61"/>
        <v>0</v>
      </c>
      <c r="R1302" s="335" t="str">
        <f>VLOOKUP(F1302,'3-Productie normen'!A:P,16,FALSE)</f>
        <v>nvt</v>
      </c>
      <c r="S1302" s="335"/>
      <c r="U1302" s="336">
        <f t="shared" si="62"/>
        <v>0</v>
      </c>
      <c r="V1302" s="2"/>
      <c r="W1302" s="529"/>
    </row>
    <row r="1303" spans="1:23" ht="14.1" customHeight="1">
      <c r="A1303" s="75">
        <v>1303</v>
      </c>
      <c r="B1303" s="72" t="s">
        <v>43</v>
      </c>
      <c r="C1303" s="539" t="s">
        <v>135</v>
      </c>
      <c r="D1303" s="415" t="s">
        <v>1667</v>
      </c>
      <c r="E1303" s="72" t="s">
        <v>1668</v>
      </c>
      <c r="F1303" s="300" t="s">
        <v>100</v>
      </c>
      <c r="G1303" s="72" t="s">
        <v>186</v>
      </c>
      <c r="H1303" s="482" t="s">
        <v>196</v>
      </c>
      <c r="I1303" s="537">
        <v>10</v>
      </c>
      <c r="J1303" s="526"/>
      <c r="K1303" s="333">
        <f t="shared" si="60"/>
        <v>0</v>
      </c>
      <c r="L1303" s="534" t="s">
        <v>147</v>
      </c>
      <c r="M1303" s="540"/>
      <c r="N1303" s="247">
        <f>IF(L1303="nio",0,IF(L1303&gt;0,L1303*I1303/P1303,0))*VLOOKUP(B1303,'2-Kosten per locatie'!$A$14:$C$31,3,FALSE)</f>
        <v>0</v>
      </c>
      <c r="O1303" s="247">
        <f>IF(M1303&gt;0,M1303*I1303/Q1303,0)*VLOOKUP(B1303,'2-Kosten per locatie'!$A$14:$C$31,3,FALSE)</f>
        <v>0</v>
      </c>
      <c r="P1303" s="334">
        <f>IF(L1303="nio",0,IF(L1303&gt;0,VLOOKUP(F1303,'3-Productie normen'!A:O,VLOOKUP(L1303,'3-Productie normen'!$B$38:$C$48,2,FALSE),FALSE)))*J1303</f>
        <v>0</v>
      </c>
      <c r="Q1303" s="334">
        <f t="shared" si="61"/>
        <v>0</v>
      </c>
      <c r="R1303" s="335" t="str">
        <f>VLOOKUP(F1303,'3-Productie normen'!A:P,16,FALSE)</f>
        <v>nvt</v>
      </c>
      <c r="S1303" s="335"/>
      <c r="U1303" s="336">
        <f t="shared" si="62"/>
        <v>0</v>
      </c>
      <c r="V1303" s="2"/>
      <c r="W1303" s="529"/>
    </row>
    <row r="1304" spans="1:23" ht="14.1" customHeight="1">
      <c r="A1304" s="75">
        <v>1304</v>
      </c>
      <c r="B1304" s="72" t="s">
        <v>43</v>
      </c>
      <c r="C1304" s="539" t="s">
        <v>135</v>
      </c>
      <c r="D1304" s="415" t="s">
        <v>1669</v>
      </c>
      <c r="E1304" s="72" t="s">
        <v>1670</v>
      </c>
      <c r="F1304" s="300" t="s">
        <v>100</v>
      </c>
      <c r="G1304" s="72" t="s">
        <v>186</v>
      </c>
      <c r="H1304" s="482" t="s">
        <v>196</v>
      </c>
      <c r="I1304" s="537">
        <v>6.5</v>
      </c>
      <c r="J1304" s="526"/>
      <c r="K1304" s="333">
        <f t="shared" si="60"/>
        <v>0</v>
      </c>
      <c r="L1304" s="534" t="s">
        <v>147</v>
      </c>
      <c r="M1304" s="540"/>
      <c r="N1304" s="247">
        <f>IF(L1304="nio",0,IF(L1304&gt;0,L1304*I1304/P1304,0))*VLOOKUP(B1304,'2-Kosten per locatie'!$A$14:$C$31,3,FALSE)</f>
        <v>0</v>
      </c>
      <c r="O1304" s="247">
        <f>IF(M1304&gt;0,M1304*I1304/Q1304,0)*VLOOKUP(B1304,'2-Kosten per locatie'!$A$14:$C$31,3,FALSE)</f>
        <v>0</v>
      </c>
      <c r="P1304" s="334">
        <f>IF(L1304="nio",0,IF(L1304&gt;0,VLOOKUP(F1304,'3-Productie normen'!A:O,VLOOKUP(L1304,'3-Productie normen'!$B$38:$C$48,2,FALSE),FALSE)))*J1304</f>
        <v>0</v>
      </c>
      <c r="Q1304" s="334">
        <f t="shared" si="61"/>
        <v>0</v>
      </c>
      <c r="R1304" s="335" t="str">
        <f>VLOOKUP(F1304,'3-Productie normen'!A:P,16,FALSE)</f>
        <v>nvt</v>
      </c>
      <c r="S1304" s="335"/>
      <c r="U1304" s="336">
        <f t="shared" si="62"/>
        <v>0</v>
      </c>
      <c r="V1304" s="2"/>
      <c r="W1304" s="529"/>
    </row>
    <row r="1305" spans="1:23" ht="14.1" customHeight="1">
      <c r="A1305" s="75">
        <v>1305</v>
      </c>
      <c r="B1305" s="72" t="s">
        <v>43</v>
      </c>
      <c r="C1305" s="539" t="s">
        <v>135</v>
      </c>
      <c r="D1305" s="415" t="s">
        <v>1671</v>
      </c>
      <c r="E1305" s="72" t="s">
        <v>1672</v>
      </c>
      <c r="F1305" s="300" t="s">
        <v>100</v>
      </c>
      <c r="G1305" s="72" t="s">
        <v>186</v>
      </c>
      <c r="H1305" s="482" t="s">
        <v>196</v>
      </c>
      <c r="I1305" s="537">
        <v>9.4</v>
      </c>
      <c r="J1305" s="526"/>
      <c r="K1305" s="333">
        <f t="shared" si="60"/>
        <v>0</v>
      </c>
      <c r="L1305" s="534" t="s">
        <v>147</v>
      </c>
      <c r="M1305" s="540"/>
      <c r="N1305" s="247">
        <f>IF(L1305="nio",0,IF(L1305&gt;0,L1305*I1305/P1305,0))*VLOOKUP(B1305,'2-Kosten per locatie'!$A$14:$C$31,3,FALSE)</f>
        <v>0</v>
      </c>
      <c r="O1305" s="247">
        <f>IF(M1305&gt;0,M1305*I1305/Q1305,0)*VLOOKUP(B1305,'2-Kosten per locatie'!$A$14:$C$31,3,FALSE)</f>
        <v>0</v>
      </c>
      <c r="P1305" s="334">
        <f>IF(L1305="nio",0,IF(L1305&gt;0,VLOOKUP(F1305,'3-Productie normen'!A:O,VLOOKUP(L1305,'3-Productie normen'!$B$38:$C$48,2,FALSE),FALSE)))*J1305</f>
        <v>0</v>
      </c>
      <c r="Q1305" s="334">
        <f t="shared" si="61"/>
        <v>0</v>
      </c>
      <c r="R1305" s="335" t="str">
        <f>VLOOKUP(F1305,'3-Productie normen'!A:P,16,FALSE)</f>
        <v>nvt</v>
      </c>
      <c r="S1305" s="335"/>
      <c r="U1305" s="336">
        <f t="shared" si="62"/>
        <v>0</v>
      </c>
      <c r="V1305" s="2"/>
      <c r="W1305" s="529"/>
    </row>
    <row r="1306" spans="1:23" ht="14.1" customHeight="1">
      <c r="A1306" s="75">
        <v>1306</v>
      </c>
      <c r="B1306" s="72" t="s">
        <v>43</v>
      </c>
      <c r="C1306" s="539" t="s">
        <v>135</v>
      </c>
      <c r="D1306" s="415" t="s">
        <v>1673</v>
      </c>
      <c r="E1306" s="72" t="s">
        <v>1674</v>
      </c>
      <c r="F1306" s="72" t="s">
        <v>87</v>
      </c>
      <c r="G1306" s="72" t="s">
        <v>186</v>
      </c>
      <c r="H1306" s="482" t="s">
        <v>196</v>
      </c>
      <c r="I1306" s="537">
        <v>372.9</v>
      </c>
      <c r="J1306" s="526"/>
      <c r="K1306" s="333">
        <f t="shared" si="60"/>
        <v>4</v>
      </c>
      <c r="L1306" s="534">
        <v>4</v>
      </c>
      <c r="M1306" s="540"/>
      <c r="N1306" s="247" t="e">
        <f>IF(L1306="nio",0,IF(L1306&gt;0,L1306*I1306/P1306,0))*VLOOKUP(B1306,'2-Kosten per locatie'!$A$14:$C$31,3,FALSE)</f>
        <v>#DIV/0!</v>
      </c>
      <c r="O1306" s="247">
        <f>IF(M1306&gt;0,M1306*I1306/Q1306,0)*VLOOKUP(B1306,'2-Kosten per locatie'!$A$14:$C$31,3,FALSE)</f>
        <v>0</v>
      </c>
      <c r="P1306" s="334">
        <f>IF(L1306="nio",0,IF(L1306&gt;0,VLOOKUP(F1306,'3-Productie normen'!A:O,VLOOKUP(L1306,'3-Productie normen'!$B$38:$C$48,2,FALSE),FALSE)))*J1306</f>
        <v>0</v>
      </c>
      <c r="Q1306" s="334">
        <f t="shared" si="61"/>
        <v>0</v>
      </c>
      <c r="R1306" s="335" t="str">
        <f>VLOOKUP(F1306,'3-Productie normen'!A:P,16,FALSE)</f>
        <v>V</v>
      </c>
      <c r="S1306" s="335"/>
      <c r="U1306" s="336">
        <f t="shared" si="62"/>
        <v>1491.6</v>
      </c>
      <c r="V1306" s="2"/>
      <c r="W1306" s="529"/>
    </row>
    <row r="1307" spans="1:23" ht="14.1" customHeight="1">
      <c r="A1307" s="75">
        <v>1307</v>
      </c>
      <c r="B1307" s="72" t="s">
        <v>43</v>
      </c>
      <c r="C1307" s="539" t="s">
        <v>135</v>
      </c>
      <c r="D1307" s="415" t="s">
        <v>1675</v>
      </c>
      <c r="E1307" s="72" t="s">
        <v>1676</v>
      </c>
      <c r="F1307" s="300" t="s">
        <v>91</v>
      </c>
      <c r="G1307" s="72" t="s">
        <v>1529</v>
      </c>
      <c r="H1307" s="482" t="s">
        <v>138</v>
      </c>
      <c r="I1307" s="537">
        <v>4.3</v>
      </c>
      <c r="J1307" s="526"/>
      <c r="K1307" s="333">
        <f t="shared" si="60"/>
        <v>200</v>
      </c>
      <c r="L1307" s="534">
        <v>200</v>
      </c>
      <c r="M1307" s="540"/>
      <c r="N1307" s="247" t="e">
        <f>IF(L1307="nio",0,IF(L1307&gt;0,L1307*I1307/P1307,0))*VLOOKUP(B1307,'2-Kosten per locatie'!$A$14:$C$31,3,FALSE)</f>
        <v>#DIV/0!</v>
      </c>
      <c r="O1307" s="247">
        <f>IF(M1307&gt;0,M1307*I1307/Q1307,0)*VLOOKUP(B1307,'2-Kosten per locatie'!$A$14:$C$31,3,FALSE)</f>
        <v>0</v>
      </c>
      <c r="P1307" s="334">
        <f>IF(L1307="nio",0,IF(L1307&gt;0,VLOOKUP(F1307,'3-Productie normen'!A:O,VLOOKUP(L1307,'3-Productie normen'!$B$38:$C$48,2,FALSE),FALSE)))*J1307</f>
        <v>0</v>
      </c>
      <c r="Q1307" s="334">
        <f t="shared" si="61"/>
        <v>0</v>
      </c>
      <c r="R1307" s="335" t="str">
        <f>VLOOKUP(F1307,'3-Productie normen'!A:P,16,FALSE)</f>
        <v>V</v>
      </c>
      <c r="S1307" s="335"/>
      <c r="U1307" s="336">
        <f t="shared" si="62"/>
        <v>860</v>
      </c>
      <c r="V1307" s="2"/>
      <c r="W1307" s="529"/>
    </row>
    <row r="1308" spans="1:23" ht="14.1" customHeight="1">
      <c r="A1308" s="75">
        <v>1308</v>
      </c>
      <c r="B1308" s="72" t="s">
        <v>43</v>
      </c>
      <c r="C1308" s="539" t="s">
        <v>135</v>
      </c>
      <c r="D1308" s="415" t="s">
        <v>1677</v>
      </c>
      <c r="E1308" s="72" t="s">
        <v>1678</v>
      </c>
      <c r="F1308" s="300" t="s">
        <v>100</v>
      </c>
      <c r="G1308" s="72"/>
      <c r="H1308" s="482" t="s">
        <v>196</v>
      </c>
      <c r="I1308" s="537">
        <v>2.9</v>
      </c>
      <c r="J1308" s="526"/>
      <c r="K1308" s="333">
        <f t="shared" si="60"/>
        <v>0</v>
      </c>
      <c r="L1308" s="534" t="s">
        <v>147</v>
      </c>
      <c r="M1308" s="540"/>
      <c r="N1308" s="247">
        <f>IF(L1308="nio",0,IF(L1308&gt;0,L1308*I1308/P1308,0))*VLOOKUP(B1308,'2-Kosten per locatie'!$A$14:$C$31,3,FALSE)</f>
        <v>0</v>
      </c>
      <c r="O1308" s="247">
        <f>IF(M1308&gt;0,M1308*I1308/Q1308,0)*VLOOKUP(B1308,'2-Kosten per locatie'!$A$14:$C$31,3,FALSE)</f>
        <v>0</v>
      </c>
      <c r="P1308" s="334">
        <f>IF(L1308="nio",0,IF(L1308&gt;0,VLOOKUP(F1308,'3-Productie normen'!A:O,VLOOKUP(L1308,'3-Productie normen'!$B$38:$C$48,2,FALSE),FALSE)))*J1308</f>
        <v>0</v>
      </c>
      <c r="Q1308" s="334">
        <f t="shared" si="61"/>
        <v>0</v>
      </c>
      <c r="R1308" s="335" t="str">
        <f>VLOOKUP(F1308,'3-Productie normen'!A:P,16,FALSE)</f>
        <v>nvt</v>
      </c>
      <c r="S1308" s="335"/>
      <c r="U1308" s="336">
        <f t="shared" si="62"/>
        <v>0</v>
      </c>
      <c r="V1308" s="2"/>
      <c r="W1308" s="529"/>
    </row>
    <row r="1309" spans="1:23" ht="14.1" customHeight="1">
      <c r="A1309" s="75">
        <v>1309</v>
      </c>
      <c r="B1309" s="72" t="s">
        <v>43</v>
      </c>
      <c r="C1309" s="539" t="s">
        <v>135</v>
      </c>
      <c r="D1309" s="415" t="s">
        <v>1679</v>
      </c>
      <c r="E1309" s="72" t="s">
        <v>1680</v>
      </c>
      <c r="F1309" s="300" t="s">
        <v>100</v>
      </c>
      <c r="G1309" s="72" t="s">
        <v>186</v>
      </c>
      <c r="H1309" s="482" t="s">
        <v>196</v>
      </c>
      <c r="I1309" s="537">
        <v>4.2</v>
      </c>
      <c r="J1309" s="526"/>
      <c r="K1309" s="333">
        <f t="shared" si="60"/>
        <v>0</v>
      </c>
      <c r="L1309" s="534" t="s">
        <v>147</v>
      </c>
      <c r="M1309" s="540"/>
      <c r="N1309" s="247">
        <f>IF(L1309="nio",0,IF(L1309&gt;0,L1309*I1309/P1309,0))*VLOOKUP(B1309,'2-Kosten per locatie'!$A$14:$C$31,3,FALSE)</f>
        <v>0</v>
      </c>
      <c r="O1309" s="247">
        <f>IF(M1309&gt;0,M1309*I1309/Q1309,0)*VLOOKUP(B1309,'2-Kosten per locatie'!$A$14:$C$31,3,FALSE)</f>
        <v>0</v>
      </c>
      <c r="P1309" s="334">
        <f>IF(L1309="nio",0,IF(L1309&gt;0,VLOOKUP(F1309,'3-Productie normen'!A:O,VLOOKUP(L1309,'3-Productie normen'!$B$38:$C$48,2,FALSE),FALSE)))*J1309</f>
        <v>0</v>
      </c>
      <c r="Q1309" s="334">
        <f t="shared" si="61"/>
        <v>0</v>
      </c>
      <c r="R1309" s="335" t="str">
        <f>VLOOKUP(F1309,'3-Productie normen'!A:P,16,FALSE)</f>
        <v>nvt</v>
      </c>
      <c r="S1309" s="335"/>
      <c r="U1309" s="336">
        <f t="shared" si="62"/>
        <v>0</v>
      </c>
      <c r="V1309" s="2"/>
      <c r="W1309" s="529"/>
    </row>
    <row r="1310" spans="1:23" ht="14.1" customHeight="1">
      <c r="A1310" s="75">
        <v>1310</v>
      </c>
      <c r="B1310" s="72" t="s">
        <v>43</v>
      </c>
      <c r="C1310" s="539" t="s">
        <v>135</v>
      </c>
      <c r="D1310" s="415" t="s">
        <v>1681</v>
      </c>
      <c r="E1310" s="72" t="s">
        <v>209</v>
      </c>
      <c r="F1310" s="300" t="s">
        <v>100</v>
      </c>
      <c r="G1310" s="72"/>
      <c r="H1310" s="482" t="s">
        <v>196</v>
      </c>
      <c r="I1310" s="537">
        <v>5.2</v>
      </c>
      <c r="J1310" s="526"/>
      <c r="K1310" s="333">
        <f t="shared" si="60"/>
        <v>0</v>
      </c>
      <c r="L1310" s="534" t="s">
        <v>147</v>
      </c>
      <c r="M1310" s="540"/>
      <c r="N1310" s="247">
        <f>IF(L1310="nio",0,IF(L1310&gt;0,L1310*I1310/P1310,0))*VLOOKUP(B1310,'2-Kosten per locatie'!$A$14:$C$31,3,FALSE)</f>
        <v>0</v>
      </c>
      <c r="O1310" s="247">
        <f>IF(M1310&gt;0,M1310*I1310/Q1310,0)*VLOOKUP(B1310,'2-Kosten per locatie'!$A$14:$C$31,3,FALSE)</f>
        <v>0</v>
      </c>
      <c r="P1310" s="334">
        <f>IF(L1310="nio",0,IF(L1310&gt;0,VLOOKUP(F1310,'3-Productie normen'!A:O,VLOOKUP(L1310,'3-Productie normen'!$B$38:$C$48,2,FALSE),FALSE)))*J1310</f>
        <v>0</v>
      </c>
      <c r="Q1310" s="334">
        <f t="shared" si="61"/>
        <v>0</v>
      </c>
      <c r="R1310" s="335" t="str">
        <f>VLOOKUP(F1310,'3-Productie normen'!A:P,16,FALSE)</f>
        <v>nvt</v>
      </c>
      <c r="S1310" s="335"/>
      <c r="U1310" s="336">
        <f t="shared" si="62"/>
        <v>0</v>
      </c>
      <c r="V1310" s="2"/>
      <c r="W1310" s="529"/>
    </row>
    <row r="1311" spans="1:23" ht="14.1" customHeight="1">
      <c r="A1311" s="75">
        <v>1311</v>
      </c>
      <c r="B1311" s="72" t="s">
        <v>43</v>
      </c>
      <c r="C1311" s="539" t="s">
        <v>135</v>
      </c>
      <c r="D1311" s="415" t="s">
        <v>1682</v>
      </c>
      <c r="E1311" s="72" t="s">
        <v>197</v>
      </c>
      <c r="F1311" s="72" t="s">
        <v>86</v>
      </c>
      <c r="G1311" s="72" t="s">
        <v>186</v>
      </c>
      <c r="H1311" s="482" t="s">
        <v>196</v>
      </c>
      <c r="I1311" s="537">
        <v>25.5</v>
      </c>
      <c r="J1311" s="526"/>
      <c r="K1311" s="333">
        <f t="shared" si="60"/>
        <v>200</v>
      </c>
      <c r="L1311" s="534">
        <v>200</v>
      </c>
      <c r="M1311" s="534"/>
      <c r="N1311" s="247" t="e">
        <f>IF(L1311="nio",0,IF(L1311&gt;0,L1311*I1311/P1311,0))*VLOOKUP(B1311,'2-Kosten per locatie'!$A$14:$C$31,3,FALSE)</f>
        <v>#DIV/0!</v>
      </c>
      <c r="O1311" s="247">
        <f>IF(M1311&gt;0,M1311*I1311/Q1311,0)*VLOOKUP(B1311,'2-Kosten per locatie'!$A$14:$C$31,3,FALSE)</f>
        <v>0</v>
      </c>
      <c r="P1311" s="334">
        <f>IF(L1311="nio",0,IF(L1311&gt;0,VLOOKUP(F1311,'3-Productie normen'!A:O,VLOOKUP(L1311,'3-Productie normen'!$B$38:$C$48,2,FALSE),FALSE)))*J1311</f>
        <v>0</v>
      </c>
      <c r="Q1311" s="334">
        <f t="shared" si="61"/>
        <v>0</v>
      </c>
      <c r="R1311" s="335" t="str">
        <f>VLOOKUP(F1311,'3-Productie normen'!A:P,16,FALSE)</f>
        <v>V</v>
      </c>
      <c r="S1311" s="335"/>
      <c r="U1311" s="336">
        <f t="shared" si="62"/>
        <v>5100</v>
      </c>
      <c r="V1311" s="2"/>
      <c r="W1311" s="529"/>
    </row>
    <row r="1312" spans="1:23" ht="14.1" customHeight="1">
      <c r="A1312" s="75">
        <v>1312</v>
      </c>
      <c r="B1312" s="72" t="s">
        <v>43</v>
      </c>
      <c r="C1312" s="539" t="s">
        <v>135</v>
      </c>
      <c r="D1312" s="415" t="s">
        <v>1683</v>
      </c>
      <c r="E1312" s="72" t="s">
        <v>254</v>
      </c>
      <c r="F1312" s="72" t="s">
        <v>95</v>
      </c>
      <c r="G1312" s="72" t="s">
        <v>186</v>
      </c>
      <c r="H1312" s="482" t="s">
        <v>187</v>
      </c>
      <c r="I1312" s="537">
        <v>3</v>
      </c>
      <c r="J1312" s="526"/>
      <c r="K1312" s="333">
        <f t="shared" si="60"/>
        <v>360</v>
      </c>
      <c r="L1312" s="534">
        <v>200</v>
      </c>
      <c r="M1312" s="534">
        <v>160</v>
      </c>
      <c r="N1312" s="247" t="e">
        <f>IF(L1312="nio",0,IF(L1312&gt;0,L1312*I1312/P1312,0))*VLOOKUP(B1312,'2-Kosten per locatie'!$A$14:$C$31,3,FALSE)</f>
        <v>#DIV/0!</v>
      </c>
      <c r="O1312" s="247" t="e">
        <f>IF(M1312&gt;0,M1312*I1312/Q1312,0)*VLOOKUP(B1312,'2-Kosten per locatie'!$A$14:$C$31,3,FALSE)</f>
        <v>#DIV/0!</v>
      </c>
      <c r="P1312" s="334">
        <f>IF(L1312="nio",0,IF(L1312&gt;0,VLOOKUP(F1312,'3-Productie normen'!A:O,VLOOKUP(L1312,'3-Productie normen'!$B$38:$C$48,2,FALSE),FALSE)))*J1312</f>
        <v>0</v>
      </c>
      <c r="Q1312" s="334">
        <f t="shared" si="61"/>
        <v>0</v>
      </c>
      <c r="R1312" s="335" t="str">
        <f>VLOOKUP(F1312,'3-Productie normen'!A:P,16,FALSE)</f>
        <v>S</v>
      </c>
      <c r="S1312" s="335"/>
      <c r="U1312" s="336">
        <f t="shared" si="62"/>
        <v>1080</v>
      </c>
      <c r="V1312" s="2"/>
      <c r="W1312" s="529"/>
    </row>
    <row r="1313" spans="1:23" ht="14.1" customHeight="1">
      <c r="A1313" s="75">
        <v>1313</v>
      </c>
      <c r="B1313" s="72" t="s">
        <v>43</v>
      </c>
      <c r="C1313" s="539" t="s">
        <v>135</v>
      </c>
      <c r="D1313" s="415" t="s">
        <v>1684</v>
      </c>
      <c r="E1313" s="72" t="s">
        <v>1685</v>
      </c>
      <c r="F1313" s="72" t="s">
        <v>95</v>
      </c>
      <c r="G1313" s="72" t="s">
        <v>186</v>
      </c>
      <c r="H1313" s="482" t="s">
        <v>187</v>
      </c>
      <c r="I1313" s="537">
        <v>1</v>
      </c>
      <c r="J1313" s="526"/>
      <c r="K1313" s="333">
        <f t="shared" si="60"/>
        <v>200</v>
      </c>
      <c r="L1313" s="534">
        <v>200</v>
      </c>
      <c r="M1313" s="534"/>
      <c r="N1313" s="247" t="e">
        <f>IF(L1313="nio",0,IF(L1313&gt;0,L1313*I1313/P1313,0))*VLOOKUP(B1313,'2-Kosten per locatie'!$A$14:$C$31,3,FALSE)</f>
        <v>#DIV/0!</v>
      </c>
      <c r="O1313" s="247">
        <f>IF(M1313&gt;0,M1313*I1313/Q1313,0)*VLOOKUP(B1313,'2-Kosten per locatie'!$A$14:$C$31,3,FALSE)</f>
        <v>0</v>
      </c>
      <c r="P1313" s="334">
        <f>IF(L1313="nio",0,IF(L1313&gt;0,VLOOKUP(F1313,'3-Productie normen'!A:O,VLOOKUP(L1313,'3-Productie normen'!$B$38:$C$48,2,FALSE),FALSE)))*J1313</f>
        <v>0</v>
      </c>
      <c r="Q1313" s="334">
        <f t="shared" si="61"/>
        <v>0</v>
      </c>
      <c r="R1313" s="335" t="str">
        <f>VLOOKUP(F1313,'3-Productie normen'!A:P,16,FALSE)</f>
        <v>S</v>
      </c>
      <c r="S1313" s="335"/>
      <c r="U1313" s="336">
        <f t="shared" si="62"/>
        <v>200</v>
      </c>
      <c r="V1313" s="2"/>
      <c r="W1313" s="529"/>
    </row>
    <row r="1314" spans="1:23" ht="14.1" customHeight="1">
      <c r="A1314" s="75">
        <v>1314</v>
      </c>
      <c r="B1314" s="72" t="s">
        <v>43</v>
      </c>
      <c r="C1314" s="539" t="s">
        <v>135</v>
      </c>
      <c r="D1314" s="415" t="s">
        <v>1686</v>
      </c>
      <c r="E1314" s="72" t="s">
        <v>1685</v>
      </c>
      <c r="F1314" s="72" t="s">
        <v>95</v>
      </c>
      <c r="G1314" s="72" t="s">
        <v>186</v>
      </c>
      <c r="H1314" s="482" t="s">
        <v>187</v>
      </c>
      <c r="I1314" s="537">
        <v>1</v>
      </c>
      <c r="J1314" s="526"/>
      <c r="K1314" s="333">
        <f t="shared" si="60"/>
        <v>200</v>
      </c>
      <c r="L1314" s="534">
        <v>200</v>
      </c>
      <c r="M1314" s="534"/>
      <c r="N1314" s="247" t="e">
        <f>IF(L1314="nio",0,IF(L1314&gt;0,L1314*I1314/P1314,0))*VLOOKUP(B1314,'2-Kosten per locatie'!$A$14:$C$31,3,FALSE)</f>
        <v>#DIV/0!</v>
      </c>
      <c r="O1314" s="247">
        <f>IF(M1314&gt;0,M1314*I1314/Q1314,0)*VLOOKUP(B1314,'2-Kosten per locatie'!$A$14:$C$31,3,FALSE)</f>
        <v>0</v>
      </c>
      <c r="P1314" s="334">
        <f>IF(L1314="nio",0,IF(L1314&gt;0,VLOOKUP(F1314,'3-Productie normen'!A:O,VLOOKUP(L1314,'3-Productie normen'!$B$38:$C$48,2,FALSE),FALSE)))*J1314</f>
        <v>0</v>
      </c>
      <c r="Q1314" s="334">
        <f t="shared" si="61"/>
        <v>0</v>
      </c>
      <c r="R1314" s="335" t="str">
        <f>VLOOKUP(F1314,'3-Productie normen'!A:P,16,FALSE)</f>
        <v>S</v>
      </c>
      <c r="S1314" s="335"/>
      <c r="U1314" s="336">
        <f t="shared" si="62"/>
        <v>200</v>
      </c>
      <c r="V1314" s="2"/>
      <c r="W1314" s="529"/>
    </row>
    <row r="1315" spans="1:23" ht="14.1" customHeight="1">
      <c r="A1315" s="75">
        <v>1315</v>
      </c>
      <c r="B1315" s="72" t="s">
        <v>43</v>
      </c>
      <c r="C1315" s="539" t="s">
        <v>135</v>
      </c>
      <c r="D1315" s="415" t="s">
        <v>1687</v>
      </c>
      <c r="E1315" s="72" t="s">
        <v>254</v>
      </c>
      <c r="F1315" s="72" t="s">
        <v>95</v>
      </c>
      <c r="G1315" s="72" t="s">
        <v>186</v>
      </c>
      <c r="H1315" s="482" t="s">
        <v>187</v>
      </c>
      <c r="I1315" s="537">
        <v>6.6</v>
      </c>
      <c r="J1315" s="526"/>
      <c r="K1315" s="333">
        <f t="shared" si="60"/>
        <v>360</v>
      </c>
      <c r="L1315" s="534">
        <v>200</v>
      </c>
      <c r="M1315" s="540">
        <v>160</v>
      </c>
      <c r="N1315" s="247" t="e">
        <f>IF(L1315="nio",0,IF(L1315&gt;0,L1315*I1315/P1315,0))*VLOOKUP(B1315,'2-Kosten per locatie'!$A$14:$C$31,3,FALSE)</f>
        <v>#DIV/0!</v>
      </c>
      <c r="O1315" s="247" t="e">
        <f>IF(M1315&gt;0,M1315*I1315/Q1315,0)*VLOOKUP(B1315,'2-Kosten per locatie'!$A$14:$C$31,3,FALSE)</f>
        <v>#DIV/0!</v>
      </c>
      <c r="P1315" s="334">
        <f>IF(L1315="nio",0,IF(L1315&gt;0,VLOOKUP(F1315,'3-Productie normen'!A:O,VLOOKUP(L1315,'3-Productie normen'!$B$38:$C$48,2,FALSE),FALSE)))*J1315</f>
        <v>0</v>
      </c>
      <c r="Q1315" s="334">
        <f t="shared" si="61"/>
        <v>0</v>
      </c>
      <c r="R1315" s="335" t="str">
        <f>VLOOKUP(F1315,'3-Productie normen'!A:P,16,FALSE)</f>
        <v>S</v>
      </c>
      <c r="S1315" s="335"/>
      <c r="U1315" s="336">
        <f t="shared" si="62"/>
        <v>2376</v>
      </c>
      <c r="V1315" s="2"/>
      <c r="W1315" s="529"/>
    </row>
    <row r="1316" spans="1:23" ht="14.1" customHeight="1">
      <c r="A1316" s="75">
        <v>1316</v>
      </c>
      <c r="B1316" s="72" t="s">
        <v>43</v>
      </c>
      <c r="C1316" s="539" t="s">
        <v>135</v>
      </c>
      <c r="D1316" s="415" t="s">
        <v>1688</v>
      </c>
      <c r="E1316" s="72" t="s">
        <v>1685</v>
      </c>
      <c r="F1316" s="72" t="s">
        <v>95</v>
      </c>
      <c r="G1316" s="72" t="s">
        <v>186</v>
      </c>
      <c r="H1316" s="482" t="s">
        <v>187</v>
      </c>
      <c r="I1316" s="537">
        <v>1</v>
      </c>
      <c r="J1316" s="526"/>
      <c r="K1316" s="333">
        <f t="shared" si="60"/>
        <v>200</v>
      </c>
      <c r="L1316" s="534">
        <v>200</v>
      </c>
      <c r="M1316" s="540"/>
      <c r="N1316" s="247" t="e">
        <f>IF(L1316="nio",0,IF(L1316&gt;0,L1316*I1316/P1316,0))*VLOOKUP(B1316,'2-Kosten per locatie'!$A$14:$C$31,3,FALSE)</f>
        <v>#DIV/0!</v>
      </c>
      <c r="O1316" s="247">
        <f>IF(M1316&gt;0,M1316*I1316/Q1316,0)*VLOOKUP(B1316,'2-Kosten per locatie'!$A$14:$C$31,3,FALSE)</f>
        <v>0</v>
      </c>
      <c r="P1316" s="334">
        <f>IF(L1316="nio",0,IF(L1316&gt;0,VLOOKUP(F1316,'3-Productie normen'!A:O,VLOOKUP(L1316,'3-Productie normen'!$B$38:$C$48,2,FALSE),FALSE)))*J1316</f>
        <v>0</v>
      </c>
      <c r="Q1316" s="334">
        <f t="shared" si="61"/>
        <v>0</v>
      </c>
      <c r="R1316" s="335" t="str">
        <f>VLOOKUP(F1316,'3-Productie normen'!A:P,16,FALSE)</f>
        <v>S</v>
      </c>
      <c r="S1316" s="335"/>
      <c r="U1316" s="336">
        <f t="shared" si="62"/>
        <v>200</v>
      </c>
      <c r="V1316" s="2"/>
      <c r="W1316" s="529"/>
    </row>
    <row r="1317" spans="1:23" ht="14.1" customHeight="1">
      <c r="A1317" s="75">
        <v>1317</v>
      </c>
      <c r="B1317" s="72" t="s">
        <v>43</v>
      </c>
      <c r="C1317" s="539" t="s">
        <v>135</v>
      </c>
      <c r="D1317" s="415" t="s">
        <v>1689</v>
      </c>
      <c r="E1317" s="72" t="s">
        <v>1685</v>
      </c>
      <c r="F1317" s="72" t="s">
        <v>95</v>
      </c>
      <c r="G1317" s="72" t="s">
        <v>186</v>
      </c>
      <c r="H1317" s="482" t="s">
        <v>187</v>
      </c>
      <c r="I1317" s="537">
        <v>1</v>
      </c>
      <c r="J1317" s="526"/>
      <c r="K1317" s="333">
        <f t="shared" si="60"/>
        <v>200</v>
      </c>
      <c r="L1317" s="534">
        <v>200</v>
      </c>
      <c r="M1317" s="540"/>
      <c r="N1317" s="247" t="e">
        <f>IF(L1317="nio",0,IF(L1317&gt;0,L1317*I1317/P1317,0))*VLOOKUP(B1317,'2-Kosten per locatie'!$A$14:$C$31,3,FALSE)</f>
        <v>#DIV/0!</v>
      </c>
      <c r="O1317" s="247">
        <f>IF(M1317&gt;0,M1317*I1317/Q1317,0)*VLOOKUP(B1317,'2-Kosten per locatie'!$A$14:$C$31,3,FALSE)</f>
        <v>0</v>
      </c>
      <c r="P1317" s="334">
        <f>IF(L1317="nio",0,IF(L1317&gt;0,VLOOKUP(F1317,'3-Productie normen'!A:O,VLOOKUP(L1317,'3-Productie normen'!$B$38:$C$48,2,FALSE),FALSE)))*J1317</f>
        <v>0</v>
      </c>
      <c r="Q1317" s="334">
        <f t="shared" si="61"/>
        <v>0</v>
      </c>
      <c r="R1317" s="335" t="str">
        <f>VLOOKUP(F1317,'3-Productie normen'!A:P,16,FALSE)</f>
        <v>S</v>
      </c>
      <c r="S1317" s="335"/>
      <c r="U1317" s="336">
        <f t="shared" si="62"/>
        <v>200</v>
      </c>
      <c r="V1317" s="2"/>
      <c r="W1317" s="529"/>
    </row>
    <row r="1318" spans="1:23" ht="14.1" customHeight="1">
      <c r="A1318" s="75">
        <v>1318</v>
      </c>
      <c r="B1318" s="72" t="s">
        <v>43</v>
      </c>
      <c r="C1318" s="539" t="s">
        <v>135</v>
      </c>
      <c r="D1318" s="415" t="s">
        <v>1690</v>
      </c>
      <c r="E1318" s="72" t="s">
        <v>1685</v>
      </c>
      <c r="F1318" s="72" t="s">
        <v>95</v>
      </c>
      <c r="G1318" s="72" t="s">
        <v>186</v>
      </c>
      <c r="H1318" s="482" t="s">
        <v>187</v>
      </c>
      <c r="I1318" s="537">
        <v>1</v>
      </c>
      <c r="J1318" s="526"/>
      <c r="K1318" s="333">
        <f t="shared" si="60"/>
        <v>200</v>
      </c>
      <c r="L1318" s="534">
        <v>200</v>
      </c>
      <c r="M1318" s="540"/>
      <c r="N1318" s="247" t="e">
        <f>IF(L1318="nio",0,IF(L1318&gt;0,L1318*I1318/P1318,0))*VLOOKUP(B1318,'2-Kosten per locatie'!$A$14:$C$31,3,FALSE)</f>
        <v>#DIV/0!</v>
      </c>
      <c r="O1318" s="247">
        <f>IF(M1318&gt;0,M1318*I1318/Q1318,0)*VLOOKUP(B1318,'2-Kosten per locatie'!$A$14:$C$31,3,FALSE)</f>
        <v>0</v>
      </c>
      <c r="P1318" s="334">
        <f>IF(L1318="nio",0,IF(L1318&gt;0,VLOOKUP(F1318,'3-Productie normen'!A:O,VLOOKUP(L1318,'3-Productie normen'!$B$38:$C$48,2,FALSE),FALSE)))*J1318</f>
        <v>0</v>
      </c>
      <c r="Q1318" s="334">
        <f t="shared" si="61"/>
        <v>0</v>
      </c>
      <c r="R1318" s="335" t="str">
        <f>VLOOKUP(F1318,'3-Productie normen'!A:P,16,FALSE)</f>
        <v>S</v>
      </c>
      <c r="S1318" s="335"/>
      <c r="U1318" s="336">
        <f t="shared" si="62"/>
        <v>200</v>
      </c>
      <c r="V1318" s="2"/>
      <c r="W1318" s="529"/>
    </row>
    <row r="1319" spans="1:23" ht="14.1" customHeight="1">
      <c r="A1319" s="75">
        <v>1319</v>
      </c>
      <c r="B1319" s="72" t="s">
        <v>43</v>
      </c>
      <c r="C1319" s="539" t="s">
        <v>135</v>
      </c>
      <c r="D1319" s="415" t="s">
        <v>1691</v>
      </c>
      <c r="E1319" s="72" t="s">
        <v>1662</v>
      </c>
      <c r="F1319" s="72" t="s">
        <v>97</v>
      </c>
      <c r="G1319" s="72" t="s">
        <v>207</v>
      </c>
      <c r="H1319" s="482" t="s">
        <v>196</v>
      </c>
      <c r="I1319" s="537">
        <v>26.1</v>
      </c>
      <c r="J1319" s="526"/>
      <c r="K1319" s="333">
        <f t="shared" si="60"/>
        <v>200</v>
      </c>
      <c r="L1319" s="534">
        <v>200</v>
      </c>
      <c r="M1319" s="540"/>
      <c r="N1319" s="247" t="e">
        <f>IF(L1319="nio",0,IF(L1319&gt;0,L1319*I1319/P1319,0))*VLOOKUP(B1319,'2-Kosten per locatie'!$A$14:$C$31,3,FALSE)</f>
        <v>#DIV/0!</v>
      </c>
      <c r="O1319" s="247">
        <f>IF(M1319&gt;0,M1319*I1319/Q1319,0)*VLOOKUP(B1319,'2-Kosten per locatie'!$A$14:$C$31,3,FALSE)</f>
        <v>0</v>
      </c>
      <c r="P1319" s="334">
        <f>IF(L1319="nio",0,IF(L1319&gt;0,VLOOKUP(F1319,'3-Productie normen'!A:O,VLOOKUP(L1319,'3-Productie normen'!$B$38:$C$48,2,FALSE),FALSE)))*J1319</f>
        <v>0</v>
      </c>
      <c r="Q1319" s="334">
        <f t="shared" si="61"/>
        <v>0</v>
      </c>
      <c r="R1319" s="335" t="str">
        <f>VLOOKUP(F1319,'3-Productie normen'!A:P,16,FALSE)</f>
        <v>V</v>
      </c>
      <c r="S1319" s="335"/>
      <c r="U1319" s="336">
        <f t="shared" si="62"/>
        <v>5220</v>
      </c>
      <c r="V1319" s="2"/>
      <c r="W1319" s="529"/>
    </row>
    <row r="1320" spans="1:23" ht="14.1" customHeight="1">
      <c r="A1320" s="75">
        <v>1320</v>
      </c>
      <c r="B1320" s="72" t="s">
        <v>43</v>
      </c>
      <c r="C1320" s="539" t="s">
        <v>135</v>
      </c>
      <c r="D1320" s="415" t="s">
        <v>1692</v>
      </c>
      <c r="E1320" s="72" t="s">
        <v>1693</v>
      </c>
      <c r="F1320" s="72" t="s">
        <v>94</v>
      </c>
      <c r="G1320" s="72" t="s">
        <v>186</v>
      </c>
      <c r="H1320" s="482" t="s">
        <v>196</v>
      </c>
      <c r="I1320" s="537">
        <v>334.3</v>
      </c>
      <c r="J1320" s="526"/>
      <c r="K1320" s="333">
        <f t="shared" si="60"/>
        <v>200</v>
      </c>
      <c r="L1320" s="534">
        <v>200</v>
      </c>
      <c r="M1320" s="540"/>
      <c r="N1320" s="247" t="e">
        <f>IF(L1320="nio",0,IF(L1320&gt;0,L1320*I1320/P1320,0))*VLOOKUP(B1320,'2-Kosten per locatie'!$A$14:$C$31,3,FALSE)</f>
        <v>#DIV/0!</v>
      </c>
      <c r="O1320" s="247">
        <f>IF(M1320&gt;0,M1320*I1320/Q1320,0)*VLOOKUP(B1320,'2-Kosten per locatie'!$A$14:$C$31,3,FALSE)</f>
        <v>0</v>
      </c>
      <c r="P1320" s="334">
        <f>IF(L1320="nio",0,IF(L1320&gt;0,VLOOKUP(F1320,'3-Productie normen'!A:O,VLOOKUP(L1320,'3-Productie normen'!$B$38:$C$48,2,FALSE),FALSE)))*J1320</f>
        <v>0</v>
      </c>
      <c r="Q1320" s="334">
        <f t="shared" si="61"/>
        <v>0</v>
      </c>
      <c r="R1320" s="335" t="str">
        <f>VLOOKUP(F1320,'3-Productie normen'!A:P,16,FALSE)</f>
        <v>V</v>
      </c>
      <c r="S1320" s="335"/>
      <c r="U1320" s="336">
        <f t="shared" si="62"/>
        <v>66860</v>
      </c>
      <c r="V1320" s="2"/>
      <c r="W1320" s="529"/>
    </row>
    <row r="1321" spans="1:23" ht="14.1" customHeight="1">
      <c r="A1321" s="75">
        <v>1321</v>
      </c>
      <c r="B1321" s="72" t="s">
        <v>43</v>
      </c>
      <c r="C1321" s="539" t="s">
        <v>135</v>
      </c>
      <c r="D1321" s="415" t="s">
        <v>1694</v>
      </c>
      <c r="E1321" s="72" t="s">
        <v>680</v>
      </c>
      <c r="F1321" s="300" t="s">
        <v>100</v>
      </c>
      <c r="G1321" s="72" t="s">
        <v>186</v>
      </c>
      <c r="H1321" s="482" t="s">
        <v>196</v>
      </c>
      <c r="I1321" s="537">
        <v>17.399999999999999</v>
      </c>
      <c r="J1321" s="526"/>
      <c r="K1321" s="333">
        <f t="shared" si="60"/>
        <v>0</v>
      </c>
      <c r="L1321" s="534" t="s">
        <v>147</v>
      </c>
      <c r="M1321" s="534"/>
      <c r="N1321" s="247">
        <f>IF(L1321="nio",0,IF(L1321&gt;0,L1321*I1321/P1321,0))*VLOOKUP(B1321,'2-Kosten per locatie'!$A$14:$C$31,3,FALSE)</f>
        <v>0</v>
      </c>
      <c r="O1321" s="247">
        <f>IF(M1321&gt;0,M1321*I1321/Q1321,0)*VLOOKUP(B1321,'2-Kosten per locatie'!$A$14:$C$31,3,FALSE)</f>
        <v>0</v>
      </c>
      <c r="P1321" s="334">
        <f>IF(L1321="nio",0,IF(L1321&gt;0,VLOOKUP(F1321,'3-Productie normen'!A:O,VLOOKUP(L1321,'3-Productie normen'!$B$38:$C$48,2,FALSE),FALSE)))*J1321</f>
        <v>0</v>
      </c>
      <c r="Q1321" s="334">
        <f t="shared" si="61"/>
        <v>0</v>
      </c>
      <c r="R1321" s="335" t="str">
        <f>VLOOKUP(F1321,'3-Productie normen'!A:P,16,FALSE)</f>
        <v>nvt</v>
      </c>
      <c r="S1321" s="335"/>
      <c r="U1321" s="336">
        <f t="shared" si="62"/>
        <v>0</v>
      </c>
      <c r="V1321" s="2"/>
      <c r="W1321" s="529"/>
    </row>
    <row r="1322" spans="1:23" ht="14.1" customHeight="1">
      <c r="A1322" s="75">
        <v>1322</v>
      </c>
      <c r="B1322" s="72" t="s">
        <v>43</v>
      </c>
      <c r="C1322" s="539" t="s">
        <v>135</v>
      </c>
      <c r="D1322" s="415" t="s">
        <v>1695</v>
      </c>
      <c r="E1322" s="72" t="s">
        <v>1662</v>
      </c>
      <c r="F1322" s="72" t="s">
        <v>97</v>
      </c>
      <c r="G1322" s="72" t="s">
        <v>1529</v>
      </c>
      <c r="H1322" s="482" t="s">
        <v>138</v>
      </c>
      <c r="I1322" s="537">
        <v>17.899999999999999</v>
      </c>
      <c r="J1322" s="526"/>
      <c r="K1322" s="333">
        <f t="shared" si="60"/>
        <v>200</v>
      </c>
      <c r="L1322" s="534">
        <v>200</v>
      </c>
      <c r="M1322" s="534"/>
      <c r="N1322" s="247" t="e">
        <f>IF(L1322="nio",0,IF(L1322&gt;0,L1322*I1322/P1322,0))*VLOOKUP(B1322,'2-Kosten per locatie'!$A$14:$C$31,3,FALSE)</f>
        <v>#DIV/0!</v>
      </c>
      <c r="O1322" s="247">
        <f>IF(M1322&gt;0,M1322*I1322/Q1322,0)*VLOOKUP(B1322,'2-Kosten per locatie'!$A$14:$C$31,3,FALSE)</f>
        <v>0</v>
      </c>
      <c r="P1322" s="334">
        <f>IF(L1322="nio",0,IF(L1322&gt;0,VLOOKUP(F1322,'3-Productie normen'!A:O,VLOOKUP(L1322,'3-Productie normen'!$B$38:$C$48,2,FALSE),FALSE)))*J1322</f>
        <v>0</v>
      </c>
      <c r="Q1322" s="334">
        <f t="shared" si="61"/>
        <v>0</v>
      </c>
      <c r="R1322" s="335" t="str">
        <f>VLOOKUP(F1322,'3-Productie normen'!A:P,16,FALSE)</f>
        <v>V</v>
      </c>
      <c r="S1322" s="335"/>
      <c r="U1322" s="336">
        <f t="shared" si="62"/>
        <v>3579.9999999999995</v>
      </c>
      <c r="V1322" s="2"/>
      <c r="W1322" s="529"/>
    </row>
    <row r="1323" spans="1:23" ht="14.1" customHeight="1">
      <c r="A1323" s="75">
        <v>1323</v>
      </c>
      <c r="B1323" s="72" t="s">
        <v>43</v>
      </c>
      <c r="C1323" s="539" t="s">
        <v>135</v>
      </c>
      <c r="D1323" s="415" t="s">
        <v>1696</v>
      </c>
      <c r="E1323" s="72" t="s">
        <v>1697</v>
      </c>
      <c r="F1323" s="300" t="s">
        <v>100</v>
      </c>
      <c r="G1323" s="72"/>
      <c r="H1323" s="482" t="s">
        <v>196</v>
      </c>
      <c r="I1323" s="537">
        <v>4.7</v>
      </c>
      <c r="J1323" s="526"/>
      <c r="K1323" s="333">
        <f t="shared" si="60"/>
        <v>0</v>
      </c>
      <c r="L1323" s="534" t="s">
        <v>147</v>
      </c>
      <c r="M1323" s="540"/>
      <c r="N1323" s="247">
        <f>IF(L1323="nio",0,IF(L1323&gt;0,L1323*I1323/P1323,0))*VLOOKUP(B1323,'2-Kosten per locatie'!$A$14:$C$31,3,FALSE)</f>
        <v>0</v>
      </c>
      <c r="O1323" s="247">
        <f>IF(M1323&gt;0,M1323*I1323/Q1323,0)*VLOOKUP(B1323,'2-Kosten per locatie'!$A$14:$C$31,3,FALSE)</f>
        <v>0</v>
      </c>
      <c r="P1323" s="334">
        <f>IF(L1323="nio",0,IF(L1323&gt;0,VLOOKUP(F1323,'3-Productie normen'!A:O,VLOOKUP(L1323,'3-Productie normen'!$B$38:$C$48,2,FALSE),FALSE)))*J1323</f>
        <v>0</v>
      </c>
      <c r="Q1323" s="334">
        <f t="shared" si="61"/>
        <v>0</v>
      </c>
      <c r="R1323" s="335" t="str">
        <f>VLOOKUP(F1323,'3-Productie normen'!A:P,16,FALSE)</f>
        <v>nvt</v>
      </c>
      <c r="S1323" s="335"/>
      <c r="U1323" s="336">
        <f t="shared" si="62"/>
        <v>0</v>
      </c>
      <c r="V1323" s="2"/>
      <c r="W1323" s="529"/>
    </row>
    <row r="1324" spans="1:23" ht="14.1" customHeight="1">
      <c r="A1324" s="75">
        <v>1324</v>
      </c>
      <c r="B1324" s="72" t="s">
        <v>43</v>
      </c>
      <c r="C1324" s="539" t="s">
        <v>135</v>
      </c>
      <c r="D1324" s="415" t="s">
        <v>1698</v>
      </c>
      <c r="E1324" s="72" t="s">
        <v>235</v>
      </c>
      <c r="F1324" s="72" t="s">
        <v>84</v>
      </c>
      <c r="G1324" s="72" t="s">
        <v>890</v>
      </c>
      <c r="H1324" s="482" t="s">
        <v>237</v>
      </c>
      <c r="I1324" s="537">
        <v>10.1</v>
      </c>
      <c r="J1324" s="526"/>
      <c r="K1324" s="333">
        <f t="shared" si="60"/>
        <v>200</v>
      </c>
      <c r="L1324" s="534">
        <v>200</v>
      </c>
      <c r="M1324" s="540"/>
      <c r="N1324" s="247" t="e">
        <f>IF(L1324="nio",0,IF(L1324&gt;0,L1324*I1324/P1324,0))*VLOOKUP(B1324,'2-Kosten per locatie'!$A$14:$C$31,3,FALSE)</f>
        <v>#DIV/0!</v>
      </c>
      <c r="O1324" s="247">
        <f>IF(M1324&gt;0,M1324*I1324/Q1324,0)*VLOOKUP(B1324,'2-Kosten per locatie'!$A$14:$C$31,3,FALSE)</f>
        <v>0</v>
      </c>
      <c r="P1324" s="334">
        <f>IF(L1324="nio",0,IF(L1324&gt;0,VLOOKUP(F1324,'3-Productie normen'!A:O,VLOOKUP(L1324,'3-Productie normen'!$B$38:$C$48,2,FALSE),FALSE)))*J1324</f>
        <v>0</v>
      </c>
      <c r="Q1324" s="334">
        <f t="shared" si="61"/>
        <v>0</v>
      </c>
      <c r="R1324" s="335" t="str">
        <f>VLOOKUP(F1324,'3-Productie normen'!A:P,16,FALSE)</f>
        <v>V</v>
      </c>
      <c r="S1324" s="335"/>
      <c r="U1324" s="336">
        <f t="shared" si="62"/>
        <v>2020</v>
      </c>
      <c r="V1324" s="2"/>
      <c r="W1324" s="529"/>
    </row>
    <row r="1325" spans="1:23" ht="14.1" customHeight="1">
      <c r="A1325" s="75">
        <v>1325</v>
      </c>
      <c r="B1325" s="72" t="s">
        <v>43</v>
      </c>
      <c r="C1325" s="539" t="s">
        <v>135</v>
      </c>
      <c r="D1325" s="415" t="s">
        <v>1699</v>
      </c>
      <c r="E1325" s="72" t="s">
        <v>1700</v>
      </c>
      <c r="F1325" s="72" t="s">
        <v>86</v>
      </c>
      <c r="G1325" s="72" t="s">
        <v>186</v>
      </c>
      <c r="H1325" s="482" t="s">
        <v>196</v>
      </c>
      <c r="I1325" s="537">
        <v>237.1</v>
      </c>
      <c r="J1325" s="526"/>
      <c r="K1325" s="333">
        <f t="shared" si="60"/>
        <v>200</v>
      </c>
      <c r="L1325" s="534">
        <v>200</v>
      </c>
      <c r="M1325" s="540"/>
      <c r="N1325" s="247" t="e">
        <f>IF(L1325="nio",0,IF(L1325&gt;0,L1325*I1325/P1325,0))*VLOOKUP(B1325,'2-Kosten per locatie'!$A$14:$C$31,3,FALSE)</f>
        <v>#DIV/0!</v>
      </c>
      <c r="O1325" s="247">
        <f>IF(M1325&gt;0,M1325*I1325/Q1325,0)*VLOOKUP(B1325,'2-Kosten per locatie'!$A$14:$C$31,3,FALSE)</f>
        <v>0</v>
      </c>
      <c r="P1325" s="334">
        <f>IF(L1325="nio",0,IF(L1325&gt;0,VLOOKUP(F1325,'3-Productie normen'!A:O,VLOOKUP(L1325,'3-Productie normen'!$B$38:$C$48,2,FALSE),FALSE)))*J1325</f>
        <v>0</v>
      </c>
      <c r="Q1325" s="334">
        <f t="shared" si="61"/>
        <v>0</v>
      </c>
      <c r="R1325" s="335" t="str">
        <f>VLOOKUP(F1325,'3-Productie normen'!A:P,16,FALSE)</f>
        <v>V</v>
      </c>
      <c r="S1325" s="335"/>
      <c r="U1325" s="336">
        <f t="shared" si="62"/>
        <v>47420</v>
      </c>
      <c r="V1325" s="2"/>
      <c r="W1325" s="529"/>
    </row>
    <row r="1326" spans="1:23" ht="14.1" customHeight="1">
      <c r="A1326" s="75">
        <v>1326</v>
      </c>
      <c r="B1326" s="72" t="s">
        <v>43</v>
      </c>
      <c r="C1326" s="539" t="s">
        <v>135</v>
      </c>
      <c r="D1326" s="415" t="s">
        <v>1701</v>
      </c>
      <c r="E1326" s="72" t="s">
        <v>1702</v>
      </c>
      <c r="F1326" s="72" t="s">
        <v>78</v>
      </c>
      <c r="G1326" s="72" t="s">
        <v>186</v>
      </c>
      <c r="H1326" s="482" t="s">
        <v>196</v>
      </c>
      <c r="I1326" s="537">
        <v>155.80000000000001</v>
      </c>
      <c r="J1326" s="526"/>
      <c r="K1326" s="333">
        <f t="shared" si="60"/>
        <v>200</v>
      </c>
      <c r="L1326" s="534">
        <v>200</v>
      </c>
      <c r="M1326" s="540"/>
      <c r="N1326" s="247" t="e">
        <f>IF(L1326="nio",0,IF(L1326&gt;0,L1326*I1326/P1326,0))*VLOOKUP(B1326,'2-Kosten per locatie'!$A$14:$C$31,3,FALSE)</f>
        <v>#DIV/0!</v>
      </c>
      <c r="O1326" s="247">
        <f>IF(M1326&gt;0,M1326*I1326/Q1326,0)*VLOOKUP(B1326,'2-Kosten per locatie'!$A$14:$C$31,3,FALSE)</f>
        <v>0</v>
      </c>
      <c r="P1326" s="334">
        <f>IF(L1326="nio",0,IF(L1326&gt;0,VLOOKUP(F1326,'3-Productie normen'!A:O,VLOOKUP(L1326,'3-Productie normen'!$B$38:$C$48,2,FALSE),FALSE)))*J1326</f>
        <v>0</v>
      </c>
      <c r="Q1326" s="334">
        <f t="shared" si="61"/>
        <v>0</v>
      </c>
      <c r="R1326" s="335" t="str">
        <f>VLOOKUP(F1326,'3-Productie normen'!A:P,16,FALSE)</f>
        <v>V</v>
      </c>
      <c r="S1326" s="335"/>
      <c r="U1326" s="336">
        <f t="shared" si="62"/>
        <v>31160.000000000004</v>
      </c>
      <c r="V1326" s="2"/>
      <c r="W1326" s="529"/>
    </row>
    <row r="1327" spans="1:23" ht="14.1" customHeight="1">
      <c r="A1327" s="75">
        <v>1327</v>
      </c>
      <c r="B1327" s="72" t="s">
        <v>43</v>
      </c>
      <c r="C1327" s="539" t="s">
        <v>135</v>
      </c>
      <c r="D1327" s="415" t="s">
        <v>1703</v>
      </c>
      <c r="E1327" s="72" t="s">
        <v>235</v>
      </c>
      <c r="F1327" s="72" t="s">
        <v>84</v>
      </c>
      <c r="G1327" s="72" t="s">
        <v>890</v>
      </c>
      <c r="H1327" s="482" t="s">
        <v>237</v>
      </c>
      <c r="I1327" s="537">
        <v>7</v>
      </c>
      <c r="J1327" s="526"/>
      <c r="K1327" s="333">
        <f t="shared" si="60"/>
        <v>200</v>
      </c>
      <c r="L1327" s="534">
        <v>200</v>
      </c>
      <c r="M1327" s="540"/>
      <c r="N1327" s="247" t="e">
        <f>IF(L1327="nio",0,IF(L1327&gt;0,L1327*I1327/P1327,0))*VLOOKUP(B1327,'2-Kosten per locatie'!$A$14:$C$31,3,FALSE)</f>
        <v>#DIV/0!</v>
      </c>
      <c r="O1327" s="247">
        <f>IF(M1327&gt;0,M1327*I1327/Q1327,0)*VLOOKUP(B1327,'2-Kosten per locatie'!$A$14:$C$31,3,FALSE)</f>
        <v>0</v>
      </c>
      <c r="P1327" s="334">
        <f>IF(L1327="nio",0,IF(L1327&gt;0,VLOOKUP(F1327,'3-Productie normen'!A:O,VLOOKUP(L1327,'3-Productie normen'!$B$38:$C$48,2,FALSE),FALSE)))*J1327</f>
        <v>0</v>
      </c>
      <c r="Q1327" s="334">
        <f t="shared" si="61"/>
        <v>0</v>
      </c>
      <c r="R1327" s="335" t="str">
        <f>VLOOKUP(F1327,'3-Productie normen'!A:P,16,FALSE)</f>
        <v>V</v>
      </c>
      <c r="S1327" s="335"/>
      <c r="U1327" s="336">
        <f t="shared" si="62"/>
        <v>1400</v>
      </c>
      <c r="V1327" s="2"/>
      <c r="W1327" s="529"/>
    </row>
    <row r="1328" spans="1:23" ht="14.1" customHeight="1">
      <c r="A1328" s="75">
        <v>1328</v>
      </c>
      <c r="B1328" s="72" t="s">
        <v>43</v>
      </c>
      <c r="C1328" s="539" t="s">
        <v>135</v>
      </c>
      <c r="D1328" s="415" t="s">
        <v>1704</v>
      </c>
      <c r="E1328" s="72" t="s">
        <v>313</v>
      </c>
      <c r="F1328" s="72" t="s">
        <v>76</v>
      </c>
      <c r="G1328" s="72" t="s">
        <v>186</v>
      </c>
      <c r="H1328" s="482" t="s">
        <v>196</v>
      </c>
      <c r="I1328" s="537">
        <v>51.6</v>
      </c>
      <c r="J1328" s="526"/>
      <c r="K1328" s="333">
        <f t="shared" si="60"/>
        <v>120</v>
      </c>
      <c r="L1328" s="534">
        <v>120</v>
      </c>
      <c r="M1328" s="540"/>
      <c r="N1328" s="247" t="e">
        <f>IF(L1328="nio",0,IF(L1328&gt;0,L1328*I1328/P1328,0))*VLOOKUP(B1328,'2-Kosten per locatie'!$A$14:$C$31,3,FALSE)</f>
        <v>#DIV/0!</v>
      </c>
      <c r="O1328" s="247">
        <f>IF(M1328&gt;0,M1328*I1328/Q1328,0)*VLOOKUP(B1328,'2-Kosten per locatie'!$A$14:$C$31,3,FALSE)</f>
        <v>0</v>
      </c>
      <c r="P1328" s="334">
        <f>IF(L1328="nio",0,IF(L1328&gt;0,VLOOKUP(F1328,'3-Productie normen'!A:O,VLOOKUP(L1328,'3-Productie normen'!$B$38:$C$48,2,FALSE),FALSE)))*J1328</f>
        <v>0</v>
      </c>
      <c r="Q1328" s="334">
        <f t="shared" si="61"/>
        <v>0</v>
      </c>
      <c r="R1328" s="335" t="str">
        <f>VLOOKUP(F1328,'3-Productie normen'!A:P,16,FALSE)</f>
        <v>B</v>
      </c>
      <c r="S1328" s="335"/>
      <c r="U1328" s="336">
        <f t="shared" si="62"/>
        <v>6192</v>
      </c>
      <c r="V1328" s="2"/>
      <c r="W1328" s="529"/>
    </row>
    <row r="1329" spans="1:23" ht="14.1" customHeight="1">
      <c r="A1329" s="75">
        <v>1329</v>
      </c>
      <c r="B1329" s="72" t="s">
        <v>43</v>
      </c>
      <c r="C1329" s="539" t="s">
        <v>135</v>
      </c>
      <c r="D1329" s="415" t="s">
        <v>1705</v>
      </c>
      <c r="E1329" s="72" t="s">
        <v>197</v>
      </c>
      <c r="F1329" s="72" t="s">
        <v>86</v>
      </c>
      <c r="G1329" s="72" t="s">
        <v>186</v>
      </c>
      <c r="H1329" s="482" t="s">
        <v>196</v>
      </c>
      <c r="I1329" s="537">
        <v>20</v>
      </c>
      <c r="J1329" s="526"/>
      <c r="K1329" s="333">
        <f t="shared" si="60"/>
        <v>200</v>
      </c>
      <c r="L1329" s="534">
        <v>200</v>
      </c>
      <c r="M1329" s="540"/>
      <c r="N1329" s="247" t="e">
        <f>IF(L1329="nio",0,IF(L1329&gt;0,L1329*I1329/P1329,0))*VLOOKUP(B1329,'2-Kosten per locatie'!$A$14:$C$31,3,FALSE)</f>
        <v>#DIV/0!</v>
      </c>
      <c r="O1329" s="247">
        <f>IF(M1329&gt;0,M1329*I1329/Q1329,0)*VLOOKUP(B1329,'2-Kosten per locatie'!$A$14:$C$31,3,FALSE)</f>
        <v>0</v>
      </c>
      <c r="P1329" s="334">
        <f>IF(L1329="nio",0,IF(L1329&gt;0,VLOOKUP(F1329,'3-Productie normen'!A:O,VLOOKUP(L1329,'3-Productie normen'!$B$38:$C$48,2,FALSE),FALSE)))*J1329</f>
        <v>0</v>
      </c>
      <c r="Q1329" s="334">
        <f t="shared" si="61"/>
        <v>0</v>
      </c>
      <c r="R1329" s="335" t="str">
        <f>VLOOKUP(F1329,'3-Productie normen'!A:P,16,FALSE)</f>
        <v>V</v>
      </c>
      <c r="S1329" s="335"/>
      <c r="U1329" s="336">
        <f t="shared" si="62"/>
        <v>4000</v>
      </c>
      <c r="V1329" s="2"/>
      <c r="W1329" s="529"/>
    </row>
    <row r="1330" spans="1:23" ht="14.1" customHeight="1">
      <c r="A1330" s="75">
        <v>1330</v>
      </c>
      <c r="B1330" s="72" t="s">
        <v>43</v>
      </c>
      <c r="C1330" s="539" t="s">
        <v>135</v>
      </c>
      <c r="D1330" s="415" t="s">
        <v>1706</v>
      </c>
      <c r="E1330" s="72" t="s">
        <v>299</v>
      </c>
      <c r="F1330" s="300" t="s">
        <v>91</v>
      </c>
      <c r="G1330" s="72" t="s">
        <v>1529</v>
      </c>
      <c r="H1330" s="482" t="s">
        <v>138</v>
      </c>
      <c r="I1330" s="537">
        <v>4.5</v>
      </c>
      <c r="J1330" s="526"/>
      <c r="K1330" s="333">
        <f t="shared" si="60"/>
        <v>200</v>
      </c>
      <c r="L1330" s="534">
        <v>200</v>
      </c>
      <c r="M1330" s="540"/>
      <c r="N1330" s="247" t="e">
        <f>IF(L1330="nio",0,IF(L1330&gt;0,L1330*I1330/P1330,0))*VLOOKUP(B1330,'2-Kosten per locatie'!$A$14:$C$31,3,FALSE)</f>
        <v>#DIV/0!</v>
      </c>
      <c r="O1330" s="247">
        <f>IF(M1330&gt;0,M1330*I1330/Q1330,0)*VLOOKUP(B1330,'2-Kosten per locatie'!$A$14:$C$31,3,FALSE)</f>
        <v>0</v>
      </c>
      <c r="P1330" s="334">
        <f>IF(L1330="nio",0,IF(L1330&gt;0,VLOOKUP(F1330,'3-Productie normen'!A:O,VLOOKUP(L1330,'3-Productie normen'!$B$38:$C$48,2,FALSE),FALSE)))*J1330</f>
        <v>0</v>
      </c>
      <c r="Q1330" s="334">
        <f t="shared" si="61"/>
        <v>0</v>
      </c>
      <c r="R1330" s="335" t="str">
        <f>VLOOKUP(F1330,'3-Productie normen'!A:P,16,FALSE)</f>
        <v>V</v>
      </c>
      <c r="S1330" s="335"/>
      <c r="U1330" s="336">
        <f t="shared" si="62"/>
        <v>900</v>
      </c>
      <c r="V1330" s="2"/>
      <c r="W1330" s="529"/>
    </row>
    <row r="1331" spans="1:23" ht="14.1" customHeight="1">
      <c r="A1331" s="75">
        <v>1331</v>
      </c>
      <c r="B1331" s="72" t="s">
        <v>43</v>
      </c>
      <c r="C1331" s="539" t="s">
        <v>135</v>
      </c>
      <c r="D1331" s="415" t="s">
        <v>1707</v>
      </c>
      <c r="E1331" s="72" t="s">
        <v>1273</v>
      </c>
      <c r="F1331" s="300" t="s">
        <v>100</v>
      </c>
      <c r="G1331" s="72"/>
      <c r="H1331" s="482" t="s">
        <v>196</v>
      </c>
      <c r="I1331" s="537">
        <v>2.2999999999999998</v>
      </c>
      <c r="J1331" s="526"/>
      <c r="K1331" s="333">
        <f t="shared" si="60"/>
        <v>0</v>
      </c>
      <c r="L1331" s="534" t="s">
        <v>147</v>
      </c>
      <c r="M1331" s="540"/>
      <c r="N1331" s="247">
        <f>IF(L1331="nio",0,IF(L1331&gt;0,L1331*I1331/P1331,0))*VLOOKUP(B1331,'2-Kosten per locatie'!$A$14:$C$31,3,FALSE)</f>
        <v>0</v>
      </c>
      <c r="O1331" s="247">
        <f>IF(M1331&gt;0,M1331*I1331/Q1331,0)*VLOOKUP(B1331,'2-Kosten per locatie'!$A$14:$C$31,3,FALSE)</f>
        <v>0</v>
      </c>
      <c r="P1331" s="334">
        <f>IF(L1331="nio",0,IF(L1331&gt;0,VLOOKUP(F1331,'3-Productie normen'!A:O,VLOOKUP(L1331,'3-Productie normen'!$B$38:$C$48,2,FALSE),FALSE)))*J1331</f>
        <v>0</v>
      </c>
      <c r="Q1331" s="334">
        <f t="shared" si="61"/>
        <v>0</v>
      </c>
      <c r="R1331" s="335" t="str">
        <f>VLOOKUP(F1331,'3-Productie normen'!A:P,16,FALSE)</f>
        <v>nvt</v>
      </c>
      <c r="S1331" s="335"/>
      <c r="U1331" s="336">
        <f t="shared" si="62"/>
        <v>0</v>
      </c>
      <c r="V1331" s="2"/>
      <c r="W1331" s="529"/>
    </row>
    <row r="1332" spans="1:23" ht="14.1" customHeight="1">
      <c r="A1332" s="75">
        <v>1332</v>
      </c>
      <c r="B1332" s="72" t="s">
        <v>43</v>
      </c>
      <c r="C1332" s="539" t="s">
        <v>135</v>
      </c>
      <c r="D1332" s="415" t="s">
        <v>1708</v>
      </c>
      <c r="E1332" s="72" t="s">
        <v>1662</v>
      </c>
      <c r="F1332" s="72" t="s">
        <v>97</v>
      </c>
      <c r="G1332" s="72" t="s">
        <v>1529</v>
      </c>
      <c r="H1332" s="482" t="s">
        <v>138</v>
      </c>
      <c r="I1332" s="537">
        <v>4.2</v>
      </c>
      <c r="J1332" s="526"/>
      <c r="K1332" s="333">
        <f t="shared" si="60"/>
        <v>200</v>
      </c>
      <c r="L1332" s="534">
        <v>200</v>
      </c>
      <c r="M1332" s="540"/>
      <c r="N1332" s="247" t="e">
        <f>IF(L1332="nio",0,IF(L1332&gt;0,L1332*I1332/P1332,0))*VLOOKUP(B1332,'2-Kosten per locatie'!$A$14:$C$31,3,FALSE)</f>
        <v>#DIV/0!</v>
      </c>
      <c r="O1332" s="247">
        <f>IF(M1332&gt;0,M1332*I1332/Q1332,0)*VLOOKUP(B1332,'2-Kosten per locatie'!$A$14:$C$31,3,FALSE)</f>
        <v>0</v>
      </c>
      <c r="P1332" s="334">
        <f>IF(L1332="nio",0,IF(L1332&gt;0,VLOOKUP(F1332,'3-Productie normen'!A:O,VLOOKUP(L1332,'3-Productie normen'!$B$38:$C$48,2,FALSE),FALSE)))*J1332</f>
        <v>0</v>
      </c>
      <c r="Q1332" s="334">
        <f t="shared" si="61"/>
        <v>0</v>
      </c>
      <c r="R1332" s="335" t="str">
        <f>VLOOKUP(F1332,'3-Productie normen'!A:P,16,FALSE)</f>
        <v>V</v>
      </c>
      <c r="S1332" s="335"/>
      <c r="U1332" s="336">
        <f t="shared" si="62"/>
        <v>840</v>
      </c>
      <c r="V1332" s="2"/>
      <c r="W1332" s="529"/>
    </row>
    <row r="1333" spans="1:23" ht="14.1" customHeight="1">
      <c r="A1333" s="75">
        <v>1333</v>
      </c>
      <c r="B1333" s="72" t="s">
        <v>43</v>
      </c>
      <c r="C1333" s="539" t="s">
        <v>135</v>
      </c>
      <c r="D1333" s="415" t="s">
        <v>1709</v>
      </c>
      <c r="E1333" s="72" t="s">
        <v>1710</v>
      </c>
      <c r="F1333" s="72" t="s">
        <v>95</v>
      </c>
      <c r="G1333" s="72" t="s">
        <v>186</v>
      </c>
      <c r="H1333" s="482" t="s">
        <v>187</v>
      </c>
      <c r="I1333" s="537">
        <v>15</v>
      </c>
      <c r="J1333" s="526"/>
      <c r="K1333" s="333">
        <f t="shared" si="60"/>
        <v>360</v>
      </c>
      <c r="L1333" s="534">
        <v>200</v>
      </c>
      <c r="M1333" s="540">
        <v>160</v>
      </c>
      <c r="N1333" s="247" t="e">
        <f>IF(L1333="nio",0,IF(L1333&gt;0,L1333*I1333/P1333,0))*VLOOKUP(B1333,'2-Kosten per locatie'!$A$14:$C$31,3,FALSE)</f>
        <v>#DIV/0!</v>
      </c>
      <c r="O1333" s="247" t="e">
        <f>IF(M1333&gt;0,M1333*I1333/Q1333,0)*VLOOKUP(B1333,'2-Kosten per locatie'!$A$14:$C$31,3,FALSE)</f>
        <v>#DIV/0!</v>
      </c>
      <c r="P1333" s="334">
        <f>IF(L1333="nio",0,IF(L1333&gt;0,VLOOKUP(F1333,'3-Productie normen'!A:O,VLOOKUP(L1333,'3-Productie normen'!$B$38:$C$48,2,FALSE),FALSE)))*J1333</f>
        <v>0</v>
      </c>
      <c r="Q1333" s="334">
        <f t="shared" si="61"/>
        <v>0</v>
      </c>
      <c r="R1333" s="335" t="str">
        <f>VLOOKUP(F1333,'3-Productie normen'!A:P,16,FALSE)</f>
        <v>S</v>
      </c>
      <c r="S1333" s="335"/>
      <c r="U1333" s="336">
        <f t="shared" si="62"/>
        <v>5400</v>
      </c>
      <c r="V1333" s="2"/>
      <c r="W1333" s="529"/>
    </row>
    <row r="1334" spans="1:23" ht="14.1" customHeight="1">
      <c r="A1334" s="75">
        <v>1334</v>
      </c>
      <c r="B1334" s="72" t="s">
        <v>43</v>
      </c>
      <c r="C1334" s="539" t="s">
        <v>135</v>
      </c>
      <c r="D1334" s="415" t="s">
        <v>1711</v>
      </c>
      <c r="E1334" s="72" t="s">
        <v>1712</v>
      </c>
      <c r="F1334" s="72" t="s">
        <v>95</v>
      </c>
      <c r="G1334" s="72" t="s">
        <v>186</v>
      </c>
      <c r="H1334" s="482" t="s">
        <v>187</v>
      </c>
      <c r="I1334" s="537">
        <v>3.6</v>
      </c>
      <c r="J1334" s="526"/>
      <c r="K1334" s="333">
        <f t="shared" si="60"/>
        <v>360</v>
      </c>
      <c r="L1334" s="534">
        <v>200</v>
      </c>
      <c r="M1334" s="540">
        <v>160</v>
      </c>
      <c r="N1334" s="247" t="e">
        <f>IF(L1334="nio",0,IF(L1334&gt;0,L1334*I1334/P1334,0))*VLOOKUP(B1334,'2-Kosten per locatie'!$A$14:$C$31,3,FALSE)</f>
        <v>#DIV/0!</v>
      </c>
      <c r="O1334" s="247" t="e">
        <f>IF(M1334&gt;0,M1334*I1334/Q1334,0)*VLOOKUP(B1334,'2-Kosten per locatie'!$A$14:$C$31,3,FALSE)</f>
        <v>#DIV/0!</v>
      </c>
      <c r="P1334" s="334">
        <f>IF(L1334="nio",0,IF(L1334&gt;0,VLOOKUP(F1334,'3-Productie normen'!A:O,VLOOKUP(L1334,'3-Productie normen'!$B$38:$C$48,2,FALSE),FALSE)))*J1334</f>
        <v>0</v>
      </c>
      <c r="Q1334" s="334">
        <f t="shared" si="61"/>
        <v>0</v>
      </c>
      <c r="R1334" s="335" t="str">
        <f>VLOOKUP(F1334,'3-Productie normen'!A:P,16,FALSE)</f>
        <v>S</v>
      </c>
      <c r="S1334" s="335"/>
      <c r="U1334" s="336">
        <f t="shared" si="62"/>
        <v>1296</v>
      </c>
      <c r="V1334" s="2"/>
      <c r="W1334" s="529"/>
    </row>
    <row r="1335" spans="1:23" ht="14.1" customHeight="1">
      <c r="A1335" s="75">
        <v>1335</v>
      </c>
      <c r="B1335" s="72" t="s">
        <v>43</v>
      </c>
      <c r="C1335" s="539" t="s">
        <v>135</v>
      </c>
      <c r="D1335" s="415" t="s">
        <v>1713</v>
      </c>
      <c r="E1335" s="72" t="s">
        <v>1714</v>
      </c>
      <c r="F1335" s="72" t="s">
        <v>95</v>
      </c>
      <c r="G1335" s="72" t="s">
        <v>186</v>
      </c>
      <c r="H1335" s="482" t="s">
        <v>187</v>
      </c>
      <c r="I1335" s="537">
        <v>14.1</v>
      </c>
      <c r="J1335" s="526"/>
      <c r="K1335" s="333">
        <f t="shared" si="60"/>
        <v>360</v>
      </c>
      <c r="L1335" s="534">
        <v>200</v>
      </c>
      <c r="M1335" s="540">
        <v>160</v>
      </c>
      <c r="N1335" s="247" t="e">
        <f>IF(L1335="nio",0,IF(L1335&gt;0,L1335*I1335/P1335,0))*VLOOKUP(B1335,'2-Kosten per locatie'!$A$14:$C$31,3,FALSE)</f>
        <v>#DIV/0!</v>
      </c>
      <c r="O1335" s="247" t="e">
        <f>IF(M1335&gt;0,M1335*I1335/Q1335,0)*VLOOKUP(B1335,'2-Kosten per locatie'!$A$14:$C$31,3,FALSE)</f>
        <v>#DIV/0!</v>
      </c>
      <c r="P1335" s="334">
        <f>IF(L1335="nio",0,IF(L1335&gt;0,VLOOKUP(F1335,'3-Productie normen'!A:O,VLOOKUP(L1335,'3-Productie normen'!$B$38:$C$48,2,FALSE),FALSE)))*J1335</f>
        <v>0</v>
      </c>
      <c r="Q1335" s="334">
        <f t="shared" si="61"/>
        <v>0</v>
      </c>
      <c r="R1335" s="335" t="str">
        <f>VLOOKUP(F1335,'3-Productie normen'!A:P,16,FALSE)</f>
        <v>S</v>
      </c>
      <c r="S1335" s="335"/>
      <c r="U1335" s="336">
        <f t="shared" si="62"/>
        <v>5076</v>
      </c>
      <c r="V1335" s="2"/>
      <c r="W1335" s="529"/>
    </row>
    <row r="1336" spans="1:23" ht="14.1" customHeight="1">
      <c r="A1336" s="75">
        <v>1336</v>
      </c>
      <c r="B1336" s="72" t="s">
        <v>43</v>
      </c>
      <c r="C1336" s="539" t="s">
        <v>135</v>
      </c>
      <c r="D1336" s="415" t="s">
        <v>1715</v>
      </c>
      <c r="E1336" s="72" t="s">
        <v>1244</v>
      </c>
      <c r="F1336" s="72" t="s">
        <v>94</v>
      </c>
      <c r="G1336" s="72" t="s">
        <v>186</v>
      </c>
      <c r="H1336" s="482" t="s">
        <v>196</v>
      </c>
      <c r="I1336" s="537">
        <v>253.3</v>
      </c>
      <c r="J1336" s="526"/>
      <c r="K1336" s="333">
        <f t="shared" si="60"/>
        <v>200</v>
      </c>
      <c r="L1336" s="534">
        <v>200</v>
      </c>
      <c r="M1336" s="540"/>
      <c r="N1336" s="247" t="e">
        <f>IF(L1336="nio",0,IF(L1336&gt;0,L1336*I1336/P1336,0))*VLOOKUP(B1336,'2-Kosten per locatie'!$A$14:$C$31,3,FALSE)</f>
        <v>#DIV/0!</v>
      </c>
      <c r="O1336" s="247">
        <f>IF(M1336&gt;0,M1336*I1336/Q1336,0)*VLOOKUP(B1336,'2-Kosten per locatie'!$A$14:$C$31,3,FALSE)</f>
        <v>0</v>
      </c>
      <c r="P1336" s="334">
        <f>IF(L1336="nio",0,IF(L1336&gt;0,VLOOKUP(F1336,'3-Productie normen'!A:O,VLOOKUP(L1336,'3-Productie normen'!$B$38:$C$48,2,FALSE),FALSE)))*J1336</f>
        <v>0</v>
      </c>
      <c r="Q1336" s="334">
        <f t="shared" si="61"/>
        <v>0</v>
      </c>
      <c r="R1336" s="335" t="str">
        <f>VLOOKUP(F1336,'3-Productie normen'!A:P,16,FALSE)</f>
        <v>V</v>
      </c>
      <c r="S1336" s="335"/>
      <c r="U1336" s="336">
        <f t="shared" si="62"/>
        <v>50660</v>
      </c>
      <c r="V1336" s="2"/>
      <c r="W1336" s="529"/>
    </row>
    <row r="1337" spans="1:23" ht="14.1" customHeight="1">
      <c r="A1337" s="75">
        <v>1337</v>
      </c>
      <c r="B1337" s="72" t="s">
        <v>43</v>
      </c>
      <c r="C1337" s="539" t="s">
        <v>135</v>
      </c>
      <c r="D1337" s="415" t="s">
        <v>1716</v>
      </c>
      <c r="E1337" s="72" t="s">
        <v>436</v>
      </c>
      <c r="F1337" s="488" t="s">
        <v>99</v>
      </c>
      <c r="G1337" s="72"/>
      <c r="H1337" s="482" t="s">
        <v>196</v>
      </c>
      <c r="I1337" s="537">
        <v>34</v>
      </c>
      <c r="J1337" s="526"/>
      <c r="K1337" s="333">
        <f t="shared" si="60"/>
        <v>200</v>
      </c>
      <c r="L1337" s="534">
        <v>200</v>
      </c>
      <c r="M1337" s="540"/>
      <c r="N1337" s="247" t="e">
        <f>IF(L1337="nio",0,IF(L1337&gt;0,L1337*I1337/P1337,0))*VLOOKUP(B1337,'2-Kosten per locatie'!$A$14:$C$31,3,FALSE)</f>
        <v>#DIV/0!</v>
      </c>
      <c r="O1337" s="247">
        <f>IF(M1337&gt;0,M1337*I1337/Q1337,0)*VLOOKUP(B1337,'2-Kosten per locatie'!$A$14:$C$31,3,FALSE)</f>
        <v>0</v>
      </c>
      <c r="P1337" s="334">
        <f>IF(L1337="nio",0,IF(L1337&gt;0,VLOOKUP(F1337,'3-Productie normen'!A:O,VLOOKUP(L1337,'3-Productie normen'!$B$38:$C$48,2,FALSE),FALSE)))*J1337</f>
        <v>0</v>
      </c>
      <c r="Q1337" s="334">
        <f t="shared" si="61"/>
        <v>0</v>
      </c>
      <c r="R1337" s="335" t="str">
        <f>VLOOKUP(F1337,'3-Productie normen'!A:P,16,FALSE)</f>
        <v>B</v>
      </c>
      <c r="S1337" s="335"/>
      <c r="U1337" s="336">
        <f t="shared" si="62"/>
        <v>6800</v>
      </c>
      <c r="V1337" s="2"/>
      <c r="W1337" s="529"/>
    </row>
    <row r="1338" spans="1:23" ht="14.1" customHeight="1">
      <c r="A1338" s="75">
        <v>1338</v>
      </c>
      <c r="B1338" s="72" t="s">
        <v>43</v>
      </c>
      <c r="C1338" s="539" t="s">
        <v>135</v>
      </c>
      <c r="D1338" s="415" t="s">
        <v>1717</v>
      </c>
      <c r="E1338" s="72" t="s">
        <v>436</v>
      </c>
      <c r="F1338" s="488" t="s">
        <v>99</v>
      </c>
      <c r="G1338" s="72"/>
      <c r="H1338" s="482" t="s">
        <v>196</v>
      </c>
      <c r="I1338" s="537">
        <v>13.8</v>
      </c>
      <c r="J1338" s="526"/>
      <c r="K1338" s="333">
        <f t="shared" si="60"/>
        <v>200</v>
      </c>
      <c r="L1338" s="534">
        <v>200</v>
      </c>
      <c r="M1338" s="540"/>
      <c r="N1338" s="247" t="e">
        <f>IF(L1338="nio",0,IF(L1338&gt;0,L1338*I1338/P1338,0))*VLOOKUP(B1338,'2-Kosten per locatie'!$A$14:$C$31,3,FALSE)</f>
        <v>#DIV/0!</v>
      </c>
      <c r="O1338" s="247">
        <f>IF(M1338&gt;0,M1338*I1338/Q1338,0)*VLOOKUP(B1338,'2-Kosten per locatie'!$A$14:$C$31,3,FALSE)</f>
        <v>0</v>
      </c>
      <c r="P1338" s="334">
        <f>IF(L1338="nio",0,IF(L1338&gt;0,VLOOKUP(F1338,'3-Productie normen'!A:O,VLOOKUP(L1338,'3-Productie normen'!$B$38:$C$48,2,FALSE),FALSE)))*J1338</f>
        <v>0</v>
      </c>
      <c r="Q1338" s="334">
        <f t="shared" si="61"/>
        <v>0</v>
      </c>
      <c r="R1338" s="335" t="str">
        <f>VLOOKUP(F1338,'3-Productie normen'!A:P,16,FALSE)</f>
        <v>B</v>
      </c>
      <c r="S1338" s="335"/>
      <c r="U1338" s="336">
        <f t="shared" si="62"/>
        <v>2760</v>
      </c>
      <c r="V1338" s="2"/>
      <c r="W1338" s="529"/>
    </row>
    <row r="1339" spans="1:23" ht="14.1" customHeight="1">
      <c r="A1339" s="75">
        <v>1339</v>
      </c>
      <c r="B1339" s="72" t="s">
        <v>43</v>
      </c>
      <c r="C1339" s="539" t="s">
        <v>135</v>
      </c>
      <c r="D1339" s="415" t="s">
        <v>1718</v>
      </c>
      <c r="E1339" s="72" t="s">
        <v>436</v>
      </c>
      <c r="F1339" s="488" t="s">
        <v>99</v>
      </c>
      <c r="G1339" s="72"/>
      <c r="H1339" s="482" t="s">
        <v>196</v>
      </c>
      <c r="I1339" s="537">
        <v>14.1</v>
      </c>
      <c r="J1339" s="526"/>
      <c r="K1339" s="333">
        <f t="shared" si="60"/>
        <v>200</v>
      </c>
      <c r="L1339" s="534">
        <v>200</v>
      </c>
      <c r="M1339" s="540"/>
      <c r="N1339" s="247" t="e">
        <f>IF(L1339="nio",0,IF(L1339&gt;0,L1339*I1339/P1339,0))*VLOOKUP(B1339,'2-Kosten per locatie'!$A$14:$C$31,3,FALSE)</f>
        <v>#DIV/0!</v>
      </c>
      <c r="O1339" s="247">
        <f>IF(M1339&gt;0,M1339*I1339/Q1339,0)*VLOOKUP(B1339,'2-Kosten per locatie'!$A$14:$C$31,3,FALSE)</f>
        <v>0</v>
      </c>
      <c r="P1339" s="334">
        <f>IF(L1339="nio",0,IF(L1339&gt;0,VLOOKUP(F1339,'3-Productie normen'!A:O,VLOOKUP(L1339,'3-Productie normen'!$B$38:$C$48,2,FALSE),FALSE)))*J1339</f>
        <v>0</v>
      </c>
      <c r="Q1339" s="334">
        <f t="shared" si="61"/>
        <v>0</v>
      </c>
      <c r="R1339" s="335" t="str">
        <f>VLOOKUP(F1339,'3-Productie normen'!A:P,16,FALSE)</f>
        <v>B</v>
      </c>
      <c r="S1339" s="335"/>
      <c r="U1339" s="336">
        <f t="shared" si="62"/>
        <v>2820</v>
      </c>
      <c r="V1339" s="2"/>
      <c r="W1339" s="529"/>
    </row>
    <row r="1340" spans="1:23" ht="14.1" customHeight="1">
      <c r="A1340" s="75">
        <v>1340</v>
      </c>
      <c r="B1340" s="72" t="s">
        <v>43</v>
      </c>
      <c r="C1340" s="539" t="s">
        <v>135</v>
      </c>
      <c r="D1340" s="415" t="s">
        <v>1719</v>
      </c>
      <c r="E1340" s="72" t="s">
        <v>1720</v>
      </c>
      <c r="F1340" s="72" t="s">
        <v>88</v>
      </c>
      <c r="G1340" s="72" t="s">
        <v>186</v>
      </c>
      <c r="H1340" s="482" t="s">
        <v>196</v>
      </c>
      <c r="I1340" s="537">
        <v>20.5</v>
      </c>
      <c r="J1340" s="526"/>
      <c r="K1340" s="333">
        <f t="shared" si="60"/>
        <v>200</v>
      </c>
      <c r="L1340" s="534">
        <v>200</v>
      </c>
      <c r="M1340" s="540"/>
      <c r="N1340" s="247" t="e">
        <f>IF(L1340="nio",0,IF(L1340&gt;0,L1340*I1340/P1340,0))*VLOOKUP(B1340,'2-Kosten per locatie'!$A$14:$C$31,3,FALSE)</f>
        <v>#DIV/0!</v>
      </c>
      <c r="O1340" s="247">
        <f>IF(M1340&gt;0,M1340*I1340/Q1340,0)*VLOOKUP(B1340,'2-Kosten per locatie'!$A$14:$C$31,3,FALSE)</f>
        <v>0</v>
      </c>
      <c r="P1340" s="334">
        <f>IF(L1340="nio",0,IF(L1340&gt;0,VLOOKUP(F1340,'3-Productie normen'!A:O,VLOOKUP(L1340,'3-Productie normen'!$B$38:$C$48,2,FALSE),FALSE)))*J1340</f>
        <v>0</v>
      </c>
      <c r="Q1340" s="334">
        <f t="shared" si="61"/>
        <v>0</v>
      </c>
      <c r="R1340" s="335" t="str">
        <f>VLOOKUP(F1340,'3-Productie normen'!A:P,16,FALSE)</f>
        <v>S</v>
      </c>
      <c r="S1340" s="335"/>
      <c r="U1340" s="336">
        <f t="shared" si="62"/>
        <v>4100</v>
      </c>
      <c r="V1340" s="2"/>
      <c r="W1340" s="529"/>
    </row>
    <row r="1341" spans="1:23" ht="14.1" customHeight="1">
      <c r="A1341" s="75">
        <v>1341</v>
      </c>
      <c r="B1341" s="72" t="s">
        <v>43</v>
      </c>
      <c r="C1341" s="539" t="s">
        <v>135</v>
      </c>
      <c r="D1341" s="415" t="s">
        <v>1721</v>
      </c>
      <c r="E1341" s="72" t="s">
        <v>1722</v>
      </c>
      <c r="F1341" s="72" t="s">
        <v>88</v>
      </c>
      <c r="G1341" s="72" t="s">
        <v>186</v>
      </c>
      <c r="H1341" s="482" t="s">
        <v>196</v>
      </c>
      <c r="I1341" s="537">
        <v>20.8</v>
      </c>
      <c r="J1341" s="526"/>
      <c r="K1341" s="333">
        <f t="shared" si="60"/>
        <v>200</v>
      </c>
      <c r="L1341" s="534">
        <v>200</v>
      </c>
      <c r="M1341" s="534"/>
      <c r="N1341" s="247" t="e">
        <f>IF(L1341="nio",0,IF(L1341&gt;0,L1341*I1341/P1341,0))*VLOOKUP(B1341,'2-Kosten per locatie'!$A$14:$C$31,3,FALSE)</f>
        <v>#DIV/0!</v>
      </c>
      <c r="O1341" s="247">
        <f>IF(M1341&gt;0,M1341*I1341/Q1341,0)*VLOOKUP(B1341,'2-Kosten per locatie'!$A$14:$C$31,3,FALSE)</f>
        <v>0</v>
      </c>
      <c r="P1341" s="334">
        <f>IF(L1341="nio",0,IF(L1341&gt;0,VLOOKUP(F1341,'3-Productie normen'!A:O,VLOOKUP(L1341,'3-Productie normen'!$B$38:$C$48,2,FALSE),FALSE)))*J1341</f>
        <v>0</v>
      </c>
      <c r="Q1341" s="334">
        <f t="shared" si="61"/>
        <v>0</v>
      </c>
      <c r="R1341" s="335" t="str">
        <f>VLOOKUP(F1341,'3-Productie normen'!A:P,16,FALSE)</f>
        <v>S</v>
      </c>
      <c r="S1341" s="335"/>
      <c r="U1341" s="336">
        <f t="shared" si="62"/>
        <v>4160</v>
      </c>
      <c r="V1341" s="2"/>
      <c r="W1341" s="529"/>
    </row>
    <row r="1342" spans="1:23" ht="14.1" customHeight="1">
      <c r="A1342" s="75">
        <v>1342</v>
      </c>
      <c r="B1342" s="72" t="s">
        <v>43</v>
      </c>
      <c r="C1342" s="539" t="s">
        <v>135</v>
      </c>
      <c r="D1342" s="415" t="s">
        <v>1723</v>
      </c>
      <c r="E1342" s="72" t="s">
        <v>197</v>
      </c>
      <c r="F1342" s="72" t="s">
        <v>86</v>
      </c>
      <c r="G1342" s="72"/>
      <c r="H1342" s="482" t="s">
        <v>196</v>
      </c>
      <c r="I1342" s="537">
        <v>22.5</v>
      </c>
      <c r="J1342" s="526"/>
      <c r="K1342" s="333">
        <f t="shared" si="60"/>
        <v>200</v>
      </c>
      <c r="L1342" s="534">
        <v>200</v>
      </c>
      <c r="M1342" s="540"/>
      <c r="N1342" s="247" t="e">
        <f>IF(L1342="nio",0,IF(L1342&gt;0,L1342*I1342/P1342,0))*VLOOKUP(B1342,'2-Kosten per locatie'!$A$14:$C$31,3,FALSE)</f>
        <v>#DIV/0!</v>
      </c>
      <c r="O1342" s="247">
        <f>IF(M1342&gt;0,M1342*I1342/Q1342,0)*VLOOKUP(B1342,'2-Kosten per locatie'!$A$14:$C$31,3,FALSE)</f>
        <v>0</v>
      </c>
      <c r="P1342" s="334">
        <f>IF(L1342="nio",0,IF(L1342&gt;0,VLOOKUP(F1342,'3-Productie normen'!A:O,VLOOKUP(L1342,'3-Productie normen'!$B$38:$C$48,2,FALSE),FALSE)))*J1342</f>
        <v>0</v>
      </c>
      <c r="Q1342" s="334">
        <f t="shared" si="61"/>
        <v>0</v>
      </c>
      <c r="R1342" s="335" t="str">
        <f>VLOOKUP(F1342,'3-Productie normen'!A:P,16,FALSE)</f>
        <v>V</v>
      </c>
      <c r="S1342" s="335"/>
      <c r="U1342" s="336">
        <f t="shared" si="62"/>
        <v>4500</v>
      </c>
      <c r="V1342" s="2"/>
      <c r="W1342" s="529"/>
    </row>
    <row r="1343" spans="1:23" ht="14.1" customHeight="1">
      <c r="A1343" s="75">
        <v>1343</v>
      </c>
      <c r="B1343" s="72" t="s">
        <v>43</v>
      </c>
      <c r="C1343" s="539" t="s">
        <v>135</v>
      </c>
      <c r="D1343" s="415" t="s">
        <v>1724</v>
      </c>
      <c r="E1343" s="72" t="s">
        <v>1697</v>
      </c>
      <c r="F1343" s="300" t="s">
        <v>100</v>
      </c>
      <c r="G1343" s="72"/>
      <c r="H1343" s="482" t="s">
        <v>196</v>
      </c>
      <c r="I1343" s="537">
        <v>0.9</v>
      </c>
      <c r="J1343" s="526"/>
      <c r="K1343" s="333">
        <f t="shared" si="60"/>
        <v>0</v>
      </c>
      <c r="L1343" s="534" t="s">
        <v>147</v>
      </c>
      <c r="M1343" s="534"/>
      <c r="N1343" s="247">
        <f>IF(L1343="nio",0,IF(L1343&gt;0,L1343*I1343/P1343,0))*VLOOKUP(B1343,'2-Kosten per locatie'!$A$14:$C$31,3,FALSE)</f>
        <v>0</v>
      </c>
      <c r="O1343" s="247">
        <f>IF(M1343&gt;0,M1343*I1343/Q1343,0)*VLOOKUP(B1343,'2-Kosten per locatie'!$A$14:$C$31,3,FALSE)</f>
        <v>0</v>
      </c>
      <c r="P1343" s="334">
        <f>IF(L1343="nio",0,IF(L1343&gt;0,VLOOKUP(F1343,'3-Productie normen'!A:O,VLOOKUP(L1343,'3-Productie normen'!$B$38:$C$48,2,FALSE),FALSE)))*J1343</f>
        <v>0</v>
      </c>
      <c r="Q1343" s="334">
        <f t="shared" si="61"/>
        <v>0</v>
      </c>
      <c r="R1343" s="335" t="str">
        <f>VLOOKUP(F1343,'3-Productie normen'!A:P,16,FALSE)</f>
        <v>nvt</v>
      </c>
      <c r="S1343" s="335"/>
      <c r="U1343" s="336">
        <f t="shared" si="62"/>
        <v>0</v>
      </c>
      <c r="V1343" s="2"/>
      <c r="W1343" s="529"/>
    </row>
    <row r="1344" spans="1:23" ht="14.1" customHeight="1">
      <c r="A1344" s="75">
        <v>1344</v>
      </c>
      <c r="B1344" s="72" t="s">
        <v>43</v>
      </c>
      <c r="C1344" s="539" t="s">
        <v>135</v>
      </c>
      <c r="D1344" s="415" t="s">
        <v>1725</v>
      </c>
      <c r="E1344" s="72" t="s">
        <v>640</v>
      </c>
      <c r="F1344" s="72" t="s">
        <v>87</v>
      </c>
      <c r="G1344" s="72" t="s">
        <v>186</v>
      </c>
      <c r="H1344" s="482" t="s">
        <v>196</v>
      </c>
      <c r="I1344" s="537">
        <v>109.2</v>
      </c>
      <c r="J1344" s="526"/>
      <c r="K1344" s="333">
        <f t="shared" si="60"/>
        <v>4</v>
      </c>
      <c r="L1344" s="534">
        <v>4</v>
      </c>
      <c r="M1344" s="540"/>
      <c r="N1344" s="247" t="e">
        <f>IF(L1344="nio",0,IF(L1344&gt;0,L1344*I1344/P1344,0))*VLOOKUP(B1344,'2-Kosten per locatie'!$A$14:$C$31,3,FALSE)</f>
        <v>#DIV/0!</v>
      </c>
      <c r="O1344" s="247">
        <f>IF(M1344&gt;0,M1344*I1344/Q1344,0)*VLOOKUP(B1344,'2-Kosten per locatie'!$A$14:$C$31,3,FALSE)</f>
        <v>0</v>
      </c>
      <c r="P1344" s="334">
        <f>IF(L1344="nio",0,IF(L1344&gt;0,VLOOKUP(F1344,'3-Productie normen'!A:O,VLOOKUP(L1344,'3-Productie normen'!$B$38:$C$48,2,FALSE),FALSE)))*J1344</f>
        <v>0</v>
      </c>
      <c r="Q1344" s="334">
        <f t="shared" si="61"/>
        <v>0</v>
      </c>
      <c r="R1344" s="335" t="str">
        <f>VLOOKUP(F1344,'3-Productie normen'!A:P,16,FALSE)</f>
        <v>V</v>
      </c>
      <c r="S1344" s="335"/>
      <c r="U1344" s="336">
        <f t="shared" si="62"/>
        <v>436.8</v>
      </c>
      <c r="V1344" s="2"/>
      <c r="W1344" s="529"/>
    </row>
    <row r="1345" spans="1:23" ht="14.1" customHeight="1">
      <c r="A1345" s="75">
        <v>1345</v>
      </c>
      <c r="B1345" s="72" t="s">
        <v>43</v>
      </c>
      <c r="C1345" s="539" t="s">
        <v>135</v>
      </c>
      <c r="D1345" s="415" t="s">
        <v>1726</v>
      </c>
      <c r="E1345" s="72" t="s">
        <v>1727</v>
      </c>
      <c r="F1345" s="72" t="s">
        <v>87</v>
      </c>
      <c r="G1345" s="72" t="s">
        <v>186</v>
      </c>
      <c r="H1345" s="482" t="s">
        <v>196</v>
      </c>
      <c r="I1345" s="537">
        <v>29.5</v>
      </c>
      <c r="J1345" s="526"/>
      <c r="K1345" s="333">
        <f t="shared" si="60"/>
        <v>4</v>
      </c>
      <c r="L1345" s="534">
        <v>4</v>
      </c>
      <c r="M1345" s="540"/>
      <c r="N1345" s="247" t="e">
        <f>IF(L1345="nio",0,IF(L1345&gt;0,L1345*I1345/P1345,0))*VLOOKUP(B1345,'2-Kosten per locatie'!$A$14:$C$31,3,FALSE)</f>
        <v>#DIV/0!</v>
      </c>
      <c r="O1345" s="247">
        <f>IF(M1345&gt;0,M1345*I1345/Q1345,0)*VLOOKUP(B1345,'2-Kosten per locatie'!$A$14:$C$31,3,FALSE)</f>
        <v>0</v>
      </c>
      <c r="P1345" s="334">
        <f>IF(L1345="nio",0,IF(L1345&gt;0,VLOOKUP(F1345,'3-Productie normen'!A:O,VLOOKUP(L1345,'3-Productie normen'!$B$38:$C$48,2,FALSE),FALSE)))*J1345</f>
        <v>0</v>
      </c>
      <c r="Q1345" s="334">
        <f t="shared" si="61"/>
        <v>0</v>
      </c>
      <c r="R1345" s="335" t="str">
        <f>VLOOKUP(F1345,'3-Productie normen'!A:P,16,FALSE)</f>
        <v>V</v>
      </c>
      <c r="S1345" s="335"/>
      <c r="U1345" s="336">
        <f t="shared" si="62"/>
        <v>118</v>
      </c>
      <c r="V1345" s="2"/>
      <c r="W1345" s="529"/>
    </row>
    <row r="1346" spans="1:23" ht="14.1" customHeight="1">
      <c r="A1346" s="75">
        <v>1346</v>
      </c>
      <c r="B1346" s="72" t="s">
        <v>43</v>
      </c>
      <c r="C1346" s="539" t="s">
        <v>135</v>
      </c>
      <c r="D1346" s="415" t="s">
        <v>1728</v>
      </c>
      <c r="E1346" s="72" t="s">
        <v>1244</v>
      </c>
      <c r="F1346" s="72" t="s">
        <v>87</v>
      </c>
      <c r="G1346" s="72" t="s">
        <v>186</v>
      </c>
      <c r="H1346" s="482" t="s">
        <v>196</v>
      </c>
      <c r="I1346" s="537">
        <v>92.5</v>
      </c>
      <c r="J1346" s="526"/>
      <c r="K1346" s="333">
        <f t="shared" si="60"/>
        <v>4</v>
      </c>
      <c r="L1346" s="534">
        <v>4</v>
      </c>
      <c r="M1346" s="540"/>
      <c r="N1346" s="247" t="e">
        <f>IF(L1346="nio",0,IF(L1346&gt;0,L1346*I1346/P1346,0))*VLOOKUP(B1346,'2-Kosten per locatie'!$A$14:$C$31,3,FALSE)</f>
        <v>#DIV/0!</v>
      </c>
      <c r="O1346" s="247">
        <f>IF(M1346&gt;0,M1346*I1346/Q1346,0)*VLOOKUP(B1346,'2-Kosten per locatie'!$A$14:$C$31,3,FALSE)</f>
        <v>0</v>
      </c>
      <c r="P1346" s="334">
        <f>IF(L1346="nio",0,IF(L1346&gt;0,VLOOKUP(F1346,'3-Productie normen'!A:O,VLOOKUP(L1346,'3-Productie normen'!$B$38:$C$48,2,FALSE),FALSE)))*J1346</f>
        <v>0</v>
      </c>
      <c r="Q1346" s="334">
        <f t="shared" si="61"/>
        <v>0</v>
      </c>
      <c r="R1346" s="335" t="str">
        <f>VLOOKUP(F1346,'3-Productie normen'!A:P,16,FALSE)</f>
        <v>V</v>
      </c>
      <c r="S1346" s="335"/>
      <c r="U1346" s="336">
        <f t="shared" si="62"/>
        <v>370</v>
      </c>
      <c r="V1346" s="2"/>
      <c r="W1346" s="529"/>
    </row>
    <row r="1347" spans="1:23" ht="14.1" customHeight="1">
      <c r="A1347" s="75">
        <v>1347</v>
      </c>
      <c r="B1347" s="72" t="s">
        <v>43</v>
      </c>
      <c r="C1347" s="539" t="s">
        <v>135</v>
      </c>
      <c r="D1347" s="415" t="s">
        <v>1729</v>
      </c>
      <c r="E1347" s="72" t="s">
        <v>197</v>
      </c>
      <c r="F1347" s="72" t="s">
        <v>86</v>
      </c>
      <c r="G1347" s="72" t="s">
        <v>186</v>
      </c>
      <c r="H1347" s="482" t="s">
        <v>196</v>
      </c>
      <c r="I1347" s="537">
        <v>71.599999999999994</v>
      </c>
      <c r="J1347" s="526"/>
      <c r="K1347" s="333">
        <f t="shared" si="60"/>
        <v>200</v>
      </c>
      <c r="L1347" s="534">
        <v>200</v>
      </c>
      <c r="M1347" s="540"/>
      <c r="N1347" s="247" t="e">
        <f>IF(L1347="nio",0,IF(L1347&gt;0,L1347*I1347/P1347,0))*VLOOKUP(B1347,'2-Kosten per locatie'!$A$14:$C$31,3,FALSE)</f>
        <v>#DIV/0!</v>
      </c>
      <c r="O1347" s="247">
        <f>IF(M1347&gt;0,M1347*I1347/Q1347,0)*VLOOKUP(B1347,'2-Kosten per locatie'!$A$14:$C$31,3,FALSE)</f>
        <v>0</v>
      </c>
      <c r="P1347" s="334">
        <f>IF(L1347="nio",0,IF(L1347&gt;0,VLOOKUP(F1347,'3-Productie normen'!A:O,VLOOKUP(L1347,'3-Productie normen'!$B$38:$C$48,2,FALSE),FALSE)))*J1347</f>
        <v>0</v>
      </c>
      <c r="Q1347" s="334">
        <f t="shared" si="61"/>
        <v>0</v>
      </c>
      <c r="R1347" s="335" t="str">
        <f>VLOOKUP(F1347,'3-Productie normen'!A:P,16,FALSE)</f>
        <v>V</v>
      </c>
      <c r="S1347" s="335"/>
      <c r="U1347" s="336">
        <f t="shared" si="62"/>
        <v>14319.999999999998</v>
      </c>
      <c r="V1347" s="2"/>
      <c r="W1347" s="529"/>
    </row>
    <row r="1348" spans="1:23" ht="14.1" customHeight="1">
      <c r="A1348" s="75">
        <v>1348</v>
      </c>
      <c r="B1348" s="72" t="s">
        <v>43</v>
      </c>
      <c r="C1348" s="539" t="s">
        <v>135</v>
      </c>
      <c r="D1348" s="415" t="s">
        <v>1730</v>
      </c>
      <c r="E1348" s="72" t="s">
        <v>1731</v>
      </c>
      <c r="F1348" s="300" t="s">
        <v>100</v>
      </c>
      <c r="G1348" s="72"/>
      <c r="H1348" s="482" t="s">
        <v>196</v>
      </c>
      <c r="I1348" s="537">
        <v>6.1</v>
      </c>
      <c r="J1348" s="526"/>
      <c r="K1348" s="333">
        <f t="shared" ref="K1348:K1411" si="63">SUM(L1348:M1348)</f>
        <v>0</v>
      </c>
      <c r="L1348" s="534" t="s">
        <v>147</v>
      </c>
      <c r="M1348" s="540"/>
      <c r="N1348" s="247">
        <f>IF(L1348="nio",0,IF(L1348&gt;0,L1348*I1348/P1348,0))*VLOOKUP(B1348,'2-Kosten per locatie'!$A$14:$C$31,3,FALSE)</f>
        <v>0</v>
      </c>
      <c r="O1348" s="247">
        <f>IF(M1348&gt;0,M1348*I1348/Q1348,0)*VLOOKUP(B1348,'2-Kosten per locatie'!$A$14:$C$31,3,FALSE)</f>
        <v>0</v>
      </c>
      <c r="P1348" s="334">
        <f>IF(L1348="nio",0,IF(L1348&gt;0,VLOOKUP(F1348,'3-Productie normen'!A:O,VLOOKUP(L1348,'3-Productie normen'!$B$38:$C$48,2,FALSE),FALSE)))*J1348</f>
        <v>0</v>
      </c>
      <c r="Q1348" s="334">
        <f t="shared" ref="Q1348:Q1411" si="64">IF(M1348&gt;0,P1348*$Q$8,0)</f>
        <v>0</v>
      </c>
      <c r="R1348" s="335" t="str">
        <f>VLOOKUP(F1348,'3-Productie normen'!A:P,16,FALSE)</f>
        <v>nvt</v>
      </c>
      <c r="S1348" s="335"/>
      <c r="U1348" s="336">
        <f t="shared" ref="U1348:U1411" si="65">K1348*I1348</f>
        <v>0</v>
      </c>
      <c r="V1348" s="2"/>
      <c r="W1348" s="529"/>
    </row>
    <row r="1349" spans="1:23" ht="14.1" customHeight="1">
      <c r="A1349" s="75">
        <v>1349</v>
      </c>
      <c r="B1349" s="72" t="s">
        <v>43</v>
      </c>
      <c r="C1349" s="539" t="s">
        <v>135</v>
      </c>
      <c r="D1349" s="415" t="s">
        <v>1732</v>
      </c>
      <c r="E1349" s="72" t="s">
        <v>1273</v>
      </c>
      <c r="F1349" s="300" t="s">
        <v>100</v>
      </c>
      <c r="G1349" s="72"/>
      <c r="H1349" s="482" t="s">
        <v>196</v>
      </c>
      <c r="I1349" s="537">
        <v>3.3</v>
      </c>
      <c r="J1349" s="526"/>
      <c r="K1349" s="333">
        <f t="shared" si="63"/>
        <v>0</v>
      </c>
      <c r="L1349" s="534" t="s">
        <v>147</v>
      </c>
      <c r="M1349" s="540"/>
      <c r="N1349" s="247">
        <f>IF(L1349="nio",0,IF(L1349&gt;0,L1349*I1349/P1349,0))*VLOOKUP(B1349,'2-Kosten per locatie'!$A$14:$C$31,3,FALSE)</f>
        <v>0</v>
      </c>
      <c r="O1349" s="247">
        <f>IF(M1349&gt;0,M1349*I1349/Q1349,0)*VLOOKUP(B1349,'2-Kosten per locatie'!$A$14:$C$31,3,FALSE)</f>
        <v>0</v>
      </c>
      <c r="P1349" s="334">
        <f>IF(L1349="nio",0,IF(L1349&gt;0,VLOOKUP(F1349,'3-Productie normen'!A:O,VLOOKUP(L1349,'3-Productie normen'!$B$38:$C$48,2,FALSE),FALSE)))*J1349</f>
        <v>0</v>
      </c>
      <c r="Q1349" s="334">
        <f t="shared" si="64"/>
        <v>0</v>
      </c>
      <c r="R1349" s="335" t="str">
        <f>VLOOKUP(F1349,'3-Productie normen'!A:P,16,FALSE)</f>
        <v>nvt</v>
      </c>
      <c r="S1349" s="335"/>
      <c r="U1349" s="336">
        <f t="shared" si="65"/>
        <v>0</v>
      </c>
      <c r="V1349" s="2"/>
      <c r="W1349" s="529"/>
    </row>
    <row r="1350" spans="1:23" ht="14.1" customHeight="1">
      <c r="A1350" s="75">
        <v>1350</v>
      </c>
      <c r="B1350" s="72" t="s">
        <v>43</v>
      </c>
      <c r="C1350" s="539" t="s">
        <v>135</v>
      </c>
      <c r="D1350" s="415" t="s">
        <v>1733</v>
      </c>
      <c r="E1350" s="72" t="s">
        <v>197</v>
      </c>
      <c r="F1350" s="300" t="s">
        <v>100</v>
      </c>
      <c r="G1350" s="72"/>
      <c r="H1350" s="482" t="s">
        <v>196</v>
      </c>
      <c r="I1350" s="537">
        <v>21.3</v>
      </c>
      <c r="J1350" s="526"/>
      <c r="K1350" s="333">
        <f t="shared" si="63"/>
        <v>0</v>
      </c>
      <c r="L1350" s="534" t="s">
        <v>147</v>
      </c>
      <c r="M1350" s="540"/>
      <c r="N1350" s="247">
        <f>IF(L1350="nio",0,IF(L1350&gt;0,L1350*I1350/P1350,0))*VLOOKUP(B1350,'2-Kosten per locatie'!$A$14:$C$31,3,FALSE)</f>
        <v>0</v>
      </c>
      <c r="O1350" s="247">
        <f>IF(M1350&gt;0,M1350*I1350/Q1350,0)*VLOOKUP(B1350,'2-Kosten per locatie'!$A$14:$C$31,3,FALSE)</f>
        <v>0</v>
      </c>
      <c r="P1350" s="334">
        <f>IF(L1350="nio",0,IF(L1350&gt;0,VLOOKUP(F1350,'3-Productie normen'!A:O,VLOOKUP(L1350,'3-Productie normen'!$B$38:$C$48,2,FALSE),FALSE)))*J1350</f>
        <v>0</v>
      </c>
      <c r="Q1350" s="334">
        <f t="shared" si="64"/>
        <v>0</v>
      </c>
      <c r="R1350" s="335" t="str">
        <f>VLOOKUP(F1350,'3-Productie normen'!A:P,16,FALSE)</f>
        <v>nvt</v>
      </c>
      <c r="S1350" s="335"/>
      <c r="U1350" s="336">
        <f t="shared" si="65"/>
        <v>0</v>
      </c>
      <c r="V1350" s="2"/>
      <c r="W1350" s="529"/>
    </row>
    <row r="1351" spans="1:23" ht="14.1" customHeight="1">
      <c r="A1351" s="75">
        <v>1351</v>
      </c>
      <c r="B1351" s="72" t="s">
        <v>43</v>
      </c>
      <c r="C1351" s="539" t="s">
        <v>135</v>
      </c>
      <c r="D1351" s="415" t="s">
        <v>1734</v>
      </c>
      <c r="E1351" s="72" t="s">
        <v>1735</v>
      </c>
      <c r="F1351" s="300" t="s">
        <v>100</v>
      </c>
      <c r="G1351" s="72"/>
      <c r="H1351" s="482" t="s">
        <v>196</v>
      </c>
      <c r="I1351" s="537">
        <v>13.9</v>
      </c>
      <c r="J1351" s="526"/>
      <c r="K1351" s="333">
        <f t="shared" si="63"/>
        <v>0</v>
      </c>
      <c r="L1351" s="534" t="s">
        <v>147</v>
      </c>
      <c r="M1351" s="540"/>
      <c r="N1351" s="247">
        <f>IF(L1351="nio",0,IF(L1351&gt;0,L1351*I1351/P1351,0))*VLOOKUP(B1351,'2-Kosten per locatie'!$A$14:$C$31,3,FALSE)</f>
        <v>0</v>
      </c>
      <c r="O1351" s="247">
        <f>IF(M1351&gt;0,M1351*I1351/Q1351,0)*VLOOKUP(B1351,'2-Kosten per locatie'!$A$14:$C$31,3,FALSE)</f>
        <v>0</v>
      </c>
      <c r="P1351" s="334">
        <f>IF(L1351="nio",0,IF(L1351&gt;0,VLOOKUP(F1351,'3-Productie normen'!A:O,VLOOKUP(L1351,'3-Productie normen'!$B$38:$C$48,2,FALSE),FALSE)))*J1351</f>
        <v>0</v>
      </c>
      <c r="Q1351" s="334">
        <f t="shared" si="64"/>
        <v>0</v>
      </c>
      <c r="R1351" s="335" t="str">
        <f>VLOOKUP(F1351,'3-Productie normen'!A:P,16,FALSE)</f>
        <v>nvt</v>
      </c>
      <c r="S1351" s="335"/>
      <c r="U1351" s="336">
        <f t="shared" si="65"/>
        <v>0</v>
      </c>
      <c r="V1351" s="2"/>
      <c r="W1351" s="529"/>
    </row>
    <row r="1352" spans="1:23" ht="14.1" customHeight="1">
      <c r="A1352" s="75">
        <v>1352</v>
      </c>
      <c r="B1352" s="72" t="s">
        <v>43</v>
      </c>
      <c r="C1352" s="539" t="s">
        <v>135</v>
      </c>
      <c r="D1352" s="415" t="s">
        <v>1736</v>
      </c>
      <c r="E1352" s="72" t="s">
        <v>1662</v>
      </c>
      <c r="F1352" s="300" t="s">
        <v>100</v>
      </c>
      <c r="G1352" s="72" t="s">
        <v>1529</v>
      </c>
      <c r="H1352" s="482" t="s">
        <v>138</v>
      </c>
      <c r="I1352" s="537">
        <v>10.1</v>
      </c>
      <c r="J1352" s="526"/>
      <c r="K1352" s="333">
        <f t="shared" si="63"/>
        <v>0</v>
      </c>
      <c r="L1352" s="534" t="s">
        <v>147</v>
      </c>
      <c r="M1352" s="534"/>
      <c r="N1352" s="247">
        <f>IF(L1352="nio",0,IF(L1352&gt;0,L1352*I1352/P1352,0))*VLOOKUP(B1352,'2-Kosten per locatie'!$A$14:$C$31,3,FALSE)</f>
        <v>0</v>
      </c>
      <c r="O1352" s="247">
        <f>IF(M1352&gt;0,M1352*I1352/Q1352,0)*VLOOKUP(B1352,'2-Kosten per locatie'!$A$14:$C$31,3,FALSE)</f>
        <v>0</v>
      </c>
      <c r="P1352" s="334">
        <f>IF(L1352="nio",0,IF(L1352&gt;0,VLOOKUP(F1352,'3-Productie normen'!A:O,VLOOKUP(L1352,'3-Productie normen'!$B$38:$C$48,2,FALSE),FALSE)))*J1352</f>
        <v>0</v>
      </c>
      <c r="Q1352" s="334">
        <f t="shared" si="64"/>
        <v>0</v>
      </c>
      <c r="R1352" s="335" t="str">
        <f>VLOOKUP(F1352,'3-Productie normen'!A:P,16,FALSE)</f>
        <v>nvt</v>
      </c>
      <c r="S1352" s="335"/>
      <c r="U1352" s="336">
        <f t="shared" si="65"/>
        <v>0</v>
      </c>
      <c r="V1352" s="2"/>
      <c r="W1352" s="529"/>
    </row>
    <row r="1353" spans="1:23" ht="14.1" customHeight="1">
      <c r="A1353" s="75">
        <v>1353</v>
      </c>
      <c r="B1353" s="72" t="s">
        <v>43</v>
      </c>
      <c r="C1353" s="539" t="s">
        <v>135</v>
      </c>
      <c r="D1353" s="415" t="s">
        <v>1737</v>
      </c>
      <c r="E1353" s="72" t="s">
        <v>1738</v>
      </c>
      <c r="F1353" s="300" t="s">
        <v>100</v>
      </c>
      <c r="G1353" s="72"/>
      <c r="H1353" s="482" t="s">
        <v>196</v>
      </c>
      <c r="I1353" s="537">
        <v>4</v>
      </c>
      <c r="J1353" s="526"/>
      <c r="K1353" s="333">
        <f t="shared" si="63"/>
        <v>0</v>
      </c>
      <c r="L1353" s="534" t="s">
        <v>147</v>
      </c>
      <c r="M1353" s="534"/>
      <c r="N1353" s="247">
        <f>IF(L1353="nio",0,IF(L1353&gt;0,L1353*I1353/P1353,0))*VLOOKUP(B1353,'2-Kosten per locatie'!$A$14:$C$31,3,FALSE)</f>
        <v>0</v>
      </c>
      <c r="O1353" s="247">
        <f>IF(M1353&gt;0,M1353*I1353/Q1353,0)*VLOOKUP(B1353,'2-Kosten per locatie'!$A$14:$C$31,3,FALSE)</f>
        <v>0</v>
      </c>
      <c r="P1353" s="334">
        <f>IF(L1353="nio",0,IF(L1353&gt;0,VLOOKUP(F1353,'3-Productie normen'!A:O,VLOOKUP(L1353,'3-Productie normen'!$B$38:$C$48,2,FALSE),FALSE)))*J1353</f>
        <v>0</v>
      </c>
      <c r="Q1353" s="334">
        <f t="shared" si="64"/>
        <v>0</v>
      </c>
      <c r="R1353" s="335" t="str">
        <f>VLOOKUP(F1353,'3-Productie normen'!A:P,16,FALSE)</f>
        <v>nvt</v>
      </c>
      <c r="S1353" s="335"/>
      <c r="U1353" s="336">
        <f t="shared" si="65"/>
        <v>0</v>
      </c>
      <c r="V1353" s="2"/>
      <c r="W1353" s="529"/>
    </row>
    <row r="1354" spans="1:23" ht="14.1" customHeight="1">
      <c r="A1354" s="75">
        <v>1354</v>
      </c>
      <c r="B1354" s="72" t="s">
        <v>43</v>
      </c>
      <c r="C1354" s="539" t="s">
        <v>135</v>
      </c>
      <c r="D1354" s="415" t="s">
        <v>1739</v>
      </c>
      <c r="E1354" s="72" t="s">
        <v>1273</v>
      </c>
      <c r="F1354" s="300" t="s">
        <v>100</v>
      </c>
      <c r="G1354" s="72"/>
      <c r="H1354" s="482" t="s">
        <v>196</v>
      </c>
      <c r="I1354" s="537">
        <v>2.6</v>
      </c>
      <c r="J1354" s="526"/>
      <c r="K1354" s="333">
        <f t="shared" si="63"/>
        <v>0</v>
      </c>
      <c r="L1354" s="534" t="s">
        <v>147</v>
      </c>
      <c r="M1354" s="540"/>
      <c r="N1354" s="247">
        <f>IF(L1354="nio",0,IF(L1354&gt;0,L1354*I1354/P1354,0))*VLOOKUP(B1354,'2-Kosten per locatie'!$A$14:$C$31,3,FALSE)</f>
        <v>0</v>
      </c>
      <c r="O1354" s="247">
        <f>IF(M1354&gt;0,M1354*I1354/Q1354,0)*VLOOKUP(B1354,'2-Kosten per locatie'!$A$14:$C$31,3,FALSE)</f>
        <v>0</v>
      </c>
      <c r="P1354" s="334">
        <f>IF(L1354="nio",0,IF(L1354&gt;0,VLOOKUP(F1354,'3-Productie normen'!A:O,VLOOKUP(L1354,'3-Productie normen'!$B$38:$C$48,2,FALSE),FALSE)))*J1354</f>
        <v>0</v>
      </c>
      <c r="Q1354" s="334">
        <f t="shared" si="64"/>
        <v>0</v>
      </c>
      <c r="R1354" s="335" t="str">
        <f>VLOOKUP(F1354,'3-Productie normen'!A:P,16,FALSE)</f>
        <v>nvt</v>
      </c>
      <c r="S1354" s="335"/>
      <c r="U1354" s="336">
        <f t="shared" si="65"/>
        <v>0</v>
      </c>
      <c r="V1354" s="2"/>
      <c r="W1354" s="529"/>
    </row>
    <row r="1355" spans="1:23" ht="14.1" customHeight="1">
      <c r="A1355" s="75">
        <v>1355</v>
      </c>
      <c r="B1355" s="72" t="s">
        <v>43</v>
      </c>
      <c r="C1355" s="539" t="s">
        <v>135</v>
      </c>
      <c r="D1355" s="415" t="s">
        <v>1740</v>
      </c>
      <c r="E1355" s="72" t="s">
        <v>1258</v>
      </c>
      <c r="F1355" s="300" t="s">
        <v>100</v>
      </c>
      <c r="G1355" s="72" t="s">
        <v>186</v>
      </c>
      <c r="H1355" s="482" t="s">
        <v>196</v>
      </c>
      <c r="I1355" s="537">
        <v>3.5</v>
      </c>
      <c r="J1355" s="526"/>
      <c r="K1355" s="333">
        <f t="shared" si="63"/>
        <v>0</v>
      </c>
      <c r="L1355" s="534" t="s">
        <v>147</v>
      </c>
      <c r="M1355" s="540"/>
      <c r="N1355" s="247">
        <f>IF(L1355="nio",0,IF(L1355&gt;0,L1355*I1355/P1355,0))*VLOOKUP(B1355,'2-Kosten per locatie'!$A$14:$C$31,3,FALSE)</f>
        <v>0</v>
      </c>
      <c r="O1355" s="247">
        <f>IF(M1355&gt;0,M1355*I1355/Q1355,0)*VLOOKUP(B1355,'2-Kosten per locatie'!$A$14:$C$31,3,FALSE)</f>
        <v>0</v>
      </c>
      <c r="P1355" s="334">
        <f>IF(L1355="nio",0,IF(L1355&gt;0,VLOOKUP(F1355,'3-Productie normen'!A:O,VLOOKUP(L1355,'3-Productie normen'!$B$38:$C$48,2,FALSE),FALSE)))*J1355</f>
        <v>0</v>
      </c>
      <c r="Q1355" s="334">
        <f t="shared" si="64"/>
        <v>0</v>
      </c>
      <c r="R1355" s="335" t="str">
        <f>VLOOKUP(F1355,'3-Productie normen'!A:P,16,FALSE)</f>
        <v>nvt</v>
      </c>
      <c r="S1355" s="335"/>
      <c r="U1355" s="336">
        <f t="shared" si="65"/>
        <v>0</v>
      </c>
      <c r="V1355" s="2"/>
      <c r="W1355" s="529"/>
    </row>
    <row r="1356" spans="1:23" ht="14.1" customHeight="1">
      <c r="A1356" s="75">
        <v>1356</v>
      </c>
      <c r="B1356" s="72" t="s">
        <v>43</v>
      </c>
      <c r="C1356" s="539" t="s">
        <v>135</v>
      </c>
      <c r="D1356" s="415" t="s">
        <v>1741</v>
      </c>
      <c r="E1356" s="72" t="s">
        <v>1742</v>
      </c>
      <c r="F1356" s="300" t="s">
        <v>100</v>
      </c>
      <c r="G1356" s="72" t="s">
        <v>186</v>
      </c>
      <c r="H1356" s="482" t="s">
        <v>196</v>
      </c>
      <c r="I1356" s="537">
        <v>38.200000000000003</v>
      </c>
      <c r="J1356" s="526"/>
      <c r="K1356" s="333">
        <f t="shared" si="63"/>
        <v>0</v>
      </c>
      <c r="L1356" s="534" t="s">
        <v>147</v>
      </c>
      <c r="M1356" s="540"/>
      <c r="N1356" s="247">
        <f>IF(L1356="nio",0,IF(L1356&gt;0,L1356*I1356/P1356,0))*VLOOKUP(B1356,'2-Kosten per locatie'!$A$14:$C$31,3,FALSE)</f>
        <v>0</v>
      </c>
      <c r="O1356" s="247">
        <f>IF(M1356&gt;0,M1356*I1356/Q1356,0)*VLOOKUP(B1356,'2-Kosten per locatie'!$A$14:$C$31,3,FALSE)</f>
        <v>0</v>
      </c>
      <c r="P1356" s="334">
        <f>IF(L1356="nio",0,IF(L1356&gt;0,VLOOKUP(F1356,'3-Productie normen'!A:O,VLOOKUP(L1356,'3-Productie normen'!$B$38:$C$48,2,FALSE),FALSE)))*J1356</f>
        <v>0</v>
      </c>
      <c r="Q1356" s="334">
        <f t="shared" si="64"/>
        <v>0</v>
      </c>
      <c r="R1356" s="335" t="str">
        <f>VLOOKUP(F1356,'3-Productie normen'!A:P,16,FALSE)</f>
        <v>nvt</v>
      </c>
      <c r="S1356" s="335"/>
      <c r="U1356" s="336">
        <f t="shared" si="65"/>
        <v>0</v>
      </c>
      <c r="V1356" s="2"/>
      <c r="W1356" s="529"/>
    </row>
    <row r="1357" spans="1:23" ht="14.1" customHeight="1">
      <c r="A1357" s="75">
        <v>1357</v>
      </c>
      <c r="B1357" s="72" t="s">
        <v>43</v>
      </c>
      <c r="C1357" s="539" t="s">
        <v>135</v>
      </c>
      <c r="D1357" s="415" t="s">
        <v>1743</v>
      </c>
      <c r="E1357" s="72" t="s">
        <v>1744</v>
      </c>
      <c r="F1357" s="300" t="s">
        <v>100</v>
      </c>
      <c r="G1357" s="72"/>
      <c r="H1357" s="482" t="s">
        <v>196</v>
      </c>
      <c r="I1357" s="537">
        <v>25.3</v>
      </c>
      <c r="J1357" s="526"/>
      <c r="K1357" s="333">
        <f t="shared" si="63"/>
        <v>0</v>
      </c>
      <c r="L1357" s="534" t="s">
        <v>147</v>
      </c>
      <c r="M1357" s="540"/>
      <c r="N1357" s="247">
        <f>IF(L1357="nio",0,IF(L1357&gt;0,L1357*I1357/P1357,0))*VLOOKUP(B1357,'2-Kosten per locatie'!$A$14:$C$31,3,FALSE)</f>
        <v>0</v>
      </c>
      <c r="O1357" s="247">
        <f>IF(M1357&gt;0,M1357*I1357/Q1357,0)*VLOOKUP(B1357,'2-Kosten per locatie'!$A$14:$C$31,3,FALSE)</f>
        <v>0</v>
      </c>
      <c r="P1357" s="334">
        <f>IF(L1357="nio",0,IF(L1357&gt;0,VLOOKUP(F1357,'3-Productie normen'!A:O,VLOOKUP(L1357,'3-Productie normen'!$B$38:$C$48,2,FALSE),FALSE)))*J1357</f>
        <v>0</v>
      </c>
      <c r="Q1357" s="334">
        <f t="shared" si="64"/>
        <v>0</v>
      </c>
      <c r="R1357" s="335" t="str">
        <f>VLOOKUP(F1357,'3-Productie normen'!A:P,16,FALSE)</f>
        <v>nvt</v>
      </c>
      <c r="S1357" s="335"/>
      <c r="U1357" s="336">
        <f t="shared" si="65"/>
        <v>0</v>
      </c>
      <c r="V1357" s="2"/>
      <c r="W1357" s="529"/>
    </row>
    <row r="1358" spans="1:23" ht="14.1" customHeight="1">
      <c r="A1358" s="75">
        <v>1358</v>
      </c>
      <c r="B1358" s="72" t="s">
        <v>43</v>
      </c>
      <c r="C1358" s="539" t="s">
        <v>135</v>
      </c>
      <c r="D1358" s="415" t="s">
        <v>1745</v>
      </c>
      <c r="E1358" s="72" t="s">
        <v>1746</v>
      </c>
      <c r="F1358" s="300" t="s">
        <v>100</v>
      </c>
      <c r="G1358" s="72"/>
      <c r="H1358" s="482" t="s">
        <v>196</v>
      </c>
      <c r="I1358" s="537">
        <v>3.5</v>
      </c>
      <c r="J1358" s="526"/>
      <c r="K1358" s="333">
        <f t="shared" si="63"/>
        <v>0</v>
      </c>
      <c r="L1358" s="534" t="s">
        <v>147</v>
      </c>
      <c r="M1358" s="540"/>
      <c r="N1358" s="247">
        <f>IF(L1358="nio",0,IF(L1358&gt;0,L1358*I1358/P1358,0))*VLOOKUP(B1358,'2-Kosten per locatie'!$A$14:$C$31,3,FALSE)</f>
        <v>0</v>
      </c>
      <c r="O1358" s="247">
        <f>IF(M1358&gt;0,M1358*I1358/Q1358,0)*VLOOKUP(B1358,'2-Kosten per locatie'!$A$14:$C$31,3,FALSE)</f>
        <v>0</v>
      </c>
      <c r="P1358" s="334">
        <f>IF(L1358="nio",0,IF(L1358&gt;0,VLOOKUP(F1358,'3-Productie normen'!A:O,VLOOKUP(L1358,'3-Productie normen'!$B$38:$C$48,2,FALSE),FALSE)))*J1358</f>
        <v>0</v>
      </c>
      <c r="Q1358" s="334">
        <f t="shared" si="64"/>
        <v>0</v>
      </c>
      <c r="R1358" s="335" t="str">
        <f>VLOOKUP(F1358,'3-Productie normen'!A:P,16,FALSE)</f>
        <v>nvt</v>
      </c>
      <c r="S1358" s="335"/>
      <c r="U1358" s="336">
        <f t="shared" si="65"/>
        <v>0</v>
      </c>
      <c r="V1358" s="2"/>
      <c r="W1358" s="529"/>
    </row>
    <row r="1359" spans="1:23" ht="14.1" customHeight="1">
      <c r="A1359" s="75">
        <v>1359</v>
      </c>
      <c r="B1359" s="72" t="s">
        <v>43</v>
      </c>
      <c r="C1359" s="539" t="s">
        <v>135</v>
      </c>
      <c r="D1359" s="415" t="s">
        <v>1747</v>
      </c>
      <c r="E1359" s="72" t="s">
        <v>1744</v>
      </c>
      <c r="F1359" s="300" t="s">
        <v>100</v>
      </c>
      <c r="G1359" s="72"/>
      <c r="H1359" s="482" t="s">
        <v>196</v>
      </c>
      <c r="I1359" s="537">
        <v>21.8</v>
      </c>
      <c r="J1359" s="526"/>
      <c r="K1359" s="333">
        <f t="shared" si="63"/>
        <v>0</v>
      </c>
      <c r="L1359" s="534" t="s">
        <v>147</v>
      </c>
      <c r="M1359" s="540"/>
      <c r="N1359" s="247">
        <f>IF(L1359="nio",0,IF(L1359&gt;0,L1359*I1359/P1359,0))*VLOOKUP(B1359,'2-Kosten per locatie'!$A$14:$C$31,3,FALSE)</f>
        <v>0</v>
      </c>
      <c r="O1359" s="247">
        <f>IF(M1359&gt;0,M1359*I1359/Q1359,0)*VLOOKUP(B1359,'2-Kosten per locatie'!$A$14:$C$31,3,FALSE)</f>
        <v>0</v>
      </c>
      <c r="P1359" s="334">
        <f>IF(L1359="nio",0,IF(L1359&gt;0,VLOOKUP(F1359,'3-Productie normen'!A:O,VLOOKUP(L1359,'3-Productie normen'!$B$38:$C$48,2,FALSE),FALSE)))*J1359</f>
        <v>0</v>
      </c>
      <c r="Q1359" s="334">
        <f t="shared" si="64"/>
        <v>0</v>
      </c>
      <c r="R1359" s="335" t="str">
        <f>VLOOKUP(F1359,'3-Productie normen'!A:P,16,FALSE)</f>
        <v>nvt</v>
      </c>
      <c r="S1359" s="335"/>
      <c r="U1359" s="336">
        <f t="shared" si="65"/>
        <v>0</v>
      </c>
      <c r="V1359" s="2"/>
      <c r="W1359" s="529"/>
    </row>
    <row r="1360" spans="1:23" ht="14.1" customHeight="1">
      <c r="A1360" s="75">
        <v>1360</v>
      </c>
      <c r="B1360" s="72" t="s">
        <v>43</v>
      </c>
      <c r="C1360" s="539" t="s">
        <v>135</v>
      </c>
      <c r="D1360" s="415" t="s">
        <v>1748</v>
      </c>
      <c r="E1360" s="72" t="s">
        <v>1746</v>
      </c>
      <c r="F1360" s="300" t="s">
        <v>100</v>
      </c>
      <c r="G1360" s="72"/>
      <c r="H1360" s="482" t="s">
        <v>196</v>
      </c>
      <c r="I1360" s="537">
        <v>3.5</v>
      </c>
      <c r="J1360" s="526"/>
      <c r="K1360" s="333">
        <f t="shared" si="63"/>
        <v>0</v>
      </c>
      <c r="L1360" s="534" t="s">
        <v>147</v>
      </c>
      <c r="M1360" s="540"/>
      <c r="N1360" s="247">
        <f>IF(L1360="nio",0,IF(L1360&gt;0,L1360*I1360/P1360,0))*VLOOKUP(B1360,'2-Kosten per locatie'!$A$14:$C$31,3,FALSE)</f>
        <v>0</v>
      </c>
      <c r="O1360" s="247">
        <f>IF(M1360&gt;0,M1360*I1360/Q1360,0)*VLOOKUP(B1360,'2-Kosten per locatie'!$A$14:$C$31,3,FALSE)</f>
        <v>0</v>
      </c>
      <c r="P1360" s="334">
        <f>IF(L1360="nio",0,IF(L1360&gt;0,VLOOKUP(F1360,'3-Productie normen'!A:O,VLOOKUP(L1360,'3-Productie normen'!$B$38:$C$48,2,FALSE),FALSE)))*J1360</f>
        <v>0</v>
      </c>
      <c r="Q1360" s="334">
        <f t="shared" si="64"/>
        <v>0</v>
      </c>
      <c r="R1360" s="335" t="str">
        <f>VLOOKUP(F1360,'3-Productie normen'!A:P,16,FALSE)</f>
        <v>nvt</v>
      </c>
      <c r="S1360" s="335"/>
      <c r="U1360" s="336">
        <f t="shared" si="65"/>
        <v>0</v>
      </c>
      <c r="V1360" s="2"/>
      <c r="W1360" s="529"/>
    </row>
    <row r="1361" spans="1:23" ht="14.1" customHeight="1">
      <c r="A1361" s="75">
        <v>1361</v>
      </c>
      <c r="B1361" s="72" t="s">
        <v>43</v>
      </c>
      <c r="C1361" s="539" t="s">
        <v>135</v>
      </c>
      <c r="D1361" s="415" t="s">
        <v>1749</v>
      </c>
      <c r="E1361" s="72" t="s">
        <v>1744</v>
      </c>
      <c r="F1361" s="300" t="s">
        <v>100</v>
      </c>
      <c r="G1361" s="72"/>
      <c r="H1361" s="482" t="s">
        <v>196</v>
      </c>
      <c r="I1361" s="537">
        <v>22.5</v>
      </c>
      <c r="J1361" s="526"/>
      <c r="K1361" s="333">
        <f t="shared" si="63"/>
        <v>0</v>
      </c>
      <c r="L1361" s="534" t="s">
        <v>147</v>
      </c>
      <c r="M1361" s="540"/>
      <c r="N1361" s="247">
        <f>IF(L1361="nio",0,IF(L1361&gt;0,L1361*I1361/P1361,0))*VLOOKUP(B1361,'2-Kosten per locatie'!$A$14:$C$31,3,FALSE)</f>
        <v>0</v>
      </c>
      <c r="O1361" s="247">
        <f>IF(M1361&gt;0,M1361*I1361/Q1361,0)*VLOOKUP(B1361,'2-Kosten per locatie'!$A$14:$C$31,3,FALSE)</f>
        <v>0</v>
      </c>
      <c r="P1361" s="334">
        <f>IF(L1361="nio",0,IF(L1361&gt;0,VLOOKUP(F1361,'3-Productie normen'!A:O,VLOOKUP(L1361,'3-Productie normen'!$B$38:$C$48,2,FALSE),FALSE)))*J1361</f>
        <v>0</v>
      </c>
      <c r="Q1361" s="334">
        <f t="shared" si="64"/>
        <v>0</v>
      </c>
      <c r="R1361" s="335" t="str">
        <f>VLOOKUP(F1361,'3-Productie normen'!A:P,16,FALSE)</f>
        <v>nvt</v>
      </c>
      <c r="S1361" s="335"/>
      <c r="U1361" s="336">
        <f t="shared" si="65"/>
        <v>0</v>
      </c>
      <c r="V1361" s="2"/>
      <c r="W1361" s="529"/>
    </row>
    <row r="1362" spans="1:23" ht="14.1" customHeight="1">
      <c r="A1362" s="75">
        <v>1362</v>
      </c>
      <c r="B1362" s="72" t="s">
        <v>43</v>
      </c>
      <c r="C1362" s="539" t="s">
        <v>135</v>
      </c>
      <c r="D1362" s="415" t="s">
        <v>1750</v>
      </c>
      <c r="E1362" s="72" t="s">
        <v>1746</v>
      </c>
      <c r="F1362" s="300" t="s">
        <v>100</v>
      </c>
      <c r="G1362" s="72"/>
      <c r="H1362" s="482" t="s">
        <v>196</v>
      </c>
      <c r="I1362" s="537">
        <v>3.3</v>
      </c>
      <c r="J1362" s="526"/>
      <c r="K1362" s="333">
        <f t="shared" si="63"/>
        <v>0</v>
      </c>
      <c r="L1362" s="534" t="s">
        <v>147</v>
      </c>
      <c r="M1362" s="540"/>
      <c r="N1362" s="247">
        <f>IF(L1362="nio",0,IF(L1362&gt;0,L1362*I1362/P1362,0))*VLOOKUP(B1362,'2-Kosten per locatie'!$A$14:$C$31,3,FALSE)</f>
        <v>0</v>
      </c>
      <c r="O1362" s="247">
        <f>IF(M1362&gt;0,M1362*I1362/Q1362,0)*VLOOKUP(B1362,'2-Kosten per locatie'!$A$14:$C$31,3,FALSE)</f>
        <v>0</v>
      </c>
      <c r="P1362" s="334">
        <f>IF(L1362="nio",0,IF(L1362&gt;0,VLOOKUP(F1362,'3-Productie normen'!A:O,VLOOKUP(L1362,'3-Productie normen'!$B$38:$C$48,2,FALSE),FALSE)))*J1362</f>
        <v>0</v>
      </c>
      <c r="Q1362" s="334">
        <f t="shared" si="64"/>
        <v>0</v>
      </c>
      <c r="R1362" s="335" t="str">
        <f>VLOOKUP(F1362,'3-Productie normen'!A:P,16,FALSE)</f>
        <v>nvt</v>
      </c>
      <c r="S1362" s="335"/>
      <c r="U1362" s="336">
        <f t="shared" si="65"/>
        <v>0</v>
      </c>
      <c r="V1362" s="2"/>
      <c r="W1362" s="529"/>
    </row>
    <row r="1363" spans="1:23" ht="14.1" customHeight="1">
      <c r="A1363" s="75">
        <v>1363</v>
      </c>
      <c r="B1363" s="72" t="s">
        <v>43</v>
      </c>
      <c r="C1363" s="539" t="s">
        <v>135</v>
      </c>
      <c r="D1363" s="415" t="s">
        <v>1751</v>
      </c>
      <c r="E1363" s="72" t="s">
        <v>1273</v>
      </c>
      <c r="F1363" s="300" t="s">
        <v>100</v>
      </c>
      <c r="G1363" s="72" t="s">
        <v>186</v>
      </c>
      <c r="H1363" s="482" t="s">
        <v>196</v>
      </c>
      <c r="I1363" s="537">
        <v>5.9</v>
      </c>
      <c r="J1363" s="526"/>
      <c r="K1363" s="333">
        <f t="shared" si="63"/>
        <v>0</v>
      </c>
      <c r="L1363" s="534" t="s">
        <v>147</v>
      </c>
      <c r="M1363" s="540"/>
      <c r="N1363" s="247">
        <f>IF(L1363="nio",0,IF(L1363&gt;0,L1363*I1363/P1363,0))*VLOOKUP(B1363,'2-Kosten per locatie'!$A$14:$C$31,3,FALSE)</f>
        <v>0</v>
      </c>
      <c r="O1363" s="247">
        <f>IF(M1363&gt;0,M1363*I1363/Q1363,0)*VLOOKUP(B1363,'2-Kosten per locatie'!$A$14:$C$31,3,FALSE)</f>
        <v>0</v>
      </c>
      <c r="P1363" s="334">
        <f>IF(L1363="nio",0,IF(L1363&gt;0,VLOOKUP(F1363,'3-Productie normen'!A:O,VLOOKUP(L1363,'3-Productie normen'!$B$38:$C$48,2,FALSE),FALSE)))*J1363</f>
        <v>0</v>
      </c>
      <c r="Q1363" s="334">
        <f t="shared" si="64"/>
        <v>0</v>
      </c>
      <c r="R1363" s="335" t="str">
        <f>VLOOKUP(F1363,'3-Productie normen'!A:P,16,FALSE)</f>
        <v>nvt</v>
      </c>
      <c r="S1363" s="335"/>
      <c r="U1363" s="336">
        <f t="shared" si="65"/>
        <v>0</v>
      </c>
      <c r="V1363" s="2"/>
      <c r="W1363" s="529"/>
    </row>
    <row r="1364" spans="1:23" ht="14.1" customHeight="1">
      <c r="A1364" s="75">
        <v>1364</v>
      </c>
      <c r="B1364" s="72" t="s">
        <v>43</v>
      </c>
      <c r="C1364" s="539" t="s">
        <v>135</v>
      </c>
      <c r="D1364" s="415" t="s">
        <v>1752</v>
      </c>
      <c r="E1364" s="72" t="s">
        <v>1273</v>
      </c>
      <c r="F1364" s="300" t="s">
        <v>100</v>
      </c>
      <c r="G1364" s="72" t="s">
        <v>186</v>
      </c>
      <c r="H1364" s="482" t="s">
        <v>196</v>
      </c>
      <c r="I1364" s="537">
        <v>2.9</v>
      </c>
      <c r="J1364" s="526"/>
      <c r="K1364" s="333">
        <f t="shared" si="63"/>
        <v>0</v>
      </c>
      <c r="L1364" s="534" t="s">
        <v>147</v>
      </c>
      <c r="M1364" s="540"/>
      <c r="N1364" s="247">
        <f>IF(L1364="nio",0,IF(L1364&gt;0,L1364*I1364/P1364,0))*VLOOKUP(B1364,'2-Kosten per locatie'!$A$14:$C$31,3,FALSE)</f>
        <v>0</v>
      </c>
      <c r="O1364" s="247">
        <f>IF(M1364&gt;0,M1364*I1364/Q1364,0)*VLOOKUP(B1364,'2-Kosten per locatie'!$A$14:$C$31,3,FALSE)</f>
        <v>0</v>
      </c>
      <c r="P1364" s="334">
        <f>IF(L1364="nio",0,IF(L1364&gt;0,VLOOKUP(F1364,'3-Productie normen'!A:O,VLOOKUP(L1364,'3-Productie normen'!$B$38:$C$48,2,FALSE),FALSE)))*J1364</f>
        <v>0</v>
      </c>
      <c r="Q1364" s="334">
        <f t="shared" si="64"/>
        <v>0</v>
      </c>
      <c r="R1364" s="335" t="str">
        <f>VLOOKUP(F1364,'3-Productie normen'!A:P,16,FALSE)</f>
        <v>nvt</v>
      </c>
      <c r="S1364" s="335"/>
      <c r="U1364" s="336">
        <f t="shared" si="65"/>
        <v>0</v>
      </c>
      <c r="V1364" s="2"/>
      <c r="W1364" s="529"/>
    </row>
    <row r="1365" spans="1:23" ht="14.1" customHeight="1">
      <c r="A1365" s="75">
        <v>1365</v>
      </c>
      <c r="B1365" s="72" t="s">
        <v>43</v>
      </c>
      <c r="C1365" s="539" t="s">
        <v>266</v>
      </c>
      <c r="D1365" s="415" t="s">
        <v>1753</v>
      </c>
      <c r="E1365" s="72" t="s">
        <v>1754</v>
      </c>
      <c r="F1365" s="72" t="s">
        <v>87</v>
      </c>
      <c r="G1365" s="72" t="s">
        <v>186</v>
      </c>
      <c r="H1365" s="482" t="s">
        <v>196</v>
      </c>
      <c r="I1365" s="537">
        <v>158.9</v>
      </c>
      <c r="J1365" s="526"/>
      <c r="K1365" s="333">
        <f t="shared" si="63"/>
        <v>4</v>
      </c>
      <c r="L1365" s="534">
        <v>4</v>
      </c>
      <c r="M1365" s="540"/>
      <c r="N1365" s="247" t="e">
        <f>IF(L1365="nio",0,IF(L1365&gt;0,L1365*I1365/P1365,0))*VLOOKUP(B1365,'2-Kosten per locatie'!$A$14:$C$31,3,FALSE)</f>
        <v>#DIV/0!</v>
      </c>
      <c r="O1365" s="247">
        <f>IF(M1365&gt;0,M1365*I1365/Q1365,0)*VLOOKUP(B1365,'2-Kosten per locatie'!$A$14:$C$31,3,FALSE)</f>
        <v>0</v>
      </c>
      <c r="P1365" s="334">
        <f>IF(L1365="nio",0,IF(L1365&gt;0,VLOOKUP(F1365,'3-Productie normen'!A:O,VLOOKUP(L1365,'3-Productie normen'!$B$38:$C$48,2,FALSE),FALSE)))*J1365</f>
        <v>0</v>
      </c>
      <c r="Q1365" s="334">
        <f t="shared" si="64"/>
        <v>0</v>
      </c>
      <c r="R1365" s="335" t="str">
        <f>VLOOKUP(F1365,'3-Productie normen'!A:P,16,FALSE)</f>
        <v>V</v>
      </c>
      <c r="S1365" s="335"/>
      <c r="U1365" s="336">
        <f t="shared" si="65"/>
        <v>635.6</v>
      </c>
      <c r="V1365" s="2"/>
      <c r="W1365" s="529"/>
    </row>
    <row r="1366" spans="1:23" ht="14.1" customHeight="1">
      <c r="A1366" s="75">
        <v>1366</v>
      </c>
      <c r="B1366" s="72" t="s">
        <v>43</v>
      </c>
      <c r="C1366" s="539" t="s">
        <v>266</v>
      </c>
      <c r="D1366" s="415" t="s">
        <v>1755</v>
      </c>
      <c r="E1366" s="72" t="s">
        <v>688</v>
      </c>
      <c r="F1366" s="300" t="s">
        <v>100</v>
      </c>
      <c r="G1366" s="72"/>
      <c r="H1366" s="482" t="s">
        <v>196</v>
      </c>
      <c r="I1366" s="537">
        <v>0.6</v>
      </c>
      <c r="J1366" s="526"/>
      <c r="K1366" s="333">
        <f t="shared" si="63"/>
        <v>0</v>
      </c>
      <c r="L1366" s="534" t="s">
        <v>147</v>
      </c>
      <c r="M1366" s="540"/>
      <c r="N1366" s="247">
        <f>IF(L1366="nio",0,IF(L1366&gt;0,L1366*I1366/P1366,0))*VLOOKUP(B1366,'2-Kosten per locatie'!$A$14:$C$31,3,FALSE)</f>
        <v>0</v>
      </c>
      <c r="O1366" s="247">
        <f>IF(M1366&gt;0,M1366*I1366/Q1366,0)*VLOOKUP(B1366,'2-Kosten per locatie'!$A$14:$C$31,3,FALSE)</f>
        <v>0</v>
      </c>
      <c r="P1366" s="334">
        <f>IF(L1366="nio",0,IF(L1366&gt;0,VLOOKUP(F1366,'3-Productie normen'!A:O,VLOOKUP(L1366,'3-Productie normen'!$B$38:$C$48,2,FALSE),FALSE)))*J1366</f>
        <v>0</v>
      </c>
      <c r="Q1366" s="334">
        <f t="shared" si="64"/>
        <v>0</v>
      </c>
      <c r="R1366" s="335" t="str">
        <f>VLOOKUP(F1366,'3-Productie normen'!A:P,16,FALSE)</f>
        <v>nvt</v>
      </c>
      <c r="S1366" s="335"/>
      <c r="U1366" s="336">
        <f t="shared" si="65"/>
        <v>0</v>
      </c>
      <c r="V1366" s="2"/>
      <c r="W1366" s="529"/>
    </row>
    <row r="1367" spans="1:23" ht="14.1" customHeight="1">
      <c r="A1367" s="75">
        <v>1367</v>
      </c>
      <c r="B1367" s="72" t="s">
        <v>43</v>
      </c>
      <c r="C1367" s="539" t="s">
        <v>266</v>
      </c>
      <c r="D1367" s="415" t="s">
        <v>1756</v>
      </c>
      <c r="E1367" s="72" t="s">
        <v>1653</v>
      </c>
      <c r="F1367" s="72" t="s">
        <v>87</v>
      </c>
      <c r="G1367" s="72"/>
      <c r="H1367" s="482" t="s">
        <v>196</v>
      </c>
      <c r="I1367" s="537">
        <v>8.1999999999999993</v>
      </c>
      <c r="J1367" s="526"/>
      <c r="K1367" s="333">
        <f t="shared" si="63"/>
        <v>4</v>
      </c>
      <c r="L1367" s="534">
        <v>4</v>
      </c>
      <c r="M1367" s="540"/>
      <c r="N1367" s="247" t="e">
        <f>IF(L1367="nio",0,IF(L1367&gt;0,L1367*I1367/P1367,0))*VLOOKUP(B1367,'2-Kosten per locatie'!$A$14:$C$31,3,FALSE)</f>
        <v>#DIV/0!</v>
      </c>
      <c r="O1367" s="247">
        <f>IF(M1367&gt;0,M1367*I1367/Q1367,0)*VLOOKUP(B1367,'2-Kosten per locatie'!$A$14:$C$31,3,FALSE)</f>
        <v>0</v>
      </c>
      <c r="P1367" s="334">
        <f>IF(L1367="nio",0,IF(L1367&gt;0,VLOOKUP(F1367,'3-Productie normen'!A:O,VLOOKUP(L1367,'3-Productie normen'!$B$38:$C$48,2,FALSE),FALSE)))*J1367</f>
        <v>0</v>
      </c>
      <c r="Q1367" s="334">
        <f t="shared" si="64"/>
        <v>0</v>
      </c>
      <c r="R1367" s="335" t="str">
        <f>VLOOKUP(F1367,'3-Productie normen'!A:P,16,FALSE)</f>
        <v>V</v>
      </c>
      <c r="S1367" s="335"/>
      <c r="U1367" s="336">
        <f t="shared" si="65"/>
        <v>32.799999999999997</v>
      </c>
      <c r="V1367" s="2"/>
      <c r="W1367" s="529"/>
    </row>
    <row r="1368" spans="1:23" ht="14.1" customHeight="1">
      <c r="A1368" s="75">
        <v>1368</v>
      </c>
      <c r="B1368" s="72" t="s">
        <v>43</v>
      </c>
      <c r="C1368" s="539" t="s">
        <v>266</v>
      </c>
      <c r="D1368" s="415" t="s">
        <v>1757</v>
      </c>
      <c r="E1368" s="72" t="s">
        <v>1754</v>
      </c>
      <c r="F1368" s="72" t="s">
        <v>87</v>
      </c>
      <c r="G1368" s="72" t="s">
        <v>186</v>
      </c>
      <c r="H1368" s="482" t="s">
        <v>196</v>
      </c>
      <c r="I1368" s="537">
        <v>159.1</v>
      </c>
      <c r="J1368" s="526"/>
      <c r="K1368" s="333">
        <f t="shared" si="63"/>
        <v>4</v>
      </c>
      <c r="L1368" s="534">
        <v>4</v>
      </c>
      <c r="M1368" s="540"/>
      <c r="N1368" s="247" t="e">
        <f>IF(L1368="nio",0,IF(L1368&gt;0,L1368*I1368/P1368,0))*VLOOKUP(B1368,'2-Kosten per locatie'!$A$14:$C$31,3,FALSE)</f>
        <v>#DIV/0!</v>
      </c>
      <c r="O1368" s="247">
        <f>IF(M1368&gt;0,M1368*I1368/Q1368,0)*VLOOKUP(B1368,'2-Kosten per locatie'!$A$14:$C$31,3,FALSE)</f>
        <v>0</v>
      </c>
      <c r="P1368" s="334">
        <f>IF(L1368="nio",0,IF(L1368&gt;0,VLOOKUP(F1368,'3-Productie normen'!A:O,VLOOKUP(L1368,'3-Productie normen'!$B$38:$C$48,2,FALSE),FALSE)))*J1368</f>
        <v>0</v>
      </c>
      <c r="Q1368" s="334">
        <f t="shared" si="64"/>
        <v>0</v>
      </c>
      <c r="R1368" s="335" t="str">
        <f>VLOOKUP(F1368,'3-Productie normen'!A:P,16,FALSE)</f>
        <v>V</v>
      </c>
      <c r="S1368" s="335"/>
      <c r="U1368" s="336">
        <f t="shared" si="65"/>
        <v>636.4</v>
      </c>
      <c r="V1368" s="2"/>
      <c r="W1368" s="529"/>
    </row>
    <row r="1369" spans="1:23" ht="14.1" customHeight="1">
      <c r="A1369" s="75">
        <v>1369</v>
      </c>
      <c r="B1369" s="72" t="s">
        <v>43</v>
      </c>
      <c r="C1369" s="539" t="s">
        <v>266</v>
      </c>
      <c r="D1369" s="415" t="s">
        <v>1758</v>
      </c>
      <c r="E1369" s="72" t="s">
        <v>688</v>
      </c>
      <c r="F1369" s="300" t="s">
        <v>100</v>
      </c>
      <c r="G1369" s="72"/>
      <c r="H1369" s="482" t="s">
        <v>196</v>
      </c>
      <c r="I1369" s="537">
        <v>0.6</v>
      </c>
      <c r="J1369" s="526"/>
      <c r="K1369" s="333">
        <f t="shared" si="63"/>
        <v>0</v>
      </c>
      <c r="L1369" s="534" t="s">
        <v>147</v>
      </c>
      <c r="M1369" s="540"/>
      <c r="N1369" s="247">
        <f>IF(L1369="nio",0,IF(L1369&gt;0,L1369*I1369/P1369,0))*VLOOKUP(B1369,'2-Kosten per locatie'!$A$14:$C$31,3,FALSE)</f>
        <v>0</v>
      </c>
      <c r="O1369" s="247">
        <f>IF(M1369&gt;0,M1369*I1369/Q1369,0)*VLOOKUP(B1369,'2-Kosten per locatie'!$A$14:$C$31,3,FALSE)</f>
        <v>0</v>
      </c>
      <c r="P1369" s="334">
        <f>IF(L1369="nio",0,IF(L1369&gt;0,VLOOKUP(F1369,'3-Productie normen'!A:O,VLOOKUP(L1369,'3-Productie normen'!$B$38:$C$48,2,FALSE),FALSE)))*J1369</f>
        <v>0</v>
      </c>
      <c r="Q1369" s="334">
        <f t="shared" si="64"/>
        <v>0</v>
      </c>
      <c r="R1369" s="335" t="str">
        <f>VLOOKUP(F1369,'3-Productie normen'!A:P,16,FALSE)</f>
        <v>nvt</v>
      </c>
      <c r="S1369" s="335"/>
      <c r="U1369" s="336">
        <f t="shared" si="65"/>
        <v>0</v>
      </c>
      <c r="V1369" s="2"/>
      <c r="W1369" s="529"/>
    </row>
    <row r="1370" spans="1:23" ht="14.1" customHeight="1">
      <c r="A1370" s="75">
        <v>1370</v>
      </c>
      <c r="B1370" s="72" t="s">
        <v>43</v>
      </c>
      <c r="C1370" s="539" t="s">
        <v>266</v>
      </c>
      <c r="D1370" s="415" t="s">
        <v>1759</v>
      </c>
      <c r="E1370" s="72" t="s">
        <v>1653</v>
      </c>
      <c r="F1370" s="72" t="s">
        <v>87</v>
      </c>
      <c r="G1370" s="72"/>
      <c r="H1370" s="482" t="s">
        <v>196</v>
      </c>
      <c r="I1370" s="537">
        <v>8.1999999999999993</v>
      </c>
      <c r="J1370" s="526"/>
      <c r="K1370" s="333">
        <f t="shared" si="63"/>
        <v>4</v>
      </c>
      <c r="L1370" s="534">
        <v>4</v>
      </c>
      <c r="M1370" s="540"/>
      <c r="N1370" s="247" t="e">
        <f>IF(L1370="nio",0,IF(L1370&gt;0,L1370*I1370/P1370,0))*VLOOKUP(B1370,'2-Kosten per locatie'!$A$14:$C$31,3,FALSE)</f>
        <v>#DIV/0!</v>
      </c>
      <c r="O1370" s="247">
        <f>IF(M1370&gt;0,M1370*I1370/Q1370,0)*VLOOKUP(B1370,'2-Kosten per locatie'!$A$14:$C$31,3,FALSE)</f>
        <v>0</v>
      </c>
      <c r="P1370" s="334">
        <f>IF(L1370="nio",0,IF(L1370&gt;0,VLOOKUP(F1370,'3-Productie normen'!A:O,VLOOKUP(L1370,'3-Productie normen'!$B$38:$C$48,2,FALSE),FALSE)))*J1370</f>
        <v>0</v>
      </c>
      <c r="Q1370" s="334">
        <f t="shared" si="64"/>
        <v>0</v>
      </c>
      <c r="R1370" s="335" t="str">
        <f>VLOOKUP(F1370,'3-Productie normen'!A:P,16,FALSE)</f>
        <v>V</v>
      </c>
      <c r="S1370" s="335"/>
      <c r="U1370" s="336">
        <f t="shared" si="65"/>
        <v>32.799999999999997</v>
      </c>
      <c r="V1370" s="2"/>
      <c r="W1370" s="529"/>
    </row>
    <row r="1371" spans="1:23" ht="14.1" customHeight="1">
      <c r="A1371" s="75">
        <v>1371</v>
      </c>
      <c r="B1371" s="72" t="s">
        <v>43</v>
      </c>
      <c r="C1371" s="539" t="s">
        <v>266</v>
      </c>
      <c r="D1371" s="415" t="s">
        <v>1760</v>
      </c>
      <c r="E1371" s="72" t="s">
        <v>1761</v>
      </c>
      <c r="F1371" s="72" t="s">
        <v>87</v>
      </c>
      <c r="G1371" s="72" t="s">
        <v>186</v>
      </c>
      <c r="H1371" s="482" t="s">
        <v>196</v>
      </c>
      <c r="I1371" s="537">
        <v>132.5</v>
      </c>
      <c r="J1371" s="526"/>
      <c r="K1371" s="333">
        <f t="shared" si="63"/>
        <v>4</v>
      </c>
      <c r="L1371" s="534">
        <v>4</v>
      </c>
      <c r="M1371" s="540"/>
      <c r="N1371" s="247" t="e">
        <f>IF(L1371="nio",0,IF(L1371&gt;0,L1371*I1371/P1371,0))*VLOOKUP(B1371,'2-Kosten per locatie'!$A$14:$C$31,3,FALSE)</f>
        <v>#DIV/0!</v>
      </c>
      <c r="O1371" s="247">
        <f>IF(M1371&gt;0,M1371*I1371/Q1371,0)*VLOOKUP(B1371,'2-Kosten per locatie'!$A$14:$C$31,3,FALSE)</f>
        <v>0</v>
      </c>
      <c r="P1371" s="334">
        <f>IF(L1371="nio",0,IF(L1371&gt;0,VLOOKUP(F1371,'3-Productie normen'!A:O,VLOOKUP(L1371,'3-Productie normen'!$B$38:$C$48,2,FALSE),FALSE)))*J1371</f>
        <v>0</v>
      </c>
      <c r="Q1371" s="334">
        <f t="shared" si="64"/>
        <v>0</v>
      </c>
      <c r="R1371" s="335" t="str">
        <f>VLOOKUP(F1371,'3-Productie normen'!A:P,16,FALSE)</f>
        <v>V</v>
      </c>
      <c r="S1371" s="335"/>
      <c r="U1371" s="336">
        <f t="shared" si="65"/>
        <v>530</v>
      </c>
      <c r="V1371" s="2"/>
      <c r="W1371" s="529"/>
    </row>
    <row r="1372" spans="1:23" ht="14.1" customHeight="1">
      <c r="A1372" s="75">
        <v>1372</v>
      </c>
      <c r="B1372" s="72" t="s">
        <v>43</v>
      </c>
      <c r="C1372" s="539" t="s">
        <v>266</v>
      </c>
      <c r="D1372" s="415" t="s">
        <v>1762</v>
      </c>
      <c r="E1372" s="72" t="s">
        <v>688</v>
      </c>
      <c r="F1372" s="300" t="s">
        <v>100</v>
      </c>
      <c r="G1372" s="72"/>
      <c r="H1372" s="482" t="s">
        <v>196</v>
      </c>
      <c r="I1372" s="537">
        <v>0.6</v>
      </c>
      <c r="J1372" s="526"/>
      <c r="K1372" s="333">
        <f t="shared" si="63"/>
        <v>0</v>
      </c>
      <c r="L1372" s="534" t="s">
        <v>147</v>
      </c>
      <c r="M1372" s="540"/>
      <c r="N1372" s="247">
        <f>IF(L1372="nio",0,IF(L1372&gt;0,L1372*I1372/P1372,0))*VLOOKUP(B1372,'2-Kosten per locatie'!$A$14:$C$31,3,FALSE)</f>
        <v>0</v>
      </c>
      <c r="O1372" s="247">
        <f>IF(M1372&gt;0,M1372*I1372/Q1372,0)*VLOOKUP(B1372,'2-Kosten per locatie'!$A$14:$C$31,3,FALSE)</f>
        <v>0</v>
      </c>
      <c r="P1372" s="334">
        <f>IF(L1372="nio",0,IF(L1372&gt;0,VLOOKUP(F1372,'3-Productie normen'!A:O,VLOOKUP(L1372,'3-Productie normen'!$B$38:$C$48,2,FALSE),FALSE)))*J1372</f>
        <v>0</v>
      </c>
      <c r="Q1372" s="334">
        <f t="shared" si="64"/>
        <v>0</v>
      </c>
      <c r="R1372" s="335" t="str">
        <f>VLOOKUP(F1372,'3-Productie normen'!A:P,16,FALSE)</f>
        <v>nvt</v>
      </c>
      <c r="S1372" s="335"/>
      <c r="U1372" s="336">
        <f t="shared" si="65"/>
        <v>0</v>
      </c>
      <c r="V1372" s="2"/>
      <c r="W1372" s="529"/>
    </row>
    <row r="1373" spans="1:23" ht="14.1" customHeight="1">
      <c r="A1373" s="75">
        <v>1373</v>
      </c>
      <c r="B1373" s="72" t="s">
        <v>43</v>
      </c>
      <c r="C1373" s="539" t="s">
        <v>266</v>
      </c>
      <c r="D1373" s="415" t="s">
        <v>1763</v>
      </c>
      <c r="E1373" s="72" t="s">
        <v>1653</v>
      </c>
      <c r="F1373" s="72" t="s">
        <v>87</v>
      </c>
      <c r="G1373" s="72"/>
      <c r="H1373" s="482" t="s">
        <v>196</v>
      </c>
      <c r="I1373" s="537">
        <v>8.1999999999999993</v>
      </c>
      <c r="J1373" s="526"/>
      <c r="K1373" s="333">
        <f t="shared" si="63"/>
        <v>4</v>
      </c>
      <c r="L1373" s="534">
        <v>4</v>
      </c>
      <c r="M1373" s="534"/>
      <c r="N1373" s="247" t="e">
        <f>IF(L1373="nio",0,IF(L1373&gt;0,L1373*I1373/P1373,0))*VLOOKUP(B1373,'2-Kosten per locatie'!$A$14:$C$31,3,FALSE)</f>
        <v>#DIV/0!</v>
      </c>
      <c r="O1373" s="247">
        <f>IF(M1373&gt;0,M1373*I1373/Q1373,0)*VLOOKUP(B1373,'2-Kosten per locatie'!$A$14:$C$31,3,FALSE)</f>
        <v>0</v>
      </c>
      <c r="P1373" s="334">
        <f>IF(L1373="nio",0,IF(L1373&gt;0,VLOOKUP(F1373,'3-Productie normen'!A:O,VLOOKUP(L1373,'3-Productie normen'!$B$38:$C$48,2,FALSE),FALSE)))*J1373</f>
        <v>0</v>
      </c>
      <c r="Q1373" s="334">
        <f t="shared" si="64"/>
        <v>0</v>
      </c>
      <c r="R1373" s="335" t="str">
        <f>VLOOKUP(F1373,'3-Productie normen'!A:P,16,FALSE)</f>
        <v>V</v>
      </c>
      <c r="S1373" s="335"/>
      <c r="U1373" s="336">
        <f t="shared" si="65"/>
        <v>32.799999999999997</v>
      </c>
      <c r="V1373" s="2"/>
      <c r="W1373" s="529"/>
    </row>
    <row r="1374" spans="1:23" ht="14.1" customHeight="1">
      <c r="A1374" s="75">
        <v>1374</v>
      </c>
      <c r="B1374" s="72" t="s">
        <v>43</v>
      </c>
      <c r="C1374" s="539" t="s">
        <v>266</v>
      </c>
      <c r="D1374" s="415" t="s">
        <v>1764</v>
      </c>
      <c r="E1374" s="72" t="s">
        <v>1761</v>
      </c>
      <c r="F1374" s="72" t="s">
        <v>87</v>
      </c>
      <c r="G1374" s="72" t="s">
        <v>186</v>
      </c>
      <c r="H1374" s="482" t="s">
        <v>196</v>
      </c>
      <c r="I1374" s="537">
        <v>135.1</v>
      </c>
      <c r="J1374" s="526"/>
      <c r="K1374" s="333">
        <f t="shared" si="63"/>
        <v>4</v>
      </c>
      <c r="L1374" s="534">
        <v>4</v>
      </c>
      <c r="M1374" s="540"/>
      <c r="N1374" s="247" t="e">
        <f>IF(L1374="nio",0,IF(L1374&gt;0,L1374*I1374/P1374,0))*VLOOKUP(B1374,'2-Kosten per locatie'!$A$14:$C$31,3,FALSE)</f>
        <v>#DIV/0!</v>
      </c>
      <c r="O1374" s="247">
        <f>IF(M1374&gt;0,M1374*I1374/Q1374,0)*VLOOKUP(B1374,'2-Kosten per locatie'!$A$14:$C$31,3,FALSE)</f>
        <v>0</v>
      </c>
      <c r="P1374" s="334">
        <f>IF(L1374="nio",0,IF(L1374&gt;0,VLOOKUP(F1374,'3-Productie normen'!A:O,VLOOKUP(L1374,'3-Productie normen'!$B$38:$C$48,2,FALSE),FALSE)))*J1374</f>
        <v>0</v>
      </c>
      <c r="Q1374" s="334">
        <f t="shared" si="64"/>
        <v>0</v>
      </c>
      <c r="R1374" s="335" t="str">
        <f>VLOOKUP(F1374,'3-Productie normen'!A:P,16,FALSE)</f>
        <v>V</v>
      </c>
      <c r="S1374" s="335"/>
      <c r="U1374" s="336">
        <f t="shared" si="65"/>
        <v>540.4</v>
      </c>
      <c r="V1374" s="2"/>
      <c r="W1374" s="529"/>
    </row>
    <row r="1375" spans="1:23" ht="14.1" customHeight="1">
      <c r="A1375" s="75">
        <v>1375</v>
      </c>
      <c r="B1375" s="72" t="s">
        <v>43</v>
      </c>
      <c r="C1375" s="539" t="s">
        <v>266</v>
      </c>
      <c r="D1375" s="415" t="s">
        <v>1765</v>
      </c>
      <c r="E1375" s="72" t="s">
        <v>688</v>
      </c>
      <c r="F1375" s="300" t="s">
        <v>100</v>
      </c>
      <c r="G1375" s="72"/>
      <c r="H1375" s="482" t="s">
        <v>196</v>
      </c>
      <c r="I1375" s="537">
        <v>0.6</v>
      </c>
      <c r="J1375" s="526"/>
      <c r="K1375" s="333">
        <f t="shared" si="63"/>
        <v>0</v>
      </c>
      <c r="L1375" s="534" t="s">
        <v>147</v>
      </c>
      <c r="M1375" s="540"/>
      <c r="N1375" s="247">
        <f>IF(L1375="nio",0,IF(L1375&gt;0,L1375*I1375/P1375,0))*VLOOKUP(B1375,'2-Kosten per locatie'!$A$14:$C$31,3,FALSE)</f>
        <v>0</v>
      </c>
      <c r="O1375" s="247">
        <f>IF(M1375&gt;0,M1375*I1375/Q1375,0)*VLOOKUP(B1375,'2-Kosten per locatie'!$A$14:$C$31,3,FALSE)</f>
        <v>0</v>
      </c>
      <c r="P1375" s="334">
        <f>IF(L1375="nio",0,IF(L1375&gt;0,VLOOKUP(F1375,'3-Productie normen'!A:O,VLOOKUP(L1375,'3-Productie normen'!$B$38:$C$48,2,FALSE),FALSE)))*J1375</f>
        <v>0</v>
      </c>
      <c r="Q1375" s="334">
        <f t="shared" si="64"/>
        <v>0</v>
      </c>
      <c r="R1375" s="335" t="str">
        <f>VLOOKUP(F1375,'3-Productie normen'!A:P,16,FALSE)</f>
        <v>nvt</v>
      </c>
      <c r="S1375" s="335"/>
      <c r="U1375" s="336">
        <f t="shared" si="65"/>
        <v>0</v>
      </c>
      <c r="V1375" s="2"/>
      <c r="W1375" s="529"/>
    </row>
    <row r="1376" spans="1:23" ht="14.1" customHeight="1">
      <c r="A1376" s="75">
        <v>1376</v>
      </c>
      <c r="B1376" s="72" t="s">
        <v>43</v>
      </c>
      <c r="C1376" s="539" t="s">
        <v>266</v>
      </c>
      <c r="D1376" s="415" t="s">
        <v>1766</v>
      </c>
      <c r="E1376" s="72" t="s">
        <v>1653</v>
      </c>
      <c r="F1376" s="72" t="s">
        <v>87</v>
      </c>
      <c r="G1376" s="72"/>
      <c r="H1376" s="482" t="s">
        <v>196</v>
      </c>
      <c r="I1376" s="537">
        <v>8.1999999999999993</v>
      </c>
      <c r="J1376" s="526"/>
      <c r="K1376" s="333">
        <f t="shared" si="63"/>
        <v>4</v>
      </c>
      <c r="L1376" s="534">
        <v>4</v>
      </c>
      <c r="M1376" s="534"/>
      <c r="N1376" s="247" t="e">
        <f>IF(L1376="nio",0,IF(L1376&gt;0,L1376*I1376/P1376,0))*VLOOKUP(B1376,'2-Kosten per locatie'!$A$14:$C$31,3,FALSE)</f>
        <v>#DIV/0!</v>
      </c>
      <c r="O1376" s="247">
        <f>IF(M1376&gt;0,M1376*I1376/Q1376,0)*VLOOKUP(B1376,'2-Kosten per locatie'!$A$14:$C$31,3,FALSE)</f>
        <v>0</v>
      </c>
      <c r="P1376" s="334">
        <f>IF(L1376="nio",0,IF(L1376&gt;0,VLOOKUP(F1376,'3-Productie normen'!A:O,VLOOKUP(L1376,'3-Productie normen'!$B$38:$C$48,2,FALSE),FALSE)))*J1376</f>
        <v>0</v>
      </c>
      <c r="Q1376" s="334">
        <f t="shared" si="64"/>
        <v>0</v>
      </c>
      <c r="R1376" s="335" t="str">
        <f>VLOOKUP(F1376,'3-Productie normen'!A:P,16,FALSE)</f>
        <v>V</v>
      </c>
      <c r="S1376" s="335"/>
      <c r="U1376" s="336">
        <f t="shared" si="65"/>
        <v>32.799999999999997</v>
      </c>
      <c r="V1376" s="2"/>
      <c r="W1376" s="529"/>
    </row>
    <row r="1377" spans="1:23" ht="14.1" customHeight="1">
      <c r="A1377" s="75">
        <v>1377</v>
      </c>
      <c r="B1377" s="72" t="s">
        <v>43</v>
      </c>
      <c r="C1377" s="539" t="s">
        <v>266</v>
      </c>
      <c r="D1377" s="415" t="s">
        <v>1767</v>
      </c>
      <c r="E1377" s="72" t="s">
        <v>198</v>
      </c>
      <c r="F1377" s="72" t="s">
        <v>86</v>
      </c>
      <c r="G1377" s="72" t="s">
        <v>186</v>
      </c>
      <c r="H1377" s="482" t="s">
        <v>196</v>
      </c>
      <c r="I1377" s="537">
        <v>34.6</v>
      </c>
      <c r="J1377" s="526"/>
      <c r="K1377" s="333">
        <f t="shared" si="63"/>
        <v>200</v>
      </c>
      <c r="L1377" s="534">
        <v>200</v>
      </c>
      <c r="M1377" s="534"/>
      <c r="N1377" s="247" t="e">
        <f>IF(L1377="nio",0,IF(L1377&gt;0,L1377*I1377/P1377,0))*VLOOKUP(B1377,'2-Kosten per locatie'!$A$14:$C$31,3,FALSE)</f>
        <v>#DIV/0!</v>
      </c>
      <c r="O1377" s="247">
        <f>IF(M1377&gt;0,M1377*I1377/Q1377,0)*VLOOKUP(B1377,'2-Kosten per locatie'!$A$14:$C$31,3,FALSE)</f>
        <v>0</v>
      </c>
      <c r="P1377" s="334">
        <f>IF(L1377="nio",0,IF(L1377&gt;0,VLOOKUP(F1377,'3-Productie normen'!A:O,VLOOKUP(L1377,'3-Productie normen'!$B$38:$C$48,2,FALSE),FALSE)))*J1377</f>
        <v>0</v>
      </c>
      <c r="Q1377" s="334">
        <f t="shared" si="64"/>
        <v>0</v>
      </c>
      <c r="R1377" s="335" t="str">
        <f>VLOOKUP(F1377,'3-Productie normen'!A:P,16,FALSE)</f>
        <v>V</v>
      </c>
      <c r="S1377" s="335"/>
      <c r="U1377" s="336">
        <f t="shared" si="65"/>
        <v>6920</v>
      </c>
      <c r="V1377" s="2"/>
      <c r="W1377" s="529"/>
    </row>
    <row r="1378" spans="1:23" ht="14.1" customHeight="1">
      <c r="A1378" s="75">
        <v>1378</v>
      </c>
      <c r="B1378" s="72" t="s">
        <v>43</v>
      </c>
      <c r="C1378" s="539" t="s">
        <v>266</v>
      </c>
      <c r="D1378" s="415" t="s">
        <v>1768</v>
      </c>
      <c r="E1378" s="72" t="s">
        <v>500</v>
      </c>
      <c r="F1378" s="72" t="s">
        <v>88</v>
      </c>
      <c r="G1378" s="72" t="s">
        <v>186</v>
      </c>
      <c r="H1378" s="482" t="s">
        <v>196</v>
      </c>
      <c r="I1378" s="537">
        <v>21.5</v>
      </c>
      <c r="J1378" s="526"/>
      <c r="K1378" s="333">
        <f t="shared" si="63"/>
        <v>200</v>
      </c>
      <c r="L1378" s="534">
        <v>200</v>
      </c>
      <c r="M1378" s="534"/>
      <c r="N1378" s="247" t="e">
        <f>IF(L1378="nio",0,IF(L1378&gt;0,L1378*I1378/P1378,0))*VLOOKUP(B1378,'2-Kosten per locatie'!$A$14:$C$31,3,FALSE)</f>
        <v>#DIV/0!</v>
      </c>
      <c r="O1378" s="247">
        <f>IF(M1378&gt;0,M1378*I1378/Q1378,0)*VLOOKUP(B1378,'2-Kosten per locatie'!$A$14:$C$31,3,FALSE)</f>
        <v>0</v>
      </c>
      <c r="P1378" s="334">
        <f>IF(L1378="nio",0,IF(L1378&gt;0,VLOOKUP(F1378,'3-Productie normen'!A:O,VLOOKUP(L1378,'3-Productie normen'!$B$38:$C$48,2,FALSE),FALSE)))*J1378</f>
        <v>0</v>
      </c>
      <c r="Q1378" s="334">
        <f t="shared" si="64"/>
        <v>0</v>
      </c>
      <c r="R1378" s="335" t="str">
        <f>VLOOKUP(F1378,'3-Productie normen'!A:P,16,FALSE)</f>
        <v>S</v>
      </c>
      <c r="S1378" s="335"/>
      <c r="U1378" s="336">
        <f t="shared" si="65"/>
        <v>4300</v>
      </c>
      <c r="V1378" s="2"/>
      <c r="W1378" s="529"/>
    </row>
    <row r="1379" spans="1:23" ht="14.1" customHeight="1">
      <c r="A1379" s="75">
        <v>1379</v>
      </c>
      <c r="B1379" s="72" t="s">
        <v>43</v>
      </c>
      <c r="C1379" s="539" t="s">
        <v>266</v>
      </c>
      <c r="D1379" s="415" t="s">
        <v>1769</v>
      </c>
      <c r="E1379" s="72" t="s">
        <v>185</v>
      </c>
      <c r="F1379" s="72" t="s">
        <v>95</v>
      </c>
      <c r="G1379" s="72" t="s">
        <v>186</v>
      </c>
      <c r="H1379" s="482" t="s">
        <v>187</v>
      </c>
      <c r="I1379" s="537">
        <v>2.5</v>
      </c>
      <c r="J1379" s="526"/>
      <c r="K1379" s="333">
        <f t="shared" si="63"/>
        <v>200</v>
      </c>
      <c r="L1379" s="534">
        <v>200</v>
      </c>
      <c r="M1379" s="540"/>
      <c r="N1379" s="247" t="e">
        <f>IF(L1379="nio",0,IF(L1379&gt;0,L1379*I1379/P1379,0))*VLOOKUP(B1379,'2-Kosten per locatie'!$A$14:$C$31,3,FALSE)</f>
        <v>#DIV/0!</v>
      </c>
      <c r="O1379" s="247">
        <f>IF(M1379&gt;0,M1379*I1379/Q1379,0)*VLOOKUP(B1379,'2-Kosten per locatie'!$A$14:$C$31,3,FALSE)</f>
        <v>0</v>
      </c>
      <c r="P1379" s="334">
        <f>IF(L1379="nio",0,IF(L1379&gt;0,VLOOKUP(F1379,'3-Productie normen'!A:O,VLOOKUP(L1379,'3-Productie normen'!$B$38:$C$48,2,FALSE),FALSE)))*J1379</f>
        <v>0</v>
      </c>
      <c r="Q1379" s="334">
        <f t="shared" si="64"/>
        <v>0</v>
      </c>
      <c r="R1379" s="335" t="str">
        <f>VLOOKUP(F1379,'3-Productie normen'!A:P,16,FALSE)</f>
        <v>S</v>
      </c>
      <c r="S1379" s="335"/>
      <c r="U1379" s="336">
        <f t="shared" si="65"/>
        <v>500</v>
      </c>
      <c r="V1379" s="2"/>
      <c r="W1379" s="529"/>
    </row>
    <row r="1380" spans="1:23" ht="14.1" customHeight="1">
      <c r="A1380" s="75">
        <v>1380</v>
      </c>
      <c r="B1380" s="72" t="s">
        <v>43</v>
      </c>
      <c r="C1380" s="539" t="s">
        <v>266</v>
      </c>
      <c r="D1380" s="415" t="s">
        <v>1770</v>
      </c>
      <c r="E1380" s="72" t="s">
        <v>185</v>
      </c>
      <c r="F1380" s="72" t="s">
        <v>95</v>
      </c>
      <c r="G1380" s="72" t="s">
        <v>186</v>
      </c>
      <c r="H1380" s="482" t="s">
        <v>187</v>
      </c>
      <c r="I1380" s="537">
        <v>2.5</v>
      </c>
      <c r="J1380" s="526"/>
      <c r="K1380" s="333">
        <f t="shared" si="63"/>
        <v>200</v>
      </c>
      <c r="L1380" s="534">
        <v>200</v>
      </c>
      <c r="M1380" s="534"/>
      <c r="N1380" s="247" t="e">
        <f>IF(L1380="nio",0,IF(L1380&gt;0,L1380*I1380/P1380,0))*VLOOKUP(B1380,'2-Kosten per locatie'!$A$14:$C$31,3,FALSE)</f>
        <v>#DIV/0!</v>
      </c>
      <c r="O1380" s="247">
        <f>IF(M1380&gt;0,M1380*I1380/Q1380,0)*VLOOKUP(B1380,'2-Kosten per locatie'!$A$14:$C$31,3,FALSE)</f>
        <v>0</v>
      </c>
      <c r="P1380" s="334">
        <f>IF(L1380="nio",0,IF(L1380&gt;0,VLOOKUP(F1380,'3-Productie normen'!A:O,VLOOKUP(L1380,'3-Productie normen'!$B$38:$C$48,2,FALSE),FALSE)))*J1380</f>
        <v>0</v>
      </c>
      <c r="Q1380" s="334">
        <f t="shared" si="64"/>
        <v>0</v>
      </c>
      <c r="R1380" s="335" t="str">
        <f>VLOOKUP(F1380,'3-Productie normen'!A:P,16,FALSE)</f>
        <v>S</v>
      </c>
      <c r="S1380" s="335"/>
      <c r="U1380" s="336">
        <f t="shared" si="65"/>
        <v>500</v>
      </c>
      <c r="V1380" s="2"/>
      <c r="W1380" s="529"/>
    </row>
    <row r="1381" spans="1:23" ht="14.1" customHeight="1">
      <c r="A1381" s="75">
        <v>1381</v>
      </c>
      <c r="B1381" s="72" t="s">
        <v>43</v>
      </c>
      <c r="C1381" s="539" t="s">
        <v>266</v>
      </c>
      <c r="D1381" s="415" t="s">
        <v>1771</v>
      </c>
      <c r="E1381" s="72" t="s">
        <v>1662</v>
      </c>
      <c r="F1381" s="72" t="s">
        <v>97</v>
      </c>
      <c r="G1381" s="72" t="s">
        <v>207</v>
      </c>
      <c r="H1381" s="482" t="s">
        <v>196</v>
      </c>
      <c r="I1381" s="537">
        <v>16.5</v>
      </c>
      <c r="J1381" s="526"/>
      <c r="K1381" s="333">
        <f t="shared" si="63"/>
        <v>200</v>
      </c>
      <c r="L1381" s="534">
        <v>200</v>
      </c>
      <c r="M1381" s="540"/>
      <c r="N1381" s="247" t="e">
        <f>IF(L1381="nio",0,IF(L1381&gt;0,L1381*I1381/P1381,0))*VLOOKUP(B1381,'2-Kosten per locatie'!$A$14:$C$31,3,FALSE)</f>
        <v>#DIV/0!</v>
      </c>
      <c r="O1381" s="247">
        <f>IF(M1381&gt;0,M1381*I1381/Q1381,0)*VLOOKUP(B1381,'2-Kosten per locatie'!$A$14:$C$31,3,FALSE)</f>
        <v>0</v>
      </c>
      <c r="P1381" s="334">
        <f>IF(L1381="nio",0,IF(L1381&gt;0,VLOOKUP(F1381,'3-Productie normen'!A:O,VLOOKUP(L1381,'3-Productie normen'!$B$38:$C$48,2,FALSE),FALSE)))*J1381</f>
        <v>0</v>
      </c>
      <c r="Q1381" s="334">
        <f t="shared" si="64"/>
        <v>0</v>
      </c>
      <c r="R1381" s="335" t="str">
        <f>VLOOKUP(F1381,'3-Productie normen'!A:P,16,FALSE)</f>
        <v>V</v>
      </c>
      <c r="S1381" s="335"/>
      <c r="U1381" s="336">
        <f t="shared" si="65"/>
        <v>3300</v>
      </c>
      <c r="V1381" s="2"/>
      <c r="W1381" s="529"/>
    </row>
    <row r="1382" spans="1:23" ht="14.1" customHeight="1">
      <c r="A1382" s="75">
        <v>1382</v>
      </c>
      <c r="B1382" s="72" t="s">
        <v>43</v>
      </c>
      <c r="C1382" s="539" t="s">
        <v>266</v>
      </c>
      <c r="D1382" s="415" t="s">
        <v>1772</v>
      </c>
      <c r="E1382" s="72" t="s">
        <v>688</v>
      </c>
      <c r="F1382" s="300" t="s">
        <v>100</v>
      </c>
      <c r="G1382" s="72"/>
      <c r="H1382" s="482" t="s">
        <v>196</v>
      </c>
      <c r="I1382" s="537">
        <v>0.6</v>
      </c>
      <c r="J1382" s="526"/>
      <c r="K1382" s="333">
        <f t="shared" si="63"/>
        <v>0</v>
      </c>
      <c r="L1382" s="534" t="s">
        <v>147</v>
      </c>
      <c r="M1382" s="540"/>
      <c r="N1382" s="247">
        <f>IF(L1382="nio",0,IF(L1382&gt;0,L1382*I1382/P1382,0))*VLOOKUP(B1382,'2-Kosten per locatie'!$A$14:$C$31,3,FALSE)</f>
        <v>0</v>
      </c>
      <c r="O1382" s="247">
        <f>IF(M1382&gt;0,M1382*I1382/Q1382,0)*VLOOKUP(B1382,'2-Kosten per locatie'!$A$14:$C$31,3,FALSE)</f>
        <v>0</v>
      </c>
      <c r="P1382" s="334">
        <f>IF(L1382="nio",0,IF(L1382&gt;0,VLOOKUP(F1382,'3-Productie normen'!A:O,VLOOKUP(L1382,'3-Productie normen'!$B$38:$C$48,2,FALSE),FALSE)))*J1382</f>
        <v>0</v>
      </c>
      <c r="Q1382" s="334">
        <f t="shared" si="64"/>
        <v>0</v>
      </c>
      <c r="R1382" s="335" t="str">
        <f>VLOOKUP(F1382,'3-Productie normen'!A:P,16,FALSE)</f>
        <v>nvt</v>
      </c>
      <c r="S1382" s="335"/>
      <c r="U1382" s="336">
        <f t="shared" si="65"/>
        <v>0</v>
      </c>
      <c r="V1382" s="2"/>
      <c r="W1382" s="529"/>
    </row>
    <row r="1383" spans="1:23" ht="14.1" customHeight="1">
      <c r="A1383" s="75">
        <v>1383</v>
      </c>
      <c r="B1383" s="72" t="s">
        <v>43</v>
      </c>
      <c r="C1383" s="539" t="s">
        <v>266</v>
      </c>
      <c r="D1383" s="415" t="s">
        <v>1773</v>
      </c>
      <c r="E1383" s="72" t="s">
        <v>299</v>
      </c>
      <c r="F1383" s="300" t="s">
        <v>100</v>
      </c>
      <c r="G1383" s="72"/>
      <c r="H1383" s="482" t="s">
        <v>196</v>
      </c>
      <c r="I1383" s="537">
        <v>3.8</v>
      </c>
      <c r="J1383" s="526"/>
      <c r="K1383" s="333">
        <f t="shared" si="63"/>
        <v>0</v>
      </c>
      <c r="L1383" s="534" t="s">
        <v>147</v>
      </c>
      <c r="M1383" s="540"/>
      <c r="N1383" s="247">
        <f>IF(L1383="nio",0,IF(L1383&gt;0,L1383*I1383/P1383,0))*VLOOKUP(B1383,'2-Kosten per locatie'!$A$14:$C$31,3,FALSE)</f>
        <v>0</v>
      </c>
      <c r="O1383" s="247">
        <f>IF(M1383&gt;0,M1383*I1383/Q1383,0)*VLOOKUP(B1383,'2-Kosten per locatie'!$A$14:$C$31,3,FALSE)</f>
        <v>0</v>
      </c>
      <c r="P1383" s="334">
        <f>IF(L1383="nio",0,IF(L1383&gt;0,VLOOKUP(F1383,'3-Productie normen'!A:O,VLOOKUP(L1383,'3-Productie normen'!$B$38:$C$48,2,FALSE),FALSE)))*J1383</f>
        <v>0</v>
      </c>
      <c r="Q1383" s="334">
        <f t="shared" si="64"/>
        <v>0</v>
      </c>
      <c r="R1383" s="335" t="str">
        <f>VLOOKUP(F1383,'3-Productie normen'!A:P,16,FALSE)</f>
        <v>nvt</v>
      </c>
      <c r="S1383" s="335"/>
      <c r="U1383" s="336">
        <f t="shared" si="65"/>
        <v>0</v>
      </c>
      <c r="V1383" s="2"/>
      <c r="W1383" s="529"/>
    </row>
    <row r="1384" spans="1:23" ht="14.1" customHeight="1">
      <c r="A1384" s="75">
        <v>1384</v>
      </c>
      <c r="B1384" s="72" t="s">
        <v>43</v>
      </c>
      <c r="C1384" s="539" t="s">
        <v>266</v>
      </c>
      <c r="D1384" s="415" t="s">
        <v>1774</v>
      </c>
      <c r="E1384" s="72" t="s">
        <v>198</v>
      </c>
      <c r="F1384" s="72" t="s">
        <v>86</v>
      </c>
      <c r="G1384" s="72" t="s">
        <v>186</v>
      </c>
      <c r="H1384" s="482" t="s">
        <v>196</v>
      </c>
      <c r="I1384" s="537">
        <v>170.8</v>
      </c>
      <c r="J1384" s="526"/>
      <c r="K1384" s="333">
        <f t="shared" si="63"/>
        <v>200</v>
      </c>
      <c r="L1384" s="534">
        <v>200</v>
      </c>
      <c r="M1384" s="540"/>
      <c r="N1384" s="247" t="e">
        <f>IF(L1384="nio",0,IF(L1384&gt;0,L1384*I1384/P1384,0))*VLOOKUP(B1384,'2-Kosten per locatie'!$A$14:$C$31,3,FALSE)</f>
        <v>#DIV/0!</v>
      </c>
      <c r="O1384" s="247">
        <f>IF(M1384&gt;0,M1384*I1384/Q1384,0)*VLOOKUP(B1384,'2-Kosten per locatie'!$A$14:$C$31,3,FALSE)</f>
        <v>0</v>
      </c>
      <c r="P1384" s="334">
        <f>IF(L1384="nio",0,IF(L1384&gt;0,VLOOKUP(F1384,'3-Productie normen'!A:O,VLOOKUP(L1384,'3-Productie normen'!$B$38:$C$48,2,FALSE),FALSE)))*J1384</f>
        <v>0</v>
      </c>
      <c r="Q1384" s="334">
        <f t="shared" si="64"/>
        <v>0</v>
      </c>
      <c r="R1384" s="335" t="str">
        <f>VLOOKUP(F1384,'3-Productie normen'!A:P,16,FALSE)</f>
        <v>V</v>
      </c>
      <c r="S1384" s="335"/>
      <c r="U1384" s="336">
        <f t="shared" si="65"/>
        <v>34160</v>
      </c>
      <c r="V1384" s="2"/>
      <c r="W1384" s="529"/>
    </row>
    <row r="1385" spans="1:23" ht="14.1" customHeight="1">
      <c r="A1385" s="75">
        <v>1385</v>
      </c>
      <c r="B1385" s="72" t="s">
        <v>43</v>
      </c>
      <c r="C1385" s="539" t="s">
        <v>266</v>
      </c>
      <c r="D1385" s="415" t="s">
        <v>1775</v>
      </c>
      <c r="E1385" s="72" t="s">
        <v>1776</v>
      </c>
      <c r="F1385" s="72" t="s">
        <v>89</v>
      </c>
      <c r="G1385" s="72" t="s">
        <v>186</v>
      </c>
      <c r="H1385" s="482" t="s">
        <v>196</v>
      </c>
      <c r="I1385" s="537">
        <v>53.1</v>
      </c>
      <c r="J1385" s="526"/>
      <c r="K1385" s="333">
        <f t="shared" si="63"/>
        <v>200</v>
      </c>
      <c r="L1385" s="534">
        <v>200</v>
      </c>
      <c r="M1385" s="540"/>
      <c r="N1385" s="247" t="e">
        <f>IF(L1385="nio",0,IF(L1385&gt;0,L1385*I1385/P1385,0))*VLOOKUP(B1385,'2-Kosten per locatie'!$A$14:$C$31,3,FALSE)</f>
        <v>#DIV/0!</v>
      </c>
      <c r="O1385" s="247">
        <f>IF(M1385&gt;0,M1385*I1385/Q1385,0)*VLOOKUP(B1385,'2-Kosten per locatie'!$A$14:$C$31,3,FALSE)</f>
        <v>0</v>
      </c>
      <c r="P1385" s="334">
        <f>IF(L1385="nio",0,IF(L1385&gt;0,VLOOKUP(F1385,'3-Productie normen'!A:O,VLOOKUP(L1385,'3-Productie normen'!$B$38:$C$48,2,FALSE),FALSE)))*J1385</f>
        <v>0</v>
      </c>
      <c r="Q1385" s="334">
        <f t="shared" si="64"/>
        <v>0</v>
      </c>
      <c r="R1385" s="335" t="str">
        <f>VLOOKUP(F1385,'3-Productie normen'!A:P,16,FALSE)</f>
        <v>L</v>
      </c>
      <c r="S1385" s="335"/>
      <c r="U1385" s="336">
        <f t="shared" si="65"/>
        <v>10620</v>
      </c>
      <c r="V1385" s="2"/>
      <c r="W1385" s="529"/>
    </row>
    <row r="1386" spans="1:23" ht="14.1" customHeight="1">
      <c r="A1386" s="75">
        <v>1386</v>
      </c>
      <c r="B1386" s="72" t="s">
        <v>43</v>
      </c>
      <c r="C1386" s="539" t="s">
        <v>266</v>
      </c>
      <c r="D1386" s="415" t="s">
        <v>1777</v>
      </c>
      <c r="E1386" s="72" t="s">
        <v>1778</v>
      </c>
      <c r="F1386" s="72" t="s">
        <v>86</v>
      </c>
      <c r="G1386" s="72" t="s">
        <v>1779</v>
      </c>
      <c r="H1386" s="482" t="s">
        <v>196</v>
      </c>
      <c r="I1386" s="537">
        <v>9.8000000000000007</v>
      </c>
      <c r="J1386" s="526"/>
      <c r="K1386" s="333">
        <f t="shared" si="63"/>
        <v>200</v>
      </c>
      <c r="L1386" s="534">
        <v>200</v>
      </c>
      <c r="M1386" s="540"/>
      <c r="N1386" s="247" t="e">
        <f>IF(L1386="nio",0,IF(L1386&gt;0,L1386*I1386/P1386,0))*VLOOKUP(B1386,'2-Kosten per locatie'!$A$14:$C$31,3,FALSE)</f>
        <v>#DIV/0!</v>
      </c>
      <c r="O1386" s="247">
        <f>IF(M1386&gt;0,M1386*I1386/Q1386,0)*VLOOKUP(B1386,'2-Kosten per locatie'!$A$14:$C$31,3,FALSE)</f>
        <v>0</v>
      </c>
      <c r="P1386" s="334">
        <f>IF(L1386="nio",0,IF(L1386&gt;0,VLOOKUP(F1386,'3-Productie normen'!A:O,VLOOKUP(L1386,'3-Productie normen'!$B$38:$C$48,2,FALSE),FALSE)))*J1386</f>
        <v>0</v>
      </c>
      <c r="Q1386" s="334">
        <f t="shared" si="64"/>
        <v>0</v>
      </c>
      <c r="R1386" s="335" t="str">
        <f>VLOOKUP(F1386,'3-Productie normen'!A:P,16,FALSE)</f>
        <v>V</v>
      </c>
      <c r="S1386" s="335"/>
      <c r="U1386" s="336">
        <f t="shared" si="65"/>
        <v>1960.0000000000002</v>
      </c>
      <c r="V1386" s="2"/>
      <c r="W1386" s="529"/>
    </row>
    <row r="1387" spans="1:23" ht="14.1" customHeight="1">
      <c r="A1387" s="75">
        <v>1387</v>
      </c>
      <c r="B1387" s="72" t="s">
        <v>43</v>
      </c>
      <c r="C1387" s="539" t="s">
        <v>266</v>
      </c>
      <c r="D1387" s="415" t="s">
        <v>1780</v>
      </c>
      <c r="E1387" s="72" t="s">
        <v>1781</v>
      </c>
      <c r="F1387" s="300" t="s">
        <v>93</v>
      </c>
      <c r="G1387" s="72" t="s">
        <v>186</v>
      </c>
      <c r="H1387" s="482" t="s">
        <v>196</v>
      </c>
      <c r="I1387" s="537">
        <v>53.6</v>
      </c>
      <c r="J1387" s="526"/>
      <c r="K1387" s="333">
        <f t="shared" si="63"/>
        <v>80</v>
      </c>
      <c r="L1387" s="534">
        <v>80</v>
      </c>
      <c r="M1387" s="540"/>
      <c r="N1387" s="247" t="e">
        <f>IF(L1387="nio",0,IF(L1387&gt;0,L1387*I1387/P1387,0))*VLOOKUP(B1387,'2-Kosten per locatie'!$A$14:$C$31,3,FALSE)</f>
        <v>#DIV/0!</v>
      </c>
      <c r="O1387" s="247">
        <f>IF(M1387&gt;0,M1387*I1387/Q1387,0)*VLOOKUP(B1387,'2-Kosten per locatie'!$A$14:$C$31,3,FALSE)</f>
        <v>0</v>
      </c>
      <c r="P1387" s="334">
        <f>IF(L1387="nio",0,IF(L1387&gt;0,VLOOKUP(F1387,'3-Productie normen'!A:O,VLOOKUP(L1387,'3-Productie normen'!$B$38:$C$48,2,FALSE),FALSE)))*J1387</f>
        <v>0</v>
      </c>
      <c r="Q1387" s="334">
        <f t="shared" si="64"/>
        <v>0</v>
      </c>
      <c r="R1387" s="335" t="str">
        <f>VLOOKUP(F1387,'3-Productie normen'!A:P,16,FALSE)</f>
        <v>L</v>
      </c>
      <c r="S1387" s="335"/>
      <c r="U1387" s="336">
        <f t="shared" si="65"/>
        <v>4288</v>
      </c>
      <c r="V1387" s="2"/>
      <c r="W1387" s="529"/>
    </row>
    <row r="1388" spans="1:23" ht="14.1" customHeight="1">
      <c r="A1388" s="75">
        <v>1388</v>
      </c>
      <c r="B1388" s="72" t="s">
        <v>43</v>
      </c>
      <c r="C1388" s="539" t="s">
        <v>266</v>
      </c>
      <c r="D1388" s="415" t="s">
        <v>1782</v>
      </c>
      <c r="E1388" s="72" t="s">
        <v>1710</v>
      </c>
      <c r="F1388" s="72" t="s">
        <v>95</v>
      </c>
      <c r="G1388" s="72"/>
      <c r="H1388" s="482" t="s">
        <v>187</v>
      </c>
      <c r="I1388" s="537">
        <v>12.5</v>
      </c>
      <c r="J1388" s="526"/>
      <c r="K1388" s="333">
        <f t="shared" si="63"/>
        <v>200</v>
      </c>
      <c r="L1388" s="534">
        <v>200</v>
      </c>
      <c r="M1388" s="540"/>
      <c r="N1388" s="247" t="e">
        <f>IF(L1388="nio",0,IF(L1388&gt;0,L1388*I1388/P1388,0))*VLOOKUP(B1388,'2-Kosten per locatie'!$A$14:$C$31,3,FALSE)</f>
        <v>#DIV/0!</v>
      </c>
      <c r="O1388" s="247">
        <f>IF(M1388&gt;0,M1388*I1388/Q1388,0)*VLOOKUP(B1388,'2-Kosten per locatie'!$A$14:$C$31,3,FALSE)</f>
        <v>0</v>
      </c>
      <c r="P1388" s="334">
        <f>IF(L1388="nio",0,IF(L1388&gt;0,VLOOKUP(F1388,'3-Productie normen'!A:O,VLOOKUP(L1388,'3-Productie normen'!$B$38:$C$48,2,FALSE),FALSE)))*J1388</f>
        <v>0</v>
      </c>
      <c r="Q1388" s="334">
        <f t="shared" si="64"/>
        <v>0</v>
      </c>
      <c r="R1388" s="335" t="str">
        <f>VLOOKUP(F1388,'3-Productie normen'!A:P,16,FALSE)</f>
        <v>S</v>
      </c>
      <c r="S1388" s="335"/>
      <c r="U1388" s="336">
        <f t="shared" si="65"/>
        <v>2500</v>
      </c>
      <c r="V1388" s="2"/>
      <c r="W1388" s="529"/>
    </row>
    <row r="1389" spans="1:23" ht="14.1" customHeight="1">
      <c r="A1389" s="75">
        <v>1389</v>
      </c>
      <c r="B1389" s="72" t="s">
        <v>43</v>
      </c>
      <c r="C1389" s="539" t="s">
        <v>266</v>
      </c>
      <c r="D1389" s="415" t="s">
        <v>1783</v>
      </c>
      <c r="E1389" s="72" t="s">
        <v>1714</v>
      </c>
      <c r="F1389" s="72" t="s">
        <v>95</v>
      </c>
      <c r="G1389" s="72"/>
      <c r="H1389" s="482" t="s">
        <v>187</v>
      </c>
      <c r="I1389" s="537">
        <v>16.399999999999999</v>
      </c>
      <c r="J1389" s="526"/>
      <c r="K1389" s="333">
        <f t="shared" si="63"/>
        <v>200</v>
      </c>
      <c r="L1389" s="534">
        <v>200</v>
      </c>
      <c r="M1389" s="540"/>
      <c r="N1389" s="247" t="e">
        <f>IF(L1389="nio",0,IF(L1389&gt;0,L1389*I1389/P1389,0))*VLOOKUP(B1389,'2-Kosten per locatie'!$A$14:$C$31,3,FALSE)</f>
        <v>#DIV/0!</v>
      </c>
      <c r="O1389" s="247">
        <f>IF(M1389&gt;0,M1389*I1389/Q1389,0)*VLOOKUP(B1389,'2-Kosten per locatie'!$A$14:$C$31,3,FALSE)</f>
        <v>0</v>
      </c>
      <c r="P1389" s="334">
        <f>IF(L1389="nio",0,IF(L1389&gt;0,VLOOKUP(F1389,'3-Productie normen'!A:O,VLOOKUP(L1389,'3-Productie normen'!$B$38:$C$48,2,FALSE),FALSE)))*J1389</f>
        <v>0</v>
      </c>
      <c r="Q1389" s="334">
        <f t="shared" si="64"/>
        <v>0</v>
      </c>
      <c r="R1389" s="335" t="str">
        <f>VLOOKUP(F1389,'3-Productie normen'!A:P,16,FALSE)</f>
        <v>S</v>
      </c>
      <c r="S1389" s="335"/>
      <c r="U1389" s="336">
        <f t="shared" si="65"/>
        <v>3279.9999999999995</v>
      </c>
      <c r="V1389" s="2"/>
      <c r="W1389" s="529"/>
    </row>
    <row r="1390" spans="1:23" ht="14.1" customHeight="1">
      <c r="A1390" s="75">
        <v>1390</v>
      </c>
      <c r="B1390" s="72" t="s">
        <v>43</v>
      </c>
      <c r="C1390" s="539" t="s">
        <v>266</v>
      </c>
      <c r="D1390" s="415" t="s">
        <v>1784</v>
      </c>
      <c r="E1390" s="72" t="s">
        <v>190</v>
      </c>
      <c r="F1390" s="300" t="s">
        <v>100</v>
      </c>
      <c r="G1390" s="72"/>
      <c r="H1390" s="482" t="s">
        <v>196</v>
      </c>
      <c r="I1390" s="537">
        <v>1.8</v>
      </c>
      <c r="J1390" s="526"/>
      <c r="K1390" s="333">
        <f t="shared" si="63"/>
        <v>0</v>
      </c>
      <c r="L1390" s="534" t="s">
        <v>147</v>
      </c>
      <c r="M1390" s="540"/>
      <c r="N1390" s="247">
        <f>IF(L1390="nio",0,IF(L1390&gt;0,L1390*I1390/P1390,0))*VLOOKUP(B1390,'2-Kosten per locatie'!$A$14:$C$31,3,FALSE)</f>
        <v>0</v>
      </c>
      <c r="O1390" s="247">
        <f>IF(M1390&gt;0,M1390*I1390/Q1390,0)*VLOOKUP(B1390,'2-Kosten per locatie'!$A$14:$C$31,3,FALSE)</f>
        <v>0</v>
      </c>
      <c r="P1390" s="334">
        <f>IF(L1390="nio",0,IF(L1390&gt;0,VLOOKUP(F1390,'3-Productie normen'!A:O,VLOOKUP(L1390,'3-Productie normen'!$B$38:$C$48,2,FALSE),FALSE)))*J1390</f>
        <v>0</v>
      </c>
      <c r="Q1390" s="334">
        <f t="shared" si="64"/>
        <v>0</v>
      </c>
      <c r="R1390" s="335" t="str">
        <f>VLOOKUP(F1390,'3-Productie normen'!A:P,16,FALSE)</f>
        <v>nvt</v>
      </c>
      <c r="S1390" s="335"/>
      <c r="U1390" s="336">
        <f t="shared" si="65"/>
        <v>0</v>
      </c>
      <c r="V1390" s="2"/>
      <c r="W1390" s="529"/>
    </row>
    <row r="1391" spans="1:23" ht="14.1" customHeight="1">
      <c r="A1391" s="75">
        <v>1391</v>
      </c>
      <c r="B1391" s="72" t="s">
        <v>43</v>
      </c>
      <c r="C1391" s="539" t="s">
        <v>266</v>
      </c>
      <c r="D1391" s="415" t="s">
        <v>1785</v>
      </c>
      <c r="E1391" s="72" t="s">
        <v>1676</v>
      </c>
      <c r="F1391" s="300" t="s">
        <v>100</v>
      </c>
      <c r="G1391" s="72"/>
      <c r="H1391" s="482" t="s">
        <v>196</v>
      </c>
      <c r="I1391" s="537">
        <v>4.3</v>
      </c>
      <c r="J1391" s="526"/>
      <c r="K1391" s="333">
        <f t="shared" si="63"/>
        <v>0</v>
      </c>
      <c r="L1391" s="534" t="s">
        <v>147</v>
      </c>
      <c r="M1391" s="540"/>
      <c r="N1391" s="247">
        <f>IF(L1391="nio",0,IF(L1391&gt;0,L1391*I1391/P1391,0))*VLOOKUP(B1391,'2-Kosten per locatie'!$A$14:$C$31,3,FALSE)</f>
        <v>0</v>
      </c>
      <c r="O1391" s="247">
        <f>IF(M1391&gt;0,M1391*I1391/Q1391,0)*VLOOKUP(B1391,'2-Kosten per locatie'!$A$14:$C$31,3,FALSE)</f>
        <v>0</v>
      </c>
      <c r="P1391" s="334">
        <f>IF(L1391="nio",0,IF(L1391&gt;0,VLOOKUP(F1391,'3-Productie normen'!A:O,VLOOKUP(L1391,'3-Productie normen'!$B$38:$C$48,2,FALSE),FALSE)))*J1391</f>
        <v>0</v>
      </c>
      <c r="Q1391" s="334">
        <f t="shared" si="64"/>
        <v>0</v>
      </c>
      <c r="R1391" s="335" t="str">
        <f>VLOOKUP(F1391,'3-Productie normen'!A:P,16,FALSE)</f>
        <v>nvt</v>
      </c>
      <c r="S1391" s="335"/>
      <c r="U1391" s="336">
        <f t="shared" si="65"/>
        <v>0</v>
      </c>
      <c r="V1391" s="2"/>
      <c r="W1391" s="529"/>
    </row>
    <row r="1392" spans="1:23" ht="14.1" customHeight="1">
      <c r="A1392" s="75">
        <v>1392</v>
      </c>
      <c r="B1392" s="72" t="s">
        <v>43</v>
      </c>
      <c r="C1392" s="539" t="s">
        <v>266</v>
      </c>
      <c r="D1392" s="415" t="s">
        <v>1786</v>
      </c>
      <c r="E1392" s="72" t="s">
        <v>1787</v>
      </c>
      <c r="F1392" s="300" t="s">
        <v>100</v>
      </c>
      <c r="G1392" s="72"/>
      <c r="H1392" s="482" t="s">
        <v>196</v>
      </c>
      <c r="I1392" s="537">
        <v>2.9</v>
      </c>
      <c r="J1392" s="526"/>
      <c r="K1392" s="333">
        <f t="shared" si="63"/>
        <v>0</v>
      </c>
      <c r="L1392" s="534" t="s">
        <v>147</v>
      </c>
      <c r="M1392" s="540"/>
      <c r="N1392" s="247">
        <f>IF(L1392="nio",0,IF(L1392&gt;0,L1392*I1392/P1392,0))*VLOOKUP(B1392,'2-Kosten per locatie'!$A$14:$C$31,3,FALSE)</f>
        <v>0</v>
      </c>
      <c r="O1392" s="247">
        <f>IF(M1392&gt;0,M1392*I1392/Q1392,0)*VLOOKUP(B1392,'2-Kosten per locatie'!$A$14:$C$31,3,FALSE)</f>
        <v>0</v>
      </c>
      <c r="P1392" s="334">
        <f>IF(L1392="nio",0,IF(L1392&gt;0,VLOOKUP(F1392,'3-Productie normen'!A:O,VLOOKUP(L1392,'3-Productie normen'!$B$38:$C$48,2,FALSE),FALSE)))*J1392</f>
        <v>0</v>
      </c>
      <c r="Q1392" s="334">
        <f t="shared" si="64"/>
        <v>0</v>
      </c>
      <c r="R1392" s="335" t="str">
        <f>VLOOKUP(F1392,'3-Productie normen'!A:P,16,FALSE)</f>
        <v>nvt</v>
      </c>
      <c r="S1392" s="335"/>
      <c r="U1392" s="336">
        <f t="shared" si="65"/>
        <v>0</v>
      </c>
      <c r="V1392" s="2"/>
      <c r="W1392" s="529"/>
    </row>
    <row r="1393" spans="1:23" ht="14.1" customHeight="1">
      <c r="A1393" s="75">
        <v>1393</v>
      </c>
      <c r="B1393" s="72" t="s">
        <v>43</v>
      </c>
      <c r="C1393" s="539" t="s">
        <v>266</v>
      </c>
      <c r="D1393" s="415" t="s">
        <v>1788</v>
      </c>
      <c r="E1393" s="72" t="s">
        <v>1789</v>
      </c>
      <c r="F1393" s="300" t="s">
        <v>100</v>
      </c>
      <c r="G1393" s="72"/>
      <c r="H1393" s="482" t="s">
        <v>196</v>
      </c>
      <c r="I1393" s="537">
        <v>5.2</v>
      </c>
      <c r="J1393" s="526"/>
      <c r="K1393" s="333">
        <f t="shared" si="63"/>
        <v>0</v>
      </c>
      <c r="L1393" s="534" t="s">
        <v>147</v>
      </c>
      <c r="M1393" s="534"/>
      <c r="N1393" s="247">
        <f>IF(L1393="nio",0,IF(L1393&gt;0,L1393*I1393/P1393,0))*VLOOKUP(B1393,'2-Kosten per locatie'!$A$14:$C$31,3,FALSE)</f>
        <v>0</v>
      </c>
      <c r="O1393" s="247">
        <f>IF(M1393&gt;0,M1393*I1393/Q1393,0)*VLOOKUP(B1393,'2-Kosten per locatie'!$A$14:$C$31,3,FALSE)</f>
        <v>0</v>
      </c>
      <c r="P1393" s="334">
        <f>IF(L1393="nio",0,IF(L1393&gt;0,VLOOKUP(F1393,'3-Productie normen'!A:O,VLOOKUP(L1393,'3-Productie normen'!$B$38:$C$48,2,FALSE),FALSE)))*J1393</f>
        <v>0</v>
      </c>
      <c r="Q1393" s="334">
        <f t="shared" si="64"/>
        <v>0</v>
      </c>
      <c r="R1393" s="335" t="str">
        <f>VLOOKUP(F1393,'3-Productie normen'!A:P,16,FALSE)</f>
        <v>nvt</v>
      </c>
      <c r="S1393" s="335"/>
      <c r="U1393" s="336">
        <f t="shared" si="65"/>
        <v>0</v>
      </c>
      <c r="V1393" s="2"/>
      <c r="W1393" s="529"/>
    </row>
    <row r="1394" spans="1:23" ht="14.1" customHeight="1">
      <c r="A1394" s="75">
        <v>1394</v>
      </c>
      <c r="B1394" s="72" t="s">
        <v>43</v>
      </c>
      <c r="C1394" s="539" t="s">
        <v>266</v>
      </c>
      <c r="D1394" s="415" t="s">
        <v>1790</v>
      </c>
      <c r="E1394" s="72" t="s">
        <v>197</v>
      </c>
      <c r="F1394" s="72" t="s">
        <v>86</v>
      </c>
      <c r="G1394" s="72" t="s">
        <v>1779</v>
      </c>
      <c r="H1394" s="482" t="s">
        <v>196</v>
      </c>
      <c r="I1394" s="537">
        <v>64.400000000000006</v>
      </c>
      <c r="J1394" s="526"/>
      <c r="K1394" s="333">
        <f t="shared" si="63"/>
        <v>200</v>
      </c>
      <c r="L1394" s="534">
        <v>200</v>
      </c>
      <c r="M1394" s="540"/>
      <c r="N1394" s="247" t="e">
        <f>IF(L1394="nio",0,IF(L1394&gt;0,L1394*I1394/P1394,0))*VLOOKUP(B1394,'2-Kosten per locatie'!$A$14:$C$31,3,FALSE)</f>
        <v>#DIV/0!</v>
      </c>
      <c r="O1394" s="247">
        <f>IF(M1394&gt;0,M1394*I1394/Q1394,0)*VLOOKUP(B1394,'2-Kosten per locatie'!$A$14:$C$31,3,FALSE)</f>
        <v>0</v>
      </c>
      <c r="P1394" s="334">
        <f>IF(L1394="nio",0,IF(L1394&gt;0,VLOOKUP(F1394,'3-Productie normen'!A:O,VLOOKUP(L1394,'3-Productie normen'!$B$38:$C$48,2,FALSE),FALSE)))*J1394</f>
        <v>0</v>
      </c>
      <c r="Q1394" s="334">
        <f t="shared" si="64"/>
        <v>0</v>
      </c>
      <c r="R1394" s="335" t="str">
        <f>VLOOKUP(F1394,'3-Productie normen'!A:P,16,FALSE)</f>
        <v>V</v>
      </c>
      <c r="S1394" s="335"/>
      <c r="U1394" s="336">
        <f t="shared" si="65"/>
        <v>12880.000000000002</v>
      </c>
      <c r="V1394" s="2"/>
      <c r="W1394" s="529"/>
    </row>
    <row r="1395" spans="1:23" ht="14.1" customHeight="1">
      <c r="A1395" s="75">
        <v>1395</v>
      </c>
      <c r="B1395" s="72" t="s">
        <v>43</v>
      </c>
      <c r="C1395" s="539" t="s">
        <v>266</v>
      </c>
      <c r="D1395" s="415" t="s">
        <v>1791</v>
      </c>
      <c r="E1395" s="72" t="s">
        <v>1662</v>
      </c>
      <c r="F1395" s="72" t="s">
        <v>97</v>
      </c>
      <c r="G1395" s="72" t="s">
        <v>207</v>
      </c>
      <c r="H1395" s="482" t="s">
        <v>196</v>
      </c>
      <c r="I1395" s="537">
        <v>26.1</v>
      </c>
      <c r="J1395" s="526"/>
      <c r="K1395" s="333">
        <f t="shared" si="63"/>
        <v>200</v>
      </c>
      <c r="L1395" s="534">
        <v>200</v>
      </c>
      <c r="M1395" s="540"/>
      <c r="N1395" s="247" t="e">
        <f>IF(L1395="nio",0,IF(L1395&gt;0,L1395*I1395/P1395,0))*VLOOKUP(B1395,'2-Kosten per locatie'!$A$14:$C$31,3,FALSE)</f>
        <v>#DIV/0!</v>
      </c>
      <c r="O1395" s="247">
        <f>IF(M1395&gt;0,M1395*I1395/Q1395,0)*VLOOKUP(B1395,'2-Kosten per locatie'!$A$14:$C$31,3,FALSE)</f>
        <v>0</v>
      </c>
      <c r="P1395" s="334">
        <f>IF(L1395="nio",0,IF(L1395&gt;0,VLOOKUP(F1395,'3-Productie normen'!A:O,VLOOKUP(L1395,'3-Productie normen'!$B$38:$C$48,2,FALSE),FALSE)))*J1395</f>
        <v>0</v>
      </c>
      <c r="Q1395" s="334">
        <f t="shared" si="64"/>
        <v>0</v>
      </c>
      <c r="R1395" s="335" t="str">
        <f>VLOOKUP(F1395,'3-Productie normen'!A:P,16,FALSE)</f>
        <v>V</v>
      </c>
      <c r="S1395" s="335"/>
      <c r="U1395" s="336">
        <f t="shared" si="65"/>
        <v>5220</v>
      </c>
      <c r="V1395" s="2"/>
      <c r="W1395" s="529"/>
    </row>
    <row r="1396" spans="1:23" ht="14.1" customHeight="1">
      <c r="A1396" s="75">
        <v>1396</v>
      </c>
      <c r="B1396" s="72" t="s">
        <v>43</v>
      </c>
      <c r="C1396" s="539" t="s">
        <v>266</v>
      </c>
      <c r="D1396" s="415" t="s">
        <v>1792</v>
      </c>
      <c r="E1396" s="72" t="s">
        <v>257</v>
      </c>
      <c r="F1396" s="72" t="s">
        <v>89</v>
      </c>
      <c r="G1396" s="72" t="s">
        <v>1779</v>
      </c>
      <c r="H1396" s="482" t="s">
        <v>196</v>
      </c>
      <c r="I1396" s="537">
        <v>40.299999999999997</v>
      </c>
      <c r="J1396" s="526"/>
      <c r="K1396" s="333">
        <f t="shared" si="63"/>
        <v>200</v>
      </c>
      <c r="L1396" s="534">
        <v>200</v>
      </c>
      <c r="M1396" s="540"/>
      <c r="N1396" s="247" t="e">
        <f>IF(L1396="nio",0,IF(L1396&gt;0,L1396*I1396/P1396,0))*VLOOKUP(B1396,'2-Kosten per locatie'!$A$14:$C$31,3,FALSE)</f>
        <v>#DIV/0!</v>
      </c>
      <c r="O1396" s="247">
        <f>IF(M1396&gt;0,M1396*I1396/Q1396,0)*VLOOKUP(B1396,'2-Kosten per locatie'!$A$14:$C$31,3,FALSE)</f>
        <v>0</v>
      </c>
      <c r="P1396" s="334">
        <f>IF(L1396="nio",0,IF(L1396&gt;0,VLOOKUP(F1396,'3-Productie normen'!A:O,VLOOKUP(L1396,'3-Productie normen'!$B$38:$C$48,2,FALSE),FALSE)))*J1396</f>
        <v>0</v>
      </c>
      <c r="Q1396" s="334">
        <f t="shared" si="64"/>
        <v>0</v>
      </c>
      <c r="R1396" s="335" t="str">
        <f>VLOOKUP(F1396,'3-Productie normen'!A:P,16,FALSE)</f>
        <v>L</v>
      </c>
      <c r="S1396" s="335"/>
      <c r="U1396" s="336">
        <f t="shared" si="65"/>
        <v>8059.9999999999991</v>
      </c>
      <c r="V1396" s="2"/>
      <c r="W1396" s="529"/>
    </row>
    <row r="1397" spans="1:23" ht="14.1" customHeight="1">
      <c r="A1397" s="75">
        <v>1397</v>
      </c>
      <c r="B1397" s="72" t="s">
        <v>43</v>
      </c>
      <c r="C1397" s="539" t="s">
        <v>266</v>
      </c>
      <c r="D1397" s="415" t="s">
        <v>1793</v>
      </c>
      <c r="E1397" s="72" t="s">
        <v>257</v>
      </c>
      <c r="F1397" s="72" t="s">
        <v>89</v>
      </c>
      <c r="G1397" s="72" t="s">
        <v>1779</v>
      </c>
      <c r="H1397" s="482" t="s">
        <v>196</v>
      </c>
      <c r="I1397" s="537">
        <v>40.799999999999997</v>
      </c>
      <c r="J1397" s="526"/>
      <c r="K1397" s="333">
        <f t="shared" si="63"/>
        <v>200</v>
      </c>
      <c r="L1397" s="534">
        <v>200</v>
      </c>
      <c r="M1397" s="540"/>
      <c r="N1397" s="247" t="e">
        <f>IF(L1397="nio",0,IF(L1397&gt;0,L1397*I1397/P1397,0))*VLOOKUP(B1397,'2-Kosten per locatie'!$A$14:$C$31,3,FALSE)</f>
        <v>#DIV/0!</v>
      </c>
      <c r="O1397" s="247">
        <f>IF(M1397&gt;0,M1397*I1397/Q1397,0)*VLOOKUP(B1397,'2-Kosten per locatie'!$A$14:$C$31,3,FALSE)</f>
        <v>0</v>
      </c>
      <c r="P1397" s="334">
        <f>IF(L1397="nio",0,IF(L1397&gt;0,VLOOKUP(F1397,'3-Productie normen'!A:O,VLOOKUP(L1397,'3-Productie normen'!$B$38:$C$48,2,FALSE),FALSE)))*J1397</f>
        <v>0</v>
      </c>
      <c r="Q1397" s="334">
        <f t="shared" si="64"/>
        <v>0</v>
      </c>
      <c r="R1397" s="335" t="str">
        <f>VLOOKUP(F1397,'3-Productie normen'!A:P,16,FALSE)</f>
        <v>L</v>
      </c>
      <c r="S1397" s="335"/>
      <c r="U1397" s="336">
        <f t="shared" si="65"/>
        <v>8159.9999999999991</v>
      </c>
      <c r="V1397" s="2"/>
      <c r="W1397" s="529"/>
    </row>
    <row r="1398" spans="1:23" ht="14.1" customHeight="1">
      <c r="A1398" s="75">
        <v>1398</v>
      </c>
      <c r="B1398" s="72" t="s">
        <v>43</v>
      </c>
      <c r="C1398" s="539" t="s">
        <v>266</v>
      </c>
      <c r="D1398" s="415" t="s">
        <v>1794</v>
      </c>
      <c r="E1398" s="72" t="s">
        <v>1795</v>
      </c>
      <c r="F1398" s="72" t="s">
        <v>89</v>
      </c>
      <c r="G1398" s="72" t="s">
        <v>1779</v>
      </c>
      <c r="H1398" s="482" t="s">
        <v>196</v>
      </c>
      <c r="I1398" s="537">
        <v>245.4</v>
      </c>
      <c r="J1398" s="526"/>
      <c r="K1398" s="333">
        <f t="shared" si="63"/>
        <v>200</v>
      </c>
      <c r="L1398" s="534">
        <v>200</v>
      </c>
      <c r="M1398" s="540"/>
      <c r="N1398" s="247" t="e">
        <f>IF(L1398="nio",0,IF(L1398&gt;0,L1398*I1398/P1398,0))*VLOOKUP(B1398,'2-Kosten per locatie'!$A$14:$C$31,3,FALSE)</f>
        <v>#DIV/0!</v>
      </c>
      <c r="O1398" s="247">
        <f>IF(M1398&gt;0,M1398*I1398/Q1398,0)*VLOOKUP(B1398,'2-Kosten per locatie'!$A$14:$C$31,3,FALSE)</f>
        <v>0</v>
      </c>
      <c r="P1398" s="334">
        <f>IF(L1398="nio",0,IF(L1398&gt;0,VLOOKUP(F1398,'3-Productie normen'!A:O,VLOOKUP(L1398,'3-Productie normen'!$B$38:$C$48,2,FALSE),FALSE)))*J1398</f>
        <v>0</v>
      </c>
      <c r="Q1398" s="334">
        <f t="shared" si="64"/>
        <v>0</v>
      </c>
      <c r="R1398" s="335" t="str">
        <f>VLOOKUP(F1398,'3-Productie normen'!A:P,16,FALSE)</f>
        <v>L</v>
      </c>
      <c r="S1398" s="335"/>
      <c r="U1398" s="336">
        <f t="shared" si="65"/>
        <v>49080</v>
      </c>
      <c r="V1398" s="2"/>
      <c r="W1398" s="529"/>
    </row>
    <row r="1399" spans="1:23" ht="14.1" customHeight="1">
      <c r="A1399" s="75">
        <v>1399</v>
      </c>
      <c r="B1399" s="72" t="s">
        <v>43</v>
      </c>
      <c r="C1399" s="539" t="s">
        <v>266</v>
      </c>
      <c r="D1399" s="415" t="s">
        <v>1796</v>
      </c>
      <c r="E1399" s="72" t="s">
        <v>1662</v>
      </c>
      <c r="F1399" s="72" t="s">
        <v>97</v>
      </c>
      <c r="G1399" s="72" t="s">
        <v>207</v>
      </c>
      <c r="H1399" s="482" t="s">
        <v>196</v>
      </c>
      <c r="I1399" s="537">
        <v>17.899999999999999</v>
      </c>
      <c r="J1399" s="526"/>
      <c r="K1399" s="333">
        <f t="shared" si="63"/>
        <v>200</v>
      </c>
      <c r="L1399" s="534">
        <v>200</v>
      </c>
      <c r="M1399" s="534"/>
      <c r="N1399" s="247" t="e">
        <f>IF(L1399="nio",0,IF(L1399&gt;0,L1399*I1399/P1399,0))*VLOOKUP(B1399,'2-Kosten per locatie'!$A$14:$C$31,3,FALSE)</f>
        <v>#DIV/0!</v>
      </c>
      <c r="O1399" s="247">
        <f>IF(M1399&gt;0,M1399*I1399/Q1399,0)*VLOOKUP(B1399,'2-Kosten per locatie'!$A$14:$C$31,3,FALSE)</f>
        <v>0</v>
      </c>
      <c r="P1399" s="334">
        <f>IF(L1399="nio",0,IF(L1399&gt;0,VLOOKUP(F1399,'3-Productie normen'!A:O,VLOOKUP(L1399,'3-Productie normen'!$B$38:$C$48,2,FALSE),FALSE)))*J1399</f>
        <v>0</v>
      </c>
      <c r="Q1399" s="334">
        <f t="shared" si="64"/>
        <v>0</v>
      </c>
      <c r="R1399" s="335" t="str">
        <f>VLOOKUP(F1399,'3-Productie normen'!A:P,16,FALSE)</f>
        <v>V</v>
      </c>
      <c r="S1399" s="335"/>
      <c r="U1399" s="336">
        <f t="shared" si="65"/>
        <v>3579.9999999999995</v>
      </c>
      <c r="V1399" s="2"/>
      <c r="W1399" s="529"/>
    </row>
    <row r="1400" spans="1:23" ht="14.1" customHeight="1">
      <c r="A1400" s="75">
        <v>1400</v>
      </c>
      <c r="B1400" s="72" t="s">
        <v>43</v>
      </c>
      <c r="C1400" s="539" t="s">
        <v>266</v>
      </c>
      <c r="D1400" s="415" t="s">
        <v>1797</v>
      </c>
      <c r="E1400" s="72" t="s">
        <v>1798</v>
      </c>
      <c r="F1400" s="300" t="s">
        <v>100</v>
      </c>
      <c r="G1400" s="72"/>
      <c r="H1400" s="482" t="s">
        <v>196</v>
      </c>
      <c r="I1400" s="537">
        <v>6.6</v>
      </c>
      <c r="J1400" s="526"/>
      <c r="K1400" s="333">
        <f t="shared" si="63"/>
        <v>0</v>
      </c>
      <c r="L1400" s="534" t="s">
        <v>147</v>
      </c>
      <c r="M1400" s="534"/>
      <c r="N1400" s="247">
        <f>IF(L1400="nio",0,IF(L1400&gt;0,L1400*I1400/P1400,0))*VLOOKUP(B1400,'2-Kosten per locatie'!$A$14:$C$31,3,FALSE)</f>
        <v>0</v>
      </c>
      <c r="O1400" s="247">
        <f>IF(M1400&gt;0,M1400*I1400/Q1400,0)*VLOOKUP(B1400,'2-Kosten per locatie'!$A$14:$C$31,3,FALSE)</f>
        <v>0</v>
      </c>
      <c r="P1400" s="334">
        <f>IF(L1400="nio",0,IF(L1400&gt;0,VLOOKUP(F1400,'3-Productie normen'!A:O,VLOOKUP(L1400,'3-Productie normen'!$B$38:$C$48,2,FALSE),FALSE)))*J1400</f>
        <v>0</v>
      </c>
      <c r="Q1400" s="334">
        <f t="shared" si="64"/>
        <v>0</v>
      </c>
      <c r="R1400" s="335" t="str">
        <f>VLOOKUP(F1400,'3-Productie normen'!A:P,16,FALSE)</f>
        <v>nvt</v>
      </c>
      <c r="S1400" s="335"/>
      <c r="U1400" s="336">
        <f t="shared" si="65"/>
        <v>0</v>
      </c>
      <c r="V1400" s="2"/>
      <c r="W1400" s="529"/>
    </row>
    <row r="1401" spans="1:23" ht="14.1" customHeight="1">
      <c r="A1401" s="75">
        <v>1401</v>
      </c>
      <c r="B1401" s="72" t="s">
        <v>43</v>
      </c>
      <c r="C1401" s="539" t="s">
        <v>266</v>
      </c>
      <c r="D1401" s="415" t="s">
        <v>1799</v>
      </c>
      <c r="E1401" s="72" t="s">
        <v>1662</v>
      </c>
      <c r="F1401" s="300" t="s">
        <v>100</v>
      </c>
      <c r="G1401" s="72"/>
      <c r="H1401" s="482" t="s">
        <v>196</v>
      </c>
      <c r="I1401" s="537">
        <v>16</v>
      </c>
      <c r="J1401" s="526"/>
      <c r="K1401" s="333">
        <f t="shared" si="63"/>
        <v>0</v>
      </c>
      <c r="L1401" s="534" t="s">
        <v>147</v>
      </c>
      <c r="M1401" s="534"/>
      <c r="N1401" s="247">
        <f>IF(L1401="nio",0,IF(L1401&gt;0,L1401*I1401/P1401,0))*VLOOKUP(B1401,'2-Kosten per locatie'!$A$14:$C$31,3,FALSE)</f>
        <v>0</v>
      </c>
      <c r="O1401" s="247">
        <f>IF(M1401&gt;0,M1401*I1401/Q1401,0)*VLOOKUP(B1401,'2-Kosten per locatie'!$A$14:$C$31,3,FALSE)</f>
        <v>0</v>
      </c>
      <c r="P1401" s="334">
        <f>IF(L1401="nio",0,IF(L1401&gt;0,VLOOKUP(F1401,'3-Productie normen'!A:O,VLOOKUP(L1401,'3-Productie normen'!$B$38:$C$48,2,FALSE),FALSE)))*J1401</f>
        <v>0</v>
      </c>
      <c r="Q1401" s="334">
        <f t="shared" si="64"/>
        <v>0</v>
      </c>
      <c r="R1401" s="335" t="str">
        <f>VLOOKUP(F1401,'3-Productie normen'!A:P,16,FALSE)</f>
        <v>nvt</v>
      </c>
      <c r="S1401" s="335"/>
      <c r="U1401" s="336">
        <f t="shared" si="65"/>
        <v>0</v>
      </c>
      <c r="V1401" s="2"/>
      <c r="W1401" s="529"/>
    </row>
    <row r="1402" spans="1:23" ht="14.1" customHeight="1">
      <c r="A1402" s="75">
        <v>1402</v>
      </c>
      <c r="B1402" s="72" t="s">
        <v>43</v>
      </c>
      <c r="C1402" s="539" t="s">
        <v>266</v>
      </c>
      <c r="D1402" s="415" t="s">
        <v>1800</v>
      </c>
      <c r="E1402" s="72" t="s">
        <v>299</v>
      </c>
      <c r="F1402" s="300" t="s">
        <v>100</v>
      </c>
      <c r="G1402" s="72"/>
      <c r="H1402" s="482" t="s">
        <v>196</v>
      </c>
      <c r="I1402" s="537">
        <v>4.3</v>
      </c>
      <c r="J1402" s="526"/>
      <c r="K1402" s="333">
        <f t="shared" si="63"/>
        <v>0</v>
      </c>
      <c r="L1402" s="534" t="s">
        <v>147</v>
      </c>
      <c r="M1402" s="534"/>
      <c r="N1402" s="247">
        <f>IF(L1402="nio",0,IF(L1402&gt;0,L1402*I1402/P1402,0))*VLOOKUP(B1402,'2-Kosten per locatie'!$A$14:$C$31,3,FALSE)</f>
        <v>0</v>
      </c>
      <c r="O1402" s="247">
        <f>IF(M1402&gt;0,M1402*I1402/Q1402,0)*VLOOKUP(B1402,'2-Kosten per locatie'!$A$14:$C$31,3,FALSE)</f>
        <v>0</v>
      </c>
      <c r="P1402" s="334">
        <f>IF(L1402="nio",0,IF(L1402&gt;0,VLOOKUP(F1402,'3-Productie normen'!A:O,VLOOKUP(L1402,'3-Productie normen'!$B$38:$C$48,2,FALSE),FALSE)))*J1402</f>
        <v>0</v>
      </c>
      <c r="Q1402" s="334">
        <f t="shared" si="64"/>
        <v>0</v>
      </c>
      <c r="R1402" s="335" t="str">
        <f>VLOOKUP(F1402,'3-Productie normen'!A:P,16,FALSE)</f>
        <v>nvt</v>
      </c>
      <c r="S1402" s="335"/>
      <c r="U1402" s="336">
        <f t="shared" si="65"/>
        <v>0</v>
      </c>
      <c r="V1402" s="2"/>
      <c r="W1402" s="529"/>
    </row>
    <row r="1403" spans="1:23" ht="14.1" customHeight="1">
      <c r="A1403" s="75">
        <v>1403</v>
      </c>
      <c r="B1403" s="72" t="s">
        <v>43</v>
      </c>
      <c r="C1403" s="539" t="s">
        <v>266</v>
      </c>
      <c r="D1403" s="415" t="s">
        <v>1801</v>
      </c>
      <c r="E1403" s="72" t="s">
        <v>1802</v>
      </c>
      <c r="F1403" s="300" t="s">
        <v>100</v>
      </c>
      <c r="G1403" s="72"/>
      <c r="H1403" s="482" t="s">
        <v>196</v>
      </c>
      <c r="I1403" s="537">
        <v>14.9</v>
      </c>
      <c r="J1403" s="526"/>
      <c r="K1403" s="333">
        <f t="shared" si="63"/>
        <v>0</v>
      </c>
      <c r="L1403" s="534" t="s">
        <v>147</v>
      </c>
      <c r="M1403" s="534"/>
      <c r="N1403" s="247">
        <f>IF(L1403="nio",0,IF(L1403&gt;0,L1403*I1403/P1403,0))*VLOOKUP(B1403,'2-Kosten per locatie'!$A$14:$C$31,3,FALSE)</f>
        <v>0</v>
      </c>
      <c r="O1403" s="247">
        <f>IF(M1403&gt;0,M1403*I1403/Q1403,0)*VLOOKUP(B1403,'2-Kosten per locatie'!$A$14:$C$31,3,FALSE)</f>
        <v>0</v>
      </c>
      <c r="P1403" s="334">
        <f>IF(L1403="nio",0,IF(L1403&gt;0,VLOOKUP(F1403,'3-Productie normen'!A:O,VLOOKUP(L1403,'3-Productie normen'!$B$38:$C$48,2,FALSE),FALSE)))*J1403</f>
        <v>0</v>
      </c>
      <c r="Q1403" s="334">
        <f t="shared" si="64"/>
        <v>0</v>
      </c>
      <c r="R1403" s="335" t="str">
        <f>VLOOKUP(F1403,'3-Productie normen'!A:P,16,FALSE)</f>
        <v>nvt</v>
      </c>
      <c r="S1403" s="335"/>
      <c r="U1403" s="336">
        <f t="shared" si="65"/>
        <v>0</v>
      </c>
      <c r="V1403" s="2"/>
      <c r="W1403" s="529"/>
    </row>
    <row r="1404" spans="1:23" ht="14.1" customHeight="1">
      <c r="A1404" s="75">
        <v>1404</v>
      </c>
      <c r="B1404" s="72" t="s">
        <v>43</v>
      </c>
      <c r="C1404" s="539" t="s">
        <v>266</v>
      </c>
      <c r="D1404" s="415" t="s">
        <v>1803</v>
      </c>
      <c r="E1404" s="72" t="s">
        <v>632</v>
      </c>
      <c r="F1404" s="300" t="s">
        <v>100</v>
      </c>
      <c r="G1404" s="72"/>
      <c r="H1404" s="482" t="s">
        <v>196</v>
      </c>
      <c r="I1404" s="537">
        <v>51.6</v>
      </c>
      <c r="J1404" s="526"/>
      <c r="K1404" s="333">
        <f t="shared" si="63"/>
        <v>0</v>
      </c>
      <c r="L1404" s="534" t="s">
        <v>147</v>
      </c>
      <c r="M1404" s="540"/>
      <c r="N1404" s="247">
        <f>IF(L1404="nio",0,IF(L1404&gt;0,L1404*I1404/P1404,0))*VLOOKUP(B1404,'2-Kosten per locatie'!$A$14:$C$31,3,FALSE)</f>
        <v>0</v>
      </c>
      <c r="O1404" s="247">
        <f>IF(M1404&gt;0,M1404*I1404/Q1404,0)*VLOOKUP(B1404,'2-Kosten per locatie'!$A$14:$C$31,3,FALSE)</f>
        <v>0</v>
      </c>
      <c r="P1404" s="334">
        <f>IF(L1404="nio",0,IF(L1404&gt;0,VLOOKUP(F1404,'3-Productie normen'!A:O,VLOOKUP(L1404,'3-Productie normen'!$B$38:$C$48,2,FALSE),FALSE)))*J1404</f>
        <v>0</v>
      </c>
      <c r="Q1404" s="334">
        <f t="shared" si="64"/>
        <v>0</v>
      </c>
      <c r="R1404" s="335" t="str">
        <f>VLOOKUP(F1404,'3-Productie normen'!A:P,16,FALSE)</f>
        <v>nvt</v>
      </c>
      <c r="S1404" s="335"/>
      <c r="U1404" s="336">
        <f t="shared" si="65"/>
        <v>0</v>
      </c>
      <c r="V1404" s="2"/>
      <c r="W1404" s="529"/>
    </row>
    <row r="1405" spans="1:23" ht="14.1" customHeight="1">
      <c r="A1405" s="75">
        <v>1405</v>
      </c>
      <c r="B1405" s="72" t="s">
        <v>43</v>
      </c>
      <c r="C1405" s="539" t="s">
        <v>266</v>
      </c>
      <c r="D1405" s="415" t="s">
        <v>1804</v>
      </c>
      <c r="E1405" s="72" t="s">
        <v>1662</v>
      </c>
      <c r="F1405" s="300" t="s">
        <v>100</v>
      </c>
      <c r="G1405" s="72"/>
      <c r="H1405" s="482" t="s">
        <v>196</v>
      </c>
      <c r="I1405" s="537">
        <v>14.4</v>
      </c>
      <c r="J1405" s="526"/>
      <c r="K1405" s="333">
        <f t="shared" si="63"/>
        <v>0</v>
      </c>
      <c r="L1405" s="534" t="s">
        <v>147</v>
      </c>
      <c r="M1405" s="540"/>
      <c r="N1405" s="247">
        <f>IF(L1405="nio",0,IF(L1405&gt;0,L1405*I1405/P1405,0))*VLOOKUP(B1405,'2-Kosten per locatie'!$A$14:$C$31,3,FALSE)</f>
        <v>0</v>
      </c>
      <c r="O1405" s="247">
        <f>IF(M1405&gt;0,M1405*I1405/Q1405,0)*VLOOKUP(B1405,'2-Kosten per locatie'!$A$14:$C$31,3,FALSE)</f>
        <v>0</v>
      </c>
      <c r="P1405" s="334">
        <f>IF(L1405="nio",0,IF(L1405&gt;0,VLOOKUP(F1405,'3-Productie normen'!A:O,VLOOKUP(L1405,'3-Productie normen'!$B$38:$C$48,2,FALSE),FALSE)))*J1405</f>
        <v>0</v>
      </c>
      <c r="Q1405" s="334">
        <f t="shared" si="64"/>
        <v>0</v>
      </c>
      <c r="R1405" s="335" t="str">
        <f>VLOOKUP(F1405,'3-Productie normen'!A:P,16,FALSE)</f>
        <v>nvt</v>
      </c>
      <c r="S1405" s="335"/>
      <c r="U1405" s="336">
        <f t="shared" si="65"/>
        <v>0</v>
      </c>
      <c r="V1405" s="2"/>
      <c r="W1405" s="529"/>
    </row>
    <row r="1406" spans="1:23" ht="14.1" customHeight="1">
      <c r="A1406" s="75">
        <v>1406</v>
      </c>
      <c r="B1406" s="72" t="s">
        <v>43</v>
      </c>
      <c r="C1406" s="539" t="s">
        <v>266</v>
      </c>
      <c r="D1406" s="415" t="s">
        <v>1805</v>
      </c>
      <c r="E1406" s="72" t="s">
        <v>1273</v>
      </c>
      <c r="F1406" s="300" t="s">
        <v>100</v>
      </c>
      <c r="G1406" s="72"/>
      <c r="H1406" s="482" t="s">
        <v>196</v>
      </c>
      <c r="I1406" s="537">
        <v>2.6</v>
      </c>
      <c r="J1406" s="526"/>
      <c r="K1406" s="333">
        <f t="shared" si="63"/>
        <v>0</v>
      </c>
      <c r="L1406" s="534" t="s">
        <v>147</v>
      </c>
      <c r="M1406" s="540"/>
      <c r="N1406" s="247">
        <f>IF(L1406="nio",0,IF(L1406&gt;0,L1406*I1406/P1406,0))*VLOOKUP(B1406,'2-Kosten per locatie'!$A$14:$C$31,3,FALSE)</f>
        <v>0</v>
      </c>
      <c r="O1406" s="247">
        <f>IF(M1406&gt;0,M1406*I1406/Q1406,0)*VLOOKUP(B1406,'2-Kosten per locatie'!$A$14:$C$31,3,FALSE)</f>
        <v>0</v>
      </c>
      <c r="P1406" s="334">
        <f>IF(L1406="nio",0,IF(L1406&gt;0,VLOOKUP(F1406,'3-Productie normen'!A:O,VLOOKUP(L1406,'3-Productie normen'!$B$38:$C$48,2,FALSE),FALSE)))*J1406</f>
        <v>0</v>
      </c>
      <c r="Q1406" s="334">
        <f t="shared" si="64"/>
        <v>0</v>
      </c>
      <c r="R1406" s="335" t="str">
        <f>VLOOKUP(F1406,'3-Productie normen'!A:P,16,FALSE)</f>
        <v>nvt</v>
      </c>
      <c r="S1406" s="335"/>
      <c r="U1406" s="336">
        <f t="shared" si="65"/>
        <v>0</v>
      </c>
      <c r="V1406" s="2"/>
      <c r="W1406" s="529"/>
    </row>
    <row r="1407" spans="1:23" ht="14.1" customHeight="1">
      <c r="A1407" s="75">
        <v>1407</v>
      </c>
      <c r="B1407" s="72" t="s">
        <v>43</v>
      </c>
      <c r="C1407" s="539" t="s">
        <v>266</v>
      </c>
      <c r="D1407" s="415" t="s">
        <v>1806</v>
      </c>
      <c r="E1407" s="72" t="s">
        <v>1807</v>
      </c>
      <c r="F1407" s="300" t="s">
        <v>100</v>
      </c>
      <c r="G1407" s="72"/>
      <c r="H1407" s="482" t="s">
        <v>196</v>
      </c>
      <c r="I1407" s="537">
        <v>24.1</v>
      </c>
      <c r="J1407" s="526"/>
      <c r="K1407" s="333">
        <f t="shared" si="63"/>
        <v>0</v>
      </c>
      <c r="L1407" s="534" t="s">
        <v>147</v>
      </c>
      <c r="M1407" s="540"/>
      <c r="N1407" s="247">
        <f>IF(L1407="nio",0,IF(L1407&gt;0,L1407*I1407/P1407,0))*VLOOKUP(B1407,'2-Kosten per locatie'!$A$14:$C$31,3,FALSE)</f>
        <v>0</v>
      </c>
      <c r="O1407" s="247">
        <f>IF(M1407&gt;0,M1407*I1407/Q1407,0)*VLOOKUP(B1407,'2-Kosten per locatie'!$A$14:$C$31,3,FALSE)</f>
        <v>0</v>
      </c>
      <c r="P1407" s="334">
        <f>IF(L1407="nio",0,IF(L1407&gt;0,VLOOKUP(F1407,'3-Productie normen'!A:O,VLOOKUP(L1407,'3-Productie normen'!$B$38:$C$48,2,FALSE),FALSE)))*J1407</f>
        <v>0</v>
      </c>
      <c r="Q1407" s="334">
        <f t="shared" si="64"/>
        <v>0</v>
      </c>
      <c r="R1407" s="335" t="str">
        <f>VLOOKUP(F1407,'3-Productie normen'!A:P,16,FALSE)</f>
        <v>nvt</v>
      </c>
      <c r="S1407" s="335"/>
      <c r="U1407" s="336">
        <f t="shared" si="65"/>
        <v>0</v>
      </c>
      <c r="V1407" s="2"/>
      <c r="W1407" s="529"/>
    </row>
    <row r="1408" spans="1:23" ht="14.1" customHeight="1">
      <c r="A1408" s="75">
        <v>1408</v>
      </c>
      <c r="B1408" s="72" t="s">
        <v>43</v>
      </c>
      <c r="C1408" s="539" t="s">
        <v>266</v>
      </c>
      <c r="D1408" s="415" t="s">
        <v>1808</v>
      </c>
      <c r="E1408" s="72" t="s">
        <v>1746</v>
      </c>
      <c r="F1408" s="300" t="s">
        <v>100</v>
      </c>
      <c r="G1408" s="72"/>
      <c r="H1408" s="482" t="s">
        <v>196</v>
      </c>
      <c r="I1408" s="537">
        <v>3.5</v>
      </c>
      <c r="J1408" s="526"/>
      <c r="K1408" s="333">
        <f t="shared" si="63"/>
        <v>0</v>
      </c>
      <c r="L1408" s="534" t="s">
        <v>147</v>
      </c>
      <c r="M1408" s="540"/>
      <c r="N1408" s="247">
        <f>IF(L1408="nio",0,IF(L1408&gt;0,L1408*I1408/P1408,0))*VLOOKUP(B1408,'2-Kosten per locatie'!$A$14:$C$31,3,FALSE)</f>
        <v>0</v>
      </c>
      <c r="O1408" s="247">
        <f>IF(M1408&gt;0,M1408*I1408/Q1408,0)*VLOOKUP(B1408,'2-Kosten per locatie'!$A$14:$C$31,3,FALSE)</f>
        <v>0</v>
      </c>
      <c r="P1408" s="334">
        <f>IF(L1408="nio",0,IF(L1408&gt;0,VLOOKUP(F1408,'3-Productie normen'!A:O,VLOOKUP(L1408,'3-Productie normen'!$B$38:$C$48,2,FALSE),FALSE)))*J1408</f>
        <v>0</v>
      </c>
      <c r="Q1408" s="334">
        <f t="shared" si="64"/>
        <v>0</v>
      </c>
      <c r="R1408" s="335" t="str">
        <f>VLOOKUP(F1408,'3-Productie normen'!A:P,16,FALSE)</f>
        <v>nvt</v>
      </c>
      <c r="S1408" s="335"/>
      <c r="U1408" s="336">
        <f t="shared" si="65"/>
        <v>0</v>
      </c>
      <c r="V1408" s="2"/>
      <c r="W1408" s="529"/>
    </row>
    <row r="1409" spans="1:23" ht="14.1" customHeight="1">
      <c r="A1409" s="75">
        <v>1409</v>
      </c>
      <c r="B1409" s="72" t="s">
        <v>43</v>
      </c>
      <c r="C1409" s="539" t="s">
        <v>266</v>
      </c>
      <c r="D1409" s="415" t="s">
        <v>1809</v>
      </c>
      <c r="E1409" s="72" t="s">
        <v>1807</v>
      </c>
      <c r="F1409" s="300" t="s">
        <v>100</v>
      </c>
      <c r="G1409" s="72"/>
      <c r="H1409" s="482" t="s">
        <v>196</v>
      </c>
      <c r="I1409" s="537">
        <v>25.3</v>
      </c>
      <c r="J1409" s="526"/>
      <c r="K1409" s="333">
        <f t="shared" si="63"/>
        <v>0</v>
      </c>
      <c r="L1409" s="534" t="s">
        <v>147</v>
      </c>
      <c r="M1409" s="540"/>
      <c r="N1409" s="247">
        <f>IF(L1409="nio",0,IF(L1409&gt;0,L1409*I1409/P1409,0))*VLOOKUP(B1409,'2-Kosten per locatie'!$A$14:$C$31,3,FALSE)</f>
        <v>0</v>
      </c>
      <c r="O1409" s="247">
        <f>IF(M1409&gt;0,M1409*I1409/Q1409,0)*VLOOKUP(B1409,'2-Kosten per locatie'!$A$14:$C$31,3,FALSE)</f>
        <v>0</v>
      </c>
      <c r="P1409" s="334">
        <f>IF(L1409="nio",0,IF(L1409&gt;0,VLOOKUP(F1409,'3-Productie normen'!A:O,VLOOKUP(L1409,'3-Productie normen'!$B$38:$C$48,2,FALSE),FALSE)))*J1409</f>
        <v>0</v>
      </c>
      <c r="Q1409" s="334">
        <f t="shared" si="64"/>
        <v>0</v>
      </c>
      <c r="R1409" s="335" t="str">
        <f>VLOOKUP(F1409,'3-Productie normen'!A:P,16,FALSE)</f>
        <v>nvt</v>
      </c>
      <c r="S1409" s="335"/>
      <c r="U1409" s="336">
        <f t="shared" si="65"/>
        <v>0</v>
      </c>
      <c r="V1409" s="2"/>
      <c r="W1409" s="529"/>
    </row>
    <row r="1410" spans="1:23" ht="14.1" customHeight="1">
      <c r="A1410" s="75">
        <v>1410</v>
      </c>
      <c r="B1410" s="72" t="s">
        <v>43</v>
      </c>
      <c r="C1410" s="539" t="s">
        <v>266</v>
      </c>
      <c r="D1410" s="415" t="s">
        <v>1810</v>
      </c>
      <c r="E1410" s="72" t="s">
        <v>1746</v>
      </c>
      <c r="F1410" s="300" t="s">
        <v>100</v>
      </c>
      <c r="G1410" s="72"/>
      <c r="H1410" s="482" t="s">
        <v>196</v>
      </c>
      <c r="I1410" s="537">
        <v>3.5</v>
      </c>
      <c r="J1410" s="526"/>
      <c r="K1410" s="333">
        <f t="shared" si="63"/>
        <v>0</v>
      </c>
      <c r="L1410" s="534" t="s">
        <v>147</v>
      </c>
      <c r="M1410" s="540"/>
      <c r="N1410" s="247">
        <f>IF(L1410="nio",0,IF(L1410&gt;0,L1410*I1410/P1410,0))*VLOOKUP(B1410,'2-Kosten per locatie'!$A$14:$C$31,3,FALSE)</f>
        <v>0</v>
      </c>
      <c r="O1410" s="247">
        <f>IF(M1410&gt;0,M1410*I1410/Q1410,0)*VLOOKUP(B1410,'2-Kosten per locatie'!$A$14:$C$31,3,FALSE)</f>
        <v>0</v>
      </c>
      <c r="P1410" s="334">
        <f>IF(L1410="nio",0,IF(L1410&gt;0,VLOOKUP(F1410,'3-Productie normen'!A:O,VLOOKUP(L1410,'3-Productie normen'!$B$38:$C$48,2,FALSE),FALSE)))*J1410</f>
        <v>0</v>
      </c>
      <c r="Q1410" s="334">
        <f t="shared" si="64"/>
        <v>0</v>
      </c>
      <c r="R1410" s="335" t="str">
        <f>VLOOKUP(F1410,'3-Productie normen'!A:P,16,FALSE)</f>
        <v>nvt</v>
      </c>
      <c r="S1410" s="335"/>
      <c r="U1410" s="336">
        <f t="shared" si="65"/>
        <v>0</v>
      </c>
      <c r="V1410" s="2"/>
      <c r="W1410" s="529"/>
    </row>
    <row r="1411" spans="1:23" ht="14.1" customHeight="1">
      <c r="A1411" s="75">
        <v>1411</v>
      </c>
      <c r="B1411" s="72" t="s">
        <v>43</v>
      </c>
      <c r="C1411" s="539" t="s">
        <v>266</v>
      </c>
      <c r="D1411" s="415" t="s">
        <v>1811</v>
      </c>
      <c r="E1411" s="72" t="s">
        <v>1807</v>
      </c>
      <c r="F1411" s="300" t="s">
        <v>100</v>
      </c>
      <c r="G1411" s="72"/>
      <c r="H1411" s="482" t="s">
        <v>196</v>
      </c>
      <c r="I1411" s="537">
        <v>22.8</v>
      </c>
      <c r="J1411" s="526"/>
      <c r="K1411" s="333">
        <f t="shared" si="63"/>
        <v>0</v>
      </c>
      <c r="L1411" s="534" t="s">
        <v>147</v>
      </c>
      <c r="M1411" s="540"/>
      <c r="N1411" s="247">
        <f>IF(L1411="nio",0,IF(L1411&gt;0,L1411*I1411/P1411,0))*VLOOKUP(B1411,'2-Kosten per locatie'!$A$14:$C$31,3,FALSE)</f>
        <v>0</v>
      </c>
      <c r="O1411" s="247">
        <f>IF(M1411&gt;0,M1411*I1411/Q1411,0)*VLOOKUP(B1411,'2-Kosten per locatie'!$A$14:$C$31,3,FALSE)</f>
        <v>0</v>
      </c>
      <c r="P1411" s="334">
        <f>IF(L1411="nio",0,IF(L1411&gt;0,VLOOKUP(F1411,'3-Productie normen'!A:O,VLOOKUP(L1411,'3-Productie normen'!$B$38:$C$48,2,FALSE),FALSE)))*J1411</f>
        <v>0</v>
      </c>
      <c r="Q1411" s="334">
        <f t="shared" si="64"/>
        <v>0</v>
      </c>
      <c r="R1411" s="335" t="str">
        <f>VLOOKUP(F1411,'3-Productie normen'!A:P,16,FALSE)</f>
        <v>nvt</v>
      </c>
      <c r="S1411" s="335"/>
      <c r="U1411" s="336">
        <f t="shared" si="65"/>
        <v>0</v>
      </c>
      <c r="V1411" s="2"/>
      <c r="W1411" s="529"/>
    </row>
    <row r="1412" spans="1:23" ht="14.1" customHeight="1">
      <c r="A1412" s="75">
        <v>1412</v>
      </c>
      <c r="B1412" s="72" t="s">
        <v>43</v>
      </c>
      <c r="C1412" s="539" t="s">
        <v>266</v>
      </c>
      <c r="D1412" s="415" t="s">
        <v>1812</v>
      </c>
      <c r="E1412" s="72" t="s">
        <v>1746</v>
      </c>
      <c r="F1412" s="300" t="s">
        <v>100</v>
      </c>
      <c r="G1412" s="72"/>
      <c r="H1412" s="482" t="s">
        <v>196</v>
      </c>
      <c r="I1412" s="537">
        <v>3.5</v>
      </c>
      <c r="J1412" s="526"/>
      <c r="K1412" s="333">
        <f t="shared" ref="K1412:K1475" si="66">SUM(L1412:M1412)</f>
        <v>0</v>
      </c>
      <c r="L1412" s="534" t="s">
        <v>147</v>
      </c>
      <c r="M1412" s="540"/>
      <c r="N1412" s="247">
        <f>IF(L1412="nio",0,IF(L1412&gt;0,L1412*I1412/P1412,0))*VLOOKUP(B1412,'2-Kosten per locatie'!$A$14:$C$31,3,FALSE)</f>
        <v>0</v>
      </c>
      <c r="O1412" s="247">
        <f>IF(M1412&gt;0,M1412*I1412/Q1412,0)*VLOOKUP(B1412,'2-Kosten per locatie'!$A$14:$C$31,3,FALSE)</f>
        <v>0</v>
      </c>
      <c r="P1412" s="334">
        <f>IF(L1412="nio",0,IF(L1412&gt;0,VLOOKUP(F1412,'3-Productie normen'!A:O,VLOOKUP(L1412,'3-Productie normen'!$B$38:$C$48,2,FALSE),FALSE)))*J1412</f>
        <v>0</v>
      </c>
      <c r="Q1412" s="334">
        <f t="shared" ref="Q1412:Q1475" si="67">IF(M1412&gt;0,P1412*$Q$8,0)</f>
        <v>0</v>
      </c>
      <c r="R1412" s="335" t="str">
        <f>VLOOKUP(F1412,'3-Productie normen'!A:P,16,FALSE)</f>
        <v>nvt</v>
      </c>
      <c r="S1412" s="335"/>
      <c r="U1412" s="336">
        <f t="shared" ref="U1412:U1475" si="68">K1412*I1412</f>
        <v>0</v>
      </c>
      <c r="V1412" s="2"/>
      <c r="W1412" s="529"/>
    </row>
    <row r="1413" spans="1:23" ht="14.1" customHeight="1">
      <c r="A1413" s="75">
        <v>1413</v>
      </c>
      <c r="B1413" s="72" t="s">
        <v>43</v>
      </c>
      <c r="C1413" s="539" t="s">
        <v>266</v>
      </c>
      <c r="D1413" s="415" t="s">
        <v>1813</v>
      </c>
      <c r="E1413" s="72" t="s">
        <v>1807</v>
      </c>
      <c r="F1413" s="300" t="s">
        <v>100</v>
      </c>
      <c r="G1413" s="72"/>
      <c r="H1413" s="482" t="s">
        <v>196</v>
      </c>
      <c r="I1413" s="537">
        <v>24.1</v>
      </c>
      <c r="J1413" s="526"/>
      <c r="K1413" s="333">
        <f t="shared" si="66"/>
        <v>0</v>
      </c>
      <c r="L1413" s="534" t="s">
        <v>147</v>
      </c>
      <c r="M1413" s="540"/>
      <c r="N1413" s="247">
        <f>IF(L1413="nio",0,IF(L1413&gt;0,L1413*I1413/P1413,0))*VLOOKUP(B1413,'2-Kosten per locatie'!$A$14:$C$31,3,FALSE)</f>
        <v>0</v>
      </c>
      <c r="O1413" s="247">
        <f>IF(M1413&gt;0,M1413*I1413/Q1413,0)*VLOOKUP(B1413,'2-Kosten per locatie'!$A$14:$C$31,3,FALSE)</f>
        <v>0</v>
      </c>
      <c r="P1413" s="334">
        <f>IF(L1413="nio",0,IF(L1413&gt;0,VLOOKUP(F1413,'3-Productie normen'!A:O,VLOOKUP(L1413,'3-Productie normen'!$B$38:$C$48,2,FALSE),FALSE)))*J1413</f>
        <v>0</v>
      </c>
      <c r="Q1413" s="334">
        <f t="shared" si="67"/>
        <v>0</v>
      </c>
      <c r="R1413" s="335" t="str">
        <f>VLOOKUP(F1413,'3-Productie normen'!A:P,16,FALSE)</f>
        <v>nvt</v>
      </c>
      <c r="S1413" s="335"/>
      <c r="U1413" s="336">
        <f t="shared" si="68"/>
        <v>0</v>
      </c>
      <c r="V1413" s="2"/>
      <c r="W1413" s="529"/>
    </row>
    <row r="1414" spans="1:23" ht="14.1" customHeight="1">
      <c r="A1414" s="75">
        <v>1414</v>
      </c>
      <c r="B1414" s="72" t="s">
        <v>43</v>
      </c>
      <c r="C1414" s="539" t="s">
        <v>266</v>
      </c>
      <c r="D1414" s="415" t="s">
        <v>1814</v>
      </c>
      <c r="E1414" s="72" t="s">
        <v>1746</v>
      </c>
      <c r="F1414" s="300" t="s">
        <v>100</v>
      </c>
      <c r="G1414" s="72"/>
      <c r="H1414" s="482" t="s">
        <v>196</v>
      </c>
      <c r="I1414" s="537">
        <v>3.5</v>
      </c>
      <c r="J1414" s="526"/>
      <c r="K1414" s="333">
        <f t="shared" si="66"/>
        <v>0</v>
      </c>
      <c r="L1414" s="534" t="s">
        <v>147</v>
      </c>
      <c r="M1414" s="540"/>
      <c r="N1414" s="247">
        <f>IF(L1414="nio",0,IF(L1414&gt;0,L1414*I1414/P1414,0))*VLOOKUP(B1414,'2-Kosten per locatie'!$A$14:$C$31,3,FALSE)</f>
        <v>0</v>
      </c>
      <c r="O1414" s="247">
        <f>IF(M1414&gt;0,M1414*I1414/Q1414,0)*VLOOKUP(B1414,'2-Kosten per locatie'!$A$14:$C$31,3,FALSE)</f>
        <v>0</v>
      </c>
      <c r="P1414" s="334">
        <f>IF(L1414="nio",0,IF(L1414&gt;0,VLOOKUP(F1414,'3-Productie normen'!A:O,VLOOKUP(L1414,'3-Productie normen'!$B$38:$C$48,2,FALSE),FALSE)))*J1414</f>
        <v>0</v>
      </c>
      <c r="Q1414" s="334">
        <f t="shared" si="67"/>
        <v>0</v>
      </c>
      <c r="R1414" s="335" t="str">
        <f>VLOOKUP(F1414,'3-Productie normen'!A:P,16,FALSE)</f>
        <v>nvt</v>
      </c>
      <c r="S1414" s="335"/>
      <c r="U1414" s="336">
        <f t="shared" si="68"/>
        <v>0</v>
      </c>
      <c r="V1414" s="2"/>
      <c r="W1414" s="529"/>
    </row>
    <row r="1415" spans="1:23" ht="14.1" customHeight="1">
      <c r="A1415" s="75">
        <v>1415</v>
      </c>
      <c r="B1415" s="72" t="s">
        <v>43</v>
      </c>
      <c r="C1415" s="539" t="s">
        <v>266</v>
      </c>
      <c r="D1415" s="415" t="s">
        <v>1815</v>
      </c>
      <c r="E1415" s="72" t="s">
        <v>1807</v>
      </c>
      <c r="F1415" s="300" t="s">
        <v>100</v>
      </c>
      <c r="G1415" s="72"/>
      <c r="H1415" s="482" t="s">
        <v>196</v>
      </c>
      <c r="I1415" s="537">
        <v>25.3</v>
      </c>
      <c r="J1415" s="526"/>
      <c r="K1415" s="333">
        <f t="shared" si="66"/>
        <v>0</v>
      </c>
      <c r="L1415" s="534" t="s">
        <v>147</v>
      </c>
      <c r="M1415" s="540"/>
      <c r="N1415" s="247">
        <f>IF(L1415="nio",0,IF(L1415&gt;0,L1415*I1415/P1415,0))*VLOOKUP(B1415,'2-Kosten per locatie'!$A$14:$C$31,3,FALSE)</f>
        <v>0</v>
      </c>
      <c r="O1415" s="247">
        <f>IF(M1415&gt;0,M1415*I1415/Q1415,0)*VLOOKUP(B1415,'2-Kosten per locatie'!$A$14:$C$31,3,FALSE)</f>
        <v>0</v>
      </c>
      <c r="P1415" s="334">
        <f>IF(L1415="nio",0,IF(L1415&gt;0,VLOOKUP(F1415,'3-Productie normen'!A:O,VLOOKUP(L1415,'3-Productie normen'!$B$38:$C$48,2,FALSE),FALSE)))*J1415</f>
        <v>0</v>
      </c>
      <c r="Q1415" s="334">
        <f t="shared" si="67"/>
        <v>0</v>
      </c>
      <c r="R1415" s="335" t="str">
        <f>VLOOKUP(F1415,'3-Productie normen'!A:P,16,FALSE)</f>
        <v>nvt</v>
      </c>
      <c r="S1415" s="335"/>
      <c r="U1415" s="336">
        <f t="shared" si="68"/>
        <v>0</v>
      </c>
      <c r="V1415" s="2"/>
      <c r="W1415" s="529"/>
    </row>
    <row r="1416" spans="1:23" ht="14.1" customHeight="1">
      <c r="A1416" s="75">
        <v>1416</v>
      </c>
      <c r="B1416" s="72" t="s">
        <v>43</v>
      </c>
      <c r="C1416" s="539" t="s">
        <v>266</v>
      </c>
      <c r="D1416" s="415" t="s">
        <v>1816</v>
      </c>
      <c r="E1416" s="72" t="s">
        <v>1746</v>
      </c>
      <c r="F1416" s="300" t="s">
        <v>100</v>
      </c>
      <c r="G1416" s="72"/>
      <c r="H1416" s="482" t="s">
        <v>196</v>
      </c>
      <c r="I1416" s="537">
        <v>3.5</v>
      </c>
      <c r="J1416" s="526"/>
      <c r="K1416" s="333">
        <f t="shared" si="66"/>
        <v>0</v>
      </c>
      <c r="L1416" s="534" t="s">
        <v>147</v>
      </c>
      <c r="M1416" s="540"/>
      <c r="N1416" s="247">
        <f>IF(L1416="nio",0,IF(L1416&gt;0,L1416*I1416/P1416,0))*VLOOKUP(B1416,'2-Kosten per locatie'!$A$14:$C$31,3,FALSE)</f>
        <v>0</v>
      </c>
      <c r="O1416" s="247">
        <f>IF(M1416&gt;0,M1416*I1416/Q1416,0)*VLOOKUP(B1416,'2-Kosten per locatie'!$A$14:$C$31,3,FALSE)</f>
        <v>0</v>
      </c>
      <c r="P1416" s="334">
        <f>IF(L1416="nio",0,IF(L1416&gt;0,VLOOKUP(F1416,'3-Productie normen'!A:O,VLOOKUP(L1416,'3-Productie normen'!$B$38:$C$48,2,FALSE),FALSE)))*J1416</f>
        <v>0</v>
      </c>
      <c r="Q1416" s="334">
        <f t="shared" si="67"/>
        <v>0</v>
      </c>
      <c r="R1416" s="335" t="str">
        <f>VLOOKUP(F1416,'3-Productie normen'!A:P,16,FALSE)</f>
        <v>nvt</v>
      </c>
      <c r="S1416" s="335"/>
      <c r="U1416" s="336">
        <f t="shared" si="68"/>
        <v>0</v>
      </c>
      <c r="V1416" s="2"/>
      <c r="W1416" s="529"/>
    </row>
    <row r="1417" spans="1:23" ht="14.1" customHeight="1">
      <c r="A1417" s="75">
        <v>1417</v>
      </c>
      <c r="B1417" s="72" t="s">
        <v>43</v>
      </c>
      <c r="C1417" s="539" t="s">
        <v>266</v>
      </c>
      <c r="D1417" s="415" t="s">
        <v>1817</v>
      </c>
      <c r="E1417" s="72" t="s">
        <v>1807</v>
      </c>
      <c r="F1417" s="300" t="s">
        <v>100</v>
      </c>
      <c r="G1417" s="72"/>
      <c r="H1417" s="482" t="s">
        <v>196</v>
      </c>
      <c r="I1417" s="537">
        <v>21.8</v>
      </c>
      <c r="J1417" s="526"/>
      <c r="K1417" s="333">
        <f t="shared" si="66"/>
        <v>0</v>
      </c>
      <c r="L1417" s="534" t="s">
        <v>147</v>
      </c>
      <c r="M1417" s="540"/>
      <c r="N1417" s="247">
        <f>IF(L1417="nio",0,IF(L1417&gt;0,L1417*I1417/P1417,0))*VLOOKUP(B1417,'2-Kosten per locatie'!$A$14:$C$31,3,FALSE)</f>
        <v>0</v>
      </c>
      <c r="O1417" s="247">
        <f>IF(M1417&gt;0,M1417*I1417/Q1417,0)*VLOOKUP(B1417,'2-Kosten per locatie'!$A$14:$C$31,3,FALSE)</f>
        <v>0</v>
      </c>
      <c r="P1417" s="334">
        <f>IF(L1417="nio",0,IF(L1417&gt;0,VLOOKUP(F1417,'3-Productie normen'!A:O,VLOOKUP(L1417,'3-Productie normen'!$B$38:$C$48,2,FALSE),FALSE)))*J1417</f>
        <v>0</v>
      </c>
      <c r="Q1417" s="334">
        <f t="shared" si="67"/>
        <v>0</v>
      </c>
      <c r="R1417" s="335" t="str">
        <f>VLOOKUP(F1417,'3-Productie normen'!A:P,16,FALSE)</f>
        <v>nvt</v>
      </c>
      <c r="S1417" s="335"/>
      <c r="U1417" s="336">
        <f t="shared" si="68"/>
        <v>0</v>
      </c>
      <c r="V1417" s="2"/>
      <c r="W1417" s="529"/>
    </row>
    <row r="1418" spans="1:23" ht="14.1" customHeight="1">
      <c r="A1418" s="75">
        <v>1418</v>
      </c>
      <c r="B1418" s="72" t="s">
        <v>43</v>
      </c>
      <c r="C1418" s="539" t="s">
        <v>266</v>
      </c>
      <c r="D1418" s="415" t="s">
        <v>1818</v>
      </c>
      <c r="E1418" s="72" t="s">
        <v>1746</v>
      </c>
      <c r="F1418" s="300" t="s">
        <v>100</v>
      </c>
      <c r="G1418" s="72"/>
      <c r="H1418" s="482" t="s">
        <v>196</v>
      </c>
      <c r="I1418" s="537">
        <v>3.5</v>
      </c>
      <c r="J1418" s="526"/>
      <c r="K1418" s="333">
        <f t="shared" si="66"/>
        <v>0</v>
      </c>
      <c r="L1418" s="534" t="s">
        <v>147</v>
      </c>
      <c r="M1418" s="540"/>
      <c r="N1418" s="247">
        <f>IF(L1418="nio",0,IF(L1418&gt;0,L1418*I1418/P1418,0))*VLOOKUP(B1418,'2-Kosten per locatie'!$A$14:$C$31,3,FALSE)</f>
        <v>0</v>
      </c>
      <c r="O1418" s="247">
        <f>IF(M1418&gt;0,M1418*I1418/Q1418,0)*VLOOKUP(B1418,'2-Kosten per locatie'!$A$14:$C$31,3,FALSE)</f>
        <v>0</v>
      </c>
      <c r="P1418" s="334">
        <f>IF(L1418="nio",0,IF(L1418&gt;0,VLOOKUP(F1418,'3-Productie normen'!A:O,VLOOKUP(L1418,'3-Productie normen'!$B$38:$C$48,2,FALSE),FALSE)))*J1418</f>
        <v>0</v>
      </c>
      <c r="Q1418" s="334">
        <f t="shared" si="67"/>
        <v>0</v>
      </c>
      <c r="R1418" s="335" t="str">
        <f>VLOOKUP(F1418,'3-Productie normen'!A:P,16,FALSE)</f>
        <v>nvt</v>
      </c>
      <c r="S1418" s="335"/>
      <c r="U1418" s="336">
        <f t="shared" si="68"/>
        <v>0</v>
      </c>
      <c r="V1418" s="2"/>
      <c r="W1418" s="529"/>
    </row>
    <row r="1419" spans="1:23" ht="14.1" customHeight="1">
      <c r="A1419" s="75">
        <v>1419</v>
      </c>
      <c r="B1419" s="72" t="s">
        <v>43</v>
      </c>
      <c r="C1419" s="539" t="s">
        <v>266</v>
      </c>
      <c r="D1419" s="415" t="s">
        <v>1819</v>
      </c>
      <c r="E1419" s="72" t="s">
        <v>1807</v>
      </c>
      <c r="F1419" s="300" t="s">
        <v>100</v>
      </c>
      <c r="G1419" s="72"/>
      <c r="H1419" s="482" t="s">
        <v>196</v>
      </c>
      <c r="I1419" s="537">
        <v>22.5</v>
      </c>
      <c r="J1419" s="526"/>
      <c r="K1419" s="333">
        <f t="shared" si="66"/>
        <v>0</v>
      </c>
      <c r="L1419" s="534" t="s">
        <v>147</v>
      </c>
      <c r="M1419" s="540"/>
      <c r="N1419" s="247">
        <f>IF(L1419="nio",0,IF(L1419&gt;0,L1419*I1419/P1419,0))*VLOOKUP(B1419,'2-Kosten per locatie'!$A$14:$C$31,3,FALSE)</f>
        <v>0</v>
      </c>
      <c r="O1419" s="247">
        <f>IF(M1419&gt;0,M1419*I1419/Q1419,0)*VLOOKUP(B1419,'2-Kosten per locatie'!$A$14:$C$31,3,FALSE)</f>
        <v>0</v>
      </c>
      <c r="P1419" s="334">
        <f>IF(L1419="nio",0,IF(L1419&gt;0,VLOOKUP(F1419,'3-Productie normen'!A:O,VLOOKUP(L1419,'3-Productie normen'!$B$38:$C$48,2,FALSE),FALSE)))*J1419</f>
        <v>0</v>
      </c>
      <c r="Q1419" s="334">
        <f t="shared" si="67"/>
        <v>0</v>
      </c>
      <c r="R1419" s="335" t="str">
        <f>VLOOKUP(F1419,'3-Productie normen'!A:P,16,FALSE)</f>
        <v>nvt</v>
      </c>
      <c r="S1419" s="335"/>
      <c r="U1419" s="336">
        <f t="shared" si="68"/>
        <v>0</v>
      </c>
      <c r="V1419" s="2"/>
      <c r="W1419" s="529"/>
    </row>
    <row r="1420" spans="1:23" ht="14.1" customHeight="1">
      <c r="A1420" s="75">
        <v>1420</v>
      </c>
      <c r="B1420" s="72" t="s">
        <v>43</v>
      </c>
      <c r="C1420" s="539" t="s">
        <v>266</v>
      </c>
      <c r="D1420" s="415" t="s">
        <v>1820</v>
      </c>
      <c r="E1420" s="72" t="s">
        <v>1746</v>
      </c>
      <c r="F1420" s="300" t="s">
        <v>100</v>
      </c>
      <c r="G1420" s="72"/>
      <c r="H1420" s="482" t="s">
        <v>196</v>
      </c>
      <c r="I1420" s="537">
        <v>3.3</v>
      </c>
      <c r="J1420" s="526"/>
      <c r="K1420" s="333">
        <f t="shared" si="66"/>
        <v>0</v>
      </c>
      <c r="L1420" s="534" t="s">
        <v>147</v>
      </c>
      <c r="M1420" s="540"/>
      <c r="N1420" s="247">
        <f>IF(L1420="nio",0,IF(L1420&gt;0,L1420*I1420/P1420,0))*VLOOKUP(B1420,'2-Kosten per locatie'!$A$14:$C$31,3,FALSE)</f>
        <v>0</v>
      </c>
      <c r="O1420" s="247">
        <f>IF(M1420&gt;0,M1420*I1420/Q1420,0)*VLOOKUP(B1420,'2-Kosten per locatie'!$A$14:$C$31,3,FALSE)</f>
        <v>0</v>
      </c>
      <c r="P1420" s="334">
        <f>IF(L1420="nio",0,IF(L1420&gt;0,VLOOKUP(F1420,'3-Productie normen'!A:O,VLOOKUP(L1420,'3-Productie normen'!$B$38:$C$48,2,FALSE),FALSE)))*J1420</f>
        <v>0</v>
      </c>
      <c r="Q1420" s="334">
        <f t="shared" si="67"/>
        <v>0</v>
      </c>
      <c r="R1420" s="335" t="str">
        <f>VLOOKUP(F1420,'3-Productie normen'!A:P,16,FALSE)</f>
        <v>nvt</v>
      </c>
      <c r="S1420" s="335"/>
      <c r="U1420" s="336">
        <f t="shared" si="68"/>
        <v>0</v>
      </c>
      <c r="V1420" s="2"/>
      <c r="W1420" s="529"/>
    </row>
    <row r="1421" spans="1:23" ht="14.1" customHeight="1">
      <c r="A1421" s="75">
        <v>1421</v>
      </c>
      <c r="B1421" s="72" t="s">
        <v>43</v>
      </c>
      <c r="C1421" s="539" t="s">
        <v>508</v>
      </c>
      <c r="D1421" s="415" t="s">
        <v>1821</v>
      </c>
      <c r="E1421" s="72" t="s">
        <v>1822</v>
      </c>
      <c r="F1421" s="72" t="s">
        <v>89</v>
      </c>
      <c r="G1421" s="72" t="s">
        <v>1779</v>
      </c>
      <c r="H1421" s="482" t="s">
        <v>196</v>
      </c>
      <c r="I1421" s="537">
        <v>65.900000000000006</v>
      </c>
      <c r="J1421" s="526"/>
      <c r="K1421" s="333">
        <f t="shared" si="66"/>
        <v>200</v>
      </c>
      <c r="L1421" s="534">
        <v>200</v>
      </c>
      <c r="M1421" s="540"/>
      <c r="N1421" s="247" t="e">
        <f>IF(L1421="nio",0,IF(L1421&gt;0,L1421*I1421/P1421,0))*VLOOKUP(B1421,'2-Kosten per locatie'!$A$14:$C$31,3,FALSE)</f>
        <v>#DIV/0!</v>
      </c>
      <c r="O1421" s="247">
        <f>IF(M1421&gt;0,M1421*I1421/Q1421,0)*VLOOKUP(B1421,'2-Kosten per locatie'!$A$14:$C$31,3,FALSE)</f>
        <v>0</v>
      </c>
      <c r="P1421" s="334">
        <f>IF(L1421="nio",0,IF(L1421&gt;0,VLOOKUP(F1421,'3-Productie normen'!A:O,VLOOKUP(L1421,'3-Productie normen'!$B$38:$C$48,2,FALSE),FALSE)))*J1421</f>
        <v>0</v>
      </c>
      <c r="Q1421" s="334">
        <f t="shared" si="67"/>
        <v>0</v>
      </c>
      <c r="R1421" s="335" t="str">
        <f>VLOOKUP(F1421,'3-Productie normen'!A:P,16,FALSE)</f>
        <v>L</v>
      </c>
      <c r="S1421" s="335"/>
      <c r="U1421" s="336">
        <f t="shared" si="68"/>
        <v>13180.000000000002</v>
      </c>
      <c r="V1421" s="2"/>
      <c r="W1421" s="529"/>
    </row>
    <row r="1422" spans="1:23" ht="14.1" customHeight="1">
      <c r="A1422" s="75">
        <v>1422</v>
      </c>
      <c r="B1422" s="72" t="s">
        <v>43</v>
      </c>
      <c r="C1422" s="539" t="s">
        <v>508</v>
      </c>
      <c r="D1422" s="415" t="s">
        <v>1823</v>
      </c>
      <c r="E1422" s="72" t="s">
        <v>1824</v>
      </c>
      <c r="F1422" s="72" t="s">
        <v>80</v>
      </c>
      <c r="G1422" s="72" t="s">
        <v>1779</v>
      </c>
      <c r="H1422" s="482" t="s">
        <v>196</v>
      </c>
      <c r="I1422" s="537">
        <v>48.9</v>
      </c>
      <c r="J1422" s="526"/>
      <c r="K1422" s="333">
        <f t="shared" si="66"/>
        <v>200</v>
      </c>
      <c r="L1422" s="534">
        <v>200</v>
      </c>
      <c r="M1422" s="540"/>
      <c r="N1422" s="247" t="e">
        <f>IF(L1422="nio",0,IF(L1422&gt;0,L1422*I1422/P1422,0))*VLOOKUP(B1422,'2-Kosten per locatie'!$A$14:$C$31,3,FALSE)</f>
        <v>#DIV/0!</v>
      </c>
      <c r="O1422" s="247">
        <f>IF(M1422&gt;0,M1422*I1422/Q1422,0)*VLOOKUP(B1422,'2-Kosten per locatie'!$A$14:$C$31,3,FALSE)</f>
        <v>0</v>
      </c>
      <c r="P1422" s="334">
        <f>IF(L1422="nio",0,IF(L1422&gt;0,VLOOKUP(F1422,'3-Productie normen'!A:O,VLOOKUP(L1422,'3-Productie normen'!$B$38:$C$48,2,FALSE),FALSE)))*J1422</f>
        <v>0</v>
      </c>
      <c r="Q1422" s="334">
        <f t="shared" si="67"/>
        <v>0</v>
      </c>
      <c r="R1422" s="335" t="str">
        <f>VLOOKUP(F1422,'3-Productie normen'!A:P,16,FALSE)</f>
        <v>V</v>
      </c>
      <c r="S1422" s="335"/>
      <c r="U1422" s="336">
        <f t="shared" si="68"/>
        <v>9780</v>
      </c>
      <c r="V1422" s="2"/>
      <c r="W1422" s="529"/>
    </row>
    <row r="1423" spans="1:23" ht="14.1" customHeight="1">
      <c r="A1423" s="75">
        <v>1423</v>
      </c>
      <c r="B1423" s="72" t="s">
        <v>43</v>
      </c>
      <c r="C1423" s="539" t="s">
        <v>508</v>
      </c>
      <c r="D1423" s="415" t="s">
        <v>1825</v>
      </c>
      <c r="E1423" s="72" t="s">
        <v>1826</v>
      </c>
      <c r="F1423" s="72" t="s">
        <v>78</v>
      </c>
      <c r="G1423" s="72" t="s">
        <v>1779</v>
      </c>
      <c r="H1423" s="482" t="s">
        <v>196</v>
      </c>
      <c r="I1423" s="537">
        <v>98.2</v>
      </c>
      <c r="J1423" s="526"/>
      <c r="K1423" s="333">
        <f t="shared" si="66"/>
        <v>200</v>
      </c>
      <c r="L1423" s="534">
        <v>200</v>
      </c>
      <c r="M1423" s="540"/>
      <c r="N1423" s="247" t="e">
        <f>IF(L1423="nio",0,IF(L1423&gt;0,L1423*I1423/P1423,0))*VLOOKUP(B1423,'2-Kosten per locatie'!$A$14:$C$31,3,FALSE)</f>
        <v>#DIV/0!</v>
      </c>
      <c r="O1423" s="247">
        <f>IF(M1423&gt;0,M1423*I1423/Q1423,0)*VLOOKUP(B1423,'2-Kosten per locatie'!$A$14:$C$31,3,FALSE)</f>
        <v>0</v>
      </c>
      <c r="P1423" s="334">
        <f>IF(L1423="nio",0,IF(L1423&gt;0,VLOOKUP(F1423,'3-Productie normen'!A:O,VLOOKUP(L1423,'3-Productie normen'!$B$38:$C$48,2,FALSE),FALSE)))*J1423</f>
        <v>0</v>
      </c>
      <c r="Q1423" s="334">
        <f t="shared" si="67"/>
        <v>0</v>
      </c>
      <c r="R1423" s="335" t="str">
        <f>VLOOKUP(F1423,'3-Productie normen'!A:P,16,FALSE)</f>
        <v>V</v>
      </c>
      <c r="S1423" s="335"/>
      <c r="U1423" s="336">
        <f t="shared" si="68"/>
        <v>19640</v>
      </c>
      <c r="V1423" s="2"/>
      <c r="W1423" s="529"/>
    </row>
    <row r="1424" spans="1:23" ht="14.1" customHeight="1">
      <c r="A1424" s="75">
        <v>1424</v>
      </c>
      <c r="B1424" s="72" t="s">
        <v>43</v>
      </c>
      <c r="C1424" s="539" t="s">
        <v>508</v>
      </c>
      <c r="D1424" s="415" t="s">
        <v>1827</v>
      </c>
      <c r="E1424" s="72" t="s">
        <v>1822</v>
      </c>
      <c r="F1424" s="72" t="s">
        <v>89</v>
      </c>
      <c r="G1424" s="72" t="s">
        <v>1779</v>
      </c>
      <c r="H1424" s="482" t="s">
        <v>196</v>
      </c>
      <c r="I1424" s="537">
        <v>27.5</v>
      </c>
      <c r="J1424" s="526"/>
      <c r="K1424" s="333">
        <f t="shared" si="66"/>
        <v>200</v>
      </c>
      <c r="L1424" s="534">
        <v>200</v>
      </c>
      <c r="M1424" s="534"/>
      <c r="N1424" s="247" t="e">
        <f>IF(L1424="nio",0,IF(L1424&gt;0,L1424*I1424/P1424,0))*VLOOKUP(B1424,'2-Kosten per locatie'!$A$14:$C$31,3,FALSE)</f>
        <v>#DIV/0!</v>
      </c>
      <c r="O1424" s="247">
        <f>IF(M1424&gt;0,M1424*I1424/Q1424,0)*VLOOKUP(B1424,'2-Kosten per locatie'!$A$14:$C$31,3,FALSE)</f>
        <v>0</v>
      </c>
      <c r="P1424" s="334">
        <f>IF(L1424="nio",0,IF(L1424&gt;0,VLOOKUP(F1424,'3-Productie normen'!A:O,VLOOKUP(L1424,'3-Productie normen'!$B$38:$C$48,2,FALSE),FALSE)))*J1424</f>
        <v>0</v>
      </c>
      <c r="Q1424" s="334">
        <f t="shared" si="67"/>
        <v>0</v>
      </c>
      <c r="R1424" s="335" t="str">
        <f>VLOOKUP(F1424,'3-Productie normen'!A:P,16,FALSE)</f>
        <v>L</v>
      </c>
      <c r="S1424" s="335"/>
      <c r="U1424" s="336">
        <f t="shared" si="68"/>
        <v>5500</v>
      </c>
      <c r="V1424" s="2"/>
      <c r="W1424" s="529"/>
    </row>
    <row r="1425" spans="1:23" ht="14.1" customHeight="1">
      <c r="A1425" s="75">
        <v>1425</v>
      </c>
      <c r="B1425" s="72" t="s">
        <v>43</v>
      </c>
      <c r="C1425" s="539" t="s">
        <v>508</v>
      </c>
      <c r="D1425" s="415" t="s">
        <v>1828</v>
      </c>
      <c r="E1425" s="72" t="s">
        <v>1826</v>
      </c>
      <c r="F1425" s="72" t="s">
        <v>78</v>
      </c>
      <c r="G1425" s="72" t="s">
        <v>1779</v>
      </c>
      <c r="H1425" s="482" t="s">
        <v>196</v>
      </c>
      <c r="I1425" s="537">
        <v>59</v>
      </c>
      <c r="J1425" s="526"/>
      <c r="K1425" s="333">
        <f t="shared" si="66"/>
        <v>200</v>
      </c>
      <c r="L1425" s="534">
        <v>200</v>
      </c>
      <c r="M1425" s="534"/>
      <c r="N1425" s="247" t="e">
        <f>IF(L1425="nio",0,IF(L1425&gt;0,L1425*I1425/P1425,0))*VLOOKUP(B1425,'2-Kosten per locatie'!$A$14:$C$31,3,FALSE)</f>
        <v>#DIV/0!</v>
      </c>
      <c r="O1425" s="247">
        <f>IF(M1425&gt;0,M1425*I1425/Q1425,0)*VLOOKUP(B1425,'2-Kosten per locatie'!$A$14:$C$31,3,FALSE)</f>
        <v>0</v>
      </c>
      <c r="P1425" s="334">
        <f>IF(L1425="nio",0,IF(L1425&gt;0,VLOOKUP(F1425,'3-Productie normen'!A:O,VLOOKUP(L1425,'3-Productie normen'!$B$38:$C$48,2,FALSE),FALSE)))*J1425</f>
        <v>0</v>
      </c>
      <c r="Q1425" s="334">
        <f t="shared" si="67"/>
        <v>0</v>
      </c>
      <c r="R1425" s="335" t="str">
        <f>VLOOKUP(F1425,'3-Productie normen'!A:P,16,FALSE)</f>
        <v>V</v>
      </c>
      <c r="S1425" s="335"/>
      <c r="U1425" s="336">
        <f t="shared" si="68"/>
        <v>11800</v>
      </c>
      <c r="V1425" s="2"/>
      <c r="W1425" s="529"/>
    </row>
    <row r="1426" spans="1:23" ht="14.1" customHeight="1">
      <c r="A1426" s="75">
        <v>1426</v>
      </c>
      <c r="B1426" s="72" t="s">
        <v>43</v>
      </c>
      <c r="C1426" s="539" t="s">
        <v>508</v>
      </c>
      <c r="D1426" s="415" t="s">
        <v>1829</v>
      </c>
      <c r="E1426" s="72" t="s">
        <v>89</v>
      </c>
      <c r="F1426" s="72" t="s">
        <v>89</v>
      </c>
      <c r="G1426" s="72" t="s">
        <v>1779</v>
      </c>
      <c r="H1426" s="482" t="s">
        <v>196</v>
      </c>
      <c r="I1426" s="537">
        <v>66.599999999999994</v>
      </c>
      <c r="J1426" s="526"/>
      <c r="K1426" s="333">
        <f t="shared" si="66"/>
        <v>200</v>
      </c>
      <c r="L1426" s="534">
        <v>200</v>
      </c>
      <c r="M1426" s="540"/>
      <c r="N1426" s="247" t="e">
        <f>IF(L1426="nio",0,IF(L1426&gt;0,L1426*I1426/P1426,0))*VLOOKUP(B1426,'2-Kosten per locatie'!$A$14:$C$31,3,FALSE)</f>
        <v>#DIV/0!</v>
      </c>
      <c r="O1426" s="247">
        <f>IF(M1426&gt;0,M1426*I1426/Q1426,0)*VLOOKUP(B1426,'2-Kosten per locatie'!$A$14:$C$31,3,FALSE)</f>
        <v>0</v>
      </c>
      <c r="P1426" s="334">
        <f>IF(L1426="nio",0,IF(L1426&gt;0,VLOOKUP(F1426,'3-Productie normen'!A:O,VLOOKUP(L1426,'3-Productie normen'!$B$38:$C$48,2,FALSE),FALSE)))*J1426</f>
        <v>0</v>
      </c>
      <c r="Q1426" s="334">
        <f t="shared" si="67"/>
        <v>0</v>
      </c>
      <c r="R1426" s="335" t="str">
        <f>VLOOKUP(F1426,'3-Productie normen'!A:P,16,FALSE)</f>
        <v>L</v>
      </c>
      <c r="S1426" s="335"/>
      <c r="U1426" s="336">
        <f t="shared" si="68"/>
        <v>13319.999999999998</v>
      </c>
      <c r="V1426" s="2"/>
      <c r="W1426" s="529"/>
    </row>
    <row r="1427" spans="1:23" ht="14.1" customHeight="1">
      <c r="A1427" s="75">
        <v>1427</v>
      </c>
      <c r="B1427" s="72" t="s">
        <v>43</v>
      </c>
      <c r="C1427" s="539" t="s">
        <v>508</v>
      </c>
      <c r="D1427" s="415" t="s">
        <v>1830</v>
      </c>
      <c r="E1427" s="72" t="s">
        <v>89</v>
      </c>
      <c r="F1427" s="72" t="s">
        <v>89</v>
      </c>
      <c r="G1427" s="72" t="s">
        <v>1779</v>
      </c>
      <c r="H1427" s="482" t="s">
        <v>196</v>
      </c>
      <c r="I1427" s="537">
        <v>35.9</v>
      </c>
      <c r="J1427" s="526"/>
      <c r="K1427" s="333">
        <f t="shared" si="66"/>
        <v>200</v>
      </c>
      <c r="L1427" s="534">
        <v>200</v>
      </c>
      <c r="M1427" s="534"/>
      <c r="N1427" s="247" t="e">
        <f>IF(L1427="nio",0,IF(L1427&gt;0,L1427*I1427/P1427,0))*VLOOKUP(B1427,'2-Kosten per locatie'!$A$14:$C$31,3,FALSE)</f>
        <v>#DIV/0!</v>
      </c>
      <c r="O1427" s="247">
        <f>IF(M1427&gt;0,M1427*I1427/Q1427,0)*VLOOKUP(B1427,'2-Kosten per locatie'!$A$14:$C$31,3,FALSE)</f>
        <v>0</v>
      </c>
      <c r="P1427" s="334">
        <f>IF(L1427="nio",0,IF(L1427&gt;0,VLOOKUP(F1427,'3-Productie normen'!A:O,VLOOKUP(L1427,'3-Productie normen'!$B$38:$C$48,2,FALSE),FALSE)))*J1427</f>
        <v>0</v>
      </c>
      <c r="Q1427" s="334">
        <f t="shared" si="67"/>
        <v>0</v>
      </c>
      <c r="R1427" s="335" t="str">
        <f>VLOOKUP(F1427,'3-Productie normen'!A:P,16,FALSE)</f>
        <v>L</v>
      </c>
      <c r="S1427" s="335"/>
      <c r="U1427" s="336">
        <f t="shared" si="68"/>
        <v>7180</v>
      </c>
      <c r="V1427" s="2"/>
      <c r="W1427" s="529"/>
    </row>
    <row r="1428" spans="1:23" ht="14.1" customHeight="1">
      <c r="A1428" s="75">
        <v>1428</v>
      </c>
      <c r="B1428" s="72" t="s">
        <v>43</v>
      </c>
      <c r="C1428" s="539" t="s">
        <v>508</v>
      </c>
      <c r="D1428" s="415" t="s">
        <v>1831</v>
      </c>
      <c r="E1428" s="72" t="s">
        <v>89</v>
      </c>
      <c r="F1428" s="72" t="s">
        <v>89</v>
      </c>
      <c r="G1428" s="72" t="s">
        <v>1779</v>
      </c>
      <c r="H1428" s="482" t="s">
        <v>196</v>
      </c>
      <c r="I1428" s="537">
        <v>55.3</v>
      </c>
      <c r="J1428" s="526"/>
      <c r="K1428" s="333">
        <f t="shared" si="66"/>
        <v>200</v>
      </c>
      <c r="L1428" s="534">
        <v>200</v>
      </c>
      <c r="M1428" s="540"/>
      <c r="N1428" s="247" t="e">
        <f>IF(L1428="nio",0,IF(L1428&gt;0,L1428*I1428/P1428,0))*VLOOKUP(B1428,'2-Kosten per locatie'!$A$14:$C$31,3,FALSE)</f>
        <v>#DIV/0!</v>
      </c>
      <c r="O1428" s="247">
        <f>IF(M1428&gt;0,M1428*I1428/Q1428,0)*VLOOKUP(B1428,'2-Kosten per locatie'!$A$14:$C$31,3,FALSE)</f>
        <v>0</v>
      </c>
      <c r="P1428" s="334">
        <f>IF(L1428="nio",0,IF(L1428&gt;0,VLOOKUP(F1428,'3-Productie normen'!A:O,VLOOKUP(L1428,'3-Productie normen'!$B$38:$C$48,2,FALSE),FALSE)))*J1428</f>
        <v>0</v>
      </c>
      <c r="Q1428" s="334">
        <f t="shared" si="67"/>
        <v>0</v>
      </c>
      <c r="R1428" s="335" t="str">
        <f>VLOOKUP(F1428,'3-Productie normen'!A:P,16,FALSE)</f>
        <v>L</v>
      </c>
      <c r="S1428" s="335"/>
      <c r="U1428" s="336">
        <f t="shared" si="68"/>
        <v>11060</v>
      </c>
      <c r="V1428" s="2"/>
      <c r="W1428" s="529"/>
    </row>
    <row r="1429" spans="1:23" ht="14.1" customHeight="1">
      <c r="A1429" s="75">
        <v>1429</v>
      </c>
      <c r="B1429" s="72" t="s">
        <v>43</v>
      </c>
      <c r="C1429" s="539" t="s">
        <v>508</v>
      </c>
      <c r="D1429" s="415" t="s">
        <v>1832</v>
      </c>
      <c r="E1429" s="72" t="s">
        <v>198</v>
      </c>
      <c r="F1429" s="72" t="s">
        <v>86</v>
      </c>
      <c r="G1429" s="72" t="s">
        <v>1779</v>
      </c>
      <c r="H1429" s="482" t="s">
        <v>196</v>
      </c>
      <c r="I1429" s="537">
        <v>145</v>
      </c>
      <c r="J1429" s="526"/>
      <c r="K1429" s="333">
        <f t="shared" si="66"/>
        <v>200</v>
      </c>
      <c r="L1429" s="534">
        <v>200</v>
      </c>
      <c r="M1429" s="540"/>
      <c r="N1429" s="247" t="e">
        <f>IF(L1429="nio",0,IF(L1429&gt;0,L1429*I1429/P1429,0))*VLOOKUP(B1429,'2-Kosten per locatie'!$A$14:$C$31,3,FALSE)</f>
        <v>#DIV/0!</v>
      </c>
      <c r="O1429" s="247">
        <f>IF(M1429&gt;0,M1429*I1429/Q1429,0)*VLOOKUP(B1429,'2-Kosten per locatie'!$A$14:$C$31,3,FALSE)</f>
        <v>0</v>
      </c>
      <c r="P1429" s="334">
        <f>IF(L1429="nio",0,IF(L1429&gt;0,VLOOKUP(F1429,'3-Productie normen'!A:O,VLOOKUP(L1429,'3-Productie normen'!$B$38:$C$48,2,FALSE),FALSE)))*J1429</f>
        <v>0</v>
      </c>
      <c r="Q1429" s="334">
        <f t="shared" si="67"/>
        <v>0</v>
      </c>
      <c r="R1429" s="335" t="str">
        <f>VLOOKUP(F1429,'3-Productie normen'!A:P,16,FALSE)</f>
        <v>V</v>
      </c>
      <c r="S1429" s="335"/>
      <c r="U1429" s="336">
        <f t="shared" si="68"/>
        <v>29000</v>
      </c>
      <c r="V1429" s="2"/>
      <c r="W1429" s="529"/>
    </row>
    <row r="1430" spans="1:23" ht="14.1" customHeight="1">
      <c r="A1430" s="75">
        <v>1430</v>
      </c>
      <c r="B1430" s="72" t="s">
        <v>43</v>
      </c>
      <c r="C1430" s="539" t="s">
        <v>508</v>
      </c>
      <c r="D1430" s="415" t="s">
        <v>1833</v>
      </c>
      <c r="E1430" s="72" t="s">
        <v>1834</v>
      </c>
      <c r="F1430" s="72" t="s">
        <v>95</v>
      </c>
      <c r="G1430" s="72" t="s">
        <v>186</v>
      </c>
      <c r="H1430" s="482" t="s">
        <v>187</v>
      </c>
      <c r="I1430" s="537">
        <v>5.9</v>
      </c>
      <c r="J1430" s="526"/>
      <c r="K1430" s="333">
        <f t="shared" si="66"/>
        <v>200</v>
      </c>
      <c r="L1430" s="534">
        <v>200</v>
      </c>
      <c r="M1430" s="540"/>
      <c r="N1430" s="247" t="e">
        <f>IF(L1430="nio",0,IF(L1430&gt;0,L1430*I1430/P1430,0))*VLOOKUP(B1430,'2-Kosten per locatie'!$A$14:$C$31,3,FALSE)</f>
        <v>#DIV/0!</v>
      </c>
      <c r="O1430" s="247">
        <f>IF(M1430&gt;0,M1430*I1430/Q1430,0)*VLOOKUP(B1430,'2-Kosten per locatie'!$A$14:$C$31,3,FALSE)</f>
        <v>0</v>
      </c>
      <c r="P1430" s="334">
        <f>IF(L1430="nio",0,IF(L1430&gt;0,VLOOKUP(F1430,'3-Productie normen'!A:O,VLOOKUP(L1430,'3-Productie normen'!$B$38:$C$48,2,FALSE),FALSE)))*J1430</f>
        <v>0</v>
      </c>
      <c r="Q1430" s="334">
        <f t="shared" si="67"/>
        <v>0</v>
      </c>
      <c r="R1430" s="335" t="str">
        <f>VLOOKUP(F1430,'3-Productie normen'!A:P,16,FALSE)</f>
        <v>S</v>
      </c>
      <c r="S1430" s="335"/>
      <c r="U1430" s="336">
        <f t="shared" si="68"/>
        <v>1180</v>
      </c>
      <c r="V1430" s="2"/>
      <c r="W1430" s="529"/>
    </row>
    <row r="1431" spans="1:23" ht="14.1" customHeight="1">
      <c r="A1431" s="75">
        <v>1431</v>
      </c>
      <c r="B1431" s="72" t="s">
        <v>43</v>
      </c>
      <c r="C1431" s="539" t="s">
        <v>508</v>
      </c>
      <c r="D1431" s="415" t="s">
        <v>1835</v>
      </c>
      <c r="E1431" s="72" t="s">
        <v>185</v>
      </c>
      <c r="F1431" s="72" t="s">
        <v>95</v>
      </c>
      <c r="G1431" s="72" t="s">
        <v>186</v>
      </c>
      <c r="H1431" s="482" t="s">
        <v>187</v>
      </c>
      <c r="I1431" s="537">
        <v>1.1000000000000001</v>
      </c>
      <c r="J1431" s="526"/>
      <c r="K1431" s="333">
        <f t="shared" si="66"/>
        <v>200</v>
      </c>
      <c r="L1431" s="534">
        <v>200</v>
      </c>
      <c r="M1431" s="540"/>
      <c r="N1431" s="247" t="e">
        <f>IF(L1431="nio",0,IF(L1431&gt;0,L1431*I1431/P1431,0))*VLOOKUP(B1431,'2-Kosten per locatie'!$A$14:$C$31,3,FALSE)</f>
        <v>#DIV/0!</v>
      </c>
      <c r="O1431" s="247">
        <f>IF(M1431&gt;0,M1431*I1431/Q1431,0)*VLOOKUP(B1431,'2-Kosten per locatie'!$A$14:$C$31,3,FALSE)</f>
        <v>0</v>
      </c>
      <c r="P1431" s="334">
        <f>IF(L1431="nio",0,IF(L1431&gt;0,VLOOKUP(F1431,'3-Productie normen'!A:O,VLOOKUP(L1431,'3-Productie normen'!$B$38:$C$48,2,FALSE),FALSE)))*J1431</f>
        <v>0</v>
      </c>
      <c r="Q1431" s="334">
        <f t="shared" si="67"/>
        <v>0</v>
      </c>
      <c r="R1431" s="335" t="str">
        <f>VLOOKUP(F1431,'3-Productie normen'!A:P,16,FALSE)</f>
        <v>S</v>
      </c>
      <c r="S1431" s="335"/>
      <c r="U1431" s="336">
        <f t="shared" si="68"/>
        <v>220.00000000000003</v>
      </c>
      <c r="V1431" s="2"/>
      <c r="W1431" s="529"/>
    </row>
    <row r="1432" spans="1:23" ht="14.1" customHeight="1">
      <c r="A1432" s="75">
        <v>1432</v>
      </c>
      <c r="B1432" s="72" t="s">
        <v>43</v>
      </c>
      <c r="C1432" s="539" t="s">
        <v>508</v>
      </c>
      <c r="D1432" s="415" t="s">
        <v>1836</v>
      </c>
      <c r="E1432" s="72" t="s">
        <v>185</v>
      </c>
      <c r="F1432" s="72" t="s">
        <v>95</v>
      </c>
      <c r="G1432" s="72" t="s">
        <v>186</v>
      </c>
      <c r="H1432" s="482" t="s">
        <v>187</v>
      </c>
      <c r="I1432" s="537">
        <v>1.1000000000000001</v>
      </c>
      <c r="J1432" s="526"/>
      <c r="K1432" s="333">
        <f t="shared" si="66"/>
        <v>200</v>
      </c>
      <c r="L1432" s="534">
        <v>200</v>
      </c>
      <c r="M1432" s="540"/>
      <c r="N1432" s="247" t="e">
        <f>IF(L1432="nio",0,IF(L1432&gt;0,L1432*I1432/P1432,0))*VLOOKUP(B1432,'2-Kosten per locatie'!$A$14:$C$31,3,FALSE)</f>
        <v>#DIV/0!</v>
      </c>
      <c r="O1432" s="247">
        <f>IF(M1432&gt;0,M1432*I1432/Q1432,0)*VLOOKUP(B1432,'2-Kosten per locatie'!$A$14:$C$31,3,FALSE)</f>
        <v>0</v>
      </c>
      <c r="P1432" s="334">
        <f>IF(L1432="nio",0,IF(L1432&gt;0,VLOOKUP(F1432,'3-Productie normen'!A:O,VLOOKUP(L1432,'3-Productie normen'!$B$38:$C$48,2,FALSE),FALSE)))*J1432</f>
        <v>0</v>
      </c>
      <c r="Q1432" s="334">
        <f t="shared" si="67"/>
        <v>0</v>
      </c>
      <c r="R1432" s="335" t="str">
        <f>VLOOKUP(F1432,'3-Productie normen'!A:P,16,FALSE)</f>
        <v>S</v>
      </c>
      <c r="S1432" s="335"/>
      <c r="U1432" s="336">
        <f t="shared" si="68"/>
        <v>220.00000000000003</v>
      </c>
      <c r="V1432" s="2"/>
      <c r="W1432" s="529"/>
    </row>
    <row r="1433" spans="1:23" ht="14.1" customHeight="1">
      <c r="A1433" s="75">
        <v>1433</v>
      </c>
      <c r="B1433" s="72" t="s">
        <v>43</v>
      </c>
      <c r="C1433" s="539" t="s">
        <v>508</v>
      </c>
      <c r="D1433" s="415" t="s">
        <v>1837</v>
      </c>
      <c r="E1433" s="72" t="s">
        <v>1834</v>
      </c>
      <c r="F1433" s="72" t="s">
        <v>95</v>
      </c>
      <c r="G1433" s="72" t="s">
        <v>186</v>
      </c>
      <c r="H1433" s="482" t="s">
        <v>187</v>
      </c>
      <c r="I1433" s="537">
        <v>5.6</v>
      </c>
      <c r="J1433" s="526"/>
      <c r="K1433" s="333">
        <f t="shared" si="66"/>
        <v>200</v>
      </c>
      <c r="L1433" s="534">
        <v>200</v>
      </c>
      <c r="M1433" s="540"/>
      <c r="N1433" s="247" t="e">
        <f>IF(L1433="nio",0,IF(L1433&gt;0,L1433*I1433/P1433,0))*VLOOKUP(B1433,'2-Kosten per locatie'!$A$14:$C$31,3,FALSE)</f>
        <v>#DIV/0!</v>
      </c>
      <c r="O1433" s="247">
        <f>IF(M1433&gt;0,M1433*I1433/Q1433,0)*VLOOKUP(B1433,'2-Kosten per locatie'!$A$14:$C$31,3,FALSE)</f>
        <v>0</v>
      </c>
      <c r="P1433" s="334">
        <f>IF(L1433="nio",0,IF(L1433&gt;0,VLOOKUP(F1433,'3-Productie normen'!A:O,VLOOKUP(L1433,'3-Productie normen'!$B$38:$C$48,2,FALSE),FALSE)))*J1433</f>
        <v>0</v>
      </c>
      <c r="Q1433" s="334">
        <f t="shared" si="67"/>
        <v>0</v>
      </c>
      <c r="R1433" s="335" t="str">
        <f>VLOOKUP(F1433,'3-Productie normen'!A:P,16,FALSE)</f>
        <v>S</v>
      </c>
      <c r="S1433" s="335"/>
      <c r="U1433" s="336">
        <f t="shared" si="68"/>
        <v>1120</v>
      </c>
      <c r="V1433" s="2"/>
      <c r="W1433" s="529"/>
    </row>
    <row r="1434" spans="1:23" ht="14.1" customHeight="1">
      <c r="A1434" s="75">
        <v>1434</v>
      </c>
      <c r="B1434" s="72" t="s">
        <v>43</v>
      </c>
      <c r="C1434" s="539" t="s">
        <v>508</v>
      </c>
      <c r="D1434" s="415" t="s">
        <v>1838</v>
      </c>
      <c r="E1434" s="72" t="s">
        <v>185</v>
      </c>
      <c r="F1434" s="72" t="s">
        <v>95</v>
      </c>
      <c r="G1434" s="72" t="s">
        <v>186</v>
      </c>
      <c r="H1434" s="482" t="s">
        <v>187</v>
      </c>
      <c r="I1434" s="537">
        <v>1.1000000000000001</v>
      </c>
      <c r="J1434" s="526"/>
      <c r="K1434" s="333">
        <f t="shared" si="66"/>
        <v>200</v>
      </c>
      <c r="L1434" s="534">
        <v>200</v>
      </c>
      <c r="M1434" s="540"/>
      <c r="N1434" s="247" t="e">
        <f>IF(L1434="nio",0,IF(L1434&gt;0,L1434*I1434/P1434,0))*VLOOKUP(B1434,'2-Kosten per locatie'!$A$14:$C$31,3,FALSE)</f>
        <v>#DIV/0!</v>
      </c>
      <c r="O1434" s="247">
        <f>IF(M1434&gt;0,M1434*I1434/Q1434,0)*VLOOKUP(B1434,'2-Kosten per locatie'!$A$14:$C$31,3,FALSE)</f>
        <v>0</v>
      </c>
      <c r="P1434" s="334">
        <f>IF(L1434="nio",0,IF(L1434&gt;0,VLOOKUP(F1434,'3-Productie normen'!A:O,VLOOKUP(L1434,'3-Productie normen'!$B$38:$C$48,2,FALSE),FALSE)))*J1434</f>
        <v>0</v>
      </c>
      <c r="Q1434" s="334">
        <f t="shared" si="67"/>
        <v>0</v>
      </c>
      <c r="R1434" s="335" t="str">
        <f>VLOOKUP(F1434,'3-Productie normen'!A:P,16,FALSE)</f>
        <v>S</v>
      </c>
      <c r="S1434" s="335"/>
      <c r="U1434" s="336">
        <f t="shared" si="68"/>
        <v>220.00000000000003</v>
      </c>
      <c r="V1434" s="2"/>
      <c r="W1434" s="529"/>
    </row>
    <row r="1435" spans="1:23" ht="14.1" customHeight="1">
      <c r="A1435" s="75">
        <v>1435</v>
      </c>
      <c r="B1435" s="72" t="s">
        <v>43</v>
      </c>
      <c r="C1435" s="539" t="s">
        <v>508</v>
      </c>
      <c r="D1435" s="415" t="s">
        <v>1839</v>
      </c>
      <c r="E1435" s="72" t="s">
        <v>185</v>
      </c>
      <c r="F1435" s="72" t="s">
        <v>95</v>
      </c>
      <c r="G1435" s="72" t="s">
        <v>186</v>
      </c>
      <c r="H1435" s="482" t="s">
        <v>187</v>
      </c>
      <c r="I1435" s="537">
        <v>1.1000000000000001</v>
      </c>
      <c r="J1435" s="526"/>
      <c r="K1435" s="333">
        <f t="shared" si="66"/>
        <v>200</v>
      </c>
      <c r="L1435" s="534">
        <v>200</v>
      </c>
      <c r="M1435" s="540"/>
      <c r="N1435" s="247" t="e">
        <f>IF(L1435="nio",0,IF(L1435&gt;0,L1435*I1435/P1435,0))*VLOOKUP(B1435,'2-Kosten per locatie'!$A$14:$C$31,3,FALSE)</f>
        <v>#DIV/0!</v>
      </c>
      <c r="O1435" s="247">
        <f>IF(M1435&gt;0,M1435*I1435/Q1435,0)*VLOOKUP(B1435,'2-Kosten per locatie'!$A$14:$C$31,3,FALSE)</f>
        <v>0</v>
      </c>
      <c r="P1435" s="334">
        <f>IF(L1435="nio",0,IF(L1435&gt;0,VLOOKUP(F1435,'3-Productie normen'!A:O,VLOOKUP(L1435,'3-Productie normen'!$B$38:$C$48,2,FALSE),FALSE)))*J1435</f>
        <v>0</v>
      </c>
      <c r="Q1435" s="334">
        <f t="shared" si="67"/>
        <v>0</v>
      </c>
      <c r="R1435" s="335" t="str">
        <f>VLOOKUP(F1435,'3-Productie normen'!A:P,16,FALSE)</f>
        <v>S</v>
      </c>
      <c r="S1435" s="335"/>
      <c r="U1435" s="336">
        <f t="shared" si="68"/>
        <v>220.00000000000003</v>
      </c>
      <c r="V1435" s="2"/>
      <c r="W1435" s="529"/>
    </row>
    <row r="1436" spans="1:23" ht="14.1" customHeight="1">
      <c r="A1436" s="75">
        <v>1436</v>
      </c>
      <c r="B1436" s="72" t="s">
        <v>43</v>
      </c>
      <c r="C1436" s="539" t="s">
        <v>508</v>
      </c>
      <c r="D1436" s="415" t="s">
        <v>1840</v>
      </c>
      <c r="E1436" s="72" t="s">
        <v>190</v>
      </c>
      <c r="F1436" s="300" t="s">
        <v>100</v>
      </c>
      <c r="G1436" s="72" t="s">
        <v>1841</v>
      </c>
      <c r="H1436" s="482" t="s">
        <v>196</v>
      </c>
      <c r="I1436" s="537">
        <v>6.1</v>
      </c>
      <c r="J1436" s="526"/>
      <c r="K1436" s="333">
        <f t="shared" si="66"/>
        <v>0</v>
      </c>
      <c r="L1436" s="534" t="s">
        <v>147</v>
      </c>
      <c r="M1436" s="540"/>
      <c r="N1436" s="247">
        <f>IF(L1436="nio",0,IF(L1436&gt;0,L1436*I1436/P1436,0))*VLOOKUP(B1436,'2-Kosten per locatie'!$A$14:$C$31,3,FALSE)</f>
        <v>0</v>
      </c>
      <c r="O1436" s="247">
        <f>IF(M1436&gt;0,M1436*I1436/Q1436,0)*VLOOKUP(B1436,'2-Kosten per locatie'!$A$14:$C$31,3,FALSE)</f>
        <v>0</v>
      </c>
      <c r="P1436" s="334">
        <f>IF(L1436="nio",0,IF(L1436&gt;0,VLOOKUP(F1436,'3-Productie normen'!A:O,VLOOKUP(L1436,'3-Productie normen'!$B$38:$C$48,2,FALSE),FALSE)))*J1436</f>
        <v>0</v>
      </c>
      <c r="Q1436" s="334">
        <f t="shared" si="67"/>
        <v>0</v>
      </c>
      <c r="R1436" s="335" t="str">
        <f>VLOOKUP(F1436,'3-Productie normen'!A:P,16,FALSE)</f>
        <v>nvt</v>
      </c>
      <c r="S1436" s="335"/>
      <c r="U1436" s="336">
        <f t="shared" si="68"/>
        <v>0</v>
      </c>
      <c r="V1436" s="2"/>
      <c r="W1436" s="529"/>
    </row>
    <row r="1437" spans="1:23" ht="14.1" customHeight="1">
      <c r="A1437" s="75">
        <v>1437</v>
      </c>
      <c r="B1437" s="72" t="s">
        <v>43</v>
      </c>
      <c r="C1437" s="539" t="s">
        <v>508</v>
      </c>
      <c r="D1437" s="415" t="s">
        <v>1842</v>
      </c>
      <c r="E1437" s="72" t="s">
        <v>299</v>
      </c>
      <c r="F1437" s="300" t="s">
        <v>100</v>
      </c>
      <c r="G1437" s="72"/>
      <c r="H1437" s="482" t="s">
        <v>196</v>
      </c>
      <c r="I1437" s="537">
        <v>3.9</v>
      </c>
      <c r="J1437" s="526"/>
      <c r="K1437" s="333">
        <f t="shared" si="66"/>
        <v>0</v>
      </c>
      <c r="L1437" s="534" t="s">
        <v>147</v>
      </c>
      <c r="M1437" s="540"/>
      <c r="N1437" s="247">
        <f>IF(L1437="nio",0,IF(L1437&gt;0,L1437*I1437/P1437,0))*VLOOKUP(B1437,'2-Kosten per locatie'!$A$14:$C$31,3,FALSE)</f>
        <v>0</v>
      </c>
      <c r="O1437" s="247">
        <f>IF(M1437&gt;0,M1437*I1437/Q1437,0)*VLOOKUP(B1437,'2-Kosten per locatie'!$A$14:$C$31,3,FALSE)</f>
        <v>0</v>
      </c>
      <c r="P1437" s="334">
        <f>IF(L1437="nio",0,IF(L1437&gt;0,VLOOKUP(F1437,'3-Productie normen'!A:O,VLOOKUP(L1437,'3-Productie normen'!$B$38:$C$48,2,FALSE),FALSE)))*J1437</f>
        <v>0</v>
      </c>
      <c r="Q1437" s="334">
        <f t="shared" si="67"/>
        <v>0</v>
      </c>
      <c r="R1437" s="335" t="str">
        <f>VLOOKUP(F1437,'3-Productie normen'!A:P,16,FALSE)</f>
        <v>nvt</v>
      </c>
      <c r="S1437" s="335"/>
      <c r="U1437" s="336">
        <f t="shared" si="68"/>
        <v>0</v>
      </c>
      <c r="V1437" s="2"/>
      <c r="W1437" s="529"/>
    </row>
    <row r="1438" spans="1:23" ht="14.1" customHeight="1">
      <c r="A1438" s="75">
        <v>1438</v>
      </c>
      <c r="B1438" s="72" t="s">
        <v>43</v>
      </c>
      <c r="C1438" s="539" t="s">
        <v>508</v>
      </c>
      <c r="D1438" s="415" t="s">
        <v>1843</v>
      </c>
      <c r="E1438" s="72" t="s">
        <v>1662</v>
      </c>
      <c r="F1438" s="72" t="s">
        <v>97</v>
      </c>
      <c r="G1438" s="72" t="s">
        <v>207</v>
      </c>
      <c r="H1438" s="482" t="s">
        <v>196</v>
      </c>
      <c r="I1438" s="537">
        <v>16.5</v>
      </c>
      <c r="J1438" s="526"/>
      <c r="K1438" s="333">
        <f t="shared" si="66"/>
        <v>200</v>
      </c>
      <c r="L1438" s="534">
        <v>200</v>
      </c>
      <c r="M1438" s="540"/>
      <c r="N1438" s="247" t="e">
        <f>IF(L1438="nio",0,IF(L1438&gt;0,L1438*I1438/P1438,0))*VLOOKUP(B1438,'2-Kosten per locatie'!$A$14:$C$31,3,FALSE)</f>
        <v>#DIV/0!</v>
      </c>
      <c r="O1438" s="247">
        <f>IF(M1438&gt;0,M1438*I1438/Q1438,0)*VLOOKUP(B1438,'2-Kosten per locatie'!$A$14:$C$31,3,FALSE)</f>
        <v>0</v>
      </c>
      <c r="P1438" s="334">
        <f>IF(L1438="nio",0,IF(L1438&gt;0,VLOOKUP(F1438,'3-Productie normen'!A:O,VLOOKUP(L1438,'3-Productie normen'!$B$38:$C$48,2,FALSE),FALSE)))*J1438</f>
        <v>0</v>
      </c>
      <c r="Q1438" s="334">
        <f t="shared" si="67"/>
        <v>0</v>
      </c>
      <c r="R1438" s="335" t="str">
        <f>VLOOKUP(F1438,'3-Productie normen'!A:P,16,FALSE)</f>
        <v>V</v>
      </c>
      <c r="S1438" s="335"/>
      <c r="U1438" s="336">
        <f t="shared" si="68"/>
        <v>3300</v>
      </c>
      <c r="V1438" s="2"/>
      <c r="W1438" s="529"/>
    </row>
    <row r="1439" spans="1:23" ht="14.1" customHeight="1">
      <c r="A1439" s="75">
        <v>1439</v>
      </c>
      <c r="B1439" s="72" t="s">
        <v>43</v>
      </c>
      <c r="C1439" s="539" t="s">
        <v>508</v>
      </c>
      <c r="D1439" s="415" t="s">
        <v>1844</v>
      </c>
      <c r="E1439" s="72" t="s">
        <v>198</v>
      </c>
      <c r="F1439" s="72" t="s">
        <v>86</v>
      </c>
      <c r="G1439" s="72" t="s">
        <v>186</v>
      </c>
      <c r="H1439" s="482" t="s">
        <v>196</v>
      </c>
      <c r="I1439" s="537">
        <v>17.100000000000001</v>
      </c>
      <c r="J1439" s="526"/>
      <c r="K1439" s="333">
        <f t="shared" si="66"/>
        <v>200</v>
      </c>
      <c r="L1439" s="534">
        <v>200</v>
      </c>
      <c r="M1439" s="540"/>
      <c r="N1439" s="247" t="e">
        <f>IF(L1439="nio",0,IF(L1439&gt;0,L1439*I1439/P1439,0))*VLOOKUP(B1439,'2-Kosten per locatie'!$A$14:$C$31,3,FALSE)</f>
        <v>#DIV/0!</v>
      </c>
      <c r="O1439" s="247">
        <f>IF(M1439&gt;0,M1439*I1439/Q1439,0)*VLOOKUP(B1439,'2-Kosten per locatie'!$A$14:$C$31,3,FALSE)</f>
        <v>0</v>
      </c>
      <c r="P1439" s="334">
        <f>IF(L1439="nio",0,IF(L1439&gt;0,VLOOKUP(F1439,'3-Productie normen'!A:O,VLOOKUP(L1439,'3-Productie normen'!$B$38:$C$48,2,FALSE),FALSE)))*J1439</f>
        <v>0</v>
      </c>
      <c r="Q1439" s="334">
        <f t="shared" si="67"/>
        <v>0</v>
      </c>
      <c r="R1439" s="335" t="str">
        <f>VLOOKUP(F1439,'3-Productie normen'!A:P,16,FALSE)</f>
        <v>V</v>
      </c>
      <c r="S1439" s="335"/>
      <c r="U1439" s="336">
        <f t="shared" si="68"/>
        <v>3420.0000000000005</v>
      </c>
      <c r="V1439" s="2"/>
      <c r="W1439" s="529"/>
    </row>
    <row r="1440" spans="1:23" ht="14.1" customHeight="1">
      <c r="A1440" s="75">
        <v>1440</v>
      </c>
      <c r="B1440" s="72" t="s">
        <v>43</v>
      </c>
      <c r="C1440" s="539" t="s">
        <v>508</v>
      </c>
      <c r="D1440" s="415" t="s">
        <v>1845</v>
      </c>
      <c r="E1440" s="72" t="s">
        <v>1846</v>
      </c>
      <c r="F1440" s="72" t="s">
        <v>89</v>
      </c>
      <c r="G1440" s="72" t="s">
        <v>1779</v>
      </c>
      <c r="H1440" s="482" t="s">
        <v>196</v>
      </c>
      <c r="I1440" s="537">
        <v>83.2</v>
      </c>
      <c r="J1440" s="526"/>
      <c r="K1440" s="333">
        <f t="shared" si="66"/>
        <v>200</v>
      </c>
      <c r="L1440" s="534">
        <v>200</v>
      </c>
      <c r="M1440" s="540"/>
      <c r="N1440" s="247" t="e">
        <f>IF(L1440="nio",0,IF(L1440&gt;0,L1440*I1440/P1440,0))*VLOOKUP(B1440,'2-Kosten per locatie'!$A$14:$C$31,3,FALSE)</f>
        <v>#DIV/0!</v>
      </c>
      <c r="O1440" s="247">
        <f>IF(M1440&gt;0,M1440*I1440/Q1440,0)*VLOOKUP(B1440,'2-Kosten per locatie'!$A$14:$C$31,3,FALSE)</f>
        <v>0</v>
      </c>
      <c r="P1440" s="334">
        <f>IF(L1440="nio",0,IF(L1440&gt;0,VLOOKUP(F1440,'3-Productie normen'!A:O,VLOOKUP(L1440,'3-Productie normen'!$B$38:$C$48,2,FALSE),FALSE)))*J1440</f>
        <v>0</v>
      </c>
      <c r="Q1440" s="334">
        <f t="shared" si="67"/>
        <v>0</v>
      </c>
      <c r="R1440" s="335" t="str">
        <f>VLOOKUP(F1440,'3-Productie normen'!A:P,16,FALSE)</f>
        <v>L</v>
      </c>
      <c r="S1440" s="335"/>
      <c r="U1440" s="336">
        <f t="shared" si="68"/>
        <v>16640</v>
      </c>
      <c r="V1440" s="2"/>
      <c r="W1440" s="529"/>
    </row>
    <row r="1441" spans="1:23" ht="14.1" customHeight="1">
      <c r="A1441" s="75">
        <v>1441</v>
      </c>
      <c r="B1441" s="72" t="s">
        <v>43</v>
      </c>
      <c r="C1441" s="539" t="s">
        <v>508</v>
      </c>
      <c r="D1441" s="415" t="s">
        <v>1847</v>
      </c>
      <c r="E1441" s="72" t="s">
        <v>1848</v>
      </c>
      <c r="F1441" s="72" t="s">
        <v>80</v>
      </c>
      <c r="G1441" s="72" t="s">
        <v>1779</v>
      </c>
      <c r="H1441" s="482" t="s">
        <v>196</v>
      </c>
      <c r="I1441" s="537">
        <v>58.2</v>
      </c>
      <c r="J1441" s="526"/>
      <c r="K1441" s="333">
        <f t="shared" si="66"/>
        <v>200</v>
      </c>
      <c r="L1441" s="534">
        <v>200</v>
      </c>
      <c r="M1441" s="534"/>
      <c r="N1441" s="247" t="e">
        <f>IF(L1441="nio",0,IF(L1441&gt;0,L1441*I1441/P1441,0))*VLOOKUP(B1441,'2-Kosten per locatie'!$A$14:$C$31,3,FALSE)</f>
        <v>#DIV/0!</v>
      </c>
      <c r="O1441" s="247">
        <f>IF(M1441&gt;0,M1441*I1441/Q1441,0)*VLOOKUP(B1441,'2-Kosten per locatie'!$A$14:$C$31,3,FALSE)</f>
        <v>0</v>
      </c>
      <c r="P1441" s="334">
        <f>IF(L1441="nio",0,IF(L1441&gt;0,VLOOKUP(F1441,'3-Productie normen'!A:O,VLOOKUP(L1441,'3-Productie normen'!$B$38:$C$48,2,FALSE),FALSE)))*J1441</f>
        <v>0</v>
      </c>
      <c r="Q1441" s="334">
        <f t="shared" si="67"/>
        <v>0</v>
      </c>
      <c r="R1441" s="335" t="str">
        <f>VLOOKUP(F1441,'3-Productie normen'!A:P,16,FALSE)</f>
        <v>V</v>
      </c>
      <c r="S1441" s="335"/>
      <c r="U1441" s="336">
        <f t="shared" si="68"/>
        <v>11640</v>
      </c>
      <c r="V1441" s="2"/>
      <c r="W1441" s="529"/>
    </row>
    <row r="1442" spans="1:23" ht="14.1" customHeight="1">
      <c r="A1442" s="75">
        <v>1442</v>
      </c>
      <c r="B1442" s="72" t="s">
        <v>43</v>
      </c>
      <c r="C1442" s="539" t="s">
        <v>508</v>
      </c>
      <c r="D1442" s="415" t="s">
        <v>1849</v>
      </c>
      <c r="E1442" s="72" t="s">
        <v>89</v>
      </c>
      <c r="F1442" s="72" t="s">
        <v>89</v>
      </c>
      <c r="G1442" s="72" t="s">
        <v>1779</v>
      </c>
      <c r="H1442" s="482" t="s">
        <v>196</v>
      </c>
      <c r="I1442" s="537">
        <v>53</v>
      </c>
      <c r="J1442" s="526"/>
      <c r="K1442" s="333">
        <f t="shared" si="66"/>
        <v>200</v>
      </c>
      <c r="L1442" s="534">
        <v>200</v>
      </c>
      <c r="M1442" s="534"/>
      <c r="N1442" s="247" t="e">
        <f>IF(L1442="nio",0,IF(L1442&gt;0,L1442*I1442/P1442,0))*VLOOKUP(B1442,'2-Kosten per locatie'!$A$14:$C$31,3,FALSE)</f>
        <v>#DIV/0!</v>
      </c>
      <c r="O1442" s="247">
        <f>IF(M1442&gt;0,M1442*I1442/Q1442,0)*VLOOKUP(B1442,'2-Kosten per locatie'!$A$14:$C$31,3,FALSE)</f>
        <v>0</v>
      </c>
      <c r="P1442" s="334">
        <f>IF(L1442="nio",0,IF(L1442&gt;0,VLOOKUP(F1442,'3-Productie normen'!A:O,VLOOKUP(L1442,'3-Productie normen'!$B$38:$C$48,2,FALSE),FALSE)))*J1442</f>
        <v>0</v>
      </c>
      <c r="Q1442" s="334">
        <f t="shared" si="67"/>
        <v>0</v>
      </c>
      <c r="R1442" s="335" t="str">
        <f>VLOOKUP(F1442,'3-Productie normen'!A:P,16,FALSE)</f>
        <v>L</v>
      </c>
      <c r="S1442" s="335"/>
      <c r="U1442" s="336">
        <f t="shared" si="68"/>
        <v>10600</v>
      </c>
      <c r="V1442" s="2"/>
      <c r="W1442" s="529"/>
    </row>
    <row r="1443" spans="1:23" ht="14.1" customHeight="1">
      <c r="A1443" s="75">
        <v>1443</v>
      </c>
      <c r="B1443" s="72" t="s">
        <v>43</v>
      </c>
      <c r="C1443" s="539" t="s">
        <v>508</v>
      </c>
      <c r="D1443" s="415" t="s">
        <v>1850</v>
      </c>
      <c r="E1443" s="72" t="s">
        <v>1851</v>
      </c>
      <c r="F1443" s="72" t="s">
        <v>99</v>
      </c>
      <c r="G1443" s="72" t="s">
        <v>1779</v>
      </c>
      <c r="H1443" s="482" t="s">
        <v>196</v>
      </c>
      <c r="I1443" s="537">
        <v>10</v>
      </c>
      <c r="J1443" s="526"/>
      <c r="K1443" s="333">
        <f t="shared" si="66"/>
        <v>200</v>
      </c>
      <c r="L1443" s="534">
        <v>200</v>
      </c>
      <c r="M1443" s="540"/>
      <c r="N1443" s="247" t="e">
        <f>IF(L1443="nio",0,IF(L1443&gt;0,L1443*I1443/P1443,0))*VLOOKUP(B1443,'2-Kosten per locatie'!$A$14:$C$31,3,FALSE)</f>
        <v>#DIV/0!</v>
      </c>
      <c r="O1443" s="247">
        <f>IF(M1443&gt;0,M1443*I1443/Q1443,0)*VLOOKUP(B1443,'2-Kosten per locatie'!$A$14:$C$31,3,FALSE)</f>
        <v>0</v>
      </c>
      <c r="P1443" s="334">
        <f>IF(L1443="nio",0,IF(L1443&gt;0,VLOOKUP(F1443,'3-Productie normen'!A:O,VLOOKUP(L1443,'3-Productie normen'!$B$38:$C$48,2,FALSE),FALSE)))*J1443</f>
        <v>0</v>
      </c>
      <c r="Q1443" s="334">
        <f t="shared" si="67"/>
        <v>0</v>
      </c>
      <c r="R1443" s="335" t="str">
        <f>VLOOKUP(F1443,'3-Productie normen'!A:P,16,FALSE)</f>
        <v>B</v>
      </c>
      <c r="S1443" s="335"/>
      <c r="U1443" s="336">
        <f t="shared" si="68"/>
        <v>2000</v>
      </c>
      <c r="V1443" s="2"/>
      <c r="W1443" s="529"/>
    </row>
    <row r="1444" spans="1:23" ht="14.1" customHeight="1">
      <c r="A1444" s="75">
        <v>1444</v>
      </c>
      <c r="B1444" s="72" t="s">
        <v>43</v>
      </c>
      <c r="C1444" s="539" t="s">
        <v>508</v>
      </c>
      <c r="D1444" s="415" t="s">
        <v>1852</v>
      </c>
      <c r="E1444" s="72" t="s">
        <v>274</v>
      </c>
      <c r="F1444" s="72" t="s">
        <v>80</v>
      </c>
      <c r="G1444" s="72" t="s">
        <v>1779</v>
      </c>
      <c r="H1444" s="482" t="s">
        <v>196</v>
      </c>
      <c r="I1444" s="537">
        <v>20.399999999999999</v>
      </c>
      <c r="J1444" s="526"/>
      <c r="K1444" s="333">
        <f t="shared" si="66"/>
        <v>200</v>
      </c>
      <c r="L1444" s="534">
        <v>200</v>
      </c>
      <c r="M1444" s="534"/>
      <c r="N1444" s="247" t="e">
        <f>IF(L1444="nio",0,IF(L1444&gt;0,L1444*I1444/P1444,0))*VLOOKUP(B1444,'2-Kosten per locatie'!$A$14:$C$31,3,FALSE)</f>
        <v>#DIV/0!</v>
      </c>
      <c r="O1444" s="247">
        <f>IF(M1444&gt;0,M1444*I1444/Q1444,0)*VLOOKUP(B1444,'2-Kosten per locatie'!$A$14:$C$31,3,FALSE)</f>
        <v>0</v>
      </c>
      <c r="P1444" s="334">
        <f>IF(L1444="nio",0,IF(L1444&gt;0,VLOOKUP(F1444,'3-Productie normen'!A:O,VLOOKUP(L1444,'3-Productie normen'!$B$38:$C$48,2,FALSE),FALSE)))*J1444</f>
        <v>0</v>
      </c>
      <c r="Q1444" s="334">
        <f t="shared" si="67"/>
        <v>0</v>
      </c>
      <c r="R1444" s="335" t="str">
        <f>VLOOKUP(F1444,'3-Productie normen'!A:P,16,FALSE)</f>
        <v>V</v>
      </c>
      <c r="S1444" s="335"/>
      <c r="U1444" s="336">
        <f t="shared" si="68"/>
        <v>4079.9999999999995</v>
      </c>
      <c r="V1444" s="2"/>
      <c r="W1444" s="529"/>
    </row>
    <row r="1445" spans="1:23" ht="14.1" customHeight="1">
      <c r="A1445" s="75">
        <v>1445</v>
      </c>
      <c r="B1445" s="72" t="s">
        <v>43</v>
      </c>
      <c r="C1445" s="539" t="s">
        <v>508</v>
      </c>
      <c r="D1445" s="415" t="s">
        <v>1853</v>
      </c>
      <c r="E1445" s="72" t="s">
        <v>89</v>
      </c>
      <c r="F1445" s="72" t="s">
        <v>89</v>
      </c>
      <c r="G1445" s="72" t="s">
        <v>1779</v>
      </c>
      <c r="H1445" s="482" t="s">
        <v>196</v>
      </c>
      <c r="I1445" s="537">
        <v>39.9</v>
      </c>
      <c r="J1445" s="526"/>
      <c r="K1445" s="333">
        <f t="shared" si="66"/>
        <v>200</v>
      </c>
      <c r="L1445" s="534">
        <v>200</v>
      </c>
      <c r="M1445" s="540"/>
      <c r="N1445" s="247" t="e">
        <f>IF(L1445="nio",0,IF(L1445&gt;0,L1445*I1445/P1445,0))*VLOOKUP(B1445,'2-Kosten per locatie'!$A$14:$C$31,3,FALSE)</f>
        <v>#DIV/0!</v>
      </c>
      <c r="O1445" s="247">
        <f>IF(M1445&gt;0,M1445*I1445/Q1445,0)*VLOOKUP(B1445,'2-Kosten per locatie'!$A$14:$C$31,3,FALSE)</f>
        <v>0</v>
      </c>
      <c r="P1445" s="334">
        <f>IF(L1445="nio",0,IF(L1445&gt;0,VLOOKUP(F1445,'3-Productie normen'!A:O,VLOOKUP(L1445,'3-Productie normen'!$B$38:$C$48,2,FALSE),FALSE)))*J1445</f>
        <v>0</v>
      </c>
      <c r="Q1445" s="334">
        <f t="shared" si="67"/>
        <v>0</v>
      </c>
      <c r="R1445" s="335" t="str">
        <f>VLOOKUP(F1445,'3-Productie normen'!A:P,16,FALSE)</f>
        <v>L</v>
      </c>
      <c r="S1445" s="335"/>
      <c r="U1445" s="336">
        <f t="shared" si="68"/>
        <v>7980</v>
      </c>
      <c r="V1445" s="2"/>
      <c r="W1445" s="529"/>
    </row>
    <row r="1446" spans="1:23" ht="14.1" customHeight="1">
      <c r="A1446" s="75">
        <v>1446</v>
      </c>
      <c r="B1446" s="72" t="s">
        <v>43</v>
      </c>
      <c r="C1446" s="539" t="s">
        <v>508</v>
      </c>
      <c r="D1446" s="415" t="s">
        <v>1854</v>
      </c>
      <c r="E1446" s="72" t="s">
        <v>1662</v>
      </c>
      <c r="F1446" s="72" t="s">
        <v>97</v>
      </c>
      <c r="G1446" s="72" t="s">
        <v>207</v>
      </c>
      <c r="H1446" s="482" t="s">
        <v>196</v>
      </c>
      <c r="I1446" s="537">
        <v>25.9</v>
      </c>
      <c r="J1446" s="526"/>
      <c r="K1446" s="333">
        <f t="shared" si="66"/>
        <v>200</v>
      </c>
      <c r="L1446" s="534">
        <v>200</v>
      </c>
      <c r="M1446" s="540"/>
      <c r="N1446" s="247" t="e">
        <f>IF(L1446="nio",0,IF(L1446&gt;0,L1446*I1446/P1446,0))*VLOOKUP(B1446,'2-Kosten per locatie'!$A$14:$C$31,3,FALSE)</f>
        <v>#DIV/0!</v>
      </c>
      <c r="O1446" s="247">
        <f>IF(M1446&gt;0,M1446*I1446/Q1446,0)*VLOOKUP(B1446,'2-Kosten per locatie'!$A$14:$C$31,3,FALSE)</f>
        <v>0</v>
      </c>
      <c r="P1446" s="334">
        <f>IF(L1446="nio",0,IF(L1446&gt;0,VLOOKUP(F1446,'3-Productie normen'!A:O,VLOOKUP(L1446,'3-Productie normen'!$B$38:$C$48,2,FALSE),FALSE)))*J1446</f>
        <v>0</v>
      </c>
      <c r="Q1446" s="334">
        <f t="shared" si="67"/>
        <v>0</v>
      </c>
      <c r="R1446" s="335" t="str">
        <f>VLOOKUP(F1446,'3-Productie normen'!A:P,16,FALSE)</f>
        <v>V</v>
      </c>
      <c r="S1446" s="335"/>
      <c r="U1446" s="336">
        <f t="shared" si="68"/>
        <v>5180</v>
      </c>
      <c r="V1446" s="2"/>
      <c r="W1446" s="529"/>
    </row>
    <row r="1447" spans="1:23" ht="14.1" customHeight="1">
      <c r="A1447" s="75">
        <v>1447</v>
      </c>
      <c r="B1447" s="72" t="s">
        <v>43</v>
      </c>
      <c r="C1447" s="539" t="s">
        <v>508</v>
      </c>
      <c r="D1447" s="415" t="s">
        <v>1855</v>
      </c>
      <c r="E1447" s="72" t="s">
        <v>197</v>
      </c>
      <c r="F1447" s="72" t="s">
        <v>86</v>
      </c>
      <c r="G1447" s="72" t="s">
        <v>1779</v>
      </c>
      <c r="H1447" s="482" t="s">
        <v>196</v>
      </c>
      <c r="I1447" s="537">
        <v>49.9</v>
      </c>
      <c r="J1447" s="526"/>
      <c r="K1447" s="333">
        <f t="shared" si="66"/>
        <v>200</v>
      </c>
      <c r="L1447" s="534">
        <v>200</v>
      </c>
      <c r="M1447" s="540"/>
      <c r="N1447" s="247" t="e">
        <f>IF(L1447="nio",0,IF(L1447&gt;0,L1447*I1447/P1447,0))*VLOOKUP(B1447,'2-Kosten per locatie'!$A$14:$C$31,3,FALSE)</f>
        <v>#DIV/0!</v>
      </c>
      <c r="O1447" s="247">
        <f>IF(M1447&gt;0,M1447*I1447/Q1447,0)*VLOOKUP(B1447,'2-Kosten per locatie'!$A$14:$C$31,3,FALSE)</f>
        <v>0</v>
      </c>
      <c r="P1447" s="334">
        <f>IF(L1447="nio",0,IF(L1447&gt;0,VLOOKUP(F1447,'3-Productie normen'!A:O,VLOOKUP(L1447,'3-Productie normen'!$B$38:$C$48,2,FALSE),FALSE)))*J1447</f>
        <v>0</v>
      </c>
      <c r="Q1447" s="334">
        <f t="shared" si="67"/>
        <v>0</v>
      </c>
      <c r="R1447" s="335" t="str">
        <f>VLOOKUP(F1447,'3-Productie normen'!A:P,16,FALSE)</f>
        <v>V</v>
      </c>
      <c r="S1447" s="335"/>
      <c r="U1447" s="336">
        <f t="shared" si="68"/>
        <v>9980</v>
      </c>
      <c r="V1447" s="2"/>
      <c r="W1447" s="529"/>
    </row>
    <row r="1448" spans="1:23" ht="14.1" customHeight="1">
      <c r="A1448" s="75">
        <v>1448</v>
      </c>
      <c r="B1448" s="72" t="s">
        <v>43</v>
      </c>
      <c r="C1448" s="539" t="s">
        <v>508</v>
      </c>
      <c r="D1448" s="415" t="s">
        <v>1856</v>
      </c>
      <c r="E1448" s="72" t="s">
        <v>1710</v>
      </c>
      <c r="F1448" s="72" t="s">
        <v>95</v>
      </c>
      <c r="G1448" s="72" t="s">
        <v>186</v>
      </c>
      <c r="H1448" s="482" t="s">
        <v>187</v>
      </c>
      <c r="I1448" s="537">
        <v>12.5</v>
      </c>
      <c r="J1448" s="526"/>
      <c r="K1448" s="333">
        <f t="shared" si="66"/>
        <v>200</v>
      </c>
      <c r="L1448" s="534">
        <v>200</v>
      </c>
      <c r="M1448" s="540"/>
      <c r="N1448" s="247" t="e">
        <f>IF(L1448="nio",0,IF(L1448&gt;0,L1448*I1448/P1448,0))*VLOOKUP(B1448,'2-Kosten per locatie'!$A$14:$C$31,3,FALSE)</f>
        <v>#DIV/0!</v>
      </c>
      <c r="O1448" s="247">
        <f>IF(M1448&gt;0,M1448*I1448/Q1448,0)*VLOOKUP(B1448,'2-Kosten per locatie'!$A$14:$C$31,3,FALSE)</f>
        <v>0</v>
      </c>
      <c r="P1448" s="334">
        <f>IF(L1448="nio",0,IF(L1448&gt;0,VLOOKUP(F1448,'3-Productie normen'!A:O,VLOOKUP(L1448,'3-Productie normen'!$B$38:$C$48,2,FALSE),FALSE)))*J1448</f>
        <v>0</v>
      </c>
      <c r="Q1448" s="334">
        <f t="shared" si="67"/>
        <v>0</v>
      </c>
      <c r="R1448" s="335" t="str">
        <f>VLOOKUP(F1448,'3-Productie normen'!A:P,16,FALSE)</f>
        <v>S</v>
      </c>
      <c r="S1448" s="335"/>
      <c r="U1448" s="336">
        <f t="shared" si="68"/>
        <v>2500</v>
      </c>
      <c r="V1448" s="2"/>
      <c r="W1448" s="529"/>
    </row>
    <row r="1449" spans="1:23" ht="14.1" customHeight="1">
      <c r="A1449" s="75">
        <v>1449</v>
      </c>
      <c r="B1449" s="72" t="s">
        <v>43</v>
      </c>
      <c r="C1449" s="539" t="s">
        <v>508</v>
      </c>
      <c r="D1449" s="415" t="s">
        <v>1857</v>
      </c>
      <c r="E1449" s="72" t="s">
        <v>1714</v>
      </c>
      <c r="F1449" s="72" t="s">
        <v>95</v>
      </c>
      <c r="G1449" s="72" t="s">
        <v>186</v>
      </c>
      <c r="H1449" s="482" t="s">
        <v>187</v>
      </c>
      <c r="I1449" s="537">
        <v>16.5</v>
      </c>
      <c r="J1449" s="526"/>
      <c r="K1449" s="333">
        <f t="shared" si="66"/>
        <v>200</v>
      </c>
      <c r="L1449" s="534">
        <v>200</v>
      </c>
      <c r="M1449" s="540"/>
      <c r="N1449" s="247" t="e">
        <f>IF(L1449="nio",0,IF(L1449&gt;0,L1449*I1449/P1449,0))*VLOOKUP(B1449,'2-Kosten per locatie'!$A$14:$C$31,3,FALSE)</f>
        <v>#DIV/0!</v>
      </c>
      <c r="O1449" s="247">
        <f>IF(M1449&gt;0,M1449*I1449/Q1449,0)*VLOOKUP(B1449,'2-Kosten per locatie'!$A$14:$C$31,3,FALSE)</f>
        <v>0</v>
      </c>
      <c r="P1449" s="334">
        <f>IF(L1449="nio",0,IF(L1449&gt;0,VLOOKUP(F1449,'3-Productie normen'!A:O,VLOOKUP(L1449,'3-Productie normen'!$B$38:$C$48,2,FALSE),FALSE)))*J1449</f>
        <v>0</v>
      </c>
      <c r="Q1449" s="334">
        <f t="shared" si="67"/>
        <v>0</v>
      </c>
      <c r="R1449" s="335" t="str">
        <f>VLOOKUP(F1449,'3-Productie normen'!A:P,16,FALSE)</f>
        <v>S</v>
      </c>
      <c r="S1449" s="335"/>
      <c r="U1449" s="336">
        <f t="shared" si="68"/>
        <v>3300</v>
      </c>
      <c r="V1449" s="2"/>
      <c r="W1449" s="529"/>
    </row>
    <row r="1450" spans="1:23" ht="14.1" customHeight="1">
      <c r="A1450" s="75">
        <v>1450</v>
      </c>
      <c r="B1450" s="72" t="s">
        <v>43</v>
      </c>
      <c r="C1450" s="539" t="s">
        <v>508</v>
      </c>
      <c r="D1450" s="415" t="s">
        <v>1858</v>
      </c>
      <c r="E1450" s="72" t="s">
        <v>190</v>
      </c>
      <c r="F1450" s="300" t="s">
        <v>100</v>
      </c>
      <c r="G1450" s="72"/>
      <c r="H1450" s="482" t="s">
        <v>196</v>
      </c>
      <c r="I1450" s="537">
        <v>1.8</v>
      </c>
      <c r="J1450" s="526"/>
      <c r="K1450" s="333">
        <f t="shared" si="66"/>
        <v>0</v>
      </c>
      <c r="L1450" s="534" t="s">
        <v>147</v>
      </c>
      <c r="M1450" s="540"/>
      <c r="N1450" s="247">
        <f>IF(L1450="nio",0,IF(L1450&gt;0,L1450*I1450/P1450,0))*VLOOKUP(B1450,'2-Kosten per locatie'!$A$14:$C$31,3,FALSE)</f>
        <v>0</v>
      </c>
      <c r="O1450" s="247">
        <f>IF(M1450&gt;0,M1450*I1450/Q1450,0)*VLOOKUP(B1450,'2-Kosten per locatie'!$A$14:$C$31,3,FALSE)</f>
        <v>0</v>
      </c>
      <c r="P1450" s="334">
        <f>IF(L1450="nio",0,IF(L1450&gt;0,VLOOKUP(F1450,'3-Productie normen'!A:O,VLOOKUP(L1450,'3-Productie normen'!$B$38:$C$48,2,FALSE),FALSE)))*J1450</f>
        <v>0</v>
      </c>
      <c r="Q1450" s="334">
        <f t="shared" si="67"/>
        <v>0</v>
      </c>
      <c r="R1450" s="335" t="str">
        <f>VLOOKUP(F1450,'3-Productie normen'!A:P,16,FALSE)</f>
        <v>nvt</v>
      </c>
      <c r="S1450" s="335"/>
      <c r="U1450" s="336">
        <f t="shared" si="68"/>
        <v>0</v>
      </c>
      <c r="V1450" s="2"/>
      <c r="W1450" s="529"/>
    </row>
    <row r="1451" spans="1:23" ht="14.1" customHeight="1">
      <c r="A1451" s="75">
        <v>1451</v>
      </c>
      <c r="B1451" s="72" t="s">
        <v>43</v>
      </c>
      <c r="C1451" s="539" t="s">
        <v>508</v>
      </c>
      <c r="D1451" s="415" t="s">
        <v>1859</v>
      </c>
      <c r="E1451" s="72" t="s">
        <v>299</v>
      </c>
      <c r="F1451" s="300" t="s">
        <v>100</v>
      </c>
      <c r="G1451" s="72"/>
      <c r="H1451" s="482" t="s">
        <v>196</v>
      </c>
      <c r="I1451" s="537">
        <v>4.3</v>
      </c>
      <c r="J1451" s="526"/>
      <c r="K1451" s="333">
        <f t="shared" si="66"/>
        <v>0</v>
      </c>
      <c r="L1451" s="534" t="s">
        <v>147</v>
      </c>
      <c r="M1451" s="540"/>
      <c r="N1451" s="247">
        <f>IF(L1451="nio",0,IF(L1451&gt;0,L1451*I1451/P1451,0))*VLOOKUP(B1451,'2-Kosten per locatie'!$A$14:$C$31,3,FALSE)</f>
        <v>0</v>
      </c>
      <c r="O1451" s="247">
        <f>IF(M1451&gt;0,M1451*I1451/Q1451,0)*VLOOKUP(B1451,'2-Kosten per locatie'!$A$14:$C$31,3,FALSE)</f>
        <v>0</v>
      </c>
      <c r="P1451" s="334">
        <f>IF(L1451="nio",0,IF(L1451&gt;0,VLOOKUP(F1451,'3-Productie normen'!A:O,VLOOKUP(L1451,'3-Productie normen'!$B$38:$C$48,2,FALSE),FALSE)))*J1451</f>
        <v>0</v>
      </c>
      <c r="Q1451" s="334">
        <f t="shared" si="67"/>
        <v>0</v>
      </c>
      <c r="R1451" s="335" t="str">
        <f>VLOOKUP(F1451,'3-Productie normen'!A:P,16,FALSE)</f>
        <v>nvt</v>
      </c>
      <c r="S1451" s="335"/>
      <c r="U1451" s="336">
        <f t="shared" si="68"/>
        <v>0</v>
      </c>
      <c r="V1451" s="2"/>
      <c r="W1451" s="529"/>
    </row>
    <row r="1452" spans="1:23" ht="14.1" customHeight="1">
      <c r="A1452" s="75">
        <v>1452</v>
      </c>
      <c r="B1452" s="72" t="s">
        <v>43</v>
      </c>
      <c r="C1452" s="539" t="s">
        <v>508</v>
      </c>
      <c r="D1452" s="415" t="s">
        <v>1860</v>
      </c>
      <c r="E1452" s="72" t="s">
        <v>197</v>
      </c>
      <c r="F1452" s="72" t="s">
        <v>86</v>
      </c>
      <c r="G1452" s="72" t="s">
        <v>1779</v>
      </c>
      <c r="H1452" s="482" t="s">
        <v>196</v>
      </c>
      <c r="I1452" s="537">
        <v>6.4</v>
      </c>
      <c r="J1452" s="526"/>
      <c r="K1452" s="333">
        <f t="shared" si="66"/>
        <v>200</v>
      </c>
      <c r="L1452" s="534">
        <v>200</v>
      </c>
      <c r="M1452" s="540"/>
      <c r="N1452" s="247" t="e">
        <f>IF(L1452="nio",0,IF(L1452&gt;0,L1452*I1452/P1452,0))*VLOOKUP(B1452,'2-Kosten per locatie'!$A$14:$C$31,3,FALSE)</f>
        <v>#DIV/0!</v>
      </c>
      <c r="O1452" s="247">
        <f>IF(M1452&gt;0,M1452*I1452/Q1452,0)*VLOOKUP(B1452,'2-Kosten per locatie'!$A$14:$C$31,3,FALSE)</f>
        <v>0</v>
      </c>
      <c r="P1452" s="334">
        <f>IF(L1452="nio",0,IF(L1452&gt;0,VLOOKUP(F1452,'3-Productie normen'!A:O,VLOOKUP(L1452,'3-Productie normen'!$B$38:$C$48,2,FALSE),FALSE)))*J1452</f>
        <v>0</v>
      </c>
      <c r="Q1452" s="334">
        <f t="shared" si="67"/>
        <v>0</v>
      </c>
      <c r="R1452" s="335" t="str">
        <f>VLOOKUP(F1452,'3-Productie normen'!A:P,16,FALSE)</f>
        <v>V</v>
      </c>
      <c r="S1452" s="335"/>
      <c r="U1452" s="336">
        <f t="shared" si="68"/>
        <v>1280</v>
      </c>
      <c r="V1452" s="2"/>
      <c r="W1452" s="529"/>
    </row>
    <row r="1453" spans="1:23" ht="14.1" customHeight="1">
      <c r="A1453" s="75">
        <v>1453</v>
      </c>
      <c r="B1453" s="72" t="s">
        <v>43</v>
      </c>
      <c r="C1453" s="539" t="s">
        <v>508</v>
      </c>
      <c r="D1453" s="415" t="s">
        <v>1861</v>
      </c>
      <c r="E1453" s="72" t="s">
        <v>1787</v>
      </c>
      <c r="F1453" s="300" t="s">
        <v>100</v>
      </c>
      <c r="G1453" s="72"/>
      <c r="H1453" s="482" t="s">
        <v>196</v>
      </c>
      <c r="I1453" s="537">
        <v>3.2</v>
      </c>
      <c r="J1453" s="526"/>
      <c r="K1453" s="333">
        <f t="shared" si="66"/>
        <v>0</v>
      </c>
      <c r="L1453" s="534" t="s">
        <v>147</v>
      </c>
      <c r="M1453" s="540"/>
      <c r="N1453" s="247">
        <f>IF(L1453="nio",0,IF(L1453&gt;0,L1453*I1453/P1453,0))*VLOOKUP(B1453,'2-Kosten per locatie'!$A$14:$C$31,3,FALSE)</f>
        <v>0</v>
      </c>
      <c r="O1453" s="247">
        <f>IF(M1453&gt;0,M1453*I1453/Q1453,0)*VLOOKUP(B1453,'2-Kosten per locatie'!$A$14:$C$31,3,FALSE)</f>
        <v>0</v>
      </c>
      <c r="P1453" s="334">
        <f>IF(L1453="nio",0,IF(L1453&gt;0,VLOOKUP(F1453,'3-Productie normen'!A:O,VLOOKUP(L1453,'3-Productie normen'!$B$38:$C$48,2,FALSE),FALSE)))*J1453</f>
        <v>0</v>
      </c>
      <c r="Q1453" s="334">
        <f t="shared" si="67"/>
        <v>0</v>
      </c>
      <c r="R1453" s="335" t="str">
        <f>VLOOKUP(F1453,'3-Productie normen'!A:P,16,FALSE)</f>
        <v>nvt</v>
      </c>
      <c r="S1453" s="335"/>
      <c r="U1453" s="336">
        <f t="shared" si="68"/>
        <v>0</v>
      </c>
      <c r="V1453" s="2"/>
      <c r="W1453" s="529"/>
    </row>
    <row r="1454" spans="1:23" ht="14.1" customHeight="1">
      <c r="A1454" s="75">
        <v>1454</v>
      </c>
      <c r="B1454" s="72" t="s">
        <v>43</v>
      </c>
      <c r="C1454" s="539" t="s">
        <v>508</v>
      </c>
      <c r="D1454" s="415" t="s">
        <v>1862</v>
      </c>
      <c r="E1454" s="72" t="s">
        <v>1789</v>
      </c>
      <c r="F1454" s="300" t="s">
        <v>100</v>
      </c>
      <c r="G1454" s="72"/>
      <c r="H1454" s="482" t="s">
        <v>196</v>
      </c>
      <c r="I1454" s="537">
        <v>5.5</v>
      </c>
      <c r="J1454" s="526"/>
      <c r="K1454" s="333">
        <f t="shared" si="66"/>
        <v>0</v>
      </c>
      <c r="L1454" s="534" t="s">
        <v>147</v>
      </c>
      <c r="M1454" s="540"/>
      <c r="N1454" s="247">
        <f>IF(L1454="nio",0,IF(L1454&gt;0,L1454*I1454/P1454,0))*VLOOKUP(B1454,'2-Kosten per locatie'!$A$14:$C$31,3,FALSE)</f>
        <v>0</v>
      </c>
      <c r="O1454" s="247">
        <f>IF(M1454&gt;0,M1454*I1454/Q1454,0)*VLOOKUP(B1454,'2-Kosten per locatie'!$A$14:$C$31,3,FALSE)</f>
        <v>0</v>
      </c>
      <c r="P1454" s="334">
        <f>IF(L1454="nio",0,IF(L1454&gt;0,VLOOKUP(F1454,'3-Productie normen'!A:O,VLOOKUP(L1454,'3-Productie normen'!$B$38:$C$48,2,FALSE),FALSE)))*J1454</f>
        <v>0</v>
      </c>
      <c r="Q1454" s="334">
        <f t="shared" si="67"/>
        <v>0</v>
      </c>
      <c r="R1454" s="335" t="str">
        <f>VLOOKUP(F1454,'3-Productie normen'!A:P,16,FALSE)</f>
        <v>nvt</v>
      </c>
      <c r="S1454" s="335"/>
      <c r="U1454" s="336">
        <f t="shared" si="68"/>
        <v>0</v>
      </c>
      <c r="V1454" s="2"/>
      <c r="W1454" s="529"/>
    </row>
    <row r="1455" spans="1:23" ht="14.1" customHeight="1">
      <c r="A1455" s="75">
        <v>1455</v>
      </c>
      <c r="B1455" s="72" t="s">
        <v>43</v>
      </c>
      <c r="C1455" s="539" t="s">
        <v>508</v>
      </c>
      <c r="D1455" s="415" t="s">
        <v>1863</v>
      </c>
      <c r="E1455" s="72" t="s">
        <v>436</v>
      </c>
      <c r="F1455" s="488" t="s">
        <v>99</v>
      </c>
      <c r="G1455" s="72" t="s">
        <v>1779</v>
      </c>
      <c r="H1455" s="482" t="s">
        <v>196</v>
      </c>
      <c r="I1455" s="537">
        <v>26.2</v>
      </c>
      <c r="J1455" s="526"/>
      <c r="K1455" s="333">
        <f t="shared" si="66"/>
        <v>200</v>
      </c>
      <c r="L1455" s="534">
        <v>200</v>
      </c>
      <c r="M1455" s="540"/>
      <c r="N1455" s="247" t="e">
        <f>IF(L1455="nio",0,IF(L1455&gt;0,L1455*I1455/P1455,0))*VLOOKUP(B1455,'2-Kosten per locatie'!$A$14:$C$31,3,FALSE)</f>
        <v>#DIV/0!</v>
      </c>
      <c r="O1455" s="247">
        <f>IF(M1455&gt;0,M1455*I1455/Q1455,0)*VLOOKUP(B1455,'2-Kosten per locatie'!$A$14:$C$31,3,FALSE)</f>
        <v>0</v>
      </c>
      <c r="P1455" s="334">
        <f>IF(L1455="nio",0,IF(L1455&gt;0,VLOOKUP(F1455,'3-Productie normen'!A:O,VLOOKUP(L1455,'3-Productie normen'!$B$38:$C$48,2,FALSE),FALSE)))*J1455</f>
        <v>0</v>
      </c>
      <c r="Q1455" s="334">
        <f t="shared" si="67"/>
        <v>0</v>
      </c>
      <c r="R1455" s="335" t="str">
        <f>VLOOKUP(F1455,'3-Productie normen'!A:P,16,FALSE)</f>
        <v>B</v>
      </c>
      <c r="S1455" s="335"/>
      <c r="U1455" s="336">
        <f t="shared" si="68"/>
        <v>5240</v>
      </c>
      <c r="V1455" s="2"/>
      <c r="W1455" s="529"/>
    </row>
    <row r="1456" spans="1:23" ht="14.1" customHeight="1">
      <c r="A1456" s="75">
        <v>1456</v>
      </c>
      <c r="B1456" s="72" t="s">
        <v>43</v>
      </c>
      <c r="C1456" s="539" t="s">
        <v>508</v>
      </c>
      <c r="D1456" s="415" t="s">
        <v>1864</v>
      </c>
      <c r="E1456" s="72" t="s">
        <v>89</v>
      </c>
      <c r="F1456" s="72" t="s">
        <v>89</v>
      </c>
      <c r="G1456" s="72" t="s">
        <v>1779</v>
      </c>
      <c r="H1456" s="482" t="s">
        <v>196</v>
      </c>
      <c r="I1456" s="537">
        <v>53.6</v>
      </c>
      <c r="J1456" s="526"/>
      <c r="K1456" s="333">
        <f t="shared" si="66"/>
        <v>200</v>
      </c>
      <c r="L1456" s="534">
        <v>200</v>
      </c>
      <c r="M1456" s="540"/>
      <c r="N1456" s="247" t="e">
        <f>IF(L1456="nio",0,IF(L1456&gt;0,L1456*I1456/P1456,0))*VLOOKUP(B1456,'2-Kosten per locatie'!$A$14:$C$31,3,FALSE)</f>
        <v>#DIV/0!</v>
      </c>
      <c r="O1456" s="247">
        <f>IF(M1456&gt;0,M1456*I1456/Q1456,0)*VLOOKUP(B1456,'2-Kosten per locatie'!$A$14:$C$31,3,FALSE)</f>
        <v>0</v>
      </c>
      <c r="P1456" s="334">
        <f>IF(L1456="nio",0,IF(L1456&gt;0,VLOOKUP(F1456,'3-Productie normen'!A:O,VLOOKUP(L1456,'3-Productie normen'!$B$38:$C$48,2,FALSE),FALSE)))*J1456</f>
        <v>0</v>
      </c>
      <c r="Q1456" s="334">
        <f t="shared" si="67"/>
        <v>0</v>
      </c>
      <c r="R1456" s="335" t="str">
        <f>VLOOKUP(F1456,'3-Productie normen'!A:P,16,FALSE)</f>
        <v>L</v>
      </c>
      <c r="S1456" s="335"/>
      <c r="U1456" s="336">
        <f t="shared" si="68"/>
        <v>10720</v>
      </c>
      <c r="V1456" s="2"/>
      <c r="W1456" s="529"/>
    </row>
    <row r="1457" spans="1:23" ht="14.1" customHeight="1">
      <c r="A1457" s="75">
        <v>1457</v>
      </c>
      <c r="B1457" s="72" t="s">
        <v>43</v>
      </c>
      <c r="C1457" s="539" t="s">
        <v>508</v>
      </c>
      <c r="D1457" s="415" t="s">
        <v>1865</v>
      </c>
      <c r="E1457" s="72" t="s">
        <v>197</v>
      </c>
      <c r="F1457" s="72" t="s">
        <v>86</v>
      </c>
      <c r="G1457" s="72" t="s">
        <v>1779</v>
      </c>
      <c r="H1457" s="482" t="s">
        <v>196</v>
      </c>
      <c r="I1457" s="537">
        <v>10.6</v>
      </c>
      <c r="J1457" s="526"/>
      <c r="K1457" s="333">
        <f t="shared" si="66"/>
        <v>200</v>
      </c>
      <c r="L1457" s="534">
        <v>200</v>
      </c>
      <c r="M1457" s="540"/>
      <c r="N1457" s="247" t="e">
        <f>IF(L1457="nio",0,IF(L1457&gt;0,L1457*I1457/P1457,0))*VLOOKUP(B1457,'2-Kosten per locatie'!$A$14:$C$31,3,FALSE)</f>
        <v>#DIV/0!</v>
      </c>
      <c r="O1457" s="247">
        <f>IF(M1457&gt;0,M1457*I1457/Q1457,0)*VLOOKUP(B1457,'2-Kosten per locatie'!$A$14:$C$31,3,FALSE)</f>
        <v>0</v>
      </c>
      <c r="P1457" s="334">
        <f>IF(L1457="nio",0,IF(L1457&gt;0,VLOOKUP(F1457,'3-Productie normen'!A:O,VLOOKUP(L1457,'3-Productie normen'!$B$38:$C$48,2,FALSE),FALSE)))*J1457</f>
        <v>0</v>
      </c>
      <c r="Q1457" s="334">
        <f t="shared" si="67"/>
        <v>0</v>
      </c>
      <c r="R1457" s="335" t="str">
        <f>VLOOKUP(F1457,'3-Productie normen'!A:P,16,FALSE)</f>
        <v>V</v>
      </c>
      <c r="S1457" s="335"/>
      <c r="U1457" s="336">
        <f t="shared" si="68"/>
        <v>2120</v>
      </c>
      <c r="V1457" s="2"/>
      <c r="W1457" s="529"/>
    </row>
    <row r="1458" spans="1:23" ht="14.1" customHeight="1">
      <c r="A1458" s="75">
        <v>1458</v>
      </c>
      <c r="B1458" s="72" t="s">
        <v>43</v>
      </c>
      <c r="C1458" s="539" t="s">
        <v>508</v>
      </c>
      <c r="D1458" s="415" t="s">
        <v>1866</v>
      </c>
      <c r="E1458" s="72" t="s">
        <v>1867</v>
      </c>
      <c r="F1458" s="300" t="s">
        <v>100</v>
      </c>
      <c r="G1458" s="72"/>
      <c r="H1458" s="482" t="s">
        <v>196</v>
      </c>
      <c r="I1458" s="537">
        <v>19</v>
      </c>
      <c r="J1458" s="526"/>
      <c r="K1458" s="333">
        <f t="shared" si="66"/>
        <v>0</v>
      </c>
      <c r="L1458" s="534" t="s">
        <v>147</v>
      </c>
      <c r="M1458" s="540"/>
      <c r="N1458" s="247">
        <f>IF(L1458="nio",0,IF(L1458&gt;0,L1458*I1458/P1458,0))*VLOOKUP(B1458,'2-Kosten per locatie'!$A$14:$C$31,3,FALSE)</f>
        <v>0</v>
      </c>
      <c r="O1458" s="247">
        <f>IF(M1458&gt;0,M1458*I1458/Q1458,0)*VLOOKUP(B1458,'2-Kosten per locatie'!$A$14:$C$31,3,FALSE)</f>
        <v>0</v>
      </c>
      <c r="P1458" s="334">
        <f>IF(L1458="nio",0,IF(L1458&gt;0,VLOOKUP(F1458,'3-Productie normen'!A:O,VLOOKUP(L1458,'3-Productie normen'!$B$38:$C$48,2,FALSE),FALSE)))*J1458</f>
        <v>0</v>
      </c>
      <c r="Q1458" s="334">
        <f t="shared" si="67"/>
        <v>0</v>
      </c>
      <c r="R1458" s="335" t="str">
        <f>VLOOKUP(F1458,'3-Productie normen'!A:P,16,FALSE)</f>
        <v>nvt</v>
      </c>
      <c r="S1458" s="335"/>
      <c r="U1458" s="336">
        <f t="shared" si="68"/>
        <v>0</v>
      </c>
      <c r="V1458" s="2"/>
      <c r="W1458" s="529"/>
    </row>
    <row r="1459" spans="1:23" ht="14.1" customHeight="1">
      <c r="A1459" s="75">
        <v>1459</v>
      </c>
      <c r="B1459" s="72" t="s">
        <v>43</v>
      </c>
      <c r="C1459" s="539" t="s">
        <v>508</v>
      </c>
      <c r="D1459" s="415" t="s">
        <v>1868</v>
      </c>
      <c r="E1459" s="72" t="s">
        <v>1869</v>
      </c>
      <c r="F1459" s="72" t="s">
        <v>76</v>
      </c>
      <c r="G1459" s="72" t="s">
        <v>1779</v>
      </c>
      <c r="H1459" s="482" t="s">
        <v>196</v>
      </c>
      <c r="I1459" s="537">
        <v>179</v>
      </c>
      <c r="J1459" s="526"/>
      <c r="K1459" s="333">
        <f t="shared" si="66"/>
        <v>120</v>
      </c>
      <c r="L1459" s="534">
        <v>120</v>
      </c>
      <c r="M1459" s="540"/>
      <c r="N1459" s="247" t="e">
        <f>IF(L1459="nio",0,IF(L1459&gt;0,L1459*I1459/P1459,0))*VLOOKUP(B1459,'2-Kosten per locatie'!$A$14:$C$31,3,FALSE)</f>
        <v>#DIV/0!</v>
      </c>
      <c r="O1459" s="247">
        <f>IF(M1459&gt;0,M1459*I1459/Q1459,0)*VLOOKUP(B1459,'2-Kosten per locatie'!$A$14:$C$31,3,FALSE)</f>
        <v>0</v>
      </c>
      <c r="P1459" s="334">
        <f>IF(L1459="nio",0,IF(L1459&gt;0,VLOOKUP(F1459,'3-Productie normen'!A:O,VLOOKUP(L1459,'3-Productie normen'!$B$38:$C$48,2,FALSE),FALSE)))*J1459</f>
        <v>0</v>
      </c>
      <c r="Q1459" s="334">
        <f t="shared" si="67"/>
        <v>0</v>
      </c>
      <c r="R1459" s="335" t="str">
        <f>VLOOKUP(F1459,'3-Productie normen'!A:P,16,FALSE)</f>
        <v>B</v>
      </c>
      <c r="S1459" s="335"/>
      <c r="U1459" s="336">
        <f t="shared" si="68"/>
        <v>21480</v>
      </c>
      <c r="V1459" s="2"/>
      <c r="W1459" s="529"/>
    </row>
    <row r="1460" spans="1:23" ht="14.1" customHeight="1">
      <c r="A1460" s="75">
        <v>1460</v>
      </c>
      <c r="B1460" s="72" t="s">
        <v>43</v>
      </c>
      <c r="C1460" s="539" t="s">
        <v>508</v>
      </c>
      <c r="D1460" s="415" t="s">
        <v>1870</v>
      </c>
      <c r="E1460" s="72" t="s">
        <v>141</v>
      </c>
      <c r="F1460" s="485" t="s">
        <v>99</v>
      </c>
      <c r="G1460" s="72" t="s">
        <v>1779</v>
      </c>
      <c r="H1460" s="482" t="s">
        <v>196</v>
      </c>
      <c r="I1460" s="537">
        <v>13.3</v>
      </c>
      <c r="J1460" s="526"/>
      <c r="K1460" s="333">
        <f t="shared" si="66"/>
        <v>200</v>
      </c>
      <c r="L1460" s="534">
        <v>200</v>
      </c>
      <c r="M1460" s="540"/>
      <c r="N1460" s="247" t="e">
        <f>IF(L1460="nio",0,IF(L1460&gt;0,L1460*I1460/P1460,0))*VLOOKUP(B1460,'2-Kosten per locatie'!$A$14:$C$31,3,FALSE)</f>
        <v>#DIV/0!</v>
      </c>
      <c r="O1460" s="247">
        <f>IF(M1460&gt;0,M1460*I1460/Q1460,0)*VLOOKUP(B1460,'2-Kosten per locatie'!$A$14:$C$31,3,FALSE)</f>
        <v>0</v>
      </c>
      <c r="P1460" s="334">
        <f>IF(L1460="nio",0,IF(L1460&gt;0,VLOOKUP(F1460,'3-Productie normen'!A:O,VLOOKUP(L1460,'3-Productie normen'!$B$38:$C$48,2,FALSE),FALSE)))*J1460</f>
        <v>0</v>
      </c>
      <c r="Q1460" s="334">
        <f t="shared" si="67"/>
        <v>0</v>
      </c>
      <c r="R1460" s="335" t="str">
        <f>VLOOKUP(F1460,'3-Productie normen'!A:P,16,FALSE)</f>
        <v>B</v>
      </c>
      <c r="S1460" s="335"/>
      <c r="U1460" s="336">
        <f t="shared" si="68"/>
        <v>2660</v>
      </c>
      <c r="V1460" s="2"/>
      <c r="W1460" s="529"/>
    </row>
    <row r="1461" spans="1:23" ht="14.1" customHeight="1">
      <c r="A1461" s="75">
        <v>1461</v>
      </c>
      <c r="B1461" s="72" t="s">
        <v>43</v>
      </c>
      <c r="C1461" s="539" t="s">
        <v>508</v>
      </c>
      <c r="D1461" s="415" t="s">
        <v>1871</v>
      </c>
      <c r="E1461" s="72" t="s">
        <v>141</v>
      </c>
      <c r="F1461" s="485" t="s">
        <v>99</v>
      </c>
      <c r="G1461" s="72" t="s">
        <v>1779</v>
      </c>
      <c r="H1461" s="482" t="s">
        <v>196</v>
      </c>
      <c r="I1461" s="537">
        <v>13.3</v>
      </c>
      <c r="J1461" s="526"/>
      <c r="K1461" s="333">
        <f t="shared" si="66"/>
        <v>200</v>
      </c>
      <c r="L1461" s="534">
        <v>200</v>
      </c>
      <c r="M1461" s="540"/>
      <c r="N1461" s="247" t="e">
        <f>IF(L1461="nio",0,IF(L1461&gt;0,L1461*I1461/P1461,0))*VLOOKUP(B1461,'2-Kosten per locatie'!$A$14:$C$31,3,FALSE)</f>
        <v>#DIV/0!</v>
      </c>
      <c r="O1461" s="247">
        <f>IF(M1461&gt;0,M1461*I1461/Q1461,0)*VLOOKUP(B1461,'2-Kosten per locatie'!$A$14:$C$31,3,FALSE)</f>
        <v>0</v>
      </c>
      <c r="P1461" s="334">
        <f>IF(L1461="nio",0,IF(L1461&gt;0,VLOOKUP(F1461,'3-Productie normen'!A:O,VLOOKUP(L1461,'3-Productie normen'!$B$38:$C$48,2,FALSE),FALSE)))*J1461</f>
        <v>0</v>
      </c>
      <c r="Q1461" s="334">
        <f t="shared" si="67"/>
        <v>0</v>
      </c>
      <c r="R1461" s="335" t="str">
        <f>VLOOKUP(F1461,'3-Productie normen'!A:P,16,FALSE)</f>
        <v>B</v>
      </c>
      <c r="S1461" s="335"/>
      <c r="U1461" s="336">
        <f t="shared" si="68"/>
        <v>2660</v>
      </c>
      <c r="V1461" s="2"/>
      <c r="W1461" s="529"/>
    </row>
    <row r="1462" spans="1:23" ht="14.1" customHeight="1">
      <c r="A1462" s="75">
        <v>1462</v>
      </c>
      <c r="B1462" s="72" t="s">
        <v>43</v>
      </c>
      <c r="C1462" s="539" t="s">
        <v>508</v>
      </c>
      <c r="D1462" s="415" t="s">
        <v>1872</v>
      </c>
      <c r="E1462" s="72" t="s">
        <v>141</v>
      </c>
      <c r="F1462" s="485" t="s">
        <v>99</v>
      </c>
      <c r="G1462" s="72" t="s">
        <v>1779</v>
      </c>
      <c r="H1462" s="482" t="s">
        <v>196</v>
      </c>
      <c r="I1462" s="537">
        <v>13.3</v>
      </c>
      <c r="J1462" s="526"/>
      <c r="K1462" s="333">
        <f t="shared" si="66"/>
        <v>200</v>
      </c>
      <c r="L1462" s="534">
        <v>200</v>
      </c>
      <c r="M1462" s="540"/>
      <c r="N1462" s="247" t="e">
        <f>IF(L1462="nio",0,IF(L1462&gt;0,L1462*I1462/P1462,0))*VLOOKUP(B1462,'2-Kosten per locatie'!$A$14:$C$31,3,FALSE)</f>
        <v>#DIV/0!</v>
      </c>
      <c r="O1462" s="247">
        <f>IF(M1462&gt;0,M1462*I1462/Q1462,0)*VLOOKUP(B1462,'2-Kosten per locatie'!$A$14:$C$31,3,FALSE)</f>
        <v>0</v>
      </c>
      <c r="P1462" s="334">
        <f>IF(L1462="nio",0,IF(L1462&gt;0,VLOOKUP(F1462,'3-Productie normen'!A:O,VLOOKUP(L1462,'3-Productie normen'!$B$38:$C$48,2,FALSE),FALSE)))*J1462</f>
        <v>0</v>
      </c>
      <c r="Q1462" s="334">
        <f t="shared" si="67"/>
        <v>0</v>
      </c>
      <c r="R1462" s="335" t="str">
        <f>VLOOKUP(F1462,'3-Productie normen'!A:P,16,FALSE)</f>
        <v>B</v>
      </c>
      <c r="S1462" s="335"/>
      <c r="U1462" s="336">
        <f t="shared" si="68"/>
        <v>2660</v>
      </c>
      <c r="V1462" s="2"/>
      <c r="W1462" s="529"/>
    </row>
    <row r="1463" spans="1:23" ht="14.1" customHeight="1">
      <c r="A1463" s="75">
        <v>1463</v>
      </c>
      <c r="B1463" s="72" t="s">
        <v>43</v>
      </c>
      <c r="C1463" s="539" t="s">
        <v>508</v>
      </c>
      <c r="D1463" s="415" t="s">
        <v>1873</v>
      </c>
      <c r="E1463" s="72" t="s">
        <v>1874</v>
      </c>
      <c r="F1463" s="72" t="s">
        <v>99</v>
      </c>
      <c r="G1463" s="72" t="s">
        <v>1779</v>
      </c>
      <c r="H1463" s="482" t="s">
        <v>196</v>
      </c>
      <c r="I1463" s="537">
        <v>3.1</v>
      </c>
      <c r="J1463" s="526"/>
      <c r="K1463" s="333">
        <f t="shared" si="66"/>
        <v>200</v>
      </c>
      <c r="L1463" s="534">
        <v>200</v>
      </c>
      <c r="M1463" s="540"/>
      <c r="N1463" s="247" t="e">
        <f>IF(L1463="nio",0,IF(L1463&gt;0,L1463*I1463/P1463,0))*VLOOKUP(B1463,'2-Kosten per locatie'!$A$14:$C$31,3,FALSE)</f>
        <v>#DIV/0!</v>
      </c>
      <c r="O1463" s="247">
        <f>IF(M1463&gt;0,M1463*I1463/Q1463,0)*VLOOKUP(B1463,'2-Kosten per locatie'!$A$14:$C$31,3,FALSE)</f>
        <v>0</v>
      </c>
      <c r="P1463" s="334">
        <f>IF(L1463="nio",0,IF(L1463&gt;0,VLOOKUP(F1463,'3-Productie normen'!A:O,VLOOKUP(L1463,'3-Productie normen'!$B$38:$C$48,2,FALSE),FALSE)))*J1463</f>
        <v>0</v>
      </c>
      <c r="Q1463" s="334">
        <f t="shared" si="67"/>
        <v>0</v>
      </c>
      <c r="R1463" s="335" t="str">
        <f>VLOOKUP(F1463,'3-Productie normen'!A:P,16,FALSE)</f>
        <v>B</v>
      </c>
      <c r="S1463" s="335"/>
      <c r="U1463" s="336">
        <f t="shared" si="68"/>
        <v>620</v>
      </c>
      <c r="V1463" s="2"/>
      <c r="W1463" s="529"/>
    </row>
    <row r="1464" spans="1:23" ht="14.1" customHeight="1">
      <c r="A1464" s="75">
        <v>1464</v>
      </c>
      <c r="B1464" s="72" t="s">
        <v>43</v>
      </c>
      <c r="C1464" s="539" t="s">
        <v>508</v>
      </c>
      <c r="D1464" s="415" t="s">
        <v>1875</v>
      </c>
      <c r="E1464" s="72" t="s">
        <v>1876</v>
      </c>
      <c r="F1464" s="72" t="s">
        <v>99</v>
      </c>
      <c r="G1464" s="72" t="s">
        <v>1779</v>
      </c>
      <c r="H1464" s="482" t="s">
        <v>196</v>
      </c>
      <c r="I1464" s="537">
        <v>2.9</v>
      </c>
      <c r="J1464" s="526"/>
      <c r="K1464" s="333">
        <f t="shared" si="66"/>
        <v>200</v>
      </c>
      <c r="L1464" s="534">
        <v>200</v>
      </c>
      <c r="M1464" s="540"/>
      <c r="N1464" s="247" t="e">
        <f>IF(L1464="nio",0,IF(L1464&gt;0,L1464*I1464/P1464,0))*VLOOKUP(B1464,'2-Kosten per locatie'!$A$14:$C$31,3,FALSE)</f>
        <v>#DIV/0!</v>
      </c>
      <c r="O1464" s="247">
        <f>IF(M1464&gt;0,M1464*I1464/Q1464,0)*VLOOKUP(B1464,'2-Kosten per locatie'!$A$14:$C$31,3,FALSE)</f>
        <v>0</v>
      </c>
      <c r="P1464" s="334">
        <f>IF(L1464="nio",0,IF(L1464&gt;0,VLOOKUP(F1464,'3-Productie normen'!A:O,VLOOKUP(L1464,'3-Productie normen'!$B$38:$C$48,2,FALSE),FALSE)))*J1464</f>
        <v>0</v>
      </c>
      <c r="Q1464" s="334">
        <f t="shared" si="67"/>
        <v>0</v>
      </c>
      <c r="R1464" s="335" t="str">
        <f>VLOOKUP(F1464,'3-Productie normen'!A:P,16,FALSE)</f>
        <v>B</v>
      </c>
      <c r="S1464" s="335"/>
      <c r="U1464" s="336">
        <f t="shared" si="68"/>
        <v>580</v>
      </c>
      <c r="V1464" s="2"/>
      <c r="W1464" s="529"/>
    </row>
    <row r="1465" spans="1:23" ht="14.1" customHeight="1">
      <c r="A1465" s="75">
        <v>1465</v>
      </c>
      <c r="B1465" s="72" t="s">
        <v>43</v>
      </c>
      <c r="C1465" s="539" t="s">
        <v>508</v>
      </c>
      <c r="D1465" s="415" t="s">
        <v>1877</v>
      </c>
      <c r="E1465" s="72" t="s">
        <v>1869</v>
      </c>
      <c r="F1465" s="72" t="s">
        <v>76</v>
      </c>
      <c r="G1465" s="72" t="s">
        <v>1779</v>
      </c>
      <c r="H1465" s="482" t="s">
        <v>196</v>
      </c>
      <c r="I1465" s="537"/>
      <c r="J1465" s="526"/>
      <c r="K1465" s="333">
        <f t="shared" si="66"/>
        <v>120</v>
      </c>
      <c r="L1465" s="534">
        <v>120</v>
      </c>
      <c r="M1465" s="540"/>
      <c r="N1465" s="247" t="e">
        <f>IF(L1465="nio",0,IF(L1465&gt;0,L1465*I1465/P1465,0))*VLOOKUP(B1465,'2-Kosten per locatie'!$A$14:$C$31,3,FALSE)</f>
        <v>#DIV/0!</v>
      </c>
      <c r="O1465" s="247">
        <f>IF(M1465&gt;0,M1465*I1465/Q1465,0)*VLOOKUP(B1465,'2-Kosten per locatie'!$A$14:$C$31,3,FALSE)</f>
        <v>0</v>
      </c>
      <c r="P1465" s="334">
        <f>IF(L1465="nio",0,IF(L1465&gt;0,VLOOKUP(F1465,'3-Productie normen'!A:O,VLOOKUP(L1465,'3-Productie normen'!$B$38:$C$48,2,FALSE),FALSE)))*J1465</f>
        <v>0</v>
      </c>
      <c r="Q1465" s="334">
        <f t="shared" si="67"/>
        <v>0</v>
      </c>
      <c r="R1465" s="335" t="str">
        <f>VLOOKUP(F1465,'3-Productie normen'!A:P,16,FALSE)</f>
        <v>B</v>
      </c>
      <c r="S1465" s="335"/>
      <c r="U1465" s="336">
        <f t="shared" si="68"/>
        <v>0</v>
      </c>
      <c r="V1465" s="2"/>
      <c r="W1465" s="529"/>
    </row>
    <row r="1466" spans="1:23" ht="14.1" customHeight="1">
      <c r="A1466" s="75">
        <v>1466</v>
      </c>
      <c r="B1466" s="72" t="s">
        <v>43</v>
      </c>
      <c r="C1466" s="539" t="s">
        <v>508</v>
      </c>
      <c r="D1466" s="415" t="s">
        <v>1878</v>
      </c>
      <c r="E1466" s="72" t="s">
        <v>1879</v>
      </c>
      <c r="F1466" s="72" t="s">
        <v>86</v>
      </c>
      <c r="G1466" s="72" t="s">
        <v>1779</v>
      </c>
      <c r="H1466" s="482" t="s">
        <v>196</v>
      </c>
      <c r="I1466" s="537">
        <v>3.3</v>
      </c>
      <c r="J1466" s="526"/>
      <c r="K1466" s="333">
        <f t="shared" si="66"/>
        <v>200</v>
      </c>
      <c r="L1466" s="534">
        <v>200</v>
      </c>
      <c r="M1466" s="534"/>
      <c r="N1466" s="247" t="e">
        <f>IF(L1466="nio",0,IF(L1466&gt;0,L1466*I1466/P1466,0))*VLOOKUP(B1466,'2-Kosten per locatie'!$A$14:$C$31,3,FALSE)</f>
        <v>#DIV/0!</v>
      </c>
      <c r="O1466" s="247">
        <f>IF(M1466&gt;0,M1466*I1466/Q1466,0)*VLOOKUP(B1466,'2-Kosten per locatie'!$A$14:$C$31,3,FALSE)</f>
        <v>0</v>
      </c>
      <c r="P1466" s="334">
        <f>IF(L1466="nio",0,IF(L1466&gt;0,VLOOKUP(F1466,'3-Productie normen'!A:O,VLOOKUP(L1466,'3-Productie normen'!$B$38:$C$48,2,FALSE),FALSE)))*J1466</f>
        <v>0</v>
      </c>
      <c r="Q1466" s="334">
        <f t="shared" si="67"/>
        <v>0</v>
      </c>
      <c r="R1466" s="335" t="str">
        <f>VLOOKUP(F1466,'3-Productie normen'!A:P,16,FALSE)</f>
        <v>V</v>
      </c>
      <c r="S1466" s="335"/>
      <c r="U1466" s="336">
        <f t="shared" si="68"/>
        <v>660</v>
      </c>
      <c r="V1466" s="2"/>
      <c r="W1466" s="529"/>
    </row>
    <row r="1467" spans="1:23" ht="14.1" customHeight="1">
      <c r="A1467" s="75">
        <v>1467</v>
      </c>
      <c r="B1467" s="72" t="s">
        <v>43</v>
      </c>
      <c r="C1467" s="539" t="s">
        <v>508</v>
      </c>
      <c r="D1467" s="415" t="s">
        <v>1880</v>
      </c>
      <c r="E1467" s="72" t="s">
        <v>1881</v>
      </c>
      <c r="F1467" s="300" t="s">
        <v>100</v>
      </c>
      <c r="G1467" s="72" t="s">
        <v>1779</v>
      </c>
      <c r="H1467" s="482" t="s">
        <v>196</v>
      </c>
      <c r="I1467" s="537">
        <v>3</v>
      </c>
      <c r="J1467" s="526"/>
      <c r="K1467" s="333">
        <f t="shared" si="66"/>
        <v>0</v>
      </c>
      <c r="L1467" s="534" t="s">
        <v>147</v>
      </c>
      <c r="M1467" s="534"/>
      <c r="N1467" s="247">
        <f>IF(L1467="nio",0,IF(L1467&gt;0,L1467*I1467/P1467,0))*VLOOKUP(B1467,'2-Kosten per locatie'!$A$14:$C$31,3,FALSE)</f>
        <v>0</v>
      </c>
      <c r="O1467" s="247">
        <f>IF(M1467&gt;0,M1467*I1467/Q1467,0)*VLOOKUP(B1467,'2-Kosten per locatie'!$A$14:$C$31,3,FALSE)</f>
        <v>0</v>
      </c>
      <c r="P1467" s="334">
        <f>IF(L1467="nio",0,IF(L1467&gt;0,VLOOKUP(F1467,'3-Productie normen'!A:O,VLOOKUP(L1467,'3-Productie normen'!$B$38:$C$48,2,FALSE),FALSE)))*J1467</f>
        <v>0</v>
      </c>
      <c r="Q1467" s="334">
        <f t="shared" si="67"/>
        <v>0</v>
      </c>
      <c r="R1467" s="335" t="str">
        <f>VLOOKUP(F1467,'3-Productie normen'!A:P,16,FALSE)</f>
        <v>nvt</v>
      </c>
      <c r="S1467" s="335"/>
      <c r="U1467" s="336">
        <f t="shared" si="68"/>
        <v>0</v>
      </c>
      <c r="V1467" s="2"/>
      <c r="W1467" s="529"/>
    </row>
    <row r="1468" spans="1:23" ht="14.1" customHeight="1">
      <c r="A1468" s="75">
        <v>1468</v>
      </c>
      <c r="B1468" s="72" t="s">
        <v>43</v>
      </c>
      <c r="C1468" s="539" t="s">
        <v>508</v>
      </c>
      <c r="D1468" s="415" t="s">
        <v>1882</v>
      </c>
      <c r="E1468" s="72" t="s">
        <v>1879</v>
      </c>
      <c r="F1468" s="72" t="s">
        <v>86</v>
      </c>
      <c r="G1468" s="72" t="s">
        <v>1779</v>
      </c>
      <c r="H1468" s="482" t="s">
        <v>196</v>
      </c>
      <c r="I1468" s="537">
        <v>7.4</v>
      </c>
      <c r="J1468" s="526"/>
      <c r="K1468" s="333">
        <f t="shared" si="66"/>
        <v>200</v>
      </c>
      <c r="L1468" s="534">
        <v>200</v>
      </c>
      <c r="M1468" s="540"/>
      <c r="N1468" s="247" t="e">
        <f>IF(L1468="nio",0,IF(L1468&gt;0,L1468*I1468/P1468,0))*VLOOKUP(B1468,'2-Kosten per locatie'!$A$14:$C$31,3,FALSE)</f>
        <v>#DIV/0!</v>
      </c>
      <c r="O1468" s="247">
        <f>IF(M1468&gt;0,M1468*I1468/Q1468,0)*VLOOKUP(B1468,'2-Kosten per locatie'!$A$14:$C$31,3,FALSE)</f>
        <v>0</v>
      </c>
      <c r="P1468" s="334">
        <f>IF(L1468="nio",0,IF(L1468&gt;0,VLOOKUP(F1468,'3-Productie normen'!A:O,VLOOKUP(L1468,'3-Productie normen'!$B$38:$C$48,2,FALSE),FALSE)))*J1468</f>
        <v>0</v>
      </c>
      <c r="Q1468" s="334">
        <f t="shared" si="67"/>
        <v>0</v>
      </c>
      <c r="R1468" s="335" t="str">
        <f>VLOOKUP(F1468,'3-Productie normen'!A:P,16,FALSE)</f>
        <v>V</v>
      </c>
      <c r="S1468" s="335"/>
      <c r="U1468" s="336">
        <f t="shared" si="68"/>
        <v>1480</v>
      </c>
      <c r="V1468" s="2"/>
      <c r="W1468" s="529"/>
    </row>
    <row r="1469" spans="1:23" ht="14.1" customHeight="1">
      <c r="A1469" s="75">
        <v>1469</v>
      </c>
      <c r="B1469" s="72" t="s">
        <v>43</v>
      </c>
      <c r="C1469" s="539" t="s">
        <v>508</v>
      </c>
      <c r="D1469" s="415" t="s">
        <v>1883</v>
      </c>
      <c r="E1469" s="72" t="s">
        <v>1662</v>
      </c>
      <c r="F1469" s="72" t="s">
        <v>97</v>
      </c>
      <c r="G1469" s="72" t="s">
        <v>207</v>
      </c>
      <c r="H1469" s="482" t="s">
        <v>196</v>
      </c>
      <c r="I1469" s="537">
        <v>17.899999999999999</v>
      </c>
      <c r="J1469" s="526"/>
      <c r="K1469" s="333">
        <f t="shared" si="66"/>
        <v>200</v>
      </c>
      <c r="L1469" s="534">
        <v>200</v>
      </c>
      <c r="M1469" s="534"/>
      <c r="N1469" s="247" t="e">
        <f>IF(L1469="nio",0,IF(L1469&gt;0,L1469*I1469/P1469,0))*VLOOKUP(B1469,'2-Kosten per locatie'!$A$14:$C$31,3,FALSE)</f>
        <v>#DIV/0!</v>
      </c>
      <c r="O1469" s="247">
        <f>IF(M1469&gt;0,M1469*I1469/Q1469,0)*VLOOKUP(B1469,'2-Kosten per locatie'!$A$14:$C$31,3,FALSE)</f>
        <v>0</v>
      </c>
      <c r="P1469" s="334">
        <f>IF(L1469="nio",0,IF(L1469&gt;0,VLOOKUP(F1469,'3-Productie normen'!A:O,VLOOKUP(L1469,'3-Productie normen'!$B$38:$C$48,2,FALSE),FALSE)))*J1469</f>
        <v>0</v>
      </c>
      <c r="Q1469" s="334">
        <f t="shared" si="67"/>
        <v>0</v>
      </c>
      <c r="R1469" s="335" t="str">
        <f>VLOOKUP(F1469,'3-Productie normen'!A:P,16,FALSE)</f>
        <v>V</v>
      </c>
      <c r="S1469" s="335"/>
      <c r="U1469" s="336">
        <f t="shared" si="68"/>
        <v>3579.9999999999995</v>
      </c>
      <c r="V1469" s="2"/>
      <c r="W1469" s="529"/>
    </row>
    <row r="1470" spans="1:23" ht="14.1" customHeight="1">
      <c r="A1470" s="75">
        <v>1470</v>
      </c>
      <c r="B1470" s="72" t="s">
        <v>43</v>
      </c>
      <c r="C1470" s="539" t="s">
        <v>508</v>
      </c>
      <c r="D1470" s="415" t="s">
        <v>1884</v>
      </c>
      <c r="E1470" s="72" t="s">
        <v>831</v>
      </c>
      <c r="F1470" s="300" t="s">
        <v>100</v>
      </c>
      <c r="G1470" s="72"/>
      <c r="H1470" s="482" t="s">
        <v>196</v>
      </c>
      <c r="I1470" s="537">
        <v>12.5</v>
      </c>
      <c r="J1470" s="526"/>
      <c r="K1470" s="333">
        <f t="shared" si="66"/>
        <v>0</v>
      </c>
      <c r="L1470" s="534" t="s">
        <v>147</v>
      </c>
      <c r="M1470" s="540"/>
      <c r="N1470" s="247">
        <f>IF(L1470="nio",0,IF(L1470&gt;0,L1470*I1470/P1470,0))*VLOOKUP(B1470,'2-Kosten per locatie'!$A$14:$C$31,3,FALSE)</f>
        <v>0</v>
      </c>
      <c r="O1470" s="247">
        <f>IF(M1470&gt;0,M1470*I1470/Q1470,0)*VLOOKUP(B1470,'2-Kosten per locatie'!$A$14:$C$31,3,FALSE)</f>
        <v>0</v>
      </c>
      <c r="P1470" s="334">
        <f>IF(L1470="nio",0,IF(L1470&gt;0,VLOOKUP(F1470,'3-Productie normen'!A:O,VLOOKUP(L1470,'3-Productie normen'!$B$38:$C$48,2,FALSE),FALSE)))*J1470</f>
        <v>0</v>
      </c>
      <c r="Q1470" s="334">
        <f t="shared" si="67"/>
        <v>0</v>
      </c>
      <c r="R1470" s="335" t="str">
        <f>VLOOKUP(F1470,'3-Productie normen'!A:P,16,FALSE)</f>
        <v>nvt</v>
      </c>
      <c r="S1470" s="335"/>
      <c r="U1470" s="336">
        <f t="shared" si="68"/>
        <v>0</v>
      </c>
      <c r="V1470" s="2"/>
      <c r="W1470" s="529"/>
    </row>
    <row r="1471" spans="1:23" ht="14.1" customHeight="1">
      <c r="A1471" s="75">
        <v>1471</v>
      </c>
      <c r="B1471" s="72" t="s">
        <v>43</v>
      </c>
      <c r="C1471" s="539" t="s">
        <v>508</v>
      </c>
      <c r="D1471" s="415" t="s">
        <v>1885</v>
      </c>
      <c r="E1471" s="72" t="s">
        <v>1662</v>
      </c>
      <c r="F1471" s="300" t="s">
        <v>100</v>
      </c>
      <c r="G1471" s="72"/>
      <c r="H1471" s="482" t="s">
        <v>196</v>
      </c>
      <c r="I1471" s="537">
        <v>14.8</v>
      </c>
      <c r="J1471" s="526"/>
      <c r="K1471" s="333">
        <f t="shared" si="66"/>
        <v>0</v>
      </c>
      <c r="L1471" s="534" t="s">
        <v>147</v>
      </c>
      <c r="M1471" s="540"/>
      <c r="N1471" s="247">
        <f>IF(L1471="nio",0,IF(L1471&gt;0,L1471*I1471/P1471,0))*VLOOKUP(B1471,'2-Kosten per locatie'!$A$14:$C$31,3,FALSE)</f>
        <v>0</v>
      </c>
      <c r="O1471" s="247">
        <f>IF(M1471&gt;0,M1471*I1471/Q1471,0)*VLOOKUP(B1471,'2-Kosten per locatie'!$A$14:$C$31,3,FALSE)</f>
        <v>0</v>
      </c>
      <c r="P1471" s="334">
        <f>IF(L1471="nio",0,IF(L1471&gt;0,VLOOKUP(F1471,'3-Productie normen'!A:O,VLOOKUP(L1471,'3-Productie normen'!$B$38:$C$48,2,FALSE),FALSE)))*J1471</f>
        <v>0</v>
      </c>
      <c r="Q1471" s="334">
        <f t="shared" si="67"/>
        <v>0</v>
      </c>
      <c r="R1471" s="335" t="str">
        <f>VLOOKUP(F1471,'3-Productie normen'!A:P,16,FALSE)</f>
        <v>nvt</v>
      </c>
      <c r="S1471" s="335"/>
      <c r="U1471" s="336">
        <f t="shared" si="68"/>
        <v>0</v>
      </c>
      <c r="V1471" s="2"/>
      <c r="W1471" s="529"/>
    </row>
    <row r="1472" spans="1:23" ht="14.1" customHeight="1">
      <c r="A1472" s="75">
        <v>1472</v>
      </c>
      <c r="B1472" s="72" t="s">
        <v>43</v>
      </c>
      <c r="C1472" s="539" t="s">
        <v>508</v>
      </c>
      <c r="D1472" s="415" t="s">
        <v>1886</v>
      </c>
      <c r="E1472" s="72" t="s">
        <v>299</v>
      </c>
      <c r="F1472" s="300" t="s">
        <v>100</v>
      </c>
      <c r="G1472" s="72"/>
      <c r="H1472" s="482" t="s">
        <v>196</v>
      </c>
      <c r="I1472" s="537">
        <v>4.3</v>
      </c>
      <c r="J1472" s="526"/>
      <c r="K1472" s="333">
        <f t="shared" si="66"/>
        <v>0</v>
      </c>
      <c r="L1472" s="534" t="s">
        <v>147</v>
      </c>
      <c r="M1472" s="534"/>
      <c r="N1472" s="247">
        <f>IF(L1472="nio",0,IF(L1472&gt;0,L1472*I1472/P1472,0))*VLOOKUP(B1472,'2-Kosten per locatie'!$A$14:$C$31,3,FALSE)</f>
        <v>0</v>
      </c>
      <c r="O1472" s="247">
        <f>IF(M1472&gt;0,M1472*I1472/Q1472,0)*VLOOKUP(B1472,'2-Kosten per locatie'!$A$14:$C$31,3,FALSE)</f>
        <v>0</v>
      </c>
      <c r="P1472" s="334">
        <f>IF(L1472="nio",0,IF(L1472&gt;0,VLOOKUP(F1472,'3-Productie normen'!A:O,VLOOKUP(L1472,'3-Productie normen'!$B$38:$C$48,2,FALSE),FALSE)))*J1472</f>
        <v>0</v>
      </c>
      <c r="Q1472" s="334">
        <f t="shared" si="67"/>
        <v>0</v>
      </c>
      <c r="R1472" s="335" t="str">
        <f>VLOOKUP(F1472,'3-Productie normen'!A:P,16,FALSE)</f>
        <v>nvt</v>
      </c>
      <c r="S1472" s="335"/>
      <c r="U1472" s="336">
        <f t="shared" si="68"/>
        <v>0</v>
      </c>
      <c r="V1472" s="2"/>
      <c r="W1472" s="529"/>
    </row>
    <row r="1473" spans="1:23" ht="14.1" customHeight="1">
      <c r="A1473" s="75">
        <v>1473</v>
      </c>
      <c r="B1473" s="72" t="s">
        <v>43</v>
      </c>
      <c r="C1473" s="539" t="s">
        <v>508</v>
      </c>
      <c r="D1473" s="415" t="s">
        <v>1887</v>
      </c>
      <c r="E1473" s="72" t="s">
        <v>197</v>
      </c>
      <c r="F1473" s="300" t="s">
        <v>100</v>
      </c>
      <c r="G1473" s="72"/>
      <c r="H1473" s="482" t="s">
        <v>196</v>
      </c>
      <c r="I1473" s="537">
        <v>54.6</v>
      </c>
      <c r="J1473" s="526"/>
      <c r="K1473" s="333">
        <f t="shared" si="66"/>
        <v>0</v>
      </c>
      <c r="L1473" s="534" t="s">
        <v>147</v>
      </c>
      <c r="M1473" s="534"/>
      <c r="N1473" s="247">
        <f>IF(L1473="nio",0,IF(L1473&gt;0,L1473*I1473/P1473,0))*VLOOKUP(B1473,'2-Kosten per locatie'!$A$14:$C$31,3,FALSE)</f>
        <v>0</v>
      </c>
      <c r="O1473" s="247">
        <f>IF(M1473&gt;0,M1473*I1473/Q1473,0)*VLOOKUP(B1473,'2-Kosten per locatie'!$A$14:$C$31,3,FALSE)</f>
        <v>0</v>
      </c>
      <c r="P1473" s="334">
        <f>IF(L1473="nio",0,IF(L1473&gt;0,VLOOKUP(F1473,'3-Productie normen'!A:O,VLOOKUP(L1473,'3-Productie normen'!$B$38:$C$48,2,FALSE),FALSE)))*J1473</f>
        <v>0</v>
      </c>
      <c r="Q1473" s="334">
        <f t="shared" si="67"/>
        <v>0</v>
      </c>
      <c r="R1473" s="335" t="str">
        <f>VLOOKUP(F1473,'3-Productie normen'!A:P,16,FALSE)</f>
        <v>nvt</v>
      </c>
      <c r="S1473" s="335"/>
      <c r="U1473" s="336">
        <f t="shared" si="68"/>
        <v>0</v>
      </c>
      <c r="V1473" s="2"/>
      <c r="W1473" s="529"/>
    </row>
    <row r="1474" spans="1:23" ht="14.1" customHeight="1">
      <c r="A1474" s="75">
        <v>1474</v>
      </c>
      <c r="B1474" s="72" t="s">
        <v>43</v>
      </c>
      <c r="C1474" s="539" t="s">
        <v>508</v>
      </c>
      <c r="D1474" s="415" t="s">
        <v>1888</v>
      </c>
      <c r="E1474" s="72" t="s">
        <v>1662</v>
      </c>
      <c r="F1474" s="300" t="s">
        <v>100</v>
      </c>
      <c r="G1474" s="72"/>
      <c r="H1474" s="482" t="s">
        <v>196</v>
      </c>
      <c r="I1474" s="537">
        <v>14.4</v>
      </c>
      <c r="J1474" s="526"/>
      <c r="K1474" s="333">
        <f t="shared" si="66"/>
        <v>0</v>
      </c>
      <c r="L1474" s="534" t="s">
        <v>147</v>
      </c>
      <c r="M1474" s="540"/>
      <c r="N1474" s="247">
        <f>IF(L1474="nio",0,IF(L1474&gt;0,L1474*I1474/P1474,0))*VLOOKUP(B1474,'2-Kosten per locatie'!$A$14:$C$31,3,FALSE)</f>
        <v>0</v>
      </c>
      <c r="O1474" s="247">
        <f>IF(M1474&gt;0,M1474*I1474/Q1474,0)*VLOOKUP(B1474,'2-Kosten per locatie'!$A$14:$C$31,3,FALSE)</f>
        <v>0</v>
      </c>
      <c r="P1474" s="334">
        <f>IF(L1474="nio",0,IF(L1474&gt;0,VLOOKUP(F1474,'3-Productie normen'!A:O,VLOOKUP(L1474,'3-Productie normen'!$B$38:$C$48,2,FALSE),FALSE)))*J1474</f>
        <v>0</v>
      </c>
      <c r="Q1474" s="334">
        <f t="shared" si="67"/>
        <v>0</v>
      </c>
      <c r="R1474" s="335" t="str">
        <f>VLOOKUP(F1474,'3-Productie normen'!A:P,16,FALSE)</f>
        <v>nvt</v>
      </c>
      <c r="S1474" s="335"/>
      <c r="U1474" s="336">
        <f t="shared" si="68"/>
        <v>0</v>
      </c>
      <c r="V1474" s="2"/>
      <c r="W1474" s="529"/>
    </row>
    <row r="1475" spans="1:23" ht="14.1" customHeight="1">
      <c r="A1475" s="75">
        <v>1475</v>
      </c>
      <c r="B1475" s="72" t="s">
        <v>43</v>
      </c>
      <c r="C1475" s="539" t="s">
        <v>508</v>
      </c>
      <c r="D1475" s="415" t="s">
        <v>1889</v>
      </c>
      <c r="E1475" s="72" t="s">
        <v>1273</v>
      </c>
      <c r="F1475" s="300" t="s">
        <v>100</v>
      </c>
      <c r="G1475" s="72"/>
      <c r="H1475" s="482" t="s">
        <v>196</v>
      </c>
      <c r="I1475" s="537">
        <v>2.6</v>
      </c>
      <c r="J1475" s="526"/>
      <c r="K1475" s="333">
        <f t="shared" si="66"/>
        <v>0</v>
      </c>
      <c r="L1475" s="534" t="s">
        <v>147</v>
      </c>
      <c r="M1475" s="534"/>
      <c r="N1475" s="247">
        <f>IF(L1475="nio",0,IF(L1475&gt;0,L1475*I1475/P1475,0))*VLOOKUP(B1475,'2-Kosten per locatie'!$A$14:$C$31,3,FALSE)</f>
        <v>0</v>
      </c>
      <c r="O1475" s="247">
        <f>IF(M1475&gt;0,M1475*I1475/Q1475,0)*VLOOKUP(B1475,'2-Kosten per locatie'!$A$14:$C$31,3,FALSE)</f>
        <v>0</v>
      </c>
      <c r="P1475" s="334">
        <f>IF(L1475="nio",0,IF(L1475&gt;0,VLOOKUP(F1475,'3-Productie normen'!A:O,VLOOKUP(L1475,'3-Productie normen'!$B$38:$C$48,2,FALSE),FALSE)))*J1475</f>
        <v>0</v>
      </c>
      <c r="Q1475" s="334">
        <f t="shared" si="67"/>
        <v>0</v>
      </c>
      <c r="R1475" s="335" t="str">
        <f>VLOOKUP(F1475,'3-Productie normen'!A:P,16,FALSE)</f>
        <v>nvt</v>
      </c>
      <c r="S1475" s="335"/>
      <c r="U1475" s="336">
        <f t="shared" si="68"/>
        <v>0</v>
      </c>
      <c r="V1475" s="2"/>
      <c r="W1475" s="529"/>
    </row>
    <row r="1476" spans="1:23" ht="14.1" customHeight="1">
      <c r="A1476" s="75">
        <v>1476</v>
      </c>
      <c r="B1476" s="72" t="s">
        <v>43</v>
      </c>
      <c r="C1476" s="539" t="s">
        <v>508</v>
      </c>
      <c r="D1476" s="415" t="s">
        <v>1890</v>
      </c>
      <c r="E1476" s="72" t="s">
        <v>1807</v>
      </c>
      <c r="F1476" s="300" t="s">
        <v>100</v>
      </c>
      <c r="G1476" s="72"/>
      <c r="H1476" s="482" t="s">
        <v>196</v>
      </c>
      <c r="I1476" s="537">
        <v>22.4</v>
      </c>
      <c r="J1476" s="526"/>
      <c r="K1476" s="333">
        <f t="shared" ref="K1476:K1539" si="69">SUM(L1476:M1476)</f>
        <v>0</v>
      </c>
      <c r="L1476" s="534" t="s">
        <v>147</v>
      </c>
      <c r="M1476" s="540"/>
      <c r="N1476" s="247">
        <f>IF(L1476="nio",0,IF(L1476&gt;0,L1476*I1476/P1476,0))*VLOOKUP(B1476,'2-Kosten per locatie'!$A$14:$C$31,3,FALSE)</f>
        <v>0</v>
      </c>
      <c r="O1476" s="247">
        <f>IF(M1476&gt;0,M1476*I1476/Q1476,0)*VLOOKUP(B1476,'2-Kosten per locatie'!$A$14:$C$31,3,FALSE)</f>
        <v>0</v>
      </c>
      <c r="P1476" s="334">
        <f>IF(L1476="nio",0,IF(L1476&gt;0,VLOOKUP(F1476,'3-Productie normen'!A:O,VLOOKUP(L1476,'3-Productie normen'!$B$38:$C$48,2,FALSE),FALSE)))*J1476</f>
        <v>0</v>
      </c>
      <c r="Q1476" s="334">
        <f t="shared" ref="Q1476:Q1539" si="70">IF(M1476&gt;0,P1476*$Q$8,0)</f>
        <v>0</v>
      </c>
      <c r="R1476" s="335" t="str">
        <f>VLOOKUP(F1476,'3-Productie normen'!A:P,16,FALSE)</f>
        <v>nvt</v>
      </c>
      <c r="S1476" s="335"/>
      <c r="U1476" s="336">
        <f t="shared" ref="U1476:U1539" si="71">K1476*I1476</f>
        <v>0</v>
      </c>
      <c r="V1476" s="2"/>
      <c r="W1476" s="529"/>
    </row>
    <row r="1477" spans="1:23" ht="14.1" customHeight="1">
      <c r="A1477" s="75">
        <v>1477</v>
      </c>
      <c r="B1477" s="72" t="s">
        <v>43</v>
      </c>
      <c r="C1477" s="539" t="s">
        <v>508</v>
      </c>
      <c r="D1477" s="415" t="s">
        <v>1891</v>
      </c>
      <c r="E1477" s="72" t="s">
        <v>1746</v>
      </c>
      <c r="F1477" s="300" t="s">
        <v>100</v>
      </c>
      <c r="G1477" s="72"/>
      <c r="H1477" s="482" t="s">
        <v>196</v>
      </c>
      <c r="I1477" s="537">
        <v>3.3</v>
      </c>
      <c r="J1477" s="526"/>
      <c r="K1477" s="333">
        <f t="shared" si="69"/>
        <v>0</v>
      </c>
      <c r="L1477" s="534" t="s">
        <v>147</v>
      </c>
      <c r="M1477" s="540"/>
      <c r="N1477" s="247">
        <f>IF(L1477="nio",0,IF(L1477&gt;0,L1477*I1477/P1477,0))*VLOOKUP(B1477,'2-Kosten per locatie'!$A$14:$C$31,3,FALSE)</f>
        <v>0</v>
      </c>
      <c r="O1477" s="247">
        <f>IF(M1477&gt;0,M1477*I1477/Q1477,0)*VLOOKUP(B1477,'2-Kosten per locatie'!$A$14:$C$31,3,FALSE)</f>
        <v>0</v>
      </c>
      <c r="P1477" s="334">
        <f>IF(L1477="nio",0,IF(L1477&gt;0,VLOOKUP(F1477,'3-Productie normen'!A:O,VLOOKUP(L1477,'3-Productie normen'!$B$38:$C$48,2,FALSE),FALSE)))*J1477</f>
        <v>0</v>
      </c>
      <c r="Q1477" s="334">
        <f t="shared" si="70"/>
        <v>0</v>
      </c>
      <c r="R1477" s="335" t="str">
        <f>VLOOKUP(F1477,'3-Productie normen'!A:P,16,FALSE)</f>
        <v>nvt</v>
      </c>
      <c r="S1477" s="335"/>
      <c r="U1477" s="336">
        <f t="shared" si="71"/>
        <v>0</v>
      </c>
      <c r="V1477" s="2"/>
      <c r="W1477" s="529"/>
    </row>
    <row r="1478" spans="1:23" ht="14.1" customHeight="1">
      <c r="A1478" s="75">
        <v>1478</v>
      </c>
      <c r="B1478" s="72" t="s">
        <v>43</v>
      </c>
      <c r="C1478" s="539" t="s">
        <v>508</v>
      </c>
      <c r="D1478" s="415" t="s">
        <v>1892</v>
      </c>
      <c r="E1478" s="72" t="s">
        <v>1807</v>
      </c>
      <c r="F1478" s="300" t="s">
        <v>100</v>
      </c>
      <c r="G1478" s="72"/>
      <c r="H1478" s="482" t="s">
        <v>196</v>
      </c>
      <c r="I1478" s="537">
        <v>23.3</v>
      </c>
      <c r="J1478" s="526"/>
      <c r="K1478" s="333">
        <f t="shared" si="69"/>
        <v>0</v>
      </c>
      <c r="L1478" s="534" t="s">
        <v>147</v>
      </c>
      <c r="M1478" s="540"/>
      <c r="N1478" s="247">
        <f>IF(L1478="nio",0,IF(L1478&gt;0,L1478*I1478/P1478,0))*VLOOKUP(B1478,'2-Kosten per locatie'!$A$14:$C$31,3,FALSE)</f>
        <v>0</v>
      </c>
      <c r="O1478" s="247">
        <f>IF(M1478&gt;0,M1478*I1478/Q1478,0)*VLOOKUP(B1478,'2-Kosten per locatie'!$A$14:$C$31,3,FALSE)</f>
        <v>0</v>
      </c>
      <c r="P1478" s="334">
        <f>IF(L1478="nio",0,IF(L1478&gt;0,VLOOKUP(F1478,'3-Productie normen'!A:O,VLOOKUP(L1478,'3-Productie normen'!$B$38:$C$48,2,FALSE),FALSE)))*J1478</f>
        <v>0</v>
      </c>
      <c r="Q1478" s="334">
        <f t="shared" si="70"/>
        <v>0</v>
      </c>
      <c r="R1478" s="335" t="str">
        <f>VLOOKUP(F1478,'3-Productie normen'!A:P,16,FALSE)</f>
        <v>nvt</v>
      </c>
      <c r="S1478" s="335"/>
      <c r="U1478" s="336">
        <f t="shared" si="71"/>
        <v>0</v>
      </c>
      <c r="V1478" s="2"/>
      <c r="W1478" s="529"/>
    </row>
    <row r="1479" spans="1:23" ht="14.1" customHeight="1">
      <c r="A1479" s="75">
        <v>1479</v>
      </c>
      <c r="B1479" s="72" t="s">
        <v>43</v>
      </c>
      <c r="C1479" s="539" t="s">
        <v>508</v>
      </c>
      <c r="D1479" s="415" t="s">
        <v>1893</v>
      </c>
      <c r="E1479" s="72" t="s">
        <v>1746</v>
      </c>
      <c r="F1479" s="300" t="s">
        <v>100</v>
      </c>
      <c r="G1479" s="72"/>
      <c r="H1479" s="482" t="s">
        <v>196</v>
      </c>
      <c r="I1479" s="537">
        <v>3.5</v>
      </c>
      <c r="J1479" s="526"/>
      <c r="K1479" s="333">
        <f t="shared" si="69"/>
        <v>0</v>
      </c>
      <c r="L1479" s="534" t="s">
        <v>147</v>
      </c>
      <c r="M1479" s="540"/>
      <c r="N1479" s="247">
        <f>IF(L1479="nio",0,IF(L1479&gt;0,L1479*I1479/P1479,0))*VLOOKUP(B1479,'2-Kosten per locatie'!$A$14:$C$31,3,FALSE)</f>
        <v>0</v>
      </c>
      <c r="O1479" s="247">
        <f>IF(M1479&gt;0,M1479*I1479/Q1479,0)*VLOOKUP(B1479,'2-Kosten per locatie'!$A$14:$C$31,3,FALSE)</f>
        <v>0</v>
      </c>
      <c r="P1479" s="334">
        <f>IF(L1479="nio",0,IF(L1479&gt;0,VLOOKUP(F1479,'3-Productie normen'!A:O,VLOOKUP(L1479,'3-Productie normen'!$B$38:$C$48,2,FALSE),FALSE)))*J1479</f>
        <v>0</v>
      </c>
      <c r="Q1479" s="334">
        <f t="shared" si="70"/>
        <v>0</v>
      </c>
      <c r="R1479" s="335" t="str">
        <f>VLOOKUP(F1479,'3-Productie normen'!A:P,16,FALSE)</f>
        <v>nvt</v>
      </c>
      <c r="S1479" s="335"/>
      <c r="U1479" s="336">
        <f t="shared" si="71"/>
        <v>0</v>
      </c>
      <c r="V1479" s="2"/>
      <c r="W1479" s="529"/>
    </row>
    <row r="1480" spans="1:23" ht="14.1" customHeight="1">
      <c r="A1480" s="75">
        <v>1480</v>
      </c>
      <c r="B1480" s="72" t="s">
        <v>43</v>
      </c>
      <c r="C1480" s="539" t="s">
        <v>508</v>
      </c>
      <c r="D1480" s="415" t="s">
        <v>1894</v>
      </c>
      <c r="E1480" s="72" t="s">
        <v>1807</v>
      </c>
      <c r="F1480" s="300" t="s">
        <v>100</v>
      </c>
      <c r="G1480" s="72"/>
      <c r="H1480" s="482" t="s">
        <v>196</v>
      </c>
      <c r="I1480" s="537">
        <v>24.5</v>
      </c>
      <c r="J1480" s="526"/>
      <c r="K1480" s="333">
        <f t="shared" si="69"/>
        <v>0</v>
      </c>
      <c r="L1480" s="534" t="s">
        <v>147</v>
      </c>
      <c r="M1480" s="540"/>
      <c r="N1480" s="247">
        <f>IF(L1480="nio",0,IF(L1480&gt;0,L1480*I1480/P1480,0))*VLOOKUP(B1480,'2-Kosten per locatie'!$A$14:$C$31,3,FALSE)</f>
        <v>0</v>
      </c>
      <c r="O1480" s="247">
        <f>IF(M1480&gt;0,M1480*I1480/Q1480,0)*VLOOKUP(B1480,'2-Kosten per locatie'!$A$14:$C$31,3,FALSE)</f>
        <v>0</v>
      </c>
      <c r="P1480" s="334">
        <f>IF(L1480="nio",0,IF(L1480&gt;0,VLOOKUP(F1480,'3-Productie normen'!A:O,VLOOKUP(L1480,'3-Productie normen'!$B$38:$C$48,2,FALSE),FALSE)))*J1480</f>
        <v>0</v>
      </c>
      <c r="Q1480" s="334">
        <f t="shared" si="70"/>
        <v>0</v>
      </c>
      <c r="R1480" s="335" t="str">
        <f>VLOOKUP(F1480,'3-Productie normen'!A:P,16,FALSE)</f>
        <v>nvt</v>
      </c>
      <c r="S1480" s="335"/>
      <c r="U1480" s="336">
        <f t="shared" si="71"/>
        <v>0</v>
      </c>
      <c r="V1480" s="2"/>
      <c r="W1480" s="529"/>
    </row>
    <row r="1481" spans="1:23" ht="14.1" customHeight="1">
      <c r="A1481" s="75">
        <v>1481</v>
      </c>
      <c r="B1481" s="72" t="s">
        <v>43</v>
      </c>
      <c r="C1481" s="539" t="s">
        <v>508</v>
      </c>
      <c r="D1481" s="415" t="s">
        <v>1895</v>
      </c>
      <c r="E1481" s="72" t="s">
        <v>1746</v>
      </c>
      <c r="F1481" s="300" t="s">
        <v>100</v>
      </c>
      <c r="G1481" s="72"/>
      <c r="H1481" s="482" t="s">
        <v>196</v>
      </c>
      <c r="I1481" s="537">
        <v>3.5</v>
      </c>
      <c r="J1481" s="526"/>
      <c r="K1481" s="333">
        <f t="shared" si="69"/>
        <v>0</v>
      </c>
      <c r="L1481" s="534" t="s">
        <v>147</v>
      </c>
      <c r="M1481" s="540"/>
      <c r="N1481" s="247">
        <f>IF(L1481="nio",0,IF(L1481&gt;0,L1481*I1481/P1481,0))*VLOOKUP(B1481,'2-Kosten per locatie'!$A$14:$C$31,3,FALSE)</f>
        <v>0</v>
      </c>
      <c r="O1481" s="247">
        <f>IF(M1481&gt;0,M1481*I1481/Q1481,0)*VLOOKUP(B1481,'2-Kosten per locatie'!$A$14:$C$31,3,FALSE)</f>
        <v>0</v>
      </c>
      <c r="P1481" s="334">
        <f>IF(L1481="nio",0,IF(L1481&gt;0,VLOOKUP(F1481,'3-Productie normen'!A:O,VLOOKUP(L1481,'3-Productie normen'!$B$38:$C$48,2,FALSE),FALSE)))*J1481</f>
        <v>0</v>
      </c>
      <c r="Q1481" s="334">
        <f t="shared" si="70"/>
        <v>0</v>
      </c>
      <c r="R1481" s="335" t="str">
        <f>VLOOKUP(F1481,'3-Productie normen'!A:P,16,FALSE)</f>
        <v>nvt</v>
      </c>
      <c r="S1481" s="335"/>
      <c r="U1481" s="336">
        <f t="shared" si="71"/>
        <v>0</v>
      </c>
      <c r="V1481" s="2"/>
      <c r="W1481" s="529"/>
    </row>
    <row r="1482" spans="1:23" ht="14.1" customHeight="1">
      <c r="A1482" s="75">
        <v>1482</v>
      </c>
      <c r="B1482" s="72" t="s">
        <v>43</v>
      </c>
      <c r="C1482" s="539" t="s">
        <v>508</v>
      </c>
      <c r="D1482" s="415" t="s">
        <v>1896</v>
      </c>
      <c r="E1482" s="72" t="s">
        <v>1807</v>
      </c>
      <c r="F1482" s="300" t="s">
        <v>100</v>
      </c>
      <c r="G1482" s="72"/>
      <c r="H1482" s="482" t="s">
        <v>196</v>
      </c>
      <c r="I1482" s="537">
        <v>22.8</v>
      </c>
      <c r="J1482" s="526"/>
      <c r="K1482" s="333">
        <f t="shared" si="69"/>
        <v>0</v>
      </c>
      <c r="L1482" s="534" t="s">
        <v>147</v>
      </c>
      <c r="M1482" s="540"/>
      <c r="N1482" s="247">
        <f>IF(L1482="nio",0,IF(L1482&gt;0,L1482*I1482/P1482,0))*VLOOKUP(B1482,'2-Kosten per locatie'!$A$14:$C$31,3,FALSE)</f>
        <v>0</v>
      </c>
      <c r="O1482" s="247">
        <f>IF(M1482&gt;0,M1482*I1482/Q1482,0)*VLOOKUP(B1482,'2-Kosten per locatie'!$A$14:$C$31,3,FALSE)</f>
        <v>0</v>
      </c>
      <c r="P1482" s="334">
        <f>IF(L1482="nio",0,IF(L1482&gt;0,VLOOKUP(F1482,'3-Productie normen'!A:O,VLOOKUP(L1482,'3-Productie normen'!$B$38:$C$48,2,FALSE),FALSE)))*J1482</f>
        <v>0</v>
      </c>
      <c r="Q1482" s="334">
        <f t="shared" si="70"/>
        <v>0</v>
      </c>
      <c r="R1482" s="335" t="str">
        <f>VLOOKUP(F1482,'3-Productie normen'!A:P,16,FALSE)</f>
        <v>nvt</v>
      </c>
      <c r="S1482" s="335"/>
      <c r="U1482" s="336">
        <f t="shared" si="71"/>
        <v>0</v>
      </c>
      <c r="V1482" s="2"/>
      <c r="W1482" s="529"/>
    </row>
    <row r="1483" spans="1:23" ht="14.1" customHeight="1">
      <c r="A1483" s="75">
        <v>1483</v>
      </c>
      <c r="B1483" s="72" t="s">
        <v>43</v>
      </c>
      <c r="C1483" s="539" t="s">
        <v>508</v>
      </c>
      <c r="D1483" s="415" t="s">
        <v>1897</v>
      </c>
      <c r="E1483" s="72" t="s">
        <v>1746</v>
      </c>
      <c r="F1483" s="300" t="s">
        <v>100</v>
      </c>
      <c r="G1483" s="72"/>
      <c r="H1483" s="482" t="s">
        <v>196</v>
      </c>
      <c r="I1483" s="537">
        <v>3.5</v>
      </c>
      <c r="J1483" s="526"/>
      <c r="K1483" s="333">
        <f t="shared" si="69"/>
        <v>0</v>
      </c>
      <c r="L1483" s="534" t="s">
        <v>147</v>
      </c>
      <c r="M1483" s="540"/>
      <c r="N1483" s="247">
        <f>IF(L1483="nio",0,IF(L1483&gt;0,L1483*I1483/P1483,0))*VLOOKUP(B1483,'2-Kosten per locatie'!$A$14:$C$31,3,FALSE)</f>
        <v>0</v>
      </c>
      <c r="O1483" s="247">
        <f>IF(M1483&gt;0,M1483*I1483/Q1483,0)*VLOOKUP(B1483,'2-Kosten per locatie'!$A$14:$C$31,3,FALSE)</f>
        <v>0</v>
      </c>
      <c r="P1483" s="334">
        <f>IF(L1483="nio",0,IF(L1483&gt;0,VLOOKUP(F1483,'3-Productie normen'!A:O,VLOOKUP(L1483,'3-Productie normen'!$B$38:$C$48,2,FALSE),FALSE)))*J1483</f>
        <v>0</v>
      </c>
      <c r="Q1483" s="334">
        <f t="shared" si="70"/>
        <v>0</v>
      </c>
      <c r="R1483" s="335" t="str">
        <f>VLOOKUP(F1483,'3-Productie normen'!A:P,16,FALSE)</f>
        <v>nvt</v>
      </c>
      <c r="S1483" s="335"/>
      <c r="U1483" s="336">
        <f t="shared" si="71"/>
        <v>0</v>
      </c>
      <c r="V1483" s="2"/>
      <c r="W1483" s="529"/>
    </row>
    <row r="1484" spans="1:23" ht="14.1" customHeight="1">
      <c r="A1484" s="75">
        <v>1484</v>
      </c>
      <c r="B1484" s="72" t="s">
        <v>43</v>
      </c>
      <c r="C1484" s="539" t="s">
        <v>508</v>
      </c>
      <c r="D1484" s="415" t="s">
        <v>1898</v>
      </c>
      <c r="E1484" s="72" t="s">
        <v>1807</v>
      </c>
      <c r="F1484" s="300" t="s">
        <v>100</v>
      </c>
      <c r="G1484" s="72"/>
      <c r="H1484" s="482" t="s">
        <v>196</v>
      </c>
      <c r="I1484" s="537">
        <v>24.1</v>
      </c>
      <c r="J1484" s="526"/>
      <c r="K1484" s="333">
        <f t="shared" si="69"/>
        <v>0</v>
      </c>
      <c r="L1484" s="534" t="s">
        <v>147</v>
      </c>
      <c r="M1484" s="540"/>
      <c r="N1484" s="247">
        <f>IF(L1484="nio",0,IF(L1484&gt;0,L1484*I1484/P1484,0))*VLOOKUP(B1484,'2-Kosten per locatie'!$A$14:$C$31,3,FALSE)</f>
        <v>0</v>
      </c>
      <c r="O1484" s="247">
        <f>IF(M1484&gt;0,M1484*I1484/Q1484,0)*VLOOKUP(B1484,'2-Kosten per locatie'!$A$14:$C$31,3,FALSE)</f>
        <v>0</v>
      </c>
      <c r="P1484" s="334">
        <f>IF(L1484="nio",0,IF(L1484&gt;0,VLOOKUP(F1484,'3-Productie normen'!A:O,VLOOKUP(L1484,'3-Productie normen'!$B$38:$C$48,2,FALSE),FALSE)))*J1484</f>
        <v>0</v>
      </c>
      <c r="Q1484" s="334">
        <f t="shared" si="70"/>
        <v>0</v>
      </c>
      <c r="R1484" s="335" t="str">
        <f>VLOOKUP(F1484,'3-Productie normen'!A:P,16,FALSE)</f>
        <v>nvt</v>
      </c>
      <c r="S1484" s="335"/>
      <c r="U1484" s="336">
        <f t="shared" si="71"/>
        <v>0</v>
      </c>
      <c r="V1484" s="2"/>
      <c r="W1484" s="529"/>
    </row>
    <row r="1485" spans="1:23" ht="14.1" customHeight="1">
      <c r="A1485" s="75">
        <v>1485</v>
      </c>
      <c r="B1485" s="72" t="s">
        <v>43</v>
      </c>
      <c r="C1485" s="539" t="s">
        <v>508</v>
      </c>
      <c r="D1485" s="415" t="s">
        <v>1899</v>
      </c>
      <c r="E1485" s="72" t="s">
        <v>1746</v>
      </c>
      <c r="F1485" s="300" t="s">
        <v>100</v>
      </c>
      <c r="G1485" s="72"/>
      <c r="H1485" s="482" t="s">
        <v>196</v>
      </c>
      <c r="I1485" s="537">
        <v>3.5</v>
      </c>
      <c r="J1485" s="526"/>
      <c r="K1485" s="333">
        <f t="shared" si="69"/>
        <v>0</v>
      </c>
      <c r="L1485" s="534" t="s">
        <v>147</v>
      </c>
      <c r="M1485" s="540"/>
      <c r="N1485" s="247">
        <f>IF(L1485="nio",0,IF(L1485&gt;0,L1485*I1485/P1485,0))*VLOOKUP(B1485,'2-Kosten per locatie'!$A$14:$C$31,3,FALSE)</f>
        <v>0</v>
      </c>
      <c r="O1485" s="247">
        <f>IF(M1485&gt;0,M1485*I1485/Q1485,0)*VLOOKUP(B1485,'2-Kosten per locatie'!$A$14:$C$31,3,FALSE)</f>
        <v>0</v>
      </c>
      <c r="P1485" s="334">
        <f>IF(L1485="nio",0,IF(L1485&gt;0,VLOOKUP(F1485,'3-Productie normen'!A:O,VLOOKUP(L1485,'3-Productie normen'!$B$38:$C$48,2,FALSE),FALSE)))*J1485</f>
        <v>0</v>
      </c>
      <c r="Q1485" s="334">
        <f t="shared" si="70"/>
        <v>0</v>
      </c>
      <c r="R1485" s="335" t="str">
        <f>VLOOKUP(F1485,'3-Productie normen'!A:P,16,FALSE)</f>
        <v>nvt</v>
      </c>
      <c r="S1485" s="335"/>
      <c r="U1485" s="336">
        <f t="shared" si="71"/>
        <v>0</v>
      </c>
      <c r="V1485" s="2"/>
      <c r="W1485" s="529"/>
    </row>
    <row r="1486" spans="1:23" ht="14.1" customHeight="1">
      <c r="A1486" s="75">
        <v>1486</v>
      </c>
      <c r="B1486" s="72" t="s">
        <v>43</v>
      </c>
      <c r="C1486" s="539" t="s">
        <v>508</v>
      </c>
      <c r="D1486" s="415" t="s">
        <v>1900</v>
      </c>
      <c r="E1486" s="72" t="s">
        <v>1807</v>
      </c>
      <c r="F1486" s="300" t="s">
        <v>100</v>
      </c>
      <c r="G1486" s="72"/>
      <c r="H1486" s="482" t="s">
        <v>196</v>
      </c>
      <c r="I1486" s="537">
        <v>25.3</v>
      </c>
      <c r="J1486" s="526"/>
      <c r="K1486" s="333">
        <f t="shared" si="69"/>
        <v>0</v>
      </c>
      <c r="L1486" s="534" t="s">
        <v>147</v>
      </c>
      <c r="M1486" s="540"/>
      <c r="N1486" s="247">
        <f>IF(L1486="nio",0,IF(L1486&gt;0,L1486*I1486/P1486,0))*VLOOKUP(B1486,'2-Kosten per locatie'!$A$14:$C$31,3,FALSE)</f>
        <v>0</v>
      </c>
      <c r="O1486" s="247">
        <f>IF(M1486&gt;0,M1486*I1486/Q1486,0)*VLOOKUP(B1486,'2-Kosten per locatie'!$A$14:$C$31,3,FALSE)</f>
        <v>0</v>
      </c>
      <c r="P1486" s="334">
        <f>IF(L1486="nio",0,IF(L1486&gt;0,VLOOKUP(F1486,'3-Productie normen'!A:O,VLOOKUP(L1486,'3-Productie normen'!$B$38:$C$48,2,FALSE),FALSE)))*J1486</f>
        <v>0</v>
      </c>
      <c r="Q1486" s="334">
        <f t="shared" si="70"/>
        <v>0</v>
      </c>
      <c r="R1486" s="335" t="str">
        <f>VLOOKUP(F1486,'3-Productie normen'!A:P,16,FALSE)</f>
        <v>nvt</v>
      </c>
      <c r="S1486" s="335"/>
      <c r="U1486" s="336">
        <f t="shared" si="71"/>
        <v>0</v>
      </c>
      <c r="V1486" s="2"/>
      <c r="W1486" s="529"/>
    </row>
    <row r="1487" spans="1:23" ht="14.1" customHeight="1">
      <c r="A1487" s="75">
        <v>1487</v>
      </c>
      <c r="B1487" s="72" t="s">
        <v>43</v>
      </c>
      <c r="C1487" s="539" t="s">
        <v>508</v>
      </c>
      <c r="D1487" s="415" t="s">
        <v>1901</v>
      </c>
      <c r="E1487" s="72" t="s">
        <v>1746</v>
      </c>
      <c r="F1487" s="300" t="s">
        <v>100</v>
      </c>
      <c r="G1487" s="72"/>
      <c r="H1487" s="482" t="s">
        <v>196</v>
      </c>
      <c r="I1487" s="537">
        <v>3.5</v>
      </c>
      <c r="J1487" s="526"/>
      <c r="K1487" s="333">
        <f t="shared" si="69"/>
        <v>0</v>
      </c>
      <c r="L1487" s="534" t="s">
        <v>147</v>
      </c>
      <c r="M1487" s="540"/>
      <c r="N1487" s="247">
        <f>IF(L1487="nio",0,IF(L1487&gt;0,L1487*I1487/P1487,0))*VLOOKUP(B1487,'2-Kosten per locatie'!$A$14:$C$31,3,FALSE)</f>
        <v>0</v>
      </c>
      <c r="O1487" s="247">
        <f>IF(M1487&gt;0,M1487*I1487/Q1487,0)*VLOOKUP(B1487,'2-Kosten per locatie'!$A$14:$C$31,3,FALSE)</f>
        <v>0</v>
      </c>
      <c r="P1487" s="334">
        <f>IF(L1487="nio",0,IF(L1487&gt;0,VLOOKUP(F1487,'3-Productie normen'!A:O,VLOOKUP(L1487,'3-Productie normen'!$B$38:$C$48,2,FALSE),FALSE)))*J1487</f>
        <v>0</v>
      </c>
      <c r="Q1487" s="334">
        <f t="shared" si="70"/>
        <v>0</v>
      </c>
      <c r="R1487" s="335" t="str">
        <f>VLOOKUP(F1487,'3-Productie normen'!A:P,16,FALSE)</f>
        <v>nvt</v>
      </c>
      <c r="S1487" s="335"/>
      <c r="U1487" s="336">
        <f t="shared" si="71"/>
        <v>0</v>
      </c>
      <c r="V1487" s="2"/>
      <c r="W1487" s="529"/>
    </row>
    <row r="1488" spans="1:23" ht="14.1" customHeight="1">
      <c r="A1488" s="75">
        <v>1488</v>
      </c>
      <c r="B1488" s="72" t="s">
        <v>43</v>
      </c>
      <c r="C1488" s="539" t="s">
        <v>508</v>
      </c>
      <c r="D1488" s="415" t="s">
        <v>1902</v>
      </c>
      <c r="E1488" s="72" t="s">
        <v>1807</v>
      </c>
      <c r="F1488" s="300" t="s">
        <v>100</v>
      </c>
      <c r="G1488" s="72"/>
      <c r="H1488" s="482" t="s">
        <v>196</v>
      </c>
      <c r="I1488" s="537">
        <v>21.8</v>
      </c>
      <c r="J1488" s="526"/>
      <c r="K1488" s="333">
        <f t="shared" si="69"/>
        <v>0</v>
      </c>
      <c r="L1488" s="534" t="s">
        <v>147</v>
      </c>
      <c r="M1488" s="540"/>
      <c r="N1488" s="247">
        <f>IF(L1488="nio",0,IF(L1488&gt;0,L1488*I1488/P1488,0))*VLOOKUP(B1488,'2-Kosten per locatie'!$A$14:$C$31,3,FALSE)</f>
        <v>0</v>
      </c>
      <c r="O1488" s="247">
        <f>IF(M1488&gt;0,M1488*I1488/Q1488,0)*VLOOKUP(B1488,'2-Kosten per locatie'!$A$14:$C$31,3,FALSE)</f>
        <v>0</v>
      </c>
      <c r="P1488" s="334">
        <f>IF(L1488="nio",0,IF(L1488&gt;0,VLOOKUP(F1488,'3-Productie normen'!A:O,VLOOKUP(L1488,'3-Productie normen'!$B$38:$C$48,2,FALSE),FALSE)))*J1488</f>
        <v>0</v>
      </c>
      <c r="Q1488" s="334">
        <f t="shared" si="70"/>
        <v>0</v>
      </c>
      <c r="R1488" s="335" t="str">
        <f>VLOOKUP(F1488,'3-Productie normen'!A:P,16,FALSE)</f>
        <v>nvt</v>
      </c>
      <c r="S1488" s="335"/>
      <c r="U1488" s="336">
        <f t="shared" si="71"/>
        <v>0</v>
      </c>
      <c r="V1488" s="2"/>
      <c r="W1488" s="529"/>
    </row>
    <row r="1489" spans="1:23" ht="14.1" customHeight="1">
      <c r="A1489" s="75">
        <v>1489</v>
      </c>
      <c r="B1489" s="72" t="s">
        <v>43</v>
      </c>
      <c r="C1489" s="539" t="s">
        <v>508</v>
      </c>
      <c r="D1489" s="415" t="s">
        <v>1903</v>
      </c>
      <c r="E1489" s="72" t="s">
        <v>1746</v>
      </c>
      <c r="F1489" s="300" t="s">
        <v>100</v>
      </c>
      <c r="G1489" s="72"/>
      <c r="H1489" s="482" t="s">
        <v>196</v>
      </c>
      <c r="I1489" s="537">
        <v>3.5</v>
      </c>
      <c r="J1489" s="526"/>
      <c r="K1489" s="333">
        <f t="shared" si="69"/>
        <v>0</v>
      </c>
      <c r="L1489" s="534" t="s">
        <v>147</v>
      </c>
      <c r="M1489" s="540"/>
      <c r="N1489" s="247">
        <f>IF(L1489="nio",0,IF(L1489&gt;0,L1489*I1489/P1489,0))*VLOOKUP(B1489,'2-Kosten per locatie'!$A$14:$C$31,3,FALSE)</f>
        <v>0</v>
      </c>
      <c r="O1489" s="247">
        <f>IF(M1489&gt;0,M1489*I1489/Q1489,0)*VLOOKUP(B1489,'2-Kosten per locatie'!$A$14:$C$31,3,FALSE)</f>
        <v>0</v>
      </c>
      <c r="P1489" s="334">
        <f>IF(L1489="nio",0,IF(L1489&gt;0,VLOOKUP(F1489,'3-Productie normen'!A:O,VLOOKUP(L1489,'3-Productie normen'!$B$38:$C$48,2,FALSE),FALSE)))*J1489</f>
        <v>0</v>
      </c>
      <c r="Q1489" s="334">
        <f t="shared" si="70"/>
        <v>0</v>
      </c>
      <c r="R1489" s="335" t="str">
        <f>VLOOKUP(F1489,'3-Productie normen'!A:P,16,FALSE)</f>
        <v>nvt</v>
      </c>
      <c r="S1489" s="335"/>
      <c r="U1489" s="336">
        <f t="shared" si="71"/>
        <v>0</v>
      </c>
      <c r="V1489" s="2"/>
      <c r="W1489" s="529"/>
    </row>
    <row r="1490" spans="1:23" ht="14.1" customHeight="1">
      <c r="A1490" s="75">
        <v>1490</v>
      </c>
      <c r="B1490" s="72" t="s">
        <v>43</v>
      </c>
      <c r="C1490" s="539" t="s">
        <v>508</v>
      </c>
      <c r="D1490" s="415" t="s">
        <v>1904</v>
      </c>
      <c r="E1490" s="72" t="s">
        <v>1807</v>
      </c>
      <c r="F1490" s="300" t="s">
        <v>100</v>
      </c>
      <c r="G1490" s="72"/>
      <c r="H1490" s="482" t="s">
        <v>196</v>
      </c>
      <c r="I1490" s="537">
        <v>22.5</v>
      </c>
      <c r="J1490" s="526"/>
      <c r="K1490" s="333">
        <f t="shared" si="69"/>
        <v>0</v>
      </c>
      <c r="L1490" s="534" t="s">
        <v>147</v>
      </c>
      <c r="M1490" s="540"/>
      <c r="N1490" s="247">
        <f>IF(L1490="nio",0,IF(L1490&gt;0,L1490*I1490/P1490,0))*VLOOKUP(B1490,'2-Kosten per locatie'!$A$14:$C$31,3,FALSE)</f>
        <v>0</v>
      </c>
      <c r="O1490" s="247">
        <f>IF(M1490&gt;0,M1490*I1490/Q1490,0)*VLOOKUP(B1490,'2-Kosten per locatie'!$A$14:$C$31,3,FALSE)</f>
        <v>0</v>
      </c>
      <c r="P1490" s="334">
        <f>IF(L1490="nio",0,IF(L1490&gt;0,VLOOKUP(F1490,'3-Productie normen'!A:O,VLOOKUP(L1490,'3-Productie normen'!$B$38:$C$48,2,FALSE),FALSE)))*J1490</f>
        <v>0</v>
      </c>
      <c r="Q1490" s="334">
        <f t="shared" si="70"/>
        <v>0</v>
      </c>
      <c r="R1490" s="335" t="str">
        <f>VLOOKUP(F1490,'3-Productie normen'!A:P,16,FALSE)</f>
        <v>nvt</v>
      </c>
      <c r="S1490" s="335"/>
      <c r="U1490" s="336">
        <f t="shared" si="71"/>
        <v>0</v>
      </c>
      <c r="V1490" s="2"/>
      <c r="W1490" s="529"/>
    </row>
    <row r="1491" spans="1:23" ht="14.1" customHeight="1">
      <c r="A1491" s="75">
        <v>1491</v>
      </c>
      <c r="B1491" s="72" t="s">
        <v>43</v>
      </c>
      <c r="C1491" s="539" t="s">
        <v>508</v>
      </c>
      <c r="D1491" s="415" t="s">
        <v>1905</v>
      </c>
      <c r="E1491" s="72" t="s">
        <v>1746</v>
      </c>
      <c r="F1491" s="300" t="s">
        <v>100</v>
      </c>
      <c r="G1491" s="72"/>
      <c r="H1491" s="482" t="s">
        <v>196</v>
      </c>
      <c r="I1491" s="537">
        <v>3.3</v>
      </c>
      <c r="J1491" s="526"/>
      <c r="K1491" s="333">
        <f t="shared" si="69"/>
        <v>0</v>
      </c>
      <c r="L1491" s="534" t="s">
        <v>147</v>
      </c>
      <c r="M1491" s="540"/>
      <c r="N1491" s="247">
        <f>IF(L1491="nio",0,IF(L1491&gt;0,L1491*I1491/P1491,0))*VLOOKUP(B1491,'2-Kosten per locatie'!$A$14:$C$31,3,FALSE)</f>
        <v>0</v>
      </c>
      <c r="O1491" s="247">
        <f>IF(M1491&gt;0,M1491*I1491/Q1491,0)*VLOOKUP(B1491,'2-Kosten per locatie'!$A$14:$C$31,3,FALSE)</f>
        <v>0</v>
      </c>
      <c r="P1491" s="334">
        <f>IF(L1491="nio",0,IF(L1491&gt;0,VLOOKUP(F1491,'3-Productie normen'!A:O,VLOOKUP(L1491,'3-Productie normen'!$B$38:$C$48,2,FALSE),FALSE)))*J1491</f>
        <v>0</v>
      </c>
      <c r="Q1491" s="334">
        <f t="shared" si="70"/>
        <v>0</v>
      </c>
      <c r="R1491" s="335" t="str">
        <f>VLOOKUP(F1491,'3-Productie normen'!A:P,16,FALSE)</f>
        <v>nvt</v>
      </c>
      <c r="S1491" s="335"/>
      <c r="U1491" s="336">
        <f t="shared" si="71"/>
        <v>0</v>
      </c>
      <c r="V1491" s="2"/>
      <c r="W1491" s="529"/>
    </row>
    <row r="1492" spans="1:23" ht="14.1" customHeight="1">
      <c r="A1492" s="75">
        <v>1492</v>
      </c>
      <c r="B1492" s="72" t="s">
        <v>43</v>
      </c>
      <c r="C1492" s="539" t="s">
        <v>876</v>
      </c>
      <c r="D1492" s="415" t="s">
        <v>1906</v>
      </c>
      <c r="E1492" s="72" t="s">
        <v>89</v>
      </c>
      <c r="F1492" s="72" t="s">
        <v>89</v>
      </c>
      <c r="G1492" s="72" t="s">
        <v>1779</v>
      </c>
      <c r="H1492" s="482" t="s">
        <v>196</v>
      </c>
      <c r="I1492" s="537">
        <v>53</v>
      </c>
      <c r="J1492" s="526"/>
      <c r="K1492" s="333">
        <f t="shared" si="69"/>
        <v>200</v>
      </c>
      <c r="L1492" s="534">
        <v>200</v>
      </c>
      <c r="M1492" s="540"/>
      <c r="N1492" s="247" t="e">
        <f>IF(L1492="nio",0,IF(L1492&gt;0,L1492*I1492/P1492,0))*VLOOKUP(B1492,'2-Kosten per locatie'!$A$14:$C$31,3,FALSE)</f>
        <v>#DIV/0!</v>
      </c>
      <c r="O1492" s="247">
        <f>IF(M1492&gt;0,M1492*I1492/Q1492,0)*VLOOKUP(B1492,'2-Kosten per locatie'!$A$14:$C$31,3,FALSE)</f>
        <v>0</v>
      </c>
      <c r="P1492" s="334">
        <f>IF(L1492="nio",0,IF(L1492&gt;0,VLOOKUP(F1492,'3-Productie normen'!A:O,VLOOKUP(L1492,'3-Productie normen'!$B$38:$C$48,2,FALSE),FALSE)))*J1492</f>
        <v>0</v>
      </c>
      <c r="Q1492" s="334">
        <f t="shared" si="70"/>
        <v>0</v>
      </c>
      <c r="R1492" s="335" t="str">
        <f>VLOOKUP(F1492,'3-Productie normen'!A:P,16,FALSE)</f>
        <v>L</v>
      </c>
      <c r="S1492" s="335"/>
      <c r="U1492" s="336">
        <f t="shared" si="71"/>
        <v>10600</v>
      </c>
      <c r="V1492" s="2"/>
      <c r="W1492" s="529"/>
    </row>
    <row r="1493" spans="1:23" ht="14.1" customHeight="1">
      <c r="A1493" s="75">
        <v>1493</v>
      </c>
      <c r="B1493" s="72" t="s">
        <v>43</v>
      </c>
      <c r="C1493" s="539" t="s">
        <v>876</v>
      </c>
      <c r="D1493" s="415" t="s">
        <v>1907</v>
      </c>
      <c r="E1493" s="72" t="s">
        <v>146</v>
      </c>
      <c r="F1493" s="300" t="s">
        <v>100</v>
      </c>
      <c r="G1493" s="72" t="s">
        <v>1779</v>
      </c>
      <c r="H1493" s="482" t="s">
        <v>196</v>
      </c>
      <c r="I1493" s="537">
        <v>9.8000000000000007</v>
      </c>
      <c r="J1493" s="526"/>
      <c r="K1493" s="333">
        <f t="shared" si="69"/>
        <v>0</v>
      </c>
      <c r="L1493" s="534" t="s">
        <v>147</v>
      </c>
      <c r="M1493" s="540"/>
      <c r="N1493" s="247">
        <f>IF(L1493="nio",0,IF(L1493&gt;0,L1493*I1493/P1493,0))*VLOOKUP(B1493,'2-Kosten per locatie'!$A$14:$C$31,3,FALSE)</f>
        <v>0</v>
      </c>
      <c r="O1493" s="247">
        <f>IF(M1493&gt;0,M1493*I1493/Q1493,0)*VLOOKUP(B1493,'2-Kosten per locatie'!$A$14:$C$31,3,FALSE)</f>
        <v>0</v>
      </c>
      <c r="P1493" s="334">
        <f>IF(L1493="nio",0,IF(L1493&gt;0,VLOOKUP(F1493,'3-Productie normen'!A:O,VLOOKUP(L1493,'3-Productie normen'!$B$38:$C$48,2,FALSE),FALSE)))*J1493</f>
        <v>0</v>
      </c>
      <c r="Q1493" s="334">
        <f t="shared" si="70"/>
        <v>0</v>
      </c>
      <c r="R1493" s="335" t="str">
        <f>VLOOKUP(F1493,'3-Productie normen'!A:P,16,FALSE)</f>
        <v>nvt</v>
      </c>
      <c r="S1493" s="335"/>
      <c r="U1493" s="336">
        <f t="shared" si="71"/>
        <v>0</v>
      </c>
      <c r="V1493" s="2"/>
      <c r="W1493" s="529"/>
    </row>
    <row r="1494" spans="1:23" ht="14.1" customHeight="1">
      <c r="A1494" s="75">
        <v>1494</v>
      </c>
      <c r="B1494" s="72" t="s">
        <v>43</v>
      </c>
      <c r="C1494" s="539" t="s">
        <v>876</v>
      </c>
      <c r="D1494" s="415" t="s">
        <v>1908</v>
      </c>
      <c r="E1494" s="72" t="s">
        <v>89</v>
      </c>
      <c r="F1494" s="72" t="s">
        <v>89</v>
      </c>
      <c r="G1494" s="72" t="s">
        <v>1779</v>
      </c>
      <c r="H1494" s="482" t="s">
        <v>196</v>
      </c>
      <c r="I1494" s="537">
        <v>39.9</v>
      </c>
      <c r="J1494" s="526"/>
      <c r="K1494" s="333">
        <f t="shared" si="69"/>
        <v>200</v>
      </c>
      <c r="L1494" s="534">
        <v>200</v>
      </c>
      <c r="M1494" s="540"/>
      <c r="N1494" s="247" t="e">
        <f>IF(L1494="nio",0,IF(L1494&gt;0,L1494*I1494/P1494,0))*VLOOKUP(B1494,'2-Kosten per locatie'!$A$14:$C$31,3,FALSE)</f>
        <v>#DIV/0!</v>
      </c>
      <c r="O1494" s="247">
        <f>IF(M1494&gt;0,M1494*I1494/Q1494,0)*VLOOKUP(B1494,'2-Kosten per locatie'!$A$14:$C$31,3,FALSE)</f>
        <v>0</v>
      </c>
      <c r="P1494" s="334">
        <f>IF(L1494="nio",0,IF(L1494&gt;0,VLOOKUP(F1494,'3-Productie normen'!A:O,VLOOKUP(L1494,'3-Productie normen'!$B$38:$C$48,2,FALSE),FALSE)))*J1494</f>
        <v>0</v>
      </c>
      <c r="Q1494" s="334">
        <f t="shared" si="70"/>
        <v>0</v>
      </c>
      <c r="R1494" s="335" t="str">
        <f>VLOOKUP(F1494,'3-Productie normen'!A:P,16,FALSE)</f>
        <v>L</v>
      </c>
      <c r="S1494" s="335"/>
      <c r="U1494" s="336">
        <f t="shared" si="71"/>
        <v>7980</v>
      </c>
      <c r="V1494" s="2"/>
      <c r="W1494" s="529"/>
    </row>
    <row r="1495" spans="1:23" ht="14.1" customHeight="1">
      <c r="A1495" s="75">
        <v>1495</v>
      </c>
      <c r="B1495" s="72" t="s">
        <v>43</v>
      </c>
      <c r="C1495" s="539" t="s">
        <v>876</v>
      </c>
      <c r="D1495" s="415" t="s">
        <v>1909</v>
      </c>
      <c r="E1495" s="72" t="s">
        <v>89</v>
      </c>
      <c r="F1495" s="72" t="s">
        <v>89</v>
      </c>
      <c r="G1495" s="72" t="s">
        <v>1779</v>
      </c>
      <c r="H1495" s="482" t="s">
        <v>196</v>
      </c>
      <c r="I1495" s="537">
        <v>39.9</v>
      </c>
      <c r="J1495" s="526"/>
      <c r="K1495" s="333">
        <f t="shared" si="69"/>
        <v>200</v>
      </c>
      <c r="L1495" s="534">
        <v>200</v>
      </c>
      <c r="M1495" s="540"/>
      <c r="N1495" s="247" t="e">
        <f>IF(L1495="nio",0,IF(L1495&gt;0,L1495*I1495/P1495,0))*VLOOKUP(B1495,'2-Kosten per locatie'!$A$14:$C$31,3,FALSE)</f>
        <v>#DIV/0!</v>
      </c>
      <c r="O1495" s="247">
        <f>IF(M1495&gt;0,M1495*I1495/Q1495,0)*VLOOKUP(B1495,'2-Kosten per locatie'!$A$14:$C$31,3,FALSE)</f>
        <v>0</v>
      </c>
      <c r="P1495" s="334">
        <f>IF(L1495="nio",0,IF(L1495&gt;0,VLOOKUP(F1495,'3-Productie normen'!A:O,VLOOKUP(L1495,'3-Productie normen'!$B$38:$C$48,2,FALSE),FALSE)))*J1495</f>
        <v>0</v>
      </c>
      <c r="Q1495" s="334">
        <f t="shared" si="70"/>
        <v>0</v>
      </c>
      <c r="R1495" s="335" t="str">
        <f>VLOOKUP(F1495,'3-Productie normen'!A:P,16,FALSE)</f>
        <v>L</v>
      </c>
      <c r="S1495" s="335"/>
      <c r="U1495" s="336">
        <f t="shared" si="71"/>
        <v>7980</v>
      </c>
      <c r="V1495" s="2"/>
      <c r="W1495" s="529"/>
    </row>
    <row r="1496" spans="1:23" ht="14.1" customHeight="1">
      <c r="A1496" s="75">
        <v>1496</v>
      </c>
      <c r="B1496" s="72" t="s">
        <v>43</v>
      </c>
      <c r="C1496" s="539" t="s">
        <v>876</v>
      </c>
      <c r="D1496" s="415" t="s">
        <v>1910</v>
      </c>
      <c r="E1496" s="72" t="s">
        <v>1710</v>
      </c>
      <c r="F1496" s="72" t="s">
        <v>95</v>
      </c>
      <c r="G1496" s="72" t="s">
        <v>186</v>
      </c>
      <c r="H1496" s="482" t="s">
        <v>187</v>
      </c>
      <c r="I1496" s="537">
        <v>12.5</v>
      </c>
      <c r="J1496" s="526"/>
      <c r="K1496" s="333">
        <f t="shared" si="69"/>
        <v>200</v>
      </c>
      <c r="L1496" s="534">
        <v>200</v>
      </c>
      <c r="M1496" s="540"/>
      <c r="N1496" s="247" t="e">
        <f>IF(L1496="nio",0,IF(L1496&gt;0,L1496*I1496/P1496,0))*VLOOKUP(B1496,'2-Kosten per locatie'!$A$14:$C$31,3,FALSE)</f>
        <v>#DIV/0!</v>
      </c>
      <c r="O1496" s="247">
        <f>IF(M1496&gt;0,M1496*I1496/Q1496,0)*VLOOKUP(B1496,'2-Kosten per locatie'!$A$14:$C$31,3,FALSE)</f>
        <v>0</v>
      </c>
      <c r="P1496" s="334">
        <f>IF(L1496="nio",0,IF(L1496&gt;0,VLOOKUP(F1496,'3-Productie normen'!A:O,VLOOKUP(L1496,'3-Productie normen'!$B$38:$C$48,2,FALSE),FALSE)))*J1496</f>
        <v>0</v>
      </c>
      <c r="Q1496" s="334">
        <f t="shared" si="70"/>
        <v>0</v>
      </c>
      <c r="R1496" s="335" t="str">
        <f>VLOOKUP(F1496,'3-Productie normen'!A:P,16,FALSE)</f>
        <v>S</v>
      </c>
      <c r="S1496" s="335"/>
      <c r="U1496" s="336">
        <f t="shared" si="71"/>
        <v>2500</v>
      </c>
      <c r="V1496" s="2"/>
      <c r="W1496" s="529"/>
    </row>
    <row r="1497" spans="1:23" ht="14.1" customHeight="1">
      <c r="A1497" s="75">
        <v>1497</v>
      </c>
      <c r="B1497" s="72" t="s">
        <v>43</v>
      </c>
      <c r="C1497" s="539" t="s">
        <v>876</v>
      </c>
      <c r="D1497" s="415" t="s">
        <v>1911</v>
      </c>
      <c r="E1497" s="72" t="s">
        <v>1714</v>
      </c>
      <c r="F1497" s="72" t="s">
        <v>95</v>
      </c>
      <c r="G1497" s="72" t="s">
        <v>186</v>
      </c>
      <c r="H1497" s="482" t="s">
        <v>187</v>
      </c>
      <c r="I1497" s="537">
        <v>16.3</v>
      </c>
      <c r="J1497" s="526"/>
      <c r="K1497" s="333">
        <f t="shared" si="69"/>
        <v>200</v>
      </c>
      <c r="L1497" s="534">
        <v>200</v>
      </c>
      <c r="M1497" s="540"/>
      <c r="N1497" s="247" t="e">
        <f>IF(L1497="nio",0,IF(L1497&gt;0,L1497*I1497/P1497,0))*VLOOKUP(B1497,'2-Kosten per locatie'!$A$14:$C$31,3,FALSE)</f>
        <v>#DIV/0!</v>
      </c>
      <c r="O1497" s="247">
        <f>IF(M1497&gt;0,M1497*I1497/Q1497,0)*VLOOKUP(B1497,'2-Kosten per locatie'!$A$14:$C$31,3,FALSE)</f>
        <v>0</v>
      </c>
      <c r="P1497" s="334">
        <f>IF(L1497="nio",0,IF(L1497&gt;0,VLOOKUP(F1497,'3-Productie normen'!A:O,VLOOKUP(L1497,'3-Productie normen'!$B$38:$C$48,2,FALSE),FALSE)))*J1497</f>
        <v>0</v>
      </c>
      <c r="Q1497" s="334">
        <f t="shared" si="70"/>
        <v>0</v>
      </c>
      <c r="R1497" s="335" t="str">
        <f>VLOOKUP(F1497,'3-Productie normen'!A:P,16,FALSE)</f>
        <v>S</v>
      </c>
      <c r="S1497" s="335"/>
      <c r="U1497" s="336">
        <f t="shared" si="71"/>
        <v>3260</v>
      </c>
      <c r="V1497" s="2"/>
      <c r="W1497" s="529"/>
    </row>
    <row r="1498" spans="1:23" ht="14.1" customHeight="1">
      <c r="A1498" s="75">
        <v>1498</v>
      </c>
      <c r="B1498" s="72" t="s">
        <v>43</v>
      </c>
      <c r="C1498" s="539" t="s">
        <v>876</v>
      </c>
      <c r="D1498" s="415" t="s">
        <v>1912</v>
      </c>
      <c r="E1498" s="72" t="s">
        <v>190</v>
      </c>
      <c r="F1498" s="300" t="s">
        <v>100</v>
      </c>
      <c r="G1498" s="72"/>
      <c r="H1498" s="482" t="s">
        <v>196</v>
      </c>
      <c r="I1498" s="537">
        <v>1.8</v>
      </c>
      <c r="J1498" s="526"/>
      <c r="K1498" s="333">
        <f t="shared" si="69"/>
        <v>0</v>
      </c>
      <c r="L1498" s="534" t="s">
        <v>147</v>
      </c>
      <c r="M1498" s="540"/>
      <c r="N1498" s="247">
        <f>IF(L1498="nio",0,IF(L1498&gt;0,L1498*I1498/P1498,0))*VLOOKUP(B1498,'2-Kosten per locatie'!$A$14:$C$31,3,FALSE)</f>
        <v>0</v>
      </c>
      <c r="O1498" s="247">
        <f>IF(M1498&gt;0,M1498*I1498/Q1498,0)*VLOOKUP(B1498,'2-Kosten per locatie'!$A$14:$C$31,3,FALSE)</f>
        <v>0</v>
      </c>
      <c r="P1498" s="334">
        <f>IF(L1498="nio",0,IF(L1498&gt;0,VLOOKUP(F1498,'3-Productie normen'!A:O,VLOOKUP(L1498,'3-Productie normen'!$B$38:$C$48,2,FALSE),FALSE)))*J1498</f>
        <v>0</v>
      </c>
      <c r="Q1498" s="334">
        <f t="shared" si="70"/>
        <v>0</v>
      </c>
      <c r="R1498" s="335" t="str">
        <f>VLOOKUP(F1498,'3-Productie normen'!A:P,16,FALSE)</f>
        <v>nvt</v>
      </c>
      <c r="S1498" s="335"/>
      <c r="U1498" s="336">
        <f t="shared" si="71"/>
        <v>0</v>
      </c>
      <c r="V1498" s="2"/>
      <c r="W1498" s="529"/>
    </row>
    <row r="1499" spans="1:23" ht="14.1" customHeight="1">
      <c r="A1499" s="75">
        <v>1499</v>
      </c>
      <c r="B1499" s="72" t="s">
        <v>43</v>
      </c>
      <c r="C1499" s="539" t="s">
        <v>876</v>
      </c>
      <c r="D1499" s="415" t="s">
        <v>1913</v>
      </c>
      <c r="E1499" s="72" t="s">
        <v>299</v>
      </c>
      <c r="F1499" s="300" t="s">
        <v>100</v>
      </c>
      <c r="G1499" s="72"/>
      <c r="H1499" s="482" t="s">
        <v>196</v>
      </c>
      <c r="I1499" s="537">
        <v>4.3</v>
      </c>
      <c r="J1499" s="526"/>
      <c r="K1499" s="333">
        <f t="shared" si="69"/>
        <v>0</v>
      </c>
      <c r="L1499" s="534" t="s">
        <v>147</v>
      </c>
      <c r="M1499" s="540"/>
      <c r="N1499" s="247">
        <f>IF(L1499="nio",0,IF(L1499&gt;0,L1499*I1499/P1499,0))*VLOOKUP(B1499,'2-Kosten per locatie'!$A$14:$C$31,3,FALSE)</f>
        <v>0</v>
      </c>
      <c r="O1499" s="247">
        <f>IF(M1499&gt;0,M1499*I1499/Q1499,0)*VLOOKUP(B1499,'2-Kosten per locatie'!$A$14:$C$31,3,FALSE)</f>
        <v>0</v>
      </c>
      <c r="P1499" s="334">
        <f>IF(L1499="nio",0,IF(L1499&gt;0,VLOOKUP(F1499,'3-Productie normen'!A:O,VLOOKUP(L1499,'3-Productie normen'!$B$38:$C$48,2,FALSE),FALSE)))*J1499</f>
        <v>0</v>
      </c>
      <c r="Q1499" s="334">
        <f t="shared" si="70"/>
        <v>0</v>
      </c>
      <c r="R1499" s="335" t="str">
        <f>VLOOKUP(F1499,'3-Productie normen'!A:P,16,FALSE)</f>
        <v>nvt</v>
      </c>
      <c r="S1499" s="335"/>
      <c r="U1499" s="336">
        <f t="shared" si="71"/>
        <v>0</v>
      </c>
      <c r="V1499" s="2"/>
      <c r="W1499" s="529"/>
    </row>
    <row r="1500" spans="1:23" ht="14.1" customHeight="1">
      <c r="A1500" s="75">
        <v>1500</v>
      </c>
      <c r="B1500" s="72" t="s">
        <v>43</v>
      </c>
      <c r="C1500" s="539" t="s">
        <v>876</v>
      </c>
      <c r="D1500" s="415" t="s">
        <v>1914</v>
      </c>
      <c r="E1500" s="72" t="s">
        <v>197</v>
      </c>
      <c r="F1500" s="72" t="s">
        <v>86</v>
      </c>
      <c r="G1500" s="72" t="s">
        <v>1779</v>
      </c>
      <c r="H1500" s="482" t="s">
        <v>196</v>
      </c>
      <c r="I1500" s="537">
        <v>6.4</v>
      </c>
      <c r="J1500" s="526"/>
      <c r="K1500" s="333">
        <f t="shared" si="69"/>
        <v>200</v>
      </c>
      <c r="L1500" s="534">
        <v>200</v>
      </c>
      <c r="M1500" s="540"/>
      <c r="N1500" s="247" t="e">
        <f>IF(L1500="nio",0,IF(L1500&gt;0,L1500*I1500/P1500,0))*VLOOKUP(B1500,'2-Kosten per locatie'!$A$14:$C$31,3,FALSE)</f>
        <v>#DIV/0!</v>
      </c>
      <c r="O1500" s="247">
        <f>IF(M1500&gt;0,M1500*I1500/Q1500,0)*VLOOKUP(B1500,'2-Kosten per locatie'!$A$14:$C$31,3,FALSE)</f>
        <v>0</v>
      </c>
      <c r="P1500" s="334">
        <f>IF(L1500="nio",0,IF(L1500&gt;0,VLOOKUP(F1500,'3-Productie normen'!A:O,VLOOKUP(L1500,'3-Productie normen'!$B$38:$C$48,2,FALSE),FALSE)))*J1500</f>
        <v>0</v>
      </c>
      <c r="Q1500" s="334">
        <f t="shared" si="70"/>
        <v>0</v>
      </c>
      <c r="R1500" s="335" t="str">
        <f>VLOOKUP(F1500,'3-Productie normen'!A:P,16,FALSE)</f>
        <v>V</v>
      </c>
      <c r="S1500" s="335"/>
      <c r="U1500" s="336">
        <f t="shared" si="71"/>
        <v>1280</v>
      </c>
      <c r="V1500" s="2"/>
      <c r="W1500" s="529"/>
    </row>
    <row r="1501" spans="1:23" ht="14.1" customHeight="1">
      <c r="A1501" s="75">
        <v>1501</v>
      </c>
      <c r="B1501" s="72" t="s">
        <v>43</v>
      </c>
      <c r="C1501" s="539" t="s">
        <v>876</v>
      </c>
      <c r="D1501" s="415" t="s">
        <v>1915</v>
      </c>
      <c r="E1501" s="72" t="s">
        <v>1787</v>
      </c>
      <c r="F1501" s="300" t="s">
        <v>100</v>
      </c>
      <c r="G1501" s="72"/>
      <c r="H1501" s="482" t="s">
        <v>196</v>
      </c>
      <c r="I1501" s="537">
        <v>3.1</v>
      </c>
      <c r="J1501" s="526"/>
      <c r="K1501" s="333">
        <f t="shared" si="69"/>
        <v>0</v>
      </c>
      <c r="L1501" s="534" t="s">
        <v>147</v>
      </c>
      <c r="M1501" s="540"/>
      <c r="N1501" s="247">
        <f>IF(L1501="nio",0,IF(L1501&gt;0,L1501*I1501/P1501,0))*VLOOKUP(B1501,'2-Kosten per locatie'!$A$14:$C$31,3,FALSE)</f>
        <v>0</v>
      </c>
      <c r="O1501" s="247">
        <f>IF(M1501&gt;0,M1501*I1501/Q1501,0)*VLOOKUP(B1501,'2-Kosten per locatie'!$A$14:$C$31,3,FALSE)</f>
        <v>0</v>
      </c>
      <c r="P1501" s="334">
        <f>IF(L1501="nio",0,IF(L1501&gt;0,VLOOKUP(F1501,'3-Productie normen'!A:O,VLOOKUP(L1501,'3-Productie normen'!$B$38:$C$48,2,FALSE),FALSE)))*J1501</f>
        <v>0</v>
      </c>
      <c r="Q1501" s="334">
        <f t="shared" si="70"/>
        <v>0</v>
      </c>
      <c r="R1501" s="335" t="str">
        <f>VLOOKUP(F1501,'3-Productie normen'!A:P,16,FALSE)</f>
        <v>nvt</v>
      </c>
      <c r="S1501" s="335"/>
      <c r="U1501" s="336">
        <f t="shared" si="71"/>
        <v>0</v>
      </c>
      <c r="V1501" s="2"/>
      <c r="W1501" s="529"/>
    </row>
    <row r="1502" spans="1:23" ht="14.1" customHeight="1">
      <c r="A1502" s="75">
        <v>1502</v>
      </c>
      <c r="B1502" s="72" t="s">
        <v>43</v>
      </c>
      <c r="C1502" s="539" t="s">
        <v>876</v>
      </c>
      <c r="D1502" s="415" t="s">
        <v>1916</v>
      </c>
      <c r="E1502" s="72" t="s">
        <v>1789</v>
      </c>
      <c r="F1502" s="300" t="s">
        <v>100</v>
      </c>
      <c r="G1502" s="72"/>
      <c r="H1502" s="482" t="s">
        <v>196</v>
      </c>
      <c r="I1502" s="537">
        <v>5.6</v>
      </c>
      <c r="J1502" s="526"/>
      <c r="K1502" s="333">
        <f t="shared" si="69"/>
        <v>0</v>
      </c>
      <c r="L1502" s="534" t="s">
        <v>147</v>
      </c>
      <c r="M1502" s="540"/>
      <c r="N1502" s="247">
        <f>IF(L1502="nio",0,IF(L1502&gt;0,L1502*I1502/P1502,0))*VLOOKUP(B1502,'2-Kosten per locatie'!$A$14:$C$31,3,FALSE)</f>
        <v>0</v>
      </c>
      <c r="O1502" s="247">
        <f>IF(M1502&gt;0,M1502*I1502/Q1502,0)*VLOOKUP(B1502,'2-Kosten per locatie'!$A$14:$C$31,3,FALSE)</f>
        <v>0</v>
      </c>
      <c r="P1502" s="334">
        <f>IF(L1502="nio",0,IF(L1502&gt;0,VLOOKUP(F1502,'3-Productie normen'!A:O,VLOOKUP(L1502,'3-Productie normen'!$B$38:$C$48,2,FALSE),FALSE)))*J1502</f>
        <v>0</v>
      </c>
      <c r="Q1502" s="334">
        <f t="shared" si="70"/>
        <v>0</v>
      </c>
      <c r="R1502" s="335" t="str">
        <f>VLOOKUP(F1502,'3-Productie normen'!A:P,16,FALSE)</f>
        <v>nvt</v>
      </c>
      <c r="S1502" s="335"/>
      <c r="U1502" s="336">
        <f t="shared" si="71"/>
        <v>0</v>
      </c>
      <c r="V1502" s="2"/>
      <c r="W1502" s="529"/>
    </row>
    <row r="1503" spans="1:23" ht="14.1" customHeight="1">
      <c r="A1503" s="75">
        <v>1503</v>
      </c>
      <c r="B1503" s="72" t="s">
        <v>43</v>
      </c>
      <c r="C1503" s="539" t="s">
        <v>876</v>
      </c>
      <c r="D1503" s="415" t="s">
        <v>1917</v>
      </c>
      <c r="E1503" s="72" t="s">
        <v>197</v>
      </c>
      <c r="F1503" s="72" t="s">
        <v>86</v>
      </c>
      <c r="G1503" s="72" t="s">
        <v>1779</v>
      </c>
      <c r="H1503" s="482" t="s">
        <v>196</v>
      </c>
      <c r="I1503" s="537">
        <v>30.1</v>
      </c>
      <c r="J1503" s="526"/>
      <c r="K1503" s="333">
        <f t="shared" si="69"/>
        <v>200</v>
      </c>
      <c r="L1503" s="534">
        <v>200</v>
      </c>
      <c r="M1503" s="540"/>
      <c r="N1503" s="247" t="e">
        <f>IF(L1503="nio",0,IF(L1503&gt;0,L1503*I1503/P1503,0))*VLOOKUP(B1503,'2-Kosten per locatie'!$A$14:$C$31,3,FALSE)</f>
        <v>#DIV/0!</v>
      </c>
      <c r="O1503" s="247">
        <f>IF(M1503&gt;0,M1503*I1503/Q1503,0)*VLOOKUP(B1503,'2-Kosten per locatie'!$A$14:$C$31,3,FALSE)</f>
        <v>0</v>
      </c>
      <c r="P1503" s="334">
        <f>IF(L1503="nio",0,IF(L1503&gt;0,VLOOKUP(F1503,'3-Productie normen'!A:O,VLOOKUP(L1503,'3-Productie normen'!$B$38:$C$48,2,FALSE),FALSE)))*J1503</f>
        <v>0</v>
      </c>
      <c r="Q1503" s="334">
        <f t="shared" si="70"/>
        <v>0</v>
      </c>
      <c r="R1503" s="335" t="str">
        <f>VLOOKUP(F1503,'3-Productie normen'!A:P,16,FALSE)</f>
        <v>V</v>
      </c>
      <c r="S1503" s="335"/>
      <c r="U1503" s="336">
        <f t="shared" si="71"/>
        <v>6020</v>
      </c>
      <c r="V1503" s="2"/>
      <c r="W1503" s="529"/>
    </row>
    <row r="1504" spans="1:23" ht="14.1" customHeight="1">
      <c r="A1504" s="75">
        <v>1504</v>
      </c>
      <c r="B1504" s="72" t="s">
        <v>43</v>
      </c>
      <c r="C1504" s="539" t="s">
        <v>876</v>
      </c>
      <c r="D1504" s="415" t="s">
        <v>1918</v>
      </c>
      <c r="E1504" s="72" t="s">
        <v>1662</v>
      </c>
      <c r="F1504" s="72" t="s">
        <v>97</v>
      </c>
      <c r="G1504" s="72" t="s">
        <v>207</v>
      </c>
      <c r="H1504" s="482" t="s">
        <v>196</v>
      </c>
      <c r="I1504" s="537">
        <v>25.9</v>
      </c>
      <c r="J1504" s="526"/>
      <c r="K1504" s="333">
        <f t="shared" si="69"/>
        <v>200</v>
      </c>
      <c r="L1504" s="534">
        <v>200</v>
      </c>
      <c r="M1504" s="540"/>
      <c r="N1504" s="247" t="e">
        <f>IF(L1504="nio",0,IF(L1504&gt;0,L1504*I1504/P1504,0))*VLOOKUP(B1504,'2-Kosten per locatie'!$A$14:$C$31,3,FALSE)</f>
        <v>#DIV/0!</v>
      </c>
      <c r="O1504" s="247">
        <f>IF(M1504&gt;0,M1504*I1504/Q1504,0)*VLOOKUP(B1504,'2-Kosten per locatie'!$A$14:$C$31,3,FALSE)</f>
        <v>0</v>
      </c>
      <c r="P1504" s="334">
        <f>IF(L1504="nio",0,IF(L1504&gt;0,VLOOKUP(F1504,'3-Productie normen'!A:O,VLOOKUP(L1504,'3-Productie normen'!$B$38:$C$48,2,FALSE),FALSE)))*J1504</f>
        <v>0</v>
      </c>
      <c r="Q1504" s="334">
        <f t="shared" si="70"/>
        <v>0</v>
      </c>
      <c r="R1504" s="335" t="str">
        <f>VLOOKUP(F1504,'3-Productie normen'!A:P,16,FALSE)</f>
        <v>V</v>
      </c>
      <c r="S1504" s="335"/>
      <c r="U1504" s="336">
        <f t="shared" si="71"/>
        <v>5180</v>
      </c>
      <c r="V1504" s="2"/>
      <c r="W1504" s="529"/>
    </row>
    <row r="1505" spans="1:23" ht="14.1" customHeight="1">
      <c r="A1505" s="75">
        <v>1505</v>
      </c>
      <c r="B1505" s="72" t="s">
        <v>43</v>
      </c>
      <c r="C1505" s="539" t="s">
        <v>876</v>
      </c>
      <c r="D1505" s="415" t="s">
        <v>1919</v>
      </c>
      <c r="E1505" s="72" t="s">
        <v>1920</v>
      </c>
      <c r="F1505" s="72" t="s">
        <v>99</v>
      </c>
      <c r="G1505" s="72" t="s">
        <v>1779</v>
      </c>
      <c r="H1505" s="482" t="s">
        <v>196</v>
      </c>
      <c r="I1505" s="537">
        <v>272.3</v>
      </c>
      <c r="J1505" s="526"/>
      <c r="K1505" s="333">
        <f t="shared" si="69"/>
        <v>200</v>
      </c>
      <c r="L1505" s="534">
        <v>200</v>
      </c>
      <c r="M1505" s="540"/>
      <c r="N1505" s="247" t="e">
        <f>IF(L1505="nio",0,IF(L1505&gt;0,L1505*I1505/P1505,0))*VLOOKUP(B1505,'2-Kosten per locatie'!$A$14:$C$31,3,FALSE)</f>
        <v>#DIV/0!</v>
      </c>
      <c r="O1505" s="247">
        <f>IF(M1505&gt;0,M1505*I1505/Q1505,0)*VLOOKUP(B1505,'2-Kosten per locatie'!$A$14:$C$31,3,FALSE)</f>
        <v>0</v>
      </c>
      <c r="P1505" s="334">
        <f>IF(L1505="nio",0,IF(L1505&gt;0,VLOOKUP(F1505,'3-Productie normen'!A:O,VLOOKUP(L1505,'3-Productie normen'!$B$38:$C$48,2,FALSE),FALSE)))*J1505</f>
        <v>0</v>
      </c>
      <c r="Q1505" s="334">
        <f t="shared" si="70"/>
        <v>0</v>
      </c>
      <c r="R1505" s="335" t="str">
        <f>VLOOKUP(F1505,'3-Productie normen'!A:P,16,FALSE)</f>
        <v>B</v>
      </c>
      <c r="S1505" s="335"/>
      <c r="U1505" s="336">
        <f t="shared" si="71"/>
        <v>54460</v>
      </c>
      <c r="V1505" s="2"/>
      <c r="W1505" s="529"/>
    </row>
    <row r="1506" spans="1:23" ht="14.1" customHeight="1">
      <c r="A1506" s="75">
        <v>1506</v>
      </c>
      <c r="B1506" s="72" t="s">
        <v>43</v>
      </c>
      <c r="C1506" s="539" t="s">
        <v>876</v>
      </c>
      <c r="D1506" s="415" t="s">
        <v>1921</v>
      </c>
      <c r="E1506" s="72" t="s">
        <v>1879</v>
      </c>
      <c r="F1506" s="72" t="s">
        <v>86</v>
      </c>
      <c r="G1506" s="72" t="s">
        <v>1779</v>
      </c>
      <c r="H1506" s="482" t="s">
        <v>196</v>
      </c>
      <c r="I1506" s="537">
        <v>6.4</v>
      </c>
      <c r="J1506" s="526"/>
      <c r="K1506" s="333">
        <f t="shared" si="69"/>
        <v>200</v>
      </c>
      <c r="L1506" s="534">
        <v>200</v>
      </c>
      <c r="M1506" s="540"/>
      <c r="N1506" s="247" t="e">
        <f>IF(L1506="nio",0,IF(L1506&gt;0,L1506*I1506/P1506,0))*VLOOKUP(B1506,'2-Kosten per locatie'!$A$14:$C$31,3,FALSE)</f>
        <v>#DIV/0!</v>
      </c>
      <c r="O1506" s="247">
        <f>IF(M1506&gt;0,M1506*I1506/Q1506,0)*VLOOKUP(B1506,'2-Kosten per locatie'!$A$14:$C$31,3,FALSE)</f>
        <v>0</v>
      </c>
      <c r="P1506" s="334">
        <f>IF(L1506="nio",0,IF(L1506&gt;0,VLOOKUP(F1506,'3-Productie normen'!A:O,VLOOKUP(L1506,'3-Productie normen'!$B$38:$C$48,2,FALSE),FALSE)))*J1506</f>
        <v>0</v>
      </c>
      <c r="Q1506" s="334">
        <f t="shared" si="70"/>
        <v>0</v>
      </c>
      <c r="R1506" s="335" t="str">
        <f>VLOOKUP(F1506,'3-Productie normen'!A:P,16,FALSE)</f>
        <v>V</v>
      </c>
      <c r="S1506" s="335"/>
      <c r="U1506" s="336">
        <f t="shared" si="71"/>
        <v>1280</v>
      </c>
      <c r="V1506" s="2"/>
      <c r="W1506" s="529"/>
    </row>
    <row r="1507" spans="1:23" ht="14.1" customHeight="1">
      <c r="A1507" s="75">
        <v>1507</v>
      </c>
      <c r="B1507" s="72" t="s">
        <v>43</v>
      </c>
      <c r="C1507" s="539" t="s">
        <v>876</v>
      </c>
      <c r="D1507" s="415" t="s">
        <v>1922</v>
      </c>
      <c r="E1507" s="72" t="s">
        <v>141</v>
      </c>
      <c r="F1507" s="485" t="s">
        <v>99</v>
      </c>
      <c r="G1507" s="72" t="s">
        <v>1779</v>
      </c>
      <c r="H1507" s="482" t="s">
        <v>196</v>
      </c>
      <c r="I1507" s="537">
        <v>13</v>
      </c>
      <c r="J1507" s="526"/>
      <c r="K1507" s="333">
        <f t="shared" si="69"/>
        <v>200</v>
      </c>
      <c r="L1507" s="534">
        <v>200</v>
      </c>
      <c r="M1507" s="540"/>
      <c r="N1507" s="247" t="e">
        <f>IF(L1507="nio",0,IF(L1507&gt;0,L1507*I1507/P1507,0))*VLOOKUP(B1507,'2-Kosten per locatie'!$A$14:$C$31,3,FALSE)</f>
        <v>#DIV/0!</v>
      </c>
      <c r="O1507" s="247">
        <f>IF(M1507&gt;0,M1507*I1507/Q1507,0)*VLOOKUP(B1507,'2-Kosten per locatie'!$A$14:$C$31,3,FALSE)</f>
        <v>0</v>
      </c>
      <c r="P1507" s="334">
        <f>IF(L1507="nio",0,IF(L1507&gt;0,VLOOKUP(F1507,'3-Productie normen'!A:O,VLOOKUP(L1507,'3-Productie normen'!$B$38:$C$48,2,FALSE),FALSE)))*J1507</f>
        <v>0</v>
      </c>
      <c r="Q1507" s="334">
        <f t="shared" si="70"/>
        <v>0</v>
      </c>
      <c r="R1507" s="335" t="str">
        <f>VLOOKUP(F1507,'3-Productie normen'!A:P,16,FALSE)</f>
        <v>B</v>
      </c>
      <c r="S1507" s="335"/>
      <c r="U1507" s="336">
        <f t="shared" si="71"/>
        <v>2600</v>
      </c>
      <c r="V1507" s="2"/>
      <c r="W1507" s="529"/>
    </row>
    <row r="1508" spans="1:23" ht="14.1" customHeight="1">
      <c r="A1508" s="75">
        <v>1508</v>
      </c>
      <c r="B1508" s="72" t="s">
        <v>43</v>
      </c>
      <c r="C1508" s="539" t="s">
        <v>876</v>
      </c>
      <c r="D1508" s="415" t="s">
        <v>1923</v>
      </c>
      <c r="E1508" s="72" t="s">
        <v>1876</v>
      </c>
      <c r="F1508" s="72" t="s">
        <v>99</v>
      </c>
      <c r="G1508" s="72" t="s">
        <v>1779</v>
      </c>
      <c r="H1508" s="482" t="s">
        <v>196</v>
      </c>
      <c r="I1508" s="537">
        <v>6.3</v>
      </c>
      <c r="J1508" s="526"/>
      <c r="K1508" s="333">
        <f t="shared" si="69"/>
        <v>200</v>
      </c>
      <c r="L1508" s="534">
        <v>200</v>
      </c>
      <c r="M1508" s="534"/>
      <c r="N1508" s="247" t="e">
        <f>IF(L1508="nio",0,IF(L1508&gt;0,L1508*I1508/P1508,0))*VLOOKUP(B1508,'2-Kosten per locatie'!$A$14:$C$31,3,FALSE)</f>
        <v>#DIV/0!</v>
      </c>
      <c r="O1508" s="247">
        <f>IF(M1508&gt;0,M1508*I1508/Q1508,0)*VLOOKUP(B1508,'2-Kosten per locatie'!$A$14:$C$31,3,FALSE)</f>
        <v>0</v>
      </c>
      <c r="P1508" s="334">
        <f>IF(L1508="nio",0,IF(L1508&gt;0,VLOOKUP(F1508,'3-Productie normen'!A:O,VLOOKUP(L1508,'3-Productie normen'!$B$38:$C$48,2,FALSE),FALSE)))*J1508</f>
        <v>0</v>
      </c>
      <c r="Q1508" s="334">
        <f t="shared" si="70"/>
        <v>0</v>
      </c>
      <c r="R1508" s="335" t="str">
        <f>VLOOKUP(F1508,'3-Productie normen'!A:P,16,FALSE)</f>
        <v>B</v>
      </c>
      <c r="S1508" s="335"/>
      <c r="U1508" s="336">
        <f t="shared" si="71"/>
        <v>1260</v>
      </c>
      <c r="V1508" s="2"/>
      <c r="W1508" s="529"/>
    </row>
    <row r="1509" spans="1:23" ht="14.1" customHeight="1">
      <c r="A1509" s="75">
        <v>1509</v>
      </c>
      <c r="B1509" s="72" t="s">
        <v>43</v>
      </c>
      <c r="C1509" s="539" t="s">
        <v>876</v>
      </c>
      <c r="D1509" s="415" t="s">
        <v>1924</v>
      </c>
      <c r="E1509" s="72" t="s">
        <v>1876</v>
      </c>
      <c r="F1509" s="72" t="s">
        <v>99</v>
      </c>
      <c r="G1509" s="72" t="s">
        <v>1779</v>
      </c>
      <c r="H1509" s="482" t="s">
        <v>196</v>
      </c>
      <c r="I1509" s="537">
        <v>6.3</v>
      </c>
      <c r="J1509" s="526"/>
      <c r="K1509" s="333">
        <f t="shared" si="69"/>
        <v>200</v>
      </c>
      <c r="L1509" s="534">
        <v>200</v>
      </c>
      <c r="M1509" s="540"/>
      <c r="N1509" s="247" t="e">
        <f>IF(L1509="nio",0,IF(L1509&gt;0,L1509*I1509/P1509,0))*VLOOKUP(B1509,'2-Kosten per locatie'!$A$14:$C$31,3,FALSE)</f>
        <v>#DIV/0!</v>
      </c>
      <c r="O1509" s="247">
        <f>IF(M1509&gt;0,M1509*I1509/Q1509,0)*VLOOKUP(B1509,'2-Kosten per locatie'!$A$14:$C$31,3,FALSE)</f>
        <v>0</v>
      </c>
      <c r="P1509" s="334">
        <f>IF(L1509="nio",0,IF(L1509&gt;0,VLOOKUP(F1509,'3-Productie normen'!A:O,VLOOKUP(L1509,'3-Productie normen'!$B$38:$C$48,2,FALSE),FALSE)))*J1509</f>
        <v>0</v>
      </c>
      <c r="Q1509" s="334">
        <f t="shared" si="70"/>
        <v>0</v>
      </c>
      <c r="R1509" s="335" t="str">
        <f>VLOOKUP(F1509,'3-Productie normen'!A:P,16,FALSE)</f>
        <v>B</v>
      </c>
      <c r="S1509" s="335"/>
      <c r="U1509" s="336">
        <f t="shared" si="71"/>
        <v>1260</v>
      </c>
      <c r="V1509" s="2"/>
      <c r="W1509" s="529"/>
    </row>
    <row r="1510" spans="1:23" ht="14.1" customHeight="1">
      <c r="A1510" s="75">
        <v>1510</v>
      </c>
      <c r="B1510" s="72" t="s">
        <v>43</v>
      </c>
      <c r="C1510" s="539" t="s">
        <v>876</v>
      </c>
      <c r="D1510" s="415" t="s">
        <v>1925</v>
      </c>
      <c r="E1510" s="72" t="s">
        <v>141</v>
      </c>
      <c r="F1510" s="485" t="s">
        <v>99</v>
      </c>
      <c r="G1510" s="72" t="s">
        <v>1779</v>
      </c>
      <c r="H1510" s="482" t="s">
        <v>196</v>
      </c>
      <c r="I1510" s="537">
        <v>13</v>
      </c>
      <c r="J1510" s="526"/>
      <c r="K1510" s="333">
        <f t="shared" si="69"/>
        <v>200</v>
      </c>
      <c r="L1510" s="534">
        <v>200</v>
      </c>
      <c r="M1510" s="540"/>
      <c r="N1510" s="247" t="e">
        <f>IF(L1510="nio",0,IF(L1510&gt;0,L1510*I1510/P1510,0))*VLOOKUP(B1510,'2-Kosten per locatie'!$A$14:$C$31,3,FALSE)</f>
        <v>#DIV/0!</v>
      </c>
      <c r="O1510" s="247">
        <f>IF(M1510&gt;0,M1510*I1510/Q1510,0)*VLOOKUP(B1510,'2-Kosten per locatie'!$A$14:$C$31,3,FALSE)</f>
        <v>0</v>
      </c>
      <c r="P1510" s="334">
        <f>IF(L1510="nio",0,IF(L1510&gt;0,VLOOKUP(F1510,'3-Productie normen'!A:O,VLOOKUP(L1510,'3-Productie normen'!$B$38:$C$48,2,FALSE),FALSE)))*J1510</f>
        <v>0</v>
      </c>
      <c r="Q1510" s="334">
        <f t="shared" si="70"/>
        <v>0</v>
      </c>
      <c r="R1510" s="335" t="str">
        <f>VLOOKUP(F1510,'3-Productie normen'!A:P,16,FALSE)</f>
        <v>B</v>
      </c>
      <c r="S1510" s="335"/>
      <c r="U1510" s="336">
        <f t="shared" si="71"/>
        <v>2600</v>
      </c>
      <c r="V1510" s="2"/>
      <c r="W1510" s="529"/>
    </row>
    <row r="1511" spans="1:23" ht="14.1" customHeight="1">
      <c r="A1511" s="75">
        <v>1511</v>
      </c>
      <c r="B1511" s="72" t="s">
        <v>43</v>
      </c>
      <c r="C1511" s="539" t="s">
        <v>876</v>
      </c>
      <c r="D1511" s="415" t="s">
        <v>1926</v>
      </c>
      <c r="E1511" s="72" t="s">
        <v>1876</v>
      </c>
      <c r="F1511" s="72" t="s">
        <v>99</v>
      </c>
      <c r="G1511" s="72" t="s">
        <v>1779</v>
      </c>
      <c r="H1511" s="482" t="s">
        <v>196</v>
      </c>
      <c r="I1511" s="537">
        <v>6.4</v>
      </c>
      <c r="J1511" s="526"/>
      <c r="K1511" s="333">
        <f t="shared" si="69"/>
        <v>200</v>
      </c>
      <c r="L1511" s="534">
        <v>200</v>
      </c>
      <c r="M1511" s="540"/>
      <c r="N1511" s="247" t="e">
        <f>IF(L1511="nio",0,IF(L1511&gt;0,L1511*I1511/P1511,0))*VLOOKUP(B1511,'2-Kosten per locatie'!$A$14:$C$31,3,FALSE)</f>
        <v>#DIV/0!</v>
      </c>
      <c r="O1511" s="247">
        <f>IF(M1511&gt;0,M1511*I1511/Q1511,0)*VLOOKUP(B1511,'2-Kosten per locatie'!$A$14:$C$31,3,FALSE)</f>
        <v>0</v>
      </c>
      <c r="P1511" s="334">
        <f>IF(L1511="nio",0,IF(L1511&gt;0,VLOOKUP(F1511,'3-Productie normen'!A:O,VLOOKUP(L1511,'3-Productie normen'!$B$38:$C$48,2,FALSE),FALSE)))*J1511</f>
        <v>0</v>
      </c>
      <c r="Q1511" s="334">
        <f t="shared" si="70"/>
        <v>0</v>
      </c>
      <c r="R1511" s="335" t="str">
        <f>VLOOKUP(F1511,'3-Productie normen'!A:P,16,FALSE)</f>
        <v>B</v>
      </c>
      <c r="S1511" s="335"/>
      <c r="U1511" s="336">
        <f t="shared" si="71"/>
        <v>1280</v>
      </c>
      <c r="V1511" s="2"/>
      <c r="W1511" s="529"/>
    </row>
    <row r="1512" spans="1:23" ht="14.1" customHeight="1">
      <c r="A1512" s="75">
        <v>1512</v>
      </c>
      <c r="B1512" s="72" t="s">
        <v>43</v>
      </c>
      <c r="C1512" s="539" t="s">
        <v>876</v>
      </c>
      <c r="D1512" s="415" t="s">
        <v>1927</v>
      </c>
      <c r="E1512" s="72" t="s">
        <v>141</v>
      </c>
      <c r="F1512" s="485" t="s">
        <v>99</v>
      </c>
      <c r="G1512" s="72" t="s">
        <v>1779</v>
      </c>
      <c r="H1512" s="482" t="s">
        <v>196</v>
      </c>
      <c r="I1512" s="537">
        <v>12.8</v>
      </c>
      <c r="J1512" s="526"/>
      <c r="K1512" s="333">
        <f t="shared" si="69"/>
        <v>200</v>
      </c>
      <c r="L1512" s="534">
        <v>200</v>
      </c>
      <c r="M1512" s="540"/>
      <c r="N1512" s="247" t="e">
        <f>IF(L1512="nio",0,IF(L1512&gt;0,L1512*I1512/P1512,0))*VLOOKUP(B1512,'2-Kosten per locatie'!$A$14:$C$31,3,FALSE)</f>
        <v>#DIV/0!</v>
      </c>
      <c r="O1512" s="247">
        <f>IF(M1512&gt;0,M1512*I1512/Q1512,0)*VLOOKUP(B1512,'2-Kosten per locatie'!$A$14:$C$31,3,FALSE)</f>
        <v>0</v>
      </c>
      <c r="P1512" s="334">
        <f>IF(L1512="nio",0,IF(L1512&gt;0,VLOOKUP(F1512,'3-Productie normen'!A:O,VLOOKUP(L1512,'3-Productie normen'!$B$38:$C$48,2,FALSE),FALSE)))*J1512</f>
        <v>0</v>
      </c>
      <c r="Q1512" s="334">
        <f t="shared" si="70"/>
        <v>0</v>
      </c>
      <c r="R1512" s="335" t="str">
        <f>VLOOKUP(F1512,'3-Productie normen'!A:P,16,FALSE)</f>
        <v>B</v>
      </c>
      <c r="S1512" s="335"/>
      <c r="U1512" s="336">
        <f t="shared" si="71"/>
        <v>2560</v>
      </c>
      <c r="V1512" s="2"/>
      <c r="W1512" s="529"/>
    </row>
    <row r="1513" spans="1:23" ht="14.1" customHeight="1">
      <c r="A1513" s="75">
        <v>1513</v>
      </c>
      <c r="B1513" s="72" t="s">
        <v>43</v>
      </c>
      <c r="C1513" s="539" t="s">
        <v>876</v>
      </c>
      <c r="D1513" s="415" t="s">
        <v>1928</v>
      </c>
      <c r="E1513" s="72" t="s">
        <v>141</v>
      </c>
      <c r="F1513" s="485" t="s">
        <v>99</v>
      </c>
      <c r="G1513" s="72" t="s">
        <v>1779</v>
      </c>
      <c r="H1513" s="482" t="s">
        <v>196</v>
      </c>
      <c r="I1513" s="537">
        <v>12.8</v>
      </c>
      <c r="J1513" s="526"/>
      <c r="K1513" s="333">
        <f t="shared" si="69"/>
        <v>200</v>
      </c>
      <c r="L1513" s="534">
        <v>200</v>
      </c>
      <c r="M1513" s="540"/>
      <c r="N1513" s="247" t="e">
        <f>IF(L1513="nio",0,IF(L1513&gt;0,L1513*I1513/P1513,0))*VLOOKUP(B1513,'2-Kosten per locatie'!$A$14:$C$31,3,FALSE)</f>
        <v>#DIV/0!</v>
      </c>
      <c r="O1513" s="247">
        <f>IF(M1513&gt;0,M1513*I1513/Q1513,0)*VLOOKUP(B1513,'2-Kosten per locatie'!$A$14:$C$31,3,FALSE)</f>
        <v>0</v>
      </c>
      <c r="P1513" s="334">
        <f>IF(L1513="nio",0,IF(L1513&gt;0,VLOOKUP(F1513,'3-Productie normen'!A:O,VLOOKUP(L1513,'3-Productie normen'!$B$38:$C$48,2,FALSE),FALSE)))*J1513</f>
        <v>0</v>
      </c>
      <c r="Q1513" s="334">
        <f t="shared" si="70"/>
        <v>0</v>
      </c>
      <c r="R1513" s="335" t="str">
        <f>VLOOKUP(F1513,'3-Productie normen'!A:P,16,FALSE)</f>
        <v>B</v>
      </c>
      <c r="S1513" s="335"/>
      <c r="U1513" s="336">
        <f t="shared" si="71"/>
        <v>2560</v>
      </c>
      <c r="V1513" s="2"/>
      <c r="W1513" s="529"/>
    </row>
    <row r="1514" spans="1:23" ht="14.1" customHeight="1">
      <c r="A1514" s="75">
        <v>1514</v>
      </c>
      <c r="B1514" s="72" t="s">
        <v>43</v>
      </c>
      <c r="C1514" s="539" t="s">
        <v>876</v>
      </c>
      <c r="D1514" s="415" t="s">
        <v>1929</v>
      </c>
      <c r="E1514" s="72" t="s">
        <v>1662</v>
      </c>
      <c r="F1514" s="72" t="s">
        <v>97</v>
      </c>
      <c r="G1514" s="72" t="s">
        <v>207</v>
      </c>
      <c r="H1514" s="482" t="s">
        <v>196</v>
      </c>
      <c r="I1514" s="537">
        <v>17.899999999999999</v>
      </c>
      <c r="J1514" s="526"/>
      <c r="K1514" s="333">
        <f t="shared" si="69"/>
        <v>200</v>
      </c>
      <c r="L1514" s="534">
        <v>200</v>
      </c>
      <c r="M1514" s="540"/>
      <c r="N1514" s="247" t="e">
        <f>IF(L1514="nio",0,IF(L1514&gt;0,L1514*I1514/P1514,0))*VLOOKUP(B1514,'2-Kosten per locatie'!$A$14:$C$31,3,FALSE)</f>
        <v>#DIV/0!</v>
      </c>
      <c r="O1514" s="247">
        <f>IF(M1514&gt;0,M1514*I1514/Q1514,0)*VLOOKUP(B1514,'2-Kosten per locatie'!$A$14:$C$31,3,FALSE)</f>
        <v>0</v>
      </c>
      <c r="P1514" s="334">
        <f>IF(L1514="nio",0,IF(L1514&gt;0,VLOOKUP(F1514,'3-Productie normen'!A:O,VLOOKUP(L1514,'3-Productie normen'!$B$38:$C$48,2,FALSE),FALSE)))*J1514</f>
        <v>0</v>
      </c>
      <c r="Q1514" s="334">
        <f t="shared" si="70"/>
        <v>0</v>
      </c>
      <c r="R1514" s="335" t="str">
        <f>VLOOKUP(F1514,'3-Productie normen'!A:P,16,FALSE)</f>
        <v>V</v>
      </c>
      <c r="S1514" s="335"/>
      <c r="U1514" s="336">
        <f t="shared" si="71"/>
        <v>3579.9999999999995</v>
      </c>
      <c r="V1514" s="2"/>
      <c r="W1514" s="529"/>
    </row>
    <row r="1515" spans="1:23" ht="14.1" customHeight="1">
      <c r="A1515" s="75">
        <v>1515</v>
      </c>
      <c r="B1515" s="72" t="s">
        <v>45</v>
      </c>
      <c r="C1515" s="539">
        <v>-1</v>
      </c>
      <c r="D1515" s="415" t="s">
        <v>1930</v>
      </c>
      <c r="E1515" s="72" t="s">
        <v>12</v>
      </c>
      <c r="F1515" s="72" t="s">
        <v>86</v>
      </c>
      <c r="G1515" s="72" t="s">
        <v>207</v>
      </c>
      <c r="H1515" s="482" t="s">
        <v>196</v>
      </c>
      <c r="I1515" s="537">
        <v>37</v>
      </c>
      <c r="J1515" s="526"/>
      <c r="K1515" s="333">
        <f t="shared" si="69"/>
        <v>80</v>
      </c>
      <c r="L1515" s="534">
        <v>80</v>
      </c>
      <c r="M1515" s="534"/>
      <c r="N1515" s="247" t="e">
        <f>IF(L1515="nio",0,IF(L1515&gt;0,L1515*I1515/P1515,0))*VLOOKUP(B1515,'2-Kosten per locatie'!$A$14:$C$31,3,FALSE)</f>
        <v>#DIV/0!</v>
      </c>
      <c r="O1515" s="247">
        <f>IF(M1515&gt;0,M1515*I1515/Q1515,0)*VLOOKUP(B1515,'2-Kosten per locatie'!$A$14:$C$31,3,FALSE)</f>
        <v>0</v>
      </c>
      <c r="P1515" s="334">
        <f>IF(L1515="nio",0,IF(L1515&gt;0,VLOOKUP(F1515,'3-Productie normen'!A:O,VLOOKUP(L1515,'3-Productie normen'!$B$38:$C$48,2,FALSE),FALSE)))*J1515</f>
        <v>0</v>
      </c>
      <c r="Q1515" s="334">
        <f t="shared" si="70"/>
        <v>0</v>
      </c>
      <c r="R1515" s="335" t="str">
        <f>VLOOKUP(F1515,'3-Productie normen'!A:P,16,FALSE)</f>
        <v>V</v>
      </c>
      <c r="S1515" s="335"/>
      <c r="U1515" s="336">
        <f t="shared" si="71"/>
        <v>2960</v>
      </c>
      <c r="V1515" s="2"/>
    </row>
    <row r="1516" spans="1:23" ht="14.1" customHeight="1">
      <c r="A1516" s="75">
        <v>1516</v>
      </c>
      <c r="B1516" s="72" t="s">
        <v>45</v>
      </c>
      <c r="C1516" s="539">
        <v>-1</v>
      </c>
      <c r="D1516" s="415" t="s">
        <v>1931</v>
      </c>
      <c r="E1516" s="72" t="s">
        <v>1932</v>
      </c>
      <c r="F1516" s="72" t="s">
        <v>86</v>
      </c>
      <c r="G1516" s="72" t="s">
        <v>207</v>
      </c>
      <c r="H1516" s="482" t="s">
        <v>196</v>
      </c>
      <c r="I1516" s="537">
        <v>6</v>
      </c>
      <c r="J1516" s="526"/>
      <c r="K1516" s="333">
        <f t="shared" si="69"/>
        <v>80</v>
      </c>
      <c r="L1516" s="534">
        <v>80</v>
      </c>
      <c r="M1516" s="534"/>
      <c r="N1516" s="247" t="e">
        <f>IF(L1516="nio",0,IF(L1516&gt;0,L1516*I1516/P1516,0))*VLOOKUP(B1516,'2-Kosten per locatie'!$A$14:$C$31,3,FALSE)</f>
        <v>#DIV/0!</v>
      </c>
      <c r="O1516" s="247">
        <f>IF(M1516&gt;0,M1516*I1516/Q1516,0)*VLOOKUP(B1516,'2-Kosten per locatie'!$A$14:$C$31,3,FALSE)</f>
        <v>0</v>
      </c>
      <c r="P1516" s="334">
        <f>IF(L1516="nio",0,IF(L1516&gt;0,VLOOKUP(F1516,'3-Productie normen'!A:O,VLOOKUP(L1516,'3-Productie normen'!$B$38:$C$48,2,FALSE),FALSE)))*J1516</f>
        <v>0</v>
      </c>
      <c r="Q1516" s="334">
        <f t="shared" si="70"/>
        <v>0</v>
      </c>
      <c r="R1516" s="335" t="str">
        <f>VLOOKUP(F1516,'3-Productie normen'!A:P,16,FALSE)</f>
        <v>V</v>
      </c>
      <c r="S1516" s="335"/>
      <c r="U1516" s="336">
        <f t="shared" si="71"/>
        <v>480</v>
      </c>
      <c r="V1516" s="2"/>
    </row>
    <row r="1517" spans="1:23" ht="14.1" customHeight="1">
      <c r="A1517" s="75">
        <v>1517</v>
      </c>
      <c r="B1517" s="72" t="s">
        <v>45</v>
      </c>
      <c r="C1517" s="539">
        <v>-1</v>
      </c>
      <c r="D1517" s="415" t="s">
        <v>1933</v>
      </c>
      <c r="E1517" s="72" t="s">
        <v>680</v>
      </c>
      <c r="F1517" s="72" t="s">
        <v>92</v>
      </c>
      <c r="G1517" s="72" t="s">
        <v>207</v>
      </c>
      <c r="H1517" s="482" t="s">
        <v>196</v>
      </c>
      <c r="I1517" s="537">
        <v>6</v>
      </c>
      <c r="J1517" s="526"/>
      <c r="K1517" s="333">
        <f t="shared" si="69"/>
        <v>20</v>
      </c>
      <c r="L1517" s="534">
        <v>20</v>
      </c>
      <c r="M1517" s="534"/>
      <c r="N1517" s="247" t="e">
        <f>IF(L1517="nio",0,IF(L1517&gt;0,L1517*I1517/P1517,0))*VLOOKUP(B1517,'2-Kosten per locatie'!$A$14:$C$31,3,FALSE)</f>
        <v>#DIV/0!</v>
      </c>
      <c r="O1517" s="247">
        <f>IF(M1517&gt;0,M1517*I1517/Q1517,0)*VLOOKUP(B1517,'2-Kosten per locatie'!$A$14:$C$31,3,FALSE)</f>
        <v>0</v>
      </c>
      <c r="P1517" s="334">
        <f>IF(L1517="nio",0,IF(L1517&gt;0,VLOOKUP(F1517,'3-Productie normen'!A:O,VLOOKUP(L1517,'3-Productie normen'!$B$38:$C$48,2,FALSE),FALSE)))*J1517</f>
        <v>0</v>
      </c>
      <c r="Q1517" s="334">
        <f t="shared" si="70"/>
        <v>0</v>
      </c>
      <c r="R1517" s="335" t="str">
        <f>VLOOKUP(F1517,'3-Productie normen'!A:P,16,FALSE)</f>
        <v>V</v>
      </c>
      <c r="S1517" s="335"/>
      <c r="U1517" s="336">
        <f t="shared" si="71"/>
        <v>120</v>
      </c>
      <c r="V1517" s="2"/>
    </row>
    <row r="1518" spans="1:23" ht="14.1" customHeight="1">
      <c r="A1518" s="75">
        <v>1518</v>
      </c>
      <c r="B1518" s="72" t="s">
        <v>45</v>
      </c>
      <c r="C1518" s="539">
        <v>-1</v>
      </c>
      <c r="D1518" s="415" t="s">
        <v>1934</v>
      </c>
      <c r="E1518" s="72" t="s">
        <v>680</v>
      </c>
      <c r="F1518" s="72" t="s">
        <v>92</v>
      </c>
      <c r="G1518" s="72" t="s">
        <v>207</v>
      </c>
      <c r="H1518" s="482" t="s">
        <v>196</v>
      </c>
      <c r="I1518" s="537">
        <v>11</v>
      </c>
      <c r="J1518" s="526"/>
      <c r="K1518" s="333">
        <f t="shared" si="69"/>
        <v>20</v>
      </c>
      <c r="L1518" s="534">
        <v>20</v>
      </c>
      <c r="M1518" s="534"/>
      <c r="N1518" s="247" t="e">
        <f>IF(L1518="nio",0,IF(L1518&gt;0,L1518*I1518/P1518,0))*VLOOKUP(B1518,'2-Kosten per locatie'!$A$14:$C$31,3,FALSE)</f>
        <v>#DIV/0!</v>
      </c>
      <c r="O1518" s="247">
        <f>IF(M1518&gt;0,M1518*I1518/Q1518,0)*VLOOKUP(B1518,'2-Kosten per locatie'!$A$14:$C$31,3,FALSE)</f>
        <v>0</v>
      </c>
      <c r="P1518" s="334">
        <f>IF(L1518="nio",0,IF(L1518&gt;0,VLOOKUP(F1518,'3-Productie normen'!A:O,VLOOKUP(L1518,'3-Productie normen'!$B$38:$C$48,2,FALSE),FALSE)))*J1518</f>
        <v>0</v>
      </c>
      <c r="Q1518" s="334">
        <f t="shared" si="70"/>
        <v>0</v>
      </c>
      <c r="R1518" s="335" t="str">
        <f>VLOOKUP(F1518,'3-Productie normen'!A:P,16,FALSE)</f>
        <v>V</v>
      </c>
      <c r="S1518" s="335"/>
      <c r="U1518" s="336">
        <f t="shared" si="71"/>
        <v>220</v>
      </c>
      <c r="V1518" s="2"/>
    </row>
    <row r="1519" spans="1:23" ht="14.1" customHeight="1">
      <c r="A1519" s="75">
        <v>1519</v>
      </c>
      <c r="B1519" s="72" t="s">
        <v>45</v>
      </c>
      <c r="C1519" s="539">
        <v>-1</v>
      </c>
      <c r="D1519" s="415" t="s">
        <v>1935</v>
      </c>
      <c r="E1519" s="72" t="s">
        <v>1936</v>
      </c>
      <c r="F1519" s="72" t="s">
        <v>92</v>
      </c>
      <c r="G1519" s="72" t="s">
        <v>207</v>
      </c>
      <c r="H1519" s="482" t="s">
        <v>196</v>
      </c>
      <c r="I1519" s="537">
        <v>18</v>
      </c>
      <c r="J1519" s="526"/>
      <c r="K1519" s="333">
        <f t="shared" si="69"/>
        <v>20</v>
      </c>
      <c r="L1519" s="534">
        <v>20</v>
      </c>
      <c r="M1519" s="540"/>
      <c r="N1519" s="247" t="e">
        <f>IF(L1519="nio",0,IF(L1519&gt;0,L1519*I1519/P1519,0))*VLOOKUP(B1519,'2-Kosten per locatie'!$A$14:$C$31,3,FALSE)</f>
        <v>#DIV/0!</v>
      </c>
      <c r="O1519" s="247">
        <f>IF(M1519&gt;0,M1519*I1519/Q1519,0)*VLOOKUP(B1519,'2-Kosten per locatie'!$A$14:$C$31,3,FALSE)</f>
        <v>0</v>
      </c>
      <c r="P1519" s="334">
        <f>IF(L1519="nio",0,IF(L1519&gt;0,VLOOKUP(F1519,'3-Productie normen'!A:O,VLOOKUP(L1519,'3-Productie normen'!$B$38:$C$48,2,FALSE),FALSE)))*J1519</f>
        <v>0</v>
      </c>
      <c r="Q1519" s="334">
        <f t="shared" si="70"/>
        <v>0</v>
      </c>
      <c r="R1519" s="335" t="str">
        <f>VLOOKUP(F1519,'3-Productie normen'!A:P,16,FALSE)</f>
        <v>V</v>
      </c>
      <c r="S1519" s="335"/>
      <c r="U1519" s="336">
        <f t="shared" si="71"/>
        <v>360</v>
      </c>
      <c r="V1519" s="2"/>
    </row>
    <row r="1520" spans="1:23" ht="14.1" customHeight="1">
      <c r="A1520" s="75">
        <v>1520</v>
      </c>
      <c r="B1520" s="72" t="s">
        <v>45</v>
      </c>
      <c r="C1520" s="539">
        <v>-1</v>
      </c>
      <c r="D1520" s="415" t="s">
        <v>1937</v>
      </c>
      <c r="E1520" s="72" t="s">
        <v>1938</v>
      </c>
      <c r="F1520" s="72" t="s">
        <v>92</v>
      </c>
      <c r="G1520" s="72" t="s">
        <v>204</v>
      </c>
      <c r="H1520" s="482" t="s">
        <v>196</v>
      </c>
      <c r="I1520" s="537">
        <v>26</v>
      </c>
      <c r="J1520" s="526"/>
      <c r="K1520" s="333">
        <f t="shared" si="69"/>
        <v>20</v>
      </c>
      <c r="L1520" s="534">
        <v>20</v>
      </c>
      <c r="M1520" s="540"/>
      <c r="N1520" s="247" t="e">
        <f>IF(L1520="nio",0,IF(L1520&gt;0,L1520*I1520/P1520,0))*VLOOKUP(B1520,'2-Kosten per locatie'!$A$14:$C$31,3,FALSE)</f>
        <v>#DIV/0!</v>
      </c>
      <c r="O1520" s="247">
        <f>IF(M1520&gt;0,M1520*I1520/Q1520,0)*VLOOKUP(B1520,'2-Kosten per locatie'!$A$14:$C$31,3,FALSE)</f>
        <v>0</v>
      </c>
      <c r="P1520" s="334">
        <f>IF(L1520="nio",0,IF(L1520&gt;0,VLOOKUP(F1520,'3-Productie normen'!A:O,VLOOKUP(L1520,'3-Productie normen'!$B$38:$C$48,2,FALSE),FALSE)))*J1520</f>
        <v>0</v>
      </c>
      <c r="Q1520" s="334">
        <f t="shared" si="70"/>
        <v>0</v>
      </c>
      <c r="R1520" s="335" t="str">
        <f>VLOOKUP(F1520,'3-Productie normen'!A:P,16,FALSE)</f>
        <v>V</v>
      </c>
      <c r="S1520" s="335"/>
      <c r="U1520" s="336">
        <f t="shared" si="71"/>
        <v>520</v>
      </c>
      <c r="V1520" s="2"/>
    </row>
    <row r="1521" spans="1:22" ht="14.1" customHeight="1">
      <c r="A1521" s="75">
        <v>1521</v>
      </c>
      <c r="B1521" s="72" t="s">
        <v>45</v>
      </c>
      <c r="C1521" s="539" t="s">
        <v>135</v>
      </c>
      <c r="D1521" s="415" t="s">
        <v>1250</v>
      </c>
      <c r="E1521" s="72" t="s">
        <v>1939</v>
      </c>
      <c r="F1521" s="300" t="s">
        <v>99</v>
      </c>
      <c r="G1521" s="72" t="s">
        <v>236</v>
      </c>
      <c r="H1521" s="482" t="s">
        <v>237</v>
      </c>
      <c r="I1521" s="537">
        <v>6</v>
      </c>
      <c r="J1521" s="526"/>
      <c r="K1521" s="333">
        <f t="shared" si="69"/>
        <v>200</v>
      </c>
      <c r="L1521" s="534">
        <v>200</v>
      </c>
      <c r="M1521" s="540"/>
      <c r="N1521" s="247" t="e">
        <f>IF(L1521="nio",0,IF(L1521&gt;0,L1521*I1521/P1521,0))*VLOOKUP(B1521,'2-Kosten per locatie'!$A$14:$C$31,3,FALSE)</f>
        <v>#DIV/0!</v>
      </c>
      <c r="O1521" s="247">
        <f>IF(M1521&gt;0,M1521*I1521/Q1521,0)*VLOOKUP(B1521,'2-Kosten per locatie'!$A$14:$C$31,3,FALSE)</f>
        <v>0</v>
      </c>
      <c r="P1521" s="334">
        <f>IF(L1521="nio",0,IF(L1521&gt;0,VLOOKUP(F1521,'3-Productie normen'!A:O,VLOOKUP(L1521,'3-Productie normen'!$B$38:$C$48,2,FALSE),FALSE)))*J1521</f>
        <v>0</v>
      </c>
      <c r="Q1521" s="334">
        <f t="shared" si="70"/>
        <v>0</v>
      </c>
      <c r="R1521" s="335" t="str">
        <f>VLOOKUP(F1521,'3-Productie normen'!A:P,16,FALSE)</f>
        <v>B</v>
      </c>
      <c r="S1521" s="335"/>
      <c r="U1521" s="336">
        <f t="shared" si="71"/>
        <v>1200</v>
      </c>
      <c r="V1521" s="2"/>
    </row>
    <row r="1522" spans="1:22" ht="14.1" customHeight="1">
      <c r="A1522" s="75">
        <v>1522</v>
      </c>
      <c r="B1522" s="72" t="s">
        <v>45</v>
      </c>
      <c r="C1522" s="539" t="s">
        <v>135</v>
      </c>
      <c r="D1522" s="415" t="s">
        <v>1940</v>
      </c>
      <c r="E1522" s="72" t="s">
        <v>886</v>
      </c>
      <c r="F1522" s="72" t="s">
        <v>76</v>
      </c>
      <c r="G1522" s="72" t="s">
        <v>138</v>
      </c>
      <c r="H1522" s="482" t="s">
        <v>138</v>
      </c>
      <c r="I1522" s="537">
        <v>127</v>
      </c>
      <c r="J1522" s="526"/>
      <c r="K1522" s="333">
        <f t="shared" si="69"/>
        <v>120</v>
      </c>
      <c r="L1522" s="534">
        <v>120</v>
      </c>
      <c r="M1522" s="540"/>
      <c r="N1522" s="247" t="e">
        <f>IF(L1522="nio",0,IF(L1522&gt;0,L1522*I1522/P1522,0))*VLOOKUP(B1522,'2-Kosten per locatie'!$A$14:$C$31,3,FALSE)</f>
        <v>#DIV/0!</v>
      </c>
      <c r="O1522" s="247">
        <f>IF(M1522&gt;0,M1522*I1522/Q1522,0)*VLOOKUP(B1522,'2-Kosten per locatie'!$A$14:$C$31,3,FALSE)</f>
        <v>0</v>
      </c>
      <c r="P1522" s="334">
        <f>IF(L1522="nio",0,IF(L1522&gt;0,VLOOKUP(F1522,'3-Productie normen'!A:O,VLOOKUP(L1522,'3-Productie normen'!$B$38:$C$48,2,FALSE),FALSE)))*J1522</f>
        <v>0</v>
      </c>
      <c r="Q1522" s="334">
        <f t="shared" si="70"/>
        <v>0</v>
      </c>
      <c r="R1522" s="335" t="str">
        <f>VLOOKUP(F1522,'3-Productie normen'!A:P,16,FALSE)</f>
        <v>B</v>
      </c>
      <c r="S1522" s="335"/>
      <c r="U1522" s="336">
        <f t="shared" si="71"/>
        <v>15240</v>
      </c>
      <c r="V1522" s="2"/>
    </row>
    <row r="1523" spans="1:22" ht="14.1" customHeight="1">
      <c r="A1523" s="75">
        <v>1523</v>
      </c>
      <c r="B1523" s="72" t="s">
        <v>45</v>
      </c>
      <c r="C1523" s="539" t="s">
        <v>135</v>
      </c>
      <c r="D1523" s="415" t="s">
        <v>1252</v>
      </c>
      <c r="E1523" s="72" t="s">
        <v>1236</v>
      </c>
      <c r="F1523" s="72" t="s">
        <v>97</v>
      </c>
      <c r="G1523" s="72" t="s">
        <v>207</v>
      </c>
      <c r="H1523" s="482" t="s">
        <v>196</v>
      </c>
      <c r="I1523" s="537">
        <v>4</v>
      </c>
      <c r="J1523" s="526"/>
      <c r="K1523" s="333">
        <f t="shared" si="69"/>
        <v>80</v>
      </c>
      <c r="L1523" s="534">
        <v>80</v>
      </c>
      <c r="M1523" s="540"/>
      <c r="N1523" s="247" t="e">
        <f>IF(L1523="nio",0,IF(L1523&gt;0,L1523*I1523/P1523,0))*VLOOKUP(B1523,'2-Kosten per locatie'!$A$14:$C$31,3,FALSE)</f>
        <v>#DIV/0!</v>
      </c>
      <c r="O1523" s="247">
        <f>IF(M1523&gt;0,M1523*I1523/Q1523,0)*VLOOKUP(B1523,'2-Kosten per locatie'!$A$14:$C$31,3,FALSE)</f>
        <v>0</v>
      </c>
      <c r="P1523" s="334">
        <f>IF(L1523="nio",0,IF(L1523&gt;0,VLOOKUP(F1523,'3-Productie normen'!A:O,VLOOKUP(L1523,'3-Productie normen'!$B$38:$C$48,2,FALSE),FALSE)))*J1523</f>
        <v>0</v>
      </c>
      <c r="Q1523" s="334">
        <f t="shared" si="70"/>
        <v>0</v>
      </c>
      <c r="R1523" s="335" t="str">
        <f>VLOOKUP(F1523,'3-Productie normen'!A:P,16,FALSE)</f>
        <v>V</v>
      </c>
      <c r="S1523" s="335"/>
      <c r="U1523" s="336">
        <f t="shared" si="71"/>
        <v>320</v>
      </c>
      <c r="V1523" s="2"/>
    </row>
    <row r="1524" spans="1:22" ht="14.1" customHeight="1">
      <c r="A1524" s="75">
        <v>1524</v>
      </c>
      <c r="B1524" s="72" t="s">
        <v>45</v>
      </c>
      <c r="C1524" s="539" t="s">
        <v>135</v>
      </c>
      <c r="D1524" s="415" t="s">
        <v>1941</v>
      </c>
      <c r="E1524" s="72" t="s">
        <v>642</v>
      </c>
      <c r="F1524" s="72" t="s">
        <v>94</v>
      </c>
      <c r="G1524" s="72" t="s">
        <v>382</v>
      </c>
      <c r="H1524" s="482" t="s">
        <v>382</v>
      </c>
      <c r="I1524" s="537">
        <v>84</v>
      </c>
      <c r="J1524" s="526"/>
      <c r="K1524" s="333">
        <f t="shared" si="69"/>
        <v>12</v>
      </c>
      <c r="L1524" s="534">
        <v>12</v>
      </c>
      <c r="M1524" s="540"/>
      <c r="N1524" s="247" t="e">
        <f>IF(L1524="nio",0,IF(L1524&gt;0,L1524*I1524/P1524,0))*VLOOKUP(B1524,'2-Kosten per locatie'!$A$14:$C$31,3,FALSE)</f>
        <v>#DIV/0!</v>
      </c>
      <c r="O1524" s="247">
        <f>IF(M1524&gt;0,M1524*I1524/Q1524,0)*VLOOKUP(B1524,'2-Kosten per locatie'!$A$14:$C$31,3,FALSE)</f>
        <v>0</v>
      </c>
      <c r="P1524" s="334">
        <f>IF(L1524="nio",0,IF(L1524&gt;0,VLOOKUP(F1524,'3-Productie normen'!A:O,VLOOKUP(L1524,'3-Productie normen'!$B$38:$C$48,2,FALSE),FALSE)))*J1524</f>
        <v>0</v>
      </c>
      <c r="Q1524" s="334">
        <f t="shared" si="70"/>
        <v>0</v>
      </c>
      <c r="R1524" s="335" t="str">
        <f>VLOOKUP(F1524,'3-Productie normen'!A:P,16,FALSE)</f>
        <v>V</v>
      </c>
      <c r="S1524" s="335"/>
      <c r="U1524" s="336">
        <f t="shared" si="71"/>
        <v>1008</v>
      </c>
      <c r="V1524" s="2"/>
    </row>
    <row r="1525" spans="1:22" ht="14.1" customHeight="1">
      <c r="A1525" s="75">
        <v>1525</v>
      </c>
      <c r="B1525" s="72" t="s">
        <v>45</v>
      </c>
      <c r="C1525" s="539" t="s">
        <v>135</v>
      </c>
      <c r="D1525" s="415" t="s">
        <v>153</v>
      </c>
      <c r="E1525" s="72" t="s">
        <v>632</v>
      </c>
      <c r="F1525" s="72" t="s">
        <v>86</v>
      </c>
      <c r="G1525" s="72" t="s">
        <v>138</v>
      </c>
      <c r="H1525" s="482" t="s">
        <v>138</v>
      </c>
      <c r="I1525" s="537">
        <v>18</v>
      </c>
      <c r="J1525" s="526"/>
      <c r="K1525" s="333">
        <f t="shared" si="69"/>
        <v>200</v>
      </c>
      <c r="L1525" s="534">
        <v>200</v>
      </c>
      <c r="M1525" s="534"/>
      <c r="N1525" s="247" t="e">
        <f>IF(L1525="nio",0,IF(L1525&gt;0,L1525*I1525/P1525,0))*VLOOKUP(B1525,'2-Kosten per locatie'!$A$14:$C$31,3,FALSE)</f>
        <v>#DIV/0!</v>
      </c>
      <c r="O1525" s="247">
        <f>IF(M1525&gt;0,M1525*I1525/Q1525,0)*VLOOKUP(B1525,'2-Kosten per locatie'!$A$14:$C$31,3,FALSE)</f>
        <v>0</v>
      </c>
      <c r="P1525" s="334">
        <f>IF(L1525="nio",0,IF(L1525&gt;0,VLOOKUP(F1525,'3-Productie normen'!A:O,VLOOKUP(L1525,'3-Productie normen'!$B$38:$C$48,2,FALSE),FALSE)))*J1525</f>
        <v>0</v>
      </c>
      <c r="Q1525" s="334">
        <f t="shared" si="70"/>
        <v>0</v>
      </c>
      <c r="R1525" s="335" t="str">
        <f>VLOOKUP(F1525,'3-Productie normen'!A:P,16,FALSE)</f>
        <v>V</v>
      </c>
      <c r="S1525" s="335"/>
      <c r="U1525" s="336">
        <f t="shared" si="71"/>
        <v>3600</v>
      </c>
      <c r="V1525" s="2"/>
    </row>
    <row r="1526" spans="1:22" ht="14.1" customHeight="1">
      <c r="A1526" s="75">
        <v>1526</v>
      </c>
      <c r="B1526" s="72" t="s">
        <v>45</v>
      </c>
      <c r="C1526" s="539" t="s">
        <v>1942</v>
      </c>
      <c r="D1526" s="415" t="s">
        <v>1943</v>
      </c>
      <c r="E1526" s="72" t="s">
        <v>1938</v>
      </c>
      <c r="F1526" s="72" t="s">
        <v>92</v>
      </c>
      <c r="G1526" s="72" t="s">
        <v>204</v>
      </c>
      <c r="H1526" s="482" t="s">
        <v>196</v>
      </c>
      <c r="I1526" s="537">
        <v>12</v>
      </c>
      <c r="J1526" s="526"/>
      <c r="K1526" s="333">
        <f t="shared" si="69"/>
        <v>200</v>
      </c>
      <c r="L1526" s="534">
        <v>200</v>
      </c>
      <c r="M1526" s="540"/>
      <c r="N1526" s="247" t="e">
        <f>IF(L1526="nio",0,IF(L1526&gt;0,L1526*I1526/P1526,0))*VLOOKUP(B1526,'2-Kosten per locatie'!$A$14:$C$31,3,FALSE)</f>
        <v>#DIV/0!</v>
      </c>
      <c r="O1526" s="247">
        <f>IF(M1526&gt;0,M1526*I1526/Q1526,0)*VLOOKUP(B1526,'2-Kosten per locatie'!$A$14:$C$31,3,FALSE)</f>
        <v>0</v>
      </c>
      <c r="P1526" s="334">
        <f>IF(L1526="nio",0,IF(L1526&gt;0,VLOOKUP(F1526,'3-Productie normen'!A:O,VLOOKUP(L1526,'3-Productie normen'!$B$38:$C$48,2,FALSE),FALSE)))*J1526</f>
        <v>0</v>
      </c>
      <c r="Q1526" s="334">
        <f t="shared" si="70"/>
        <v>0</v>
      </c>
      <c r="R1526" s="335" t="str">
        <f>VLOOKUP(F1526,'3-Productie normen'!A:P,16,FALSE)</f>
        <v>V</v>
      </c>
      <c r="S1526" s="335"/>
      <c r="U1526" s="336">
        <f t="shared" si="71"/>
        <v>2400</v>
      </c>
      <c r="V1526" s="2"/>
    </row>
    <row r="1527" spans="1:22" ht="14.1" customHeight="1">
      <c r="A1527" s="75">
        <v>1527</v>
      </c>
      <c r="B1527" s="72" t="s">
        <v>45</v>
      </c>
      <c r="C1527" s="539" t="s">
        <v>135</v>
      </c>
      <c r="D1527" s="415" t="s">
        <v>1242</v>
      </c>
      <c r="E1527" s="72" t="s">
        <v>84</v>
      </c>
      <c r="F1527" s="72" t="s">
        <v>84</v>
      </c>
      <c r="G1527" s="72" t="s">
        <v>207</v>
      </c>
      <c r="H1527" s="482" t="s">
        <v>196</v>
      </c>
      <c r="I1527" s="537">
        <v>45</v>
      </c>
      <c r="J1527" s="526"/>
      <c r="K1527" s="333">
        <f t="shared" si="69"/>
        <v>200</v>
      </c>
      <c r="L1527" s="534">
        <v>200</v>
      </c>
      <c r="M1527" s="540"/>
      <c r="N1527" s="247" t="e">
        <f>IF(L1527="nio",0,IF(L1527&gt;0,L1527*I1527/P1527,0))*VLOOKUP(B1527,'2-Kosten per locatie'!$A$14:$C$31,3,FALSE)</f>
        <v>#DIV/0!</v>
      </c>
      <c r="O1527" s="247">
        <f>IF(M1527&gt;0,M1527*I1527/Q1527,0)*VLOOKUP(B1527,'2-Kosten per locatie'!$A$14:$C$31,3,FALSE)</f>
        <v>0</v>
      </c>
      <c r="P1527" s="334">
        <f>IF(L1527="nio",0,IF(L1527&gt;0,VLOOKUP(F1527,'3-Productie normen'!A:O,VLOOKUP(L1527,'3-Productie normen'!$B$38:$C$48,2,FALSE),FALSE)))*J1527</f>
        <v>0</v>
      </c>
      <c r="Q1527" s="334">
        <f t="shared" si="70"/>
        <v>0</v>
      </c>
      <c r="R1527" s="335" t="str">
        <f>VLOOKUP(F1527,'3-Productie normen'!A:P,16,FALSE)</f>
        <v>V</v>
      </c>
      <c r="S1527" s="335"/>
      <c r="U1527" s="336">
        <f t="shared" si="71"/>
        <v>9000</v>
      </c>
      <c r="V1527" s="2"/>
    </row>
    <row r="1528" spans="1:22" ht="14.1" customHeight="1">
      <c r="A1528" s="75">
        <v>1528</v>
      </c>
      <c r="B1528" s="72" t="s">
        <v>45</v>
      </c>
      <c r="C1528" s="539" t="s">
        <v>135</v>
      </c>
      <c r="D1528" s="415" t="s">
        <v>1944</v>
      </c>
      <c r="E1528" s="72" t="s">
        <v>1236</v>
      </c>
      <c r="F1528" s="72" t="s">
        <v>97</v>
      </c>
      <c r="G1528" s="72" t="s">
        <v>207</v>
      </c>
      <c r="H1528" s="482" t="s">
        <v>196</v>
      </c>
      <c r="I1528" s="537">
        <v>2</v>
      </c>
      <c r="J1528" s="526"/>
      <c r="K1528" s="333">
        <f t="shared" si="69"/>
        <v>200</v>
      </c>
      <c r="L1528" s="534">
        <v>200</v>
      </c>
      <c r="M1528" s="540"/>
      <c r="N1528" s="247" t="e">
        <f>IF(L1528="nio",0,IF(L1528&gt;0,L1528*I1528/P1528,0))*VLOOKUP(B1528,'2-Kosten per locatie'!$A$14:$C$31,3,FALSE)</f>
        <v>#DIV/0!</v>
      </c>
      <c r="O1528" s="247">
        <f>IF(M1528&gt;0,M1528*I1528/Q1528,0)*VLOOKUP(B1528,'2-Kosten per locatie'!$A$14:$C$31,3,FALSE)</f>
        <v>0</v>
      </c>
      <c r="P1528" s="334">
        <f>IF(L1528="nio",0,IF(L1528&gt;0,VLOOKUP(F1528,'3-Productie normen'!A:O,VLOOKUP(L1528,'3-Productie normen'!$B$38:$C$48,2,FALSE),FALSE)))*J1528</f>
        <v>0</v>
      </c>
      <c r="Q1528" s="334">
        <f t="shared" si="70"/>
        <v>0</v>
      </c>
      <c r="R1528" s="335" t="str">
        <f>VLOOKUP(F1528,'3-Productie normen'!A:P,16,FALSE)</f>
        <v>V</v>
      </c>
      <c r="S1528" s="335"/>
      <c r="U1528" s="336">
        <f t="shared" si="71"/>
        <v>400</v>
      </c>
      <c r="V1528" s="2"/>
    </row>
    <row r="1529" spans="1:22" ht="14.1" customHeight="1">
      <c r="A1529" s="75">
        <v>1529</v>
      </c>
      <c r="B1529" s="72" t="s">
        <v>45</v>
      </c>
      <c r="C1529" s="539" t="s">
        <v>135</v>
      </c>
      <c r="D1529" s="415" t="s">
        <v>1945</v>
      </c>
      <c r="E1529" s="72" t="s">
        <v>613</v>
      </c>
      <c r="F1529" s="72" t="s">
        <v>95</v>
      </c>
      <c r="G1529" s="72" t="s">
        <v>207</v>
      </c>
      <c r="H1529" s="482" t="s">
        <v>187</v>
      </c>
      <c r="I1529" s="537">
        <v>10</v>
      </c>
      <c r="J1529" s="526"/>
      <c r="K1529" s="333">
        <f t="shared" si="69"/>
        <v>400</v>
      </c>
      <c r="L1529" s="534">
        <v>200</v>
      </c>
      <c r="M1529" s="540">
        <v>200</v>
      </c>
      <c r="N1529" s="247" t="e">
        <f>IF(L1529="nio",0,IF(L1529&gt;0,L1529*I1529/P1529,0))*VLOOKUP(B1529,'2-Kosten per locatie'!$A$14:$C$31,3,FALSE)</f>
        <v>#DIV/0!</v>
      </c>
      <c r="O1529" s="247" t="e">
        <f>IF(M1529&gt;0,M1529*I1529/Q1529,0)*VLOOKUP(B1529,'2-Kosten per locatie'!$A$14:$C$31,3,FALSE)</f>
        <v>#DIV/0!</v>
      </c>
      <c r="P1529" s="334">
        <f>IF(L1529="nio",0,IF(L1529&gt;0,VLOOKUP(F1529,'3-Productie normen'!A:O,VLOOKUP(L1529,'3-Productie normen'!$B$38:$C$48,2,FALSE),FALSE)))*J1529</f>
        <v>0</v>
      </c>
      <c r="Q1529" s="334">
        <f t="shared" si="70"/>
        <v>0</v>
      </c>
      <c r="R1529" s="335" t="str">
        <f>VLOOKUP(F1529,'3-Productie normen'!A:P,16,FALSE)</f>
        <v>S</v>
      </c>
      <c r="S1529" s="335"/>
      <c r="U1529" s="336">
        <f t="shared" si="71"/>
        <v>4000</v>
      </c>
      <c r="V1529" s="2"/>
    </row>
    <row r="1530" spans="1:22" ht="14.1" customHeight="1">
      <c r="A1530" s="75">
        <v>1530</v>
      </c>
      <c r="B1530" s="72" t="s">
        <v>45</v>
      </c>
      <c r="C1530" s="539" t="s">
        <v>135</v>
      </c>
      <c r="D1530" s="415" t="s">
        <v>1946</v>
      </c>
      <c r="E1530" s="72" t="s">
        <v>613</v>
      </c>
      <c r="F1530" s="72" t="s">
        <v>95</v>
      </c>
      <c r="G1530" s="72" t="s">
        <v>207</v>
      </c>
      <c r="H1530" s="482" t="s">
        <v>187</v>
      </c>
      <c r="I1530" s="537">
        <v>21</v>
      </c>
      <c r="J1530" s="526"/>
      <c r="K1530" s="333">
        <f t="shared" si="69"/>
        <v>400</v>
      </c>
      <c r="L1530" s="534">
        <v>200</v>
      </c>
      <c r="M1530" s="540">
        <v>200</v>
      </c>
      <c r="N1530" s="247" t="e">
        <f>IF(L1530="nio",0,IF(L1530&gt;0,L1530*I1530/P1530,0))*VLOOKUP(B1530,'2-Kosten per locatie'!$A$14:$C$31,3,FALSE)</f>
        <v>#DIV/0!</v>
      </c>
      <c r="O1530" s="247" t="e">
        <f>IF(M1530&gt;0,M1530*I1530/Q1530,0)*VLOOKUP(B1530,'2-Kosten per locatie'!$A$14:$C$31,3,FALSE)</f>
        <v>#DIV/0!</v>
      </c>
      <c r="P1530" s="334">
        <f>IF(L1530="nio",0,IF(L1530&gt;0,VLOOKUP(F1530,'3-Productie normen'!A:O,VLOOKUP(L1530,'3-Productie normen'!$B$38:$C$48,2,FALSE),FALSE)))*J1530</f>
        <v>0</v>
      </c>
      <c r="Q1530" s="334">
        <f t="shared" si="70"/>
        <v>0</v>
      </c>
      <c r="R1530" s="335" t="str">
        <f>VLOOKUP(F1530,'3-Productie normen'!A:P,16,FALSE)</f>
        <v>S</v>
      </c>
      <c r="S1530" s="335"/>
      <c r="U1530" s="336">
        <f t="shared" si="71"/>
        <v>8400</v>
      </c>
      <c r="V1530" s="2"/>
    </row>
    <row r="1531" spans="1:22" ht="14.1" customHeight="1">
      <c r="A1531" s="75">
        <v>1531</v>
      </c>
      <c r="B1531" s="72" t="s">
        <v>45</v>
      </c>
      <c r="C1531" s="539" t="s">
        <v>135</v>
      </c>
      <c r="D1531" s="415" t="s">
        <v>1947</v>
      </c>
      <c r="E1531" s="72" t="s">
        <v>1948</v>
      </c>
      <c r="F1531" s="72" t="s">
        <v>92</v>
      </c>
      <c r="G1531" s="72" t="s">
        <v>207</v>
      </c>
      <c r="H1531" s="482" t="s">
        <v>196</v>
      </c>
      <c r="I1531" s="537">
        <v>1</v>
      </c>
      <c r="J1531" s="526"/>
      <c r="K1531" s="333">
        <f t="shared" si="69"/>
        <v>200</v>
      </c>
      <c r="L1531" s="534">
        <v>200</v>
      </c>
      <c r="M1531" s="540"/>
      <c r="N1531" s="247" t="e">
        <f>IF(L1531="nio",0,IF(L1531&gt;0,L1531*I1531/P1531,0))*VLOOKUP(B1531,'2-Kosten per locatie'!$A$14:$C$31,3,FALSE)</f>
        <v>#DIV/0!</v>
      </c>
      <c r="O1531" s="247">
        <f>IF(M1531&gt;0,M1531*I1531/Q1531,0)*VLOOKUP(B1531,'2-Kosten per locatie'!$A$14:$C$31,3,FALSE)</f>
        <v>0</v>
      </c>
      <c r="P1531" s="334">
        <f>IF(L1531="nio",0,IF(L1531&gt;0,VLOOKUP(F1531,'3-Productie normen'!A:O,VLOOKUP(L1531,'3-Productie normen'!$B$38:$C$48,2,FALSE),FALSE)))*J1531</f>
        <v>0</v>
      </c>
      <c r="Q1531" s="334">
        <f t="shared" si="70"/>
        <v>0</v>
      </c>
      <c r="R1531" s="335" t="str">
        <f>VLOOKUP(F1531,'3-Productie normen'!A:P,16,FALSE)</f>
        <v>V</v>
      </c>
      <c r="S1531" s="335"/>
      <c r="U1531" s="336">
        <f t="shared" si="71"/>
        <v>200</v>
      </c>
      <c r="V1531" s="2"/>
    </row>
    <row r="1532" spans="1:22" ht="14.1" customHeight="1">
      <c r="A1532" s="75">
        <v>1532</v>
      </c>
      <c r="B1532" s="72" t="s">
        <v>45</v>
      </c>
      <c r="C1532" s="539" t="s">
        <v>135</v>
      </c>
      <c r="D1532" s="415" t="s">
        <v>1949</v>
      </c>
      <c r="E1532" s="72" t="s">
        <v>652</v>
      </c>
      <c r="F1532" s="72" t="s">
        <v>95</v>
      </c>
      <c r="G1532" s="72" t="s">
        <v>207</v>
      </c>
      <c r="H1532" s="482" t="s">
        <v>187</v>
      </c>
      <c r="I1532" s="537">
        <v>4</v>
      </c>
      <c r="J1532" s="526"/>
      <c r="K1532" s="333">
        <f t="shared" si="69"/>
        <v>400</v>
      </c>
      <c r="L1532" s="534">
        <v>200</v>
      </c>
      <c r="M1532" s="540">
        <v>200</v>
      </c>
      <c r="N1532" s="247" t="e">
        <f>IF(L1532="nio",0,IF(L1532&gt;0,L1532*I1532/P1532,0))*VLOOKUP(B1532,'2-Kosten per locatie'!$A$14:$C$31,3,FALSE)</f>
        <v>#DIV/0!</v>
      </c>
      <c r="O1532" s="247" t="e">
        <f>IF(M1532&gt;0,M1532*I1532/Q1532,0)*VLOOKUP(B1532,'2-Kosten per locatie'!$A$14:$C$31,3,FALSE)</f>
        <v>#DIV/0!</v>
      </c>
      <c r="P1532" s="334">
        <f>IF(L1532="nio",0,IF(L1532&gt;0,VLOOKUP(F1532,'3-Productie normen'!A:O,VLOOKUP(L1532,'3-Productie normen'!$B$38:$C$48,2,FALSE),FALSE)))*J1532</f>
        <v>0</v>
      </c>
      <c r="Q1532" s="334">
        <f t="shared" si="70"/>
        <v>0</v>
      </c>
      <c r="R1532" s="335" t="str">
        <f>VLOOKUP(F1532,'3-Productie normen'!A:P,16,FALSE)</f>
        <v>S</v>
      </c>
      <c r="S1532" s="335"/>
      <c r="U1532" s="336">
        <f t="shared" si="71"/>
        <v>1600</v>
      </c>
      <c r="V1532" s="2"/>
    </row>
    <row r="1533" spans="1:22" ht="14.1" customHeight="1">
      <c r="A1533" s="75">
        <v>1533</v>
      </c>
      <c r="B1533" s="72" t="s">
        <v>45</v>
      </c>
      <c r="C1533" s="539" t="s">
        <v>135</v>
      </c>
      <c r="D1533" s="415" t="s">
        <v>1950</v>
      </c>
      <c r="E1533" s="72" t="s">
        <v>1951</v>
      </c>
      <c r="F1533" s="72" t="s">
        <v>89</v>
      </c>
      <c r="G1533" s="72" t="s">
        <v>138</v>
      </c>
      <c r="H1533" s="482" t="s">
        <v>138</v>
      </c>
      <c r="I1533" s="537">
        <v>49</v>
      </c>
      <c r="J1533" s="526"/>
      <c r="K1533" s="333">
        <f t="shared" si="69"/>
        <v>200</v>
      </c>
      <c r="L1533" s="534">
        <v>200</v>
      </c>
      <c r="M1533" s="540"/>
      <c r="N1533" s="247" t="e">
        <f>IF(L1533="nio",0,IF(L1533&gt;0,L1533*I1533/P1533,0))*VLOOKUP(B1533,'2-Kosten per locatie'!$A$14:$C$31,3,FALSE)</f>
        <v>#DIV/0!</v>
      </c>
      <c r="O1533" s="247">
        <f>IF(M1533&gt;0,M1533*I1533/Q1533,0)*VLOOKUP(B1533,'2-Kosten per locatie'!$A$14:$C$31,3,FALSE)</f>
        <v>0</v>
      </c>
      <c r="P1533" s="334">
        <f>IF(L1533="nio",0,IF(L1533&gt;0,VLOOKUP(F1533,'3-Productie normen'!A:O,VLOOKUP(L1533,'3-Productie normen'!$B$38:$C$48,2,FALSE),FALSE)))*J1533</f>
        <v>0</v>
      </c>
      <c r="Q1533" s="334">
        <f t="shared" si="70"/>
        <v>0</v>
      </c>
      <c r="R1533" s="335" t="str">
        <f>VLOOKUP(F1533,'3-Productie normen'!A:P,16,FALSE)</f>
        <v>L</v>
      </c>
      <c r="S1533" s="335"/>
      <c r="U1533" s="336">
        <f t="shared" si="71"/>
        <v>9800</v>
      </c>
      <c r="V1533" s="2"/>
    </row>
    <row r="1534" spans="1:22" ht="14.1" customHeight="1">
      <c r="A1534" s="75">
        <v>1534</v>
      </c>
      <c r="B1534" s="72" t="s">
        <v>45</v>
      </c>
      <c r="C1534" s="539" t="s">
        <v>135</v>
      </c>
      <c r="D1534" s="415" t="s">
        <v>1952</v>
      </c>
      <c r="E1534" s="72" t="s">
        <v>591</v>
      </c>
      <c r="F1534" s="72" t="s">
        <v>89</v>
      </c>
      <c r="G1534" s="72" t="s">
        <v>138</v>
      </c>
      <c r="H1534" s="482" t="s">
        <v>138</v>
      </c>
      <c r="I1534" s="537">
        <v>44</v>
      </c>
      <c r="J1534" s="526"/>
      <c r="K1534" s="333">
        <f t="shared" si="69"/>
        <v>200</v>
      </c>
      <c r="L1534" s="534">
        <v>200</v>
      </c>
      <c r="M1534" s="540"/>
      <c r="N1534" s="247" t="e">
        <f>IF(L1534="nio",0,IF(L1534&gt;0,L1534*I1534/P1534,0))*VLOOKUP(B1534,'2-Kosten per locatie'!$A$14:$C$31,3,FALSE)</f>
        <v>#DIV/0!</v>
      </c>
      <c r="O1534" s="247">
        <f>IF(M1534&gt;0,M1534*I1534/Q1534,0)*VLOOKUP(B1534,'2-Kosten per locatie'!$A$14:$C$31,3,FALSE)</f>
        <v>0</v>
      </c>
      <c r="P1534" s="334">
        <f>IF(L1534="nio",0,IF(L1534&gt;0,VLOOKUP(F1534,'3-Productie normen'!A:O,VLOOKUP(L1534,'3-Productie normen'!$B$38:$C$48,2,FALSE),FALSE)))*J1534</f>
        <v>0</v>
      </c>
      <c r="Q1534" s="334">
        <f t="shared" si="70"/>
        <v>0</v>
      </c>
      <c r="R1534" s="335" t="str">
        <f>VLOOKUP(F1534,'3-Productie normen'!A:P,16,FALSE)</f>
        <v>L</v>
      </c>
      <c r="S1534" s="335"/>
      <c r="U1534" s="336">
        <f t="shared" si="71"/>
        <v>8800</v>
      </c>
      <c r="V1534" s="2"/>
    </row>
    <row r="1535" spans="1:22" ht="14.1" customHeight="1">
      <c r="A1535" s="75">
        <v>1535</v>
      </c>
      <c r="B1535" s="72" t="s">
        <v>45</v>
      </c>
      <c r="C1535" s="539" t="s">
        <v>135</v>
      </c>
      <c r="D1535" s="415" t="s">
        <v>1953</v>
      </c>
      <c r="E1535" s="72" t="s">
        <v>632</v>
      </c>
      <c r="F1535" s="72" t="s">
        <v>86</v>
      </c>
      <c r="G1535" s="72" t="s">
        <v>138</v>
      </c>
      <c r="H1535" s="482" t="s">
        <v>138</v>
      </c>
      <c r="I1535" s="537">
        <v>82</v>
      </c>
      <c r="J1535" s="526"/>
      <c r="K1535" s="333">
        <f t="shared" si="69"/>
        <v>200</v>
      </c>
      <c r="L1535" s="534">
        <v>200</v>
      </c>
      <c r="M1535" s="540"/>
      <c r="N1535" s="247" t="e">
        <f>IF(L1535="nio",0,IF(L1535&gt;0,L1535*I1535/P1535,0))*VLOOKUP(B1535,'2-Kosten per locatie'!$A$14:$C$31,3,FALSE)</f>
        <v>#DIV/0!</v>
      </c>
      <c r="O1535" s="247">
        <f>IF(M1535&gt;0,M1535*I1535/Q1535,0)*VLOOKUP(B1535,'2-Kosten per locatie'!$A$14:$C$31,3,FALSE)</f>
        <v>0</v>
      </c>
      <c r="P1535" s="334">
        <f>IF(L1535="nio",0,IF(L1535&gt;0,VLOOKUP(F1535,'3-Productie normen'!A:O,VLOOKUP(L1535,'3-Productie normen'!$B$38:$C$48,2,FALSE),FALSE)))*J1535</f>
        <v>0</v>
      </c>
      <c r="Q1535" s="334">
        <f t="shared" si="70"/>
        <v>0</v>
      </c>
      <c r="R1535" s="335" t="str">
        <f>VLOOKUP(F1535,'3-Productie normen'!A:P,16,FALSE)</f>
        <v>V</v>
      </c>
      <c r="S1535" s="335"/>
      <c r="U1535" s="336">
        <f t="shared" si="71"/>
        <v>16400</v>
      </c>
      <c r="V1535" s="2"/>
    </row>
    <row r="1536" spans="1:22" ht="14.1" customHeight="1">
      <c r="A1536" s="75">
        <v>1536</v>
      </c>
      <c r="B1536" s="72" t="s">
        <v>45</v>
      </c>
      <c r="C1536" s="539" t="s">
        <v>135</v>
      </c>
      <c r="D1536" s="415" t="s">
        <v>143</v>
      </c>
      <c r="E1536" s="72" t="s">
        <v>591</v>
      </c>
      <c r="F1536" s="72" t="s">
        <v>89</v>
      </c>
      <c r="G1536" s="72" t="s">
        <v>138</v>
      </c>
      <c r="H1536" s="482" t="s">
        <v>138</v>
      </c>
      <c r="I1536" s="537">
        <v>21</v>
      </c>
      <c r="J1536" s="526"/>
      <c r="K1536" s="333">
        <f t="shared" si="69"/>
        <v>200</v>
      </c>
      <c r="L1536" s="534">
        <v>200</v>
      </c>
      <c r="M1536" s="540"/>
      <c r="N1536" s="247" t="e">
        <f>IF(L1536="nio",0,IF(L1536&gt;0,L1536*I1536/P1536,0))*VLOOKUP(B1536,'2-Kosten per locatie'!$A$14:$C$31,3,FALSE)</f>
        <v>#DIV/0!</v>
      </c>
      <c r="O1536" s="247">
        <f>IF(M1536&gt;0,M1536*I1536/Q1536,0)*VLOOKUP(B1536,'2-Kosten per locatie'!$A$14:$C$31,3,FALSE)</f>
        <v>0</v>
      </c>
      <c r="P1536" s="334">
        <f>IF(L1536="nio",0,IF(L1536&gt;0,VLOOKUP(F1536,'3-Productie normen'!A:O,VLOOKUP(L1536,'3-Productie normen'!$B$38:$C$48,2,FALSE),FALSE)))*J1536</f>
        <v>0</v>
      </c>
      <c r="Q1536" s="334">
        <f t="shared" si="70"/>
        <v>0</v>
      </c>
      <c r="R1536" s="335" t="str">
        <f>VLOOKUP(F1536,'3-Productie normen'!A:P,16,FALSE)</f>
        <v>L</v>
      </c>
      <c r="S1536" s="335"/>
      <c r="U1536" s="336">
        <f t="shared" si="71"/>
        <v>4200</v>
      </c>
      <c r="V1536" s="2"/>
    </row>
    <row r="1537" spans="1:22" ht="14.1" customHeight="1">
      <c r="A1537" s="75">
        <v>1537</v>
      </c>
      <c r="B1537" s="72" t="s">
        <v>45</v>
      </c>
      <c r="C1537" s="539" t="s">
        <v>135</v>
      </c>
      <c r="D1537" s="415" t="s">
        <v>1954</v>
      </c>
      <c r="E1537" s="72" t="s">
        <v>591</v>
      </c>
      <c r="F1537" s="72" t="s">
        <v>89</v>
      </c>
      <c r="G1537" s="72" t="s">
        <v>138</v>
      </c>
      <c r="H1537" s="482" t="s">
        <v>138</v>
      </c>
      <c r="I1537" s="537">
        <v>44</v>
      </c>
      <c r="J1537" s="526"/>
      <c r="K1537" s="333">
        <f t="shared" si="69"/>
        <v>200</v>
      </c>
      <c r="L1537" s="534">
        <v>200</v>
      </c>
      <c r="M1537" s="540"/>
      <c r="N1537" s="247" t="e">
        <f>IF(L1537="nio",0,IF(L1537&gt;0,L1537*I1537/P1537,0))*VLOOKUP(B1537,'2-Kosten per locatie'!$A$14:$C$31,3,FALSE)</f>
        <v>#DIV/0!</v>
      </c>
      <c r="O1537" s="247">
        <f>IF(M1537&gt;0,M1537*I1537/Q1537,0)*VLOOKUP(B1537,'2-Kosten per locatie'!$A$14:$C$31,3,FALSE)</f>
        <v>0</v>
      </c>
      <c r="P1537" s="334">
        <f>IF(L1537="nio",0,IF(L1537&gt;0,VLOOKUP(F1537,'3-Productie normen'!A:O,VLOOKUP(L1537,'3-Productie normen'!$B$38:$C$48,2,FALSE),FALSE)))*J1537</f>
        <v>0</v>
      </c>
      <c r="Q1537" s="334">
        <f t="shared" si="70"/>
        <v>0</v>
      </c>
      <c r="R1537" s="335" t="str">
        <f>VLOOKUP(F1537,'3-Productie normen'!A:P,16,FALSE)</f>
        <v>L</v>
      </c>
      <c r="S1537" s="335"/>
      <c r="U1537" s="336">
        <f t="shared" si="71"/>
        <v>8800</v>
      </c>
      <c r="V1537" s="2"/>
    </row>
    <row r="1538" spans="1:22" ht="14.1" customHeight="1">
      <c r="A1538" s="75">
        <v>1538</v>
      </c>
      <c r="B1538" s="72" t="s">
        <v>45</v>
      </c>
      <c r="C1538" s="539" t="s">
        <v>135</v>
      </c>
      <c r="D1538" s="415" t="s">
        <v>1955</v>
      </c>
      <c r="E1538" s="72" t="s">
        <v>1956</v>
      </c>
      <c r="F1538" s="72" t="s">
        <v>97</v>
      </c>
      <c r="G1538" s="72" t="s">
        <v>236</v>
      </c>
      <c r="H1538" s="482" t="s">
        <v>237</v>
      </c>
      <c r="I1538" s="537">
        <v>11</v>
      </c>
      <c r="J1538" s="526"/>
      <c r="K1538" s="333">
        <f t="shared" si="69"/>
        <v>200</v>
      </c>
      <c r="L1538" s="534">
        <v>200</v>
      </c>
      <c r="M1538" s="534"/>
      <c r="N1538" s="247" t="e">
        <f>IF(L1538="nio",0,IF(L1538&gt;0,L1538*I1538/P1538,0))*VLOOKUP(B1538,'2-Kosten per locatie'!$A$14:$C$31,3,FALSE)</f>
        <v>#DIV/0!</v>
      </c>
      <c r="O1538" s="247">
        <f>IF(M1538&gt;0,M1538*I1538/Q1538,0)*VLOOKUP(B1538,'2-Kosten per locatie'!$A$14:$C$31,3,FALSE)</f>
        <v>0</v>
      </c>
      <c r="P1538" s="334">
        <f>IF(L1538="nio",0,IF(L1538&gt;0,VLOOKUP(F1538,'3-Productie normen'!A:O,VLOOKUP(L1538,'3-Productie normen'!$B$38:$C$48,2,FALSE),FALSE)))*J1538</f>
        <v>0</v>
      </c>
      <c r="Q1538" s="334">
        <f t="shared" si="70"/>
        <v>0</v>
      </c>
      <c r="R1538" s="335" t="str">
        <f>VLOOKUP(F1538,'3-Productie normen'!A:P,16,FALSE)</f>
        <v>V</v>
      </c>
      <c r="S1538" s="335"/>
      <c r="U1538" s="336">
        <f t="shared" si="71"/>
        <v>2200</v>
      </c>
      <c r="V1538" s="2"/>
    </row>
    <row r="1539" spans="1:22" ht="14.1" customHeight="1">
      <c r="A1539" s="75">
        <v>1539</v>
      </c>
      <c r="B1539" s="72" t="s">
        <v>45</v>
      </c>
      <c r="C1539" s="539" t="s">
        <v>135</v>
      </c>
      <c r="D1539" s="415" t="s">
        <v>1957</v>
      </c>
      <c r="E1539" s="72" t="s">
        <v>581</v>
      </c>
      <c r="F1539" s="72" t="s">
        <v>92</v>
      </c>
      <c r="G1539" s="72" t="s">
        <v>138</v>
      </c>
      <c r="H1539" s="482" t="s">
        <v>138</v>
      </c>
      <c r="I1539" s="537">
        <v>7</v>
      </c>
      <c r="J1539" s="526"/>
      <c r="K1539" s="333">
        <f t="shared" si="69"/>
        <v>200</v>
      </c>
      <c r="L1539" s="534">
        <v>200</v>
      </c>
      <c r="M1539" s="540"/>
      <c r="N1539" s="247" t="e">
        <f>IF(L1539="nio",0,IF(L1539&gt;0,L1539*I1539/P1539,0))*VLOOKUP(B1539,'2-Kosten per locatie'!$A$14:$C$31,3,FALSE)</f>
        <v>#DIV/0!</v>
      </c>
      <c r="O1539" s="247">
        <f>IF(M1539&gt;0,M1539*I1539/Q1539,0)*VLOOKUP(B1539,'2-Kosten per locatie'!$A$14:$C$31,3,FALSE)</f>
        <v>0</v>
      </c>
      <c r="P1539" s="334">
        <f>IF(L1539="nio",0,IF(L1539&gt;0,VLOOKUP(F1539,'3-Productie normen'!A:O,VLOOKUP(L1539,'3-Productie normen'!$B$38:$C$48,2,FALSE),FALSE)))*J1539</f>
        <v>0</v>
      </c>
      <c r="Q1539" s="334">
        <f t="shared" si="70"/>
        <v>0</v>
      </c>
      <c r="R1539" s="335" t="str">
        <f>VLOOKUP(F1539,'3-Productie normen'!A:P,16,FALSE)</f>
        <v>V</v>
      </c>
      <c r="S1539" s="335"/>
      <c r="U1539" s="336">
        <f t="shared" si="71"/>
        <v>1400</v>
      </c>
      <c r="V1539" s="2"/>
    </row>
    <row r="1540" spans="1:22" ht="14.1" customHeight="1">
      <c r="A1540" s="75">
        <v>1540</v>
      </c>
      <c r="B1540" s="72" t="s">
        <v>45</v>
      </c>
      <c r="C1540" s="539" t="s">
        <v>266</v>
      </c>
      <c r="D1540" s="415" t="s">
        <v>282</v>
      </c>
      <c r="E1540" s="72" t="s">
        <v>579</v>
      </c>
      <c r="F1540" s="300" t="s">
        <v>99</v>
      </c>
      <c r="G1540" s="72" t="s">
        <v>138</v>
      </c>
      <c r="H1540" s="482" t="s">
        <v>138</v>
      </c>
      <c r="I1540" s="537">
        <v>19</v>
      </c>
      <c r="J1540" s="526"/>
      <c r="K1540" s="333">
        <f t="shared" ref="K1540:K1551" si="72">SUM(L1540:M1540)</f>
        <v>200</v>
      </c>
      <c r="L1540" s="534">
        <v>200</v>
      </c>
      <c r="M1540" s="540"/>
      <c r="N1540" s="247" t="e">
        <f>IF(L1540="nio",0,IF(L1540&gt;0,L1540*I1540/P1540,0))*VLOOKUP(B1540,'2-Kosten per locatie'!$A$14:$C$31,3,FALSE)</f>
        <v>#DIV/0!</v>
      </c>
      <c r="O1540" s="247">
        <f>IF(M1540&gt;0,M1540*I1540/Q1540,0)*VLOOKUP(B1540,'2-Kosten per locatie'!$A$14:$C$31,3,FALSE)</f>
        <v>0</v>
      </c>
      <c r="P1540" s="334">
        <f>IF(L1540="nio",0,IF(L1540&gt;0,VLOOKUP(F1540,'3-Productie normen'!A:O,VLOOKUP(L1540,'3-Productie normen'!$B$38:$C$48,2,FALSE),FALSE)))*J1540</f>
        <v>0</v>
      </c>
      <c r="Q1540" s="334">
        <f t="shared" ref="Q1540:Q1551" si="73">IF(M1540&gt;0,P1540*$Q$8,0)</f>
        <v>0</v>
      </c>
      <c r="R1540" s="335" t="str">
        <f>VLOOKUP(F1540,'3-Productie normen'!A:P,16,FALSE)</f>
        <v>B</v>
      </c>
      <c r="S1540" s="335"/>
      <c r="U1540" s="336">
        <f t="shared" ref="U1540:U1551" si="74">K1540*I1540</f>
        <v>3800</v>
      </c>
      <c r="V1540" s="2"/>
    </row>
    <row r="1541" spans="1:22" ht="14.1" customHeight="1">
      <c r="A1541" s="75">
        <v>1541</v>
      </c>
      <c r="B1541" s="72" t="s">
        <v>45</v>
      </c>
      <c r="C1541" s="539" t="s">
        <v>266</v>
      </c>
      <c r="D1541" s="415" t="s">
        <v>1958</v>
      </c>
      <c r="E1541" s="72" t="s">
        <v>632</v>
      </c>
      <c r="F1541" s="72" t="s">
        <v>86</v>
      </c>
      <c r="G1541" s="72" t="s">
        <v>1959</v>
      </c>
      <c r="H1541" s="482" t="s">
        <v>196</v>
      </c>
      <c r="I1541" s="537">
        <v>17</v>
      </c>
      <c r="J1541" s="526"/>
      <c r="K1541" s="333">
        <f t="shared" si="72"/>
        <v>200</v>
      </c>
      <c r="L1541" s="534">
        <v>200</v>
      </c>
      <c r="M1541" s="540"/>
      <c r="N1541" s="247" t="e">
        <f>IF(L1541="nio",0,IF(L1541&gt;0,L1541*I1541/P1541,0))*VLOOKUP(B1541,'2-Kosten per locatie'!$A$14:$C$31,3,FALSE)</f>
        <v>#DIV/0!</v>
      </c>
      <c r="O1541" s="247">
        <f>IF(M1541&gt;0,M1541*I1541/Q1541,0)*VLOOKUP(B1541,'2-Kosten per locatie'!$A$14:$C$31,3,FALSE)</f>
        <v>0</v>
      </c>
      <c r="P1541" s="334">
        <f>IF(L1541="nio",0,IF(L1541&gt;0,VLOOKUP(F1541,'3-Productie normen'!A:O,VLOOKUP(L1541,'3-Productie normen'!$B$38:$C$48,2,FALSE),FALSE)))*J1541</f>
        <v>0</v>
      </c>
      <c r="Q1541" s="334">
        <f t="shared" si="73"/>
        <v>0</v>
      </c>
      <c r="R1541" s="335" t="str">
        <f>VLOOKUP(F1541,'3-Productie normen'!A:P,16,FALSE)</f>
        <v>V</v>
      </c>
      <c r="S1541" s="335"/>
      <c r="U1541" s="336">
        <f t="shared" si="74"/>
        <v>3400</v>
      </c>
      <c r="V1541" s="2"/>
    </row>
    <row r="1542" spans="1:22" ht="14.1" customHeight="1">
      <c r="A1542" s="75">
        <v>1542</v>
      </c>
      <c r="B1542" s="72" t="s">
        <v>45</v>
      </c>
      <c r="C1542" s="539" t="s">
        <v>266</v>
      </c>
      <c r="D1542" s="415" t="s">
        <v>267</v>
      </c>
      <c r="E1542" s="72" t="s">
        <v>1939</v>
      </c>
      <c r="F1542" s="300" t="s">
        <v>99</v>
      </c>
      <c r="G1542" s="72" t="s">
        <v>138</v>
      </c>
      <c r="H1542" s="482" t="s">
        <v>138</v>
      </c>
      <c r="I1542" s="537">
        <v>7</v>
      </c>
      <c r="J1542" s="526"/>
      <c r="K1542" s="333">
        <f t="shared" si="72"/>
        <v>200</v>
      </c>
      <c r="L1542" s="534">
        <v>200</v>
      </c>
      <c r="M1542" s="540"/>
      <c r="N1542" s="247" t="e">
        <f>IF(L1542="nio",0,IF(L1542&gt;0,L1542*I1542/P1542,0))*VLOOKUP(B1542,'2-Kosten per locatie'!$A$14:$C$31,3,FALSE)</f>
        <v>#DIV/0!</v>
      </c>
      <c r="O1542" s="247">
        <f>IF(M1542&gt;0,M1542*I1542/Q1542,0)*VLOOKUP(B1542,'2-Kosten per locatie'!$A$14:$C$31,3,FALSE)</f>
        <v>0</v>
      </c>
      <c r="P1542" s="334">
        <f>IF(L1542="nio",0,IF(L1542&gt;0,VLOOKUP(F1542,'3-Productie normen'!A:O,VLOOKUP(L1542,'3-Productie normen'!$B$38:$C$48,2,FALSE),FALSE)))*J1542</f>
        <v>0</v>
      </c>
      <c r="Q1542" s="334">
        <f t="shared" si="73"/>
        <v>0</v>
      </c>
      <c r="R1542" s="335" t="str">
        <f>VLOOKUP(F1542,'3-Productie normen'!A:P,16,FALSE)</f>
        <v>B</v>
      </c>
      <c r="S1542" s="335"/>
      <c r="U1542" s="336">
        <f t="shared" si="74"/>
        <v>1400</v>
      </c>
      <c r="V1542" s="2"/>
    </row>
    <row r="1543" spans="1:22" ht="14.1" customHeight="1">
      <c r="A1543" s="75">
        <v>1543</v>
      </c>
      <c r="B1543" s="72" t="s">
        <v>45</v>
      </c>
      <c r="C1543" s="539" t="s">
        <v>266</v>
      </c>
      <c r="D1543" s="415" t="s">
        <v>1960</v>
      </c>
      <c r="E1543" s="72" t="s">
        <v>1961</v>
      </c>
      <c r="F1543" s="72" t="s">
        <v>89</v>
      </c>
      <c r="G1543" s="72" t="s">
        <v>138</v>
      </c>
      <c r="H1543" s="482" t="s">
        <v>138</v>
      </c>
      <c r="I1543" s="537">
        <v>7</v>
      </c>
      <c r="J1543" s="526"/>
      <c r="K1543" s="333">
        <f t="shared" si="72"/>
        <v>200</v>
      </c>
      <c r="L1543" s="534">
        <v>200</v>
      </c>
      <c r="M1543" s="534"/>
      <c r="N1543" s="247" t="e">
        <f>IF(L1543="nio",0,IF(L1543&gt;0,L1543*I1543/P1543,0))*VLOOKUP(B1543,'2-Kosten per locatie'!$A$14:$C$31,3,FALSE)</f>
        <v>#DIV/0!</v>
      </c>
      <c r="O1543" s="247">
        <f>IF(M1543&gt;0,M1543*I1543/Q1543,0)*VLOOKUP(B1543,'2-Kosten per locatie'!$A$14:$C$31,3,FALSE)</f>
        <v>0</v>
      </c>
      <c r="P1543" s="334">
        <f>IF(L1543="nio",0,IF(L1543&gt;0,VLOOKUP(F1543,'3-Productie normen'!A:O,VLOOKUP(L1543,'3-Productie normen'!$B$38:$C$48,2,FALSE),FALSE)))*J1543</f>
        <v>0</v>
      </c>
      <c r="Q1543" s="334">
        <f t="shared" si="73"/>
        <v>0</v>
      </c>
      <c r="R1543" s="335" t="str">
        <f>VLOOKUP(F1543,'3-Productie normen'!A:P,16,FALSE)</f>
        <v>L</v>
      </c>
      <c r="S1543" s="335"/>
      <c r="U1543" s="336">
        <f t="shared" si="74"/>
        <v>1400</v>
      </c>
      <c r="V1543" s="2"/>
    </row>
    <row r="1544" spans="1:22" ht="14.1" customHeight="1">
      <c r="A1544" s="75">
        <v>1544</v>
      </c>
      <c r="B1544" s="72" t="s">
        <v>45</v>
      </c>
      <c r="C1544" s="539" t="s">
        <v>266</v>
      </c>
      <c r="D1544" s="415" t="s">
        <v>1238</v>
      </c>
      <c r="E1544" s="72" t="s">
        <v>1938</v>
      </c>
      <c r="F1544" s="72" t="s">
        <v>92</v>
      </c>
      <c r="G1544" s="72" t="s">
        <v>1962</v>
      </c>
      <c r="H1544" s="482" t="s">
        <v>196</v>
      </c>
      <c r="I1544" s="537">
        <v>22</v>
      </c>
      <c r="J1544" s="526"/>
      <c r="K1544" s="333">
        <f t="shared" si="72"/>
        <v>200</v>
      </c>
      <c r="L1544" s="534">
        <v>200</v>
      </c>
      <c r="M1544" s="540"/>
      <c r="N1544" s="247" t="e">
        <f>IF(L1544="nio",0,IF(L1544&gt;0,L1544*I1544/P1544,0))*VLOOKUP(B1544,'2-Kosten per locatie'!$A$14:$C$31,3,FALSE)</f>
        <v>#DIV/0!</v>
      </c>
      <c r="O1544" s="247">
        <f>IF(M1544&gt;0,M1544*I1544/Q1544,0)*VLOOKUP(B1544,'2-Kosten per locatie'!$A$14:$C$31,3,FALSE)</f>
        <v>0</v>
      </c>
      <c r="P1544" s="334">
        <f>IF(L1544="nio",0,IF(L1544&gt;0,VLOOKUP(F1544,'3-Productie normen'!A:O,VLOOKUP(L1544,'3-Productie normen'!$B$38:$C$48,2,FALSE),FALSE)))*J1544</f>
        <v>0</v>
      </c>
      <c r="Q1544" s="334">
        <f t="shared" si="73"/>
        <v>0</v>
      </c>
      <c r="R1544" s="335" t="str">
        <f>VLOOKUP(F1544,'3-Productie normen'!A:P,16,FALSE)</f>
        <v>V</v>
      </c>
      <c r="S1544" s="335"/>
      <c r="U1544" s="336">
        <f t="shared" si="74"/>
        <v>4400</v>
      </c>
      <c r="V1544" s="2"/>
    </row>
    <row r="1545" spans="1:22" ht="14.1" customHeight="1">
      <c r="A1545" s="75">
        <v>1545</v>
      </c>
      <c r="B1545" s="72" t="s">
        <v>45</v>
      </c>
      <c r="C1545" s="539" t="s">
        <v>266</v>
      </c>
      <c r="D1545" s="415" t="s">
        <v>268</v>
      </c>
      <c r="E1545" s="72" t="s">
        <v>591</v>
      </c>
      <c r="F1545" s="72" t="s">
        <v>89</v>
      </c>
      <c r="G1545" s="72" t="s">
        <v>138</v>
      </c>
      <c r="H1545" s="482" t="s">
        <v>138</v>
      </c>
      <c r="I1545" s="537">
        <v>22</v>
      </c>
      <c r="J1545" s="526"/>
      <c r="K1545" s="333">
        <f t="shared" si="72"/>
        <v>200</v>
      </c>
      <c r="L1545" s="534">
        <v>200</v>
      </c>
      <c r="M1545" s="534"/>
      <c r="N1545" s="247" t="e">
        <f>IF(L1545="nio",0,IF(L1545&gt;0,L1545*I1545/P1545,0))*VLOOKUP(B1545,'2-Kosten per locatie'!$A$14:$C$31,3,FALSE)</f>
        <v>#DIV/0!</v>
      </c>
      <c r="O1545" s="247">
        <f>IF(M1545&gt;0,M1545*I1545/Q1545,0)*VLOOKUP(B1545,'2-Kosten per locatie'!$A$14:$C$31,3,FALSE)</f>
        <v>0</v>
      </c>
      <c r="P1545" s="334">
        <f>IF(L1545="nio",0,IF(L1545&gt;0,VLOOKUP(F1545,'3-Productie normen'!A:O,VLOOKUP(L1545,'3-Productie normen'!$B$38:$C$48,2,FALSE),FALSE)))*J1545</f>
        <v>0</v>
      </c>
      <c r="Q1545" s="334">
        <f t="shared" si="73"/>
        <v>0</v>
      </c>
      <c r="R1545" s="335" t="str">
        <f>VLOOKUP(F1545,'3-Productie normen'!A:P,16,FALSE)</f>
        <v>L</v>
      </c>
      <c r="S1545" s="335"/>
      <c r="U1545" s="336">
        <f t="shared" si="74"/>
        <v>4400</v>
      </c>
      <c r="V1545" s="2"/>
    </row>
    <row r="1546" spans="1:22" ht="14.1" customHeight="1">
      <c r="A1546" s="75">
        <v>1546</v>
      </c>
      <c r="B1546" s="72" t="s">
        <v>45</v>
      </c>
      <c r="C1546" s="539" t="s">
        <v>266</v>
      </c>
      <c r="D1546" s="415" t="s">
        <v>1963</v>
      </c>
      <c r="E1546" s="72" t="s">
        <v>591</v>
      </c>
      <c r="F1546" s="72" t="s">
        <v>89</v>
      </c>
      <c r="G1546" s="72" t="s">
        <v>138</v>
      </c>
      <c r="H1546" s="482" t="s">
        <v>138</v>
      </c>
      <c r="I1546" s="537">
        <v>44</v>
      </c>
      <c r="J1546" s="526"/>
      <c r="K1546" s="333">
        <f t="shared" si="72"/>
        <v>200</v>
      </c>
      <c r="L1546" s="534">
        <v>200</v>
      </c>
      <c r="M1546" s="540"/>
      <c r="N1546" s="247" t="e">
        <f>IF(L1546="nio",0,IF(L1546&gt;0,L1546*I1546/P1546,0))*VLOOKUP(B1546,'2-Kosten per locatie'!$A$14:$C$31,3,FALSE)</f>
        <v>#DIV/0!</v>
      </c>
      <c r="O1546" s="247">
        <f>IF(M1546&gt;0,M1546*I1546/Q1546,0)*VLOOKUP(B1546,'2-Kosten per locatie'!$A$14:$C$31,3,FALSE)</f>
        <v>0</v>
      </c>
      <c r="P1546" s="334">
        <f>IF(L1546="nio",0,IF(L1546&gt;0,VLOOKUP(F1546,'3-Productie normen'!A:O,VLOOKUP(L1546,'3-Productie normen'!$B$38:$C$48,2,FALSE),FALSE)))*J1546</f>
        <v>0</v>
      </c>
      <c r="Q1546" s="334">
        <f t="shared" si="73"/>
        <v>0</v>
      </c>
      <c r="R1546" s="335" t="str">
        <f>VLOOKUP(F1546,'3-Productie normen'!A:P,16,FALSE)</f>
        <v>L</v>
      </c>
      <c r="S1546" s="335"/>
      <c r="U1546" s="336">
        <f t="shared" si="74"/>
        <v>8800</v>
      </c>
      <c r="V1546" s="2"/>
    </row>
    <row r="1547" spans="1:22" ht="14.1" customHeight="1">
      <c r="A1547" s="75">
        <v>1547</v>
      </c>
      <c r="B1547" s="72" t="s">
        <v>45</v>
      </c>
      <c r="C1547" s="539" t="s">
        <v>266</v>
      </c>
      <c r="D1547" s="415" t="s">
        <v>1964</v>
      </c>
      <c r="E1547" s="72" t="s">
        <v>632</v>
      </c>
      <c r="F1547" s="72" t="s">
        <v>86</v>
      </c>
      <c r="G1547" s="72" t="s">
        <v>138</v>
      </c>
      <c r="H1547" s="482" t="s">
        <v>138</v>
      </c>
      <c r="I1547" s="537">
        <v>77</v>
      </c>
      <c r="J1547" s="526"/>
      <c r="K1547" s="333">
        <f t="shared" si="72"/>
        <v>200</v>
      </c>
      <c r="L1547" s="534">
        <v>200</v>
      </c>
      <c r="M1547" s="540"/>
      <c r="N1547" s="247" t="e">
        <f>IF(L1547="nio",0,IF(L1547&gt;0,L1547*I1547/P1547,0))*VLOOKUP(B1547,'2-Kosten per locatie'!$A$14:$C$31,3,FALSE)</f>
        <v>#DIV/0!</v>
      </c>
      <c r="O1547" s="247">
        <f>IF(M1547&gt;0,M1547*I1547/Q1547,0)*VLOOKUP(B1547,'2-Kosten per locatie'!$A$14:$C$31,3,FALSE)</f>
        <v>0</v>
      </c>
      <c r="P1547" s="334">
        <f>IF(L1547="nio",0,IF(L1547&gt;0,VLOOKUP(F1547,'3-Productie normen'!A:O,VLOOKUP(L1547,'3-Productie normen'!$B$38:$C$48,2,FALSE),FALSE)))*J1547</f>
        <v>0</v>
      </c>
      <c r="Q1547" s="334">
        <f t="shared" si="73"/>
        <v>0</v>
      </c>
      <c r="R1547" s="335" t="str">
        <f>VLOOKUP(F1547,'3-Productie normen'!A:P,16,FALSE)</f>
        <v>V</v>
      </c>
      <c r="S1547" s="335"/>
      <c r="U1547" s="336">
        <f t="shared" si="74"/>
        <v>15400</v>
      </c>
      <c r="V1547" s="2"/>
    </row>
    <row r="1548" spans="1:22" ht="14.1" customHeight="1">
      <c r="A1548" s="75">
        <v>1548</v>
      </c>
      <c r="B1548" s="72" t="s">
        <v>45</v>
      </c>
      <c r="C1548" s="539" t="s">
        <v>266</v>
      </c>
      <c r="D1548" s="415" t="s">
        <v>1965</v>
      </c>
      <c r="E1548" s="72" t="s">
        <v>591</v>
      </c>
      <c r="F1548" s="72" t="s">
        <v>89</v>
      </c>
      <c r="G1548" s="72" t="s">
        <v>138</v>
      </c>
      <c r="H1548" s="482" t="s">
        <v>138</v>
      </c>
      <c r="I1548" s="537">
        <v>44</v>
      </c>
      <c r="J1548" s="526"/>
      <c r="K1548" s="333">
        <f t="shared" si="72"/>
        <v>200</v>
      </c>
      <c r="L1548" s="534">
        <v>200</v>
      </c>
      <c r="M1548" s="534"/>
      <c r="N1548" s="247" t="e">
        <f>IF(L1548="nio",0,IF(L1548&gt;0,L1548*I1548/P1548,0))*VLOOKUP(B1548,'2-Kosten per locatie'!$A$14:$C$31,3,FALSE)</f>
        <v>#DIV/0!</v>
      </c>
      <c r="O1548" s="247">
        <f>IF(M1548&gt;0,M1548*I1548/Q1548,0)*VLOOKUP(B1548,'2-Kosten per locatie'!$A$14:$C$31,3,FALSE)</f>
        <v>0</v>
      </c>
      <c r="P1548" s="334">
        <f>IF(L1548="nio",0,IF(L1548&gt;0,VLOOKUP(F1548,'3-Productie normen'!A:O,VLOOKUP(L1548,'3-Productie normen'!$B$38:$C$48,2,FALSE),FALSE)))*J1548</f>
        <v>0</v>
      </c>
      <c r="Q1548" s="334">
        <f t="shared" si="73"/>
        <v>0</v>
      </c>
      <c r="R1548" s="335" t="str">
        <f>VLOOKUP(F1548,'3-Productie normen'!A:P,16,FALSE)</f>
        <v>L</v>
      </c>
      <c r="S1548" s="335"/>
      <c r="U1548" s="336">
        <f t="shared" si="74"/>
        <v>8800</v>
      </c>
      <c r="V1548" s="2"/>
    </row>
    <row r="1549" spans="1:22" ht="14.1" customHeight="1">
      <c r="A1549" s="75">
        <v>1549</v>
      </c>
      <c r="B1549" s="72" t="s">
        <v>45</v>
      </c>
      <c r="C1549" s="539" t="s">
        <v>266</v>
      </c>
      <c r="D1549" s="415" t="s">
        <v>1966</v>
      </c>
      <c r="E1549" s="72" t="s">
        <v>591</v>
      </c>
      <c r="F1549" s="72" t="s">
        <v>89</v>
      </c>
      <c r="G1549" s="72" t="s">
        <v>138</v>
      </c>
      <c r="H1549" s="482" t="s">
        <v>138</v>
      </c>
      <c r="I1549" s="537">
        <v>44</v>
      </c>
      <c r="J1549" s="526"/>
      <c r="K1549" s="333">
        <f t="shared" si="72"/>
        <v>200</v>
      </c>
      <c r="L1549" s="534">
        <v>200</v>
      </c>
      <c r="M1549" s="540"/>
      <c r="N1549" s="247" t="e">
        <f>IF(L1549="nio",0,IF(L1549&gt;0,L1549*I1549/P1549,0))*VLOOKUP(B1549,'2-Kosten per locatie'!$A$14:$C$31,3,FALSE)</f>
        <v>#DIV/0!</v>
      </c>
      <c r="O1549" s="247">
        <f>IF(M1549&gt;0,M1549*I1549/Q1549,0)*VLOOKUP(B1549,'2-Kosten per locatie'!$A$14:$C$31,3,FALSE)</f>
        <v>0</v>
      </c>
      <c r="P1549" s="334">
        <f>IF(L1549="nio",0,IF(L1549&gt;0,VLOOKUP(F1549,'3-Productie normen'!A:O,VLOOKUP(L1549,'3-Productie normen'!$B$38:$C$48,2,FALSE),FALSE)))*J1549</f>
        <v>0</v>
      </c>
      <c r="Q1549" s="334">
        <f t="shared" si="73"/>
        <v>0</v>
      </c>
      <c r="R1549" s="335" t="str">
        <f>VLOOKUP(F1549,'3-Productie normen'!A:P,16,FALSE)</f>
        <v>L</v>
      </c>
      <c r="S1549" s="335"/>
      <c r="U1549" s="336">
        <f t="shared" si="74"/>
        <v>8800</v>
      </c>
      <c r="V1549" s="2"/>
    </row>
    <row r="1550" spans="1:22" ht="14.1" customHeight="1">
      <c r="A1550" s="75">
        <v>1550</v>
      </c>
      <c r="B1550" s="72" t="s">
        <v>45</v>
      </c>
      <c r="C1550" s="539" t="s">
        <v>266</v>
      </c>
      <c r="D1550" s="415" t="s">
        <v>1967</v>
      </c>
      <c r="E1550" s="72" t="s">
        <v>97</v>
      </c>
      <c r="F1550" s="72" t="s">
        <v>97</v>
      </c>
      <c r="G1550" s="72" t="s">
        <v>1369</v>
      </c>
      <c r="H1550" s="482" t="s">
        <v>237</v>
      </c>
      <c r="I1550" s="537">
        <v>4</v>
      </c>
      <c r="J1550" s="526"/>
      <c r="K1550" s="333">
        <f t="shared" si="72"/>
        <v>200</v>
      </c>
      <c r="L1550" s="534">
        <v>200</v>
      </c>
      <c r="M1550" s="540"/>
      <c r="N1550" s="247" t="e">
        <f>IF(L1550="nio",0,IF(L1550&gt;0,L1550*I1550/P1550,0))*VLOOKUP(B1550,'2-Kosten per locatie'!$A$14:$C$31,3,FALSE)</f>
        <v>#DIV/0!</v>
      </c>
      <c r="O1550" s="247">
        <f>IF(M1550&gt;0,M1550*I1550/Q1550,0)*VLOOKUP(B1550,'2-Kosten per locatie'!$A$14:$C$31,3,FALSE)</f>
        <v>0</v>
      </c>
      <c r="P1550" s="334">
        <f>IF(L1550="nio",0,IF(L1550&gt;0,VLOOKUP(F1550,'3-Productie normen'!A:O,VLOOKUP(L1550,'3-Productie normen'!$B$38:$C$48,2,FALSE),FALSE)))*J1550</f>
        <v>0</v>
      </c>
      <c r="Q1550" s="334">
        <f t="shared" si="73"/>
        <v>0</v>
      </c>
      <c r="R1550" s="335" t="str">
        <f>VLOOKUP(F1550,'3-Productie normen'!A:P,16,FALSE)</f>
        <v>V</v>
      </c>
      <c r="S1550" s="335"/>
      <c r="U1550" s="336">
        <f t="shared" si="74"/>
        <v>800</v>
      </c>
      <c r="V1550" s="2"/>
    </row>
    <row r="1551" spans="1:22" ht="14.1" customHeight="1">
      <c r="A1551" s="75">
        <v>1551</v>
      </c>
      <c r="B1551" s="72" t="s">
        <v>45</v>
      </c>
      <c r="C1551" s="539" t="s">
        <v>266</v>
      </c>
      <c r="D1551" s="415" t="s">
        <v>1968</v>
      </c>
      <c r="E1551" s="72" t="s">
        <v>581</v>
      </c>
      <c r="F1551" s="72" t="s">
        <v>92</v>
      </c>
      <c r="G1551" s="72" t="s">
        <v>138</v>
      </c>
      <c r="H1551" s="482" t="s">
        <v>138</v>
      </c>
      <c r="I1551" s="537">
        <v>9</v>
      </c>
      <c r="J1551" s="526"/>
      <c r="K1551" s="333">
        <f t="shared" si="72"/>
        <v>200</v>
      </c>
      <c r="L1551" s="534">
        <v>200</v>
      </c>
      <c r="M1551" s="540"/>
      <c r="N1551" s="247" t="e">
        <f>IF(L1551="nio",0,IF(L1551&gt;0,L1551*I1551/P1551,0))*VLOOKUP(B1551,'2-Kosten per locatie'!$A$14:$C$31,3,FALSE)</f>
        <v>#DIV/0!</v>
      </c>
      <c r="O1551" s="247">
        <f>IF(M1551&gt;0,M1551*I1551/Q1551,0)*VLOOKUP(B1551,'2-Kosten per locatie'!$A$14:$C$31,3,FALSE)</f>
        <v>0</v>
      </c>
      <c r="P1551" s="334">
        <f>IF(L1551="nio",0,IF(L1551&gt;0,VLOOKUP(F1551,'3-Productie normen'!A:O,VLOOKUP(L1551,'3-Productie normen'!$B$38:$C$48,2,FALSE),FALSE)))*J1551</f>
        <v>0</v>
      </c>
      <c r="Q1551" s="334">
        <f t="shared" si="73"/>
        <v>0</v>
      </c>
      <c r="R1551" s="335" t="str">
        <f>VLOOKUP(F1551,'3-Productie normen'!A:P,16,FALSE)</f>
        <v>V</v>
      </c>
      <c r="S1551" s="335"/>
      <c r="U1551" s="336">
        <f t="shared" si="74"/>
        <v>1800</v>
      </c>
      <c r="V1551" s="2"/>
    </row>
    <row r="1552" spans="1:22" ht="14.1" customHeight="1">
      <c r="A1552" s="75">
        <v>1552</v>
      </c>
      <c r="B1552" s="72" t="s">
        <v>48</v>
      </c>
      <c r="C1552" s="539" t="s">
        <v>135</v>
      </c>
      <c r="D1552" s="415" t="s">
        <v>1969</v>
      </c>
      <c r="E1552" s="72" t="s">
        <v>1970</v>
      </c>
      <c r="F1552" s="300" t="s">
        <v>100</v>
      </c>
      <c r="G1552" s="72" t="s">
        <v>186</v>
      </c>
      <c r="H1552" s="482" t="s">
        <v>196</v>
      </c>
      <c r="I1552" s="537">
        <v>3.82</v>
      </c>
      <c r="J1552" s="526"/>
      <c r="K1552" s="333">
        <f t="shared" ref="K1552:K1600" si="75">SUM(L1552:M1552)</f>
        <v>0</v>
      </c>
      <c r="L1552" s="534" t="s">
        <v>147</v>
      </c>
      <c r="M1552" s="540"/>
      <c r="N1552" s="247">
        <f>IF(L1552="nio",0,IF(L1552&gt;0,L1552*I1552/P1552,0))*VLOOKUP(B1552,'2-Kosten per locatie'!$A$14:$C$31,3,FALSE)</f>
        <v>0</v>
      </c>
      <c r="O1552" s="247">
        <f>IF(M1552&gt;0,M1552*I1552/Q1552,0)*VLOOKUP(B1552,'2-Kosten per locatie'!$A$14:$C$31,3,FALSE)</f>
        <v>0</v>
      </c>
      <c r="P1552" s="334">
        <f>IF(L1552="nio",0,IF(L1552&gt;0,VLOOKUP(F1552,'3-Productie normen'!A:O,VLOOKUP(L1552,'3-Productie normen'!$B$38:$C$48,2,FALSE),FALSE)))*J1552</f>
        <v>0</v>
      </c>
      <c r="Q1552" s="334">
        <f t="shared" ref="Q1552:Q1600" si="76">IF(M1552&gt;0,P1552*$Q$8,0)</f>
        <v>0</v>
      </c>
      <c r="R1552" s="335" t="str">
        <f>VLOOKUP(F1552,'3-Productie normen'!A:P,16,FALSE)</f>
        <v>nvt</v>
      </c>
      <c r="S1552" s="335"/>
      <c r="U1552" s="336">
        <f t="shared" ref="U1552:U1600" si="77">K1552*I1552</f>
        <v>0</v>
      </c>
      <c r="V1552" s="2"/>
    </row>
    <row r="1553" spans="1:22" ht="14.1" customHeight="1">
      <c r="A1553" s="75">
        <v>1553</v>
      </c>
      <c r="B1553" s="72" t="s">
        <v>48</v>
      </c>
      <c r="C1553" s="539" t="s">
        <v>135</v>
      </c>
      <c r="D1553" s="415" t="s">
        <v>1971</v>
      </c>
      <c r="E1553" s="72" t="s">
        <v>1972</v>
      </c>
      <c r="F1553" s="72" t="s">
        <v>95</v>
      </c>
      <c r="G1553" s="72" t="s">
        <v>186</v>
      </c>
      <c r="H1553" s="482" t="s">
        <v>187</v>
      </c>
      <c r="I1553" s="537">
        <v>12.5</v>
      </c>
      <c r="J1553" s="526"/>
      <c r="K1553" s="333">
        <f t="shared" si="75"/>
        <v>400</v>
      </c>
      <c r="L1553" s="534">
        <v>200</v>
      </c>
      <c r="M1553" s="534">
        <v>200</v>
      </c>
      <c r="N1553" s="247" t="e">
        <f>IF(L1553="nio",0,IF(L1553&gt;0,L1553*I1553/P1553,0))*VLOOKUP(B1553,'2-Kosten per locatie'!$A$14:$C$31,3,FALSE)</f>
        <v>#DIV/0!</v>
      </c>
      <c r="O1553" s="247" t="e">
        <f>IF(M1553&gt;0,M1553*I1553/Q1553,0)*VLOOKUP(B1553,'2-Kosten per locatie'!$A$14:$C$31,3,FALSE)</f>
        <v>#DIV/0!</v>
      </c>
      <c r="P1553" s="334">
        <f>IF(L1553="nio",0,IF(L1553&gt;0,VLOOKUP(F1553,'3-Productie normen'!A:O,VLOOKUP(L1553,'3-Productie normen'!$B$38:$C$48,2,FALSE),FALSE)))*J1553</f>
        <v>0</v>
      </c>
      <c r="Q1553" s="334">
        <f t="shared" si="76"/>
        <v>0</v>
      </c>
      <c r="R1553" s="335" t="str">
        <f>VLOOKUP(F1553,'3-Productie normen'!A:P,16,FALSE)</f>
        <v>S</v>
      </c>
      <c r="S1553" s="335"/>
      <c r="U1553" s="336">
        <f t="shared" si="77"/>
        <v>5000</v>
      </c>
      <c r="V1553" s="2"/>
    </row>
    <row r="1554" spans="1:22" ht="14.1" customHeight="1">
      <c r="A1554" s="75">
        <v>1554</v>
      </c>
      <c r="B1554" s="72" t="s">
        <v>48</v>
      </c>
      <c r="C1554" s="539" t="s">
        <v>135</v>
      </c>
      <c r="D1554" s="415" t="s">
        <v>1973</v>
      </c>
      <c r="E1554" s="72" t="s">
        <v>1972</v>
      </c>
      <c r="F1554" s="72" t="s">
        <v>95</v>
      </c>
      <c r="G1554" s="72" t="s">
        <v>207</v>
      </c>
      <c r="H1554" s="482" t="s">
        <v>187</v>
      </c>
      <c r="I1554" s="537">
        <v>8.11</v>
      </c>
      <c r="J1554" s="526"/>
      <c r="K1554" s="333">
        <f t="shared" si="75"/>
        <v>400</v>
      </c>
      <c r="L1554" s="534">
        <v>200</v>
      </c>
      <c r="M1554" s="534">
        <v>200</v>
      </c>
      <c r="N1554" s="247" t="e">
        <f>IF(L1554="nio",0,IF(L1554&gt;0,L1554*I1554/P1554,0))*VLOOKUP(B1554,'2-Kosten per locatie'!$A$14:$C$31,3,FALSE)</f>
        <v>#DIV/0!</v>
      </c>
      <c r="O1554" s="247" t="e">
        <f>IF(M1554&gt;0,M1554*I1554/Q1554,0)*VLOOKUP(B1554,'2-Kosten per locatie'!$A$14:$C$31,3,FALSE)</f>
        <v>#DIV/0!</v>
      </c>
      <c r="P1554" s="334">
        <f>IF(L1554="nio",0,IF(L1554&gt;0,VLOOKUP(F1554,'3-Productie normen'!A:O,VLOOKUP(L1554,'3-Productie normen'!$B$38:$C$48,2,FALSE),FALSE)))*J1554</f>
        <v>0</v>
      </c>
      <c r="Q1554" s="334">
        <f t="shared" si="76"/>
        <v>0</v>
      </c>
      <c r="R1554" s="335" t="str">
        <f>VLOOKUP(F1554,'3-Productie normen'!A:P,16,FALSE)</f>
        <v>S</v>
      </c>
      <c r="S1554" s="335"/>
      <c r="U1554" s="336">
        <f t="shared" si="77"/>
        <v>3244</v>
      </c>
      <c r="V1554" s="2"/>
    </row>
    <row r="1555" spans="1:22" ht="14.1" customHeight="1">
      <c r="A1555" s="75">
        <v>1555</v>
      </c>
      <c r="B1555" s="72" t="s">
        <v>48</v>
      </c>
      <c r="C1555" s="539" t="s">
        <v>135</v>
      </c>
      <c r="D1555" s="415" t="s">
        <v>1974</v>
      </c>
      <c r="E1555" s="72" t="s">
        <v>1975</v>
      </c>
      <c r="F1555" s="72" t="s">
        <v>95</v>
      </c>
      <c r="G1555" s="72" t="s">
        <v>207</v>
      </c>
      <c r="H1555" s="482" t="s">
        <v>187</v>
      </c>
      <c r="I1555" s="537">
        <v>2.17</v>
      </c>
      <c r="J1555" s="526"/>
      <c r="K1555" s="333">
        <f t="shared" si="75"/>
        <v>400</v>
      </c>
      <c r="L1555" s="534">
        <v>200</v>
      </c>
      <c r="M1555" s="534">
        <v>200</v>
      </c>
      <c r="N1555" s="247" t="e">
        <f>IF(L1555="nio",0,IF(L1555&gt;0,L1555*I1555/P1555,0))*VLOOKUP(B1555,'2-Kosten per locatie'!$A$14:$C$31,3,FALSE)</f>
        <v>#DIV/0!</v>
      </c>
      <c r="O1555" s="247" t="e">
        <f>IF(M1555&gt;0,M1555*I1555/Q1555,0)*VLOOKUP(B1555,'2-Kosten per locatie'!$A$14:$C$31,3,FALSE)</f>
        <v>#DIV/0!</v>
      </c>
      <c r="P1555" s="334">
        <f>IF(L1555="nio",0,IF(L1555&gt;0,VLOOKUP(F1555,'3-Productie normen'!A:O,VLOOKUP(L1555,'3-Productie normen'!$B$38:$C$48,2,FALSE),FALSE)))*J1555</f>
        <v>0</v>
      </c>
      <c r="Q1555" s="334">
        <f t="shared" si="76"/>
        <v>0</v>
      </c>
      <c r="R1555" s="335" t="str">
        <f>VLOOKUP(F1555,'3-Productie normen'!A:P,16,FALSE)</f>
        <v>S</v>
      </c>
      <c r="S1555" s="335"/>
      <c r="U1555" s="336">
        <f t="shared" si="77"/>
        <v>868</v>
      </c>
      <c r="V1555" s="2"/>
    </row>
    <row r="1556" spans="1:22" ht="14.1" customHeight="1">
      <c r="A1556" s="75">
        <v>1556</v>
      </c>
      <c r="B1556" s="72" t="s">
        <v>48</v>
      </c>
      <c r="C1556" s="539" t="s">
        <v>135</v>
      </c>
      <c r="D1556" s="415" t="s">
        <v>1976</v>
      </c>
      <c r="E1556" s="72" t="s">
        <v>632</v>
      </c>
      <c r="F1556" s="72" t="s">
        <v>86</v>
      </c>
      <c r="G1556" s="72" t="s">
        <v>138</v>
      </c>
      <c r="H1556" s="482" t="s">
        <v>138</v>
      </c>
      <c r="I1556" s="537">
        <v>23.4</v>
      </c>
      <c r="J1556" s="526"/>
      <c r="K1556" s="333">
        <f t="shared" si="75"/>
        <v>200</v>
      </c>
      <c r="L1556" s="534">
        <v>200</v>
      </c>
      <c r="M1556" s="540"/>
      <c r="N1556" s="247" t="e">
        <f>IF(L1556="nio",0,IF(L1556&gt;0,L1556*I1556/P1556,0))*VLOOKUP(B1556,'2-Kosten per locatie'!$A$14:$C$31,3,FALSE)</f>
        <v>#DIV/0!</v>
      </c>
      <c r="O1556" s="247">
        <f>IF(M1556&gt;0,M1556*I1556/Q1556,0)*VLOOKUP(B1556,'2-Kosten per locatie'!$A$14:$C$31,3,FALSE)</f>
        <v>0</v>
      </c>
      <c r="P1556" s="334">
        <f>IF(L1556="nio",0,IF(L1556&gt;0,VLOOKUP(F1556,'3-Productie normen'!A:O,VLOOKUP(L1556,'3-Productie normen'!$B$38:$C$48,2,FALSE),FALSE)))*J1556</f>
        <v>0</v>
      </c>
      <c r="Q1556" s="334">
        <f t="shared" si="76"/>
        <v>0</v>
      </c>
      <c r="R1556" s="335" t="str">
        <f>VLOOKUP(F1556,'3-Productie normen'!A:P,16,FALSE)</f>
        <v>V</v>
      </c>
      <c r="S1556" s="335"/>
      <c r="U1556" s="336">
        <f t="shared" si="77"/>
        <v>4680</v>
      </c>
      <c r="V1556" s="2"/>
    </row>
    <row r="1557" spans="1:22" ht="14.1" customHeight="1">
      <c r="A1557" s="75">
        <v>1557</v>
      </c>
      <c r="B1557" s="72" t="s">
        <v>48</v>
      </c>
      <c r="C1557" s="539" t="s">
        <v>135</v>
      </c>
      <c r="D1557" s="415" t="s">
        <v>1977</v>
      </c>
      <c r="E1557" s="72" t="s">
        <v>1978</v>
      </c>
      <c r="F1557" s="72" t="s">
        <v>95</v>
      </c>
      <c r="G1557" s="72" t="s">
        <v>207</v>
      </c>
      <c r="H1557" s="482" t="s">
        <v>187</v>
      </c>
      <c r="I1557" s="537">
        <v>12.29</v>
      </c>
      <c r="J1557" s="526"/>
      <c r="K1557" s="333">
        <f t="shared" si="75"/>
        <v>400</v>
      </c>
      <c r="L1557" s="534">
        <v>200</v>
      </c>
      <c r="M1557" s="540">
        <v>200</v>
      </c>
      <c r="N1557" s="247" t="e">
        <f>IF(L1557="nio",0,IF(L1557&gt;0,L1557*I1557/P1557,0))*VLOOKUP(B1557,'2-Kosten per locatie'!$A$14:$C$31,3,FALSE)</f>
        <v>#DIV/0!</v>
      </c>
      <c r="O1557" s="247" t="e">
        <f>IF(M1557&gt;0,M1557*I1557/Q1557,0)*VLOOKUP(B1557,'2-Kosten per locatie'!$A$14:$C$31,3,FALSE)</f>
        <v>#DIV/0!</v>
      </c>
      <c r="P1557" s="334">
        <f>IF(L1557="nio",0,IF(L1557&gt;0,VLOOKUP(F1557,'3-Productie normen'!A:O,VLOOKUP(L1557,'3-Productie normen'!$B$38:$C$48,2,FALSE),FALSE)))*J1557</f>
        <v>0</v>
      </c>
      <c r="Q1557" s="334">
        <f t="shared" si="76"/>
        <v>0</v>
      </c>
      <c r="R1557" s="335" t="str">
        <f>VLOOKUP(F1557,'3-Productie normen'!A:P,16,FALSE)</f>
        <v>S</v>
      </c>
      <c r="S1557" s="335"/>
      <c r="U1557" s="336">
        <f t="shared" si="77"/>
        <v>4916</v>
      </c>
      <c r="V1557" s="2"/>
    </row>
    <row r="1558" spans="1:22" ht="14.1" customHeight="1">
      <c r="A1558" s="75">
        <v>1558</v>
      </c>
      <c r="B1558" s="72" t="s">
        <v>48</v>
      </c>
      <c r="C1558" s="539" t="s">
        <v>135</v>
      </c>
      <c r="D1558" s="415" t="s">
        <v>1979</v>
      </c>
      <c r="E1558" s="72" t="s">
        <v>1980</v>
      </c>
      <c r="F1558" s="300" t="s">
        <v>93</v>
      </c>
      <c r="G1558" s="72" t="s">
        <v>1981</v>
      </c>
      <c r="H1558" s="482" t="s">
        <v>516</v>
      </c>
      <c r="I1558" s="537">
        <v>121.3</v>
      </c>
      <c r="J1558" s="526"/>
      <c r="K1558" s="333">
        <f t="shared" si="75"/>
        <v>200</v>
      </c>
      <c r="L1558" s="534">
        <v>200</v>
      </c>
      <c r="M1558" s="540"/>
      <c r="N1558" s="247" t="e">
        <f>IF(L1558="nio",0,IF(L1558&gt;0,L1558*I1558/P1558,0))*VLOOKUP(B1558,'2-Kosten per locatie'!$A$14:$C$31,3,FALSE)</f>
        <v>#DIV/0!</v>
      </c>
      <c r="O1558" s="247">
        <f>IF(M1558&gt;0,M1558*I1558/Q1558,0)*VLOOKUP(B1558,'2-Kosten per locatie'!$A$14:$C$31,3,FALSE)</f>
        <v>0</v>
      </c>
      <c r="P1558" s="334">
        <f>IF(L1558="nio",0,IF(L1558&gt;0,VLOOKUP(F1558,'3-Productie normen'!A:O,VLOOKUP(L1558,'3-Productie normen'!$B$38:$C$48,2,FALSE),FALSE)))*J1558</f>
        <v>0</v>
      </c>
      <c r="Q1558" s="334">
        <f t="shared" si="76"/>
        <v>0</v>
      </c>
      <c r="R1558" s="335" t="str">
        <f>VLOOKUP(F1558,'3-Productie normen'!A:P,16,FALSE)</f>
        <v>L</v>
      </c>
      <c r="S1558" s="335"/>
      <c r="U1558" s="336">
        <f t="shared" si="77"/>
        <v>24260</v>
      </c>
      <c r="V1558" s="2"/>
    </row>
    <row r="1559" spans="1:22" ht="14.1" customHeight="1">
      <c r="A1559" s="75">
        <v>1559</v>
      </c>
      <c r="B1559" s="72" t="s">
        <v>48</v>
      </c>
      <c r="C1559" s="539" t="s">
        <v>135</v>
      </c>
      <c r="D1559" s="415" t="s">
        <v>1982</v>
      </c>
      <c r="E1559" s="72" t="s">
        <v>1983</v>
      </c>
      <c r="F1559" s="300" t="s">
        <v>93</v>
      </c>
      <c r="G1559" s="72" t="s">
        <v>1981</v>
      </c>
      <c r="H1559" s="482" t="s">
        <v>516</v>
      </c>
      <c r="I1559" s="537">
        <v>124.03</v>
      </c>
      <c r="J1559" s="526"/>
      <c r="K1559" s="333">
        <f t="shared" si="75"/>
        <v>200</v>
      </c>
      <c r="L1559" s="534">
        <v>200</v>
      </c>
      <c r="M1559" s="540"/>
      <c r="N1559" s="247" t="e">
        <f>IF(L1559="nio",0,IF(L1559&gt;0,L1559*I1559/P1559,0))*VLOOKUP(B1559,'2-Kosten per locatie'!$A$14:$C$31,3,FALSE)</f>
        <v>#DIV/0!</v>
      </c>
      <c r="O1559" s="247">
        <f>IF(M1559&gt;0,M1559*I1559/Q1559,0)*VLOOKUP(B1559,'2-Kosten per locatie'!$A$14:$C$31,3,FALSE)</f>
        <v>0</v>
      </c>
      <c r="P1559" s="334">
        <f>IF(L1559="nio",0,IF(L1559&gt;0,VLOOKUP(F1559,'3-Productie normen'!A:O,VLOOKUP(L1559,'3-Productie normen'!$B$38:$C$48,2,FALSE),FALSE)))*J1559</f>
        <v>0</v>
      </c>
      <c r="Q1559" s="334">
        <f t="shared" si="76"/>
        <v>0</v>
      </c>
      <c r="R1559" s="335" t="str">
        <f>VLOOKUP(F1559,'3-Productie normen'!A:P,16,FALSE)</f>
        <v>L</v>
      </c>
      <c r="S1559" s="335"/>
      <c r="U1559" s="336">
        <f t="shared" si="77"/>
        <v>24806</v>
      </c>
      <c r="V1559" s="2"/>
    </row>
    <row r="1560" spans="1:22" ht="14.1" customHeight="1">
      <c r="A1560" s="75">
        <v>1560</v>
      </c>
      <c r="B1560" s="72" t="s">
        <v>48</v>
      </c>
      <c r="C1560" s="539" t="s">
        <v>135</v>
      </c>
      <c r="D1560" s="415" t="s">
        <v>1984</v>
      </c>
      <c r="E1560" s="72" t="s">
        <v>1985</v>
      </c>
      <c r="F1560" s="300" t="s">
        <v>93</v>
      </c>
      <c r="G1560" s="72" t="s">
        <v>1981</v>
      </c>
      <c r="H1560" s="482" t="s">
        <v>516</v>
      </c>
      <c r="I1560" s="537">
        <v>123.72</v>
      </c>
      <c r="J1560" s="526"/>
      <c r="K1560" s="333">
        <f t="shared" si="75"/>
        <v>200</v>
      </c>
      <c r="L1560" s="534">
        <v>200</v>
      </c>
      <c r="M1560" s="534"/>
      <c r="N1560" s="247" t="e">
        <f>IF(L1560="nio",0,IF(L1560&gt;0,L1560*I1560/P1560,0))*VLOOKUP(B1560,'2-Kosten per locatie'!$A$14:$C$31,3,FALSE)</f>
        <v>#DIV/0!</v>
      </c>
      <c r="O1560" s="247">
        <f>IF(M1560&gt;0,M1560*I1560/Q1560,0)*VLOOKUP(B1560,'2-Kosten per locatie'!$A$14:$C$31,3,FALSE)</f>
        <v>0</v>
      </c>
      <c r="P1560" s="334">
        <f>IF(L1560="nio",0,IF(L1560&gt;0,VLOOKUP(F1560,'3-Productie normen'!A:O,VLOOKUP(L1560,'3-Productie normen'!$B$38:$C$48,2,FALSE),FALSE)))*J1560</f>
        <v>0</v>
      </c>
      <c r="Q1560" s="334">
        <f t="shared" si="76"/>
        <v>0</v>
      </c>
      <c r="R1560" s="335" t="str">
        <f>VLOOKUP(F1560,'3-Productie normen'!A:P,16,FALSE)</f>
        <v>L</v>
      </c>
      <c r="S1560" s="335"/>
      <c r="U1560" s="336">
        <f t="shared" si="77"/>
        <v>24744</v>
      </c>
      <c r="V1560" s="2"/>
    </row>
    <row r="1561" spans="1:22" ht="14.1" customHeight="1">
      <c r="A1561" s="75">
        <v>1561</v>
      </c>
      <c r="B1561" s="72" t="s">
        <v>48</v>
      </c>
      <c r="C1561" s="539" t="s">
        <v>135</v>
      </c>
      <c r="D1561" s="415" t="s">
        <v>1986</v>
      </c>
      <c r="E1561" s="72" t="s">
        <v>1236</v>
      </c>
      <c r="F1561" s="72" t="s">
        <v>97</v>
      </c>
      <c r="G1561" s="72" t="s">
        <v>138</v>
      </c>
      <c r="H1561" s="482" t="s">
        <v>138</v>
      </c>
      <c r="I1561" s="537">
        <v>6.01</v>
      </c>
      <c r="J1561" s="526"/>
      <c r="K1561" s="333">
        <f t="shared" si="75"/>
        <v>200</v>
      </c>
      <c r="L1561" s="534">
        <v>200</v>
      </c>
      <c r="M1561" s="540"/>
      <c r="N1561" s="247" t="e">
        <f>IF(L1561="nio",0,IF(L1561&gt;0,L1561*I1561/P1561,0))*VLOOKUP(B1561,'2-Kosten per locatie'!$A$14:$C$31,3,FALSE)</f>
        <v>#DIV/0!</v>
      </c>
      <c r="O1561" s="247">
        <f>IF(M1561&gt;0,M1561*I1561/Q1561,0)*VLOOKUP(B1561,'2-Kosten per locatie'!$A$14:$C$31,3,FALSE)</f>
        <v>0</v>
      </c>
      <c r="P1561" s="334">
        <f>IF(L1561="nio",0,IF(L1561&gt;0,VLOOKUP(F1561,'3-Productie normen'!A:O,VLOOKUP(L1561,'3-Productie normen'!$B$38:$C$48,2,FALSE),FALSE)))*J1561</f>
        <v>0</v>
      </c>
      <c r="Q1561" s="334">
        <f t="shared" si="76"/>
        <v>0</v>
      </c>
      <c r="R1561" s="335" t="str">
        <f>VLOOKUP(F1561,'3-Productie normen'!A:P,16,FALSE)</f>
        <v>V</v>
      </c>
      <c r="S1561" s="335"/>
      <c r="U1561" s="336">
        <f t="shared" si="77"/>
        <v>1202</v>
      </c>
      <c r="V1561" s="2"/>
    </row>
    <row r="1562" spans="1:22" ht="14.1" customHeight="1">
      <c r="A1562" s="75">
        <v>1562</v>
      </c>
      <c r="B1562" s="72" t="s">
        <v>48</v>
      </c>
      <c r="C1562" s="539" t="s">
        <v>135</v>
      </c>
      <c r="D1562" s="415" t="s">
        <v>1987</v>
      </c>
      <c r="E1562" s="72" t="s">
        <v>1988</v>
      </c>
      <c r="F1562" s="72" t="s">
        <v>86</v>
      </c>
      <c r="G1562" s="72" t="s">
        <v>138</v>
      </c>
      <c r="H1562" s="482" t="s">
        <v>138</v>
      </c>
      <c r="I1562" s="537">
        <v>3.43</v>
      </c>
      <c r="J1562" s="526"/>
      <c r="K1562" s="333">
        <f t="shared" si="75"/>
        <v>200</v>
      </c>
      <c r="L1562" s="534">
        <v>200</v>
      </c>
      <c r="M1562" s="540"/>
      <c r="N1562" s="247" t="e">
        <f>IF(L1562="nio",0,IF(L1562&gt;0,L1562*I1562/P1562,0))*VLOOKUP(B1562,'2-Kosten per locatie'!$A$14:$C$31,3,FALSE)</f>
        <v>#DIV/0!</v>
      </c>
      <c r="O1562" s="247">
        <f>IF(M1562&gt;0,M1562*I1562/Q1562,0)*VLOOKUP(B1562,'2-Kosten per locatie'!$A$14:$C$31,3,FALSE)</f>
        <v>0</v>
      </c>
      <c r="P1562" s="334">
        <f>IF(L1562="nio",0,IF(L1562&gt;0,VLOOKUP(F1562,'3-Productie normen'!A:O,VLOOKUP(L1562,'3-Productie normen'!$B$38:$C$48,2,FALSE),FALSE)))*J1562</f>
        <v>0</v>
      </c>
      <c r="Q1562" s="334">
        <f t="shared" si="76"/>
        <v>0</v>
      </c>
      <c r="R1562" s="335" t="str">
        <f>VLOOKUP(F1562,'3-Productie normen'!A:P,16,FALSE)</f>
        <v>V</v>
      </c>
      <c r="S1562" s="335"/>
      <c r="U1562" s="336">
        <f t="shared" si="77"/>
        <v>686</v>
      </c>
      <c r="V1562" s="2"/>
    </row>
    <row r="1563" spans="1:22" ht="14.1" customHeight="1">
      <c r="A1563" s="75">
        <v>1563</v>
      </c>
      <c r="B1563" s="72" t="s">
        <v>48</v>
      </c>
      <c r="C1563" s="539" t="s">
        <v>135</v>
      </c>
      <c r="D1563" s="415" t="s">
        <v>1989</v>
      </c>
      <c r="E1563" s="72" t="s">
        <v>1990</v>
      </c>
      <c r="F1563" s="72" t="s">
        <v>86</v>
      </c>
      <c r="G1563" s="72" t="s">
        <v>138</v>
      </c>
      <c r="H1563" s="482" t="s">
        <v>138</v>
      </c>
      <c r="I1563" s="537">
        <v>6.51</v>
      </c>
      <c r="J1563" s="526"/>
      <c r="K1563" s="333">
        <f t="shared" si="75"/>
        <v>200</v>
      </c>
      <c r="L1563" s="534">
        <v>200</v>
      </c>
      <c r="M1563" s="540"/>
      <c r="N1563" s="247" t="e">
        <f>IF(L1563="nio",0,IF(L1563&gt;0,L1563*I1563/P1563,0))*VLOOKUP(B1563,'2-Kosten per locatie'!$A$14:$C$31,3,FALSE)</f>
        <v>#DIV/0!</v>
      </c>
      <c r="O1563" s="247">
        <f>IF(M1563&gt;0,M1563*I1563/Q1563,0)*VLOOKUP(B1563,'2-Kosten per locatie'!$A$14:$C$31,3,FALSE)</f>
        <v>0</v>
      </c>
      <c r="P1563" s="334">
        <f>IF(L1563="nio",0,IF(L1563&gt;0,VLOOKUP(F1563,'3-Productie normen'!A:O,VLOOKUP(L1563,'3-Productie normen'!$B$38:$C$48,2,FALSE),FALSE)))*J1563</f>
        <v>0</v>
      </c>
      <c r="Q1563" s="334">
        <f t="shared" si="76"/>
        <v>0</v>
      </c>
      <c r="R1563" s="335" t="str">
        <f>VLOOKUP(F1563,'3-Productie normen'!A:P,16,FALSE)</f>
        <v>V</v>
      </c>
      <c r="S1563" s="335"/>
      <c r="U1563" s="336">
        <f t="shared" si="77"/>
        <v>1302</v>
      </c>
      <c r="V1563" s="2"/>
    </row>
    <row r="1564" spans="1:22" ht="14.1" customHeight="1">
      <c r="A1564" s="75">
        <v>1564</v>
      </c>
      <c r="B1564" s="72" t="s">
        <v>48</v>
      </c>
      <c r="C1564" s="539" t="s">
        <v>135</v>
      </c>
      <c r="D1564" s="415" t="s">
        <v>1991</v>
      </c>
      <c r="E1564" s="72" t="s">
        <v>638</v>
      </c>
      <c r="F1564" s="300" t="s">
        <v>100</v>
      </c>
      <c r="G1564" s="72" t="s">
        <v>138</v>
      </c>
      <c r="H1564" s="482" t="s">
        <v>138</v>
      </c>
      <c r="I1564" s="537">
        <v>8.27</v>
      </c>
      <c r="J1564" s="526"/>
      <c r="K1564" s="333">
        <f t="shared" si="75"/>
        <v>0</v>
      </c>
      <c r="L1564" s="534" t="s">
        <v>147</v>
      </c>
      <c r="M1564" s="540"/>
      <c r="N1564" s="247">
        <f>IF(L1564="nio",0,IF(L1564&gt;0,L1564*I1564/P1564,0))*VLOOKUP(B1564,'2-Kosten per locatie'!$A$14:$C$31,3,FALSE)</f>
        <v>0</v>
      </c>
      <c r="O1564" s="247">
        <f>IF(M1564&gt;0,M1564*I1564/Q1564,0)*VLOOKUP(B1564,'2-Kosten per locatie'!$A$14:$C$31,3,FALSE)</f>
        <v>0</v>
      </c>
      <c r="P1564" s="334">
        <f>IF(L1564="nio",0,IF(L1564&gt;0,VLOOKUP(F1564,'3-Productie normen'!A:O,VLOOKUP(L1564,'3-Productie normen'!$B$38:$C$48,2,FALSE),FALSE)))*J1564</f>
        <v>0</v>
      </c>
      <c r="Q1564" s="334">
        <f t="shared" si="76"/>
        <v>0</v>
      </c>
      <c r="R1564" s="335" t="str">
        <f>VLOOKUP(F1564,'3-Productie normen'!A:P,16,FALSE)</f>
        <v>nvt</v>
      </c>
      <c r="S1564" s="335"/>
      <c r="U1564" s="336">
        <f t="shared" si="77"/>
        <v>0</v>
      </c>
      <c r="V1564" s="2"/>
    </row>
    <row r="1565" spans="1:22" ht="14.1" customHeight="1">
      <c r="A1565" s="75">
        <v>1565</v>
      </c>
      <c r="B1565" s="72" t="s">
        <v>48</v>
      </c>
      <c r="C1565" s="539" t="s">
        <v>135</v>
      </c>
      <c r="D1565" s="415" t="s">
        <v>1992</v>
      </c>
      <c r="E1565" s="72" t="s">
        <v>1993</v>
      </c>
      <c r="F1565" s="300" t="s">
        <v>93</v>
      </c>
      <c r="G1565" s="72" t="s">
        <v>138</v>
      </c>
      <c r="H1565" s="482" t="s">
        <v>138</v>
      </c>
      <c r="I1565" s="537">
        <v>58.33</v>
      </c>
      <c r="J1565" s="526"/>
      <c r="K1565" s="333">
        <f t="shared" si="75"/>
        <v>200</v>
      </c>
      <c r="L1565" s="534">
        <v>200</v>
      </c>
      <c r="M1565" s="540"/>
      <c r="N1565" s="247" t="e">
        <f>IF(L1565="nio",0,IF(L1565&gt;0,L1565*I1565/P1565,0))*VLOOKUP(B1565,'2-Kosten per locatie'!$A$14:$C$31,3,FALSE)</f>
        <v>#DIV/0!</v>
      </c>
      <c r="O1565" s="247">
        <f>IF(M1565&gt;0,M1565*I1565/Q1565,0)*VLOOKUP(B1565,'2-Kosten per locatie'!$A$14:$C$31,3,FALSE)</f>
        <v>0</v>
      </c>
      <c r="P1565" s="334">
        <f>IF(L1565="nio",0,IF(L1565&gt;0,VLOOKUP(F1565,'3-Productie normen'!A:O,VLOOKUP(L1565,'3-Productie normen'!$B$38:$C$48,2,FALSE),FALSE)))*J1565</f>
        <v>0</v>
      </c>
      <c r="Q1565" s="334">
        <f t="shared" si="76"/>
        <v>0</v>
      </c>
      <c r="R1565" s="335" t="str">
        <f>VLOOKUP(F1565,'3-Productie normen'!A:P,16,FALSE)</f>
        <v>L</v>
      </c>
      <c r="S1565" s="335"/>
      <c r="U1565" s="336">
        <f t="shared" si="77"/>
        <v>11666</v>
      </c>
      <c r="V1565" s="2"/>
    </row>
    <row r="1566" spans="1:22" ht="14.1" customHeight="1">
      <c r="A1566" s="75">
        <v>1566</v>
      </c>
      <c r="B1566" s="72" t="s">
        <v>48</v>
      </c>
      <c r="C1566" s="539" t="s">
        <v>135</v>
      </c>
      <c r="D1566" s="415" t="s">
        <v>1994</v>
      </c>
      <c r="E1566" s="72" t="s">
        <v>1995</v>
      </c>
      <c r="F1566" s="72" t="s">
        <v>84</v>
      </c>
      <c r="G1566" s="72" t="s">
        <v>204</v>
      </c>
      <c r="H1566" s="482" t="s">
        <v>196</v>
      </c>
      <c r="I1566" s="537">
        <v>48.16</v>
      </c>
      <c r="J1566" s="526"/>
      <c r="K1566" s="333">
        <f t="shared" si="75"/>
        <v>200</v>
      </c>
      <c r="L1566" s="534">
        <v>200</v>
      </c>
      <c r="M1566" s="534"/>
      <c r="N1566" s="247" t="e">
        <f>IF(L1566="nio",0,IF(L1566&gt;0,L1566*I1566/P1566,0))*VLOOKUP(B1566,'2-Kosten per locatie'!$A$14:$C$31,3,FALSE)</f>
        <v>#DIV/0!</v>
      </c>
      <c r="O1566" s="247">
        <f>IF(M1566&gt;0,M1566*I1566/Q1566,0)*VLOOKUP(B1566,'2-Kosten per locatie'!$A$14:$C$31,3,FALSE)</f>
        <v>0</v>
      </c>
      <c r="P1566" s="334">
        <f>IF(L1566="nio",0,IF(L1566&gt;0,VLOOKUP(F1566,'3-Productie normen'!A:O,VLOOKUP(L1566,'3-Productie normen'!$B$38:$C$48,2,FALSE),FALSE)))*J1566</f>
        <v>0</v>
      </c>
      <c r="Q1566" s="334">
        <f t="shared" si="76"/>
        <v>0</v>
      </c>
      <c r="R1566" s="335" t="str">
        <f>VLOOKUP(F1566,'3-Productie normen'!A:P,16,FALSE)</f>
        <v>V</v>
      </c>
      <c r="S1566" s="335"/>
      <c r="U1566" s="336">
        <f t="shared" si="77"/>
        <v>9632</v>
      </c>
      <c r="V1566" s="2"/>
    </row>
    <row r="1567" spans="1:22" ht="14.1" customHeight="1">
      <c r="A1567" s="75">
        <v>1567</v>
      </c>
      <c r="B1567" s="72" t="s">
        <v>48</v>
      </c>
      <c r="C1567" s="539" t="s">
        <v>135</v>
      </c>
      <c r="D1567" s="415" t="s">
        <v>1996</v>
      </c>
      <c r="E1567" s="72" t="s">
        <v>97</v>
      </c>
      <c r="F1567" s="72" t="s">
        <v>97</v>
      </c>
      <c r="G1567" s="72" t="s">
        <v>1997</v>
      </c>
      <c r="H1567" s="482" t="s">
        <v>196</v>
      </c>
      <c r="I1567" s="537">
        <v>27.94</v>
      </c>
      <c r="J1567" s="526"/>
      <c r="K1567" s="333">
        <f t="shared" si="75"/>
        <v>200</v>
      </c>
      <c r="L1567" s="534">
        <v>200</v>
      </c>
      <c r="M1567" s="540"/>
      <c r="N1567" s="247" t="e">
        <f>IF(L1567="nio",0,IF(L1567&gt;0,L1567*I1567/P1567,0))*VLOOKUP(B1567,'2-Kosten per locatie'!$A$14:$C$31,3,FALSE)</f>
        <v>#DIV/0!</v>
      </c>
      <c r="O1567" s="247">
        <f>IF(M1567&gt;0,M1567*I1567/Q1567,0)*VLOOKUP(B1567,'2-Kosten per locatie'!$A$14:$C$31,3,FALSE)</f>
        <v>0</v>
      </c>
      <c r="P1567" s="334">
        <f>IF(L1567="nio",0,IF(L1567&gt;0,VLOOKUP(F1567,'3-Productie normen'!A:O,VLOOKUP(L1567,'3-Productie normen'!$B$38:$C$48,2,FALSE),FALSE)))*J1567</f>
        <v>0</v>
      </c>
      <c r="Q1567" s="334">
        <f t="shared" si="76"/>
        <v>0</v>
      </c>
      <c r="R1567" s="335" t="str">
        <f>VLOOKUP(F1567,'3-Productie normen'!A:P,16,FALSE)</f>
        <v>V</v>
      </c>
      <c r="S1567" s="335"/>
      <c r="U1567" s="336">
        <f t="shared" si="77"/>
        <v>5588</v>
      </c>
      <c r="V1567" s="2"/>
    </row>
    <row r="1568" spans="1:22" ht="14.1" customHeight="1">
      <c r="A1568" s="75">
        <v>1568</v>
      </c>
      <c r="B1568" s="72" t="s">
        <v>48</v>
      </c>
      <c r="C1568" s="539" t="s">
        <v>135</v>
      </c>
      <c r="D1568" s="415" t="s">
        <v>1998</v>
      </c>
      <c r="E1568" s="72" t="s">
        <v>1999</v>
      </c>
      <c r="F1568" s="300" t="s">
        <v>100</v>
      </c>
      <c r="G1568" s="72" t="s">
        <v>204</v>
      </c>
      <c r="H1568" s="482" t="s">
        <v>196</v>
      </c>
      <c r="I1568" s="537">
        <v>10.92</v>
      </c>
      <c r="J1568" s="526"/>
      <c r="K1568" s="333">
        <f t="shared" si="75"/>
        <v>0</v>
      </c>
      <c r="L1568" s="534" t="s">
        <v>147</v>
      </c>
      <c r="M1568" s="540"/>
      <c r="N1568" s="247">
        <f>IF(L1568="nio",0,IF(L1568&gt;0,L1568*I1568/P1568,0))*VLOOKUP(B1568,'2-Kosten per locatie'!$A$14:$C$31,3,FALSE)</f>
        <v>0</v>
      </c>
      <c r="O1568" s="247">
        <f>IF(M1568&gt;0,M1568*I1568/Q1568,0)*VLOOKUP(B1568,'2-Kosten per locatie'!$A$14:$C$31,3,FALSE)</f>
        <v>0</v>
      </c>
      <c r="P1568" s="334">
        <f>IF(L1568="nio",0,IF(L1568&gt;0,VLOOKUP(F1568,'3-Productie normen'!A:O,VLOOKUP(L1568,'3-Productie normen'!$B$38:$C$48,2,FALSE),FALSE)))*J1568</f>
        <v>0</v>
      </c>
      <c r="Q1568" s="334">
        <f t="shared" si="76"/>
        <v>0</v>
      </c>
      <c r="R1568" s="335" t="str">
        <f>VLOOKUP(F1568,'3-Productie normen'!A:P,16,FALSE)</f>
        <v>nvt</v>
      </c>
      <c r="S1568" s="335"/>
      <c r="U1568" s="336">
        <f t="shared" si="77"/>
        <v>0</v>
      </c>
      <c r="V1568" s="2"/>
    </row>
    <row r="1569" spans="1:22" ht="14.1" customHeight="1">
      <c r="A1569" s="75">
        <v>1569</v>
      </c>
      <c r="B1569" s="72" t="s">
        <v>48</v>
      </c>
      <c r="C1569" s="539" t="s">
        <v>135</v>
      </c>
      <c r="D1569" s="415" t="s">
        <v>2000</v>
      </c>
      <c r="E1569" s="72" t="s">
        <v>1999</v>
      </c>
      <c r="F1569" s="300" t="s">
        <v>100</v>
      </c>
      <c r="G1569" s="72" t="s">
        <v>204</v>
      </c>
      <c r="H1569" s="482" t="s">
        <v>196</v>
      </c>
      <c r="I1569" s="537">
        <v>13.95</v>
      </c>
      <c r="J1569" s="526"/>
      <c r="K1569" s="333">
        <f t="shared" si="75"/>
        <v>0</v>
      </c>
      <c r="L1569" s="534" t="s">
        <v>147</v>
      </c>
      <c r="M1569" s="534"/>
      <c r="N1569" s="247">
        <f>IF(L1569="nio",0,IF(L1569&gt;0,L1569*I1569/P1569,0))*VLOOKUP(B1569,'2-Kosten per locatie'!$A$14:$C$31,3,FALSE)</f>
        <v>0</v>
      </c>
      <c r="O1569" s="247">
        <f>IF(M1569&gt;0,M1569*I1569/Q1569,0)*VLOOKUP(B1569,'2-Kosten per locatie'!$A$14:$C$31,3,FALSE)</f>
        <v>0</v>
      </c>
      <c r="P1569" s="334">
        <f>IF(L1569="nio",0,IF(L1569&gt;0,VLOOKUP(F1569,'3-Productie normen'!A:O,VLOOKUP(L1569,'3-Productie normen'!$B$38:$C$48,2,FALSE),FALSE)))*J1569</f>
        <v>0</v>
      </c>
      <c r="Q1569" s="334">
        <f t="shared" si="76"/>
        <v>0</v>
      </c>
      <c r="R1569" s="335" t="str">
        <f>VLOOKUP(F1569,'3-Productie normen'!A:P,16,FALSE)</f>
        <v>nvt</v>
      </c>
      <c r="S1569" s="335"/>
      <c r="U1569" s="336">
        <f t="shared" si="77"/>
        <v>0</v>
      </c>
      <c r="V1569" s="2"/>
    </row>
    <row r="1570" spans="1:22" ht="14.1" customHeight="1">
      <c r="A1570" s="75">
        <v>1570</v>
      </c>
      <c r="B1570" s="72" t="s">
        <v>48</v>
      </c>
      <c r="C1570" s="539" t="s">
        <v>135</v>
      </c>
      <c r="D1570" s="415" t="s">
        <v>2001</v>
      </c>
      <c r="E1570" s="72" t="s">
        <v>1999</v>
      </c>
      <c r="F1570" s="300" t="s">
        <v>100</v>
      </c>
      <c r="G1570" s="72" t="s">
        <v>204</v>
      </c>
      <c r="H1570" s="482" t="s">
        <v>196</v>
      </c>
      <c r="I1570" s="537">
        <v>41.82</v>
      </c>
      <c r="J1570" s="526"/>
      <c r="K1570" s="333">
        <f t="shared" si="75"/>
        <v>0</v>
      </c>
      <c r="L1570" s="534" t="s">
        <v>147</v>
      </c>
      <c r="M1570" s="534"/>
      <c r="N1570" s="247">
        <f>IF(L1570="nio",0,IF(L1570&gt;0,L1570*I1570/P1570,0))*VLOOKUP(B1570,'2-Kosten per locatie'!$A$14:$C$31,3,FALSE)</f>
        <v>0</v>
      </c>
      <c r="O1570" s="247">
        <f>IF(M1570&gt;0,M1570*I1570/Q1570,0)*VLOOKUP(B1570,'2-Kosten per locatie'!$A$14:$C$31,3,FALSE)</f>
        <v>0</v>
      </c>
      <c r="P1570" s="334">
        <f>IF(L1570="nio",0,IF(L1570&gt;0,VLOOKUP(F1570,'3-Productie normen'!A:O,VLOOKUP(L1570,'3-Productie normen'!$B$38:$C$48,2,FALSE),FALSE)))*J1570</f>
        <v>0</v>
      </c>
      <c r="Q1570" s="334">
        <f t="shared" si="76"/>
        <v>0</v>
      </c>
      <c r="R1570" s="335" t="str">
        <f>VLOOKUP(F1570,'3-Productie normen'!A:P,16,FALSE)</f>
        <v>nvt</v>
      </c>
      <c r="S1570" s="335"/>
      <c r="U1570" s="336">
        <f t="shared" si="77"/>
        <v>0</v>
      </c>
      <c r="V1570" s="2"/>
    </row>
    <row r="1571" spans="1:22" ht="14.1" customHeight="1">
      <c r="A1571" s="75">
        <v>1571</v>
      </c>
      <c r="B1571" s="72" t="s">
        <v>48</v>
      </c>
      <c r="C1571" s="539" t="s">
        <v>135</v>
      </c>
      <c r="D1571" s="415" t="s">
        <v>2002</v>
      </c>
      <c r="E1571" s="72" t="s">
        <v>1999</v>
      </c>
      <c r="F1571" s="300" t="s">
        <v>100</v>
      </c>
      <c r="G1571" s="72" t="s">
        <v>204</v>
      </c>
      <c r="H1571" s="482" t="s">
        <v>196</v>
      </c>
      <c r="I1571" s="537">
        <v>24.48</v>
      </c>
      <c r="J1571" s="526"/>
      <c r="K1571" s="333">
        <f t="shared" si="75"/>
        <v>0</v>
      </c>
      <c r="L1571" s="534" t="s">
        <v>147</v>
      </c>
      <c r="M1571" s="534"/>
      <c r="N1571" s="247">
        <f>IF(L1571="nio",0,IF(L1571&gt;0,L1571*I1571/P1571,0))*VLOOKUP(B1571,'2-Kosten per locatie'!$A$14:$C$31,3,FALSE)</f>
        <v>0</v>
      </c>
      <c r="O1571" s="247">
        <f>IF(M1571&gt;0,M1571*I1571/Q1571,0)*VLOOKUP(B1571,'2-Kosten per locatie'!$A$14:$C$31,3,FALSE)</f>
        <v>0</v>
      </c>
      <c r="P1571" s="334">
        <f>IF(L1571="nio",0,IF(L1571&gt;0,VLOOKUP(F1571,'3-Productie normen'!A:O,VLOOKUP(L1571,'3-Productie normen'!$B$38:$C$48,2,FALSE),FALSE)))*J1571</f>
        <v>0</v>
      </c>
      <c r="Q1571" s="334">
        <f t="shared" si="76"/>
        <v>0</v>
      </c>
      <c r="R1571" s="335" t="str">
        <f>VLOOKUP(F1571,'3-Productie normen'!A:P,16,FALSE)</f>
        <v>nvt</v>
      </c>
      <c r="S1571" s="335"/>
      <c r="U1571" s="336">
        <f t="shared" si="77"/>
        <v>0</v>
      </c>
      <c r="V1571" s="2"/>
    </row>
    <row r="1572" spans="1:22" ht="14.1" customHeight="1">
      <c r="A1572" s="75">
        <v>1572</v>
      </c>
      <c r="B1572" s="72" t="s">
        <v>48</v>
      </c>
      <c r="C1572" s="539" t="s">
        <v>135</v>
      </c>
      <c r="D1572" s="415" t="s">
        <v>2003</v>
      </c>
      <c r="E1572" s="72" t="s">
        <v>632</v>
      </c>
      <c r="F1572" s="72" t="s">
        <v>86</v>
      </c>
      <c r="G1572" s="72" t="s">
        <v>138</v>
      </c>
      <c r="H1572" s="482" t="s">
        <v>138</v>
      </c>
      <c r="I1572" s="537">
        <v>131.69</v>
      </c>
      <c r="J1572" s="526"/>
      <c r="K1572" s="333">
        <f t="shared" si="75"/>
        <v>200</v>
      </c>
      <c r="L1572" s="534">
        <v>200</v>
      </c>
      <c r="M1572" s="540"/>
      <c r="N1572" s="247" t="e">
        <f>IF(L1572="nio",0,IF(L1572&gt;0,L1572*I1572/P1572,0))*VLOOKUP(B1572,'2-Kosten per locatie'!$A$14:$C$31,3,FALSE)</f>
        <v>#DIV/0!</v>
      </c>
      <c r="O1572" s="247">
        <f>IF(M1572&gt;0,M1572*I1572/Q1572,0)*VLOOKUP(B1572,'2-Kosten per locatie'!$A$14:$C$31,3,FALSE)</f>
        <v>0</v>
      </c>
      <c r="P1572" s="334">
        <f>IF(L1572="nio",0,IF(L1572&gt;0,VLOOKUP(F1572,'3-Productie normen'!A:O,VLOOKUP(L1572,'3-Productie normen'!$B$38:$C$48,2,FALSE),FALSE)))*J1572</f>
        <v>0</v>
      </c>
      <c r="Q1572" s="334">
        <f t="shared" si="76"/>
        <v>0</v>
      </c>
      <c r="R1572" s="335" t="str">
        <f>VLOOKUP(F1572,'3-Productie normen'!A:P,16,FALSE)</f>
        <v>V</v>
      </c>
      <c r="S1572" s="335"/>
      <c r="U1572" s="336">
        <f t="shared" si="77"/>
        <v>26338</v>
      </c>
      <c r="V1572" s="2"/>
    </row>
    <row r="1573" spans="1:22" ht="14.1" customHeight="1">
      <c r="A1573" s="75">
        <v>1573</v>
      </c>
      <c r="B1573" s="72" t="s">
        <v>48</v>
      </c>
      <c r="C1573" s="539" t="s">
        <v>135</v>
      </c>
      <c r="D1573" s="415" t="s">
        <v>2004</v>
      </c>
      <c r="E1573" s="72" t="s">
        <v>2005</v>
      </c>
      <c r="F1573" s="300" t="s">
        <v>93</v>
      </c>
      <c r="G1573" s="72" t="s">
        <v>2006</v>
      </c>
      <c r="H1573" s="482" t="s">
        <v>516</v>
      </c>
      <c r="I1573" s="537">
        <v>107.96</v>
      </c>
      <c r="J1573" s="526"/>
      <c r="K1573" s="333">
        <f t="shared" si="75"/>
        <v>200</v>
      </c>
      <c r="L1573" s="534">
        <v>200</v>
      </c>
      <c r="M1573" s="540"/>
      <c r="N1573" s="247" t="e">
        <f>IF(L1573="nio",0,IF(L1573&gt;0,L1573*I1573/P1573,0))*VLOOKUP(B1573,'2-Kosten per locatie'!$A$14:$C$31,3,FALSE)</f>
        <v>#DIV/0!</v>
      </c>
      <c r="O1573" s="247">
        <f>IF(M1573&gt;0,M1573*I1573/Q1573,0)*VLOOKUP(B1573,'2-Kosten per locatie'!$A$14:$C$31,3,FALSE)</f>
        <v>0</v>
      </c>
      <c r="P1573" s="334">
        <f>IF(L1573="nio",0,IF(L1573&gt;0,VLOOKUP(F1573,'3-Productie normen'!A:O,VLOOKUP(L1573,'3-Productie normen'!$B$38:$C$48,2,FALSE),FALSE)))*J1573</f>
        <v>0</v>
      </c>
      <c r="Q1573" s="334">
        <f t="shared" si="76"/>
        <v>0</v>
      </c>
      <c r="R1573" s="335" t="str">
        <f>VLOOKUP(F1573,'3-Productie normen'!A:P,16,FALSE)</f>
        <v>L</v>
      </c>
      <c r="S1573" s="335"/>
      <c r="U1573" s="336">
        <f t="shared" si="77"/>
        <v>21592</v>
      </c>
      <c r="V1573" s="2"/>
    </row>
    <row r="1574" spans="1:22" ht="14.1" customHeight="1">
      <c r="A1574" s="75">
        <v>1574</v>
      </c>
      <c r="B1574" s="72" t="s">
        <v>48</v>
      </c>
      <c r="C1574" s="539" t="s">
        <v>135</v>
      </c>
      <c r="D1574" s="415" t="s">
        <v>2007</v>
      </c>
      <c r="E1574" s="72" t="s">
        <v>716</v>
      </c>
      <c r="F1574" s="300" t="s">
        <v>100</v>
      </c>
      <c r="G1574" s="72" t="s">
        <v>138</v>
      </c>
      <c r="H1574" s="482" t="s">
        <v>138</v>
      </c>
      <c r="I1574" s="537">
        <v>26.22</v>
      </c>
      <c r="J1574" s="526"/>
      <c r="K1574" s="333">
        <f t="shared" si="75"/>
        <v>0</v>
      </c>
      <c r="L1574" s="534" t="s">
        <v>147</v>
      </c>
      <c r="M1574" s="540"/>
      <c r="N1574" s="247">
        <f>IF(L1574="nio",0,IF(L1574&gt;0,L1574*I1574/P1574,0))*VLOOKUP(B1574,'2-Kosten per locatie'!$A$14:$C$31,3,FALSE)</f>
        <v>0</v>
      </c>
      <c r="O1574" s="247">
        <f>IF(M1574&gt;0,M1574*I1574/Q1574,0)*VLOOKUP(B1574,'2-Kosten per locatie'!$A$14:$C$31,3,FALSE)</f>
        <v>0</v>
      </c>
      <c r="P1574" s="334">
        <f>IF(L1574="nio",0,IF(L1574&gt;0,VLOOKUP(F1574,'3-Productie normen'!A:O,VLOOKUP(L1574,'3-Productie normen'!$B$38:$C$48,2,FALSE),FALSE)))*J1574</f>
        <v>0</v>
      </c>
      <c r="Q1574" s="334">
        <f t="shared" si="76"/>
        <v>0</v>
      </c>
      <c r="R1574" s="335" t="str">
        <f>VLOOKUP(F1574,'3-Productie normen'!A:P,16,FALSE)</f>
        <v>nvt</v>
      </c>
      <c r="S1574" s="335"/>
      <c r="U1574" s="336">
        <f t="shared" si="77"/>
        <v>0</v>
      </c>
      <c r="V1574" s="2"/>
    </row>
    <row r="1575" spans="1:22" ht="14.1" customHeight="1">
      <c r="A1575" s="75">
        <v>1575</v>
      </c>
      <c r="B1575" s="72" t="s">
        <v>48</v>
      </c>
      <c r="C1575" s="539" t="s">
        <v>135</v>
      </c>
      <c r="D1575" s="415" t="s">
        <v>2008</v>
      </c>
      <c r="E1575" s="72" t="s">
        <v>2009</v>
      </c>
      <c r="F1575" s="72" t="s">
        <v>92</v>
      </c>
      <c r="G1575" s="72" t="s">
        <v>138</v>
      </c>
      <c r="H1575" s="482" t="s">
        <v>138</v>
      </c>
      <c r="I1575" s="537">
        <v>22.16</v>
      </c>
      <c r="J1575" s="526"/>
      <c r="K1575" s="333">
        <f t="shared" si="75"/>
        <v>40</v>
      </c>
      <c r="L1575" s="534">
        <v>40</v>
      </c>
      <c r="M1575" s="540"/>
      <c r="N1575" s="247" t="e">
        <f>IF(L1575="nio",0,IF(L1575&gt;0,L1575*I1575/P1575,0))*VLOOKUP(B1575,'2-Kosten per locatie'!$A$14:$C$31,3,FALSE)</f>
        <v>#DIV/0!</v>
      </c>
      <c r="O1575" s="247">
        <f>IF(M1575&gt;0,M1575*I1575/Q1575,0)*VLOOKUP(B1575,'2-Kosten per locatie'!$A$14:$C$31,3,FALSE)</f>
        <v>0</v>
      </c>
      <c r="P1575" s="334">
        <f>IF(L1575="nio",0,IF(L1575&gt;0,VLOOKUP(F1575,'3-Productie normen'!A:O,VLOOKUP(L1575,'3-Productie normen'!$B$38:$C$48,2,FALSE),FALSE)))*J1575</f>
        <v>0</v>
      </c>
      <c r="Q1575" s="334">
        <f t="shared" si="76"/>
        <v>0</v>
      </c>
      <c r="R1575" s="335" t="str">
        <f>VLOOKUP(F1575,'3-Productie normen'!A:P,16,FALSE)</f>
        <v>V</v>
      </c>
      <c r="S1575" s="335"/>
      <c r="U1575" s="336">
        <f t="shared" si="77"/>
        <v>886.4</v>
      </c>
      <c r="V1575" s="2"/>
    </row>
    <row r="1576" spans="1:22" ht="14.1" customHeight="1">
      <c r="A1576" s="75">
        <v>1576</v>
      </c>
      <c r="B1576" s="72" t="s">
        <v>48</v>
      </c>
      <c r="C1576" s="539" t="s">
        <v>135</v>
      </c>
      <c r="D1576" s="415" t="s">
        <v>2010</v>
      </c>
      <c r="E1576" s="72" t="s">
        <v>2011</v>
      </c>
      <c r="F1576" s="300" t="s">
        <v>93</v>
      </c>
      <c r="G1576" s="72" t="s">
        <v>2006</v>
      </c>
      <c r="H1576" s="482" t="s">
        <v>516</v>
      </c>
      <c r="I1576" s="537">
        <v>171.69</v>
      </c>
      <c r="J1576" s="526"/>
      <c r="K1576" s="333">
        <f t="shared" si="75"/>
        <v>200</v>
      </c>
      <c r="L1576" s="534">
        <v>200</v>
      </c>
      <c r="M1576" s="540"/>
      <c r="N1576" s="247" t="e">
        <f>IF(L1576="nio",0,IF(L1576&gt;0,L1576*I1576/P1576,0))*VLOOKUP(B1576,'2-Kosten per locatie'!$A$14:$C$31,3,FALSE)</f>
        <v>#DIV/0!</v>
      </c>
      <c r="O1576" s="247">
        <f>IF(M1576&gt;0,M1576*I1576/Q1576,0)*VLOOKUP(B1576,'2-Kosten per locatie'!$A$14:$C$31,3,FALSE)</f>
        <v>0</v>
      </c>
      <c r="P1576" s="334">
        <f>IF(L1576="nio",0,IF(L1576&gt;0,VLOOKUP(F1576,'3-Productie normen'!A:O,VLOOKUP(L1576,'3-Productie normen'!$B$38:$C$48,2,FALSE),FALSE)))*J1576</f>
        <v>0</v>
      </c>
      <c r="Q1576" s="334">
        <f t="shared" si="76"/>
        <v>0</v>
      </c>
      <c r="R1576" s="335" t="str">
        <f>VLOOKUP(F1576,'3-Productie normen'!A:P,16,FALSE)</f>
        <v>L</v>
      </c>
      <c r="S1576" s="335"/>
      <c r="U1576" s="336">
        <f t="shared" si="77"/>
        <v>34338</v>
      </c>
      <c r="V1576" s="2"/>
    </row>
    <row r="1577" spans="1:22" ht="14.1" customHeight="1">
      <c r="A1577" s="75">
        <v>1577</v>
      </c>
      <c r="B1577" s="72" t="s">
        <v>48</v>
      </c>
      <c r="C1577" s="539" t="s">
        <v>135</v>
      </c>
      <c r="D1577" s="415" t="s">
        <v>2012</v>
      </c>
      <c r="E1577" s="72" t="s">
        <v>632</v>
      </c>
      <c r="F1577" s="72" t="s">
        <v>86</v>
      </c>
      <c r="G1577" s="72" t="s">
        <v>138</v>
      </c>
      <c r="H1577" s="482" t="s">
        <v>138</v>
      </c>
      <c r="I1577" s="537">
        <v>78.11</v>
      </c>
      <c r="J1577" s="526"/>
      <c r="K1577" s="333">
        <f t="shared" si="75"/>
        <v>200</v>
      </c>
      <c r="L1577" s="534">
        <v>200</v>
      </c>
      <c r="M1577" s="540"/>
      <c r="N1577" s="247" t="e">
        <f>IF(L1577="nio",0,IF(L1577&gt;0,L1577*I1577/P1577,0))*VLOOKUP(B1577,'2-Kosten per locatie'!$A$14:$C$31,3,FALSE)</f>
        <v>#DIV/0!</v>
      </c>
      <c r="O1577" s="247">
        <f>IF(M1577&gt;0,M1577*I1577/Q1577,0)*VLOOKUP(B1577,'2-Kosten per locatie'!$A$14:$C$31,3,FALSE)</f>
        <v>0</v>
      </c>
      <c r="P1577" s="334">
        <f>IF(L1577="nio",0,IF(L1577&gt;0,VLOOKUP(F1577,'3-Productie normen'!A:O,VLOOKUP(L1577,'3-Productie normen'!$B$38:$C$48,2,FALSE),FALSE)))*J1577</f>
        <v>0</v>
      </c>
      <c r="Q1577" s="334">
        <f t="shared" si="76"/>
        <v>0</v>
      </c>
      <c r="R1577" s="335" t="str">
        <f>VLOOKUP(F1577,'3-Productie normen'!A:P,16,FALSE)</f>
        <v>V</v>
      </c>
      <c r="S1577" s="335"/>
      <c r="U1577" s="336">
        <f t="shared" si="77"/>
        <v>15622</v>
      </c>
      <c r="V1577" s="2"/>
    </row>
    <row r="1578" spans="1:22" ht="14.1" customHeight="1">
      <c r="A1578" s="75">
        <v>1578</v>
      </c>
      <c r="B1578" s="72" t="s">
        <v>48</v>
      </c>
      <c r="C1578" s="539" t="s">
        <v>135</v>
      </c>
      <c r="D1578" s="415" t="s">
        <v>2013</v>
      </c>
      <c r="E1578" s="72" t="s">
        <v>2014</v>
      </c>
      <c r="F1578" s="72" t="s">
        <v>84</v>
      </c>
      <c r="G1578" s="72" t="s">
        <v>204</v>
      </c>
      <c r="H1578" s="482" t="s">
        <v>196</v>
      </c>
      <c r="I1578" s="537">
        <v>14.25</v>
      </c>
      <c r="J1578" s="526"/>
      <c r="K1578" s="333">
        <f t="shared" si="75"/>
        <v>200</v>
      </c>
      <c r="L1578" s="534">
        <v>200</v>
      </c>
      <c r="M1578" s="534"/>
      <c r="N1578" s="247" t="e">
        <f>IF(L1578="nio",0,IF(L1578&gt;0,L1578*I1578/P1578,0))*VLOOKUP(B1578,'2-Kosten per locatie'!$A$14:$C$31,3,FALSE)</f>
        <v>#DIV/0!</v>
      </c>
      <c r="O1578" s="247">
        <f>IF(M1578&gt;0,M1578*I1578/Q1578,0)*VLOOKUP(B1578,'2-Kosten per locatie'!$A$14:$C$31,3,FALSE)</f>
        <v>0</v>
      </c>
      <c r="P1578" s="334">
        <f>IF(L1578="nio",0,IF(L1578&gt;0,VLOOKUP(F1578,'3-Productie normen'!A:O,VLOOKUP(L1578,'3-Productie normen'!$B$38:$C$48,2,FALSE),FALSE)))*J1578</f>
        <v>0</v>
      </c>
      <c r="Q1578" s="334">
        <f t="shared" si="76"/>
        <v>0</v>
      </c>
      <c r="R1578" s="335" t="str">
        <f>VLOOKUP(F1578,'3-Productie normen'!A:P,16,FALSE)</f>
        <v>V</v>
      </c>
      <c r="S1578" s="335"/>
      <c r="U1578" s="336">
        <f t="shared" si="77"/>
        <v>2850</v>
      </c>
      <c r="V1578" s="2"/>
    </row>
    <row r="1579" spans="1:22" ht="14.1" customHeight="1">
      <c r="A1579" s="75">
        <v>1579</v>
      </c>
      <c r="B1579" s="72" t="s">
        <v>48</v>
      </c>
      <c r="C1579" s="539" t="s">
        <v>135</v>
      </c>
      <c r="D1579" s="415" t="s">
        <v>2015</v>
      </c>
      <c r="E1579" s="72" t="s">
        <v>2016</v>
      </c>
      <c r="F1579" s="72" t="s">
        <v>86</v>
      </c>
      <c r="G1579" s="72" t="s">
        <v>138</v>
      </c>
      <c r="H1579" s="482" t="s">
        <v>138</v>
      </c>
      <c r="I1579" s="537">
        <v>12.17</v>
      </c>
      <c r="J1579" s="526"/>
      <c r="K1579" s="333">
        <f t="shared" si="75"/>
        <v>200</v>
      </c>
      <c r="L1579" s="534">
        <v>200</v>
      </c>
      <c r="M1579" s="534"/>
      <c r="N1579" s="247" t="e">
        <f>IF(L1579="nio",0,IF(L1579&gt;0,L1579*I1579/P1579,0))*VLOOKUP(B1579,'2-Kosten per locatie'!$A$14:$C$31,3,FALSE)</f>
        <v>#DIV/0!</v>
      </c>
      <c r="O1579" s="247">
        <f>IF(M1579&gt;0,M1579*I1579/Q1579,0)*VLOOKUP(B1579,'2-Kosten per locatie'!$A$14:$C$31,3,FALSE)</f>
        <v>0</v>
      </c>
      <c r="P1579" s="334">
        <f>IF(L1579="nio",0,IF(L1579&gt;0,VLOOKUP(F1579,'3-Productie normen'!A:O,VLOOKUP(L1579,'3-Productie normen'!$B$38:$C$48,2,FALSE),FALSE)))*J1579</f>
        <v>0</v>
      </c>
      <c r="Q1579" s="334">
        <f t="shared" si="76"/>
        <v>0</v>
      </c>
      <c r="R1579" s="335" t="str">
        <f>VLOOKUP(F1579,'3-Productie normen'!A:P,16,FALSE)</f>
        <v>V</v>
      </c>
      <c r="S1579" s="335"/>
      <c r="U1579" s="336">
        <f t="shared" si="77"/>
        <v>2434</v>
      </c>
      <c r="V1579" s="2"/>
    </row>
    <row r="1580" spans="1:22" ht="14.1" customHeight="1">
      <c r="A1580" s="75">
        <v>1580</v>
      </c>
      <c r="B1580" s="72" t="s">
        <v>48</v>
      </c>
      <c r="C1580" s="539" t="s">
        <v>266</v>
      </c>
      <c r="D1580" s="415" t="s">
        <v>2017</v>
      </c>
      <c r="E1580" s="72" t="s">
        <v>632</v>
      </c>
      <c r="F1580" s="72" t="s">
        <v>86</v>
      </c>
      <c r="G1580" s="72" t="s">
        <v>138</v>
      </c>
      <c r="H1580" s="482" t="s">
        <v>138</v>
      </c>
      <c r="I1580" s="537">
        <v>68.73</v>
      </c>
      <c r="J1580" s="526"/>
      <c r="K1580" s="333">
        <f t="shared" si="75"/>
        <v>200</v>
      </c>
      <c r="L1580" s="534">
        <v>200</v>
      </c>
      <c r="M1580" s="534"/>
      <c r="N1580" s="247" t="e">
        <f>IF(L1580="nio",0,IF(L1580&gt;0,L1580*I1580/P1580,0))*VLOOKUP(B1580,'2-Kosten per locatie'!$A$14:$C$31,3,FALSE)</f>
        <v>#DIV/0!</v>
      </c>
      <c r="O1580" s="247">
        <f>IF(M1580&gt;0,M1580*I1580/Q1580,0)*VLOOKUP(B1580,'2-Kosten per locatie'!$A$14:$C$31,3,FALSE)</f>
        <v>0</v>
      </c>
      <c r="P1580" s="334">
        <f>IF(L1580="nio",0,IF(L1580&gt;0,VLOOKUP(F1580,'3-Productie normen'!A:O,VLOOKUP(L1580,'3-Productie normen'!$B$38:$C$48,2,FALSE),FALSE)))*J1580</f>
        <v>0</v>
      </c>
      <c r="Q1580" s="334">
        <f t="shared" si="76"/>
        <v>0</v>
      </c>
      <c r="R1580" s="335" t="str">
        <f>VLOOKUP(F1580,'3-Productie normen'!A:P,16,FALSE)</f>
        <v>V</v>
      </c>
      <c r="S1580" s="335"/>
      <c r="U1580" s="336">
        <f t="shared" si="77"/>
        <v>13746</v>
      </c>
      <c r="V1580" s="2"/>
    </row>
    <row r="1581" spans="1:22" ht="14.1" customHeight="1">
      <c r="A1581" s="75">
        <v>1581</v>
      </c>
      <c r="B1581" s="72" t="s">
        <v>48</v>
      </c>
      <c r="C1581" s="539" t="s">
        <v>266</v>
      </c>
      <c r="D1581" s="415" t="s">
        <v>2018</v>
      </c>
      <c r="E1581" s="72" t="s">
        <v>2019</v>
      </c>
      <c r="F1581" s="300" t="s">
        <v>93</v>
      </c>
      <c r="G1581" s="72" t="s">
        <v>138</v>
      </c>
      <c r="H1581" s="482" t="s">
        <v>138</v>
      </c>
      <c r="I1581" s="537">
        <v>32.119999999999997</v>
      </c>
      <c r="J1581" s="526"/>
      <c r="K1581" s="333">
        <f t="shared" si="75"/>
        <v>200</v>
      </c>
      <c r="L1581" s="534">
        <v>200</v>
      </c>
      <c r="M1581" s="534"/>
      <c r="N1581" s="247" t="e">
        <f>IF(L1581="nio",0,IF(L1581&gt;0,L1581*I1581/P1581,0))*VLOOKUP(B1581,'2-Kosten per locatie'!$A$14:$C$31,3,FALSE)</f>
        <v>#DIV/0!</v>
      </c>
      <c r="O1581" s="247">
        <f>IF(M1581&gt;0,M1581*I1581/Q1581,0)*VLOOKUP(B1581,'2-Kosten per locatie'!$A$14:$C$31,3,FALSE)</f>
        <v>0</v>
      </c>
      <c r="P1581" s="334">
        <f>IF(L1581="nio",0,IF(L1581&gt;0,VLOOKUP(F1581,'3-Productie normen'!A:O,VLOOKUP(L1581,'3-Productie normen'!$B$38:$C$48,2,FALSE),FALSE)))*J1581</f>
        <v>0</v>
      </c>
      <c r="Q1581" s="334">
        <f t="shared" si="76"/>
        <v>0</v>
      </c>
      <c r="R1581" s="335" t="str">
        <f>VLOOKUP(F1581,'3-Productie normen'!A:P,16,FALSE)</f>
        <v>L</v>
      </c>
      <c r="S1581" s="335"/>
      <c r="U1581" s="336">
        <f t="shared" si="77"/>
        <v>6423.9999999999991</v>
      </c>
      <c r="V1581" s="2"/>
    </row>
    <row r="1582" spans="1:22" ht="14.1" customHeight="1">
      <c r="A1582" s="75">
        <v>1582</v>
      </c>
      <c r="B1582" s="72" t="s">
        <v>48</v>
      </c>
      <c r="C1582" s="539" t="s">
        <v>266</v>
      </c>
      <c r="D1582" s="415" t="s">
        <v>2020</v>
      </c>
      <c r="E1582" s="72" t="s">
        <v>1972</v>
      </c>
      <c r="F1582" s="72" t="s">
        <v>95</v>
      </c>
      <c r="G1582" s="72" t="s">
        <v>186</v>
      </c>
      <c r="H1582" s="482" t="s">
        <v>187</v>
      </c>
      <c r="I1582" s="537">
        <v>12.49</v>
      </c>
      <c r="J1582" s="526"/>
      <c r="K1582" s="333">
        <f t="shared" si="75"/>
        <v>400</v>
      </c>
      <c r="L1582" s="534">
        <v>200</v>
      </c>
      <c r="M1582" s="540">
        <v>200</v>
      </c>
      <c r="N1582" s="247" t="e">
        <f>IF(L1582="nio",0,IF(L1582&gt;0,L1582*I1582/P1582,0))*VLOOKUP(B1582,'2-Kosten per locatie'!$A$14:$C$31,3,FALSE)</f>
        <v>#DIV/0!</v>
      </c>
      <c r="O1582" s="247" t="e">
        <f>IF(M1582&gt;0,M1582*I1582/Q1582,0)*VLOOKUP(B1582,'2-Kosten per locatie'!$A$14:$C$31,3,FALSE)</f>
        <v>#DIV/0!</v>
      </c>
      <c r="P1582" s="334">
        <f>IF(L1582="nio",0,IF(L1582&gt;0,VLOOKUP(F1582,'3-Productie normen'!A:O,VLOOKUP(L1582,'3-Productie normen'!$B$38:$C$48,2,FALSE),FALSE)))*J1582</f>
        <v>0</v>
      </c>
      <c r="Q1582" s="334">
        <f t="shared" si="76"/>
        <v>0</v>
      </c>
      <c r="R1582" s="335" t="str">
        <f>VLOOKUP(F1582,'3-Productie normen'!A:P,16,FALSE)</f>
        <v>S</v>
      </c>
      <c r="S1582" s="335"/>
      <c r="U1582" s="336">
        <f t="shared" si="77"/>
        <v>4996</v>
      </c>
      <c r="V1582" s="2"/>
    </row>
    <row r="1583" spans="1:22" ht="14.1" customHeight="1">
      <c r="A1583" s="75">
        <v>1583</v>
      </c>
      <c r="B1583" s="72" t="s">
        <v>48</v>
      </c>
      <c r="C1583" s="539" t="s">
        <v>266</v>
      </c>
      <c r="D1583" s="415" t="s">
        <v>2021</v>
      </c>
      <c r="E1583" s="72" t="s">
        <v>1972</v>
      </c>
      <c r="F1583" s="72" t="s">
        <v>95</v>
      </c>
      <c r="G1583" s="72" t="s">
        <v>207</v>
      </c>
      <c r="H1583" s="482" t="s">
        <v>187</v>
      </c>
      <c r="I1583" s="537">
        <v>12.04</v>
      </c>
      <c r="J1583" s="526"/>
      <c r="K1583" s="333">
        <f t="shared" si="75"/>
        <v>400</v>
      </c>
      <c r="L1583" s="534">
        <v>200</v>
      </c>
      <c r="M1583" s="540">
        <v>200</v>
      </c>
      <c r="N1583" s="247" t="e">
        <f>IF(L1583="nio",0,IF(L1583&gt;0,L1583*I1583/P1583,0))*VLOOKUP(B1583,'2-Kosten per locatie'!$A$14:$C$31,3,FALSE)</f>
        <v>#DIV/0!</v>
      </c>
      <c r="O1583" s="247" t="e">
        <f>IF(M1583&gt;0,M1583*I1583/Q1583,0)*VLOOKUP(B1583,'2-Kosten per locatie'!$A$14:$C$31,3,FALSE)</f>
        <v>#DIV/0!</v>
      </c>
      <c r="P1583" s="334">
        <f>IF(L1583="nio",0,IF(L1583&gt;0,VLOOKUP(F1583,'3-Productie normen'!A:O,VLOOKUP(L1583,'3-Productie normen'!$B$38:$C$48,2,FALSE),FALSE)))*J1583</f>
        <v>0</v>
      </c>
      <c r="Q1583" s="334">
        <f t="shared" si="76"/>
        <v>0</v>
      </c>
      <c r="R1583" s="335" t="str">
        <f>VLOOKUP(F1583,'3-Productie normen'!A:P,16,FALSE)</f>
        <v>S</v>
      </c>
      <c r="S1583" s="335"/>
      <c r="U1583" s="336">
        <f t="shared" si="77"/>
        <v>4816</v>
      </c>
      <c r="V1583" s="2"/>
    </row>
    <row r="1584" spans="1:22" ht="14.1" customHeight="1">
      <c r="A1584" s="75">
        <v>1584</v>
      </c>
      <c r="B1584" s="72" t="s">
        <v>48</v>
      </c>
      <c r="C1584" s="539" t="s">
        <v>266</v>
      </c>
      <c r="D1584" s="415" t="s">
        <v>2022</v>
      </c>
      <c r="E1584" s="72" t="s">
        <v>632</v>
      </c>
      <c r="F1584" s="72" t="s">
        <v>86</v>
      </c>
      <c r="G1584" s="72" t="s">
        <v>138</v>
      </c>
      <c r="H1584" s="482" t="s">
        <v>138</v>
      </c>
      <c r="I1584" s="537">
        <v>24.49</v>
      </c>
      <c r="J1584" s="526"/>
      <c r="K1584" s="333">
        <f t="shared" si="75"/>
        <v>200</v>
      </c>
      <c r="L1584" s="534">
        <v>200</v>
      </c>
      <c r="M1584" s="534"/>
      <c r="N1584" s="247" t="e">
        <f>IF(L1584="nio",0,IF(L1584&gt;0,L1584*I1584/P1584,0))*VLOOKUP(B1584,'2-Kosten per locatie'!$A$14:$C$31,3,FALSE)</f>
        <v>#DIV/0!</v>
      </c>
      <c r="O1584" s="247">
        <f>IF(M1584&gt;0,M1584*I1584/Q1584,0)*VLOOKUP(B1584,'2-Kosten per locatie'!$A$14:$C$31,3,FALSE)</f>
        <v>0</v>
      </c>
      <c r="P1584" s="334">
        <f>IF(L1584="nio",0,IF(L1584&gt;0,VLOOKUP(F1584,'3-Productie normen'!A:O,VLOOKUP(L1584,'3-Productie normen'!$B$38:$C$48,2,FALSE),FALSE)))*J1584</f>
        <v>0</v>
      </c>
      <c r="Q1584" s="334">
        <f t="shared" si="76"/>
        <v>0</v>
      </c>
      <c r="R1584" s="335" t="str">
        <f>VLOOKUP(F1584,'3-Productie normen'!A:P,16,FALSE)</f>
        <v>V</v>
      </c>
      <c r="S1584" s="335"/>
      <c r="U1584" s="336">
        <f t="shared" si="77"/>
        <v>4898</v>
      </c>
      <c r="V1584" s="2"/>
    </row>
    <row r="1585" spans="1:22" ht="14.1" customHeight="1">
      <c r="A1585" s="75">
        <v>1585</v>
      </c>
      <c r="B1585" s="72" t="s">
        <v>48</v>
      </c>
      <c r="C1585" s="539" t="s">
        <v>266</v>
      </c>
      <c r="D1585" s="415" t="s">
        <v>2023</v>
      </c>
      <c r="E1585" s="72" t="s">
        <v>1978</v>
      </c>
      <c r="F1585" s="72" t="s">
        <v>95</v>
      </c>
      <c r="G1585" s="72" t="s">
        <v>207</v>
      </c>
      <c r="H1585" s="482" t="s">
        <v>187</v>
      </c>
      <c r="I1585" s="537">
        <v>12</v>
      </c>
      <c r="J1585" s="526"/>
      <c r="K1585" s="333">
        <f t="shared" si="75"/>
        <v>400</v>
      </c>
      <c r="L1585" s="534">
        <v>200</v>
      </c>
      <c r="M1585" s="540">
        <v>200</v>
      </c>
      <c r="N1585" s="247" t="e">
        <f>IF(L1585="nio",0,IF(L1585&gt;0,L1585*I1585/P1585,0))*VLOOKUP(B1585,'2-Kosten per locatie'!$A$14:$C$31,3,FALSE)</f>
        <v>#DIV/0!</v>
      </c>
      <c r="O1585" s="247" t="e">
        <f>IF(M1585&gt;0,M1585*I1585/Q1585,0)*VLOOKUP(B1585,'2-Kosten per locatie'!$A$14:$C$31,3,FALSE)</f>
        <v>#DIV/0!</v>
      </c>
      <c r="P1585" s="334">
        <f>IF(L1585="nio",0,IF(L1585&gt;0,VLOOKUP(F1585,'3-Productie normen'!A:O,VLOOKUP(L1585,'3-Productie normen'!$B$38:$C$48,2,FALSE),FALSE)))*J1585</f>
        <v>0</v>
      </c>
      <c r="Q1585" s="334">
        <f t="shared" si="76"/>
        <v>0</v>
      </c>
      <c r="R1585" s="335" t="str">
        <f>VLOOKUP(F1585,'3-Productie normen'!A:P,16,FALSE)</f>
        <v>S</v>
      </c>
      <c r="S1585" s="335"/>
      <c r="U1585" s="336">
        <f t="shared" si="77"/>
        <v>4800</v>
      </c>
      <c r="V1585" s="2"/>
    </row>
    <row r="1586" spans="1:22" ht="14.1" customHeight="1">
      <c r="A1586" s="75">
        <v>1586</v>
      </c>
      <c r="B1586" s="72" t="s">
        <v>48</v>
      </c>
      <c r="C1586" s="539" t="s">
        <v>266</v>
      </c>
      <c r="D1586" s="415" t="s">
        <v>2024</v>
      </c>
      <c r="E1586" s="72" t="s">
        <v>1970</v>
      </c>
      <c r="F1586" s="300" t="s">
        <v>100</v>
      </c>
      <c r="G1586" s="72" t="s">
        <v>186</v>
      </c>
      <c r="H1586" s="482" t="s">
        <v>196</v>
      </c>
      <c r="I1586" s="537">
        <v>4.95</v>
      </c>
      <c r="J1586" s="526"/>
      <c r="K1586" s="333">
        <f t="shared" si="75"/>
        <v>0</v>
      </c>
      <c r="L1586" s="534" t="s">
        <v>147</v>
      </c>
      <c r="M1586" s="540"/>
      <c r="N1586" s="247">
        <f>IF(L1586="nio",0,IF(L1586&gt;0,L1586*I1586/P1586,0))*VLOOKUP(B1586,'2-Kosten per locatie'!$A$14:$C$31,3,FALSE)</f>
        <v>0</v>
      </c>
      <c r="O1586" s="247">
        <f>IF(M1586&gt;0,M1586*I1586/Q1586,0)*VLOOKUP(B1586,'2-Kosten per locatie'!$A$14:$C$31,3,FALSE)</f>
        <v>0</v>
      </c>
      <c r="P1586" s="334">
        <f>IF(L1586="nio",0,IF(L1586&gt;0,VLOOKUP(F1586,'3-Productie normen'!A:O,VLOOKUP(L1586,'3-Productie normen'!$B$38:$C$48,2,FALSE),FALSE)))*J1586</f>
        <v>0</v>
      </c>
      <c r="Q1586" s="334">
        <f t="shared" si="76"/>
        <v>0</v>
      </c>
      <c r="R1586" s="335" t="str">
        <f>VLOOKUP(F1586,'3-Productie normen'!A:P,16,FALSE)</f>
        <v>nvt</v>
      </c>
      <c r="S1586" s="335"/>
      <c r="U1586" s="336">
        <f t="shared" si="77"/>
        <v>0</v>
      </c>
      <c r="V1586" s="2"/>
    </row>
    <row r="1587" spans="1:22" ht="14.1" customHeight="1">
      <c r="A1587" s="75">
        <v>1587</v>
      </c>
      <c r="B1587" s="72" t="s">
        <v>48</v>
      </c>
      <c r="C1587" s="539" t="s">
        <v>266</v>
      </c>
      <c r="D1587" s="415" t="s">
        <v>2025</v>
      </c>
      <c r="E1587" s="72" t="s">
        <v>2026</v>
      </c>
      <c r="F1587" s="300" t="s">
        <v>93</v>
      </c>
      <c r="G1587" s="72" t="s">
        <v>138</v>
      </c>
      <c r="H1587" s="482" t="s">
        <v>138</v>
      </c>
      <c r="I1587" s="537">
        <v>67.209999999999994</v>
      </c>
      <c r="J1587" s="526"/>
      <c r="K1587" s="333">
        <f t="shared" si="75"/>
        <v>200</v>
      </c>
      <c r="L1587" s="534">
        <v>200</v>
      </c>
      <c r="M1587" s="540"/>
      <c r="N1587" s="247" t="e">
        <f>IF(L1587="nio",0,IF(L1587&gt;0,L1587*I1587/P1587,0))*VLOOKUP(B1587,'2-Kosten per locatie'!$A$14:$C$31,3,FALSE)</f>
        <v>#DIV/0!</v>
      </c>
      <c r="O1587" s="247">
        <f>IF(M1587&gt;0,M1587*I1587/Q1587,0)*VLOOKUP(B1587,'2-Kosten per locatie'!$A$14:$C$31,3,FALSE)</f>
        <v>0</v>
      </c>
      <c r="P1587" s="334">
        <f>IF(L1587="nio",0,IF(L1587&gt;0,VLOOKUP(F1587,'3-Productie normen'!A:O,VLOOKUP(L1587,'3-Productie normen'!$B$38:$C$48,2,FALSE),FALSE)))*J1587</f>
        <v>0</v>
      </c>
      <c r="Q1587" s="334">
        <f t="shared" si="76"/>
        <v>0</v>
      </c>
      <c r="R1587" s="335" t="str">
        <f>VLOOKUP(F1587,'3-Productie normen'!A:P,16,FALSE)</f>
        <v>L</v>
      </c>
      <c r="S1587" s="335"/>
      <c r="U1587" s="336">
        <f t="shared" si="77"/>
        <v>13441.999999999998</v>
      </c>
      <c r="V1587" s="2"/>
    </row>
    <row r="1588" spans="1:22" ht="14.1" customHeight="1">
      <c r="A1588" s="75">
        <v>1588</v>
      </c>
      <c r="B1588" s="72" t="s">
        <v>48</v>
      </c>
      <c r="C1588" s="539" t="s">
        <v>266</v>
      </c>
      <c r="D1588" s="415" t="s">
        <v>2027</v>
      </c>
      <c r="E1588" s="72" t="s">
        <v>2028</v>
      </c>
      <c r="F1588" s="300" t="s">
        <v>93</v>
      </c>
      <c r="G1588" s="72" t="s">
        <v>138</v>
      </c>
      <c r="H1588" s="482" t="s">
        <v>138</v>
      </c>
      <c r="I1588" s="537">
        <v>45.73</v>
      </c>
      <c r="J1588" s="526"/>
      <c r="K1588" s="333">
        <f t="shared" si="75"/>
        <v>200</v>
      </c>
      <c r="L1588" s="534">
        <v>200</v>
      </c>
      <c r="M1588" s="540"/>
      <c r="N1588" s="247" t="e">
        <f>IF(L1588="nio",0,IF(L1588&gt;0,L1588*I1588/P1588,0))*VLOOKUP(B1588,'2-Kosten per locatie'!$A$14:$C$31,3,FALSE)</f>
        <v>#DIV/0!</v>
      </c>
      <c r="O1588" s="247">
        <f>IF(M1588&gt;0,M1588*I1588/Q1588,0)*VLOOKUP(B1588,'2-Kosten per locatie'!$A$14:$C$31,3,FALSE)</f>
        <v>0</v>
      </c>
      <c r="P1588" s="334">
        <f>IF(L1588="nio",0,IF(L1588&gt;0,VLOOKUP(F1588,'3-Productie normen'!A:O,VLOOKUP(L1588,'3-Productie normen'!$B$38:$C$48,2,FALSE),FALSE)))*J1588</f>
        <v>0</v>
      </c>
      <c r="Q1588" s="334">
        <f t="shared" si="76"/>
        <v>0</v>
      </c>
      <c r="R1588" s="335" t="str">
        <f>VLOOKUP(F1588,'3-Productie normen'!A:P,16,FALSE)</f>
        <v>L</v>
      </c>
      <c r="S1588" s="335"/>
      <c r="U1588" s="336">
        <f t="shared" si="77"/>
        <v>9146</v>
      </c>
      <c r="V1588" s="2"/>
    </row>
    <row r="1589" spans="1:22" ht="14.1" customHeight="1">
      <c r="A1589" s="75">
        <v>1589</v>
      </c>
      <c r="B1589" s="72" t="s">
        <v>48</v>
      </c>
      <c r="C1589" s="539" t="s">
        <v>266</v>
      </c>
      <c r="D1589" s="415" t="s">
        <v>2029</v>
      </c>
      <c r="E1589" s="72" t="s">
        <v>2030</v>
      </c>
      <c r="F1589" s="300" t="s">
        <v>93</v>
      </c>
      <c r="G1589" s="72" t="s">
        <v>138</v>
      </c>
      <c r="H1589" s="482" t="s">
        <v>138</v>
      </c>
      <c r="I1589" s="537">
        <v>46.45</v>
      </c>
      <c r="J1589" s="526"/>
      <c r="K1589" s="333">
        <f t="shared" si="75"/>
        <v>200</v>
      </c>
      <c r="L1589" s="534">
        <v>200</v>
      </c>
      <c r="M1589" s="540"/>
      <c r="N1589" s="247" t="e">
        <f>IF(L1589="nio",0,IF(L1589&gt;0,L1589*I1589/P1589,0))*VLOOKUP(B1589,'2-Kosten per locatie'!$A$14:$C$31,3,FALSE)</f>
        <v>#DIV/0!</v>
      </c>
      <c r="O1589" s="247">
        <f>IF(M1589&gt;0,M1589*I1589/Q1589,0)*VLOOKUP(B1589,'2-Kosten per locatie'!$A$14:$C$31,3,FALSE)</f>
        <v>0</v>
      </c>
      <c r="P1589" s="334">
        <f>IF(L1589="nio",0,IF(L1589&gt;0,VLOOKUP(F1589,'3-Productie normen'!A:O,VLOOKUP(L1589,'3-Productie normen'!$B$38:$C$48,2,FALSE),FALSE)))*J1589</f>
        <v>0</v>
      </c>
      <c r="Q1589" s="334">
        <f t="shared" si="76"/>
        <v>0</v>
      </c>
      <c r="R1589" s="335" t="str">
        <f>VLOOKUP(F1589,'3-Productie normen'!A:P,16,FALSE)</f>
        <v>L</v>
      </c>
      <c r="S1589" s="335"/>
      <c r="U1589" s="336">
        <f t="shared" si="77"/>
        <v>9290</v>
      </c>
      <c r="V1589" s="2"/>
    </row>
    <row r="1590" spans="1:22" ht="14.1" customHeight="1">
      <c r="A1590" s="75">
        <v>1590</v>
      </c>
      <c r="B1590" s="72" t="s">
        <v>48</v>
      </c>
      <c r="C1590" s="539" t="s">
        <v>266</v>
      </c>
      <c r="D1590" s="415" t="s">
        <v>2031</v>
      </c>
      <c r="E1590" s="72" t="s">
        <v>2032</v>
      </c>
      <c r="F1590" s="72" t="s">
        <v>93</v>
      </c>
      <c r="G1590" s="72" t="s">
        <v>138</v>
      </c>
      <c r="H1590" s="482" t="s">
        <v>138</v>
      </c>
      <c r="I1590" s="537">
        <v>46.45</v>
      </c>
      <c r="J1590" s="526"/>
      <c r="K1590" s="333">
        <f t="shared" si="75"/>
        <v>200</v>
      </c>
      <c r="L1590" s="534">
        <v>200</v>
      </c>
      <c r="M1590" s="540"/>
      <c r="N1590" s="247" t="e">
        <f>IF(L1590="nio",0,IF(L1590&gt;0,L1590*I1590/P1590,0))*VLOOKUP(B1590,'2-Kosten per locatie'!$A$14:$C$31,3,FALSE)</f>
        <v>#DIV/0!</v>
      </c>
      <c r="O1590" s="247">
        <f>IF(M1590&gt;0,M1590*I1590/Q1590,0)*VLOOKUP(B1590,'2-Kosten per locatie'!$A$14:$C$31,3,FALSE)</f>
        <v>0</v>
      </c>
      <c r="P1590" s="334">
        <f>IF(L1590="nio",0,IF(L1590&gt;0,VLOOKUP(F1590,'3-Productie normen'!A:O,VLOOKUP(L1590,'3-Productie normen'!$B$38:$C$48,2,FALSE),FALSE)))*J1590</f>
        <v>0</v>
      </c>
      <c r="Q1590" s="334">
        <f t="shared" si="76"/>
        <v>0</v>
      </c>
      <c r="R1590" s="335" t="str">
        <f>VLOOKUP(F1590,'3-Productie normen'!A:P,16,FALSE)</f>
        <v>L</v>
      </c>
      <c r="S1590" s="335"/>
      <c r="U1590" s="336">
        <f t="shared" si="77"/>
        <v>9290</v>
      </c>
      <c r="V1590" s="2"/>
    </row>
    <row r="1591" spans="1:22" ht="14.1" customHeight="1">
      <c r="A1591" s="75">
        <v>1591</v>
      </c>
      <c r="B1591" s="72" t="s">
        <v>48</v>
      </c>
      <c r="C1591" s="539" t="s">
        <v>266</v>
      </c>
      <c r="D1591" s="415" t="s">
        <v>2033</v>
      </c>
      <c r="E1591" s="72" t="s">
        <v>2034</v>
      </c>
      <c r="F1591" s="72" t="s">
        <v>93</v>
      </c>
      <c r="G1591" s="72" t="s">
        <v>138</v>
      </c>
      <c r="H1591" s="482" t="s">
        <v>138</v>
      </c>
      <c r="I1591" s="537">
        <v>22.13</v>
      </c>
      <c r="J1591" s="526"/>
      <c r="K1591" s="333">
        <f t="shared" si="75"/>
        <v>200</v>
      </c>
      <c r="L1591" s="534">
        <v>200</v>
      </c>
      <c r="M1591" s="540"/>
      <c r="N1591" s="247" t="e">
        <f>IF(L1591="nio",0,IF(L1591&gt;0,L1591*I1591/P1591,0))*VLOOKUP(B1591,'2-Kosten per locatie'!$A$14:$C$31,3,FALSE)</f>
        <v>#DIV/0!</v>
      </c>
      <c r="O1591" s="247">
        <f>IF(M1591&gt;0,M1591*I1591/Q1591,0)*VLOOKUP(B1591,'2-Kosten per locatie'!$A$14:$C$31,3,FALSE)</f>
        <v>0</v>
      </c>
      <c r="P1591" s="334">
        <f>IF(L1591="nio",0,IF(L1591&gt;0,VLOOKUP(F1591,'3-Productie normen'!A:O,VLOOKUP(L1591,'3-Productie normen'!$B$38:$C$48,2,FALSE),FALSE)))*J1591</f>
        <v>0</v>
      </c>
      <c r="Q1591" s="334">
        <f t="shared" si="76"/>
        <v>0</v>
      </c>
      <c r="R1591" s="335" t="str">
        <f>VLOOKUP(F1591,'3-Productie normen'!A:P,16,FALSE)</f>
        <v>L</v>
      </c>
      <c r="S1591" s="335"/>
      <c r="U1591" s="336">
        <f t="shared" si="77"/>
        <v>4426</v>
      </c>
      <c r="V1591" s="2"/>
    </row>
    <row r="1592" spans="1:22" ht="14.1" customHeight="1">
      <c r="A1592" s="75">
        <v>1592</v>
      </c>
      <c r="B1592" s="72" t="s">
        <v>48</v>
      </c>
      <c r="C1592" s="539" t="s">
        <v>266</v>
      </c>
      <c r="D1592" s="415" t="s">
        <v>2035</v>
      </c>
      <c r="E1592" s="72" t="s">
        <v>2036</v>
      </c>
      <c r="F1592" s="72" t="s">
        <v>93</v>
      </c>
      <c r="G1592" s="72" t="s">
        <v>138</v>
      </c>
      <c r="H1592" s="482" t="s">
        <v>138</v>
      </c>
      <c r="I1592" s="537">
        <v>10.5</v>
      </c>
      <c r="J1592" s="526"/>
      <c r="K1592" s="333">
        <f t="shared" si="75"/>
        <v>200</v>
      </c>
      <c r="L1592" s="534">
        <v>200</v>
      </c>
      <c r="M1592" s="540"/>
      <c r="N1592" s="247" t="e">
        <f>IF(L1592="nio",0,IF(L1592&gt;0,L1592*I1592/P1592,0))*VLOOKUP(B1592,'2-Kosten per locatie'!$A$14:$C$31,3,FALSE)</f>
        <v>#DIV/0!</v>
      </c>
      <c r="O1592" s="247">
        <f>IF(M1592&gt;0,M1592*I1592/Q1592,0)*VLOOKUP(B1592,'2-Kosten per locatie'!$A$14:$C$31,3,FALSE)</f>
        <v>0</v>
      </c>
      <c r="P1592" s="334">
        <f>IF(L1592="nio",0,IF(L1592&gt;0,VLOOKUP(F1592,'3-Productie normen'!A:O,VLOOKUP(L1592,'3-Productie normen'!$B$38:$C$48,2,FALSE),FALSE)))*J1592</f>
        <v>0</v>
      </c>
      <c r="Q1592" s="334">
        <f t="shared" si="76"/>
        <v>0</v>
      </c>
      <c r="R1592" s="335" t="str">
        <f>VLOOKUP(F1592,'3-Productie normen'!A:P,16,FALSE)</f>
        <v>L</v>
      </c>
      <c r="S1592" s="335"/>
      <c r="U1592" s="336">
        <f t="shared" si="77"/>
        <v>2100</v>
      </c>
      <c r="V1592" s="2"/>
    </row>
    <row r="1593" spans="1:22" ht="14.1" customHeight="1">
      <c r="A1593" s="75">
        <v>1593</v>
      </c>
      <c r="B1593" s="72" t="s">
        <v>48</v>
      </c>
      <c r="C1593" s="539" t="s">
        <v>266</v>
      </c>
      <c r="D1593" s="415" t="s">
        <v>2037</v>
      </c>
      <c r="E1593" s="72" t="s">
        <v>2038</v>
      </c>
      <c r="F1593" s="300" t="s">
        <v>93</v>
      </c>
      <c r="G1593" s="72" t="s">
        <v>138</v>
      </c>
      <c r="H1593" s="482" t="s">
        <v>138</v>
      </c>
      <c r="I1593" s="537">
        <v>188.44</v>
      </c>
      <c r="J1593" s="526"/>
      <c r="K1593" s="333">
        <f t="shared" si="75"/>
        <v>200</v>
      </c>
      <c r="L1593" s="534">
        <v>200</v>
      </c>
      <c r="M1593" s="540"/>
      <c r="N1593" s="247" t="e">
        <f>IF(L1593="nio",0,IF(L1593&gt;0,L1593*I1593/P1593,0))*VLOOKUP(B1593,'2-Kosten per locatie'!$A$14:$C$31,3,FALSE)</f>
        <v>#DIV/0!</v>
      </c>
      <c r="O1593" s="247">
        <f>IF(M1593&gt;0,M1593*I1593/Q1593,0)*VLOOKUP(B1593,'2-Kosten per locatie'!$A$14:$C$31,3,FALSE)</f>
        <v>0</v>
      </c>
      <c r="P1593" s="334">
        <f>IF(L1593="nio",0,IF(L1593&gt;0,VLOOKUP(F1593,'3-Productie normen'!A:O,VLOOKUP(L1593,'3-Productie normen'!$B$38:$C$48,2,FALSE),FALSE)))*J1593</f>
        <v>0</v>
      </c>
      <c r="Q1593" s="334">
        <f t="shared" si="76"/>
        <v>0</v>
      </c>
      <c r="R1593" s="335" t="str">
        <f>VLOOKUP(F1593,'3-Productie normen'!A:P,16,FALSE)</f>
        <v>L</v>
      </c>
      <c r="S1593" s="335"/>
      <c r="U1593" s="336">
        <f t="shared" si="77"/>
        <v>37688</v>
      </c>
      <c r="V1593" s="2"/>
    </row>
    <row r="1594" spans="1:22" ht="14.1" customHeight="1">
      <c r="A1594" s="75">
        <v>1594</v>
      </c>
      <c r="B1594" s="72" t="s">
        <v>48</v>
      </c>
      <c r="C1594" s="539" t="s">
        <v>266</v>
      </c>
      <c r="D1594" s="415" t="s">
        <v>2039</v>
      </c>
      <c r="E1594" s="72" t="s">
        <v>2040</v>
      </c>
      <c r="F1594" s="72" t="s">
        <v>89</v>
      </c>
      <c r="G1594" s="72" t="s">
        <v>236</v>
      </c>
      <c r="H1594" s="482" t="s">
        <v>237</v>
      </c>
      <c r="I1594" s="537">
        <v>13.28</v>
      </c>
      <c r="J1594" s="526"/>
      <c r="K1594" s="333">
        <f t="shared" si="75"/>
        <v>200</v>
      </c>
      <c r="L1594" s="534">
        <v>200</v>
      </c>
      <c r="M1594" s="540"/>
      <c r="N1594" s="247" t="e">
        <f>IF(L1594="nio",0,IF(L1594&gt;0,L1594*I1594/P1594,0))*VLOOKUP(B1594,'2-Kosten per locatie'!$A$14:$C$31,3,FALSE)</f>
        <v>#DIV/0!</v>
      </c>
      <c r="O1594" s="247">
        <f>IF(M1594&gt;0,M1594*I1594/Q1594,0)*VLOOKUP(B1594,'2-Kosten per locatie'!$A$14:$C$31,3,FALSE)</f>
        <v>0</v>
      </c>
      <c r="P1594" s="334">
        <f>IF(L1594="nio",0,IF(L1594&gt;0,VLOOKUP(F1594,'3-Productie normen'!A:O,VLOOKUP(L1594,'3-Productie normen'!$B$38:$C$48,2,FALSE),FALSE)))*J1594</f>
        <v>0</v>
      </c>
      <c r="Q1594" s="334">
        <f t="shared" si="76"/>
        <v>0</v>
      </c>
      <c r="R1594" s="335" t="str">
        <f>VLOOKUP(F1594,'3-Productie normen'!A:P,16,FALSE)</f>
        <v>L</v>
      </c>
      <c r="S1594" s="335"/>
      <c r="U1594" s="336">
        <f t="shared" si="77"/>
        <v>2656</v>
      </c>
      <c r="V1594" s="2"/>
    </row>
    <row r="1595" spans="1:22" ht="14.1" customHeight="1">
      <c r="A1595" s="75">
        <v>1595</v>
      </c>
      <c r="B1595" s="72" t="s">
        <v>48</v>
      </c>
      <c r="C1595" s="539" t="s">
        <v>266</v>
      </c>
      <c r="D1595" s="415" t="s">
        <v>2041</v>
      </c>
      <c r="E1595" s="72" t="s">
        <v>2040</v>
      </c>
      <c r="F1595" s="72" t="s">
        <v>89</v>
      </c>
      <c r="G1595" s="72" t="s">
        <v>236</v>
      </c>
      <c r="H1595" s="482" t="s">
        <v>237</v>
      </c>
      <c r="I1595" s="537">
        <v>15.27</v>
      </c>
      <c r="J1595" s="526"/>
      <c r="K1595" s="333">
        <f t="shared" si="75"/>
        <v>200</v>
      </c>
      <c r="L1595" s="534">
        <v>200</v>
      </c>
      <c r="M1595" s="540"/>
      <c r="N1595" s="247" t="e">
        <f>IF(L1595="nio",0,IF(L1595&gt;0,L1595*I1595/P1595,0))*VLOOKUP(B1595,'2-Kosten per locatie'!$A$14:$C$31,3,FALSE)</f>
        <v>#DIV/0!</v>
      </c>
      <c r="O1595" s="247">
        <f>IF(M1595&gt;0,M1595*I1595/Q1595,0)*VLOOKUP(B1595,'2-Kosten per locatie'!$A$14:$C$31,3,FALSE)</f>
        <v>0</v>
      </c>
      <c r="P1595" s="334">
        <f>IF(L1595="nio",0,IF(L1595&gt;0,VLOOKUP(F1595,'3-Productie normen'!A:O,VLOOKUP(L1595,'3-Productie normen'!$B$38:$C$48,2,FALSE),FALSE)))*J1595</f>
        <v>0</v>
      </c>
      <c r="Q1595" s="334">
        <f t="shared" si="76"/>
        <v>0</v>
      </c>
      <c r="R1595" s="335" t="str">
        <f>VLOOKUP(F1595,'3-Productie normen'!A:P,16,FALSE)</f>
        <v>L</v>
      </c>
      <c r="S1595" s="335"/>
      <c r="U1595" s="336">
        <f t="shared" si="77"/>
        <v>3054</v>
      </c>
      <c r="V1595" s="2"/>
    </row>
    <row r="1596" spans="1:22" ht="14.1" customHeight="1">
      <c r="A1596" s="75">
        <v>1596</v>
      </c>
      <c r="B1596" s="72" t="s">
        <v>48</v>
      </c>
      <c r="C1596" s="539" t="s">
        <v>266</v>
      </c>
      <c r="D1596" s="415" t="s">
        <v>2042</v>
      </c>
      <c r="E1596" s="72" t="s">
        <v>2043</v>
      </c>
      <c r="F1596" s="72" t="s">
        <v>88</v>
      </c>
      <c r="G1596" s="72" t="s">
        <v>186</v>
      </c>
      <c r="H1596" s="482" t="s">
        <v>196</v>
      </c>
      <c r="I1596" s="537">
        <v>9.6300000000000008</v>
      </c>
      <c r="J1596" s="526"/>
      <c r="K1596" s="333">
        <f t="shared" si="75"/>
        <v>200</v>
      </c>
      <c r="L1596" s="534">
        <v>200</v>
      </c>
      <c r="M1596" s="534"/>
      <c r="N1596" s="247" t="e">
        <f>IF(L1596="nio",0,IF(L1596&gt;0,L1596*I1596/P1596,0))*VLOOKUP(B1596,'2-Kosten per locatie'!$A$14:$C$31,3,FALSE)</f>
        <v>#DIV/0!</v>
      </c>
      <c r="O1596" s="247">
        <f>IF(M1596&gt;0,M1596*I1596/Q1596,0)*VLOOKUP(B1596,'2-Kosten per locatie'!$A$14:$C$31,3,FALSE)</f>
        <v>0</v>
      </c>
      <c r="P1596" s="334">
        <f>IF(L1596="nio",0,IF(L1596&gt;0,VLOOKUP(F1596,'3-Productie normen'!A:O,VLOOKUP(L1596,'3-Productie normen'!$B$38:$C$48,2,FALSE),FALSE)))*J1596</f>
        <v>0</v>
      </c>
      <c r="Q1596" s="334">
        <f t="shared" si="76"/>
        <v>0</v>
      </c>
      <c r="R1596" s="335" t="str">
        <f>VLOOKUP(F1596,'3-Productie normen'!A:P,16,FALSE)</f>
        <v>S</v>
      </c>
      <c r="S1596" s="335"/>
      <c r="U1596" s="336">
        <f t="shared" si="77"/>
        <v>1926.0000000000002</v>
      </c>
      <c r="V1596" s="2"/>
    </row>
    <row r="1597" spans="1:22" ht="14.1" customHeight="1">
      <c r="A1597" s="75">
        <v>1597</v>
      </c>
      <c r="B1597" s="72" t="s">
        <v>48</v>
      </c>
      <c r="C1597" s="539" t="s">
        <v>266</v>
      </c>
      <c r="D1597" s="415" t="s">
        <v>2044</v>
      </c>
      <c r="E1597" s="72" t="s">
        <v>632</v>
      </c>
      <c r="F1597" s="72" t="s">
        <v>86</v>
      </c>
      <c r="G1597" s="72" t="s">
        <v>138</v>
      </c>
      <c r="H1597" s="482" t="s">
        <v>138</v>
      </c>
      <c r="I1597" s="537">
        <v>11.72</v>
      </c>
      <c r="J1597" s="526"/>
      <c r="K1597" s="333">
        <f t="shared" si="75"/>
        <v>200</v>
      </c>
      <c r="L1597" s="534">
        <v>200</v>
      </c>
      <c r="M1597" s="534"/>
      <c r="N1597" s="247" t="e">
        <f>IF(L1597="nio",0,IF(L1597&gt;0,L1597*I1597/P1597,0))*VLOOKUP(B1597,'2-Kosten per locatie'!$A$14:$C$31,3,FALSE)</f>
        <v>#DIV/0!</v>
      </c>
      <c r="O1597" s="247">
        <f>IF(M1597&gt;0,M1597*I1597/Q1597,0)*VLOOKUP(B1597,'2-Kosten per locatie'!$A$14:$C$31,3,FALSE)</f>
        <v>0</v>
      </c>
      <c r="P1597" s="334">
        <f>IF(L1597="nio",0,IF(L1597&gt;0,VLOOKUP(F1597,'3-Productie normen'!A:O,VLOOKUP(L1597,'3-Productie normen'!$B$38:$C$48,2,FALSE),FALSE)))*J1597</f>
        <v>0</v>
      </c>
      <c r="Q1597" s="334">
        <f t="shared" si="76"/>
        <v>0</v>
      </c>
      <c r="R1597" s="335" t="str">
        <f>VLOOKUP(F1597,'3-Productie normen'!A:P,16,FALSE)</f>
        <v>V</v>
      </c>
      <c r="S1597" s="335"/>
      <c r="U1597" s="336">
        <f t="shared" si="77"/>
        <v>2344</v>
      </c>
      <c r="V1597" s="2"/>
    </row>
    <row r="1598" spans="1:22" ht="14.1" customHeight="1">
      <c r="A1598" s="75">
        <v>1598</v>
      </c>
      <c r="B1598" s="72" t="s">
        <v>48</v>
      </c>
      <c r="C1598" s="539" t="s">
        <v>266</v>
      </c>
      <c r="D1598" s="415" t="s">
        <v>2045</v>
      </c>
      <c r="E1598" s="72" t="s">
        <v>2046</v>
      </c>
      <c r="F1598" s="72" t="s">
        <v>88</v>
      </c>
      <c r="G1598" s="72" t="s">
        <v>186</v>
      </c>
      <c r="H1598" s="482" t="s">
        <v>196</v>
      </c>
      <c r="I1598" s="537">
        <v>9.3699999999999992</v>
      </c>
      <c r="J1598" s="526"/>
      <c r="K1598" s="333">
        <f t="shared" si="75"/>
        <v>200</v>
      </c>
      <c r="L1598" s="534">
        <v>200</v>
      </c>
      <c r="M1598" s="534"/>
      <c r="N1598" s="247" t="e">
        <f>IF(L1598="nio",0,IF(L1598&gt;0,L1598*I1598/P1598,0))*VLOOKUP(B1598,'2-Kosten per locatie'!$A$14:$C$31,3,FALSE)</f>
        <v>#DIV/0!</v>
      </c>
      <c r="O1598" s="247">
        <f>IF(M1598&gt;0,M1598*I1598/Q1598,0)*VLOOKUP(B1598,'2-Kosten per locatie'!$A$14:$C$31,3,FALSE)</f>
        <v>0</v>
      </c>
      <c r="P1598" s="334">
        <f>IF(L1598="nio",0,IF(L1598&gt;0,VLOOKUP(F1598,'3-Productie normen'!A:O,VLOOKUP(L1598,'3-Productie normen'!$B$38:$C$48,2,FALSE),FALSE)))*J1598</f>
        <v>0</v>
      </c>
      <c r="Q1598" s="334">
        <f t="shared" si="76"/>
        <v>0</v>
      </c>
      <c r="R1598" s="335" t="str">
        <f>VLOOKUP(F1598,'3-Productie normen'!A:P,16,FALSE)</f>
        <v>S</v>
      </c>
      <c r="S1598" s="335"/>
      <c r="U1598" s="336">
        <f t="shared" si="77"/>
        <v>1873.9999999999998</v>
      </c>
      <c r="V1598" s="2"/>
    </row>
    <row r="1599" spans="1:22" ht="14.1" customHeight="1">
      <c r="A1599" s="75">
        <v>1599</v>
      </c>
      <c r="B1599" s="72" t="s">
        <v>48</v>
      </c>
      <c r="C1599" s="539" t="s">
        <v>266</v>
      </c>
      <c r="D1599" s="415" t="s">
        <v>2047</v>
      </c>
      <c r="E1599" s="72" t="s">
        <v>2048</v>
      </c>
      <c r="F1599" s="72" t="s">
        <v>92</v>
      </c>
      <c r="G1599" s="72" t="s">
        <v>186</v>
      </c>
      <c r="H1599" s="482" t="s">
        <v>196</v>
      </c>
      <c r="I1599" s="537">
        <v>20.99</v>
      </c>
      <c r="J1599" s="526"/>
      <c r="K1599" s="333">
        <f t="shared" si="75"/>
        <v>40</v>
      </c>
      <c r="L1599" s="534">
        <v>40</v>
      </c>
      <c r="M1599" s="540"/>
      <c r="N1599" s="247" t="e">
        <f>IF(L1599="nio",0,IF(L1599&gt;0,L1599*I1599/P1599,0))*VLOOKUP(B1599,'2-Kosten per locatie'!$A$14:$C$31,3,FALSE)</f>
        <v>#DIV/0!</v>
      </c>
      <c r="O1599" s="247">
        <f>IF(M1599&gt;0,M1599*I1599/Q1599,0)*VLOOKUP(B1599,'2-Kosten per locatie'!$A$14:$C$31,3,FALSE)</f>
        <v>0</v>
      </c>
      <c r="P1599" s="334">
        <f>IF(L1599="nio",0,IF(L1599&gt;0,VLOOKUP(F1599,'3-Productie normen'!A:O,VLOOKUP(L1599,'3-Productie normen'!$B$38:$C$48,2,FALSE),FALSE)))*J1599</f>
        <v>0</v>
      </c>
      <c r="Q1599" s="334">
        <f t="shared" si="76"/>
        <v>0</v>
      </c>
      <c r="R1599" s="335" t="str">
        <f>VLOOKUP(F1599,'3-Productie normen'!A:P,16,FALSE)</f>
        <v>V</v>
      </c>
      <c r="S1599" s="335"/>
      <c r="U1599" s="336">
        <f t="shared" si="77"/>
        <v>839.59999999999991</v>
      </c>
      <c r="V1599" s="2"/>
    </row>
    <row r="1600" spans="1:22" ht="14.1" customHeight="1">
      <c r="A1600" s="75">
        <v>1600</v>
      </c>
      <c r="B1600" s="72" t="s">
        <v>48</v>
      </c>
      <c r="C1600" s="539" t="s">
        <v>266</v>
      </c>
      <c r="D1600" s="415" t="s">
        <v>2049</v>
      </c>
      <c r="E1600" s="72" t="s">
        <v>2050</v>
      </c>
      <c r="F1600" s="72" t="s">
        <v>86</v>
      </c>
      <c r="G1600" s="72" t="s">
        <v>138</v>
      </c>
      <c r="H1600" s="482" t="s">
        <v>138</v>
      </c>
      <c r="I1600" s="537">
        <v>21.4</v>
      </c>
      <c r="J1600" s="526"/>
      <c r="K1600" s="333">
        <f t="shared" si="75"/>
        <v>200</v>
      </c>
      <c r="L1600" s="534">
        <v>200</v>
      </c>
      <c r="M1600" s="540"/>
      <c r="N1600" s="247" t="e">
        <f>IF(L1600="nio",0,IF(L1600&gt;0,L1600*I1600/P1600,0))*VLOOKUP(B1600,'2-Kosten per locatie'!$A$14:$C$31,3,FALSE)</f>
        <v>#DIV/0!</v>
      </c>
      <c r="O1600" s="247">
        <f>IF(M1600&gt;0,M1600*I1600/Q1600,0)*VLOOKUP(B1600,'2-Kosten per locatie'!$A$14:$C$31,3,FALSE)</f>
        <v>0</v>
      </c>
      <c r="P1600" s="334">
        <f>IF(L1600="nio",0,IF(L1600&gt;0,VLOOKUP(F1600,'3-Productie normen'!A:O,VLOOKUP(L1600,'3-Productie normen'!$B$38:$C$48,2,FALSE),FALSE)))*J1600</f>
        <v>0</v>
      </c>
      <c r="Q1600" s="334">
        <f t="shared" si="76"/>
        <v>0</v>
      </c>
      <c r="R1600" s="335" t="str">
        <f>VLOOKUP(F1600,'3-Productie normen'!A:P,16,FALSE)</f>
        <v>V</v>
      </c>
      <c r="S1600" s="335"/>
      <c r="U1600" s="336">
        <f t="shared" si="77"/>
        <v>4280</v>
      </c>
      <c r="V1600" s="2"/>
    </row>
    <row r="1601" spans="1:22" ht="14.1" customHeight="1">
      <c r="A1601" s="75">
        <v>1601</v>
      </c>
      <c r="B1601" s="72" t="s">
        <v>48</v>
      </c>
      <c r="C1601" s="539" t="s">
        <v>266</v>
      </c>
      <c r="D1601" s="415" t="s">
        <v>2051</v>
      </c>
      <c r="E1601" s="72" t="s">
        <v>97</v>
      </c>
      <c r="F1601" s="72" t="s">
        <v>97</v>
      </c>
      <c r="G1601" s="72" t="s">
        <v>1997</v>
      </c>
      <c r="H1601" s="482" t="s">
        <v>196</v>
      </c>
      <c r="I1601" s="537">
        <v>27.94</v>
      </c>
      <c r="J1601" s="526"/>
      <c r="K1601" s="333">
        <f t="shared" ref="K1601:K1664" si="78">SUM(L1601:M1601)</f>
        <v>200</v>
      </c>
      <c r="L1601" s="534">
        <v>200</v>
      </c>
      <c r="M1601" s="540"/>
      <c r="N1601" s="247" t="e">
        <f>IF(L1601="nio",0,IF(L1601&gt;0,L1601*I1601/P1601,0))*VLOOKUP(B1601,'2-Kosten per locatie'!$A$14:$C$31,3,FALSE)</f>
        <v>#DIV/0!</v>
      </c>
      <c r="O1601" s="247">
        <f>IF(M1601&gt;0,M1601*I1601/Q1601,0)*VLOOKUP(B1601,'2-Kosten per locatie'!$A$14:$C$31,3,FALSE)</f>
        <v>0</v>
      </c>
      <c r="P1601" s="334">
        <f>IF(L1601="nio",0,IF(L1601&gt;0,VLOOKUP(F1601,'3-Productie normen'!A:O,VLOOKUP(L1601,'3-Productie normen'!$B$38:$C$48,2,FALSE),FALSE)))*J1601</f>
        <v>0</v>
      </c>
      <c r="Q1601" s="334">
        <f t="shared" ref="Q1601:Q1619" si="79">IF(M1601&gt;0,P1601*$Q$8,0)</f>
        <v>0</v>
      </c>
      <c r="R1601" s="335" t="str">
        <f>VLOOKUP(F1601,'3-Productie normen'!A:P,16,FALSE)</f>
        <v>V</v>
      </c>
      <c r="S1601" s="335"/>
      <c r="U1601" s="336">
        <f t="shared" ref="U1601:U1619" si="80">K1601*I1601</f>
        <v>5588</v>
      </c>
      <c r="V1601" s="2"/>
    </row>
    <row r="1602" spans="1:22" ht="14.1" customHeight="1">
      <c r="A1602" s="75">
        <v>1602</v>
      </c>
      <c r="B1602" s="72" t="s">
        <v>48</v>
      </c>
      <c r="C1602" s="539" t="s">
        <v>266</v>
      </c>
      <c r="D1602" s="415" t="s">
        <v>2052</v>
      </c>
      <c r="E1602" s="72" t="s">
        <v>1999</v>
      </c>
      <c r="F1602" s="300" t="s">
        <v>100</v>
      </c>
      <c r="G1602" s="72" t="s">
        <v>204</v>
      </c>
      <c r="H1602" s="482" t="s">
        <v>196</v>
      </c>
      <c r="I1602" s="537">
        <v>9.5</v>
      </c>
      <c r="J1602" s="526"/>
      <c r="K1602" s="333">
        <f t="shared" si="78"/>
        <v>0</v>
      </c>
      <c r="L1602" s="534" t="s">
        <v>147</v>
      </c>
      <c r="M1602" s="540"/>
      <c r="N1602" s="247">
        <f>IF(L1602="nio",0,IF(L1602&gt;0,L1602*I1602/P1602,0))*VLOOKUP(B1602,'2-Kosten per locatie'!$A$14:$C$31,3,FALSE)</f>
        <v>0</v>
      </c>
      <c r="O1602" s="247">
        <f>IF(M1602&gt;0,M1602*I1602/Q1602,0)*VLOOKUP(B1602,'2-Kosten per locatie'!$A$14:$C$31,3,FALSE)</f>
        <v>0</v>
      </c>
      <c r="P1602" s="334">
        <f>IF(L1602="nio",0,IF(L1602&gt;0,VLOOKUP(F1602,'3-Productie normen'!A:O,VLOOKUP(L1602,'3-Productie normen'!$B$38:$C$48,2,FALSE),FALSE)))*J1602</f>
        <v>0</v>
      </c>
      <c r="Q1602" s="334">
        <f t="shared" si="79"/>
        <v>0</v>
      </c>
      <c r="R1602" s="335" t="str">
        <f>VLOOKUP(F1602,'3-Productie normen'!A:P,16,FALSE)</f>
        <v>nvt</v>
      </c>
      <c r="S1602" s="335"/>
      <c r="U1602" s="336">
        <f t="shared" si="80"/>
        <v>0</v>
      </c>
      <c r="V1602" s="2"/>
    </row>
    <row r="1603" spans="1:22" ht="14.1" customHeight="1">
      <c r="A1603" s="75">
        <v>1603</v>
      </c>
      <c r="B1603" s="72" t="s">
        <v>48</v>
      </c>
      <c r="C1603" s="539" t="s">
        <v>266</v>
      </c>
      <c r="D1603" s="415" t="s">
        <v>2053</v>
      </c>
      <c r="E1603" s="72" t="s">
        <v>1999</v>
      </c>
      <c r="F1603" s="300" t="s">
        <v>100</v>
      </c>
      <c r="G1603" s="72" t="s">
        <v>204</v>
      </c>
      <c r="H1603" s="482" t="s">
        <v>196</v>
      </c>
      <c r="I1603" s="537">
        <v>14.07</v>
      </c>
      <c r="J1603" s="526"/>
      <c r="K1603" s="333">
        <f t="shared" si="78"/>
        <v>0</v>
      </c>
      <c r="L1603" s="534" t="s">
        <v>147</v>
      </c>
      <c r="M1603" s="540"/>
      <c r="N1603" s="247">
        <f>IF(L1603="nio",0,IF(L1603&gt;0,L1603*I1603/P1603,0))*VLOOKUP(B1603,'2-Kosten per locatie'!$A$14:$C$31,3,FALSE)</f>
        <v>0</v>
      </c>
      <c r="O1603" s="247">
        <f>IF(M1603&gt;0,M1603*I1603/Q1603,0)*VLOOKUP(B1603,'2-Kosten per locatie'!$A$14:$C$31,3,FALSE)</f>
        <v>0</v>
      </c>
      <c r="P1603" s="334">
        <f>IF(L1603="nio",0,IF(L1603&gt;0,VLOOKUP(F1603,'3-Productie normen'!A:O,VLOOKUP(L1603,'3-Productie normen'!$B$38:$C$48,2,FALSE),FALSE)))*J1603</f>
        <v>0</v>
      </c>
      <c r="Q1603" s="334">
        <f t="shared" si="79"/>
        <v>0</v>
      </c>
      <c r="R1603" s="335" t="str">
        <f>VLOOKUP(F1603,'3-Productie normen'!A:P,16,FALSE)</f>
        <v>nvt</v>
      </c>
      <c r="S1603" s="335"/>
      <c r="U1603" s="336">
        <f t="shared" si="80"/>
        <v>0</v>
      </c>
      <c r="V1603" s="2"/>
    </row>
    <row r="1604" spans="1:22" ht="14.1" customHeight="1">
      <c r="A1604" s="75">
        <v>1604</v>
      </c>
      <c r="B1604" s="72" t="s">
        <v>48</v>
      </c>
      <c r="C1604" s="539" t="s">
        <v>266</v>
      </c>
      <c r="D1604" s="415" t="s">
        <v>2054</v>
      </c>
      <c r="E1604" s="72" t="s">
        <v>1999</v>
      </c>
      <c r="F1604" s="300" t="s">
        <v>100</v>
      </c>
      <c r="G1604" s="72" t="s">
        <v>204</v>
      </c>
      <c r="H1604" s="482" t="s">
        <v>196</v>
      </c>
      <c r="I1604" s="537">
        <v>42.78</v>
      </c>
      <c r="J1604" s="526"/>
      <c r="K1604" s="333">
        <f t="shared" si="78"/>
        <v>0</v>
      </c>
      <c r="L1604" s="534" t="s">
        <v>147</v>
      </c>
      <c r="M1604" s="540"/>
      <c r="N1604" s="247">
        <f>IF(L1604="nio",0,IF(L1604&gt;0,L1604*I1604/P1604,0))*VLOOKUP(B1604,'2-Kosten per locatie'!$A$14:$C$31,3,FALSE)</f>
        <v>0</v>
      </c>
      <c r="O1604" s="247">
        <f>IF(M1604&gt;0,M1604*I1604/Q1604,0)*VLOOKUP(B1604,'2-Kosten per locatie'!$A$14:$C$31,3,FALSE)</f>
        <v>0</v>
      </c>
      <c r="P1604" s="334">
        <f>IF(L1604="nio",0,IF(L1604&gt;0,VLOOKUP(F1604,'3-Productie normen'!A:O,VLOOKUP(L1604,'3-Productie normen'!$B$38:$C$48,2,FALSE),FALSE)))*J1604</f>
        <v>0</v>
      </c>
      <c r="Q1604" s="334">
        <f t="shared" si="79"/>
        <v>0</v>
      </c>
      <c r="R1604" s="335" t="str">
        <f>VLOOKUP(F1604,'3-Productie normen'!A:P,16,FALSE)</f>
        <v>nvt</v>
      </c>
      <c r="S1604" s="335"/>
      <c r="U1604" s="336">
        <f t="shared" si="80"/>
        <v>0</v>
      </c>
      <c r="V1604" s="2"/>
    </row>
    <row r="1605" spans="1:22" ht="14.1" customHeight="1">
      <c r="A1605" s="75">
        <v>1605</v>
      </c>
      <c r="B1605" s="72" t="s">
        <v>48</v>
      </c>
      <c r="C1605" s="539" t="s">
        <v>266</v>
      </c>
      <c r="D1605" s="415" t="s">
        <v>2055</v>
      </c>
      <c r="E1605" s="72" t="s">
        <v>1999</v>
      </c>
      <c r="F1605" s="300" t="s">
        <v>100</v>
      </c>
      <c r="G1605" s="72" t="s">
        <v>204</v>
      </c>
      <c r="H1605" s="482" t="s">
        <v>196</v>
      </c>
      <c r="I1605" s="537">
        <v>24.48</v>
      </c>
      <c r="J1605" s="526"/>
      <c r="K1605" s="333">
        <f t="shared" si="78"/>
        <v>0</v>
      </c>
      <c r="L1605" s="534" t="s">
        <v>147</v>
      </c>
      <c r="M1605" s="534"/>
      <c r="N1605" s="247">
        <f>IF(L1605="nio",0,IF(L1605&gt;0,L1605*I1605/P1605,0))*VLOOKUP(B1605,'2-Kosten per locatie'!$A$14:$C$31,3,FALSE)</f>
        <v>0</v>
      </c>
      <c r="O1605" s="247">
        <f>IF(M1605&gt;0,M1605*I1605/Q1605,0)*VLOOKUP(B1605,'2-Kosten per locatie'!$A$14:$C$31,3,FALSE)</f>
        <v>0</v>
      </c>
      <c r="P1605" s="334">
        <f>IF(L1605="nio",0,IF(L1605&gt;0,VLOOKUP(F1605,'3-Productie normen'!A:O,VLOOKUP(L1605,'3-Productie normen'!$B$38:$C$48,2,FALSE),FALSE)))*J1605</f>
        <v>0</v>
      </c>
      <c r="Q1605" s="334">
        <f t="shared" si="79"/>
        <v>0</v>
      </c>
      <c r="R1605" s="335" t="str">
        <f>VLOOKUP(F1605,'3-Productie normen'!A:P,16,FALSE)</f>
        <v>nvt</v>
      </c>
      <c r="S1605" s="335"/>
      <c r="U1605" s="336">
        <f t="shared" si="80"/>
        <v>0</v>
      </c>
      <c r="V1605" s="2"/>
    </row>
    <row r="1606" spans="1:22" ht="14.1" customHeight="1">
      <c r="A1606" s="75">
        <v>1606</v>
      </c>
      <c r="B1606" s="72" t="s">
        <v>48</v>
      </c>
      <c r="C1606" s="539" t="s">
        <v>266</v>
      </c>
      <c r="D1606" s="415" t="s">
        <v>2056</v>
      </c>
      <c r="E1606" s="72" t="s">
        <v>632</v>
      </c>
      <c r="F1606" s="72" t="s">
        <v>86</v>
      </c>
      <c r="G1606" s="72" t="s">
        <v>138</v>
      </c>
      <c r="H1606" s="482" t="s">
        <v>138</v>
      </c>
      <c r="I1606" s="537">
        <v>98.88</v>
      </c>
      <c r="J1606" s="526"/>
      <c r="K1606" s="333">
        <f t="shared" si="78"/>
        <v>200</v>
      </c>
      <c r="L1606" s="534">
        <v>200</v>
      </c>
      <c r="M1606" s="534"/>
      <c r="N1606" s="247" t="e">
        <f>IF(L1606="nio",0,IF(L1606&gt;0,L1606*I1606/P1606,0))*VLOOKUP(B1606,'2-Kosten per locatie'!$A$14:$C$31,3,FALSE)</f>
        <v>#DIV/0!</v>
      </c>
      <c r="O1606" s="247">
        <f>IF(M1606&gt;0,M1606*I1606/Q1606,0)*VLOOKUP(B1606,'2-Kosten per locatie'!$A$14:$C$31,3,FALSE)</f>
        <v>0</v>
      </c>
      <c r="P1606" s="334">
        <f>IF(L1606="nio",0,IF(L1606&gt;0,VLOOKUP(F1606,'3-Productie normen'!A:O,VLOOKUP(L1606,'3-Productie normen'!$B$38:$C$48,2,FALSE),FALSE)))*J1606</f>
        <v>0</v>
      </c>
      <c r="Q1606" s="334">
        <f t="shared" si="79"/>
        <v>0</v>
      </c>
      <c r="R1606" s="335" t="str">
        <f>VLOOKUP(F1606,'3-Productie normen'!A:P,16,FALSE)</f>
        <v>V</v>
      </c>
      <c r="S1606" s="335"/>
      <c r="U1606" s="336">
        <f t="shared" si="80"/>
        <v>19776</v>
      </c>
      <c r="V1606" s="2"/>
    </row>
    <row r="1607" spans="1:22" ht="14.1" customHeight="1">
      <c r="A1607" s="75">
        <v>1607</v>
      </c>
      <c r="B1607" s="72" t="s">
        <v>48</v>
      </c>
      <c r="C1607" s="539" t="s">
        <v>266</v>
      </c>
      <c r="D1607" s="415" t="s">
        <v>2057</v>
      </c>
      <c r="E1607" s="72" t="s">
        <v>2058</v>
      </c>
      <c r="F1607" s="72" t="s">
        <v>89</v>
      </c>
      <c r="G1607" s="72" t="s">
        <v>236</v>
      </c>
      <c r="H1607" s="482" t="s">
        <v>237</v>
      </c>
      <c r="I1607" s="537">
        <v>32.32</v>
      </c>
      <c r="J1607" s="526"/>
      <c r="K1607" s="333">
        <f t="shared" si="78"/>
        <v>200</v>
      </c>
      <c r="L1607" s="534">
        <v>200</v>
      </c>
      <c r="M1607" s="540"/>
      <c r="N1607" s="247" t="e">
        <f>IF(L1607="nio",0,IF(L1607&gt;0,L1607*I1607/P1607,0))*VLOOKUP(B1607,'2-Kosten per locatie'!$A$14:$C$31,3,FALSE)</f>
        <v>#DIV/0!</v>
      </c>
      <c r="O1607" s="247">
        <f>IF(M1607&gt;0,M1607*I1607/Q1607,0)*VLOOKUP(B1607,'2-Kosten per locatie'!$A$14:$C$31,3,FALSE)</f>
        <v>0</v>
      </c>
      <c r="P1607" s="334">
        <f>IF(L1607="nio",0,IF(L1607&gt;0,VLOOKUP(F1607,'3-Productie normen'!A:O,VLOOKUP(L1607,'3-Productie normen'!$B$38:$C$48,2,FALSE),FALSE)))*J1607</f>
        <v>0</v>
      </c>
      <c r="Q1607" s="334">
        <f t="shared" si="79"/>
        <v>0</v>
      </c>
      <c r="R1607" s="335" t="str">
        <f>VLOOKUP(F1607,'3-Productie normen'!A:P,16,FALSE)</f>
        <v>L</v>
      </c>
      <c r="S1607" s="335"/>
      <c r="U1607" s="336">
        <f t="shared" si="80"/>
        <v>6464</v>
      </c>
      <c r="V1607" s="2"/>
    </row>
    <row r="1608" spans="1:22" ht="14.1" customHeight="1">
      <c r="A1608" s="75">
        <v>1608</v>
      </c>
      <c r="B1608" s="72" t="s">
        <v>48</v>
      </c>
      <c r="C1608" s="539" t="s">
        <v>266</v>
      </c>
      <c r="D1608" s="415" t="s">
        <v>2059</v>
      </c>
      <c r="E1608" s="72" t="s">
        <v>2060</v>
      </c>
      <c r="F1608" s="72" t="s">
        <v>89</v>
      </c>
      <c r="G1608" s="72" t="s">
        <v>236</v>
      </c>
      <c r="H1608" s="482" t="s">
        <v>237</v>
      </c>
      <c r="I1608" s="537">
        <v>32.130000000000003</v>
      </c>
      <c r="J1608" s="526"/>
      <c r="K1608" s="333">
        <f t="shared" si="78"/>
        <v>200</v>
      </c>
      <c r="L1608" s="534">
        <v>200</v>
      </c>
      <c r="M1608" s="540"/>
      <c r="N1608" s="247" t="e">
        <f>IF(L1608="nio",0,IF(L1608&gt;0,L1608*I1608/P1608,0))*VLOOKUP(B1608,'2-Kosten per locatie'!$A$14:$C$31,3,FALSE)</f>
        <v>#DIV/0!</v>
      </c>
      <c r="O1608" s="247">
        <f>IF(M1608&gt;0,M1608*I1608/Q1608,0)*VLOOKUP(B1608,'2-Kosten per locatie'!$A$14:$C$31,3,FALSE)</f>
        <v>0</v>
      </c>
      <c r="P1608" s="334">
        <f>IF(L1608="nio",0,IF(L1608&gt;0,VLOOKUP(F1608,'3-Productie normen'!A:O,VLOOKUP(L1608,'3-Productie normen'!$B$38:$C$48,2,FALSE),FALSE)))*J1608</f>
        <v>0</v>
      </c>
      <c r="Q1608" s="334">
        <f t="shared" si="79"/>
        <v>0</v>
      </c>
      <c r="R1608" s="335" t="str">
        <f>VLOOKUP(F1608,'3-Productie normen'!A:P,16,FALSE)</f>
        <v>L</v>
      </c>
      <c r="S1608" s="335"/>
      <c r="U1608" s="336">
        <f t="shared" si="80"/>
        <v>6426.0000000000009</v>
      </c>
      <c r="V1608" s="2"/>
    </row>
    <row r="1609" spans="1:22" ht="14.1" customHeight="1">
      <c r="A1609" s="75">
        <v>1609</v>
      </c>
      <c r="B1609" s="72" t="s">
        <v>48</v>
      </c>
      <c r="C1609" s="539" t="s">
        <v>266</v>
      </c>
      <c r="D1609" s="415" t="s">
        <v>2061</v>
      </c>
      <c r="E1609" s="72" t="s">
        <v>2062</v>
      </c>
      <c r="F1609" s="72" t="s">
        <v>89</v>
      </c>
      <c r="G1609" s="72" t="s">
        <v>236</v>
      </c>
      <c r="H1609" s="482" t="s">
        <v>237</v>
      </c>
      <c r="I1609" s="537">
        <v>32.119999999999997</v>
      </c>
      <c r="J1609" s="526"/>
      <c r="K1609" s="333">
        <f t="shared" si="78"/>
        <v>200</v>
      </c>
      <c r="L1609" s="534">
        <v>200</v>
      </c>
      <c r="M1609" s="540"/>
      <c r="N1609" s="247" t="e">
        <f>IF(L1609="nio",0,IF(L1609&gt;0,L1609*I1609/P1609,0))*VLOOKUP(B1609,'2-Kosten per locatie'!$A$14:$C$31,3,FALSE)</f>
        <v>#DIV/0!</v>
      </c>
      <c r="O1609" s="247">
        <f>IF(M1609&gt;0,M1609*I1609/Q1609,0)*VLOOKUP(B1609,'2-Kosten per locatie'!$A$14:$C$31,3,FALSE)</f>
        <v>0</v>
      </c>
      <c r="P1609" s="334">
        <f>IF(L1609="nio",0,IF(L1609&gt;0,VLOOKUP(F1609,'3-Productie normen'!A:O,VLOOKUP(L1609,'3-Productie normen'!$B$38:$C$48,2,FALSE),FALSE)))*J1609</f>
        <v>0</v>
      </c>
      <c r="Q1609" s="334">
        <f t="shared" si="79"/>
        <v>0</v>
      </c>
      <c r="R1609" s="335" t="str">
        <f>VLOOKUP(F1609,'3-Productie normen'!A:P,16,FALSE)</f>
        <v>L</v>
      </c>
      <c r="S1609" s="335"/>
      <c r="U1609" s="336">
        <f t="shared" si="80"/>
        <v>6423.9999999999991</v>
      </c>
      <c r="V1609" s="2"/>
    </row>
    <row r="1610" spans="1:22" ht="14.1" customHeight="1">
      <c r="A1610" s="75">
        <v>1610</v>
      </c>
      <c r="B1610" s="72" t="s">
        <v>48</v>
      </c>
      <c r="C1610" s="539" t="s">
        <v>266</v>
      </c>
      <c r="D1610" s="415" t="s">
        <v>2063</v>
      </c>
      <c r="E1610" s="72" t="s">
        <v>2064</v>
      </c>
      <c r="F1610" s="300" t="s">
        <v>93</v>
      </c>
      <c r="G1610" s="72" t="s">
        <v>138</v>
      </c>
      <c r="H1610" s="482" t="s">
        <v>138</v>
      </c>
      <c r="I1610" s="537">
        <v>32.39</v>
      </c>
      <c r="J1610" s="526"/>
      <c r="K1610" s="333">
        <f t="shared" si="78"/>
        <v>200</v>
      </c>
      <c r="L1610" s="534">
        <v>200</v>
      </c>
      <c r="M1610" s="540"/>
      <c r="N1610" s="247" t="e">
        <f>IF(L1610="nio",0,IF(L1610&gt;0,L1610*I1610/P1610,0))*VLOOKUP(B1610,'2-Kosten per locatie'!$A$14:$C$31,3,FALSE)</f>
        <v>#DIV/0!</v>
      </c>
      <c r="O1610" s="247">
        <f>IF(M1610&gt;0,M1610*I1610/Q1610,0)*VLOOKUP(B1610,'2-Kosten per locatie'!$A$14:$C$31,3,FALSE)</f>
        <v>0</v>
      </c>
      <c r="P1610" s="334">
        <f>IF(L1610="nio",0,IF(L1610&gt;0,VLOOKUP(F1610,'3-Productie normen'!A:O,VLOOKUP(L1610,'3-Productie normen'!$B$38:$C$48,2,FALSE),FALSE)))*J1610</f>
        <v>0</v>
      </c>
      <c r="Q1610" s="334">
        <f t="shared" si="79"/>
        <v>0</v>
      </c>
      <c r="R1610" s="335" t="str">
        <f>VLOOKUP(F1610,'3-Productie normen'!A:P,16,FALSE)</f>
        <v>L</v>
      </c>
      <c r="S1610" s="335"/>
      <c r="U1610" s="336">
        <f t="shared" si="80"/>
        <v>6478</v>
      </c>
      <c r="V1610" s="2"/>
    </row>
    <row r="1611" spans="1:22" ht="14.1" customHeight="1">
      <c r="A1611" s="75">
        <v>1611</v>
      </c>
      <c r="B1611" s="72" t="s">
        <v>48</v>
      </c>
      <c r="C1611" s="539" t="s">
        <v>266</v>
      </c>
      <c r="D1611" s="415" t="s">
        <v>2065</v>
      </c>
      <c r="E1611" s="72" t="s">
        <v>2066</v>
      </c>
      <c r="F1611" s="72" t="s">
        <v>76</v>
      </c>
      <c r="G1611" s="72" t="s">
        <v>138</v>
      </c>
      <c r="H1611" s="482" t="s">
        <v>138</v>
      </c>
      <c r="I1611" s="537">
        <v>3.21</v>
      </c>
      <c r="J1611" s="526"/>
      <c r="K1611" s="333">
        <f t="shared" si="78"/>
        <v>120</v>
      </c>
      <c r="L1611" s="534">
        <v>120</v>
      </c>
      <c r="M1611" s="540"/>
      <c r="N1611" s="247" t="e">
        <f>IF(L1611="nio",0,IF(L1611&gt;0,L1611*I1611/P1611,0))*VLOOKUP(B1611,'2-Kosten per locatie'!$A$14:$C$31,3,FALSE)</f>
        <v>#DIV/0!</v>
      </c>
      <c r="O1611" s="247">
        <f>IF(M1611&gt;0,M1611*I1611/Q1611,0)*VLOOKUP(B1611,'2-Kosten per locatie'!$A$14:$C$31,3,FALSE)</f>
        <v>0</v>
      </c>
      <c r="P1611" s="334">
        <f>IF(L1611="nio",0,IF(L1611&gt;0,VLOOKUP(F1611,'3-Productie normen'!A:O,VLOOKUP(L1611,'3-Productie normen'!$B$38:$C$48,2,FALSE),FALSE)))*J1611</f>
        <v>0</v>
      </c>
      <c r="Q1611" s="334">
        <f t="shared" si="79"/>
        <v>0</v>
      </c>
      <c r="R1611" s="335" t="str">
        <f>VLOOKUP(F1611,'3-Productie normen'!A:P,16,FALSE)</f>
        <v>B</v>
      </c>
      <c r="S1611" s="335"/>
      <c r="U1611" s="336">
        <f t="shared" si="80"/>
        <v>385.2</v>
      </c>
      <c r="V1611" s="2"/>
    </row>
    <row r="1612" spans="1:22" ht="14.1" customHeight="1">
      <c r="A1612" s="75">
        <v>1612</v>
      </c>
      <c r="B1612" s="72" t="s">
        <v>48</v>
      </c>
      <c r="C1612" s="539" t="s">
        <v>266</v>
      </c>
      <c r="D1612" s="415" t="s">
        <v>2067</v>
      </c>
      <c r="E1612" s="72" t="s">
        <v>2066</v>
      </c>
      <c r="F1612" s="72" t="s">
        <v>76</v>
      </c>
      <c r="G1612" s="72" t="s">
        <v>138</v>
      </c>
      <c r="H1612" s="482" t="s">
        <v>138</v>
      </c>
      <c r="I1612" s="537">
        <v>3.45</v>
      </c>
      <c r="J1612" s="526"/>
      <c r="K1612" s="333">
        <f t="shared" si="78"/>
        <v>120</v>
      </c>
      <c r="L1612" s="534">
        <v>120</v>
      </c>
      <c r="M1612" s="540"/>
      <c r="N1612" s="247" t="e">
        <f>IF(L1612="nio",0,IF(L1612&gt;0,L1612*I1612/P1612,0))*VLOOKUP(B1612,'2-Kosten per locatie'!$A$14:$C$31,3,FALSE)</f>
        <v>#DIV/0!</v>
      </c>
      <c r="O1612" s="247">
        <f>IF(M1612&gt;0,M1612*I1612/Q1612,0)*VLOOKUP(B1612,'2-Kosten per locatie'!$A$14:$C$31,3,FALSE)</f>
        <v>0</v>
      </c>
      <c r="P1612" s="334">
        <f>IF(L1612="nio",0,IF(L1612&gt;0,VLOOKUP(F1612,'3-Productie normen'!A:O,VLOOKUP(L1612,'3-Productie normen'!$B$38:$C$48,2,FALSE),FALSE)))*J1612</f>
        <v>0</v>
      </c>
      <c r="Q1612" s="334">
        <f t="shared" si="79"/>
        <v>0</v>
      </c>
      <c r="R1612" s="335" t="str">
        <f>VLOOKUP(F1612,'3-Productie normen'!A:P,16,FALSE)</f>
        <v>B</v>
      </c>
      <c r="S1612" s="335"/>
      <c r="U1612" s="336">
        <f t="shared" si="80"/>
        <v>414</v>
      </c>
      <c r="V1612" s="2"/>
    </row>
    <row r="1613" spans="1:22" ht="14.1" customHeight="1">
      <c r="A1613" s="75">
        <v>1613</v>
      </c>
      <c r="B1613" s="72" t="s">
        <v>48</v>
      </c>
      <c r="C1613" s="539" t="s">
        <v>266</v>
      </c>
      <c r="D1613" s="415" t="s">
        <v>2068</v>
      </c>
      <c r="E1613" s="72" t="s">
        <v>2066</v>
      </c>
      <c r="F1613" s="72" t="s">
        <v>76</v>
      </c>
      <c r="G1613" s="72" t="s">
        <v>138</v>
      </c>
      <c r="H1613" s="482" t="s">
        <v>138</v>
      </c>
      <c r="I1613" s="537">
        <v>3.45</v>
      </c>
      <c r="J1613" s="526"/>
      <c r="K1613" s="333">
        <f t="shared" si="78"/>
        <v>120</v>
      </c>
      <c r="L1613" s="534">
        <v>120</v>
      </c>
      <c r="M1613" s="540"/>
      <c r="N1613" s="247" t="e">
        <f>IF(L1613="nio",0,IF(L1613&gt;0,L1613*I1613/P1613,0))*VLOOKUP(B1613,'2-Kosten per locatie'!$A$14:$C$31,3,FALSE)</f>
        <v>#DIV/0!</v>
      </c>
      <c r="O1613" s="247">
        <f>IF(M1613&gt;0,M1613*I1613/Q1613,0)*VLOOKUP(B1613,'2-Kosten per locatie'!$A$14:$C$31,3,FALSE)</f>
        <v>0</v>
      </c>
      <c r="P1613" s="334">
        <f>IF(L1613="nio",0,IF(L1613&gt;0,VLOOKUP(F1613,'3-Productie normen'!A:O,VLOOKUP(L1613,'3-Productie normen'!$B$38:$C$48,2,FALSE),FALSE)))*J1613</f>
        <v>0</v>
      </c>
      <c r="Q1613" s="334">
        <f t="shared" si="79"/>
        <v>0</v>
      </c>
      <c r="R1613" s="335" t="str">
        <f>VLOOKUP(F1613,'3-Productie normen'!A:P,16,FALSE)</f>
        <v>B</v>
      </c>
      <c r="S1613" s="335"/>
      <c r="U1613" s="336">
        <f t="shared" si="80"/>
        <v>414</v>
      </c>
      <c r="V1613" s="2"/>
    </row>
    <row r="1614" spans="1:22" ht="14.1" customHeight="1">
      <c r="A1614" s="75">
        <v>1614</v>
      </c>
      <c r="B1614" s="72" t="s">
        <v>48</v>
      </c>
      <c r="C1614" s="539" t="s">
        <v>266</v>
      </c>
      <c r="D1614" s="415" t="s">
        <v>2069</v>
      </c>
      <c r="E1614" s="72" t="s">
        <v>2066</v>
      </c>
      <c r="F1614" s="72" t="s">
        <v>76</v>
      </c>
      <c r="G1614" s="72" t="s">
        <v>138</v>
      </c>
      <c r="H1614" s="482" t="s">
        <v>138</v>
      </c>
      <c r="I1614" s="537">
        <v>3.45</v>
      </c>
      <c r="J1614" s="526"/>
      <c r="K1614" s="333">
        <f t="shared" si="78"/>
        <v>120</v>
      </c>
      <c r="L1614" s="534">
        <v>120</v>
      </c>
      <c r="M1614" s="540"/>
      <c r="N1614" s="247" t="e">
        <f>IF(L1614="nio",0,IF(L1614&gt;0,L1614*I1614/P1614,0))*VLOOKUP(B1614,'2-Kosten per locatie'!$A$14:$C$31,3,FALSE)</f>
        <v>#DIV/0!</v>
      </c>
      <c r="O1614" s="247">
        <f>IF(M1614&gt;0,M1614*I1614/Q1614,0)*VLOOKUP(B1614,'2-Kosten per locatie'!$A$14:$C$31,3,FALSE)</f>
        <v>0</v>
      </c>
      <c r="P1614" s="334">
        <f>IF(L1614="nio",0,IF(L1614&gt;0,VLOOKUP(F1614,'3-Productie normen'!A:O,VLOOKUP(L1614,'3-Productie normen'!$B$38:$C$48,2,FALSE),FALSE)))*J1614</f>
        <v>0</v>
      </c>
      <c r="Q1614" s="334">
        <f t="shared" si="79"/>
        <v>0</v>
      </c>
      <c r="R1614" s="335" t="str">
        <f>VLOOKUP(F1614,'3-Productie normen'!A:P,16,FALSE)</f>
        <v>B</v>
      </c>
      <c r="S1614" s="335"/>
      <c r="U1614" s="336">
        <f t="shared" si="80"/>
        <v>414</v>
      </c>
      <c r="V1614" s="2"/>
    </row>
    <row r="1615" spans="1:22" ht="14.1" customHeight="1">
      <c r="A1615" s="75">
        <v>1615</v>
      </c>
      <c r="B1615" s="72" t="s">
        <v>48</v>
      </c>
      <c r="C1615" s="539" t="s">
        <v>266</v>
      </c>
      <c r="D1615" s="415" t="s">
        <v>2070</v>
      </c>
      <c r="E1615" s="72" t="s">
        <v>2066</v>
      </c>
      <c r="F1615" s="72" t="s">
        <v>76</v>
      </c>
      <c r="G1615" s="72" t="s">
        <v>138</v>
      </c>
      <c r="H1615" s="482" t="s">
        <v>138</v>
      </c>
      <c r="I1615" s="537">
        <v>3.43</v>
      </c>
      <c r="J1615" s="526"/>
      <c r="K1615" s="333">
        <f t="shared" si="78"/>
        <v>120</v>
      </c>
      <c r="L1615" s="534">
        <v>120</v>
      </c>
      <c r="M1615" s="540"/>
      <c r="N1615" s="247" t="e">
        <f>IF(L1615="nio",0,IF(L1615&gt;0,L1615*I1615/P1615,0))*VLOOKUP(B1615,'2-Kosten per locatie'!$A$14:$C$31,3,FALSE)</f>
        <v>#DIV/0!</v>
      </c>
      <c r="O1615" s="247">
        <f>IF(M1615&gt;0,M1615*I1615/Q1615,0)*VLOOKUP(B1615,'2-Kosten per locatie'!$A$14:$C$31,3,FALSE)</f>
        <v>0</v>
      </c>
      <c r="P1615" s="334">
        <f>IF(L1615="nio",0,IF(L1615&gt;0,VLOOKUP(F1615,'3-Productie normen'!A:O,VLOOKUP(L1615,'3-Productie normen'!$B$38:$C$48,2,FALSE),FALSE)))*J1615</f>
        <v>0</v>
      </c>
      <c r="Q1615" s="334">
        <f t="shared" si="79"/>
        <v>0</v>
      </c>
      <c r="R1615" s="335" t="str">
        <f>VLOOKUP(F1615,'3-Productie normen'!A:P,16,FALSE)</f>
        <v>B</v>
      </c>
      <c r="S1615" s="335"/>
      <c r="U1615" s="336">
        <f t="shared" si="80"/>
        <v>411.6</v>
      </c>
      <c r="V1615" s="2"/>
    </row>
    <row r="1616" spans="1:22" ht="14.1" customHeight="1">
      <c r="A1616" s="75">
        <v>1616</v>
      </c>
      <c r="B1616" s="72" t="s">
        <v>48</v>
      </c>
      <c r="C1616" s="539" t="s">
        <v>266</v>
      </c>
      <c r="D1616" s="415" t="s">
        <v>2071</v>
      </c>
      <c r="E1616" s="72" t="s">
        <v>2072</v>
      </c>
      <c r="F1616" s="300" t="s">
        <v>93</v>
      </c>
      <c r="G1616" s="72" t="s">
        <v>138</v>
      </c>
      <c r="H1616" s="482" t="s">
        <v>138</v>
      </c>
      <c r="I1616" s="537">
        <v>107.52</v>
      </c>
      <c r="J1616" s="526"/>
      <c r="K1616" s="333">
        <f t="shared" si="78"/>
        <v>200</v>
      </c>
      <c r="L1616" s="534">
        <v>200</v>
      </c>
      <c r="M1616" s="540"/>
      <c r="N1616" s="247" t="e">
        <f>IF(L1616="nio",0,IF(L1616&gt;0,L1616*I1616/P1616,0))*VLOOKUP(B1616,'2-Kosten per locatie'!$A$14:$C$31,3,FALSE)</f>
        <v>#DIV/0!</v>
      </c>
      <c r="O1616" s="247">
        <f>IF(M1616&gt;0,M1616*I1616/Q1616,0)*VLOOKUP(B1616,'2-Kosten per locatie'!$A$14:$C$31,3,FALSE)</f>
        <v>0</v>
      </c>
      <c r="P1616" s="334">
        <f>IF(L1616="nio",0,IF(L1616&gt;0,VLOOKUP(F1616,'3-Productie normen'!A:O,VLOOKUP(L1616,'3-Productie normen'!$B$38:$C$48,2,FALSE),FALSE)))*J1616</f>
        <v>0</v>
      </c>
      <c r="Q1616" s="334">
        <f t="shared" si="79"/>
        <v>0</v>
      </c>
      <c r="R1616" s="335" t="str">
        <f>VLOOKUP(F1616,'3-Productie normen'!A:P,16,FALSE)</f>
        <v>L</v>
      </c>
      <c r="S1616" s="335"/>
      <c r="U1616" s="336">
        <f t="shared" si="80"/>
        <v>21504</v>
      </c>
      <c r="V1616" s="2"/>
    </row>
    <row r="1617" spans="1:22" ht="14.1" customHeight="1">
      <c r="A1617" s="75">
        <v>1617</v>
      </c>
      <c r="B1617" s="72" t="s">
        <v>48</v>
      </c>
      <c r="C1617" s="539" t="s">
        <v>266</v>
      </c>
      <c r="D1617" s="415" t="s">
        <v>2073</v>
      </c>
      <c r="E1617" s="72" t="s">
        <v>2040</v>
      </c>
      <c r="F1617" s="72" t="s">
        <v>89</v>
      </c>
      <c r="G1617" s="72" t="s">
        <v>236</v>
      </c>
      <c r="H1617" s="482" t="s">
        <v>237</v>
      </c>
      <c r="I1617" s="537">
        <v>14.08</v>
      </c>
      <c r="J1617" s="526"/>
      <c r="K1617" s="333">
        <f t="shared" si="78"/>
        <v>200</v>
      </c>
      <c r="L1617" s="534">
        <v>200</v>
      </c>
      <c r="M1617" s="534"/>
      <c r="N1617" s="247" t="e">
        <f>IF(L1617="nio",0,IF(L1617&gt;0,L1617*I1617/P1617,0))*VLOOKUP(B1617,'2-Kosten per locatie'!$A$14:$C$31,3,FALSE)</f>
        <v>#DIV/0!</v>
      </c>
      <c r="O1617" s="247">
        <f>IF(M1617&gt;0,M1617*I1617/Q1617,0)*VLOOKUP(B1617,'2-Kosten per locatie'!$A$14:$C$31,3,FALSE)</f>
        <v>0</v>
      </c>
      <c r="P1617" s="334">
        <f>IF(L1617="nio",0,IF(L1617&gt;0,VLOOKUP(F1617,'3-Productie normen'!A:O,VLOOKUP(L1617,'3-Productie normen'!$B$38:$C$48,2,FALSE),FALSE)))*J1617</f>
        <v>0</v>
      </c>
      <c r="Q1617" s="334">
        <f t="shared" si="79"/>
        <v>0</v>
      </c>
      <c r="R1617" s="335" t="str">
        <f>VLOOKUP(F1617,'3-Productie normen'!A:P,16,FALSE)</f>
        <v>L</v>
      </c>
      <c r="S1617" s="335"/>
      <c r="U1617" s="336">
        <f t="shared" si="80"/>
        <v>2816</v>
      </c>
      <c r="V1617" s="2"/>
    </row>
    <row r="1618" spans="1:22" ht="14.1" customHeight="1">
      <c r="A1618" s="75">
        <v>1618</v>
      </c>
      <c r="B1618" s="72" t="s">
        <v>48</v>
      </c>
      <c r="C1618" s="539" t="s">
        <v>266</v>
      </c>
      <c r="D1618" s="415" t="s">
        <v>2074</v>
      </c>
      <c r="E1618" s="72" t="s">
        <v>2040</v>
      </c>
      <c r="F1618" s="72" t="s">
        <v>89</v>
      </c>
      <c r="G1618" s="72" t="s">
        <v>236</v>
      </c>
      <c r="H1618" s="482" t="s">
        <v>237</v>
      </c>
      <c r="I1618" s="537">
        <v>14.35</v>
      </c>
      <c r="J1618" s="526"/>
      <c r="K1618" s="333">
        <f t="shared" si="78"/>
        <v>200</v>
      </c>
      <c r="L1618" s="534">
        <v>200</v>
      </c>
      <c r="M1618" s="534"/>
      <c r="N1618" s="247" t="e">
        <f>IF(L1618="nio",0,IF(L1618&gt;0,L1618*I1618/P1618,0))*VLOOKUP(B1618,'2-Kosten per locatie'!$A$14:$C$31,3,FALSE)</f>
        <v>#DIV/0!</v>
      </c>
      <c r="O1618" s="247">
        <f>IF(M1618&gt;0,M1618*I1618/Q1618,0)*VLOOKUP(B1618,'2-Kosten per locatie'!$A$14:$C$31,3,FALSE)</f>
        <v>0</v>
      </c>
      <c r="P1618" s="334">
        <f>IF(L1618="nio",0,IF(L1618&gt;0,VLOOKUP(F1618,'3-Productie normen'!A:O,VLOOKUP(L1618,'3-Productie normen'!$B$38:$C$48,2,FALSE),FALSE)))*J1618</f>
        <v>0</v>
      </c>
      <c r="Q1618" s="334">
        <f t="shared" si="79"/>
        <v>0</v>
      </c>
      <c r="R1618" s="335" t="str">
        <f>VLOOKUP(F1618,'3-Productie normen'!A:P,16,FALSE)</f>
        <v>L</v>
      </c>
      <c r="S1618" s="335"/>
      <c r="U1618" s="336">
        <f t="shared" si="80"/>
        <v>2870</v>
      </c>
      <c r="V1618" s="2"/>
    </row>
    <row r="1619" spans="1:22" ht="14.1" customHeight="1">
      <c r="A1619" s="75">
        <v>1619</v>
      </c>
      <c r="B1619" s="72" t="s">
        <v>48</v>
      </c>
      <c r="C1619" s="539" t="s">
        <v>266</v>
      </c>
      <c r="D1619" s="415" t="s">
        <v>2075</v>
      </c>
      <c r="E1619" s="72" t="s">
        <v>2076</v>
      </c>
      <c r="F1619" s="72" t="s">
        <v>89</v>
      </c>
      <c r="G1619" s="72" t="s">
        <v>236</v>
      </c>
      <c r="H1619" s="482" t="s">
        <v>237</v>
      </c>
      <c r="I1619" s="537">
        <v>14.4</v>
      </c>
      <c r="J1619" s="526"/>
      <c r="K1619" s="333">
        <f t="shared" si="78"/>
        <v>200</v>
      </c>
      <c r="L1619" s="534">
        <v>200</v>
      </c>
      <c r="M1619" s="534"/>
      <c r="N1619" s="247" t="e">
        <f>IF(L1619="nio",0,IF(L1619&gt;0,L1619*I1619/P1619,0))*VLOOKUP(B1619,'2-Kosten per locatie'!$A$14:$C$31,3,FALSE)</f>
        <v>#DIV/0!</v>
      </c>
      <c r="O1619" s="247">
        <f>IF(M1619&gt;0,M1619*I1619/Q1619,0)*VLOOKUP(B1619,'2-Kosten per locatie'!$A$14:$C$31,3,FALSE)</f>
        <v>0</v>
      </c>
      <c r="P1619" s="334">
        <f>IF(L1619="nio",0,IF(L1619&gt;0,VLOOKUP(F1619,'3-Productie normen'!A:O,VLOOKUP(L1619,'3-Productie normen'!$B$38:$C$48,2,FALSE),FALSE)))*J1619</f>
        <v>0</v>
      </c>
      <c r="Q1619" s="334">
        <f t="shared" si="79"/>
        <v>0</v>
      </c>
      <c r="R1619" s="335" t="str">
        <f>VLOOKUP(F1619,'3-Productie normen'!A:P,16,FALSE)</f>
        <v>L</v>
      </c>
      <c r="S1619" s="335"/>
      <c r="U1619" s="336">
        <f t="shared" si="80"/>
        <v>2880</v>
      </c>
      <c r="V1619" s="2"/>
    </row>
    <row r="1620" spans="1:22" ht="14.1" customHeight="1">
      <c r="A1620" s="75">
        <v>1620</v>
      </c>
      <c r="B1620" s="72" t="s">
        <v>48</v>
      </c>
      <c r="C1620" s="539" t="s">
        <v>266</v>
      </c>
      <c r="D1620" s="415" t="s">
        <v>2077</v>
      </c>
      <c r="E1620" s="72" t="s">
        <v>2078</v>
      </c>
      <c r="F1620" s="300" t="s">
        <v>86</v>
      </c>
      <c r="G1620" s="72" t="s">
        <v>138</v>
      </c>
      <c r="H1620" s="482" t="s">
        <v>138</v>
      </c>
      <c r="I1620" s="537">
        <v>5.63</v>
      </c>
      <c r="J1620" s="526"/>
      <c r="K1620" s="333">
        <f t="shared" si="78"/>
        <v>200</v>
      </c>
      <c r="L1620" s="534">
        <v>200</v>
      </c>
      <c r="M1620" s="534"/>
      <c r="N1620" s="247" t="e">
        <f>IF(L1620="nio",0,IF(L1620&gt;0,L1620*I1620/P1620,0))*VLOOKUP(B1620,'2-Kosten per locatie'!$A$14:$C$31,3,FALSE)</f>
        <v>#DIV/0!</v>
      </c>
      <c r="O1620" s="247">
        <f>IF(M1620&gt;0,M1620*I1620/Q1620,0)*VLOOKUP(B1620,'2-Kosten per locatie'!$A$14:$C$31,3,FALSE)</f>
        <v>0</v>
      </c>
      <c r="P1620" s="334">
        <f>IF(L1620="nio",0,IF(L1620&gt;0,VLOOKUP(F1620,'3-Productie normen'!A:O,VLOOKUP(L1620,'3-Productie normen'!$B$38:$C$48,2,FALSE),FALSE)))*J1620</f>
        <v>0</v>
      </c>
      <c r="Q1620" s="334">
        <f t="shared" ref="Q1620:Q1683" si="81">IF(M1620&gt;0,P1620*$Q$8,0)</f>
        <v>0</v>
      </c>
      <c r="R1620" s="335" t="str">
        <f>VLOOKUP(F1620,'3-Productie normen'!A:P,16,FALSE)</f>
        <v>V</v>
      </c>
      <c r="S1620" s="335"/>
      <c r="U1620" s="336">
        <f t="shared" ref="U1620:U1683" si="82">K1620*I1620</f>
        <v>1126</v>
      </c>
    </row>
    <row r="1621" spans="1:22" ht="14.1" customHeight="1">
      <c r="A1621" s="75">
        <v>1621</v>
      </c>
      <c r="B1621" s="72" t="s">
        <v>48</v>
      </c>
      <c r="C1621" s="539" t="s">
        <v>266</v>
      </c>
      <c r="D1621" s="415" t="s">
        <v>2079</v>
      </c>
      <c r="E1621" s="72" t="s">
        <v>2080</v>
      </c>
      <c r="F1621" s="300" t="s">
        <v>86</v>
      </c>
      <c r="G1621" s="72" t="s">
        <v>138</v>
      </c>
      <c r="H1621" s="482" t="s">
        <v>138</v>
      </c>
      <c r="I1621" s="537">
        <v>6.41</v>
      </c>
      <c r="J1621" s="526"/>
      <c r="K1621" s="333">
        <f t="shared" si="78"/>
        <v>200</v>
      </c>
      <c r="L1621" s="534">
        <v>200</v>
      </c>
      <c r="M1621" s="534"/>
      <c r="N1621" s="247" t="e">
        <f>IF(L1621="nio",0,IF(L1621&gt;0,L1621*I1621/P1621,0))*VLOOKUP(B1621,'2-Kosten per locatie'!$A$14:$C$31,3,FALSE)</f>
        <v>#DIV/0!</v>
      </c>
      <c r="O1621" s="247">
        <f>IF(M1621&gt;0,M1621*I1621/Q1621,0)*VLOOKUP(B1621,'2-Kosten per locatie'!$A$14:$C$31,3,FALSE)</f>
        <v>0</v>
      </c>
      <c r="P1621" s="334">
        <f>IF(L1621="nio",0,IF(L1621&gt;0,VLOOKUP(F1621,'3-Productie normen'!A:O,VLOOKUP(L1621,'3-Productie normen'!$B$38:$C$48,2,FALSE),FALSE)))*J1621</f>
        <v>0</v>
      </c>
      <c r="Q1621" s="334">
        <f t="shared" si="81"/>
        <v>0</v>
      </c>
      <c r="R1621" s="335" t="str">
        <f>VLOOKUP(F1621,'3-Productie normen'!A:P,16,FALSE)</f>
        <v>V</v>
      </c>
      <c r="S1621" s="335"/>
      <c r="U1621" s="336">
        <f t="shared" si="82"/>
        <v>1282</v>
      </c>
    </row>
    <row r="1622" spans="1:22" ht="14.1" customHeight="1">
      <c r="A1622" s="75">
        <v>1622</v>
      </c>
      <c r="B1622" s="72" t="s">
        <v>48</v>
      </c>
      <c r="C1622" s="539" t="s">
        <v>266</v>
      </c>
      <c r="D1622" s="415" t="s">
        <v>2081</v>
      </c>
      <c r="E1622" s="72" t="s">
        <v>2082</v>
      </c>
      <c r="F1622" s="300" t="s">
        <v>86</v>
      </c>
      <c r="G1622" s="72" t="s">
        <v>138</v>
      </c>
      <c r="H1622" s="482" t="s">
        <v>138</v>
      </c>
      <c r="I1622" s="537">
        <v>6.41</v>
      </c>
      <c r="J1622" s="526"/>
      <c r="K1622" s="333">
        <f t="shared" si="78"/>
        <v>200</v>
      </c>
      <c r="L1622" s="534">
        <v>200</v>
      </c>
      <c r="M1622" s="534"/>
      <c r="N1622" s="247" t="e">
        <f>IF(L1622="nio",0,IF(L1622&gt;0,L1622*I1622/P1622,0))*VLOOKUP(B1622,'2-Kosten per locatie'!$A$14:$C$31,3,FALSE)</f>
        <v>#DIV/0!</v>
      </c>
      <c r="O1622" s="247">
        <f>IF(M1622&gt;0,M1622*I1622/Q1622,0)*VLOOKUP(B1622,'2-Kosten per locatie'!$A$14:$C$31,3,FALSE)</f>
        <v>0</v>
      </c>
      <c r="P1622" s="334">
        <f>IF(L1622="nio",0,IF(L1622&gt;0,VLOOKUP(F1622,'3-Productie normen'!A:O,VLOOKUP(L1622,'3-Productie normen'!$B$38:$C$48,2,FALSE),FALSE)))*J1622</f>
        <v>0</v>
      </c>
      <c r="Q1622" s="334">
        <f t="shared" si="81"/>
        <v>0</v>
      </c>
      <c r="R1622" s="335" t="str">
        <f>VLOOKUP(F1622,'3-Productie normen'!A:P,16,FALSE)</f>
        <v>V</v>
      </c>
      <c r="S1622" s="335"/>
      <c r="U1622" s="336">
        <f t="shared" si="82"/>
        <v>1282</v>
      </c>
    </row>
    <row r="1623" spans="1:22" ht="14.1" customHeight="1">
      <c r="A1623" s="75">
        <v>1623</v>
      </c>
      <c r="B1623" s="72" t="s">
        <v>48</v>
      </c>
      <c r="C1623" s="539" t="s">
        <v>266</v>
      </c>
      <c r="D1623" s="415" t="s">
        <v>2083</v>
      </c>
      <c r="E1623" s="72" t="s">
        <v>2016</v>
      </c>
      <c r="F1623" s="300" t="s">
        <v>86</v>
      </c>
      <c r="G1623" s="72" t="s">
        <v>138</v>
      </c>
      <c r="H1623" s="482" t="s">
        <v>138</v>
      </c>
      <c r="I1623" s="537">
        <v>45.81</v>
      </c>
      <c r="J1623" s="526"/>
      <c r="K1623" s="333">
        <f t="shared" si="78"/>
        <v>200</v>
      </c>
      <c r="L1623" s="534">
        <v>200</v>
      </c>
      <c r="M1623" s="534"/>
      <c r="N1623" s="247" t="e">
        <f>IF(L1623="nio",0,IF(L1623&gt;0,L1623*I1623/P1623,0))*VLOOKUP(B1623,'2-Kosten per locatie'!$A$14:$C$31,3,FALSE)</f>
        <v>#DIV/0!</v>
      </c>
      <c r="O1623" s="247">
        <f>IF(M1623&gt;0,M1623*I1623/Q1623,0)*VLOOKUP(B1623,'2-Kosten per locatie'!$A$14:$C$31,3,FALSE)</f>
        <v>0</v>
      </c>
      <c r="P1623" s="334">
        <f>IF(L1623="nio",0,IF(L1623&gt;0,VLOOKUP(F1623,'3-Productie normen'!A:O,VLOOKUP(L1623,'3-Productie normen'!$B$38:$C$48,2,FALSE),FALSE)))*J1623</f>
        <v>0</v>
      </c>
      <c r="Q1623" s="334">
        <f t="shared" si="81"/>
        <v>0</v>
      </c>
      <c r="R1623" s="335" t="str">
        <f>VLOOKUP(F1623,'3-Productie normen'!A:P,16,FALSE)</f>
        <v>V</v>
      </c>
      <c r="S1623" s="335"/>
      <c r="U1623" s="336">
        <f t="shared" si="82"/>
        <v>9162</v>
      </c>
    </row>
    <row r="1624" spans="1:22" ht="14.1" customHeight="1">
      <c r="A1624" s="75">
        <v>1624</v>
      </c>
      <c r="B1624" s="72" t="s">
        <v>48</v>
      </c>
      <c r="C1624" s="539" t="s">
        <v>508</v>
      </c>
      <c r="D1624" s="415" t="s">
        <v>2084</v>
      </c>
      <c r="E1624" s="72" t="s">
        <v>632</v>
      </c>
      <c r="F1624" s="300" t="s">
        <v>86</v>
      </c>
      <c r="G1624" s="72" t="s">
        <v>138</v>
      </c>
      <c r="H1624" s="482" t="s">
        <v>138</v>
      </c>
      <c r="I1624" s="537">
        <v>66.900000000000006</v>
      </c>
      <c r="J1624" s="526"/>
      <c r="K1624" s="333">
        <f t="shared" si="78"/>
        <v>200</v>
      </c>
      <c r="L1624" s="534">
        <v>200</v>
      </c>
      <c r="M1624" s="534"/>
      <c r="N1624" s="247" t="e">
        <f>IF(L1624="nio",0,IF(L1624&gt;0,L1624*I1624/P1624,0))*VLOOKUP(B1624,'2-Kosten per locatie'!$A$14:$C$31,3,FALSE)</f>
        <v>#DIV/0!</v>
      </c>
      <c r="O1624" s="247">
        <f>IF(M1624&gt;0,M1624*I1624/Q1624,0)*VLOOKUP(B1624,'2-Kosten per locatie'!$A$14:$C$31,3,FALSE)</f>
        <v>0</v>
      </c>
      <c r="P1624" s="334">
        <f>IF(L1624="nio",0,IF(L1624&gt;0,VLOOKUP(F1624,'3-Productie normen'!A:O,VLOOKUP(L1624,'3-Productie normen'!$B$38:$C$48,2,FALSE),FALSE)))*J1624</f>
        <v>0</v>
      </c>
      <c r="Q1624" s="334">
        <f t="shared" si="81"/>
        <v>0</v>
      </c>
      <c r="R1624" s="335" t="str">
        <f>VLOOKUP(F1624,'3-Productie normen'!A:P,16,FALSE)</f>
        <v>V</v>
      </c>
      <c r="S1624" s="335"/>
      <c r="U1624" s="336">
        <f t="shared" si="82"/>
        <v>13380.000000000002</v>
      </c>
    </row>
    <row r="1625" spans="1:22" ht="14.1" customHeight="1">
      <c r="A1625" s="75">
        <v>1625</v>
      </c>
      <c r="B1625" s="72" t="s">
        <v>48</v>
      </c>
      <c r="C1625" s="539" t="s">
        <v>508</v>
      </c>
      <c r="D1625" s="415" t="s">
        <v>2085</v>
      </c>
      <c r="E1625" s="72" t="s">
        <v>2086</v>
      </c>
      <c r="F1625" s="300" t="s">
        <v>93</v>
      </c>
      <c r="G1625" s="72" t="s">
        <v>138</v>
      </c>
      <c r="H1625" s="482" t="s">
        <v>138</v>
      </c>
      <c r="I1625" s="537">
        <v>72.03</v>
      </c>
      <c r="J1625" s="526"/>
      <c r="K1625" s="333">
        <f t="shared" si="78"/>
        <v>200</v>
      </c>
      <c r="L1625" s="534">
        <v>200</v>
      </c>
      <c r="M1625" s="534"/>
      <c r="N1625" s="247" t="e">
        <f>IF(L1625="nio",0,IF(L1625&gt;0,L1625*I1625/P1625,0))*VLOOKUP(B1625,'2-Kosten per locatie'!$A$14:$C$31,3,FALSE)</f>
        <v>#DIV/0!</v>
      </c>
      <c r="O1625" s="247">
        <f>IF(M1625&gt;0,M1625*I1625/Q1625,0)*VLOOKUP(B1625,'2-Kosten per locatie'!$A$14:$C$31,3,FALSE)</f>
        <v>0</v>
      </c>
      <c r="P1625" s="334">
        <f>IF(L1625="nio",0,IF(L1625&gt;0,VLOOKUP(F1625,'3-Productie normen'!A:O,VLOOKUP(L1625,'3-Productie normen'!$B$38:$C$48,2,FALSE),FALSE)))*J1625</f>
        <v>0</v>
      </c>
      <c r="Q1625" s="334">
        <f t="shared" si="81"/>
        <v>0</v>
      </c>
      <c r="R1625" s="335" t="str">
        <f>VLOOKUP(F1625,'3-Productie normen'!A:P,16,FALSE)</f>
        <v>L</v>
      </c>
      <c r="S1625" s="335"/>
      <c r="U1625" s="336">
        <f t="shared" si="82"/>
        <v>14406</v>
      </c>
    </row>
    <row r="1626" spans="1:22" ht="14.1" customHeight="1">
      <c r="A1626" s="75">
        <v>1626</v>
      </c>
      <c r="B1626" s="72" t="s">
        <v>48</v>
      </c>
      <c r="C1626" s="539" t="s">
        <v>508</v>
      </c>
      <c r="D1626" s="415" t="s">
        <v>2087</v>
      </c>
      <c r="E1626" s="72" t="s">
        <v>2088</v>
      </c>
      <c r="F1626" s="72" t="s">
        <v>89</v>
      </c>
      <c r="G1626" s="72" t="s">
        <v>236</v>
      </c>
      <c r="H1626" s="482" t="s">
        <v>237</v>
      </c>
      <c r="I1626" s="537">
        <v>7.59</v>
      </c>
      <c r="J1626" s="526"/>
      <c r="K1626" s="333">
        <f t="shared" si="78"/>
        <v>200</v>
      </c>
      <c r="L1626" s="534">
        <v>200</v>
      </c>
      <c r="M1626" s="534"/>
      <c r="N1626" s="247" t="e">
        <f>IF(L1626="nio",0,IF(L1626&gt;0,L1626*I1626/P1626,0))*VLOOKUP(B1626,'2-Kosten per locatie'!$A$14:$C$31,3,FALSE)</f>
        <v>#DIV/0!</v>
      </c>
      <c r="O1626" s="247">
        <f>IF(M1626&gt;0,M1626*I1626/Q1626,0)*VLOOKUP(B1626,'2-Kosten per locatie'!$A$14:$C$31,3,FALSE)</f>
        <v>0</v>
      </c>
      <c r="P1626" s="334">
        <f>IF(L1626="nio",0,IF(L1626&gt;0,VLOOKUP(F1626,'3-Productie normen'!A:O,VLOOKUP(L1626,'3-Productie normen'!$B$38:$C$48,2,FALSE),FALSE)))*J1626</f>
        <v>0</v>
      </c>
      <c r="Q1626" s="334">
        <f t="shared" si="81"/>
        <v>0</v>
      </c>
      <c r="R1626" s="335" t="str">
        <f>VLOOKUP(F1626,'3-Productie normen'!A:P,16,FALSE)</f>
        <v>L</v>
      </c>
      <c r="S1626" s="335"/>
      <c r="U1626" s="336">
        <f t="shared" si="82"/>
        <v>1518</v>
      </c>
    </row>
    <row r="1627" spans="1:22" ht="14.1" customHeight="1">
      <c r="A1627" s="75">
        <v>1627</v>
      </c>
      <c r="B1627" s="72" t="s">
        <v>48</v>
      </c>
      <c r="C1627" s="539" t="s">
        <v>508</v>
      </c>
      <c r="D1627" s="415" t="s">
        <v>2089</v>
      </c>
      <c r="E1627" s="72" t="s">
        <v>2088</v>
      </c>
      <c r="F1627" s="72" t="s">
        <v>89</v>
      </c>
      <c r="G1627" s="72" t="s">
        <v>236</v>
      </c>
      <c r="H1627" s="482" t="s">
        <v>237</v>
      </c>
      <c r="I1627" s="537">
        <v>7.47</v>
      </c>
      <c r="J1627" s="526"/>
      <c r="K1627" s="333">
        <f t="shared" si="78"/>
        <v>200</v>
      </c>
      <c r="L1627" s="534">
        <v>200</v>
      </c>
      <c r="M1627" s="534"/>
      <c r="N1627" s="247" t="e">
        <f>IF(L1627="nio",0,IF(L1627&gt;0,L1627*I1627/P1627,0))*VLOOKUP(B1627,'2-Kosten per locatie'!$A$14:$C$31,3,FALSE)</f>
        <v>#DIV/0!</v>
      </c>
      <c r="O1627" s="247">
        <f>IF(M1627&gt;0,M1627*I1627/Q1627,0)*VLOOKUP(B1627,'2-Kosten per locatie'!$A$14:$C$31,3,FALSE)</f>
        <v>0</v>
      </c>
      <c r="P1627" s="334">
        <f>IF(L1627="nio",0,IF(L1627&gt;0,VLOOKUP(F1627,'3-Productie normen'!A:O,VLOOKUP(L1627,'3-Productie normen'!$B$38:$C$48,2,FALSE),FALSE)))*J1627</f>
        <v>0</v>
      </c>
      <c r="Q1627" s="334">
        <f t="shared" si="81"/>
        <v>0</v>
      </c>
      <c r="R1627" s="335" t="str">
        <f>VLOOKUP(F1627,'3-Productie normen'!A:P,16,FALSE)</f>
        <v>L</v>
      </c>
      <c r="S1627" s="335"/>
      <c r="U1627" s="336">
        <f t="shared" si="82"/>
        <v>1494</v>
      </c>
    </row>
    <row r="1628" spans="1:22" ht="14.1" customHeight="1">
      <c r="A1628" s="75">
        <v>1628</v>
      </c>
      <c r="B1628" s="72" t="s">
        <v>48</v>
      </c>
      <c r="C1628" s="539" t="s">
        <v>508</v>
      </c>
      <c r="D1628" s="415" t="s">
        <v>2090</v>
      </c>
      <c r="E1628" s="72" t="s">
        <v>2091</v>
      </c>
      <c r="F1628" s="300" t="s">
        <v>92</v>
      </c>
      <c r="G1628" s="72" t="s">
        <v>138</v>
      </c>
      <c r="H1628" s="482" t="s">
        <v>138</v>
      </c>
      <c r="I1628" s="537">
        <v>4.78</v>
      </c>
      <c r="J1628" s="526"/>
      <c r="K1628" s="333">
        <f t="shared" si="78"/>
        <v>40</v>
      </c>
      <c r="L1628" s="534">
        <v>40</v>
      </c>
      <c r="M1628" s="534"/>
      <c r="N1628" s="247" t="e">
        <f>IF(L1628="nio",0,IF(L1628&gt;0,L1628*I1628/P1628,0))*VLOOKUP(B1628,'2-Kosten per locatie'!$A$14:$C$31,3,FALSE)</f>
        <v>#DIV/0!</v>
      </c>
      <c r="O1628" s="247">
        <f>IF(M1628&gt;0,M1628*I1628/Q1628,0)*VLOOKUP(B1628,'2-Kosten per locatie'!$A$14:$C$31,3,FALSE)</f>
        <v>0</v>
      </c>
      <c r="P1628" s="334">
        <f>IF(L1628="nio",0,IF(L1628&gt;0,VLOOKUP(F1628,'3-Productie normen'!A:O,VLOOKUP(L1628,'3-Productie normen'!$B$38:$C$48,2,FALSE),FALSE)))*J1628</f>
        <v>0</v>
      </c>
      <c r="Q1628" s="334">
        <f t="shared" si="81"/>
        <v>0</v>
      </c>
      <c r="R1628" s="335" t="str">
        <f>VLOOKUP(F1628,'3-Productie normen'!A:P,16,FALSE)</f>
        <v>V</v>
      </c>
      <c r="S1628" s="335"/>
      <c r="U1628" s="336">
        <f t="shared" si="82"/>
        <v>191.20000000000002</v>
      </c>
    </row>
    <row r="1629" spans="1:22" ht="14.1" customHeight="1">
      <c r="A1629" s="75">
        <v>1629</v>
      </c>
      <c r="B1629" s="72" t="s">
        <v>48</v>
      </c>
      <c r="C1629" s="539" t="s">
        <v>508</v>
      </c>
      <c r="D1629" s="415" t="s">
        <v>2092</v>
      </c>
      <c r="E1629" s="72" t="s">
        <v>1972</v>
      </c>
      <c r="F1629" s="300" t="s">
        <v>95</v>
      </c>
      <c r="G1629" s="72" t="s">
        <v>186</v>
      </c>
      <c r="H1629" s="482" t="s">
        <v>187</v>
      </c>
      <c r="I1629" s="537">
        <v>12.56</v>
      </c>
      <c r="J1629" s="526"/>
      <c r="K1629" s="333">
        <f t="shared" si="78"/>
        <v>400</v>
      </c>
      <c r="L1629" s="534">
        <v>200</v>
      </c>
      <c r="M1629" s="534">
        <v>200</v>
      </c>
      <c r="N1629" s="247" t="e">
        <f>IF(L1629="nio",0,IF(L1629&gt;0,L1629*I1629/P1629,0))*VLOOKUP(B1629,'2-Kosten per locatie'!$A$14:$C$31,3,FALSE)</f>
        <v>#DIV/0!</v>
      </c>
      <c r="O1629" s="247" t="e">
        <f>IF(M1629&gt;0,M1629*I1629/Q1629,0)*VLOOKUP(B1629,'2-Kosten per locatie'!$A$14:$C$31,3,FALSE)</f>
        <v>#DIV/0!</v>
      </c>
      <c r="P1629" s="334">
        <f>IF(L1629="nio",0,IF(L1629&gt;0,VLOOKUP(F1629,'3-Productie normen'!A:O,VLOOKUP(L1629,'3-Productie normen'!$B$38:$C$48,2,FALSE),FALSE)))*J1629</f>
        <v>0</v>
      </c>
      <c r="Q1629" s="334">
        <f t="shared" si="81"/>
        <v>0</v>
      </c>
      <c r="R1629" s="335" t="str">
        <f>VLOOKUP(F1629,'3-Productie normen'!A:P,16,FALSE)</f>
        <v>S</v>
      </c>
      <c r="S1629" s="335"/>
      <c r="U1629" s="336">
        <f t="shared" si="82"/>
        <v>5024</v>
      </c>
    </row>
    <row r="1630" spans="1:22" ht="14.1" customHeight="1">
      <c r="A1630" s="75">
        <v>1630</v>
      </c>
      <c r="B1630" s="72" t="s">
        <v>48</v>
      </c>
      <c r="C1630" s="539" t="s">
        <v>508</v>
      </c>
      <c r="D1630" s="415" t="s">
        <v>2093</v>
      </c>
      <c r="E1630" s="72" t="s">
        <v>1972</v>
      </c>
      <c r="F1630" s="300" t="s">
        <v>95</v>
      </c>
      <c r="G1630" s="72" t="s">
        <v>207</v>
      </c>
      <c r="H1630" s="482" t="s">
        <v>187</v>
      </c>
      <c r="I1630" s="537">
        <v>11.62</v>
      </c>
      <c r="J1630" s="526"/>
      <c r="K1630" s="333">
        <f t="shared" si="78"/>
        <v>400</v>
      </c>
      <c r="L1630" s="534">
        <v>200</v>
      </c>
      <c r="M1630" s="534">
        <v>200</v>
      </c>
      <c r="N1630" s="247" t="e">
        <f>IF(L1630="nio",0,IF(L1630&gt;0,L1630*I1630/P1630,0))*VLOOKUP(B1630,'2-Kosten per locatie'!$A$14:$C$31,3,FALSE)</f>
        <v>#DIV/0!</v>
      </c>
      <c r="O1630" s="247" t="e">
        <f>IF(M1630&gt;0,M1630*I1630/Q1630,0)*VLOOKUP(B1630,'2-Kosten per locatie'!$A$14:$C$31,3,FALSE)</f>
        <v>#DIV/0!</v>
      </c>
      <c r="P1630" s="334">
        <f>IF(L1630="nio",0,IF(L1630&gt;0,VLOOKUP(F1630,'3-Productie normen'!A:O,VLOOKUP(L1630,'3-Productie normen'!$B$38:$C$48,2,FALSE),FALSE)))*J1630</f>
        <v>0</v>
      </c>
      <c r="Q1630" s="334">
        <f t="shared" si="81"/>
        <v>0</v>
      </c>
      <c r="R1630" s="335" t="str">
        <f>VLOOKUP(F1630,'3-Productie normen'!A:P,16,FALSE)</f>
        <v>S</v>
      </c>
      <c r="S1630" s="335"/>
      <c r="U1630" s="336">
        <f t="shared" si="82"/>
        <v>4648</v>
      </c>
    </row>
    <row r="1631" spans="1:22" ht="14.1" customHeight="1">
      <c r="A1631" s="75">
        <v>1631</v>
      </c>
      <c r="B1631" s="72" t="s">
        <v>48</v>
      </c>
      <c r="C1631" s="539" t="s">
        <v>508</v>
      </c>
      <c r="D1631" s="415" t="s">
        <v>2094</v>
      </c>
      <c r="E1631" s="72" t="s">
        <v>632</v>
      </c>
      <c r="F1631" s="300" t="s">
        <v>86</v>
      </c>
      <c r="G1631" s="72" t="s">
        <v>138</v>
      </c>
      <c r="H1631" s="482" t="s">
        <v>138</v>
      </c>
      <c r="I1631" s="537">
        <v>34.01</v>
      </c>
      <c r="J1631" s="526"/>
      <c r="K1631" s="333">
        <f t="shared" si="78"/>
        <v>200</v>
      </c>
      <c r="L1631" s="534">
        <v>200</v>
      </c>
      <c r="M1631" s="534"/>
      <c r="N1631" s="247" t="e">
        <f>IF(L1631="nio",0,IF(L1631&gt;0,L1631*I1631/P1631,0))*VLOOKUP(B1631,'2-Kosten per locatie'!$A$14:$C$31,3,FALSE)</f>
        <v>#DIV/0!</v>
      </c>
      <c r="O1631" s="247">
        <f>IF(M1631&gt;0,M1631*I1631/Q1631,0)*VLOOKUP(B1631,'2-Kosten per locatie'!$A$14:$C$31,3,FALSE)</f>
        <v>0</v>
      </c>
      <c r="P1631" s="334">
        <f>IF(L1631="nio",0,IF(L1631&gt;0,VLOOKUP(F1631,'3-Productie normen'!A:O,VLOOKUP(L1631,'3-Productie normen'!$B$38:$C$48,2,FALSE),FALSE)))*J1631</f>
        <v>0</v>
      </c>
      <c r="Q1631" s="334">
        <f t="shared" si="81"/>
        <v>0</v>
      </c>
      <c r="R1631" s="335" t="str">
        <f>VLOOKUP(F1631,'3-Productie normen'!A:P,16,FALSE)</f>
        <v>V</v>
      </c>
      <c r="S1631" s="335"/>
      <c r="U1631" s="336">
        <f t="shared" si="82"/>
        <v>6802</v>
      </c>
    </row>
    <row r="1632" spans="1:22" ht="14.1" customHeight="1">
      <c r="A1632" s="75">
        <v>1632</v>
      </c>
      <c r="B1632" s="72" t="s">
        <v>48</v>
      </c>
      <c r="C1632" s="539" t="s">
        <v>508</v>
      </c>
      <c r="D1632" s="415" t="s">
        <v>2095</v>
      </c>
      <c r="E1632" s="72" t="s">
        <v>1978</v>
      </c>
      <c r="F1632" s="300" t="s">
        <v>95</v>
      </c>
      <c r="G1632" s="72" t="s">
        <v>207</v>
      </c>
      <c r="H1632" s="482" t="s">
        <v>187</v>
      </c>
      <c r="I1632" s="537">
        <v>11.72</v>
      </c>
      <c r="J1632" s="526"/>
      <c r="K1632" s="333">
        <f t="shared" si="78"/>
        <v>400</v>
      </c>
      <c r="L1632" s="534">
        <v>200</v>
      </c>
      <c r="M1632" s="534">
        <v>200</v>
      </c>
      <c r="N1632" s="247" t="e">
        <f>IF(L1632="nio",0,IF(L1632&gt;0,L1632*I1632/P1632,0))*VLOOKUP(B1632,'2-Kosten per locatie'!$A$14:$C$31,3,FALSE)</f>
        <v>#DIV/0!</v>
      </c>
      <c r="O1632" s="247" t="e">
        <f>IF(M1632&gt;0,M1632*I1632/Q1632,0)*VLOOKUP(B1632,'2-Kosten per locatie'!$A$14:$C$31,3,FALSE)</f>
        <v>#DIV/0!</v>
      </c>
      <c r="P1632" s="334">
        <f>IF(L1632="nio",0,IF(L1632&gt;0,VLOOKUP(F1632,'3-Productie normen'!A:O,VLOOKUP(L1632,'3-Productie normen'!$B$38:$C$48,2,FALSE),FALSE)))*J1632</f>
        <v>0</v>
      </c>
      <c r="Q1632" s="334">
        <f t="shared" si="81"/>
        <v>0</v>
      </c>
      <c r="R1632" s="335" t="str">
        <f>VLOOKUP(F1632,'3-Productie normen'!A:P,16,FALSE)</f>
        <v>S</v>
      </c>
      <c r="S1632" s="335"/>
      <c r="U1632" s="336">
        <f t="shared" si="82"/>
        <v>4688</v>
      </c>
    </row>
    <row r="1633" spans="1:21" ht="14.1" customHeight="1">
      <c r="A1633" s="75">
        <v>1633</v>
      </c>
      <c r="B1633" s="72" t="s">
        <v>48</v>
      </c>
      <c r="C1633" s="539" t="s">
        <v>508</v>
      </c>
      <c r="D1633" s="415" t="s">
        <v>2096</v>
      </c>
      <c r="E1633" s="72" t="s">
        <v>1970</v>
      </c>
      <c r="F1633" s="300" t="s">
        <v>100</v>
      </c>
      <c r="G1633" s="72" t="s">
        <v>186</v>
      </c>
      <c r="H1633" s="482" t="s">
        <v>196</v>
      </c>
      <c r="I1633" s="537">
        <v>5.05</v>
      </c>
      <c r="J1633" s="526"/>
      <c r="K1633" s="333">
        <f t="shared" si="78"/>
        <v>0</v>
      </c>
      <c r="L1633" s="534" t="s">
        <v>147</v>
      </c>
      <c r="M1633" s="534"/>
      <c r="N1633" s="247">
        <f>IF(L1633="nio",0,IF(L1633&gt;0,L1633*I1633/P1633,0))*VLOOKUP(B1633,'2-Kosten per locatie'!$A$14:$C$31,3,FALSE)</f>
        <v>0</v>
      </c>
      <c r="O1633" s="247">
        <f>IF(M1633&gt;0,M1633*I1633/Q1633,0)*VLOOKUP(B1633,'2-Kosten per locatie'!$A$14:$C$31,3,FALSE)</f>
        <v>0</v>
      </c>
      <c r="P1633" s="334">
        <f>IF(L1633="nio",0,IF(L1633&gt;0,VLOOKUP(F1633,'3-Productie normen'!A:O,VLOOKUP(L1633,'3-Productie normen'!$B$38:$C$48,2,FALSE),FALSE)))*J1633</f>
        <v>0</v>
      </c>
      <c r="Q1633" s="334">
        <f t="shared" si="81"/>
        <v>0</v>
      </c>
      <c r="R1633" s="335" t="str">
        <f>VLOOKUP(F1633,'3-Productie normen'!A:P,16,FALSE)</f>
        <v>nvt</v>
      </c>
      <c r="S1633" s="335"/>
      <c r="U1633" s="336">
        <f t="shared" si="82"/>
        <v>0</v>
      </c>
    </row>
    <row r="1634" spans="1:21" ht="14.1" customHeight="1">
      <c r="A1634" s="75">
        <v>1634</v>
      </c>
      <c r="B1634" s="72" t="s">
        <v>48</v>
      </c>
      <c r="C1634" s="539" t="s">
        <v>508</v>
      </c>
      <c r="D1634" s="415" t="s">
        <v>2097</v>
      </c>
      <c r="E1634" s="72" t="s">
        <v>2098</v>
      </c>
      <c r="F1634" s="300" t="s">
        <v>93</v>
      </c>
      <c r="G1634" s="72" t="s">
        <v>138</v>
      </c>
      <c r="H1634" s="482" t="s">
        <v>138</v>
      </c>
      <c r="I1634" s="537">
        <v>90.33</v>
      </c>
      <c r="J1634" s="526"/>
      <c r="K1634" s="333">
        <f t="shared" si="78"/>
        <v>200</v>
      </c>
      <c r="L1634" s="534">
        <v>200</v>
      </c>
      <c r="M1634" s="534"/>
      <c r="N1634" s="247" t="e">
        <f>IF(L1634="nio",0,IF(L1634&gt;0,L1634*I1634/P1634,0))*VLOOKUP(B1634,'2-Kosten per locatie'!$A$14:$C$31,3,FALSE)</f>
        <v>#DIV/0!</v>
      </c>
      <c r="O1634" s="247">
        <f>IF(M1634&gt;0,M1634*I1634/Q1634,0)*VLOOKUP(B1634,'2-Kosten per locatie'!$A$14:$C$31,3,FALSE)</f>
        <v>0</v>
      </c>
      <c r="P1634" s="334">
        <f>IF(L1634="nio",0,IF(L1634&gt;0,VLOOKUP(F1634,'3-Productie normen'!A:O,VLOOKUP(L1634,'3-Productie normen'!$B$38:$C$48,2,FALSE),FALSE)))*J1634</f>
        <v>0</v>
      </c>
      <c r="Q1634" s="334">
        <f t="shared" si="81"/>
        <v>0</v>
      </c>
      <c r="R1634" s="335" t="str">
        <f>VLOOKUP(F1634,'3-Productie normen'!A:P,16,FALSE)</f>
        <v>L</v>
      </c>
      <c r="S1634" s="335"/>
      <c r="U1634" s="336">
        <f t="shared" si="82"/>
        <v>18066</v>
      </c>
    </row>
    <row r="1635" spans="1:21" ht="14.1" customHeight="1">
      <c r="A1635" s="75">
        <v>1635</v>
      </c>
      <c r="B1635" s="72" t="s">
        <v>48</v>
      </c>
      <c r="C1635" s="539" t="s">
        <v>508</v>
      </c>
      <c r="D1635" s="415" t="s">
        <v>2099</v>
      </c>
      <c r="E1635" s="72" t="s">
        <v>2100</v>
      </c>
      <c r="F1635" s="300" t="s">
        <v>93</v>
      </c>
      <c r="G1635" s="72" t="s">
        <v>138</v>
      </c>
      <c r="H1635" s="482" t="s">
        <v>138</v>
      </c>
      <c r="I1635" s="537">
        <v>58.13</v>
      </c>
      <c r="J1635" s="526"/>
      <c r="K1635" s="333">
        <f t="shared" si="78"/>
        <v>200</v>
      </c>
      <c r="L1635" s="534">
        <v>200</v>
      </c>
      <c r="M1635" s="534"/>
      <c r="N1635" s="247" t="e">
        <f>IF(L1635="nio",0,IF(L1635&gt;0,L1635*I1635/P1635,0))*VLOOKUP(B1635,'2-Kosten per locatie'!$A$14:$C$31,3,FALSE)</f>
        <v>#DIV/0!</v>
      </c>
      <c r="O1635" s="247">
        <f>IF(M1635&gt;0,M1635*I1635/Q1635,0)*VLOOKUP(B1635,'2-Kosten per locatie'!$A$14:$C$31,3,FALSE)</f>
        <v>0</v>
      </c>
      <c r="P1635" s="334">
        <f>IF(L1635="nio",0,IF(L1635&gt;0,VLOOKUP(F1635,'3-Productie normen'!A:O,VLOOKUP(L1635,'3-Productie normen'!$B$38:$C$48,2,FALSE),FALSE)))*J1635</f>
        <v>0</v>
      </c>
      <c r="Q1635" s="334">
        <f t="shared" si="81"/>
        <v>0</v>
      </c>
      <c r="R1635" s="335" t="str">
        <f>VLOOKUP(F1635,'3-Productie normen'!A:P,16,FALSE)</f>
        <v>L</v>
      </c>
      <c r="S1635" s="335"/>
      <c r="U1635" s="336">
        <f t="shared" si="82"/>
        <v>11626</v>
      </c>
    </row>
    <row r="1636" spans="1:21" ht="14.1" customHeight="1">
      <c r="A1636" s="75">
        <v>1636</v>
      </c>
      <c r="B1636" s="72" t="s">
        <v>48</v>
      </c>
      <c r="C1636" s="539" t="s">
        <v>508</v>
      </c>
      <c r="D1636" s="415" t="s">
        <v>2101</v>
      </c>
      <c r="E1636" s="72" t="s">
        <v>2102</v>
      </c>
      <c r="F1636" s="300" t="s">
        <v>93</v>
      </c>
      <c r="G1636" s="72" t="s">
        <v>138</v>
      </c>
      <c r="H1636" s="482" t="s">
        <v>138</v>
      </c>
      <c r="I1636" s="537">
        <v>78.2</v>
      </c>
      <c r="J1636" s="526"/>
      <c r="K1636" s="333">
        <f t="shared" si="78"/>
        <v>200</v>
      </c>
      <c r="L1636" s="534">
        <v>200</v>
      </c>
      <c r="M1636" s="534"/>
      <c r="N1636" s="247" t="e">
        <f>IF(L1636="nio",0,IF(L1636&gt;0,L1636*I1636/P1636,0))*VLOOKUP(B1636,'2-Kosten per locatie'!$A$14:$C$31,3,FALSE)</f>
        <v>#DIV/0!</v>
      </c>
      <c r="O1636" s="247">
        <f>IF(M1636&gt;0,M1636*I1636/Q1636,0)*VLOOKUP(B1636,'2-Kosten per locatie'!$A$14:$C$31,3,FALSE)</f>
        <v>0</v>
      </c>
      <c r="P1636" s="334">
        <f>IF(L1636="nio",0,IF(L1636&gt;0,VLOOKUP(F1636,'3-Productie normen'!A:O,VLOOKUP(L1636,'3-Productie normen'!$B$38:$C$48,2,FALSE),FALSE)))*J1636</f>
        <v>0</v>
      </c>
      <c r="Q1636" s="334">
        <f t="shared" si="81"/>
        <v>0</v>
      </c>
      <c r="R1636" s="335" t="str">
        <f>VLOOKUP(F1636,'3-Productie normen'!A:P,16,FALSE)</f>
        <v>L</v>
      </c>
      <c r="S1636" s="335"/>
      <c r="U1636" s="336">
        <f t="shared" si="82"/>
        <v>15640</v>
      </c>
    </row>
    <row r="1637" spans="1:21" ht="14.1" customHeight="1">
      <c r="A1637" s="75">
        <v>1637</v>
      </c>
      <c r="B1637" s="72" t="s">
        <v>48</v>
      </c>
      <c r="C1637" s="539" t="s">
        <v>508</v>
      </c>
      <c r="D1637" s="415" t="s">
        <v>2103</v>
      </c>
      <c r="E1637" s="72" t="s">
        <v>2104</v>
      </c>
      <c r="F1637" s="300" t="s">
        <v>93</v>
      </c>
      <c r="G1637" s="72" t="s">
        <v>138</v>
      </c>
      <c r="H1637" s="482" t="s">
        <v>138</v>
      </c>
      <c r="I1637" s="537">
        <v>81.84</v>
      </c>
      <c r="J1637" s="526"/>
      <c r="K1637" s="333">
        <f t="shared" si="78"/>
        <v>200</v>
      </c>
      <c r="L1637" s="534">
        <v>200</v>
      </c>
      <c r="M1637" s="534"/>
      <c r="N1637" s="247" t="e">
        <f>IF(L1637="nio",0,IF(L1637&gt;0,L1637*I1637/P1637,0))*VLOOKUP(B1637,'2-Kosten per locatie'!$A$14:$C$31,3,FALSE)</f>
        <v>#DIV/0!</v>
      </c>
      <c r="O1637" s="247">
        <f>IF(M1637&gt;0,M1637*I1637/Q1637,0)*VLOOKUP(B1637,'2-Kosten per locatie'!$A$14:$C$31,3,FALSE)</f>
        <v>0</v>
      </c>
      <c r="P1637" s="334">
        <f>IF(L1637="nio",0,IF(L1637&gt;0,VLOOKUP(F1637,'3-Productie normen'!A:O,VLOOKUP(L1637,'3-Productie normen'!$B$38:$C$48,2,FALSE),FALSE)))*J1637</f>
        <v>0</v>
      </c>
      <c r="Q1637" s="334">
        <f t="shared" si="81"/>
        <v>0</v>
      </c>
      <c r="R1637" s="335" t="str">
        <f>VLOOKUP(F1637,'3-Productie normen'!A:P,16,FALSE)</f>
        <v>L</v>
      </c>
      <c r="S1637" s="335"/>
      <c r="U1637" s="336">
        <f t="shared" si="82"/>
        <v>16368</v>
      </c>
    </row>
    <row r="1638" spans="1:21" ht="14.1" customHeight="1">
      <c r="A1638" s="75">
        <v>1638</v>
      </c>
      <c r="B1638" s="72" t="s">
        <v>48</v>
      </c>
      <c r="C1638" s="539" t="s">
        <v>508</v>
      </c>
      <c r="D1638" s="415" t="s">
        <v>2105</v>
      </c>
      <c r="E1638" s="72" t="s">
        <v>2106</v>
      </c>
      <c r="F1638" s="300" t="s">
        <v>93</v>
      </c>
      <c r="G1638" s="72" t="s">
        <v>138</v>
      </c>
      <c r="H1638" s="482" t="s">
        <v>138</v>
      </c>
      <c r="I1638" s="537">
        <v>25.56</v>
      </c>
      <c r="J1638" s="526"/>
      <c r="K1638" s="333">
        <f t="shared" si="78"/>
        <v>200</v>
      </c>
      <c r="L1638" s="534">
        <v>200</v>
      </c>
      <c r="M1638" s="534"/>
      <c r="N1638" s="247" t="e">
        <f>IF(L1638="nio",0,IF(L1638&gt;0,L1638*I1638/P1638,0))*VLOOKUP(B1638,'2-Kosten per locatie'!$A$14:$C$31,3,FALSE)</f>
        <v>#DIV/0!</v>
      </c>
      <c r="O1638" s="247">
        <f>IF(M1638&gt;0,M1638*I1638/Q1638,0)*VLOOKUP(B1638,'2-Kosten per locatie'!$A$14:$C$31,3,FALSE)</f>
        <v>0</v>
      </c>
      <c r="P1638" s="334">
        <f>IF(L1638="nio",0,IF(L1638&gt;0,VLOOKUP(F1638,'3-Productie normen'!A:O,VLOOKUP(L1638,'3-Productie normen'!$B$38:$C$48,2,FALSE),FALSE)))*J1638</f>
        <v>0</v>
      </c>
      <c r="Q1638" s="334">
        <f t="shared" si="81"/>
        <v>0</v>
      </c>
      <c r="R1638" s="335" t="str">
        <f>VLOOKUP(F1638,'3-Productie normen'!A:P,16,FALSE)</f>
        <v>L</v>
      </c>
      <c r="S1638" s="335"/>
      <c r="U1638" s="336">
        <f t="shared" si="82"/>
        <v>5112</v>
      </c>
    </row>
    <row r="1639" spans="1:21" ht="14.1" customHeight="1">
      <c r="A1639" s="75">
        <v>1639</v>
      </c>
      <c r="B1639" s="72" t="s">
        <v>48</v>
      </c>
      <c r="C1639" s="539" t="s">
        <v>508</v>
      </c>
      <c r="D1639" s="415" t="s">
        <v>2107</v>
      </c>
      <c r="E1639" s="72" t="s">
        <v>2108</v>
      </c>
      <c r="F1639" s="72" t="s">
        <v>89</v>
      </c>
      <c r="G1639" s="72" t="s">
        <v>236</v>
      </c>
      <c r="H1639" s="482" t="s">
        <v>237</v>
      </c>
      <c r="I1639" s="537">
        <v>5.44</v>
      </c>
      <c r="J1639" s="526"/>
      <c r="K1639" s="333">
        <f t="shared" si="78"/>
        <v>200</v>
      </c>
      <c r="L1639" s="534">
        <v>200</v>
      </c>
      <c r="M1639" s="534"/>
      <c r="N1639" s="247" t="e">
        <f>IF(L1639="nio",0,IF(L1639&gt;0,L1639*I1639/P1639,0))*VLOOKUP(B1639,'2-Kosten per locatie'!$A$14:$C$31,3,FALSE)</f>
        <v>#DIV/0!</v>
      </c>
      <c r="O1639" s="247">
        <f>IF(M1639&gt;0,M1639*I1639/Q1639,0)*VLOOKUP(B1639,'2-Kosten per locatie'!$A$14:$C$31,3,FALSE)</f>
        <v>0</v>
      </c>
      <c r="P1639" s="334">
        <f>IF(L1639="nio",0,IF(L1639&gt;0,VLOOKUP(F1639,'3-Productie normen'!A:O,VLOOKUP(L1639,'3-Productie normen'!$B$38:$C$48,2,FALSE),FALSE)))*J1639</f>
        <v>0</v>
      </c>
      <c r="Q1639" s="334">
        <f t="shared" si="81"/>
        <v>0</v>
      </c>
      <c r="R1639" s="335" t="str">
        <f>VLOOKUP(F1639,'3-Productie normen'!A:P,16,FALSE)</f>
        <v>L</v>
      </c>
      <c r="S1639" s="335"/>
      <c r="U1639" s="336">
        <f t="shared" si="82"/>
        <v>1088</v>
      </c>
    </row>
    <row r="1640" spans="1:21" ht="14.1" customHeight="1">
      <c r="A1640" s="75">
        <v>1640</v>
      </c>
      <c r="B1640" s="72" t="s">
        <v>48</v>
      </c>
      <c r="C1640" s="539" t="s">
        <v>508</v>
      </c>
      <c r="D1640" s="415" t="s">
        <v>2109</v>
      </c>
      <c r="E1640" s="72" t="s">
        <v>2108</v>
      </c>
      <c r="F1640" s="72" t="s">
        <v>89</v>
      </c>
      <c r="G1640" s="72" t="s">
        <v>236</v>
      </c>
      <c r="H1640" s="482" t="s">
        <v>237</v>
      </c>
      <c r="I1640" s="537">
        <v>5.44</v>
      </c>
      <c r="J1640" s="526"/>
      <c r="K1640" s="333">
        <f t="shared" si="78"/>
        <v>200</v>
      </c>
      <c r="L1640" s="534">
        <v>200</v>
      </c>
      <c r="M1640" s="534"/>
      <c r="N1640" s="247" t="e">
        <f>IF(L1640="nio",0,IF(L1640&gt;0,L1640*I1640/P1640,0))*VLOOKUP(B1640,'2-Kosten per locatie'!$A$14:$C$31,3,FALSE)</f>
        <v>#DIV/0!</v>
      </c>
      <c r="O1640" s="247">
        <f>IF(M1640&gt;0,M1640*I1640/Q1640,0)*VLOOKUP(B1640,'2-Kosten per locatie'!$A$14:$C$31,3,FALSE)</f>
        <v>0</v>
      </c>
      <c r="P1640" s="334">
        <f>IF(L1640="nio",0,IF(L1640&gt;0,VLOOKUP(F1640,'3-Productie normen'!A:O,VLOOKUP(L1640,'3-Productie normen'!$B$38:$C$48,2,FALSE),FALSE)))*J1640</f>
        <v>0</v>
      </c>
      <c r="Q1640" s="334">
        <f t="shared" si="81"/>
        <v>0</v>
      </c>
      <c r="R1640" s="335" t="str">
        <f>VLOOKUP(F1640,'3-Productie normen'!A:P,16,FALSE)</f>
        <v>L</v>
      </c>
      <c r="S1640" s="335"/>
      <c r="U1640" s="336">
        <f t="shared" si="82"/>
        <v>1088</v>
      </c>
    </row>
    <row r="1641" spans="1:21" ht="14.1" customHeight="1">
      <c r="A1641" s="75">
        <v>1641</v>
      </c>
      <c r="B1641" s="72" t="s">
        <v>48</v>
      </c>
      <c r="C1641" s="539" t="s">
        <v>508</v>
      </c>
      <c r="D1641" s="415" t="s">
        <v>2110</v>
      </c>
      <c r="E1641" s="72" t="s">
        <v>2088</v>
      </c>
      <c r="F1641" s="72" t="s">
        <v>89</v>
      </c>
      <c r="G1641" s="72" t="s">
        <v>236</v>
      </c>
      <c r="H1641" s="482" t="s">
        <v>237</v>
      </c>
      <c r="I1641" s="537">
        <v>7.89</v>
      </c>
      <c r="J1641" s="526"/>
      <c r="K1641" s="333">
        <f t="shared" si="78"/>
        <v>200</v>
      </c>
      <c r="L1641" s="534">
        <v>200</v>
      </c>
      <c r="M1641" s="534"/>
      <c r="N1641" s="247" t="e">
        <f>IF(L1641="nio",0,IF(L1641&gt;0,L1641*I1641/P1641,0))*VLOOKUP(B1641,'2-Kosten per locatie'!$A$14:$C$31,3,FALSE)</f>
        <v>#DIV/0!</v>
      </c>
      <c r="O1641" s="247">
        <f>IF(M1641&gt;0,M1641*I1641/Q1641,0)*VLOOKUP(B1641,'2-Kosten per locatie'!$A$14:$C$31,3,FALSE)</f>
        <v>0</v>
      </c>
      <c r="P1641" s="334">
        <f>IF(L1641="nio",0,IF(L1641&gt;0,VLOOKUP(F1641,'3-Productie normen'!A:O,VLOOKUP(L1641,'3-Productie normen'!$B$38:$C$48,2,FALSE),FALSE)))*J1641</f>
        <v>0</v>
      </c>
      <c r="Q1641" s="334">
        <f t="shared" si="81"/>
        <v>0</v>
      </c>
      <c r="R1641" s="335" t="str">
        <f>VLOOKUP(F1641,'3-Productie normen'!A:P,16,FALSE)</f>
        <v>L</v>
      </c>
      <c r="S1641" s="335"/>
      <c r="U1641" s="336">
        <f t="shared" si="82"/>
        <v>1578</v>
      </c>
    </row>
    <row r="1642" spans="1:21" ht="14.1" customHeight="1">
      <c r="A1642" s="75">
        <v>1642</v>
      </c>
      <c r="B1642" s="72" t="s">
        <v>48</v>
      </c>
      <c r="C1642" s="539" t="s">
        <v>508</v>
      </c>
      <c r="D1642" s="415" t="s">
        <v>2111</v>
      </c>
      <c r="E1642" s="72" t="s">
        <v>2108</v>
      </c>
      <c r="F1642" s="72" t="s">
        <v>89</v>
      </c>
      <c r="G1642" s="72" t="s">
        <v>236</v>
      </c>
      <c r="H1642" s="482" t="s">
        <v>237</v>
      </c>
      <c r="I1642" s="537">
        <v>5.99</v>
      </c>
      <c r="J1642" s="526"/>
      <c r="K1642" s="333">
        <f t="shared" si="78"/>
        <v>200</v>
      </c>
      <c r="L1642" s="534">
        <v>200</v>
      </c>
      <c r="M1642" s="534"/>
      <c r="N1642" s="247" t="e">
        <f>IF(L1642="nio",0,IF(L1642&gt;0,L1642*I1642/P1642,0))*VLOOKUP(B1642,'2-Kosten per locatie'!$A$14:$C$31,3,FALSE)</f>
        <v>#DIV/0!</v>
      </c>
      <c r="O1642" s="247">
        <f>IF(M1642&gt;0,M1642*I1642/Q1642,0)*VLOOKUP(B1642,'2-Kosten per locatie'!$A$14:$C$31,3,FALSE)</f>
        <v>0</v>
      </c>
      <c r="P1642" s="334">
        <f>IF(L1642="nio",0,IF(L1642&gt;0,VLOOKUP(F1642,'3-Productie normen'!A:O,VLOOKUP(L1642,'3-Productie normen'!$B$38:$C$48,2,FALSE),FALSE)))*J1642</f>
        <v>0</v>
      </c>
      <c r="Q1642" s="334">
        <f t="shared" si="81"/>
        <v>0</v>
      </c>
      <c r="R1642" s="335" t="str">
        <f>VLOOKUP(F1642,'3-Productie normen'!A:P,16,FALSE)</f>
        <v>L</v>
      </c>
      <c r="S1642" s="335"/>
      <c r="U1642" s="336">
        <f t="shared" si="82"/>
        <v>1198</v>
      </c>
    </row>
    <row r="1643" spans="1:21" ht="14.1" customHeight="1">
      <c r="A1643" s="75">
        <v>1643</v>
      </c>
      <c r="B1643" s="72" t="s">
        <v>48</v>
      </c>
      <c r="C1643" s="539" t="s">
        <v>508</v>
      </c>
      <c r="D1643" s="415" t="s">
        <v>2112</v>
      </c>
      <c r="E1643" s="72" t="s">
        <v>2108</v>
      </c>
      <c r="F1643" s="72" t="s">
        <v>89</v>
      </c>
      <c r="G1643" s="72" t="s">
        <v>236</v>
      </c>
      <c r="H1643" s="482" t="s">
        <v>237</v>
      </c>
      <c r="I1643" s="537">
        <v>5.99</v>
      </c>
      <c r="J1643" s="526"/>
      <c r="K1643" s="333">
        <f t="shared" si="78"/>
        <v>200</v>
      </c>
      <c r="L1643" s="534">
        <v>200</v>
      </c>
      <c r="M1643" s="534"/>
      <c r="N1643" s="247" t="e">
        <f>IF(L1643="nio",0,IF(L1643&gt;0,L1643*I1643/P1643,0))*VLOOKUP(B1643,'2-Kosten per locatie'!$A$14:$C$31,3,FALSE)</f>
        <v>#DIV/0!</v>
      </c>
      <c r="O1643" s="247">
        <f>IF(M1643&gt;0,M1643*I1643/Q1643,0)*VLOOKUP(B1643,'2-Kosten per locatie'!$A$14:$C$31,3,FALSE)</f>
        <v>0</v>
      </c>
      <c r="P1643" s="334">
        <f>IF(L1643="nio",0,IF(L1643&gt;0,VLOOKUP(F1643,'3-Productie normen'!A:O,VLOOKUP(L1643,'3-Productie normen'!$B$38:$C$48,2,FALSE),FALSE)))*J1643</f>
        <v>0</v>
      </c>
      <c r="Q1643" s="334">
        <f t="shared" si="81"/>
        <v>0</v>
      </c>
      <c r="R1643" s="335" t="str">
        <f>VLOOKUP(F1643,'3-Productie normen'!A:P,16,FALSE)</f>
        <v>L</v>
      </c>
      <c r="S1643" s="335"/>
      <c r="U1643" s="336">
        <f t="shared" si="82"/>
        <v>1198</v>
      </c>
    </row>
    <row r="1644" spans="1:21" ht="14.1" customHeight="1">
      <c r="A1644" s="75">
        <v>1644</v>
      </c>
      <c r="B1644" s="72" t="s">
        <v>48</v>
      </c>
      <c r="C1644" s="539" t="s">
        <v>508</v>
      </c>
      <c r="D1644" s="415" t="s">
        <v>2113</v>
      </c>
      <c r="E1644" s="72" t="s">
        <v>2108</v>
      </c>
      <c r="F1644" s="72" t="s">
        <v>89</v>
      </c>
      <c r="G1644" s="72" t="s">
        <v>236</v>
      </c>
      <c r="H1644" s="482" t="s">
        <v>237</v>
      </c>
      <c r="I1644" s="537">
        <v>5.99</v>
      </c>
      <c r="J1644" s="526"/>
      <c r="K1644" s="333">
        <f t="shared" si="78"/>
        <v>200</v>
      </c>
      <c r="L1644" s="534">
        <v>200</v>
      </c>
      <c r="M1644" s="534"/>
      <c r="N1644" s="247" t="e">
        <f>IF(L1644="nio",0,IF(L1644&gt;0,L1644*I1644/P1644,0))*VLOOKUP(B1644,'2-Kosten per locatie'!$A$14:$C$31,3,FALSE)</f>
        <v>#DIV/0!</v>
      </c>
      <c r="O1644" s="247">
        <f>IF(M1644&gt;0,M1644*I1644/Q1644,0)*VLOOKUP(B1644,'2-Kosten per locatie'!$A$14:$C$31,3,FALSE)</f>
        <v>0</v>
      </c>
      <c r="P1644" s="334">
        <f>IF(L1644="nio",0,IF(L1644&gt;0,VLOOKUP(F1644,'3-Productie normen'!A:O,VLOOKUP(L1644,'3-Productie normen'!$B$38:$C$48,2,FALSE),FALSE)))*J1644</f>
        <v>0</v>
      </c>
      <c r="Q1644" s="334">
        <f t="shared" si="81"/>
        <v>0</v>
      </c>
      <c r="R1644" s="335" t="str">
        <f>VLOOKUP(F1644,'3-Productie normen'!A:P,16,FALSE)</f>
        <v>L</v>
      </c>
      <c r="S1644" s="335"/>
      <c r="U1644" s="336">
        <f t="shared" si="82"/>
        <v>1198</v>
      </c>
    </row>
    <row r="1645" spans="1:21" ht="14.1" customHeight="1">
      <c r="A1645" s="75">
        <v>1645</v>
      </c>
      <c r="B1645" s="72" t="s">
        <v>48</v>
      </c>
      <c r="C1645" s="539" t="s">
        <v>508</v>
      </c>
      <c r="D1645" s="415" t="s">
        <v>2114</v>
      </c>
      <c r="E1645" s="72" t="s">
        <v>2108</v>
      </c>
      <c r="F1645" s="300" t="s">
        <v>93</v>
      </c>
      <c r="G1645" s="72" t="s">
        <v>138</v>
      </c>
      <c r="H1645" s="482" t="s">
        <v>138</v>
      </c>
      <c r="I1645" s="537">
        <v>5.99</v>
      </c>
      <c r="J1645" s="526"/>
      <c r="K1645" s="333">
        <f t="shared" si="78"/>
        <v>200</v>
      </c>
      <c r="L1645" s="534">
        <v>200</v>
      </c>
      <c r="M1645" s="534"/>
      <c r="N1645" s="247" t="e">
        <f>IF(L1645="nio",0,IF(L1645&gt;0,L1645*I1645/P1645,0))*VLOOKUP(B1645,'2-Kosten per locatie'!$A$14:$C$31,3,FALSE)</f>
        <v>#DIV/0!</v>
      </c>
      <c r="O1645" s="247">
        <f>IF(M1645&gt;0,M1645*I1645/Q1645,0)*VLOOKUP(B1645,'2-Kosten per locatie'!$A$14:$C$31,3,FALSE)</f>
        <v>0</v>
      </c>
      <c r="P1645" s="334">
        <f>IF(L1645="nio",0,IF(L1645&gt;0,VLOOKUP(F1645,'3-Productie normen'!A:O,VLOOKUP(L1645,'3-Productie normen'!$B$38:$C$48,2,FALSE),FALSE)))*J1645</f>
        <v>0</v>
      </c>
      <c r="Q1645" s="334">
        <f t="shared" si="81"/>
        <v>0</v>
      </c>
      <c r="R1645" s="335" t="str">
        <f>VLOOKUP(F1645,'3-Productie normen'!A:P,16,FALSE)</f>
        <v>L</v>
      </c>
      <c r="S1645" s="335"/>
      <c r="U1645" s="336">
        <f t="shared" si="82"/>
        <v>1198</v>
      </c>
    </row>
    <row r="1646" spans="1:21" ht="14.1" customHeight="1">
      <c r="A1646" s="75">
        <v>1646</v>
      </c>
      <c r="B1646" s="72" t="s">
        <v>48</v>
      </c>
      <c r="C1646" s="539" t="s">
        <v>508</v>
      </c>
      <c r="D1646" s="415" t="s">
        <v>2115</v>
      </c>
      <c r="E1646" s="72" t="s">
        <v>2088</v>
      </c>
      <c r="F1646" s="300" t="s">
        <v>93</v>
      </c>
      <c r="G1646" s="72" t="s">
        <v>138</v>
      </c>
      <c r="H1646" s="482" t="s">
        <v>138</v>
      </c>
      <c r="I1646" s="537">
        <v>9.99</v>
      </c>
      <c r="J1646" s="526"/>
      <c r="K1646" s="333">
        <f t="shared" si="78"/>
        <v>200</v>
      </c>
      <c r="L1646" s="534">
        <v>200</v>
      </c>
      <c r="M1646" s="534"/>
      <c r="N1646" s="247" t="e">
        <f>IF(L1646="nio",0,IF(L1646&gt;0,L1646*I1646/P1646,0))*VLOOKUP(B1646,'2-Kosten per locatie'!$A$14:$C$31,3,FALSE)</f>
        <v>#DIV/0!</v>
      </c>
      <c r="O1646" s="247">
        <f>IF(M1646&gt;0,M1646*I1646/Q1646,0)*VLOOKUP(B1646,'2-Kosten per locatie'!$A$14:$C$31,3,FALSE)</f>
        <v>0</v>
      </c>
      <c r="P1646" s="334">
        <f>IF(L1646="nio",0,IF(L1646&gt;0,VLOOKUP(F1646,'3-Productie normen'!A:O,VLOOKUP(L1646,'3-Productie normen'!$B$38:$C$48,2,FALSE),FALSE)))*J1646</f>
        <v>0</v>
      </c>
      <c r="Q1646" s="334">
        <f t="shared" si="81"/>
        <v>0</v>
      </c>
      <c r="R1646" s="335" t="str">
        <f>VLOOKUP(F1646,'3-Productie normen'!A:P,16,FALSE)</f>
        <v>L</v>
      </c>
      <c r="S1646" s="335"/>
      <c r="U1646" s="336">
        <f t="shared" si="82"/>
        <v>1998</v>
      </c>
    </row>
    <row r="1647" spans="1:21" ht="14.1" customHeight="1">
      <c r="A1647" s="75">
        <v>1647</v>
      </c>
      <c r="B1647" s="72" t="s">
        <v>48</v>
      </c>
      <c r="C1647" s="539" t="s">
        <v>508</v>
      </c>
      <c r="D1647" s="415" t="s">
        <v>2116</v>
      </c>
      <c r="E1647" s="72" t="s">
        <v>2117</v>
      </c>
      <c r="F1647" s="300" t="s">
        <v>76</v>
      </c>
      <c r="G1647" s="72" t="s">
        <v>236</v>
      </c>
      <c r="H1647" s="482" t="s">
        <v>237</v>
      </c>
      <c r="I1647" s="537">
        <v>19.350000000000001</v>
      </c>
      <c r="J1647" s="526"/>
      <c r="K1647" s="333">
        <f t="shared" si="78"/>
        <v>120</v>
      </c>
      <c r="L1647" s="534">
        <v>120</v>
      </c>
      <c r="M1647" s="534"/>
      <c r="N1647" s="247" t="e">
        <f>IF(L1647="nio",0,IF(L1647&gt;0,L1647*I1647/P1647,0))*VLOOKUP(B1647,'2-Kosten per locatie'!$A$14:$C$31,3,FALSE)</f>
        <v>#DIV/0!</v>
      </c>
      <c r="O1647" s="247">
        <f>IF(M1647&gt;0,M1647*I1647/Q1647,0)*VLOOKUP(B1647,'2-Kosten per locatie'!$A$14:$C$31,3,FALSE)</f>
        <v>0</v>
      </c>
      <c r="P1647" s="334">
        <f>IF(L1647="nio",0,IF(L1647&gt;0,VLOOKUP(F1647,'3-Productie normen'!A:O,VLOOKUP(L1647,'3-Productie normen'!$B$38:$C$48,2,FALSE),FALSE)))*J1647</f>
        <v>0</v>
      </c>
      <c r="Q1647" s="334">
        <f t="shared" si="81"/>
        <v>0</v>
      </c>
      <c r="R1647" s="335" t="str">
        <f>VLOOKUP(F1647,'3-Productie normen'!A:P,16,FALSE)</f>
        <v>B</v>
      </c>
      <c r="S1647" s="335"/>
      <c r="U1647" s="336">
        <f t="shared" si="82"/>
        <v>2322</v>
      </c>
    </row>
    <row r="1648" spans="1:21" ht="14.1" customHeight="1">
      <c r="A1648" s="75">
        <v>1648</v>
      </c>
      <c r="B1648" s="72" t="s">
        <v>48</v>
      </c>
      <c r="C1648" s="539" t="s">
        <v>508</v>
      </c>
      <c r="D1648" s="415" t="s">
        <v>2118</v>
      </c>
      <c r="E1648" s="72" t="s">
        <v>632</v>
      </c>
      <c r="F1648" s="300" t="s">
        <v>86</v>
      </c>
      <c r="G1648" s="72" t="s">
        <v>138</v>
      </c>
      <c r="H1648" s="482" t="s">
        <v>138</v>
      </c>
      <c r="I1648" s="537">
        <v>129.05000000000001</v>
      </c>
      <c r="J1648" s="526"/>
      <c r="K1648" s="333">
        <f t="shared" si="78"/>
        <v>200</v>
      </c>
      <c r="L1648" s="534">
        <v>200</v>
      </c>
      <c r="M1648" s="534"/>
      <c r="N1648" s="247" t="e">
        <f>IF(L1648="nio",0,IF(L1648&gt;0,L1648*I1648/P1648,0))*VLOOKUP(B1648,'2-Kosten per locatie'!$A$14:$C$31,3,FALSE)</f>
        <v>#DIV/0!</v>
      </c>
      <c r="O1648" s="247">
        <f>IF(M1648&gt;0,M1648*I1648/Q1648,0)*VLOOKUP(B1648,'2-Kosten per locatie'!$A$14:$C$31,3,FALSE)</f>
        <v>0</v>
      </c>
      <c r="P1648" s="334">
        <f>IF(L1648="nio",0,IF(L1648&gt;0,VLOOKUP(F1648,'3-Productie normen'!A:O,VLOOKUP(L1648,'3-Productie normen'!$B$38:$C$48,2,FALSE),FALSE)))*J1648</f>
        <v>0</v>
      </c>
      <c r="Q1648" s="334">
        <f t="shared" si="81"/>
        <v>0</v>
      </c>
      <c r="R1648" s="335" t="str">
        <f>VLOOKUP(F1648,'3-Productie normen'!A:P,16,FALSE)</f>
        <v>V</v>
      </c>
      <c r="S1648" s="335"/>
      <c r="U1648" s="336">
        <f t="shared" si="82"/>
        <v>25810.000000000004</v>
      </c>
    </row>
    <row r="1649" spans="1:21" ht="14.1" customHeight="1">
      <c r="A1649" s="75">
        <v>1649</v>
      </c>
      <c r="B1649" s="72" t="s">
        <v>48</v>
      </c>
      <c r="C1649" s="539" t="s">
        <v>508</v>
      </c>
      <c r="D1649" s="415" t="s">
        <v>2119</v>
      </c>
      <c r="E1649" s="72" t="s">
        <v>2120</v>
      </c>
      <c r="F1649" s="300" t="s">
        <v>93</v>
      </c>
      <c r="G1649" s="72" t="s">
        <v>138</v>
      </c>
      <c r="H1649" s="482" t="s">
        <v>138</v>
      </c>
      <c r="I1649" s="537">
        <v>87.78</v>
      </c>
      <c r="J1649" s="526"/>
      <c r="K1649" s="333">
        <f t="shared" si="78"/>
        <v>200</v>
      </c>
      <c r="L1649" s="534">
        <v>200</v>
      </c>
      <c r="M1649" s="534"/>
      <c r="N1649" s="247" t="e">
        <f>IF(L1649="nio",0,IF(L1649&gt;0,L1649*I1649/P1649,0))*VLOOKUP(B1649,'2-Kosten per locatie'!$A$14:$C$31,3,FALSE)</f>
        <v>#DIV/0!</v>
      </c>
      <c r="O1649" s="247">
        <f>IF(M1649&gt;0,M1649*I1649/Q1649,0)*VLOOKUP(B1649,'2-Kosten per locatie'!$A$14:$C$31,3,FALSE)</f>
        <v>0</v>
      </c>
      <c r="P1649" s="334">
        <f>IF(L1649="nio",0,IF(L1649&gt;0,VLOOKUP(F1649,'3-Productie normen'!A:O,VLOOKUP(L1649,'3-Productie normen'!$B$38:$C$48,2,FALSE),FALSE)))*J1649</f>
        <v>0</v>
      </c>
      <c r="Q1649" s="334">
        <f t="shared" si="81"/>
        <v>0</v>
      </c>
      <c r="R1649" s="335" t="str">
        <f>VLOOKUP(F1649,'3-Productie normen'!A:P,16,FALSE)</f>
        <v>L</v>
      </c>
      <c r="S1649" s="335"/>
      <c r="U1649" s="336">
        <f t="shared" si="82"/>
        <v>17556</v>
      </c>
    </row>
    <row r="1650" spans="1:21" ht="14.1" customHeight="1">
      <c r="A1650" s="75">
        <v>1650</v>
      </c>
      <c r="B1650" s="72" t="s">
        <v>48</v>
      </c>
      <c r="C1650" s="539" t="s">
        <v>508</v>
      </c>
      <c r="D1650" s="415" t="s">
        <v>2121</v>
      </c>
      <c r="E1650" s="72" t="s">
        <v>2050</v>
      </c>
      <c r="F1650" s="300" t="s">
        <v>86</v>
      </c>
      <c r="G1650" s="72" t="s">
        <v>204</v>
      </c>
      <c r="H1650" s="482" t="s">
        <v>196</v>
      </c>
      <c r="I1650" s="537">
        <v>21.4</v>
      </c>
      <c r="J1650" s="526"/>
      <c r="K1650" s="333">
        <f t="shared" si="78"/>
        <v>40</v>
      </c>
      <c r="L1650" s="534">
        <v>40</v>
      </c>
      <c r="M1650" s="534"/>
      <c r="N1650" s="247" t="e">
        <f>IF(L1650="nio",0,IF(L1650&gt;0,L1650*I1650/P1650,0))*VLOOKUP(B1650,'2-Kosten per locatie'!$A$14:$C$31,3,FALSE)</f>
        <v>#DIV/0!</v>
      </c>
      <c r="O1650" s="247">
        <f>IF(M1650&gt;0,M1650*I1650/Q1650,0)*VLOOKUP(B1650,'2-Kosten per locatie'!$A$14:$C$31,3,FALSE)</f>
        <v>0</v>
      </c>
      <c r="P1650" s="334">
        <f>IF(L1650="nio",0,IF(L1650&gt;0,VLOOKUP(F1650,'3-Productie normen'!A:O,VLOOKUP(L1650,'3-Productie normen'!$B$38:$C$48,2,FALSE),FALSE)))*J1650</f>
        <v>0</v>
      </c>
      <c r="Q1650" s="334">
        <f t="shared" si="81"/>
        <v>0</v>
      </c>
      <c r="R1650" s="335" t="str">
        <f>VLOOKUP(F1650,'3-Productie normen'!A:P,16,FALSE)</f>
        <v>V</v>
      </c>
      <c r="S1650" s="335"/>
      <c r="U1650" s="336">
        <f t="shared" si="82"/>
        <v>856</v>
      </c>
    </row>
    <row r="1651" spans="1:21" ht="14.1" customHeight="1">
      <c r="A1651" s="75">
        <v>1651</v>
      </c>
      <c r="B1651" s="72" t="s">
        <v>48</v>
      </c>
      <c r="C1651" s="539" t="s">
        <v>508</v>
      </c>
      <c r="D1651" s="415" t="s">
        <v>2122</v>
      </c>
      <c r="E1651" s="72" t="s">
        <v>1999</v>
      </c>
      <c r="F1651" s="300" t="s">
        <v>100</v>
      </c>
      <c r="G1651" s="72" t="s">
        <v>204</v>
      </c>
      <c r="H1651" s="482" t="s">
        <v>196</v>
      </c>
      <c r="I1651" s="537">
        <v>9.5</v>
      </c>
      <c r="J1651" s="526"/>
      <c r="K1651" s="333">
        <f t="shared" si="78"/>
        <v>0</v>
      </c>
      <c r="L1651" s="534" t="s">
        <v>147</v>
      </c>
      <c r="M1651" s="534"/>
      <c r="N1651" s="247">
        <f>IF(L1651="nio",0,IF(L1651&gt;0,L1651*I1651/P1651,0))*VLOOKUP(B1651,'2-Kosten per locatie'!$A$14:$C$31,3,FALSE)</f>
        <v>0</v>
      </c>
      <c r="O1651" s="247">
        <f>IF(M1651&gt;0,M1651*I1651/Q1651,0)*VLOOKUP(B1651,'2-Kosten per locatie'!$A$14:$C$31,3,FALSE)</f>
        <v>0</v>
      </c>
      <c r="P1651" s="334">
        <f>IF(L1651="nio",0,IF(L1651&gt;0,VLOOKUP(F1651,'3-Productie normen'!A:O,VLOOKUP(L1651,'3-Productie normen'!$B$38:$C$48,2,FALSE),FALSE)))*J1651</f>
        <v>0</v>
      </c>
      <c r="Q1651" s="334">
        <f t="shared" si="81"/>
        <v>0</v>
      </c>
      <c r="R1651" s="335" t="str">
        <f>VLOOKUP(F1651,'3-Productie normen'!A:P,16,FALSE)</f>
        <v>nvt</v>
      </c>
      <c r="S1651" s="335"/>
      <c r="U1651" s="336">
        <f t="shared" si="82"/>
        <v>0</v>
      </c>
    </row>
    <row r="1652" spans="1:21" ht="14.1" customHeight="1">
      <c r="A1652" s="75">
        <v>1652</v>
      </c>
      <c r="B1652" s="72" t="s">
        <v>48</v>
      </c>
      <c r="C1652" s="539" t="s">
        <v>508</v>
      </c>
      <c r="D1652" s="415" t="s">
        <v>2123</v>
      </c>
      <c r="E1652" s="72" t="s">
        <v>1999</v>
      </c>
      <c r="F1652" s="300" t="s">
        <v>100</v>
      </c>
      <c r="G1652" s="72" t="s">
        <v>204</v>
      </c>
      <c r="H1652" s="482" t="s">
        <v>196</v>
      </c>
      <c r="I1652" s="537">
        <v>14.07</v>
      </c>
      <c r="J1652" s="526"/>
      <c r="K1652" s="333">
        <f t="shared" si="78"/>
        <v>0</v>
      </c>
      <c r="L1652" s="534" t="s">
        <v>147</v>
      </c>
      <c r="M1652" s="534"/>
      <c r="N1652" s="247">
        <f>IF(L1652="nio",0,IF(L1652&gt;0,L1652*I1652/P1652,0))*VLOOKUP(B1652,'2-Kosten per locatie'!$A$14:$C$31,3,FALSE)</f>
        <v>0</v>
      </c>
      <c r="O1652" s="247">
        <f>IF(M1652&gt;0,M1652*I1652/Q1652,0)*VLOOKUP(B1652,'2-Kosten per locatie'!$A$14:$C$31,3,FALSE)</f>
        <v>0</v>
      </c>
      <c r="P1652" s="334">
        <f>IF(L1652="nio",0,IF(L1652&gt;0,VLOOKUP(F1652,'3-Productie normen'!A:O,VLOOKUP(L1652,'3-Productie normen'!$B$38:$C$48,2,FALSE),FALSE)))*J1652</f>
        <v>0</v>
      </c>
      <c r="Q1652" s="334">
        <f t="shared" si="81"/>
        <v>0</v>
      </c>
      <c r="R1652" s="335" t="str">
        <f>VLOOKUP(F1652,'3-Productie normen'!A:P,16,FALSE)</f>
        <v>nvt</v>
      </c>
      <c r="S1652" s="335"/>
      <c r="U1652" s="336">
        <f t="shared" si="82"/>
        <v>0</v>
      </c>
    </row>
    <row r="1653" spans="1:21" ht="14.1" customHeight="1">
      <c r="A1653" s="75">
        <v>1653</v>
      </c>
      <c r="B1653" s="72" t="s">
        <v>48</v>
      </c>
      <c r="C1653" s="539" t="s">
        <v>508</v>
      </c>
      <c r="D1653" s="415" t="s">
        <v>2124</v>
      </c>
      <c r="E1653" s="72" t="s">
        <v>1999</v>
      </c>
      <c r="F1653" s="300" t="s">
        <v>100</v>
      </c>
      <c r="G1653" s="72" t="s">
        <v>204</v>
      </c>
      <c r="H1653" s="482" t="s">
        <v>196</v>
      </c>
      <c r="I1653" s="537">
        <v>41.82</v>
      </c>
      <c r="J1653" s="526"/>
      <c r="K1653" s="333">
        <f t="shared" si="78"/>
        <v>0</v>
      </c>
      <c r="L1653" s="534" t="s">
        <v>147</v>
      </c>
      <c r="M1653" s="534"/>
      <c r="N1653" s="247">
        <f>IF(L1653="nio",0,IF(L1653&gt;0,L1653*I1653/P1653,0))*VLOOKUP(B1653,'2-Kosten per locatie'!$A$14:$C$31,3,FALSE)</f>
        <v>0</v>
      </c>
      <c r="O1653" s="247">
        <f>IF(M1653&gt;0,M1653*I1653/Q1653,0)*VLOOKUP(B1653,'2-Kosten per locatie'!$A$14:$C$31,3,FALSE)</f>
        <v>0</v>
      </c>
      <c r="P1653" s="334">
        <f>IF(L1653="nio",0,IF(L1653&gt;0,VLOOKUP(F1653,'3-Productie normen'!A:O,VLOOKUP(L1653,'3-Productie normen'!$B$38:$C$48,2,FALSE),FALSE)))*J1653</f>
        <v>0</v>
      </c>
      <c r="Q1653" s="334">
        <f t="shared" si="81"/>
        <v>0</v>
      </c>
      <c r="R1653" s="335" t="str">
        <f>VLOOKUP(F1653,'3-Productie normen'!A:P,16,FALSE)</f>
        <v>nvt</v>
      </c>
      <c r="S1653" s="335"/>
      <c r="U1653" s="336">
        <f t="shared" si="82"/>
        <v>0</v>
      </c>
    </row>
    <row r="1654" spans="1:21" ht="14.1" customHeight="1">
      <c r="A1654" s="75">
        <v>1654</v>
      </c>
      <c r="B1654" s="72" t="s">
        <v>48</v>
      </c>
      <c r="C1654" s="539" t="s">
        <v>508</v>
      </c>
      <c r="D1654" s="415" t="s">
        <v>2125</v>
      </c>
      <c r="E1654" s="72" t="s">
        <v>1999</v>
      </c>
      <c r="F1654" s="300" t="s">
        <v>100</v>
      </c>
      <c r="G1654" s="72" t="s">
        <v>204</v>
      </c>
      <c r="H1654" s="482" t="s">
        <v>196</v>
      </c>
      <c r="I1654" s="537">
        <v>17.940000000000001</v>
      </c>
      <c r="J1654" s="526"/>
      <c r="K1654" s="333">
        <f t="shared" si="78"/>
        <v>0</v>
      </c>
      <c r="L1654" s="534" t="s">
        <v>147</v>
      </c>
      <c r="M1654" s="534"/>
      <c r="N1654" s="247">
        <f>IF(L1654="nio",0,IF(L1654&gt;0,L1654*I1654/P1654,0))*VLOOKUP(B1654,'2-Kosten per locatie'!$A$14:$C$31,3,FALSE)</f>
        <v>0</v>
      </c>
      <c r="O1654" s="247">
        <f>IF(M1654&gt;0,M1654*I1654/Q1654,0)*VLOOKUP(B1654,'2-Kosten per locatie'!$A$14:$C$31,3,FALSE)</f>
        <v>0</v>
      </c>
      <c r="P1654" s="334">
        <f>IF(L1654="nio",0,IF(L1654&gt;0,VLOOKUP(F1654,'3-Productie normen'!A:O,VLOOKUP(L1654,'3-Productie normen'!$B$38:$C$48,2,FALSE),FALSE)))*J1654</f>
        <v>0</v>
      </c>
      <c r="Q1654" s="334">
        <f t="shared" si="81"/>
        <v>0</v>
      </c>
      <c r="R1654" s="335" t="str">
        <f>VLOOKUP(F1654,'3-Productie normen'!A:P,16,FALSE)</f>
        <v>nvt</v>
      </c>
      <c r="S1654" s="335"/>
      <c r="U1654" s="336">
        <f t="shared" si="82"/>
        <v>0</v>
      </c>
    </row>
    <row r="1655" spans="1:21" ht="14.1" customHeight="1">
      <c r="A1655" s="75">
        <v>1655</v>
      </c>
      <c r="B1655" s="72" t="s">
        <v>48</v>
      </c>
      <c r="C1655" s="539" t="s">
        <v>508</v>
      </c>
      <c r="D1655" s="415" t="s">
        <v>2126</v>
      </c>
      <c r="E1655" s="72" t="s">
        <v>2127</v>
      </c>
      <c r="F1655" s="72" t="s">
        <v>89</v>
      </c>
      <c r="G1655" s="72" t="s">
        <v>236</v>
      </c>
      <c r="H1655" s="482" t="s">
        <v>237</v>
      </c>
      <c r="I1655" s="537">
        <v>55.98</v>
      </c>
      <c r="J1655" s="526"/>
      <c r="K1655" s="333">
        <f t="shared" si="78"/>
        <v>200</v>
      </c>
      <c r="L1655" s="534">
        <v>200</v>
      </c>
      <c r="M1655" s="534"/>
      <c r="N1655" s="247" t="e">
        <f>IF(L1655="nio",0,IF(L1655&gt;0,L1655*I1655/P1655,0))*VLOOKUP(B1655,'2-Kosten per locatie'!$A$14:$C$31,3,FALSE)</f>
        <v>#DIV/0!</v>
      </c>
      <c r="O1655" s="247">
        <f>IF(M1655&gt;0,M1655*I1655/Q1655,0)*VLOOKUP(B1655,'2-Kosten per locatie'!$A$14:$C$31,3,FALSE)</f>
        <v>0</v>
      </c>
      <c r="P1655" s="334">
        <f>IF(L1655="nio",0,IF(L1655&gt;0,VLOOKUP(F1655,'3-Productie normen'!A:O,VLOOKUP(L1655,'3-Productie normen'!$B$38:$C$48,2,FALSE),FALSE)))*J1655</f>
        <v>0</v>
      </c>
      <c r="Q1655" s="334">
        <f t="shared" si="81"/>
        <v>0</v>
      </c>
      <c r="R1655" s="335" t="str">
        <f>VLOOKUP(F1655,'3-Productie normen'!A:P,16,FALSE)</f>
        <v>L</v>
      </c>
      <c r="S1655" s="335"/>
      <c r="U1655" s="336">
        <f t="shared" si="82"/>
        <v>11196</v>
      </c>
    </row>
    <row r="1656" spans="1:21" ht="14.1" customHeight="1">
      <c r="A1656" s="75">
        <v>1656</v>
      </c>
      <c r="B1656" s="72" t="s">
        <v>48</v>
      </c>
      <c r="C1656" s="539" t="s">
        <v>508</v>
      </c>
      <c r="D1656" s="415" t="s">
        <v>2128</v>
      </c>
      <c r="E1656" s="72" t="s">
        <v>2129</v>
      </c>
      <c r="F1656" s="300" t="s">
        <v>93</v>
      </c>
      <c r="G1656" s="72" t="s">
        <v>138</v>
      </c>
      <c r="H1656" s="482" t="s">
        <v>138</v>
      </c>
      <c r="I1656" s="537">
        <v>88.08</v>
      </c>
      <c r="J1656" s="526"/>
      <c r="K1656" s="333">
        <f t="shared" si="78"/>
        <v>200</v>
      </c>
      <c r="L1656" s="534">
        <v>200</v>
      </c>
      <c r="M1656" s="534"/>
      <c r="N1656" s="247" t="e">
        <f>IF(L1656="nio",0,IF(L1656&gt;0,L1656*I1656/P1656,0))*VLOOKUP(B1656,'2-Kosten per locatie'!$A$14:$C$31,3,FALSE)</f>
        <v>#DIV/0!</v>
      </c>
      <c r="O1656" s="247">
        <f>IF(M1656&gt;0,M1656*I1656/Q1656,0)*VLOOKUP(B1656,'2-Kosten per locatie'!$A$14:$C$31,3,FALSE)</f>
        <v>0</v>
      </c>
      <c r="P1656" s="334">
        <f>IF(L1656="nio",0,IF(L1656&gt;0,VLOOKUP(F1656,'3-Productie normen'!A:O,VLOOKUP(L1656,'3-Productie normen'!$B$38:$C$48,2,FALSE),FALSE)))*J1656</f>
        <v>0</v>
      </c>
      <c r="Q1656" s="334">
        <f t="shared" si="81"/>
        <v>0</v>
      </c>
      <c r="R1656" s="335" t="str">
        <f>VLOOKUP(F1656,'3-Productie normen'!A:P,16,FALSE)</f>
        <v>L</v>
      </c>
      <c r="S1656" s="335"/>
      <c r="U1656" s="336">
        <f t="shared" si="82"/>
        <v>17616</v>
      </c>
    </row>
    <row r="1657" spans="1:21" ht="14.1" customHeight="1">
      <c r="A1657" s="75">
        <v>1657</v>
      </c>
      <c r="B1657" s="72" t="s">
        <v>48</v>
      </c>
      <c r="C1657" s="539" t="s">
        <v>508</v>
      </c>
      <c r="D1657" s="415" t="s">
        <v>2130</v>
      </c>
      <c r="E1657" s="72" t="s">
        <v>2129</v>
      </c>
      <c r="F1657" s="300" t="s">
        <v>93</v>
      </c>
      <c r="G1657" s="72" t="s">
        <v>138</v>
      </c>
      <c r="H1657" s="482" t="s">
        <v>138</v>
      </c>
      <c r="I1657" s="537">
        <v>53.4</v>
      </c>
      <c r="J1657" s="526"/>
      <c r="K1657" s="333">
        <f t="shared" si="78"/>
        <v>200</v>
      </c>
      <c r="L1657" s="534">
        <v>200</v>
      </c>
      <c r="M1657" s="534"/>
      <c r="N1657" s="247" t="e">
        <f>IF(L1657="nio",0,IF(L1657&gt;0,L1657*I1657/P1657,0))*VLOOKUP(B1657,'2-Kosten per locatie'!$A$14:$C$31,3,FALSE)</f>
        <v>#DIV/0!</v>
      </c>
      <c r="O1657" s="247">
        <f>IF(M1657&gt;0,M1657*I1657/Q1657,0)*VLOOKUP(B1657,'2-Kosten per locatie'!$A$14:$C$31,3,FALSE)</f>
        <v>0</v>
      </c>
      <c r="P1657" s="334">
        <f>IF(L1657="nio",0,IF(L1657&gt;0,VLOOKUP(F1657,'3-Productie normen'!A:O,VLOOKUP(L1657,'3-Productie normen'!$B$38:$C$48,2,FALSE),FALSE)))*J1657</f>
        <v>0</v>
      </c>
      <c r="Q1657" s="334">
        <f t="shared" si="81"/>
        <v>0</v>
      </c>
      <c r="R1657" s="335" t="str">
        <f>VLOOKUP(F1657,'3-Productie normen'!A:P,16,FALSE)</f>
        <v>L</v>
      </c>
      <c r="S1657" s="335"/>
      <c r="U1657" s="336">
        <f t="shared" si="82"/>
        <v>10680</v>
      </c>
    </row>
    <row r="1658" spans="1:21" ht="14.1" customHeight="1">
      <c r="A1658" s="75">
        <v>1658</v>
      </c>
      <c r="B1658" s="72" t="s">
        <v>48</v>
      </c>
      <c r="C1658" s="539" t="s">
        <v>508</v>
      </c>
      <c r="D1658" s="415" t="s">
        <v>2131</v>
      </c>
      <c r="E1658" s="72" t="s">
        <v>2132</v>
      </c>
      <c r="F1658" s="300" t="s">
        <v>76</v>
      </c>
      <c r="G1658" s="72" t="s">
        <v>138</v>
      </c>
      <c r="H1658" s="482" t="s">
        <v>138</v>
      </c>
      <c r="I1658" s="537">
        <v>19.329999999999998</v>
      </c>
      <c r="J1658" s="526"/>
      <c r="K1658" s="333">
        <f t="shared" si="78"/>
        <v>120</v>
      </c>
      <c r="L1658" s="534">
        <v>120</v>
      </c>
      <c r="M1658" s="534"/>
      <c r="N1658" s="247" t="e">
        <f>IF(L1658="nio",0,IF(L1658&gt;0,L1658*I1658/P1658,0))*VLOOKUP(B1658,'2-Kosten per locatie'!$A$14:$C$31,3,FALSE)</f>
        <v>#DIV/0!</v>
      </c>
      <c r="O1658" s="247">
        <f>IF(M1658&gt;0,M1658*I1658/Q1658,0)*VLOOKUP(B1658,'2-Kosten per locatie'!$A$14:$C$31,3,FALSE)</f>
        <v>0</v>
      </c>
      <c r="P1658" s="334">
        <f>IF(L1658="nio",0,IF(L1658&gt;0,VLOOKUP(F1658,'3-Productie normen'!A:O,VLOOKUP(L1658,'3-Productie normen'!$B$38:$C$48,2,FALSE),FALSE)))*J1658</f>
        <v>0</v>
      </c>
      <c r="Q1658" s="334">
        <f t="shared" si="81"/>
        <v>0</v>
      </c>
      <c r="R1658" s="335" t="str">
        <f>VLOOKUP(F1658,'3-Productie normen'!A:P,16,FALSE)</f>
        <v>B</v>
      </c>
      <c r="S1658" s="335"/>
      <c r="U1658" s="336">
        <f t="shared" si="82"/>
        <v>2319.6</v>
      </c>
    </row>
    <row r="1659" spans="1:21" ht="14.1" customHeight="1">
      <c r="A1659" s="75">
        <v>1659</v>
      </c>
      <c r="B1659" s="72" t="s">
        <v>48</v>
      </c>
      <c r="C1659" s="539" t="s">
        <v>508</v>
      </c>
      <c r="D1659" s="415" t="s">
        <v>2133</v>
      </c>
      <c r="E1659" s="72" t="s">
        <v>2134</v>
      </c>
      <c r="F1659" s="300" t="s">
        <v>93</v>
      </c>
      <c r="G1659" s="72" t="s">
        <v>138</v>
      </c>
      <c r="H1659" s="482" t="s">
        <v>138</v>
      </c>
      <c r="I1659" s="537">
        <v>44.73</v>
      </c>
      <c r="J1659" s="526"/>
      <c r="K1659" s="333">
        <f t="shared" si="78"/>
        <v>200</v>
      </c>
      <c r="L1659" s="534">
        <v>200</v>
      </c>
      <c r="M1659" s="534"/>
      <c r="N1659" s="247" t="e">
        <f>IF(L1659="nio",0,IF(L1659&gt;0,L1659*I1659/P1659,0))*VLOOKUP(B1659,'2-Kosten per locatie'!$A$14:$C$31,3,FALSE)</f>
        <v>#DIV/0!</v>
      </c>
      <c r="O1659" s="247">
        <f>IF(M1659&gt;0,M1659*I1659/Q1659,0)*VLOOKUP(B1659,'2-Kosten per locatie'!$A$14:$C$31,3,FALSE)</f>
        <v>0</v>
      </c>
      <c r="P1659" s="334">
        <f>IF(L1659="nio",0,IF(L1659&gt;0,VLOOKUP(F1659,'3-Productie normen'!A:O,VLOOKUP(L1659,'3-Productie normen'!$B$38:$C$48,2,FALSE),FALSE)))*J1659</f>
        <v>0</v>
      </c>
      <c r="Q1659" s="334">
        <f t="shared" si="81"/>
        <v>0</v>
      </c>
      <c r="R1659" s="335" t="str">
        <f>VLOOKUP(F1659,'3-Productie normen'!A:P,16,FALSE)</f>
        <v>L</v>
      </c>
      <c r="S1659" s="335"/>
      <c r="U1659" s="336">
        <f t="shared" si="82"/>
        <v>8946</v>
      </c>
    </row>
    <row r="1660" spans="1:21" ht="14.1" customHeight="1">
      <c r="A1660" s="75">
        <v>1660</v>
      </c>
      <c r="B1660" s="72" t="s">
        <v>48</v>
      </c>
      <c r="C1660" s="539" t="s">
        <v>508</v>
      </c>
      <c r="D1660" s="415" t="s">
        <v>2135</v>
      </c>
      <c r="E1660" s="72" t="s">
        <v>2016</v>
      </c>
      <c r="F1660" s="300" t="s">
        <v>86</v>
      </c>
      <c r="G1660" s="72" t="s">
        <v>138</v>
      </c>
      <c r="H1660" s="482" t="s">
        <v>138</v>
      </c>
      <c r="I1660" s="537">
        <v>37.26</v>
      </c>
      <c r="J1660" s="526"/>
      <c r="K1660" s="333">
        <f t="shared" si="78"/>
        <v>200</v>
      </c>
      <c r="L1660" s="534">
        <v>200</v>
      </c>
      <c r="M1660" s="534"/>
      <c r="N1660" s="247" t="e">
        <f>IF(L1660="nio",0,IF(L1660&gt;0,L1660*I1660/P1660,0))*VLOOKUP(B1660,'2-Kosten per locatie'!$A$14:$C$31,3,FALSE)</f>
        <v>#DIV/0!</v>
      </c>
      <c r="O1660" s="247">
        <f>IF(M1660&gt;0,M1660*I1660/Q1660,0)*VLOOKUP(B1660,'2-Kosten per locatie'!$A$14:$C$31,3,FALSE)</f>
        <v>0</v>
      </c>
      <c r="P1660" s="334">
        <f>IF(L1660="nio",0,IF(L1660&gt;0,VLOOKUP(F1660,'3-Productie normen'!A:O,VLOOKUP(L1660,'3-Productie normen'!$B$38:$C$48,2,FALSE),FALSE)))*J1660</f>
        <v>0</v>
      </c>
      <c r="Q1660" s="334">
        <f t="shared" si="81"/>
        <v>0</v>
      </c>
      <c r="R1660" s="335" t="str">
        <f>VLOOKUP(F1660,'3-Productie normen'!A:P,16,FALSE)</f>
        <v>V</v>
      </c>
      <c r="S1660" s="335"/>
      <c r="U1660" s="336">
        <f t="shared" si="82"/>
        <v>7452</v>
      </c>
    </row>
    <row r="1661" spans="1:21" ht="14.1" customHeight="1">
      <c r="A1661" s="75">
        <v>1661</v>
      </c>
      <c r="B1661" s="72" t="s">
        <v>48</v>
      </c>
      <c r="C1661" s="539" t="s">
        <v>876</v>
      </c>
      <c r="D1661" s="415" t="s">
        <v>2136</v>
      </c>
      <c r="E1661" s="72" t="s">
        <v>2137</v>
      </c>
      <c r="F1661" s="300" t="s">
        <v>93</v>
      </c>
      <c r="G1661" s="72" t="s">
        <v>138</v>
      </c>
      <c r="H1661" s="482" t="s">
        <v>138</v>
      </c>
      <c r="I1661" s="537">
        <v>19.420000000000002</v>
      </c>
      <c r="J1661" s="526"/>
      <c r="K1661" s="333">
        <f t="shared" si="78"/>
        <v>200</v>
      </c>
      <c r="L1661" s="534">
        <v>200</v>
      </c>
      <c r="M1661" s="534"/>
      <c r="N1661" s="247" t="e">
        <f>IF(L1661="nio",0,IF(L1661&gt;0,L1661*I1661/P1661,0))*VLOOKUP(B1661,'2-Kosten per locatie'!$A$14:$C$31,3,FALSE)</f>
        <v>#DIV/0!</v>
      </c>
      <c r="O1661" s="247">
        <f>IF(M1661&gt;0,M1661*I1661/Q1661,0)*VLOOKUP(B1661,'2-Kosten per locatie'!$A$14:$C$31,3,FALSE)</f>
        <v>0</v>
      </c>
      <c r="P1661" s="334">
        <f>IF(L1661="nio",0,IF(L1661&gt;0,VLOOKUP(F1661,'3-Productie normen'!A:O,VLOOKUP(L1661,'3-Productie normen'!$B$38:$C$48,2,FALSE),FALSE)))*J1661</f>
        <v>0</v>
      </c>
      <c r="Q1661" s="334">
        <f t="shared" si="81"/>
        <v>0</v>
      </c>
      <c r="R1661" s="335" t="str">
        <f>VLOOKUP(F1661,'3-Productie normen'!A:P,16,FALSE)</f>
        <v>L</v>
      </c>
      <c r="S1661" s="335"/>
      <c r="U1661" s="336">
        <f t="shared" si="82"/>
        <v>3884.0000000000005</v>
      </c>
    </row>
    <row r="1662" spans="1:21" ht="14.1" customHeight="1">
      <c r="A1662" s="75">
        <v>1662</v>
      </c>
      <c r="B1662" s="72" t="s">
        <v>48</v>
      </c>
      <c r="C1662" s="539" t="s">
        <v>876</v>
      </c>
      <c r="D1662" s="415" t="s">
        <v>2138</v>
      </c>
      <c r="E1662" s="72" t="s">
        <v>632</v>
      </c>
      <c r="F1662" s="300" t="s">
        <v>86</v>
      </c>
      <c r="G1662" s="72" t="s">
        <v>138</v>
      </c>
      <c r="H1662" s="482" t="s">
        <v>138</v>
      </c>
      <c r="I1662" s="537">
        <v>49.27</v>
      </c>
      <c r="J1662" s="526"/>
      <c r="K1662" s="333">
        <f t="shared" si="78"/>
        <v>200</v>
      </c>
      <c r="L1662" s="534">
        <v>200</v>
      </c>
      <c r="M1662" s="534"/>
      <c r="N1662" s="247" t="e">
        <f>IF(L1662="nio",0,IF(L1662&gt;0,L1662*I1662/P1662,0))*VLOOKUP(B1662,'2-Kosten per locatie'!$A$14:$C$31,3,FALSE)</f>
        <v>#DIV/0!</v>
      </c>
      <c r="O1662" s="247">
        <f>IF(M1662&gt;0,M1662*I1662/Q1662,0)*VLOOKUP(B1662,'2-Kosten per locatie'!$A$14:$C$31,3,FALSE)</f>
        <v>0</v>
      </c>
      <c r="P1662" s="334">
        <f>IF(L1662="nio",0,IF(L1662&gt;0,VLOOKUP(F1662,'3-Productie normen'!A:O,VLOOKUP(L1662,'3-Productie normen'!$B$38:$C$48,2,FALSE),FALSE)))*J1662</f>
        <v>0</v>
      </c>
      <c r="Q1662" s="334">
        <f t="shared" si="81"/>
        <v>0</v>
      </c>
      <c r="R1662" s="335" t="str">
        <f>VLOOKUP(F1662,'3-Productie normen'!A:P,16,FALSE)</f>
        <v>V</v>
      </c>
      <c r="S1662" s="335"/>
      <c r="U1662" s="336">
        <f t="shared" si="82"/>
        <v>9854</v>
      </c>
    </row>
    <row r="1663" spans="1:21" ht="14.1" customHeight="1">
      <c r="A1663" s="75">
        <v>1663</v>
      </c>
      <c r="B1663" s="72" t="s">
        <v>48</v>
      </c>
      <c r="C1663" s="539" t="s">
        <v>876</v>
      </c>
      <c r="D1663" s="415" t="s">
        <v>2139</v>
      </c>
      <c r="E1663" s="72" t="s">
        <v>2140</v>
      </c>
      <c r="F1663" s="300" t="s">
        <v>93</v>
      </c>
      <c r="G1663" s="72" t="s">
        <v>138</v>
      </c>
      <c r="H1663" s="482" t="s">
        <v>138</v>
      </c>
      <c r="I1663" s="537">
        <v>72.8</v>
      </c>
      <c r="J1663" s="526"/>
      <c r="K1663" s="333">
        <f t="shared" si="78"/>
        <v>200</v>
      </c>
      <c r="L1663" s="534">
        <v>200</v>
      </c>
      <c r="M1663" s="534"/>
      <c r="N1663" s="247" t="e">
        <f>IF(L1663="nio",0,IF(L1663&gt;0,L1663*I1663/P1663,0))*VLOOKUP(B1663,'2-Kosten per locatie'!$A$14:$C$31,3,FALSE)</f>
        <v>#DIV/0!</v>
      </c>
      <c r="O1663" s="247">
        <f>IF(M1663&gt;0,M1663*I1663/Q1663,0)*VLOOKUP(B1663,'2-Kosten per locatie'!$A$14:$C$31,3,FALSE)</f>
        <v>0</v>
      </c>
      <c r="P1663" s="334">
        <f>IF(L1663="nio",0,IF(L1663&gt;0,VLOOKUP(F1663,'3-Productie normen'!A:O,VLOOKUP(L1663,'3-Productie normen'!$B$38:$C$48,2,FALSE),FALSE)))*J1663</f>
        <v>0</v>
      </c>
      <c r="Q1663" s="334">
        <f t="shared" si="81"/>
        <v>0</v>
      </c>
      <c r="R1663" s="335" t="str">
        <f>VLOOKUP(F1663,'3-Productie normen'!A:P,16,FALSE)</f>
        <v>L</v>
      </c>
      <c r="S1663" s="335"/>
      <c r="U1663" s="336">
        <f t="shared" si="82"/>
        <v>14560</v>
      </c>
    </row>
    <row r="1664" spans="1:21" ht="14.1" customHeight="1">
      <c r="A1664" s="75">
        <v>1664</v>
      </c>
      <c r="B1664" s="72" t="s">
        <v>48</v>
      </c>
      <c r="C1664" s="539" t="s">
        <v>876</v>
      </c>
      <c r="D1664" s="415" t="s">
        <v>2141</v>
      </c>
      <c r="E1664" s="72" t="s">
        <v>2142</v>
      </c>
      <c r="F1664" s="300" t="s">
        <v>93</v>
      </c>
      <c r="G1664" s="72" t="s">
        <v>138</v>
      </c>
      <c r="H1664" s="482" t="s">
        <v>138</v>
      </c>
      <c r="I1664" s="537">
        <v>32.619999999999997</v>
      </c>
      <c r="J1664" s="526"/>
      <c r="K1664" s="333">
        <f t="shared" si="78"/>
        <v>200</v>
      </c>
      <c r="L1664" s="534">
        <v>200</v>
      </c>
      <c r="M1664" s="534"/>
      <c r="N1664" s="247" t="e">
        <f>IF(L1664="nio",0,IF(L1664&gt;0,L1664*I1664/P1664,0))*VLOOKUP(B1664,'2-Kosten per locatie'!$A$14:$C$31,3,FALSE)</f>
        <v>#DIV/0!</v>
      </c>
      <c r="O1664" s="247">
        <f>IF(M1664&gt;0,M1664*I1664/Q1664,0)*VLOOKUP(B1664,'2-Kosten per locatie'!$A$14:$C$31,3,FALSE)</f>
        <v>0</v>
      </c>
      <c r="P1664" s="334">
        <f>IF(L1664="nio",0,IF(L1664&gt;0,VLOOKUP(F1664,'3-Productie normen'!A:O,VLOOKUP(L1664,'3-Productie normen'!$B$38:$C$48,2,FALSE),FALSE)))*J1664</f>
        <v>0</v>
      </c>
      <c r="Q1664" s="334">
        <f t="shared" si="81"/>
        <v>0</v>
      </c>
      <c r="R1664" s="335" t="str">
        <f>VLOOKUP(F1664,'3-Productie normen'!A:P,16,FALSE)</f>
        <v>L</v>
      </c>
      <c r="S1664" s="335"/>
      <c r="U1664" s="336">
        <f t="shared" si="82"/>
        <v>6523.9999999999991</v>
      </c>
    </row>
    <row r="1665" spans="1:21" ht="14.1" customHeight="1">
      <c r="A1665" s="75">
        <v>1665</v>
      </c>
      <c r="B1665" s="72" t="s">
        <v>48</v>
      </c>
      <c r="C1665" s="539" t="s">
        <v>876</v>
      </c>
      <c r="D1665" s="415" t="s">
        <v>2143</v>
      </c>
      <c r="E1665" s="72" t="s">
        <v>1972</v>
      </c>
      <c r="F1665" s="300" t="s">
        <v>95</v>
      </c>
      <c r="G1665" s="72" t="s">
        <v>186</v>
      </c>
      <c r="H1665" s="482" t="s">
        <v>187</v>
      </c>
      <c r="I1665" s="537">
        <v>12.55</v>
      </c>
      <c r="J1665" s="526"/>
      <c r="K1665" s="333">
        <f t="shared" ref="K1665:K1728" si="83">SUM(L1665:M1665)</f>
        <v>400</v>
      </c>
      <c r="L1665" s="534">
        <v>200</v>
      </c>
      <c r="M1665" s="534">
        <v>200</v>
      </c>
      <c r="N1665" s="247" t="e">
        <f>IF(L1665="nio",0,IF(L1665&gt;0,L1665*I1665/P1665,0))*VLOOKUP(B1665,'2-Kosten per locatie'!$A$14:$C$31,3,FALSE)</f>
        <v>#DIV/0!</v>
      </c>
      <c r="O1665" s="247" t="e">
        <f>IF(M1665&gt;0,M1665*I1665/Q1665,0)*VLOOKUP(B1665,'2-Kosten per locatie'!$A$14:$C$31,3,FALSE)</f>
        <v>#DIV/0!</v>
      </c>
      <c r="P1665" s="334">
        <f>IF(L1665="nio",0,IF(L1665&gt;0,VLOOKUP(F1665,'3-Productie normen'!A:O,VLOOKUP(L1665,'3-Productie normen'!$B$38:$C$48,2,FALSE),FALSE)))*J1665</f>
        <v>0</v>
      </c>
      <c r="Q1665" s="334">
        <f t="shared" si="81"/>
        <v>0</v>
      </c>
      <c r="R1665" s="335" t="str">
        <f>VLOOKUP(F1665,'3-Productie normen'!A:P,16,FALSE)</f>
        <v>S</v>
      </c>
      <c r="S1665" s="335"/>
      <c r="U1665" s="336">
        <f t="shared" si="82"/>
        <v>5020</v>
      </c>
    </row>
    <row r="1666" spans="1:21" ht="14.1" customHeight="1">
      <c r="A1666" s="75">
        <v>1666</v>
      </c>
      <c r="B1666" s="72" t="s">
        <v>48</v>
      </c>
      <c r="C1666" s="539" t="s">
        <v>876</v>
      </c>
      <c r="D1666" s="415" t="s">
        <v>2144</v>
      </c>
      <c r="E1666" s="72" t="s">
        <v>1972</v>
      </c>
      <c r="F1666" s="300" t="s">
        <v>95</v>
      </c>
      <c r="G1666" s="72" t="s">
        <v>207</v>
      </c>
      <c r="H1666" s="482" t="s">
        <v>187</v>
      </c>
      <c r="I1666" s="537">
        <v>11.95</v>
      </c>
      <c r="J1666" s="526"/>
      <c r="K1666" s="333">
        <f t="shared" si="83"/>
        <v>400</v>
      </c>
      <c r="L1666" s="534">
        <v>200</v>
      </c>
      <c r="M1666" s="534">
        <v>200</v>
      </c>
      <c r="N1666" s="247" t="e">
        <f>IF(L1666="nio",0,IF(L1666&gt;0,L1666*I1666/P1666,0))*VLOOKUP(B1666,'2-Kosten per locatie'!$A$14:$C$31,3,FALSE)</f>
        <v>#DIV/0!</v>
      </c>
      <c r="O1666" s="247" t="e">
        <f>IF(M1666&gt;0,M1666*I1666/Q1666,0)*VLOOKUP(B1666,'2-Kosten per locatie'!$A$14:$C$31,3,FALSE)</f>
        <v>#DIV/0!</v>
      </c>
      <c r="P1666" s="334">
        <f>IF(L1666="nio",0,IF(L1666&gt;0,VLOOKUP(F1666,'3-Productie normen'!A:O,VLOOKUP(L1666,'3-Productie normen'!$B$38:$C$48,2,FALSE),FALSE)))*J1666</f>
        <v>0</v>
      </c>
      <c r="Q1666" s="334">
        <f t="shared" si="81"/>
        <v>0</v>
      </c>
      <c r="R1666" s="335" t="str">
        <f>VLOOKUP(F1666,'3-Productie normen'!A:P,16,FALSE)</f>
        <v>S</v>
      </c>
      <c r="S1666" s="335"/>
      <c r="U1666" s="336">
        <f t="shared" si="82"/>
        <v>4780</v>
      </c>
    </row>
    <row r="1667" spans="1:21" ht="14.1" customHeight="1">
      <c r="A1667" s="75">
        <v>1667</v>
      </c>
      <c r="B1667" s="72" t="s">
        <v>48</v>
      </c>
      <c r="C1667" s="539" t="s">
        <v>876</v>
      </c>
      <c r="D1667" s="415" t="s">
        <v>2145</v>
      </c>
      <c r="E1667" s="72" t="s">
        <v>632</v>
      </c>
      <c r="F1667" s="300" t="s">
        <v>86</v>
      </c>
      <c r="G1667" s="72" t="s">
        <v>138</v>
      </c>
      <c r="H1667" s="482" t="s">
        <v>138</v>
      </c>
      <c r="I1667" s="537">
        <v>24.69</v>
      </c>
      <c r="J1667" s="526"/>
      <c r="K1667" s="333">
        <f t="shared" si="83"/>
        <v>200</v>
      </c>
      <c r="L1667" s="534">
        <v>200</v>
      </c>
      <c r="M1667" s="534"/>
      <c r="N1667" s="247" t="e">
        <f>IF(L1667="nio",0,IF(L1667&gt;0,L1667*I1667/P1667,0))*VLOOKUP(B1667,'2-Kosten per locatie'!$A$14:$C$31,3,FALSE)</f>
        <v>#DIV/0!</v>
      </c>
      <c r="O1667" s="247">
        <f>IF(M1667&gt;0,M1667*I1667/Q1667,0)*VLOOKUP(B1667,'2-Kosten per locatie'!$A$14:$C$31,3,FALSE)</f>
        <v>0</v>
      </c>
      <c r="P1667" s="334">
        <f>IF(L1667="nio",0,IF(L1667&gt;0,VLOOKUP(F1667,'3-Productie normen'!A:O,VLOOKUP(L1667,'3-Productie normen'!$B$38:$C$48,2,FALSE),FALSE)))*J1667</f>
        <v>0</v>
      </c>
      <c r="Q1667" s="334">
        <f t="shared" si="81"/>
        <v>0</v>
      </c>
      <c r="R1667" s="335" t="str">
        <f>VLOOKUP(F1667,'3-Productie normen'!A:P,16,FALSE)</f>
        <v>V</v>
      </c>
      <c r="S1667" s="335"/>
      <c r="U1667" s="336">
        <f t="shared" si="82"/>
        <v>4938</v>
      </c>
    </row>
    <row r="1668" spans="1:21" ht="14.1" customHeight="1">
      <c r="A1668" s="75">
        <v>1668</v>
      </c>
      <c r="B1668" s="72" t="s">
        <v>48</v>
      </c>
      <c r="C1668" s="539" t="s">
        <v>876</v>
      </c>
      <c r="D1668" s="415" t="s">
        <v>2146</v>
      </c>
      <c r="E1668" s="72" t="s">
        <v>1978</v>
      </c>
      <c r="F1668" s="300" t="s">
        <v>95</v>
      </c>
      <c r="G1668" s="72" t="s">
        <v>207</v>
      </c>
      <c r="H1668" s="482" t="s">
        <v>187</v>
      </c>
      <c r="I1668" s="537">
        <v>11.7</v>
      </c>
      <c r="J1668" s="526"/>
      <c r="K1668" s="333">
        <f t="shared" si="83"/>
        <v>400</v>
      </c>
      <c r="L1668" s="534">
        <v>200</v>
      </c>
      <c r="M1668" s="534">
        <v>200</v>
      </c>
      <c r="N1668" s="247" t="e">
        <f>IF(L1668="nio",0,IF(L1668&gt;0,L1668*I1668/P1668,0))*VLOOKUP(B1668,'2-Kosten per locatie'!$A$14:$C$31,3,FALSE)</f>
        <v>#DIV/0!</v>
      </c>
      <c r="O1668" s="247" t="e">
        <f>IF(M1668&gt;0,M1668*I1668/Q1668,0)*VLOOKUP(B1668,'2-Kosten per locatie'!$A$14:$C$31,3,FALSE)</f>
        <v>#DIV/0!</v>
      </c>
      <c r="P1668" s="334">
        <f>IF(L1668="nio",0,IF(L1668&gt;0,VLOOKUP(F1668,'3-Productie normen'!A:O,VLOOKUP(L1668,'3-Productie normen'!$B$38:$C$48,2,FALSE),FALSE)))*J1668</f>
        <v>0</v>
      </c>
      <c r="Q1668" s="334">
        <f t="shared" si="81"/>
        <v>0</v>
      </c>
      <c r="R1668" s="335" t="str">
        <f>VLOOKUP(F1668,'3-Productie normen'!A:P,16,FALSE)</f>
        <v>S</v>
      </c>
      <c r="S1668" s="335"/>
      <c r="U1668" s="336">
        <f t="shared" si="82"/>
        <v>4680</v>
      </c>
    </row>
    <row r="1669" spans="1:21" ht="14.1" customHeight="1">
      <c r="A1669" s="75">
        <v>1669</v>
      </c>
      <c r="B1669" s="72" t="s">
        <v>48</v>
      </c>
      <c r="C1669" s="539" t="s">
        <v>876</v>
      </c>
      <c r="D1669" s="415" t="s">
        <v>2147</v>
      </c>
      <c r="E1669" s="72" t="s">
        <v>1970</v>
      </c>
      <c r="F1669" s="300" t="s">
        <v>100</v>
      </c>
      <c r="G1669" s="72" t="s">
        <v>186</v>
      </c>
      <c r="H1669" s="482" t="s">
        <v>196</v>
      </c>
      <c r="I1669" s="537">
        <v>4.7699999999999996</v>
      </c>
      <c r="J1669" s="526"/>
      <c r="K1669" s="333">
        <f t="shared" si="83"/>
        <v>0</v>
      </c>
      <c r="L1669" s="534" t="s">
        <v>147</v>
      </c>
      <c r="M1669" s="534"/>
      <c r="N1669" s="247">
        <f>IF(L1669="nio",0,IF(L1669&gt;0,L1669*I1669/P1669,0))*VLOOKUP(B1669,'2-Kosten per locatie'!$A$14:$C$31,3,FALSE)</f>
        <v>0</v>
      </c>
      <c r="O1669" s="247">
        <f>IF(M1669&gt;0,M1669*I1669/Q1669,0)*VLOOKUP(B1669,'2-Kosten per locatie'!$A$14:$C$31,3,FALSE)</f>
        <v>0</v>
      </c>
      <c r="P1669" s="334">
        <f>IF(L1669="nio",0,IF(L1669&gt;0,VLOOKUP(F1669,'3-Productie normen'!A:O,VLOOKUP(L1669,'3-Productie normen'!$B$38:$C$48,2,FALSE),FALSE)))*J1669</f>
        <v>0</v>
      </c>
      <c r="Q1669" s="334">
        <f t="shared" si="81"/>
        <v>0</v>
      </c>
      <c r="R1669" s="335" t="str">
        <f>VLOOKUP(F1669,'3-Productie normen'!A:P,16,FALSE)</f>
        <v>nvt</v>
      </c>
      <c r="S1669" s="335"/>
      <c r="U1669" s="336">
        <f t="shared" si="82"/>
        <v>0</v>
      </c>
    </row>
    <row r="1670" spans="1:21" ht="14.1" customHeight="1">
      <c r="A1670" s="75">
        <v>1670</v>
      </c>
      <c r="B1670" s="72" t="s">
        <v>48</v>
      </c>
      <c r="C1670" s="539" t="s">
        <v>876</v>
      </c>
      <c r="D1670" s="415" t="s">
        <v>2148</v>
      </c>
      <c r="E1670" s="72" t="s">
        <v>2149</v>
      </c>
      <c r="F1670" s="300" t="s">
        <v>93</v>
      </c>
      <c r="G1670" s="72" t="s">
        <v>138</v>
      </c>
      <c r="H1670" s="482" t="s">
        <v>138</v>
      </c>
      <c r="I1670" s="537">
        <v>80.459999999999994</v>
      </c>
      <c r="J1670" s="526"/>
      <c r="K1670" s="333">
        <f t="shared" si="83"/>
        <v>200</v>
      </c>
      <c r="L1670" s="534">
        <v>200</v>
      </c>
      <c r="M1670" s="534"/>
      <c r="N1670" s="247" t="e">
        <f>IF(L1670="nio",0,IF(L1670&gt;0,L1670*I1670/P1670,0))*VLOOKUP(B1670,'2-Kosten per locatie'!$A$14:$C$31,3,FALSE)</f>
        <v>#DIV/0!</v>
      </c>
      <c r="O1670" s="247">
        <f>IF(M1670&gt;0,M1670*I1670/Q1670,0)*VLOOKUP(B1670,'2-Kosten per locatie'!$A$14:$C$31,3,FALSE)</f>
        <v>0</v>
      </c>
      <c r="P1670" s="334">
        <f>IF(L1670="nio",0,IF(L1670&gt;0,VLOOKUP(F1670,'3-Productie normen'!A:O,VLOOKUP(L1670,'3-Productie normen'!$B$38:$C$48,2,FALSE),FALSE)))*J1670</f>
        <v>0</v>
      </c>
      <c r="Q1670" s="334">
        <f t="shared" si="81"/>
        <v>0</v>
      </c>
      <c r="R1670" s="335" t="str">
        <f>VLOOKUP(F1670,'3-Productie normen'!A:P,16,FALSE)</f>
        <v>L</v>
      </c>
      <c r="S1670" s="335"/>
      <c r="U1670" s="336">
        <f t="shared" si="82"/>
        <v>16091.999999999998</v>
      </c>
    </row>
    <row r="1671" spans="1:21" ht="14.1" customHeight="1">
      <c r="A1671" s="75">
        <v>1671</v>
      </c>
      <c r="B1671" s="72" t="s">
        <v>48</v>
      </c>
      <c r="C1671" s="539" t="s">
        <v>876</v>
      </c>
      <c r="D1671" s="415" t="s">
        <v>2150</v>
      </c>
      <c r="E1671" s="72" t="s">
        <v>2151</v>
      </c>
      <c r="F1671" s="300" t="s">
        <v>93</v>
      </c>
      <c r="G1671" s="72" t="s">
        <v>138</v>
      </c>
      <c r="H1671" s="482" t="s">
        <v>138</v>
      </c>
      <c r="I1671" s="537">
        <v>93.97</v>
      </c>
      <c r="J1671" s="526"/>
      <c r="K1671" s="333">
        <f t="shared" si="83"/>
        <v>200</v>
      </c>
      <c r="L1671" s="534">
        <v>200</v>
      </c>
      <c r="M1671" s="534"/>
      <c r="N1671" s="247" t="e">
        <f>IF(L1671="nio",0,IF(L1671&gt;0,L1671*I1671/P1671,0))*VLOOKUP(B1671,'2-Kosten per locatie'!$A$14:$C$31,3,FALSE)</f>
        <v>#DIV/0!</v>
      </c>
      <c r="O1671" s="247">
        <f>IF(M1671&gt;0,M1671*I1671/Q1671,0)*VLOOKUP(B1671,'2-Kosten per locatie'!$A$14:$C$31,3,FALSE)</f>
        <v>0</v>
      </c>
      <c r="P1671" s="334">
        <f>IF(L1671="nio",0,IF(L1671&gt;0,VLOOKUP(F1671,'3-Productie normen'!A:O,VLOOKUP(L1671,'3-Productie normen'!$B$38:$C$48,2,FALSE),FALSE)))*J1671</f>
        <v>0</v>
      </c>
      <c r="Q1671" s="334">
        <f t="shared" si="81"/>
        <v>0</v>
      </c>
      <c r="R1671" s="335" t="str">
        <f>VLOOKUP(F1671,'3-Productie normen'!A:P,16,FALSE)</f>
        <v>L</v>
      </c>
      <c r="S1671" s="335"/>
      <c r="U1671" s="336">
        <f t="shared" si="82"/>
        <v>18794</v>
      </c>
    </row>
    <row r="1672" spans="1:21" ht="14.1" customHeight="1">
      <c r="A1672" s="75">
        <v>1672</v>
      </c>
      <c r="B1672" s="72" t="s">
        <v>48</v>
      </c>
      <c r="C1672" s="539" t="s">
        <v>876</v>
      </c>
      <c r="D1672" s="415" t="s">
        <v>2152</v>
      </c>
      <c r="E1672" s="72" t="s">
        <v>2153</v>
      </c>
      <c r="F1672" s="300" t="s">
        <v>93</v>
      </c>
      <c r="G1672" s="72" t="s">
        <v>138</v>
      </c>
      <c r="H1672" s="482" t="s">
        <v>138</v>
      </c>
      <c r="I1672" s="537">
        <v>90.1</v>
      </c>
      <c r="J1672" s="526"/>
      <c r="K1672" s="333">
        <f t="shared" si="83"/>
        <v>200</v>
      </c>
      <c r="L1672" s="534">
        <v>200</v>
      </c>
      <c r="M1672" s="534"/>
      <c r="N1672" s="247" t="e">
        <f>IF(L1672="nio",0,IF(L1672&gt;0,L1672*I1672/P1672,0))*VLOOKUP(B1672,'2-Kosten per locatie'!$A$14:$C$31,3,FALSE)</f>
        <v>#DIV/0!</v>
      </c>
      <c r="O1672" s="247">
        <f>IF(M1672&gt;0,M1672*I1672/Q1672,0)*VLOOKUP(B1672,'2-Kosten per locatie'!$A$14:$C$31,3,FALSE)</f>
        <v>0</v>
      </c>
      <c r="P1672" s="334">
        <f>IF(L1672="nio",0,IF(L1672&gt;0,VLOOKUP(F1672,'3-Productie normen'!A:O,VLOOKUP(L1672,'3-Productie normen'!$B$38:$C$48,2,FALSE),FALSE)))*J1672</f>
        <v>0</v>
      </c>
      <c r="Q1672" s="334">
        <f t="shared" si="81"/>
        <v>0</v>
      </c>
      <c r="R1672" s="335" t="str">
        <f>VLOOKUP(F1672,'3-Productie normen'!A:P,16,FALSE)</f>
        <v>L</v>
      </c>
      <c r="S1672" s="335"/>
      <c r="U1672" s="336">
        <f t="shared" si="82"/>
        <v>18020</v>
      </c>
    </row>
    <row r="1673" spans="1:21" ht="14.1" customHeight="1">
      <c r="A1673" s="75">
        <v>1673</v>
      </c>
      <c r="B1673" s="72" t="s">
        <v>48</v>
      </c>
      <c r="C1673" s="539" t="s">
        <v>876</v>
      </c>
      <c r="D1673" s="415" t="s">
        <v>2154</v>
      </c>
      <c r="E1673" s="72" t="s">
        <v>2155</v>
      </c>
      <c r="F1673" s="300" t="s">
        <v>93</v>
      </c>
      <c r="G1673" s="72" t="s">
        <v>138</v>
      </c>
      <c r="H1673" s="482" t="s">
        <v>138</v>
      </c>
      <c r="I1673" s="537">
        <v>91.94</v>
      </c>
      <c r="J1673" s="526"/>
      <c r="K1673" s="333">
        <f t="shared" si="83"/>
        <v>200</v>
      </c>
      <c r="L1673" s="534">
        <v>200</v>
      </c>
      <c r="M1673" s="534"/>
      <c r="N1673" s="247" t="e">
        <f>IF(L1673="nio",0,IF(L1673&gt;0,L1673*I1673/P1673,0))*VLOOKUP(B1673,'2-Kosten per locatie'!$A$14:$C$31,3,FALSE)</f>
        <v>#DIV/0!</v>
      </c>
      <c r="O1673" s="247">
        <f>IF(M1673&gt;0,M1673*I1673/Q1673,0)*VLOOKUP(B1673,'2-Kosten per locatie'!$A$14:$C$31,3,FALSE)</f>
        <v>0</v>
      </c>
      <c r="P1673" s="334">
        <f>IF(L1673="nio",0,IF(L1673&gt;0,VLOOKUP(F1673,'3-Productie normen'!A:O,VLOOKUP(L1673,'3-Productie normen'!$B$38:$C$48,2,FALSE),FALSE)))*J1673</f>
        <v>0</v>
      </c>
      <c r="Q1673" s="334">
        <f t="shared" si="81"/>
        <v>0</v>
      </c>
      <c r="R1673" s="335" t="str">
        <f>VLOOKUP(F1673,'3-Productie normen'!A:P,16,FALSE)</f>
        <v>L</v>
      </c>
      <c r="S1673" s="335"/>
      <c r="U1673" s="336">
        <f t="shared" si="82"/>
        <v>18388</v>
      </c>
    </row>
    <row r="1674" spans="1:21" ht="14.1" customHeight="1">
      <c r="A1674" s="75">
        <v>1674</v>
      </c>
      <c r="B1674" s="72" t="s">
        <v>48</v>
      </c>
      <c r="C1674" s="539" t="s">
        <v>876</v>
      </c>
      <c r="D1674" s="415" t="s">
        <v>2156</v>
      </c>
      <c r="E1674" s="72" t="s">
        <v>2157</v>
      </c>
      <c r="F1674" s="300" t="s">
        <v>93</v>
      </c>
      <c r="G1674" s="72" t="s">
        <v>138</v>
      </c>
      <c r="H1674" s="482" t="s">
        <v>138</v>
      </c>
      <c r="I1674" s="537">
        <v>6.19</v>
      </c>
      <c r="J1674" s="526"/>
      <c r="K1674" s="333">
        <f t="shared" si="83"/>
        <v>200</v>
      </c>
      <c r="L1674" s="534">
        <v>200</v>
      </c>
      <c r="M1674" s="534"/>
      <c r="N1674" s="247" t="e">
        <f>IF(L1674="nio",0,IF(L1674&gt;0,L1674*I1674/P1674,0))*VLOOKUP(B1674,'2-Kosten per locatie'!$A$14:$C$31,3,FALSE)</f>
        <v>#DIV/0!</v>
      </c>
      <c r="O1674" s="247">
        <f>IF(M1674&gt;0,M1674*I1674/Q1674,0)*VLOOKUP(B1674,'2-Kosten per locatie'!$A$14:$C$31,3,FALSE)</f>
        <v>0</v>
      </c>
      <c r="P1674" s="334">
        <f>IF(L1674="nio",0,IF(L1674&gt;0,VLOOKUP(F1674,'3-Productie normen'!A:O,VLOOKUP(L1674,'3-Productie normen'!$B$38:$C$48,2,FALSE),FALSE)))*J1674</f>
        <v>0</v>
      </c>
      <c r="Q1674" s="334">
        <f t="shared" si="81"/>
        <v>0</v>
      </c>
      <c r="R1674" s="335" t="str">
        <f>VLOOKUP(F1674,'3-Productie normen'!A:P,16,FALSE)</f>
        <v>L</v>
      </c>
      <c r="S1674" s="335"/>
      <c r="U1674" s="336">
        <f t="shared" si="82"/>
        <v>1238</v>
      </c>
    </row>
    <row r="1675" spans="1:21" ht="14.1" customHeight="1">
      <c r="A1675" s="75">
        <v>1675</v>
      </c>
      <c r="B1675" s="72" t="s">
        <v>48</v>
      </c>
      <c r="C1675" s="539" t="s">
        <v>876</v>
      </c>
      <c r="D1675" s="415" t="s">
        <v>2158</v>
      </c>
      <c r="E1675" s="72" t="s">
        <v>2157</v>
      </c>
      <c r="F1675" s="300" t="s">
        <v>93</v>
      </c>
      <c r="G1675" s="72" t="s">
        <v>138</v>
      </c>
      <c r="H1675" s="482" t="s">
        <v>138</v>
      </c>
      <c r="I1675" s="537">
        <v>7.35</v>
      </c>
      <c r="J1675" s="526"/>
      <c r="K1675" s="333">
        <f t="shared" si="83"/>
        <v>200</v>
      </c>
      <c r="L1675" s="534">
        <v>200</v>
      </c>
      <c r="M1675" s="534"/>
      <c r="N1675" s="247" t="e">
        <f>IF(L1675="nio",0,IF(L1675&gt;0,L1675*I1675/P1675,0))*VLOOKUP(B1675,'2-Kosten per locatie'!$A$14:$C$31,3,FALSE)</f>
        <v>#DIV/0!</v>
      </c>
      <c r="O1675" s="247">
        <f>IF(M1675&gt;0,M1675*I1675/Q1675,0)*VLOOKUP(B1675,'2-Kosten per locatie'!$A$14:$C$31,3,FALSE)</f>
        <v>0</v>
      </c>
      <c r="P1675" s="334">
        <f>IF(L1675="nio",0,IF(L1675&gt;0,VLOOKUP(F1675,'3-Productie normen'!A:O,VLOOKUP(L1675,'3-Productie normen'!$B$38:$C$48,2,FALSE),FALSE)))*J1675</f>
        <v>0</v>
      </c>
      <c r="Q1675" s="334">
        <f t="shared" si="81"/>
        <v>0</v>
      </c>
      <c r="R1675" s="335" t="str">
        <f>VLOOKUP(F1675,'3-Productie normen'!A:P,16,FALSE)</f>
        <v>L</v>
      </c>
      <c r="S1675" s="335"/>
      <c r="U1675" s="336">
        <f t="shared" si="82"/>
        <v>1470</v>
      </c>
    </row>
    <row r="1676" spans="1:21" ht="14.1" customHeight="1">
      <c r="A1676" s="75">
        <v>1676</v>
      </c>
      <c r="B1676" s="72" t="s">
        <v>48</v>
      </c>
      <c r="C1676" s="539" t="s">
        <v>876</v>
      </c>
      <c r="D1676" s="415" t="s">
        <v>2159</v>
      </c>
      <c r="E1676" s="72" t="s">
        <v>2160</v>
      </c>
      <c r="F1676" s="300" t="s">
        <v>92</v>
      </c>
      <c r="G1676" s="72" t="s">
        <v>138</v>
      </c>
      <c r="H1676" s="482" t="s">
        <v>138</v>
      </c>
      <c r="I1676" s="537">
        <v>11.74</v>
      </c>
      <c r="J1676" s="526"/>
      <c r="K1676" s="333">
        <f t="shared" si="83"/>
        <v>40</v>
      </c>
      <c r="L1676" s="534">
        <v>40</v>
      </c>
      <c r="M1676" s="534"/>
      <c r="N1676" s="247" t="e">
        <f>IF(L1676="nio",0,IF(L1676&gt;0,L1676*I1676/P1676,0))*VLOOKUP(B1676,'2-Kosten per locatie'!$A$14:$C$31,3,FALSE)</f>
        <v>#DIV/0!</v>
      </c>
      <c r="O1676" s="247">
        <f>IF(M1676&gt;0,M1676*I1676/Q1676,0)*VLOOKUP(B1676,'2-Kosten per locatie'!$A$14:$C$31,3,FALSE)</f>
        <v>0</v>
      </c>
      <c r="P1676" s="334">
        <f>IF(L1676="nio",0,IF(L1676&gt;0,VLOOKUP(F1676,'3-Productie normen'!A:O,VLOOKUP(L1676,'3-Productie normen'!$B$38:$C$48,2,FALSE),FALSE)))*J1676</f>
        <v>0</v>
      </c>
      <c r="Q1676" s="334">
        <f t="shared" si="81"/>
        <v>0</v>
      </c>
      <c r="R1676" s="335" t="str">
        <f>VLOOKUP(F1676,'3-Productie normen'!A:P,16,FALSE)</f>
        <v>V</v>
      </c>
      <c r="S1676" s="335"/>
      <c r="U1676" s="336">
        <f t="shared" si="82"/>
        <v>469.6</v>
      </c>
    </row>
    <row r="1677" spans="1:21" ht="14.1" customHeight="1">
      <c r="A1677" s="75">
        <v>1677</v>
      </c>
      <c r="B1677" s="72" t="s">
        <v>48</v>
      </c>
      <c r="C1677" s="539" t="s">
        <v>876</v>
      </c>
      <c r="D1677" s="415" t="s">
        <v>2161</v>
      </c>
      <c r="E1677" s="72" t="s">
        <v>632</v>
      </c>
      <c r="F1677" s="300" t="s">
        <v>86</v>
      </c>
      <c r="G1677" s="72" t="s">
        <v>138</v>
      </c>
      <c r="H1677" s="482" t="s">
        <v>138</v>
      </c>
      <c r="I1677" s="537">
        <v>120.75</v>
      </c>
      <c r="J1677" s="526"/>
      <c r="K1677" s="333">
        <f t="shared" si="83"/>
        <v>200</v>
      </c>
      <c r="L1677" s="534">
        <v>200</v>
      </c>
      <c r="M1677" s="534"/>
      <c r="N1677" s="247" t="e">
        <f>IF(L1677="nio",0,IF(L1677&gt;0,L1677*I1677/P1677,0))*VLOOKUP(B1677,'2-Kosten per locatie'!$A$14:$C$31,3,FALSE)</f>
        <v>#DIV/0!</v>
      </c>
      <c r="O1677" s="247">
        <f>IF(M1677&gt;0,M1677*I1677/Q1677,0)*VLOOKUP(B1677,'2-Kosten per locatie'!$A$14:$C$31,3,FALSE)</f>
        <v>0</v>
      </c>
      <c r="P1677" s="334">
        <f>IF(L1677="nio",0,IF(L1677&gt;0,VLOOKUP(F1677,'3-Productie normen'!A:O,VLOOKUP(L1677,'3-Productie normen'!$B$38:$C$48,2,FALSE),FALSE)))*J1677</f>
        <v>0</v>
      </c>
      <c r="Q1677" s="334">
        <f t="shared" si="81"/>
        <v>0</v>
      </c>
      <c r="R1677" s="335" t="str">
        <f>VLOOKUP(F1677,'3-Productie normen'!A:P,16,FALSE)</f>
        <v>V</v>
      </c>
      <c r="S1677" s="335"/>
      <c r="U1677" s="336">
        <f t="shared" si="82"/>
        <v>24150</v>
      </c>
    </row>
    <row r="1678" spans="1:21" ht="14.1" customHeight="1">
      <c r="A1678" s="75">
        <v>1678</v>
      </c>
      <c r="B1678" s="72" t="s">
        <v>48</v>
      </c>
      <c r="C1678" s="539" t="s">
        <v>876</v>
      </c>
      <c r="D1678" s="415" t="s">
        <v>2162</v>
      </c>
      <c r="E1678" s="72" t="s">
        <v>2163</v>
      </c>
      <c r="F1678" s="300" t="s">
        <v>93</v>
      </c>
      <c r="G1678" s="72" t="s">
        <v>138</v>
      </c>
      <c r="H1678" s="482" t="s">
        <v>138</v>
      </c>
      <c r="I1678" s="537">
        <v>48.13</v>
      </c>
      <c r="J1678" s="526"/>
      <c r="K1678" s="333">
        <f t="shared" si="83"/>
        <v>200</v>
      </c>
      <c r="L1678" s="534">
        <v>200</v>
      </c>
      <c r="M1678" s="534"/>
      <c r="N1678" s="247" t="e">
        <f>IF(L1678="nio",0,IF(L1678&gt;0,L1678*I1678/P1678,0))*VLOOKUP(B1678,'2-Kosten per locatie'!$A$14:$C$31,3,FALSE)</f>
        <v>#DIV/0!</v>
      </c>
      <c r="O1678" s="247">
        <f>IF(M1678&gt;0,M1678*I1678/Q1678,0)*VLOOKUP(B1678,'2-Kosten per locatie'!$A$14:$C$31,3,FALSE)</f>
        <v>0</v>
      </c>
      <c r="P1678" s="334">
        <f>IF(L1678="nio",0,IF(L1678&gt;0,VLOOKUP(F1678,'3-Productie normen'!A:O,VLOOKUP(L1678,'3-Productie normen'!$B$38:$C$48,2,FALSE),FALSE)))*J1678</f>
        <v>0</v>
      </c>
      <c r="Q1678" s="334">
        <f t="shared" si="81"/>
        <v>0</v>
      </c>
      <c r="R1678" s="335" t="str">
        <f>VLOOKUP(F1678,'3-Productie normen'!A:P,16,FALSE)</f>
        <v>L</v>
      </c>
      <c r="S1678" s="335"/>
      <c r="U1678" s="336">
        <f t="shared" si="82"/>
        <v>9626</v>
      </c>
    </row>
    <row r="1679" spans="1:21" ht="14.1" customHeight="1">
      <c r="A1679" s="75">
        <v>1679</v>
      </c>
      <c r="B1679" s="72" t="s">
        <v>48</v>
      </c>
      <c r="C1679" s="539" t="s">
        <v>876</v>
      </c>
      <c r="D1679" s="415" t="s">
        <v>2164</v>
      </c>
      <c r="E1679" s="72" t="s">
        <v>2165</v>
      </c>
      <c r="F1679" s="300" t="s">
        <v>93</v>
      </c>
      <c r="G1679" s="72" t="s">
        <v>138</v>
      </c>
      <c r="H1679" s="482" t="s">
        <v>138</v>
      </c>
      <c r="I1679" s="537">
        <v>69.47</v>
      </c>
      <c r="J1679" s="526"/>
      <c r="K1679" s="333">
        <f t="shared" si="83"/>
        <v>200</v>
      </c>
      <c r="L1679" s="534">
        <v>200</v>
      </c>
      <c r="M1679" s="534"/>
      <c r="N1679" s="247" t="e">
        <f>IF(L1679="nio",0,IF(L1679&gt;0,L1679*I1679/P1679,0))*VLOOKUP(B1679,'2-Kosten per locatie'!$A$14:$C$31,3,FALSE)</f>
        <v>#DIV/0!</v>
      </c>
      <c r="O1679" s="247">
        <f>IF(M1679&gt;0,M1679*I1679/Q1679,0)*VLOOKUP(B1679,'2-Kosten per locatie'!$A$14:$C$31,3,FALSE)</f>
        <v>0</v>
      </c>
      <c r="P1679" s="334">
        <f>IF(L1679="nio",0,IF(L1679&gt;0,VLOOKUP(F1679,'3-Productie normen'!A:O,VLOOKUP(L1679,'3-Productie normen'!$B$38:$C$48,2,FALSE),FALSE)))*J1679</f>
        <v>0</v>
      </c>
      <c r="Q1679" s="334">
        <f t="shared" si="81"/>
        <v>0</v>
      </c>
      <c r="R1679" s="335" t="str">
        <f>VLOOKUP(F1679,'3-Productie normen'!A:P,16,FALSE)</f>
        <v>L</v>
      </c>
      <c r="S1679" s="335"/>
      <c r="U1679" s="336">
        <f t="shared" si="82"/>
        <v>13894</v>
      </c>
    </row>
    <row r="1680" spans="1:21" ht="14.1" customHeight="1">
      <c r="A1680" s="75">
        <v>1680</v>
      </c>
      <c r="B1680" s="72" t="s">
        <v>48</v>
      </c>
      <c r="C1680" s="539" t="s">
        <v>876</v>
      </c>
      <c r="D1680" s="415" t="s">
        <v>2166</v>
      </c>
      <c r="E1680" s="72" t="s">
        <v>2050</v>
      </c>
      <c r="F1680" s="300" t="s">
        <v>86</v>
      </c>
      <c r="G1680" s="72" t="s">
        <v>138</v>
      </c>
      <c r="H1680" s="482" t="s">
        <v>138</v>
      </c>
      <c r="I1680" s="537">
        <v>21.4</v>
      </c>
      <c r="J1680" s="526"/>
      <c r="K1680" s="333">
        <f t="shared" si="83"/>
        <v>200</v>
      </c>
      <c r="L1680" s="534">
        <v>200</v>
      </c>
      <c r="M1680" s="534"/>
      <c r="N1680" s="247" t="e">
        <f>IF(L1680="nio",0,IF(L1680&gt;0,L1680*I1680/P1680,0))*VLOOKUP(B1680,'2-Kosten per locatie'!$A$14:$C$31,3,FALSE)</f>
        <v>#DIV/0!</v>
      </c>
      <c r="O1680" s="247">
        <f>IF(M1680&gt;0,M1680*I1680/Q1680,0)*VLOOKUP(B1680,'2-Kosten per locatie'!$A$14:$C$31,3,FALSE)</f>
        <v>0</v>
      </c>
      <c r="P1680" s="334">
        <f>IF(L1680="nio",0,IF(L1680&gt;0,VLOOKUP(F1680,'3-Productie normen'!A:O,VLOOKUP(L1680,'3-Productie normen'!$B$38:$C$48,2,FALSE),FALSE)))*J1680</f>
        <v>0</v>
      </c>
      <c r="Q1680" s="334">
        <f t="shared" si="81"/>
        <v>0</v>
      </c>
      <c r="R1680" s="335" t="str">
        <f>VLOOKUP(F1680,'3-Productie normen'!A:P,16,FALSE)</f>
        <v>V</v>
      </c>
      <c r="S1680" s="335"/>
      <c r="U1680" s="336">
        <f t="shared" si="82"/>
        <v>4280</v>
      </c>
    </row>
    <row r="1681" spans="1:21" ht="14.1" customHeight="1">
      <c r="A1681" s="75">
        <v>1681</v>
      </c>
      <c r="B1681" s="72" t="s">
        <v>48</v>
      </c>
      <c r="C1681" s="539" t="s">
        <v>876</v>
      </c>
      <c r="D1681" s="415" t="s">
        <v>2167</v>
      </c>
      <c r="E1681" s="72" t="s">
        <v>97</v>
      </c>
      <c r="F1681" s="300" t="s">
        <v>97</v>
      </c>
      <c r="G1681" s="72" t="s">
        <v>1997</v>
      </c>
      <c r="H1681" s="482" t="s">
        <v>196</v>
      </c>
      <c r="I1681" s="537">
        <v>27.94</v>
      </c>
      <c r="J1681" s="526"/>
      <c r="K1681" s="333">
        <f t="shared" si="83"/>
        <v>200</v>
      </c>
      <c r="L1681" s="534">
        <v>200</v>
      </c>
      <c r="M1681" s="534"/>
      <c r="N1681" s="247" t="e">
        <f>IF(L1681="nio",0,IF(L1681&gt;0,L1681*I1681/P1681,0))*VLOOKUP(B1681,'2-Kosten per locatie'!$A$14:$C$31,3,FALSE)</f>
        <v>#DIV/0!</v>
      </c>
      <c r="O1681" s="247">
        <f>IF(M1681&gt;0,M1681*I1681/Q1681,0)*VLOOKUP(B1681,'2-Kosten per locatie'!$A$14:$C$31,3,FALSE)</f>
        <v>0</v>
      </c>
      <c r="P1681" s="334">
        <f>IF(L1681="nio",0,IF(L1681&gt;0,VLOOKUP(F1681,'3-Productie normen'!A:O,VLOOKUP(L1681,'3-Productie normen'!$B$38:$C$48,2,FALSE),FALSE)))*J1681</f>
        <v>0</v>
      </c>
      <c r="Q1681" s="334">
        <f t="shared" si="81"/>
        <v>0</v>
      </c>
      <c r="R1681" s="335" t="str">
        <f>VLOOKUP(F1681,'3-Productie normen'!A:P,16,FALSE)</f>
        <v>V</v>
      </c>
      <c r="S1681" s="335"/>
      <c r="U1681" s="336">
        <f t="shared" si="82"/>
        <v>5588</v>
      </c>
    </row>
    <row r="1682" spans="1:21" ht="14.1" customHeight="1">
      <c r="A1682" s="75">
        <v>1682</v>
      </c>
      <c r="B1682" s="72" t="s">
        <v>48</v>
      </c>
      <c r="C1682" s="539" t="s">
        <v>876</v>
      </c>
      <c r="D1682" s="415" t="s">
        <v>2168</v>
      </c>
      <c r="E1682" s="72" t="s">
        <v>1999</v>
      </c>
      <c r="F1682" s="300" t="s">
        <v>100</v>
      </c>
      <c r="G1682" s="72" t="s">
        <v>204</v>
      </c>
      <c r="H1682" s="482" t="s">
        <v>196</v>
      </c>
      <c r="I1682" s="537">
        <v>10.15</v>
      </c>
      <c r="J1682" s="526"/>
      <c r="K1682" s="333">
        <f t="shared" si="83"/>
        <v>0</v>
      </c>
      <c r="L1682" s="534" t="s">
        <v>147</v>
      </c>
      <c r="M1682" s="534"/>
      <c r="N1682" s="247">
        <f>IF(L1682="nio",0,IF(L1682&gt;0,L1682*I1682/P1682,0))*VLOOKUP(B1682,'2-Kosten per locatie'!$A$14:$C$31,3,FALSE)</f>
        <v>0</v>
      </c>
      <c r="O1682" s="247">
        <f>IF(M1682&gt;0,M1682*I1682/Q1682,0)*VLOOKUP(B1682,'2-Kosten per locatie'!$A$14:$C$31,3,FALSE)</f>
        <v>0</v>
      </c>
      <c r="P1682" s="334">
        <f>IF(L1682="nio",0,IF(L1682&gt;0,VLOOKUP(F1682,'3-Productie normen'!A:O,VLOOKUP(L1682,'3-Productie normen'!$B$38:$C$48,2,FALSE),FALSE)))*J1682</f>
        <v>0</v>
      </c>
      <c r="Q1682" s="334">
        <f t="shared" si="81"/>
        <v>0</v>
      </c>
      <c r="R1682" s="335" t="str">
        <f>VLOOKUP(F1682,'3-Productie normen'!A:P,16,FALSE)</f>
        <v>nvt</v>
      </c>
      <c r="S1682" s="335"/>
      <c r="U1682" s="336">
        <f t="shared" si="82"/>
        <v>0</v>
      </c>
    </row>
    <row r="1683" spans="1:21" ht="14.1" customHeight="1">
      <c r="A1683" s="75">
        <v>1683</v>
      </c>
      <c r="B1683" s="72" t="s">
        <v>48</v>
      </c>
      <c r="C1683" s="539" t="s">
        <v>876</v>
      </c>
      <c r="D1683" s="415" t="s">
        <v>2169</v>
      </c>
      <c r="E1683" s="72" t="s">
        <v>1999</v>
      </c>
      <c r="F1683" s="300" t="s">
        <v>100</v>
      </c>
      <c r="G1683" s="72" t="s">
        <v>204</v>
      </c>
      <c r="H1683" s="482" t="s">
        <v>196</v>
      </c>
      <c r="I1683" s="537">
        <v>14.07</v>
      </c>
      <c r="J1683" s="526"/>
      <c r="K1683" s="333">
        <f t="shared" si="83"/>
        <v>0</v>
      </c>
      <c r="L1683" s="534" t="s">
        <v>147</v>
      </c>
      <c r="M1683" s="534"/>
      <c r="N1683" s="247">
        <f>IF(L1683="nio",0,IF(L1683&gt;0,L1683*I1683/P1683,0))*VLOOKUP(B1683,'2-Kosten per locatie'!$A$14:$C$31,3,FALSE)</f>
        <v>0</v>
      </c>
      <c r="O1683" s="247">
        <f>IF(M1683&gt;0,M1683*I1683/Q1683,0)*VLOOKUP(B1683,'2-Kosten per locatie'!$A$14:$C$31,3,FALSE)</f>
        <v>0</v>
      </c>
      <c r="P1683" s="334">
        <f>IF(L1683="nio",0,IF(L1683&gt;0,VLOOKUP(F1683,'3-Productie normen'!A:O,VLOOKUP(L1683,'3-Productie normen'!$B$38:$C$48,2,FALSE),FALSE)))*J1683</f>
        <v>0</v>
      </c>
      <c r="Q1683" s="334">
        <f t="shared" si="81"/>
        <v>0</v>
      </c>
      <c r="R1683" s="335" t="str">
        <f>VLOOKUP(F1683,'3-Productie normen'!A:P,16,FALSE)</f>
        <v>nvt</v>
      </c>
      <c r="S1683" s="335"/>
      <c r="U1683" s="336">
        <f t="shared" si="82"/>
        <v>0</v>
      </c>
    </row>
    <row r="1684" spans="1:21" ht="14.1" customHeight="1">
      <c r="A1684" s="75">
        <v>1684</v>
      </c>
      <c r="B1684" s="72" t="s">
        <v>48</v>
      </c>
      <c r="C1684" s="539" t="s">
        <v>876</v>
      </c>
      <c r="D1684" s="415" t="s">
        <v>2170</v>
      </c>
      <c r="E1684" s="72" t="s">
        <v>1999</v>
      </c>
      <c r="F1684" s="300" t="s">
        <v>100</v>
      </c>
      <c r="G1684" s="72" t="s">
        <v>204</v>
      </c>
      <c r="H1684" s="482" t="s">
        <v>196</v>
      </c>
      <c r="I1684" s="537">
        <v>41.82</v>
      </c>
      <c r="J1684" s="526"/>
      <c r="K1684" s="333">
        <f t="shared" si="83"/>
        <v>0</v>
      </c>
      <c r="L1684" s="534" t="s">
        <v>147</v>
      </c>
      <c r="M1684" s="534"/>
      <c r="N1684" s="247">
        <f>IF(L1684="nio",0,IF(L1684&gt;0,L1684*I1684/P1684,0))*VLOOKUP(B1684,'2-Kosten per locatie'!$A$14:$C$31,3,FALSE)</f>
        <v>0</v>
      </c>
      <c r="O1684" s="247">
        <f>IF(M1684&gt;0,M1684*I1684/Q1684,0)*VLOOKUP(B1684,'2-Kosten per locatie'!$A$14:$C$31,3,FALSE)</f>
        <v>0</v>
      </c>
      <c r="P1684" s="334">
        <f>IF(L1684="nio",0,IF(L1684&gt;0,VLOOKUP(F1684,'3-Productie normen'!A:O,VLOOKUP(L1684,'3-Productie normen'!$B$38:$C$48,2,FALSE),FALSE)))*J1684</f>
        <v>0</v>
      </c>
      <c r="Q1684" s="334">
        <f t="shared" ref="Q1684:Q1747" si="84">IF(M1684&gt;0,P1684*$Q$8,0)</f>
        <v>0</v>
      </c>
      <c r="R1684" s="335" t="str">
        <f>VLOOKUP(F1684,'3-Productie normen'!A:P,16,FALSE)</f>
        <v>nvt</v>
      </c>
      <c r="S1684" s="335"/>
      <c r="U1684" s="336">
        <f t="shared" ref="U1684:U1747" si="85">K1684*I1684</f>
        <v>0</v>
      </c>
    </row>
    <row r="1685" spans="1:21" ht="14.1" customHeight="1">
      <c r="A1685" s="75">
        <v>1685</v>
      </c>
      <c r="B1685" s="72" t="s">
        <v>48</v>
      </c>
      <c r="C1685" s="539" t="s">
        <v>876</v>
      </c>
      <c r="D1685" s="415" t="s">
        <v>2171</v>
      </c>
      <c r="E1685" s="72" t="s">
        <v>1999</v>
      </c>
      <c r="F1685" s="300" t="s">
        <v>100</v>
      </c>
      <c r="G1685" s="72" t="s">
        <v>204</v>
      </c>
      <c r="H1685" s="482" t="s">
        <v>196</v>
      </c>
      <c r="I1685" s="537">
        <v>24.48</v>
      </c>
      <c r="J1685" s="526"/>
      <c r="K1685" s="333">
        <f t="shared" si="83"/>
        <v>0</v>
      </c>
      <c r="L1685" s="534" t="s">
        <v>147</v>
      </c>
      <c r="M1685" s="534"/>
      <c r="N1685" s="247">
        <f>IF(L1685="nio",0,IF(L1685&gt;0,L1685*I1685/P1685,0))*VLOOKUP(B1685,'2-Kosten per locatie'!$A$14:$C$31,3,FALSE)</f>
        <v>0</v>
      </c>
      <c r="O1685" s="247">
        <f>IF(M1685&gt;0,M1685*I1685/Q1685,0)*VLOOKUP(B1685,'2-Kosten per locatie'!$A$14:$C$31,3,FALSE)</f>
        <v>0</v>
      </c>
      <c r="P1685" s="334">
        <f>IF(L1685="nio",0,IF(L1685&gt;0,VLOOKUP(F1685,'3-Productie normen'!A:O,VLOOKUP(L1685,'3-Productie normen'!$B$38:$C$48,2,FALSE),FALSE)))*J1685</f>
        <v>0</v>
      </c>
      <c r="Q1685" s="334">
        <f t="shared" si="84"/>
        <v>0</v>
      </c>
      <c r="R1685" s="335" t="str">
        <f>VLOOKUP(F1685,'3-Productie normen'!A:P,16,FALSE)</f>
        <v>nvt</v>
      </c>
      <c r="S1685" s="335"/>
      <c r="U1685" s="336">
        <f t="shared" si="85"/>
        <v>0</v>
      </c>
    </row>
    <row r="1686" spans="1:21" ht="14.1" customHeight="1">
      <c r="A1686" s="75">
        <v>1686</v>
      </c>
      <c r="B1686" s="72" t="s">
        <v>48</v>
      </c>
      <c r="C1686" s="539" t="s">
        <v>876</v>
      </c>
      <c r="D1686" s="415" t="s">
        <v>2172</v>
      </c>
      <c r="E1686" s="72" t="s">
        <v>2173</v>
      </c>
      <c r="F1686" s="300" t="s">
        <v>93</v>
      </c>
      <c r="G1686" s="72" t="s">
        <v>138</v>
      </c>
      <c r="H1686" s="482" t="s">
        <v>138</v>
      </c>
      <c r="I1686" s="537">
        <v>81.75</v>
      </c>
      <c r="J1686" s="526"/>
      <c r="K1686" s="333">
        <f t="shared" si="83"/>
        <v>200</v>
      </c>
      <c r="L1686" s="534">
        <v>200</v>
      </c>
      <c r="M1686" s="534"/>
      <c r="N1686" s="247" t="e">
        <f>IF(L1686="nio",0,IF(L1686&gt;0,L1686*I1686/P1686,0))*VLOOKUP(B1686,'2-Kosten per locatie'!$A$14:$C$31,3,FALSE)</f>
        <v>#DIV/0!</v>
      </c>
      <c r="O1686" s="247">
        <f>IF(M1686&gt;0,M1686*I1686/Q1686,0)*VLOOKUP(B1686,'2-Kosten per locatie'!$A$14:$C$31,3,FALSE)</f>
        <v>0</v>
      </c>
      <c r="P1686" s="334">
        <f>IF(L1686="nio",0,IF(L1686&gt;0,VLOOKUP(F1686,'3-Productie normen'!A:O,VLOOKUP(L1686,'3-Productie normen'!$B$38:$C$48,2,FALSE),FALSE)))*J1686</f>
        <v>0</v>
      </c>
      <c r="Q1686" s="334">
        <f t="shared" si="84"/>
        <v>0</v>
      </c>
      <c r="R1686" s="335" t="str">
        <f>VLOOKUP(F1686,'3-Productie normen'!A:P,16,FALSE)</f>
        <v>L</v>
      </c>
      <c r="S1686" s="335"/>
      <c r="U1686" s="336">
        <f t="shared" si="85"/>
        <v>16350</v>
      </c>
    </row>
    <row r="1687" spans="1:21" ht="14.1" customHeight="1">
      <c r="A1687" s="75">
        <v>1687</v>
      </c>
      <c r="B1687" s="72" t="s">
        <v>48</v>
      </c>
      <c r="C1687" s="539" t="s">
        <v>876</v>
      </c>
      <c r="D1687" s="415" t="s">
        <v>2174</v>
      </c>
      <c r="E1687" s="72" t="s">
        <v>2175</v>
      </c>
      <c r="F1687" s="300" t="s">
        <v>93</v>
      </c>
      <c r="G1687" s="72" t="s">
        <v>138</v>
      </c>
      <c r="H1687" s="482" t="s">
        <v>138</v>
      </c>
      <c r="I1687" s="537">
        <v>82.85</v>
      </c>
      <c r="J1687" s="526"/>
      <c r="K1687" s="333">
        <f t="shared" si="83"/>
        <v>200</v>
      </c>
      <c r="L1687" s="534">
        <v>200</v>
      </c>
      <c r="M1687" s="534"/>
      <c r="N1687" s="247" t="e">
        <f>IF(L1687="nio",0,IF(L1687&gt;0,L1687*I1687/P1687,0))*VLOOKUP(B1687,'2-Kosten per locatie'!$A$14:$C$31,3,FALSE)</f>
        <v>#DIV/0!</v>
      </c>
      <c r="O1687" s="247">
        <f>IF(M1687&gt;0,M1687*I1687/Q1687,0)*VLOOKUP(B1687,'2-Kosten per locatie'!$A$14:$C$31,3,FALSE)</f>
        <v>0</v>
      </c>
      <c r="P1687" s="334">
        <f>IF(L1687="nio",0,IF(L1687&gt;0,VLOOKUP(F1687,'3-Productie normen'!A:O,VLOOKUP(L1687,'3-Productie normen'!$B$38:$C$48,2,FALSE),FALSE)))*J1687</f>
        <v>0</v>
      </c>
      <c r="Q1687" s="334">
        <f t="shared" si="84"/>
        <v>0</v>
      </c>
      <c r="R1687" s="335" t="str">
        <f>VLOOKUP(F1687,'3-Productie normen'!A:P,16,FALSE)</f>
        <v>L</v>
      </c>
      <c r="S1687" s="335"/>
      <c r="U1687" s="336">
        <f t="shared" si="85"/>
        <v>16570</v>
      </c>
    </row>
    <row r="1688" spans="1:21" ht="14.1" customHeight="1">
      <c r="A1688" s="75">
        <v>1688</v>
      </c>
      <c r="B1688" s="72" t="s">
        <v>48</v>
      </c>
      <c r="C1688" s="539" t="s">
        <v>876</v>
      </c>
      <c r="D1688" s="415" t="s">
        <v>2176</v>
      </c>
      <c r="E1688" s="72" t="s">
        <v>2177</v>
      </c>
      <c r="F1688" s="300" t="s">
        <v>93</v>
      </c>
      <c r="G1688" s="72" t="s">
        <v>138</v>
      </c>
      <c r="H1688" s="482" t="s">
        <v>138</v>
      </c>
      <c r="I1688" s="537">
        <v>82.85</v>
      </c>
      <c r="J1688" s="526"/>
      <c r="K1688" s="333">
        <f t="shared" si="83"/>
        <v>200</v>
      </c>
      <c r="L1688" s="534">
        <v>200</v>
      </c>
      <c r="M1688" s="534"/>
      <c r="N1688" s="247" t="e">
        <f>IF(L1688="nio",0,IF(L1688&gt;0,L1688*I1688/P1688,0))*VLOOKUP(B1688,'2-Kosten per locatie'!$A$14:$C$31,3,FALSE)</f>
        <v>#DIV/0!</v>
      </c>
      <c r="O1688" s="247">
        <f>IF(M1688&gt;0,M1688*I1688/Q1688,0)*VLOOKUP(B1688,'2-Kosten per locatie'!$A$14:$C$31,3,FALSE)</f>
        <v>0</v>
      </c>
      <c r="P1688" s="334">
        <f>IF(L1688="nio",0,IF(L1688&gt;0,VLOOKUP(F1688,'3-Productie normen'!A:O,VLOOKUP(L1688,'3-Productie normen'!$B$38:$C$48,2,FALSE),FALSE)))*J1688</f>
        <v>0</v>
      </c>
      <c r="Q1688" s="334">
        <f t="shared" si="84"/>
        <v>0</v>
      </c>
      <c r="R1688" s="335" t="str">
        <f>VLOOKUP(F1688,'3-Productie normen'!A:P,16,FALSE)</f>
        <v>L</v>
      </c>
      <c r="S1688" s="335"/>
      <c r="U1688" s="336">
        <f t="shared" si="85"/>
        <v>16570</v>
      </c>
    </row>
    <row r="1689" spans="1:21" ht="14.1" customHeight="1">
      <c r="A1689" s="75">
        <v>1689</v>
      </c>
      <c r="B1689" s="72" t="s">
        <v>48</v>
      </c>
      <c r="C1689" s="539" t="s">
        <v>876</v>
      </c>
      <c r="D1689" s="415" t="s">
        <v>2178</v>
      </c>
      <c r="E1689" s="72" t="s">
        <v>2179</v>
      </c>
      <c r="F1689" s="300" t="s">
        <v>93</v>
      </c>
      <c r="G1689" s="72" t="s">
        <v>138</v>
      </c>
      <c r="H1689" s="482" t="s">
        <v>138</v>
      </c>
      <c r="I1689" s="537">
        <v>85.32</v>
      </c>
      <c r="J1689" s="526"/>
      <c r="K1689" s="333">
        <f t="shared" si="83"/>
        <v>200</v>
      </c>
      <c r="L1689" s="534">
        <v>200</v>
      </c>
      <c r="M1689" s="534"/>
      <c r="N1689" s="247" t="e">
        <f>IF(L1689="nio",0,IF(L1689&gt;0,L1689*I1689/P1689,0))*VLOOKUP(B1689,'2-Kosten per locatie'!$A$14:$C$31,3,FALSE)</f>
        <v>#DIV/0!</v>
      </c>
      <c r="O1689" s="247">
        <f>IF(M1689&gt;0,M1689*I1689/Q1689,0)*VLOOKUP(B1689,'2-Kosten per locatie'!$A$14:$C$31,3,FALSE)</f>
        <v>0</v>
      </c>
      <c r="P1689" s="334">
        <f>IF(L1689="nio",0,IF(L1689&gt;0,VLOOKUP(F1689,'3-Productie normen'!A:O,VLOOKUP(L1689,'3-Productie normen'!$B$38:$C$48,2,FALSE),FALSE)))*J1689</f>
        <v>0</v>
      </c>
      <c r="Q1689" s="334">
        <f t="shared" si="84"/>
        <v>0</v>
      </c>
      <c r="R1689" s="335" t="str">
        <f>VLOOKUP(F1689,'3-Productie normen'!A:P,16,FALSE)</f>
        <v>L</v>
      </c>
      <c r="S1689" s="335"/>
      <c r="U1689" s="336">
        <f t="shared" si="85"/>
        <v>17064</v>
      </c>
    </row>
    <row r="1690" spans="1:21" ht="14.1" customHeight="1">
      <c r="A1690" s="75">
        <v>1690</v>
      </c>
      <c r="B1690" s="72" t="s">
        <v>48</v>
      </c>
      <c r="C1690" s="539" t="s">
        <v>876</v>
      </c>
      <c r="D1690" s="415" t="s">
        <v>2180</v>
      </c>
      <c r="E1690" s="72" t="s">
        <v>2016</v>
      </c>
      <c r="F1690" s="300" t="s">
        <v>86</v>
      </c>
      <c r="G1690" s="72" t="s">
        <v>138</v>
      </c>
      <c r="H1690" s="482" t="s">
        <v>138</v>
      </c>
      <c r="I1690" s="537">
        <v>61.23</v>
      </c>
      <c r="J1690" s="526"/>
      <c r="K1690" s="333">
        <f t="shared" si="83"/>
        <v>200</v>
      </c>
      <c r="L1690" s="534">
        <v>200</v>
      </c>
      <c r="M1690" s="534"/>
      <c r="N1690" s="247" t="e">
        <f>IF(L1690="nio",0,IF(L1690&gt;0,L1690*I1690/P1690,0))*VLOOKUP(B1690,'2-Kosten per locatie'!$A$14:$C$31,3,FALSE)</f>
        <v>#DIV/0!</v>
      </c>
      <c r="O1690" s="247">
        <f>IF(M1690&gt;0,M1690*I1690/Q1690,0)*VLOOKUP(B1690,'2-Kosten per locatie'!$A$14:$C$31,3,FALSE)</f>
        <v>0</v>
      </c>
      <c r="P1690" s="334">
        <f>IF(L1690="nio",0,IF(L1690&gt;0,VLOOKUP(F1690,'3-Productie normen'!A:O,VLOOKUP(L1690,'3-Productie normen'!$B$38:$C$48,2,FALSE),FALSE)))*J1690</f>
        <v>0</v>
      </c>
      <c r="Q1690" s="334">
        <f t="shared" si="84"/>
        <v>0</v>
      </c>
      <c r="R1690" s="335" t="str">
        <f>VLOOKUP(F1690,'3-Productie normen'!A:P,16,FALSE)</f>
        <v>V</v>
      </c>
      <c r="S1690" s="335"/>
      <c r="U1690" s="336">
        <f t="shared" si="85"/>
        <v>12246</v>
      </c>
    </row>
    <row r="1691" spans="1:21" ht="14.1" customHeight="1">
      <c r="A1691" s="75">
        <v>1691</v>
      </c>
      <c r="B1691" s="72" t="s">
        <v>48</v>
      </c>
      <c r="C1691" s="539" t="s">
        <v>135</v>
      </c>
      <c r="D1691" s="415" t="s">
        <v>2181</v>
      </c>
      <c r="E1691" s="72" t="s">
        <v>2182</v>
      </c>
      <c r="F1691" s="316" t="s">
        <v>82</v>
      </c>
      <c r="G1691" s="72" t="s">
        <v>186</v>
      </c>
      <c r="H1691" s="482" t="s">
        <v>196</v>
      </c>
      <c r="I1691" s="537">
        <v>15.38</v>
      </c>
      <c r="J1691" s="526"/>
      <c r="K1691" s="333">
        <f t="shared" si="83"/>
        <v>200</v>
      </c>
      <c r="L1691" s="534">
        <v>200</v>
      </c>
      <c r="M1691" s="534"/>
      <c r="N1691" s="247" t="e">
        <f>IF(L1691="nio",0,IF(L1691&gt;0,L1691*I1691/P1691,0))*VLOOKUP(B1691,'2-Kosten per locatie'!$A$14:$C$31,3,FALSE)</f>
        <v>#DIV/0!</v>
      </c>
      <c r="O1691" s="247">
        <f>IF(M1691&gt;0,M1691*I1691/Q1691,0)*VLOOKUP(B1691,'2-Kosten per locatie'!$A$14:$C$31,3,FALSE)</f>
        <v>0</v>
      </c>
      <c r="P1691" s="334">
        <f>IF(L1691="nio",0,IF(L1691&gt;0,VLOOKUP(F1691,'3-Productie normen'!A:O,VLOOKUP(L1691,'3-Productie normen'!$B$38:$C$48,2,FALSE),FALSE)))*J1691</f>
        <v>0</v>
      </c>
      <c r="Q1691" s="334">
        <f t="shared" si="84"/>
        <v>0</v>
      </c>
      <c r="R1691" s="335" t="str">
        <f>VLOOKUP(F1691,'3-Productie normen'!A:P,16,FALSE)</f>
        <v>S</v>
      </c>
      <c r="S1691" s="335"/>
      <c r="U1691" s="336">
        <f t="shared" si="85"/>
        <v>3076</v>
      </c>
    </row>
    <row r="1692" spans="1:21" ht="14.1" customHeight="1">
      <c r="A1692" s="75">
        <v>1692</v>
      </c>
      <c r="B1692" s="72" t="s">
        <v>48</v>
      </c>
      <c r="C1692" s="539" t="s">
        <v>135</v>
      </c>
      <c r="D1692" s="415" t="s">
        <v>2183</v>
      </c>
      <c r="E1692" s="72" t="s">
        <v>2184</v>
      </c>
      <c r="F1692" s="300" t="s">
        <v>88</v>
      </c>
      <c r="G1692" s="72" t="s">
        <v>186</v>
      </c>
      <c r="H1692" s="482" t="s">
        <v>196</v>
      </c>
      <c r="I1692" s="537">
        <v>6.84</v>
      </c>
      <c r="J1692" s="526"/>
      <c r="K1692" s="333">
        <f t="shared" si="83"/>
        <v>200</v>
      </c>
      <c r="L1692" s="534">
        <v>200</v>
      </c>
      <c r="M1692" s="534"/>
      <c r="N1692" s="247" t="e">
        <f>IF(L1692="nio",0,IF(L1692&gt;0,L1692*I1692/P1692,0))*VLOOKUP(B1692,'2-Kosten per locatie'!$A$14:$C$31,3,FALSE)</f>
        <v>#DIV/0!</v>
      </c>
      <c r="O1692" s="247">
        <f>IF(M1692&gt;0,M1692*I1692/Q1692,0)*VLOOKUP(B1692,'2-Kosten per locatie'!$A$14:$C$31,3,FALSE)</f>
        <v>0</v>
      </c>
      <c r="P1692" s="334">
        <f>IF(L1692="nio",0,IF(L1692&gt;0,VLOOKUP(F1692,'3-Productie normen'!A:O,VLOOKUP(L1692,'3-Productie normen'!$B$38:$C$48,2,FALSE),FALSE)))*J1692</f>
        <v>0</v>
      </c>
      <c r="Q1692" s="334">
        <f t="shared" si="84"/>
        <v>0</v>
      </c>
      <c r="R1692" s="335" t="str">
        <f>VLOOKUP(F1692,'3-Productie normen'!A:P,16,FALSE)</f>
        <v>S</v>
      </c>
      <c r="S1692" s="335"/>
      <c r="U1692" s="336">
        <f t="shared" si="85"/>
        <v>1368</v>
      </c>
    </row>
    <row r="1693" spans="1:21" ht="14.1" customHeight="1">
      <c r="A1693" s="75">
        <v>1693</v>
      </c>
      <c r="B1693" s="72" t="s">
        <v>48</v>
      </c>
      <c r="C1693" s="539" t="s">
        <v>135</v>
      </c>
      <c r="D1693" s="415" t="s">
        <v>2185</v>
      </c>
      <c r="E1693" s="72" t="s">
        <v>2182</v>
      </c>
      <c r="F1693" s="316" t="s">
        <v>82</v>
      </c>
      <c r="G1693" s="72" t="s">
        <v>186</v>
      </c>
      <c r="H1693" s="482" t="s">
        <v>196</v>
      </c>
      <c r="I1693" s="537">
        <v>14.42</v>
      </c>
      <c r="J1693" s="526"/>
      <c r="K1693" s="333">
        <f t="shared" si="83"/>
        <v>200</v>
      </c>
      <c r="L1693" s="534">
        <v>200</v>
      </c>
      <c r="M1693" s="534"/>
      <c r="N1693" s="247" t="e">
        <f>IF(L1693="nio",0,IF(L1693&gt;0,L1693*I1693/P1693,0))*VLOOKUP(B1693,'2-Kosten per locatie'!$A$14:$C$31,3,FALSE)</f>
        <v>#DIV/0!</v>
      </c>
      <c r="O1693" s="247">
        <f>IF(M1693&gt;0,M1693*I1693/Q1693,0)*VLOOKUP(B1693,'2-Kosten per locatie'!$A$14:$C$31,3,FALSE)</f>
        <v>0</v>
      </c>
      <c r="P1693" s="334">
        <f>IF(L1693="nio",0,IF(L1693&gt;0,VLOOKUP(F1693,'3-Productie normen'!A:O,VLOOKUP(L1693,'3-Productie normen'!$B$38:$C$48,2,FALSE),FALSE)))*J1693</f>
        <v>0</v>
      </c>
      <c r="Q1693" s="334">
        <f t="shared" si="84"/>
        <v>0</v>
      </c>
      <c r="R1693" s="335" t="str">
        <f>VLOOKUP(F1693,'3-Productie normen'!A:P,16,FALSE)</f>
        <v>S</v>
      </c>
      <c r="S1693" s="335"/>
      <c r="U1693" s="336">
        <f t="shared" si="85"/>
        <v>2884</v>
      </c>
    </row>
    <row r="1694" spans="1:21" ht="14.1" customHeight="1">
      <c r="A1694" s="75">
        <v>1694</v>
      </c>
      <c r="B1694" s="72" t="s">
        <v>48</v>
      </c>
      <c r="C1694" s="539" t="s">
        <v>508</v>
      </c>
      <c r="D1694" s="415" t="s">
        <v>2186</v>
      </c>
      <c r="E1694" s="72" t="s">
        <v>2187</v>
      </c>
      <c r="F1694" s="300" t="s">
        <v>93</v>
      </c>
      <c r="G1694" s="72" t="s">
        <v>138</v>
      </c>
      <c r="H1694" s="482" t="s">
        <v>138</v>
      </c>
      <c r="I1694" s="537">
        <v>69.790000000000006</v>
      </c>
      <c r="J1694" s="526"/>
      <c r="K1694" s="333">
        <f t="shared" si="83"/>
        <v>200</v>
      </c>
      <c r="L1694" s="534">
        <v>200</v>
      </c>
      <c r="M1694" s="534"/>
      <c r="N1694" s="247" t="e">
        <f>IF(L1694="nio",0,IF(L1694&gt;0,L1694*I1694/P1694,0))*VLOOKUP(B1694,'2-Kosten per locatie'!$A$14:$C$31,3,FALSE)</f>
        <v>#DIV/0!</v>
      </c>
      <c r="O1694" s="247">
        <f>IF(M1694&gt;0,M1694*I1694/Q1694,0)*VLOOKUP(B1694,'2-Kosten per locatie'!$A$14:$C$31,3,FALSE)</f>
        <v>0</v>
      </c>
      <c r="P1694" s="334">
        <f>IF(L1694="nio",0,IF(L1694&gt;0,VLOOKUP(F1694,'3-Productie normen'!A:O,VLOOKUP(L1694,'3-Productie normen'!$B$38:$C$48,2,FALSE),FALSE)))*J1694</f>
        <v>0</v>
      </c>
      <c r="Q1694" s="334">
        <f t="shared" si="84"/>
        <v>0</v>
      </c>
      <c r="R1694" s="335" t="str">
        <f>VLOOKUP(F1694,'3-Productie normen'!A:P,16,FALSE)</f>
        <v>L</v>
      </c>
      <c r="S1694" s="335"/>
      <c r="U1694" s="336">
        <f t="shared" si="85"/>
        <v>13958.000000000002</v>
      </c>
    </row>
    <row r="1695" spans="1:21" ht="14.1" customHeight="1">
      <c r="A1695" s="75">
        <v>1695</v>
      </c>
      <c r="B1695" s="72" t="s">
        <v>48</v>
      </c>
      <c r="C1695" s="539" t="s">
        <v>1154</v>
      </c>
      <c r="D1695" s="415" t="s">
        <v>2188</v>
      </c>
      <c r="E1695" s="72" t="s">
        <v>632</v>
      </c>
      <c r="F1695" s="300" t="s">
        <v>100</v>
      </c>
      <c r="G1695" s="72" t="s">
        <v>236</v>
      </c>
      <c r="H1695" s="482" t="s">
        <v>237</v>
      </c>
      <c r="I1695" s="537">
        <v>92</v>
      </c>
      <c r="J1695" s="526"/>
      <c r="K1695" s="333">
        <f t="shared" si="83"/>
        <v>0</v>
      </c>
      <c r="L1695" s="534" t="s">
        <v>147</v>
      </c>
      <c r="M1695" s="534"/>
      <c r="N1695" s="247">
        <f>IF(L1695="nio",0,IF(L1695&gt;0,L1695*I1695/P1695,0))*VLOOKUP(B1695,'2-Kosten per locatie'!$A$14:$C$31,3,FALSE)</f>
        <v>0</v>
      </c>
      <c r="O1695" s="247">
        <f>IF(M1695&gt;0,M1695*I1695/Q1695,0)*VLOOKUP(B1695,'2-Kosten per locatie'!$A$14:$C$31,3,FALSE)</f>
        <v>0</v>
      </c>
      <c r="P1695" s="334">
        <f>IF(L1695="nio",0,IF(L1695&gt;0,VLOOKUP(F1695,'3-Productie normen'!A:O,VLOOKUP(L1695,'3-Productie normen'!$B$38:$C$48,2,FALSE),FALSE)))*J1695</f>
        <v>0</v>
      </c>
      <c r="Q1695" s="334">
        <f t="shared" si="84"/>
        <v>0</v>
      </c>
      <c r="R1695" s="335" t="str">
        <f>VLOOKUP(F1695,'3-Productie normen'!A:P,16,FALSE)</f>
        <v>nvt</v>
      </c>
      <c r="S1695" s="335"/>
      <c r="U1695" s="336">
        <f t="shared" si="85"/>
        <v>0</v>
      </c>
    </row>
    <row r="1696" spans="1:21" ht="14.1" customHeight="1">
      <c r="A1696" s="75">
        <v>1696</v>
      </c>
      <c r="B1696" s="72" t="s">
        <v>48</v>
      </c>
      <c r="C1696" s="539" t="s">
        <v>1154</v>
      </c>
      <c r="D1696" s="415" t="s">
        <v>2189</v>
      </c>
      <c r="E1696" s="72" t="s">
        <v>2190</v>
      </c>
      <c r="F1696" s="300" t="s">
        <v>100</v>
      </c>
      <c r="G1696" s="72" t="s">
        <v>207</v>
      </c>
      <c r="H1696" s="482" t="s">
        <v>196</v>
      </c>
      <c r="I1696" s="537">
        <v>4</v>
      </c>
      <c r="J1696" s="526"/>
      <c r="K1696" s="333">
        <f t="shared" si="83"/>
        <v>0</v>
      </c>
      <c r="L1696" s="534" t="s">
        <v>147</v>
      </c>
      <c r="M1696" s="534"/>
      <c r="N1696" s="247">
        <f>IF(L1696="nio",0,IF(L1696&gt;0,L1696*I1696/P1696,0))*VLOOKUP(B1696,'2-Kosten per locatie'!$A$14:$C$31,3,FALSE)</f>
        <v>0</v>
      </c>
      <c r="O1696" s="247">
        <f>IF(M1696&gt;0,M1696*I1696/Q1696,0)*VLOOKUP(B1696,'2-Kosten per locatie'!$A$14:$C$31,3,FALSE)</f>
        <v>0</v>
      </c>
      <c r="P1696" s="334">
        <f>IF(L1696="nio",0,IF(L1696&gt;0,VLOOKUP(F1696,'3-Productie normen'!A:O,VLOOKUP(L1696,'3-Productie normen'!$B$38:$C$48,2,FALSE),FALSE)))*J1696</f>
        <v>0</v>
      </c>
      <c r="Q1696" s="334">
        <f t="shared" si="84"/>
        <v>0</v>
      </c>
      <c r="R1696" s="335" t="str">
        <f>VLOOKUP(F1696,'3-Productie normen'!A:P,16,FALSE)</f>
        <v>nvt</v>
      </c>
      <c r="S1696" s="335"/>
      <c r="U1696" s="336">
        <f t="shared" si="85"/>
        <v>0</v>
      </c>
    </row>
    <row r="1697" spans="1:21" ht="14.1" customHeight="1">
      <c r="A1697" s="75">
        <v>1697</v>
      </c>
      <c r="B1697" s="72" t="s">
        <v>48</v>
      </c>
      <c r="C1697" s="539" t="s">
        <v>1154</v>
      </c>
      <c r="D1697" s="415" t="s">
        <v>2191</v>
      </c>
      <c r="E1697" s="72" t="s">
        <v>2192</v>
      </c>
      <c r="F1697" s="300" t="s">
        <v>100</v>
      </c>
      <c r="G1697" s="72" t="s">
        <v>207</v>
      </c>
      <c r="H1697" s="482" t="s">
        <v>196</v>
      </c>
      <c r="I1697" s="537">
        <v>13</v>
      </c>
      <c r="J1697" s="526"/>
      <c r="K1697" s="333">
        <f t="shared" si="83"/>
        <v>0</v>
      </c>
      <c r="L1697" s="534" t="s">
        <v>147</v>
      </c>
      <c r="M1697" s="534"/>
      <c r="N1697" s="247">
        <f>IF(L1697="nio",0,IF(L1697&gt;0,L1697*I1697/P1697,0))*VLOOKUP(B1697,'2-Kosten per locatie'!$A$14:$C$31,3,FALSE)</f>
        <v>0</v>
      </c>
      <c r="O1697" s="247">
        <f>IF(M1697&gt;0,M1697*I1697/Q1697,0)*VLOOKUP(B1697,'2-Kosten per locatie'!$A$14:$C$31,3,FALSE)</f>
        <v>0</v>
      </c>
      <c r="P1697" s="334">
        <f>IF(L1697="nio",0,IF(L1697&gt;0,VLOOKUP(F1697,'3-Productie normen'!A:O,VLOOKUP(L1697,'3-Productie normen'!$B$38:$C$48,2,FALSE),FALSE)))*J1697</f>
        <v>0</v>
      </c>
      <c r="Q1697" s="334">
        <f t="shared" si="84"/>
        <v>0</v>
      </c>
      <c r="R1697" s="335" t="str">
        <f>VLOOKUP(F1697,'3-Productie normen'!A:P,16,FALSE)</f>
        <v>nvt</v>
      </c>
      <c r="S1697" s="335"/>
      <c r="U1697" s="336">
        <f t="shared" si="85"/>
        <v>0</v>
      </c>
    </row>
    <row r="1698" spans="1:21" ht="14.1" customHeight="1">
      <c r="A1698" s="75">
        <v>1698</v>
      </c>
      <c r="B1698" s="72" t="s">
        <v>48</v>
      </c>
      <c r="C1698" s="539" t="s">
        <v>1154</v>
      </c>
      <c r="D1698" s="415" t="s">
        <v>2193</v>
      </c>
      <c r="E1698" s="72" t="s">
        <v>2194</v>
      </c>
      <c r="F1698" s="300" t="s">
        <v>100</v>
      </c>
      <c r="G1698" s="72" t="s">
        <v>207</v>
      </c>
      <c r="H1698" s="482" t="s">
        <v>196</v>
      </c>
      <c r="I1698" s="537">
        <v>14</v>
      </c>
      <c r="J1698" s="526"/>
      <c r="K1698" s="333">
        <f t="shared" si="83"/>
        <v>0</v>
      </c>
      <c r="L1698" s="534" t="s">
        <v>147</v>
      </c>
      <c r="M1698" s="534"/>
      <c r="N1698" s="247">
        <f>IF(L1698="nio",0,IF(L1698&gt;0,L1698*I1698/P1698,0))*VLOOKUP(B1698,'2-Kosten per locatie'!$A$14:$C$31,3,FALSE)</f>
        <v>0</v>
      </c>
      <c r="O1698" s="247">
        <f>IF(M1698&gt;0,M1698*I1698/Q1698,0)*VLOOKUP(B1698,'2-Kosten per locatie'!$A$14:$C$31,3,FALSE)</f>
        <v>0</v>
      </c>
      <c r="P1698" s="334">
        <f>IF(L1698="nio",0,IF(L1698&gt;0,VLOOKUP(F1698,'3-Productie normen'!A:O,VLOOKUP(L1698,'3-Productie normen'!$B$38:$C$48,2,FALSE),FALSE)))*J1698</f>
        <v>0</v>
      </c>
      <c r="Q1698" s="334">
        <f t="shared" si="84"/>
        <v>0</v>
      </c>
      <c r="R1698" s="335" t="str">
        <f>VLOOKUP(F1698,'3-Productie normen'!A:P,16,FALSE)</f>
        <v>nvt</v>
      </c>
      <c r="S1698" s="335"/>
      <c r="U1698" s="336">
        <f t="shared" si="85"/>
        <v>0</v>
      </c>
    </row>
    <row r="1699" spans="1:21" ht="14.1" customHeight="1">
      <c r="A1699" s="75">
        <v>1699</v>
      </c>
      <c r="B1699" s="72" t="s">
        <v>48</v>
      </c>
      <c r="C1699" s="539" t="s">
        <v>1154</v>
      </c>
      <c r="D1699" s="415" t="s">
        <v>2195</v>
      </c>
      <c r="E1699" s="72" t="s">
        <v>591</v>
      </c>
      <c r="F1699" s="300" t="s">
        <v>100</v>
      </c>
      <c r="G1699" s="72" t="s">
        <v>236</v>
      </c>
      <c r="H1699" s="482" t="s">
        <v>237</v>
      </c>
      <c r="I1699" s="537">
        <v>106.16</v>
      </c>
      <c r="J1699" s="526"/>
      <c r="K1699" s="333">
        <f t="shared" si="83"/>
        <v>0</v>
      </c>
      <c r="L1699" s="534" t="s">
        <v>147</v>
      </c>
      <c r="M1699" s="534"/>
      <c r="N1699" s="247">
        <f>IF(L1699="nio",0,IF(L1699&gt;0,L1699*I1699/P1699,0))*VLOOKUP(B1699,'2-Kosten per locatie'!$A$14:$C$31,3,FALSE)</f>
        <v>0</v>
      </c>
      <c r="O1699" s="247">
        <f>IF(M1699&gt;0,M1699*I1699/Q1699,0)*VLOOKUP(B1699,'2-Kosten per locatie'!$A$14:$C$31,3,FALSE)</f>
        <v>0</v>
      </c>
      <c r="P1699" s="334">
        <f>IF(L1699="nio",0,IF(L1699&gt;0,VLOOKUP(F1699,'3-Productie normen'!A:O,VLOOKUP(L1699,'3-Productie normen'!$B$38:$C$48,2,FALSE),FALSE)))*J1699</f>
        <v>0</v>
      </c>
      <c r="Q1699" s="334">
        <f t="shared" si="84"/>
        <v>0</v>
      </c>
      <c r="R1699" s="335" t="str">
        <f>VLOOKUP(F1699,'3-Productie normen'!A:P,16,FALSE)</f>
        <v>nvt</v>
      </c>
      <c r="S1699" s="335"/>
      <c r="U1699" s="336">
        <f t="shared" si="85"/>
        <v>0</v>
      </c>
    </row>
    <row r="1700" spans="1:21" ht="14.1" customHeight="1">
      <c r="A1700" s="75">
        <v>1700</v>
      </c>
      <c r="B1700" s="72" t="s">
        <v>48</v>
      </c>
      <c r="C1700" s="539" t="s">
        <v>1154</v>
      </c>
      <c r="D1700" s="415" t="s">
        <v>2196</v>
      </c>
      <c r="E1700" s="72" t="s">
        <v>886</v>
      </c>
      <c r="F1700" s="300" t="s">
        <v>100</v>
      </c>
      <c r="G1700" s="72" t="s">
        <v>236</v>
      </c>
      <c r="H1700" s="482" t="s">
        <v>237</v>
      </c>
      <c r="I1700" s="537">
        <v>10.25</v>
      </c>
      <c r="J1700" s="526"/>
      <c r="K1700" s="333">
        <f t="shared" si="83"/>
        <v>0</v>
      </c>
      <c r="L1700" s="534" t="s">
        <v>147</v>
      </c>
      <c r="M1700" s="534"/>
      <c r="N1700" s="247">
        <f>IF(L1700="nio",0,IF(L1700&gt;0,L1700*I1700/P1700,0))*VLOOKUP(B1700,'2-Kosten per locatie'!$A$14:$C$31,3,FALSE)</f>
        <v>0</v>
      </c>
      <c r="O1700" s="247">
        <f>IF(M1700&gt;0,M1700*I1700/Q1700,0)*VLOOKUP(B1700,'2-Kosten per locatie'!$A$14:$C$31,3,FALSE)</f>
        <v>0</v>
      </c>
      <c r="P1700" s="334">
        <f>IF(L1700="nio",0,IF(L1700&gt;0,VLOOKUP(F1700,'3-Productie normen'!A:O,VLOOKUP(L1700,'3-Productie normen'!$B$38:$C$48,2,FALSE),FALSE)))*J1700</f>
        <v>0</v>
      </c>
      <c r="Q1700" s="334">
        <f t="shared" si="84"/>
        <v>0</v>
      </c>
      <c r="R1700" s="335" t="str">
        <f>VLOOKUP(F1700,'3-Productie normen'!A:P,16,FALSE)</f>
        <v>nvt</v>
      </c>
      <c r="S1700" s="335"/>
      <c r="U1700" s="336">
        <f t="shared" si="85"/>
        <v>0</v>
      </c>
    </row>
    <row r="1701" spans="1:21" ht="14.1" customHeight="1">
      <c r="A1701" s="75">
        <v>1701</v>
      </c>
      <c r="B1701" s="72" t="s">
        <v>48</v>
      </c>
      <c r="C1701" s="539" t="s">
        <v>1154</v>
      </c>
      <c r="D1701" s="415" t="s">
        <v>2197</v>
      </c>
      <c r="E1701" s="72" t="s">
        <v>886</v>
      </c>
      <c r="F1701" s="300" t="s">
        <v>100</v>
      </c>
      <c r="G1701" s="72" t="s">
        <v>236</v>
      </c>
      <c r="H1701" s="482" t="s">
        <v>237</v>
      </c>
      <c r="I1701" s="537">
        <v>7.08</v>
      </c>
      <c r="J1701" s="526"/>
      <c r="K1701" s="333">
        <f t="shared" si="83"/>
        <v>0</v>
      </c>
      <c r="L1701" s="534" t="s">
        <v>147</v>
      </c>
      <c r="M1701" s="534"/>
      <c r="N1701" s="247">
        <f>IF(L1701="nio",0,IF(L1701&gt;0,L1701*I1701/P1701,0))*VLOOKUP(B1701,'2-Kosten per locatie'!$A$14:$C$31,3,FALSE)</f>
        <v>0</v>
      </c>
      <c r="O1701" s="247">
        <f>IF(M1701&gt;0,M1701*I1701/Q1701,0)*VLOOKUP(B1701,'2-Kosten per locatie'!$A$14:$C$31,3,FALSE)</f>
        <v>0</v>
      </c>
      <c r="P1701" s="334">
        <f>IF(L1701="nio",0,IF(L1701&gt;0,VLOOKUP(F1701,'3-Productie normen'!A:O,VLOOKUP(L1701,'3-Productie normen'!$B$38:$C$48,2,FALSE),FALSE)))*J1701</f>
        <v>0</v>
      </c>
      <c r="Q1701" s="334">
        <f t="shared" si="84"/>
        <v>0</v>
      </c>
      <c r="R1701" s="335" t="str">
        <f>VLOOKUP(F1701,'3-Productie normen'!A:P,16,FALSE)</f>
        <v>nvt</v>
      </c>
      <c r="S1701" s="335"/>
      <c r="U1701" s="336">
        <f t="shared" si="85"/>
        <v>0</v>
      </c>
    </row>
    <row r="1702" spans="1:21" ht="14.1" customHeight="1">
      <c r="A1702" s="75">
        <v>1702</v>
      </c>
      <c r="B1702" s="72" t="s">
        <v>48</v>
      </c>
      <c r="C1702" s="539" t="s">
        <v>1154</v>
      </c>
      <c r="D1702" s="415" t="s">
        <v>2198</v>
      </c>
      <c r="E1702" s="72" t="s">
        <v>591</v>
      </c>
      <c r="F1702" s="300" t="s">
        <v>100</v>
      </c>
      <c r="G1702" s="72" t="s">
        <v>236</v>
      </c>
      <c r="H1702" s="482" t="s">
        <v>237</v>
      </c>
      <c r="I1702" s="537">
        <v>79.03</v>
      </c>
      <c r="J1702" s="526"/>
      <c r="K1702" s="333">
        <f t="shared" si="83"/>
        <v>0</v>
      </c>
      <c r="L1702" s="534" t="s">
        <v>147</v>
      </c>
      <c r="M1702" s="534"/>
      <c r="N1702" s="247">
        <f>IF(L1702="nio",0,IF(L1702&gt;0,L1702*I1702/P1702,0))*VLOOKUP(B1702,'2-Kosten per locatie'!$A$14:$C$31,3,FALSE)</f>
        <v>0</v>
      </c>
      <c r="O1702" s="247">
        <f>IF(M1702&gt;0,M1702*I1702/Q1702,0)*VLOOKUP(B1702,'2-Kosten per locatie'!$A$14:$C$31,3,FALSE)</f>
        <v>0</v>
      </c>
      <c r="P1702" s="334">
        <f>IF(L1702="nio",0,IF(L1702&gt;0,VLOOKUP(F1702,'3-Productie normen'!A:O,VLOOKUP(L1702,'3-Productie normen'!$B$38:$C$48,2,FALSE),FALSE)))*J1702</f>
        <v>0</v>
      </c>
      <c r="Q1702" s="334">
        <f t="shared" si="84"/>
        <v>0</v>
      </c>
      <c r="R1702" s="335" t="str">
        <f>VLOOKUP(F1702,'3-Productie normen'!A:P,16,FALSE)</f>
        <v>nvt</v>
      </c>
      <c r="S1702" s="335"/>
      <c r="U1702" s="336">
        <f t="shared" si="85"/>
        <v>0</v>
      </c>
    </row>
    <row r="1703" spans="1:21" ht="14.1" customHeight="1">
      <c r="A1703" s="75">
        <v>1703</v>
      </c>
      <c r="B1703" s="72" t="s">
        <v>48</v>
      </c>
      <c r="C1703" s="539" t="s">
        <v>1154</v>
      </c>
      <c r="D1703" s="415" t="s">
        <v>2199</v>
      </c>
      <c r="E1703" s="72" t="s">
        <v>886</v>
      </c>
      <c r="F1703" s="300" t="s">
        <v>100</v>
      </c>
      <c r="G1703" s="72" t="s">
        <v>236</v>
      </c>
      <c r="H1703" s="482" t="s">
        <v>237</v>
      </c>
      <c r="I1703" s="537">
        <v>9.07</v>
      </c>
      <c r="J1703" s="526"/>
      <c r="K1703" s="333">
        <f t="shared" si="83"/>
        <v>0</v>
      </c>
      <c r="L1703" s="534" t="s">
        <v>147</v>
      </c>
      <c r="M1703" s="534"/>
      <c r="N1703" s="247">
        <f>IF(L1703="nio",0,IF(L1703&gt;0,L1703*I1703/P1703,0))*VLOOKUP(B1703,'2-Kosten per locatie'!$A$14:$C$31,3,FALSE)</f>
        <v>0</v>
      </c>
      <c r="O1703" s="247">
        <f>IF(M1703&gt;0,M1703*I1703/Q1703,0)*VLOOKUP(B1703,'2-Kosten per locatie'!$A$14:$C$31,3,FALSE)</f>
        <v>0</v>
      </c>
      <c r="P1703" s="334">
        <f>IF(L1703="nio",0,IF(L1703&gt;0,VLOOKUP(F1703,'3-Productie normen'!A:O,VLOOKUP(L1703,'3-Productie normen'!$B$38:$C$48,2,FALSE),FALSE)))*J1703</f>
        <v>0</v>
      </c>
      <c r="Q1703" s="334">
        <f t="shared" si="84"/>
        <v>0</v>
      </c>
      <c r="R1703" s="335" t="str">
        <f>VLOOKUP(F1703,'3-Productie normen'!A:P,16,FALSE)</f>
        <v>nvt</v>
      </c>
      <c r="S1703" s="335"/>
      <c r="U1703" s="336">
        <f t="shared" si="85"/>
        <v>0</v>
      </c>
    </row>
    <row r="1704" spans="1:21" ht="14.1" customHeight="1">
      <c r="A1704" s="75">
        <v>1704</v>
      </c>
      <c r="B1704" s="72" t="s">
        <v>48</v>
      </c>
      <c r="C1704" s="539" t="s">
        <v>1154</v>
      </c>
      <c r="D1704" s="415" t="s">
        <v>2200</v>
      </c>
      <c r="E1704" s="72" t="s">
        <v>886</v>
      </c>
      <c r="F1704" s="300" t="s">
        <v>100</v>
      </c>
      <c r="G1704" s="72" t="s">
        <v>236</v>
      </c>
      <c r="H1704" s="482" t="s">
        <v>237</v>
      </c>
      <c r="I1704" s="537">
        <v>9.83</v>
      </c>
      <c r="J1704" s="526"/>
      <c r="K1704" s="333">
        <f t="shared" si="83"/>
        <v>0</v>
      </c>
      <c r="L1704" s="534" t="s">
        <v>147</v>
      </c>
      <c r="M1704" s="534"/>
      <c r="N1704" s="247">
        <f>IF(L1704="nio",0,IF(L1704&gt;0,L1704*I1704/P1704,0))*VLOOKUP(B1704,'2-Kosten per locatie'!$A$14:$C$31,3,FALSE)</f>
        <v>0</v>
      </c>
      <c r="O1704" s="247">
        <f>IF(M1704&gt;0,M1704*I1704/Q1704,0)*VLOOKUP(B1704,'2-Kosten per locatie'!$A$14:$C$31,3,FALSE)</f>
        <v>0</v>
      </c>
      <c r="P1704" s="334">
        <f>IF(L1704="nio",0,IF(L1704&gt;0,VLOOKUP(F1704,'3-Productie normen'!A:O,VLOOKUP(L1704,'3-Productie normen'!$B$38:$C$48,2,FALSE),FALSE)))*J1704</f>
        <v>0</v>
      </c>
      <c r="Q1704" s="334">
        <f t="shared" si="84"/>
        <v>0</v>
      </c>
      <c r="R1704" s="335" t="str">
        <f>VLOOKUP(F1704,'3-Productie normen'!A:P,16,FALSE)</f>
        <v>nvt</v>
      </c>
      <c r="S1704" s="335"/>
      <c r="U1704" s="336">
        <f t="shared" si="85"/>
        <v>0</v>
      </c>
    </row>
    <row r="1705" spans="1:21" ht="14.1" customHeight="1">
      <c r="A1705" s="75">
        <v>1705</v>
      </c>
      <c r="B1705" s="72" t="s">
        <v>48</v>
      </c>
      <c r="C1705" s="539" t="s">
        <v>1154</v>
      </c>
      <c r="D1705" s="415" t="s">
        <v>2201</v>
      </c>
      <c r="E1705" s="72" t="s">
        <v>886</v>
      </c>
      <c r="F1705" s="300" t="s">
        <v>100</v>
      </c>
      <c r="G1705" s="72" t="s">
        <v>236</v>
      </c>
      <c r="H1705" s="482" t="s">
        <v>237</v>
      </c>
      <c r="I1705" s="537">
        <v>17.190000000000001</v>
      </c>
      <c r="J1705" s="526"/>
      <c r="K1705" s="333">
        <f t="shared" si="83"/>
        <v>0</v>
      </c>
      <c r="L1705" s="534" t="s">
        <v>147</v>
      </c>
      <c r="M1705" s="534"/>
      <c r="N1705" s="247">
        <f>IF(L1705="nio",0,IF(L1705&gt;0,L1705*I1705/P1705,0))*VLOOKUP(B1705,'2-Kosten per locatie'!$A$14:$C$31,3,FALSE)</f>
        <v>0</v>
      </c>
      <c r="O1705" s="247">
        <f>IF(M1705&gt;0,M1705*I1705/Q1705,0)*VLOOKUP(B1705,'2-Kosten per locatie'!$A$14:$C$31,3,FALSE)</f>
        <v>0</v>
      </c>
      <c r="P1705" s="334">
        <f>IF(L1705="nio",0,IF(L1705&gt;0,VLOOKUP(F1705,'3-Productie normen'!A:O,VLOOKUP(L1705,'3-Productie normen'!$B$38:$C$48,2,FALSE),FALSE)))*J1705</f>
        <v>0</v>
      </c>
      <c r="Q1705" s="334">
        <f t="shared" si="84"/>
        <v>0</v>
      </c>
      <c r="R1705" s="335" t="str">
        <f>VLOOKUP(F1705,'3-Productie normen'!A:P,16,FALSE)</f>
        <v>nvt</v>
      </c>
      <c r="S1705" s="335"/>
      <c r="U1705" s="336">
        <f t="shared" si="85"/>
        <v>0</v>
      </c>
    </row>
    <row r="1706" spans="1:21" ht="14.1" customHeight="1">
      <c r="A1706" s="75">
        <v>1706</v>
      </c>
      <c r="B1706" s="72" t="s">
        <v>48</v>
      </c>
      <c r="C1706" s="539" t="s">
        <v>1154</v>
      </c>
      <c r="D1706" s="415" t="s">
        <v>2202</v>
      </c>
      <c r="E1706" s="72" t="s">
        <v>591</v>
      </c>
      <c r="F1706" s="300" t="s">
        <v>100</v>
      </c>
      <c r="G1706" s="72" t="s">
        <v>236</v>
      </c>
      <c r="H1706" s="482" t="s">
        <v>237</v>
      </c>
      <c r="I1706" s="537">
        <v>36.86</v>
      </c>
      <c r="J1706" s="526"/>
      <c r="K1706" s="333">
        <f t="shared" si="83"/>
        <v>0</v>
      </c>
      <c r="L1706" s="534" t="s">
        <v>147</v>
      </c>
      <c r="M1706" s="534"/>
      <c r="N1706" s="247">
        <f>IF(L1706="nio",0,IF(L1706&gt;0,L1706*I1706/P1706,0))*VLOOKUP(B1706,'2-Kosten per locatie'!$A$14:$C$31,3,FALSE)</f>
        <v>0</v>
      </c>
      <c r="O1706" s="247">
        <f>IF(M1706&gt;0,M1706*I1706/Q1706,0)*VLOOKUP(B1706,'2-Kosten per locatie'!$A$14:$C$31,3,FALSE)</f>
        <v>0</v>
      </c>
      <c r="P1706" s="334">
        <f>IF(L1706="nio",0,IF(L1706&gt;0,VLOOKUP(F1706,'3-Productie normen'!A:O,VLOOKUP(L1706,'3-Productie normen'!$B$38:$C$48,2,FALSE),FALSE)))*J1706</f>
        <v>0</v>
      </c>
      <c r="Q1706" s="334">
        <f t="shared" si="84"/>
        <v>0</v>
      </c>
      <c r="R1706" s="335" t="str">
        <f>VLOOKUP(F1706,'3-Productie normen'!A:P,16,FALSE)</f>
        <v>nvt</v>
      </c>
      <c r="S1706" s="335"/>
      <c r="U1706" s="336">
        <f t="shared" si="85"/>
        <v>0</v>
      </c>
    </row>
    <row r="1707" spans="1:21" ht="14.1" customHeight="1">
      <c r="A1707" s="75">
        <v>1707</v>
      </c>
      <c r="B1707" s="72" t="s">
        <v>48</v>
      </c>
      <c r="C1707" s="539" t="s">
        <v>1154</v>
      </c>
      <c r="D1707" s="415" t="s">
        <v>2203</v>
      </c>
      <c r="E1707" s="72" t="s">
        <v>591</v>
      </c>
      <c r="F1707" s="300" t="s">
        <v>100</v>
      </c>
      <c r="G1707" s="72" t="s">
        <v>236</v>
      </c>
      <c r="H1707" s="482" t="s">
        <v>237</v>
      </c>
      <c r="I1707" s="537">
        <v>34.840000000000003</v>
      </c>
      <c r="J1707" s="526"/>
      <c r="K1707" s="333">
        <f t="shared" si="83"/>
        <v>0</v>
      </c>
      <c r="L1707" s="534" t="s">
        <v>147</v>
      </c>
      <c r="M1707" s="534"/>
      <c r="N1707" s="247">
        <f>IF(L1707="nio",0,IF(L1707&gt;0,L1707*I1707/P1707,0))*VLOOKUP(B1707,'2-Kosten per locatie'!$A$14:$C$31,3,FALSE)</f>
        <v>0</v>
      </c>
      <c r="O1707" s="247">
        <f>IF(M1707&gt;0,M1707*I1707/Q1707,0)*VLOOKUP(B1707,'2-Kosten per locatie'!$A$14:$C$31,3,FALSE)</f>
        <v>0</v>
      </c>
      <c r="P1707" s="334">
        <f>IF(L1707="nio",0,IF(L1707&gt;0,VLOOKUP(F1707,'3-Productie normen'!A:O,VLOOKUP(L1707,'3-Productie normen'!$B$38:$C$48,2,FALSE),FALSE)))*J1707</f>
        <v>0</v>
      </c>
      <c r="Q1707" s="334">
        <f t="shared" si="84"/>
        <v>0</v>
      </c>
      <c r="R1707" s="335" t="str">
        <f>VLOOKUP(F1707,'3-Productie normen'!A:P,16,FALSE)</f>
        <v>nvt</v>
      </c>
      <c r="S1707" s="335"/>
      <c r="U1707" s="336">
        <f t="shared" si="85"/>
        <v>0</v>
      </c>
    </row>
    <row r="1708" spans="1:21" ht="14.1" customHeight="1">
      <c r="A1708" s="75">
        <v>1708</v>
      </c>
      <c r="B1708" s="72" t="s">
        <v>48</v>
      </c>
      <c r="C1708" s="539" t="s">
        <v>1154</v>
      </c>
      <c r="D1708" s="415" t="s">
        <v>2204</v>
      </c>
      <c r="E1708" s="72" t="s">
        <v>886</v>
      </c>
      <c r="F1708" s="300" t="s">
        <v>100</v>
      </c>
      <c r="G1708" s="72" t="s">
        <v>236</v>
      </c>
      <c r="H1708" s="482" t="s">
        <v>237</v>
      </c>
      <c r="I1708" s="537">
        <v>22.71</v>
      </c>
      <c r="J1708" s="526"/>
      <c r="K1708" s="333">
        <f t="shared" si="83"/>
        <v>0</v>
      </c>
      <c r="L1708" s="534" t="s">
        <v>147</v>
      </c>
      <c r="M1708" s="534"/>
      <c r="N1708" s="247">
        <f>IF(L1708="nio",0,IF(L1708&gt;0,L1708*I1708/P1708,0))*VLOOKUP(B1708,'2-Kosten per locatie'!$A$14:$C$31,3,FALSE)</f>
        <v>0</v>
      </c>
      <c r="O1708" s="247">
        <f>IF(M1708&gt;0,M1708*I1708/Q1708,0)*VLOOKUP(B1708,'2-Kosten per locatie'!$A$14:$C$31,3,FALSE)</f>
        <v>0</v>
      </c>
      <c r="P1708" s="334">
        <f>IF(L1708="nio",0,IF(L1708&gt;0,VLOOKUP(F1708,'3-Productie normen'!A:O,VLOOKUP(L1708,'3-Productie normen'!$B$38:$C$48,2,FALSE),FALSE)))*J1708</f>
        <v>0</v>
      </c>
      <c r="Q1708" s="334">
        <f t="shared" si="84"/>
        <v>0</v>
      </c>
      <c r="R1708" s="335" t="str">
        <f>VLOOKUP(F1708,'3-Productie normen'!A:P,16,FALSE)</f>
        <v>nvt</v>
      </c>
      <c r="S1708" s="335"/>
      <c r="U1708" s="336">
        <f t="shared" si="85"/>
        <v>0</v>
      </c>
    </row>
    <row r="1709" spans="1:21" ht="14.1" customHeight="1">
      <c r="A1709" s="75">
        <v>1709</v>
      </c>
      <c r="B1709" s="72" t="s">
        <v>48</v>
      </c>
      <c r="C1709" s="539" t="s">
        <v>1154</v>
      </c>
      <c r="D1709" s="415" t="s">
        <v>2205</v>
      </c>
      <c r="E1709" s="72" t="s">
        <v>886</v>
      </c>
      <c r="F1709" s="300" t="s">
        <v>100</v>
      </c>
      <c r="G1709" s="72" t="s">
        <v>236</v>
      </c>
      <c r="H1709" s="482" t="s">
        <v>237</v>
      </c>
      <c r="I1709" s="537">
        <v>11.29</v>
      </c>
      <c r="J1709" s="526"/>
      <c r="K1709" s="333">
        <f t="shared" si="83"/>
        <v>0</v>
      </c>
      <c r="L1709" s="534" t="s">
        <v>147</v>
      </c>
      <c r="M1709" s="534"/>
      <c r="N1709" s="247">
        <f>IF(L1709="nio",0,IF(L1709&gt;0,L1709*I1709/P1709,0))*VLOOKUP(B1709,'2-Kosten per locatie'!$A$14:$C$31,3,FALSE)</f>
        <v>0</v>
      </c>
      <c r="O1709" s="247">
        <f>IF(M1709&gt;0,M1709*I1709/Q1709,0)*VLOOKUP(B1709,'2-Kosten per locatie'!$A$14:$C$31,3,FALSE)</f>
        <v>0</v>
      </c>
      <c r="P1709" s="334">
        <f>IF(L1709="nio",0,IF(L1709&gt;0,VLOOKUP(F1709,'3-Productie normen'!A:O,VLOOKUP(L1709,'3-Productie normen'!$B$38:$C$48,2,FALSE),FALSE)))*J1709</f>
        <v>0</v>
      </c>
      <c r="Q1709" s="334">
        <f t="shared" si="84"/>
        <v>0</v>
      </c>
      <c r="R1709" s="335" t="str">
        <f>VLOOKUP(F1709,'3-Productie normen'!A:P,16,FALSE)</f>
        <v>nvt</v>
      </c>
      <c r="S1709" s="335"/>
      <c r="U1709" s="336">
        <f t="shared" si="85"/>
        <v>0</v>
      </c>
    </row>
    <row r="1710" spans="1:21" ht="14.1" customHeight="1">
      <c r="A1710" s="75">
        <v>1710</v>
      </c>
      <c r="B1710" s="72" t="s">
        <v>48</v>
      </c>
      <c r="C1710" s="539" t="s">
        <v>1154</v>
      </c>
      <c r="D1710" s="415" t="s">
        <v>2206</v>
      </c>
      <c r="E1710" s="72" t="s">
        <v>886</v>
      </c>
      <c r="F1710" s="300" t="s">
        <v>100</v>
      </c>
      <c r="G1710" s="72" t="s">
        <v>236</v>
      </c>
      <c r="H1710" s="482" t="s">
        <v>237</v>
      </c>
      <c r="I1710" s="537">
        <v>22.53</v>
      </c>
      <c r="J1710" s="526"/>
      <c r="K1710" s="333">
        <f t="shared" si="83"/>
        <v>0</v>
      </c>
      <c r="L1710" s="534" t="s">
        <v>147</v>
      </c>
      <c r="M1710" s="534"/>
      <c r="N1710" s="247">
        <f>IF(L1710="nio",0,IF(L1710&gt;0,L1710*I1710/P1710,0))*VLOOKUP(B1710,'2-Kosten per locatie'!$A$14:$C$31,3,FALSE)</f>
        <v>0</v>
      </c>
      <c r="O1710" s="247">
        <f>IF(M1710&gt;0,M1710*I1710/Q1710,0)*VLOOKUP(B1710,'2-Kosten per locatie'!$A$14:$C$31,3,FALSE)</f>
        <v>0</v>
      </c>
      <c r="P1710" s="334">
        <f>IF(L1710="nio",0,IF(L1710&gt;0,VLOOKUP(F1710,'3-Productie normen'!A:O,VLOOKUP(L1710,'3-Productie normen'!$B$38:$C$48,2,FALSE),FALSE)))*J1710</f>
        <v>0</v>
      </c>
      <c r="Q1710" s="334">
        <f t="shared" si="84"/>
        <v>0</v>
      </c>
      <c r="R1710" s="335" t="str">
        <f>VLOOKUP(F1710,'3-Productie normen'!A:P,16,FALSE)</f>
        <v>nvt</v>
      </c>
      <c r="S1710" s="335"/>
      <c r="U1710" s="336">
        <f t="shared" si="85"/>
        <v>0</v>
      </c>
    </row>
    <row r="1711" spans="1:21" ht="14.1" customHeight="1">
      <c r="A1711" s="75">
        <v>1711</v>
      </c>
      <c r="B1711" s="72" t="s">
        <v>48</v>
      </c>
      <c r="C1711" s="539" t="s">
        <v>1154</v>
      </c>
      <c r="D1711" s="415" t="s">
        <v>2207</v>
      </c>
      <c r="E1711" s="72" t="s">
        <v>591</v>
      </c>
      <c r="F1711" s="300" t="s">
        <v>100</v>
      </c>
      <c r="G1711" s="72" t="s">
        <v>236</v>
      </c>
      <c r="H1711" s="482" t="s">
        <v>237</v>
      </c>
      <c r="I1711" s="537">
        <v>79.930000000000007</v>
      </c>
      <c r="J1711" s="526"/>
      <c r="K1711" s="333">
        <f t="shared" si="83"/>
        <v>0</v>
      </c>
      <c r="L1711" s="534" t="s">
        <v>147</v>
      </c>
      <c r="M1711" s="534"/>
      <c r="N1711" s="247">
        <f>IF(L1711="nio",0,IF(L1711&gt;0,L1711*I1711/P1711,0))*VLOOKUP(B1711,'2-Kosten per locatie'!$A$14:$C$31,3,FALSE)</f>
        <v>0</v>
      </c>
      <c r="O1711" s="247">
        <f>IF(M1711&gt;0,M1711*I1711/Q1711,0)*VLOOKUP(B1711,'2-Kosten per locatie'!$A$14:$C$31,3,FALSE)</f>
        <v>0</v>
      </c>
      <c r="P1711" s="334">
        <f>IF(L1711="nio",0,IF(L1711&gt;0,VLOOKUP(F1711,'3-Productie normen'!A:O,VLOOKUP(L1711,'3-Productie normen'!$B$38:$C$48,2,FALSE),FALSE)))*J1711</f>
        <v>0</v>
      </c>
      <c r="Q1711" s="334">
        <f t="shared" si="84"/>
        <v>0</v>
      </c>
      <c r="R1711" s="335" t="str">
        <f>VLOOKUP(F1711,'3-Productie normen'!A:P,16,FALSE)</f>
        <v>nvt</v>
      </c>
      <c r="S1711" s="335"/>
      <c r="U1711" s="336">
        <f t="shared" si="85"/>
        <v>0</v>
      </c>
    </row>
    <row r="1712" spans="1:21" ht="14.1" customHeight="1">
      <c r="A1712" s="75">
        <v>1712</v>
      </c>
      <c r="B1712" s="72" t="s">
        <v>48</v>
      </c>
      <c r="C1712" s="539" t="s">
        <v>1154</v>
      </c>
      <c r="D1712" s="415" t="s">
        <v>2208</v>
      </c>
      <c r="E1712" s="72" t="s">
        <v>886</v>
      </c>
      <c r="F1712" s="300" t="s">
        <v>100</v>
      </c>
      <c r="G1712" s="72" t="s">
        <v>236</v>
      </c>
      <c r="H1712" s="482" t="s">
        <v>237</v>
      </c>
      <c r="I1712" s="537">
        <v>7.04</v>
      </c>
      <c r="J1712" s="526"/>
      <c r="K1712" s="333">
        <f t="shared" si="83"/>
        <v>0</v>
      </c>
      <c r="L1712" s="534" t="s">
        <v>147</v>
      </c>
      <c r="M1712" s="534"/>
      <c r="N1712" s="247">
        <f>IF(L1712="nio",0,IF(L1712&gt;0,L1712*I1712/P1712,0))*VLOOKUP(B1712,'2-Kosten per locatie'!$A$14:$C$31,3,FALSE)</f>
        <v>0</v>
      </c>
      <c r="O1712" s="247">
        <f>IF(M1712&gt;0,M1712*I1712/Q1712,0)*VLOOKUP(B1712,'2-Kosten per locatie'!$A$14:$C$31,3,FALSE)</f>
        <v>0</v>
      </c>
      <c r="P1712" s="334">
        <f>IF(L1712="nio",0,IF(L1712&gt;0,VLOOKUP(F1712,'3-Productie normen'!A:O,VLOOKUP(L1712,'3-Productie normen'!$B$38:$C$48,2,FALSE),FALSE)))*J1712</f>
        <v>0</v>
      </c>
      <c r="Q1712" s="334">
        <f t="shared" si="84"/>
        <v>0</v>
      </c>
      <c r="R1712" s="335" t="str">
        <f>VLOOKUP(F1712,'3-Productie normen'!A:P,16,FALSE)</f>
        <v>nvt</v>
      </c>
      <c r="S1712" s="335"/>
      <c r="U1712" s="336">
        <f t="shared" si="85"/>
        <v>0</v>
      </c>
    </row>
    <row r="1713" spans="1:21" ht="14.1" customHeight="1">
      <c r="A1713" s="75">
        <v>1713</v>
      </c>
      <c r="B1713" s="72" t="s">
        <v>48</v>
      </c>
      <c r="C1713" s="539" t="s">
        <v>1154</v>
      </c>
      <c r="D1713" s="415" t="s">
        <v>2209</v>
      </c>
      <c r="E1713" s="72" t="s">
        <v>886</v>
      </c>
      <c r="F1713" s="300" t="s">
        <v>100</v>
      </c>
      <c r="G1713" s="72" t="s">
        <v>236</v>
      </c>
      <c r="H1713" s="482" t="s">
        <v>237</v>
      </c>
      <c r="I1713" s="537">
        <v>8.07</v>
      </c>
      <c r="J1713" s="526"/>
      <c r="K1713" s="333">
        <f t="shared" si="83"/>
        <v>0</v>
      </c>
      <c r="L1713" s="534" t="s">
        <v>147</v>
      </c>
      <c r="M1713" s="534"/>
      <c r="N1713" s="247">
        <f>IF(L1713="nio",0,IF(L1713&gt;0,L1713*I1713/P1713,0))*VLOOKUP(B1713,'2-Kosten per locatie'!$A$14:$C$31,3,FALSE)</f>
        <v>0</v>
      </c>
      <c r="O1713" s="247">
        <f>IF(M1713&gt;0,M1713*I1713/Q1713,0)*VLOOKUP(B1713,'2-Kosten per locatie'!$A$14:$C$31,3,FALSE)</f>
        <v>0</v>
      </c>
      <c r="P1713" s="334">
        <f>IF(L1713="nio",0,IF(L1713&gt;0,VLOOKUP(F1713,'3-Productie normen'!A:O,VLOOKUP(L1713,'3-Productie normen'!$B$38:$C$48,2,FALSE),FALSE)))*J1713</f>
        <v>0</v>
      </c>
      <c r="Q1713" s="334">
        <f t="shared" si="84"/>
        <v>0</v>
      </c>
      <c r="R1713" s="335" t="str">
        <f>VLOOKUP(F1713,'3-Productie normen'!A:P,16,FALSE)</f>
        <v>nvt</v>
      </c>
      <c r="S1713" s="335"/>
      <c r="U1713" s="336">
        <f t="shared" si="85"/>
        <v>0</v>
      </c>
    </row>
    <row r="1714" spans="1:21" ht="14.1" customHeight="1">
      <c r="A1714" s="75">
        <v>1714</v>
      </c>
      <c r="B1714" s="72" t="s">
        <v>48</v>
      </c>
      <c r="C1714" s="539" t="s">
        <v>1154</v>
      </c>
      <c r="D1714" s="415" t="s">
        <v>2210</v>
      </c>
      <c r="E1714" s="72" t="s">
        <v>591</v>
      </c>
      <c r="F1714" s="300" t="s">
        <v>100</v>
      </c>
      <c r="G1714" s="72" t="s">
        <v>236</v>
      </c>
      <c r="H1714" s="482" t="s">
        <v>237</v>
      </c>
      <c r="I1714" s="537">
        <v>54.65</v>
      </c>
      <c r="J1714" s="526"/>
      <c r="K1714" s="333">
        <f t="shared" si="83"/>
        <v>0</v>
      </c>
      <c r="L1714" s="534" t="s">
        <v>147</v>
      </c>
      <c r="M1714" s="534"/>
      <c r="N1714" s="247">
        <f>IF(L1714="nio",0,IF(L1714&gt;0,L1714*I1714/P1714,0))*VLOOKUP(B1714,'2-Kosten per locatie'!$A$14:$C$31,3,FALSE)</f>
        <v>0</v>
      </c>
      <c r="O1714" s="247">
        <f>IF(M1714&gt;0,M1714*I1714/Q1714,0)*VLOOKUP(B1714,'2-Kosten per locatie'!$A$14:$C$31,3,FALSE)</f>
        <v>0</v>
      </c>
      <c r="P1714" s="334">
        <f>IF(L1714="nio",0,IF(L1714&gt;0,VLOOKUP(F1714,'3-Productie normen'!A:O,VLOOKUP(L1714,'3-Productie normen'!$B$38:$C$48,2,FALSE),FALSE)))*J1714</f>
        <v>0</v>
      </c>
      <c r="Q1714" s="334">
        <f t="shared" si="84"/>
        <v>0</v>
      </c>
      <c r="R1714" s="335" t="str">
        <f>VLOOKUP(F1714,'3-Productie normen'!A:P,16,FALSE)</f>
        <v>nvt</v>
      </c>
      <c r="S1714" s="335"/>
      <c r="U1714" s="336">
        <f t="shared" si="85"/>
        <v>0</v>
      </c>
    </row>
    <row r="1715" spans="1:21" ht="14.1" customHeight="1">
      <c r="A1715" s="75">
        <v>1715</v>
      </c>
      <c r="B1715" s="72" t="s">
        <v>48</v>
      </c>
      <c r="C1715" s="539" t="s">
        <v>1154</v>
      </c>
      <c r="D1715" s="415" t="s">
        <v>2211</v>
      </c>
      <c r="E1715" s="72" t="s">
        <v>591</v>
      </c>
      <c r="F1715" s="300" t="s">
        <v>100</v>
      </c>
      <c r="G1715" s="72" t="s">
        <v>236</v>
      </c>
      <c r="H1715" s="482" t="s">
        <v>237</v>
      </c>
      <c r="I1715" s="537">
        <v>54.65</v>
      </c>
      <c r="J1715" s="526"/>
      <c r="K1715" s="333">
        <f t="shared" si="83"/>
        <v>0</v>
      </c>
      <c r="L1715" s="534" t="s">
        <v>147</v>
      </c>
      <c r="M1715" s="534"/>
      <c r="N1715" s="247">
        <f>IF(L1715="nio",0,IF(L1715&gt;0,L1715*I1715/P1715,0))*VLOOKUP(B1715,'2-Kosten per locatie'!$A$14:$C$31,3,FALSE)</f>
        <v>0</v>
      </c>
      <c r="O1715" s="247">
        <f>IF(M1715&gt;0,M1715*I1715/Q1715,0)*VLOOKUP(B1715,'2-Kosten per locatie'!$A$14:$C$31,3,FALSE)</f>
        <v>0</v>
      </c>
      <c r="P1715" s="334">
        <f>IF(L1715="nio",0,IF(L1715&gt;0,VLOOKUP(F1715,'3-Productie normen'!A:O,VLOOKUP(L1715,'3-Productie normen'!$B$38:$C$48,2,FALSE),FALSE)))*J1715</f>
        <v>0</v>
      </c>
      <c r="Q1715" s="334">
        <f t="shared" si="84"/>
        <v>0</v>
      </c>
      <c r="R1715" s="335" t="str">
        <f>VLOOKUP(F1715,'3-Productie normen'!A:P,16,FALSE)</f>
        <v>nvt</v>
      </c>
      <c r="S1715" s="335"/>
      <c r="U1715" s="336">
        <f t="shared" si="85"/>
        <v>0</v>
      </c>
    </row>
    <row r="1716" spans="1:21" ht="14.1" customHeight="1">
      <c r="A1716" s="75">
        <v>1716</v>
      </c>
      <c r="B1716" s="72" t="s">
        <v>48</v>
      </c>
      <c r="C1716" s="539" t="s">
        <v>1154</v>
      </c>
      <c r="D1716" s="415" t="s">
        <v>2212</v>
      </c>
      <c r="E1716" s="72" t="s">
        <v>886</v>
      </c>
      <c r="F1716" s="300" t="s">
        <v>100</v>
      </c>
      <c r="G1716" s="72" t="s">
        <v>236</v>
      </c>
      <c r="H1716" s="482" t="s">
        <v>237</v>
      </c>
      <c r="I1716" s="537">
        <v>8.07</v>
      </c>
      <c r="J1716" s="526"/>
      <c r="K1716" s="333">
        <f t="shared" si="83"/>
        <v>0</v>
      </c>
      <c r="L1716" s="534" t="s">
        <v>147</v>
      </c>
      <c r="M1716" s="534"/>
      <c r="N1716" s="247">
        <f>IF(L1716="nio",0,IF(L1716&gt;0,L1716*I1716/P1716,0))*VLOOKUP(B1716,'2-Kosten per locatie'!$A$14:$C$31,3,FALSE)</f>
        <v>0</v>
      </c>
      <c r="O1716" s="247">
        <f>IF(M1716&gt;0,M1716*I1716/Q1716,0)*VLOOKUP(B1716,'2-Kosten per locatie'!$A$14:$C$31,3,FALSE)</f>
        <v>0</v>
      </c>
      <c r="P1716" s="334">
        <f>IF(L1716="nio",0,IF(L1716&gt;0,VLOOKUP(F1716,'3-Productie normen'!A:O,VLOOKUP(L1716,'3-Productie normen'!$B$38:$C$48,2,FALSE),FALSE)))*J1716</f>
        <v>0</v>
      </c>
      <c r="Q1716" s="334">
        <f t="shared" si="84"/>
        <v>0</v>
      </c>
      <c r="R1716" s="335" t="str">
        <f>VLOOKUP(F1716,'3-Productie normen'!A:P,16,FALSE)</f>
        <v>nvt</v>
      </c>
      <c r="S1716" s="335"/>
      <c r="U1716" s="336">
        <f t="shared" si="85"/>
        <v>0</v>
      </c>
    </row>
    <row r="1717" spans="1:21" ht="14.1" customHeight="1">
      <c r="A1717" s="75">
        <v>1717</v>
      </c>
      <c r="B1717" s="72" t="s">
        <v>48</v>
      </c>
      <c r="C1717" s="539" t="s">
        <v>1154</v>
      </c>
      <c r="D1717" s="415" t="s">
        <v>2213</v>
      </c>
      <c r="E1717" s="72" t="s">
        <v>886</v>
      </c>
      <c r="F1717" s="300" t="s">
        <v>100</v>
      </c>
      <c r="G1717" s="72" t="s">
        <v>236</v>
      </c>
      <c r="H1717" s="482" t="s">
        <v>237</v>
      </c>
      <c r="I1717" s="537">
        <v>8.83</v>
      </c>
      <c r="J1717" s="526"/>
      <c r="K1717" s="333">
        <f t="shared" si="83"/>
        <v>0</v>
      </c>
      <c r="L1717" s="534" t="s">
        <v>147</v>
      </c>
      <c r="M1717" s="534"/>
      <c r="N1717" s="247">
        <f>IF(L1717="nio",0,IF(L1717&gt;0,L1717*I1717/P1717,0))*VLOOKUP(B1717,'2-Kosten per locatie'!$A$14:$C$31,3,FALSE)</f>
        <v>0</v>
      </c>
      <c r="O1717" s="247">
        <f>IF(M1717&gt;0,M1717*I1717/Q1717,0)*VLOOKUP(B1717,'2-Kosten per locatie'!$A$14:$C$31,3,FALSE)</f>
        <v>0</v>
      </c>
      <c r="P1717" s="334">
        <f>IF(L1717="nio",0,IF(L1717&gt;0,VLOOKUP(F1717,'3-Productie normen'!A:O,VLOOKUP(L1717,'3-Productie normen'!$B$38:$C$48,2,FALSE),FALSE)))*J1717</f>
        <v>0</v>
      </c>
      <c r="Q1717" s="334">
        <f t="shared" si="84"/>
        <v>0</v>
      </c>
      <c r="R1717" s="335" t="str">
        <f>VLOOKUP(F1717,'3-Productie normen'!A:P,16,FALSE)</f>
        <v>nvt</v>
      </c>
      <c r="S1717" s="335"/>
      <c r="U1717" s="336">
        <f t="shared" si="85"/>
        <v>0</v>
      </c>
    </row>
    <row r="1718" spans="1:21" ht="14.1" customHeight="1">
      <c r="A1718" s="75">
        <v>1718</v>
      </c>
      <c r="B1718" s="72" t="s">
        <v>48</v>
      </c>
      <c r="C1718" s="539" t="s">
        <v>1154</v>
      </c>
      <c r="D1718" s="415" t="s">
        <v>2214</v>
      </c>
      <c r="E1718" s="72" t="s">
        <v>591</v>
      </c>
      <c r="F1718" s="300" t="s">
        <v>100</v>
      </c>
      <c r="G1718" s="72" t="s">
        <v>236</v>
      </c>
      <c r="H1718" s="482" t="s">
        <v>237</v>
      </c>
      <c r="I1718" s="537">
        <v>52.73</v>
      </c>
      <c r="J1718" s="526"/>
      <c r="K1718" s="333">
        <f t="shared" si="83"/>
        <v>0</v>
      </c>
      <c r="L1718" s="534" t="s">
        <v>147</v>
      </c>
      <c r="M1718" s="534"/>
      <c r="N1718" s="247">
        <f>IF(L1718="nio",0,IF(L1718&gt;0,L1718*I1718/P1718,0))*VLOOKUP(B1718,'2-Kosten per locatie'!$A$14:$C$31,3,FALSE)</f>
        <v>0</v>
      </c>
      <c r="O1718" s="247">
        <f>IF(M1718&gt;0,M1718*I1718/Q1718,0)*VLOOKUP(B1718,'2-Kosten per locatie'!$A$14:$C$31,3,FALSE)</f>
        <v>0</v>
      </c>
      <c r="P1718" s="334">
        <f>IF(L1718="nio",0,IF(L1718&gt;0,VLOOKUP(F1718,'3-Productie normen'!A:O,VLOOKUP(L1718,'3-Productie normen'!$B$38:$C$48,2,FALSE),FALSE)))*J1718</f>
        <v>0</v>
      </c>
      <c r="Q1718" s="334">
        <f t="shared" si="84"/>
        <v>0</v>
      </c>
      <c r="R1718" s="335" t="str">
        <f>VLOOKUP(F1718,'3-Productie normen'!A:P,16,FALSE)</f>
        <v>nvt</v>
      </c>
      <c r="S1718" s="335"/>
      <c r="U1718" s="336">
        <f t="shared" si="85"/>
        <v>0</v>
      </c>
    </row>
    <row r="1719" spans="1:21" ht="14.1" customHeight="1">
      <c r="A1719" s="75">
        <v>1719</v>
      </c>
      <c r="B1719" s="72" t="s">
        <v>48</v>
      </c>
      <c r="C1719" s="539" t="s">
        <v>1154</v>
      </c>
      <c r="D1719" s="415" t="s">
        <v>2215</v>
      </c>
      <c r="E1719" s="72" t="s">
        <v>886</v>
      </c>
      <c r="F1719" s="300" t="s">
        <v>100</v>
      </c>
      <c r="G1719" s="72" t="s">
        <v>236</v>
      </c>
      <c r="H1719" s="482" t="s">
        <v>237</v>
      </c>
      <c r="I1719" s="537">
        <v>8.06</v>
      </c>
      <c r="J1719" s="526"/>
      <c r="K1719" s="333">
        <f t="shared" si="83"/>
        <v>0</v>
      </c>
      <c r="L1719" s="534" t="s">
        <v>147</v>
      </c>
      <c r="M1719" s="534"/>
      <c r="N1719" s="247">
        <f>IF(L1719="nio",0,IF(L1719&gt;0,L1719*I1719/P1719,0))*VLOOKUP(B1719,'2-Kosten per locatie'!$A$14:$C$31,3,FALSE)</f>
        <v>0</v>
      </c>
      <c r="O1719" s="247">
        <f>IF(M1719&gt;0,M1719*I1719/Q1719,0)*VLOOKUP(B1719,'2-Kosten per locatie'!$A$14:$C$31,3,FALSE)</f>
        <v>0</v>
      </c>
      <c r="P1719" s="334">
        <f>IF(L1719="nio",0,IF(L1719&gt;0,VLOOKUP(F1719,'3-Productie normen'!A:O,VLOOKUP(L1719,'3-Productie normen'!$B$38:$C$48,2,FALSE),FALSE)))*J1719</f>
        <v>0</v>
      </c>
      <c r="Q1719" s="334">
        <f t="shared" si="84"/>
        <v>0</v>
      </c>
      <c r="R1719" s="335" t="str">
        <f>VLOOKUP(F1719,'3-Productie normen'!A:P,16,FALSE)</f>
        <v>nvt</v>
      </c>
      <c r="S1719" s="335"/>
      <c r="U1719" s="336">
        <f t="shared" si="85"/>
        <v>0</v>
      </c>
    </row>
    <row r="1720" spans="1:21" ht="14.1" customHeight="1">
      <c r="A1720" s="75">
        <v>1720</v>
      </c>
      <c r="B1720" s="72" t="s">
        <v>48</v>
      </c>
      <c r="C1720" s="539" t="s">
        <v>1154</v>
      </c>
      <c r="D1720" s="415" t="s">
        <v>2216</v>
      </c>
      <c r="E1720" s="72" t="s">
        <v>886</v>
      </c>
      <c r="F1720" s="300" t="s">
        <v>100</v>
      </c>
      <c r="G1720" s="72" t="s">
        <v>236</v>
      </c>
      <c r="H1720" s="482" t="s">
        <v>237</v>
      </c>
      <c r="I1720" s="537">
        <v>8.83</v>
      </c>
      <c r="J1720" s="526"/>
      <c r="K1720" s="333">
        <f t="shared" si="83"/>
        <v>0</v>
      </c>
      <c r="L1720" s="534" t="s">
        <v>147</v>
      </c>
      <c r="M1720" s="534"/>
      <c r="N1720" s="247">
        <f>IF(L1720="nio",0,IF(L1720&gt;0,L1720*I1720/P1720,0))*VLOOKUP(B1720,'2-Kosten per locatie'!$A$14:$C$31,3,FALSE)</f>
        <v>0</v>
      </c>
      <c r="O1720" s="247">
        <f>IF(M1720&gt;0,M1720*I1720/Q1720,0)*VLOOKUP(B1720,'2-Kosten per locatie'!$A$14:$C$31,3,FALSE)</f>
        <v>0</v>
      </c>
      <c r="P1720" s="334">
        <f>IF(L1720="nio",0,IF(L1720&gt;0,VLOOKUP(F1720,'3-Productie normen'!A:O,VLOOKUP(L1720,'3-Productie normen'!$B$38:$C$48,2,FALSE),FALSE)))*J1720</f>
        <v>0</v>
      </c>
      <c r="Q1720" s="334">
        <f t="shared" si="84"/>
        <v>0</v>
      </c>
      <c r="R1720" s="335" t="str">
        <f>VLOOKUP(F1720,'3-Productie normen'!A:P,16,FALSE)</f>
        <v>nvt</v>
      </c>
      <c r="S1720" s="335"/>
      <c r="U1720" s="336">
        <f t="shared" si="85"/>
        <v>0</v>
      </c>
    </row>
    <row r="1721" spans="1:21" ht="14.1" customHeight="1">
      <c r="A1721" s="75">
        <v>1721</v>
      </c>
      <c r="B1721" s="72" t="s">
        <v>48</v>
      </c>
      <c r="C1721" s="539" t="s">
        <v>1154</v>
      </c>
      <c r="D1721" s="415" t="s">
        <v>2217</v>
      </c>
      <c r="E1721" s="72" t="s">
        <v>591</v>
      </c>
      <c r="F1721" s="300" t="s">
        <v>100</v>
      </c>
      <c r="G1721" s="72" t="s">
        <v>236</v>
      </c>
      <c r="H1721" s="482" t="s">
        <v>237</v>
      </c>
      <c r="I1721" s="537">
        <v>51.98</v>
      </c>
      <c r="J1721" s="526"/>
      <c r="K1721" s="333">
        <f t="shared" si="83"/>
        <v>0</v>
      </c>
      <c r="L1721" s="534" t="s">
        <v>147</v>
      </c>
      <c r="M1721" s="534"/>
      <c r="N1721" s="247">
        <f>IF(L1721="nio",0,IF(L1721&gt;0,L1721*I1721/P1721,0))*VLOOKUP(B1721,'2-Kosten per locatie'!$A$14:$C$31,3,FALSE)</f>
        <v>0</v>
      </c>
      <c r="O1721" s="247">
        <f>IF(M1721&gt;0,M1721*I1721/Q1721,0)*VLOOKUP(B1721,'2-Kosten per locatie'!$A$14:$C$31,3,FALSE)</f>
        <v>0</v>
      </c>
      <c r="P1721" s="334">
        <f>IF(L1721="nio",0,IF(L1721&gt;0,VLOOKUP(F1721,'3-Productie normen'!A:O,VLOOKUP(L1721,'3-Productie normen'!$B$38:$C$48,2,FALSE),FALSE)))*J1721</f>
        <v>0</v>
      </c>
      <c r="Q1721" s="334">
        <f t="shared" si="84"/>
        <v>0</v>
      </c>
      <c r="R1721" s="335" t="str">
        <f>VLOOKUP(F1721,'3-Productie normen'!A:P,16,FALSE)</f>
        <v>nvt</v>
      </c>
      <c r="S1721" s="335"/>
      <c r="U1721" s="336">
        <f t="shared" si="85"/>
        <v>0</v>
      </c>
    </row>
    <row r="1722" spans="1:21" ht="14.1" customHeight="1">
      <c r="A1722" s="75">
        <v>1722</v>
      </c>
      <c r="B1722" s="72" t="s">
        <v>48</v>
      </c>
      <c r="C1722" s="539" t="s">
        <v>1154</v>
      </c>
      <c r="D1722" s="415"/>
      <c r="E1722" s="72" t="s">
        <v>2218</v>
      </c>
      <c r="F1722" s="300" t="s">
        <v>100</v>
      </c>
      <c r="G1722" s="72" t="s">
        <v>467</v>
      </c>
      <c r="H1722" s="482" t="s">
        <v>196</v>
      </c>
      <c r="I1722" s="537">
        <v>6.24</v>
      </c>
      <c r="J1722" s="526"/>
      <c r="K1722" s="333">
        <f t="shared" si="83"/>
        <v>0</v>
      </c>
      <c r="L1722" s="534" t="s">
        <v>147</v>
      </c>
      <c r="M1722" s="534"/>
      <c r="N1722" s="247">
        <f>IF(L1722="nio",0,IF(L1722&gt;0,L1722*I1722/P1722,0))*VLOOKUP(B1722,'2-Kosten per locatie'!$A$14:$C$31,3,FALSE)</f>
        <v>0</v>
      </c>
      <c r="O1722" s="247">
        <f>IF(M1722&gt;0,M1722*I1722/Q1722,0)*VLOOKUP(B1722,'2-Kosten per locatie'!$A$14:$C$31,3,FALSE)</f>
        <v>0</v>
      </c>
      <c r="P1722" s="334">
        <f>IF(L1722="nio",0,IF(L1722&gt;0,VLOOKUP(F1722,'3-Productie normen'!A:O,VLOOKUP(L1722,'3-Productie normen'!$B$38:$C$48,2,FALSE),FALSE)))*J1722</f>
        <v>0</v>
      </c>
      <c r="Q1722" s="334">
        <f t="shared" si="84"/>
        <v>0</v>
      </c>
      <c r="R1722" s="335" t="str">
        <f>VLOOKUP(F1722,'3-Productie normen'!A:P,16,FALSE)</f>
        <v>nvt</v>
      </c>
      <c r="S1722" s="335"/>
      <c r="U1722" s="336">
        <f t="shared" si="85"/>
        <v>0</v>
      </c>
    </row>
    <row r="1723" spans="1:21" ht="14.1" customHeight="1">
      <c r="A1723" s="75">
        <v>1723</v>
      </c>
      <c r="B1723" s="72" t="s">
        <v>48</v>
      </c>
      <c r="C1723" s="539" t="s">
        <v>1154</v>
      </c>
      <c r="D1723" s="415"/>
      <c r="E1723" s="72" t="s">
        <v>613</v>
      </c>
      <c r="F1723" s="300" t="s">
        <v>100</v>
      </c>
      <c r="G1723" s="72" t="s">
        <v>467</v>
      </c>
      <c r="H1723" s="482" t="s">
        <v>196</v>
      </c>
      <c r="I1723" s="537">
        <v>2.66</v>
      </c>
      <c r="J1723" s="526"/>
      <c r="K1723" s="333">
        <f t="shared" si="83"/>
        <v>0</v>
      </c>
      <c r="L1723" s="534" t="s">
        <v>147</v>
      </c>
      <c r="M1723" s="534"/>
      <c r="N1723" s="247">
        <f>IF(L1723="nio",0,IF(L1723&gt;0,L1723*I1723/P1723,0))*VLOOKUP(B1723,'2-Kosten per locatie'!$A$14:$C$31,3,FALSE)</f>
        <v>0</v>
      </c>
      <c r="O1723" s="247">
        <f>IF(M1723&gt;0,M1723*I1723/Q1723,0)*VLOOKUP(B1723,'2-Kosten per locatie'!$A$14:$C$31,3,FALSE)</f>
        <v>0</v>
      </c>
      <c r="P1723" s="334">
        <f>IF(L1723="nio",0,IF(L1723&gt;0,VLOOKUP(F1723,'3-Productie normen'!A:O,VLOOKUP(L1723,'3-Productie normen'!$B$38:$C$48,2,FALSE),FALSE)))*J1723</f>
        <v>0</v>
      </c>
      <c r="Q1723" s="334">
        <f t="shared" si="84"/>
        <v>0</v>
      </c>
      <c r="R1723" s="335" t="str">
        <f>VLOOKUP(F1723,'3-Productie normen'!A:P,16,FALSE)</f>
        <v>nvt</v>
      </c>
      <c r="S1723" s="335"/>
      <c r="U1723" s="336">
        <f t="shared" si="85"/>
        <v>0</v>
      </c>
    </row>
    <row r="1724" spans="1:21" ht="14.1" customHeight="1">
      <c r="A1724" s="75">
        <v>1724</v>
      </c>
      <c r="B1724" s="72" t="s">
        <v>48</v>
      </c>
      <c r="C1724" s="539" t="s">
        <v>1154</v>
      </c>
      <c r="D1724" s="415"/>
      <c r="E1724" s="72" t="s">
        <v>856</v>
      </c>
      <c r="F1724" s="300" t="s">
        <v>100</v>
      </c>
      <c r="G1724" s="72" t="s">
        <v>467</v>
      </c>
      <c r="H1724" s="482" t="s">
        <v>196</v>
      </c>
      <c r="I1724" s="537">
        <v>2.21</v>
      </c>
      <c r="J1724" s="526"/>
      <c r="K1724" s="333">
        <f t="shared" si="83"/>
        <v>0</v>
      </c>
      <c r="L1724" s="534" t="s">
        <v>147</v>
      </c>
      <c r="M1724" s="534"/>
      <c r="N1724" s="247">
        <f>IF(L1724="nio",0,IF(L1724&gt;0,L1724*I1724/P1724,0))*VLOOKUP(B1724,'2-Kosten per locatie'!$A$14:$C$31,3,FALSE)</f>
        <v>0</v>
      </c>
      <c r="O1724" s="247">
        <f>IF(M1724&gt;0,M1724*I1724/Q1724,0)*VLOOKUP(B1724,'2-Kosten per locatie'!$A$14:$C$31,3,FALSE)</f>
        <v>0</v>
      </c>
      <c r="P1724" s="334">
        <f>IF(L1724="nio",0,IF(L1724&gt;0,VLOOKUP(F1724,'3-Productie normen'!A:O,VLOOKUP(L1724,'3-Productie normen'!$B$38:$C$48,2,FALSE),FALSE)))*J1724</f>
        <v>0</v>
      </c>
      <c r="Q1724" s="334">
        <f t="shared" si="84"/>
        <v>0</v>
      </c>
      <c r="R1724" s="335" t="str">
        <f>VLOOKUP(F1724,'3-Productie normen'!A:P,16,FALSE)</f>
        <v>nvt</v>
      </c>
      <c r="S1724" s="335"/>
      <c r="U1724" s="336">
        <f t="shared" si="85"/>
        <v>0</v>
      </c>
    </row>
    <row r="1725" spans="1:21" ht="14.1" customHeight="1">
      <c r="A1725" s="75">
        <v>1725</v>
      </c>
      <c r="B1725" s="72" t="s">
        <v>48</v>
      </c>
      <c r="C1725" s="539" t="s">
        <v>1154</v>
      </c>
      <c r="D1725" s="415"/>
      <c r="E1725" s="72" t="s">
        <v>1975</v>
      </c>
      <c r="F1725" s="300" t="s">
        <v>100</v>
      </c>
      <c r="G1725" s="72" t="s">
        <v>467</v>
      </c>
      <c r="H1725" s="482" t="s">
        <v>196</v>
      </c>
      <c r="I1725" s="537">
        <v>2.21</v>
      </c>
      <c r="J1725" s="526"/>
      <c r="K1725" s="333">
        <f t="shared" si="83"/>
        <v>0</v>
      </c>
      <c r="L1725" s="534" t="s">
        <v>147</v>
      </c>
      <c r="M1725" s="534"/>
      <c r="N1725" s="247">
        <f>IF(L1725="nio",0,IF(L1725&gt;0,L1725*I1725/P1725,0))*VLOOKUP(B1725,'2-Kosten per locatie'!$A$14:$C$31,3,FALSE)</f>
        <v>0</v>
      </c>
      <c r="O1725" s="247">
        <f>IF(M1725&gt;0,M1725*I1725/Q1725,0)*VLOOKUP(B1725,'2-Kosten per locatie'!$A$14:$C$31,3,FALSE)</f>
        <v>0</v>
      </c>
      <c r="P1725" s="334">
        <f>IF(L1725="nio",0,IF(L1725&gt;0,VLOOKUP(F1725,'3-Productie normen'!A:O,VLOOKUP(L1725,'3-Productie normen'!$B$38:$C$48,2,FALSE),FALSE)))*J1725</f>
        <v>0</v>
      </c>
      <c r="Q1725" s="334">
        <f t="shared" si="84"/>
        <v>0</v>
      </c>
      <c r="R1725" s="335" t="str">
        <f>VLOOKUP(F1725,'3-Productie normen'!A:P,16,FALSE)</f>
        <v>nvt</v>
      </c>
      <c r="S1725" s="335"/>
      <c r="U1725" s="336">
        <f t="shared" si="85"/>
        <v>0</v>
      </c>
    </row>
    <row r="1726" spans="1:21" ht="14.1" customHeight="1">
      <c r="A1726" s="75">
        <v>1726</v>
      </c>
      <c r="B1726" s="72" t="s">
        <v>48</v>
      </c>
      <c r="C1726" s="539" t="s">
        <v>1154</v>
      </c>
      <c r="D1726" s="415"/>
      <c r="E1726" s="72" t="s">
        <v>613</v>
      </c>
      <c r="F1726" s="300" t="s">
        <v>100</v>
      </c>
      <c r="G1726" s="72" t="s">
        <v>467</v>
      </c>
      <c r="H1726" s="482" t="s">
        <v>196</v>
      </c>
      <c r="I1726" s="537">
        <v>2.44</v>
      </c>
      <c r="J1726" s="526"/>
      <c r="K1726" s="333">
        <f t="shared" si="83"/>
        <v>0</v>
      </c>
      <c r="L1726" s="534" t="s">
        <v>147</v>
      </c>
      <c r="M1726" s="534"/>
      <c r="N1726" s="247">
        <f>IF(L1726="nio",0,IF(L1726&gt;0,L1726*I1726/P1726,0))*VLOOKUP(B1726,'2-Kosten per locatie'!$A$14:$C$31,3,FALSE)</f>
        <v>0</v>
      </c>
      <c r="O1726" s="247">
        <f>IF(M1726&gt;0,M1726*I1726/Q1726,0)*VLOOKUP(B1726,'2-Kosten per locatie'!$A$14:$C$31,3,FALSE)</f>
        <v>0</v>
      </c>
      <c r="P1726" s="334">
        <f>IF(L1726="nio",0,IF(L1726&gt;0,VLOOKUP(F1726,'3-Productie normen'!A:O,VLOOKUP(L1726,'3-Productie normen'!$B$38:$C$48,2,FALSE),FALSE)))*J1726</f>
        <v>0</v>
      </c>
      <c r="Q1726" s="334">
        <f t="shared" si="84"/>
        <v>0</v>
      </c>
      <c r="R1726" s="335" t="str">
        <f>VLOOKUP(F1726,'3-Productie normen'!A:P,16,FALSE)</f>
        <v>nvt</v>
      </c>
      <c r="S1726" s="335"/>
      <c r="U1726" s="336">
        <f t="shared" si="85"/>
        <v>0</v>
      </c>
    </row>
    <row r="1727" spans="1:21" ht="14.1" customHeight="1">
      <c r="A1727" s="75">
        <v>1727</v>
      </c>
      <c r="B1727" s="72" t="s">
        <v>48</v>
      </c>
      <c r="C1727" s="539" t="s">
        <v>1154</v>
      </c>
      <c r="D1727" s="415"/>
      <c r="E1727" s="72" t="s">
        <v>856</v>
      </c>
      <c r="F1727" s="300" t="s">
        <v>100</v>
      </c>
      <c r="G1727" s="72" t="s">
        <v>467</v>
      </c>
      <c r="H1727" s="482" t="s">
        <v>196</v>
      </c>
      <c r="I1727" s="537">
        <v>2.73</v>
      </c>
      <c r="J1727" s="526"/>
      <c r="K1727" s="333">
        <f t="shared" si="83"/>
        <v>0</v>
      </c>
      <c r="L1727" s="534" t="s">
        <v>147</v>
      </c>
      <c r="M1727" s="534"/>
      <c r="N1727" s="247">
        <f>IF(L1727="nio",0,IF(L1727&gt;0,L1727*I1727/P1727,0))*VLOOKUP(B1727,'2-Kosten per locatie'!$A$14:$C$31,3,FALSE)</f>
        <v>0</v>
      </c>
      <c r="O1727" s="247">
        <f>IF(M1727&gt;0,M1727*I1727/Q1727,0)*VLOOKUP(B1727,'2-Kosten per locatie'!$A$14:$C$31,3,FALSE)</f>
        <v>0</v>
      </c>
      <c r="P1727" s="334">
        <f>IF(L1727="nio",0,IF(L1727&gt;0,VLOOKUP(F1727,'3-Productie normen'!A:O,VLOOKUP(L1727,'3-Productie normen'!$B$38:$C$48,2,FALSE),FALSE)))*J1727</f>
        <v>0</v>
      </c>
      <c r="Q1727" s="334">
        <f t="shared" si="84"/>
        <v>0</v>
      </c>
      <c r="R1727" s="335" t="str">
        <f>VLOOKUP(F1727,'3-Productie normen'!A:P,16,FALSE)</f>
        <v>nvt</v>
      </c>
      <c r="S1727" s="335"/>
      <c r="U1727" s="336">
        <f t="shared" si="85"/>
        <v>0</v>
      </c>
    </row>
    <row r="1728" spans="1:21" ht="14.1" customHeight="1">
      <c r="A1728" s="75">
        <v>1728</v>
      </c>
      <c r="B1728" s="72" t="s">
        <v>48</v>
      </c>
      <c r="C1728" s="539" t="s">
        <v>1154</v>
      </c>
      <c r="D1728" s="415"/>
      <c r="E1728" s="72" t="s">
        <v>1975</v>
      </c>
      <c r="F1728" s="300" t="s">
        <v>100</v>
      </c>
      <c r="G1728" s="72" t="s">
        <v>467</v>
      </c>
      <c r="H1728" s="482" t="s">
        <v>196</v>
      </c>
      <c r="I1728" s="537">
        <v>2.8</v>
      </c>
      <c r="J1728" s="526"/>
      <c r="K1728" s="333">
        <f t="shared" si="83"/>
        <v>0</v>
      </c>
      <c r="L1728" s="534" t="s">
        <v>147</v>
      </c>
      <c r="M1728" s="534"/>
      <c r="N1728" s="247">
        <f>IF(L1728="nio",0,IF(L1728&gt;0,L1728*I1728/P1728,0))*VLOOKUP(B1728,'2-Kosten per locatie'!$A$14:$C$31,3,FALSE)</f>
        <v>0</v>
      </c>
      <c r="O1728" s="247">
        <f>IF(M1728&gt;0,M1728*I1728/Q1728,0)*VLOOKUP(B1728,'2-Kosten per locatie'!$A$14:$C$31,3,FALSE)</f>
        <v>0</v>
      </c>
      <c r="P1728" s="334">
        <f>IF(L1728="nio",0,IF(L1728&gt;0,VLOOKUP(F1728,'3-Productie normen'!A:O,VLOOKUP(L1728,'3-Productie normen'!$B$38:$C$48,2,FALSE),FALSE)))*J1728</f>
        <v>0</v>
      </c>
      <c r="Q1728" s="334">
        <f t="shared" si="84"/>
        <v>0</v>
      </c>
      <c r="R1728" s="335" t="str">
        <f>VLOOKUP(F1728,'3-Productie normen'!A:P,16,FALSE)</f>
        <v>nvt</v>
      </c>
      <c r="S1728" s="335"/>
      <c r="U1728" s="336">
        <f t="shared" si="85"/>
        <v>0</v>
      </c>
    </row>
    <row r="1729" spans="1:21" ht="14.1" customHeight="1">
      <c r="A1729" s="75">
        <v>1729</v>
      </c>
      <c r="B1729" s="72" t="s">
        <v>51</v>
      </c>
      <c r="C1729" s="539" t="s">
        <v>199</v>
      </c>
      <c r="D1729" s="415" t="s">
        <v>2219</v>
      </c>
      <c r="E1729" s="72" t="s">
        <v>632</v>
      </c>
      <c r="F1729" s="300" t="s">
        <v>86</v>
      </c>
      <c r="G1729" s="72" t="s">
        <v>2220</v>
      </c>
      <c r="H1729" s="482" t="s">
        <v>138</v>
      </c>
      <c r="I1729" s="537">
        <v>11.7</v>
      </c>
      <c r="J1729" s="526"/>
      <c r="K1729" s="333">
        <f t="shared" ref="K1729:K1792" si="86">SUM(L1729:M1729)</f>
        <v>200</v>
      </c>
      <c r="L1729" s="534">
        <v>200</v>
      </c>
      <c r="M1729" s="534"/>
      <c r="N1729" s="247" t="e">
        <f>IF(L1729="nio",0,IF(L1729&gt;0,L1729*I1729/P1729,0))*VLOOKUP(B1729,'2-Kosten per locatie'!$A$14:$C$31,3,FALSE)</f>
        <v>#DIV/0!</v>
      </c>
      <c r="O1729" s="247">
        <f>IF(M1729&gt;0,M1729*I1729/Q1729,0)*VLOOKUP(B1729,'2-Kosten per locatie'!$A$14:$C$31,3,FALSE)</f>
        <v>0</v>
      </c>
      <c r="P1729" s="334">
        <f>IF(L1729="nio",0,IF(L1729&gt;0,VLOOKUP(F1729,'3-Productie normen'!A:O,VLOOKUP(L1729,'3-Productie normen'!$B$38:$C$48,2,FALSE),FALSE)))*J1729</f>
        <v>0</v>
      </c>
      <c r="Q1729" s="334">
        <f t="shared" si="84"/>
        <v>0</v>
      </c>
      <c r="R1729" s="335" t="str">
        <f>VLOOKUP(F1729,'3-Productie normen'!A:P,16,FALSE)</f>
        <v>V</v>
      </c>
      <c r="S1729" s="335"/>
      <c r="U1729" s="336">
        <f t="shared" si="85"/>
        <v>2340</v>
      </c>
    </row>
    <row r="1730" spans="1:21" ht="14.1" customHeight="1">
      <c r="A1730" s="75">
        <v>1730</v>
      </c>
      <c r="B1730" s="72" t="s">
        <v>51</v>
      </c>
      <c r="C1730" s="539" t="s">
        <v>199</v>
      </c>
      <c r="D1730" s="415" t="s">
        <v>2221</v>
      </c>
      <c r="E1730" s="72" t="s">
        <v>1236</v>
      </c>
      <c r="F1730" s="300" t="s">
        <v>97</v>
      </c>
      <c r="G1730" s="72" t="s">
        <v>2222</v>
      </c>
      <c r="H1730" s="482" t="s">
        <v>196</v>
      </c>
      <c r="I1730" s="537">
        <v>12.57</v>
      </c>
      <c r="J1730" s="526"/>
      <c r="K1730" s="333">
        <f t="shared" si="86"/>
        <v>200</v>
      </c>
      <c r="L1730" s="534">
        <v>200</v>
      </c>
      <c r="M1730" s="534"/>
      <c r="N1730" s="247" t="e">
        <f>IF(L1730="nio",0,IF(L1730&gt;0,L1730*I1730/P1730,0))*VLOOKUP(B1730,'2-Kosten per locatie'!$A$14:$C$31,3,FALSE)</f>
        <v>#DIV/0!</v>
      </c>
      <c r="O1730" s="247">
        <f>IF(M1730&gt;0,M1730*I1730/Q1730,0)*VLOOKUP(B1730,'2-Kosten per locatie'!$A$14:$C$31,3,FALSE)</f>
        <v>0</v>
      </c>
      <c r="P1730" s="334">
        <f>IF(L1730="nio",0,IF(L1730&gt;0,VLOOKUP(F1730,'3-Productie normen'!A:O,VLOOKUP(L1730,'3-Productie normen'!$B$38:$C$48,2,FALSE),FALSE)))*J1730</f>
        <v>0</v>
      </c>
      <c r="Q1730" s="334">
        <f t="shared" si="84"/>
        <v>0</v>
      </c>
      <c r="R1730" s="335" t="str">
        <f>VLOOKUP(F1730,'3-Productie normen'!A:P,16,FALSE)</f>
        <v>V</v>
      </c>
      <c r="S1730" s="335"/>
      <c r="U1730" s="336">
        <f t="shared" si="85"/>
        <v>2514</v>
      </c>
    </row>
    <row r="1731" spans="1:21" ht="14.1" customHeight="1">
      <c r="A1731" s="75">
        <v>1731</v>
      </c>
      <c r="B1731" s="72" t="s">
        <v>51</v>
      </c>
      <c r="C1731" s="539" t="s">
        <v>199</v>
      </c>
      <c r="D1731" s="415" t="s">
        <v>2223</v>
      </c>
      <c r="E1731" s="72" t="s">
        <v>2091</v>
      </c>
      <c r="F1731" s="300" t="s">
        <v>92</v>
      </c>
      <c r="G1731" s="72" t="s">
        <v>2220</v>
      </c>
      <c r="H1731" s="482" t="s">
        <v>138</v>
      </c>
      <c r="I1731" s="537">
        <v>32.869999999999997</v>
      </c>
      <c r="J1731" s="526"/>
      <c r="K1731" s="333">
        <f t="shared" si="86"/>
        <v>40</v>
      </c>
      <c r="L1731" s="534">
        <v>40</v>
      </c>
      <c r="M1731" s="534"/>
      <c r="N1731" s="247" t="e">
        <f>IF(L1731="nio",0,IF(L1731&gt;0,L1731*I1731/P1731,0))*VLOOKUP(B1731,'2-Kosten per locatie'!$A$14:$C$31,3,FALSE)</f>
        <v>#DIV/0!</v>
      </c>
      <c r="O1731" s="247">
        <f>IF(M1731&gt;0,M1731*I1731/Q1731,0)*VLOOKUP(B1731,'2-Kosten per locatie'!$A$14:$C$31,3,FALSE)</f>
        <v>0</v>
      </c>
      <c r="P1731" s="334">
        <f>IF(L1731="nio",0,IF(L1731&gt;0,VLOOKUP(F1731,'3-Productie normen'!A:O,VLOOKUP(L1731,'3-Productie normen'!$B$38:$C$48,2,FALSE),FALSE)))*J1731</f>
        <v>0</v>
      </c>
      <c r="Q1731" s="334">
        <f t="shared" si="84"/>
        <v>0</v>
      </c>
      <c r="R1731" s="335" t="str">
        <f>VLOOKUP(F1731,'3-Productie normen'!A:P,16,FALSE)</f>
        <v>V</v>
      </c>
      <c r="S1731" s="335"/>
      <c r="U1731" s="336">
        <f t="shared" si="85"/>
        <v>1314.8</v>
      </c>
    </row>
    <row r="1732" spans="1:21" ht="14.1" customHeight="1">
      <c r="A1732" s="75">
        <v>1732</v>
      </c>
      <c r="B1732" s="72" t="s">
        <v>51</v>
      </c>
      <c r="C1732" s="539" t="s">
        <v>199</v>
      </c>
      <c r="D1732" s="415" t="s">
        <v>2224</v>
      </c>
      <c r="E1732" s="72" t="s">
        <v>632</v>
      </c>
      <c r="F1732" s="300" t="s">
        <v>86</v>
      </c>
      <c r="G1732" s="72" t="s">
        <v>2220</v>
      </c>
      <c r="H1732" s="482" t="s">
        <v>138</v>
      </c>
      <c r="I1732" s="537">
        <v>30.84</v>
      </c>
      <c r="J1732" s="526"/>
      <c r="K1732" s="333">
        <f t="shared" si="86"/>
        <v>200</v>
      </c>
      <c r="L1732" s="534">
        <v>200</v>
      </c>
      <c r="M1732" s="534"/>
      <c r="N1732" s="247" t="e">
        <f>IF(L1732="nio",0,IF(L1732&gt;0,L1732*I1732/P1732,0))*VLOOKUP(B1732,'2-Kosten per locatie'!$A$14:$C$31,3,FALSE)</f>
        <v>#DIV/0!</v>
      </c>
      <c r="O1732" s="247">
        <f>IF(M1732&gt;0,M1732*I1732/Q1732,0)*VLOOKUP(B1732,'2-Kosten per locatie'!$A$14:$C$31,3,FALSE)</f>
        <v>0</v>
      </c>
      <c r="P1732" s="334">
        <f>IF(L1732="nio",0,IF(L1732&gt;0,VLOOKUP(F1732,'3-Productie normen'!A:O,VLOOKUP(L1732,'3-Productie normen'!$B$38:$C$48,2,FALSE),FALSE)))*J1732</f>
        <v>0</v>
      </c>
      <c r="Q1732" s="334">
        <f t="shared" si="84"/>
        <v>0</v>
      </c>
      <c r="R1732" s="335" t="str">
        <f>VLOOKUP(F1732,'3-Productie normen'!A:P,16,FALSE)</f>
        <v>V</v>
      </c>
      <c r="S1732" s="335"/>
      <c r="U1732" s="336">
        <f t="shared" si="85"/>
        <v>6168</v>
      </c>
    </row>
    <row r="1733" spans="1:21" ht="14.1" customHeight="1">
      <c r="A1733" s="75">
        <v>1733</v>
      </c>
      <c r="B1733" s="72" t="s">
        <v>51</v>
      </c>
      <c r="C1733" s="539" t="s">
        <v>199</v>
      </c>
      <c r="D1733" s="415" t="s">
        <v>2225</v>
      </c>
      <c r="E1733" s="72" t="s">
        <v>2226</v>
      </c>
      <c r="F1733" s="300" t="s">
        <v>92</v>
      </c>
      <c r="G1733" s="72" t="s">
        <v>2220</v>
      </c>
      <c r="H1733" s="482" t="s">
        <v>138</v>
      </c>
      <c r="I1733" s="537">
        <v>9.06</v>
      </c>
      <c r="J1733" s="526"/>
      <c r="K1733" s="333">
        <f t="shared" si="86"/>
        <v>40</v>
      </c>
      <c r="L1733" s="534">
        <v>40</v>
      </c>
      <c r="M1733" s="534"/>
      <c r="N1733" s="247" t="e">
        <f>IF(L1733="nio",0,IF(L1733&gt;0,L1733*I1733/P1733,0))*VLOOKUP(B1733,'2-Kosten per locatie'!$A$14:$C$31,3,FALSE)</f>
        <v>#DIV/0!</v>
      </c>
      <c r="O1733" s="247">
        <f>IF(M1733&gt;0,M1733*I1733/Q1733,0)*VLOOKUP(B1733,'2-Kosten per locatie'!$A$14:$C$31,3,FALSE)</f>
        <v>0</v>
      </c>
      <c r="P1733" s="334">
        <f>IF(L1733="nio",0,IF(L1733&gt;0,VLOOKUP(F1733,'3-Productie normen'!A:O,VLOOKUP(L1733,'3-Productie normen'!$B$38:$C$48,2,FALSE),FALSE)))*J1733</f>
        <v>0</v>
      </c>
      <c r="Q1733" s="334">
        <f t="shared" si="84"/>
        <v>0</v>
      </c>
      <c r="R1733" s="335" t="str">
        <f>VLOOKUP(F1733,'3-Productie normen'!A:P,16,FALSE)</f>
        <v>V</v>
      </c>
      <c r="S1733" s="335"/>
      <c r="U1733" s="336">
        <f t="shared" si="85"/>
        <v>362.40000000000003</v>
      </c>
    </row>
    <row r="1734" spans="1:21" ht="14.1" customHeight="1">
      <c r="A1734" s="75">
        <v>1734</v>
      </c>
      <c r="B1734" s="72" t="s">
        <v>51</v>
      </c>
      <c r="C1734" s="539" t="s">
        <v>199</v>
      </c>
      <c r="D1734" s="415" t="s">
        <v>2227</v>
      </c>
      <c r="E1734" s="72" t="s">
        <v>2228</v>
      </c>
      <c r="F1734" s="300" t="s">
        <v>92</v>
      </c>
      <c r="G1734" s="72" t="s">
        <v>2220</v>
      </c>
      <c r="H1734" s="482" t="s">
        <v>138</v>
      </c>
      <c r="I1734" s="537">
        <v>4.7</v>
      </c>
      <c r="J1734" s="526"/>
      <c r="K1734" s="333">
        <f t="shared" si="86"/>
        <v>40</v>
      </c>
      <c r="L1734" s="534">
        <v>40</v>
      </c>
      <c r="M1734" s="534"/>
      <c r="N1734" s="247" t="e">
        <f>IF(L1734="nio",0,IF(L1734&gt;0,L1734*I1734/P1734,0))*VLOOKUP(B1734,'2-Kosten per locatie'!$A$14:$C$31,3,FALSE)</f>
        <v>#DIV/0!</v>
      </c>
      <c r="O1734" s="247">
        <f>IF(M1734&gt;0,M1734*I1734/Q1734,0)*VLOOKUP(B1734,'2-Kosten per locatie'!$A$14:$C$31,3,FALSE)</f>
        <v>0</v>
      </c>
      <c r="P1734" s="334">
        <f>IF(L1734="nio",0,IF(L1734&gt;0,VLOOKUP(F1734,'3-Productie normen'!A:O,VLOOKUP(L1734,'3-Productie normen'!$B$38:$C$48,2,FALSE),FALSE)))*J1734</f>
        <v>0</v>
      </c>
      <c r="Q1734" s="334">
        <f t="shared" si="84"/>
        <v>0</v>
      </c>
      <c r="R1734" s="335" t="str">
        <f>VLOOKUP(F1734,'3-Productie normen'!A:P,16,FALSE)</f>
        <v>V</v>
      </c>
      <c r="S1734" s="335"/>
      <c r="U1734" s="336">
        <f t="shared" si="85"/>
        <v>188</v>
      </c>
    </row>
    <row r="1735" spans="1:21" ht="14.1" customHeight="1">
      <c r="A1735" s="75">
        <v>1735</v>
      </c>
      <c r="B1735" s="72" t="s">
        <v>51</v>
      </c>
      <c r="C1735" s="539" t="s">
        <v>199</v>
      </c>
      <c r="D1735" s="415" t="s">
        <v>2229</v>
      </c>
      <c r="E1735" s="72" t="s">
        <v>1999</v>
      </c>
      <c r="F1735" s="300" t="s">
        <v>100</v>
      </c>
      <c r="G1735" s="72" t="s">
        <v>101</v>
      </c>
      <c r="H1735" s="482" t="s">
        <v>196</v>
      </c>
      <c r="I1735" s="537">
        <v>4</v>
      </c>
      <c r="J1735" s="526"/>
      <c r="K1735" s="333">
        <f t="shared" si="86"/>
        <v>0</v>
      </c>
      <c r="L1735" s="534" t="s">
        <v>147</v>
      </c>
      <c r="M1735" s="534"/>
      <c r="N1735" s="247">
        <f>IF(L1735="nio",0,IF(L1735&gt;0,L1735*I1735/P1735,0))*VLOOKUP(B1735,'2-Kosten per locatie'!$A$14:$C$31,3,FALSE)</f>
        <v>0</v>
      </c>
      <c r="O1735" s="247">
        <f>IF(M1735&gt;0,M1735*I1735/Q1735,0)*VLOOKUP(B1735,'2-Kosten per locatie'!$A$14:$C$31,3,FALSE)</f>
        <v>0</v>
      </c>
      <c r="P1735" s="334">
        <f>IF(L1735="nio",0,IF(L1735&gt;0,VLOOKUP(F1735,'3-Productie normen'!A:O,VLOOKUP(L1735,'3-Productie normen'!$B$38:$C$48,2,FALSE),FALSE)))*J1735</f>
        <v>0</v>
      </c>
      <c r="Q1735" s="334">
        <f t="shared" si="84"/>
        <v>0</v>
      </c>
      <c r="R1735" s="335" t="str">
        <f>VLOOKUP(F1735,'3-Productie normen'!A:P,16,FALSE)</f>
        <v>nvt</v>
      </c>
      <c r="S1735" s="335"/>
      <c r="U1735" s="336">
        <f t="shared" si="85"/>
        <v>0</v>
      </c>
    </row>
    <row r="1736" spans="1:21" ht="14.1" customHeight="1">
      <c r="A1736" s="75">
        <v>1736</v>
      </c>
      <c r="B1736" s="72" t="s">
        <v>51</v>
      </c>
      <c r="C1736" s="539" t="s">
        <v>199</v>
      </c>
      <c r="D1736" s="415" t="s">
        <v>2230</v>
      </c>
      <c r="E1736" s="72" t="s">
        <v>2231</v>
      </c>
      <c r="F1736" s="300" t="s">
        <v>92</v>
      </c>
      <c r="G1736" s="72" t="s">
        <v>2220</v>
      </c>
      <c r="H1736" s="482" t="s">
        <v>138</v>
      </c>
      <c r="I1736" s="537">
        <v>4.7</v>
      </c>
      <c r="J1736" s="526"/>
      <c r="K1736" s="333">
        <f t="shared" si="86"/>
        <v>40</v>
      </c>
      <c r="L1736" s="534">
        <v>40</v>
      </c>
      <c r="M1736" s="534"/>
      <c r="N1736" s="247" t="e">
        <f>IF(L1736="nio",0,IF(L1736&gt;0,L1736*I1736/P1736,0))*VLOOKUP(B1736,'2-Kosten per locatie'!$A$14:$C$31,3,FALSE)</f>
        <v>#DIV/0!</v>
      </c>
      <c r="O1736" s="247">
        <f>IF(M1736&gt;0,M1736*I1736/Q1736,0)*VLOOKUP(B1736,'2-Kosten per locatie'!$A$14:$C$31,3,FALSE)</f>
        <v>0</v>
      </c>
      <c r="P1736" s="334">
        <f>IF(L1736="nio",0,IF(L1736&gt;0,VLOOKUP(F1736,'3-Productie normen'!A:O,VLOOKUP(L1736,'3-Productie normen'!$B$38:$C$48,2,FALSE),FALSE)))*J1736</f>
        <v>0</v>
      </c>
      <c r="Q1736" s="334">
        <f t="shared" si="84"/>
        <v>0</v>
      </c>
      <c r="R1736" s="335" t="str">
        <f>VLOOKUP(F1736,'3-Productie normen'!A:P,16,FALSE)</f>
        <v>V</v>
      </c>
      <c r="S1736" s="335"/>
      <c r="U1736" s="336">
        <f t="shared" si="85"/>
        <v>188</v>
      </c>
    </row>
    <row r="1737" spans="1:21" ht="14.1" customHeight="1">
      <c r="A1737" s="75">
        <v>1737</v>
      </c>
      <c r="B1737" s="72" t="s">
        <v>51</v>
      </c>
      <c r="C1737" s="539" t="s">
        <v>199</v>
      </c>
      <c r="D1737" s="415" t="s">
        <v>2232</v>
      </c>
      <c r="E1737" s="72" t="s">
        <v>2231</v>
      </c>
      <c r="F1737" s="300" t="s">
        <v>92</v>
      </c>
      <c r="G1737" s="72" t="s">
        <v>2220</v>
      </c>
      <c r="H1737" s="482" t="s">
        <v>138</v>
      </c>
      <c r="I1737" s="537">
        <v>5.9</v>
      </c>
      <c r="J1737" s="526"/>
      <c r="K1737" s="333">
        <f t="shared" si="86"/>
        <v>40</v>
      </c>
      <c r="L1737" s="534">
        <v>40</v>
      </c>
      <c r="M1737" s="534"/>
      <c r="N1737" s="247" t="e">
        <f>IF(L1737="nio",0,IF(L1737&gt;0,L1737*I1737/P1737,0))*VLOOKUP(B1737,'2-Kosten per locatie'!$A$14:$C$31,3,FALSE)</f>
        <v>#DIV/0!</v>
      </c>
      <c r="O1737" s="247">
        <f>IF(M1737&gt;0,M1737*I1737/Q1737,0)*VLOOKUP(B1737,'2-Kosten per locatie'!$A$14:$C$31,3,FALSE)</f>
        <v>0</v>
      </c>
      <c r="P1737" s="334">
        <f>IF(L1737="nio",0,IF(L1737&gt;0,VLOOKUP(F1737,'3-Productie normen'!A:O,VLOOKUP(L1737,'3-Productie normen'!$B$38:$C$48,2,FALSE),FALSE)))*J1737</f>
        <v>0</v>
      </c>
      <c r="Q1737" s="334">
        <f t="shared" si="84"/>
        <v>0</v>
      </c>
      <c r="R1737" s="335" t="str">
        <f>VLOOKUP(F1737,'3-Productie normen'!A:P,16,FALSE)</f>
        <v>V</v>
      </c>
      <c r="S1737" s="335"/>
      <c r="U1737" s="336">
        <f t="shared" si="85"/>
        <v>236</v>
      </c>
    </row>
    <row r="1738" spans="1:21" ht="14.1" customHeight="1">
      <c r="A1738" s="75">
        <v>1738</v>
      </c>
      <c r="B1738" s="72" t="s">
        <v>51</v>
      </c>
      <c r="C1738" s="539" t="s">
        <v>199</v>
      </c>
      <c r="D1738" s="415" t="s">
        <v>2233</v>
      </c>
      <c r="E1738" s="72" t="s">
        <v>2228</v>
      </c>
      <c r="F1738" s="300" t="s">
        <v>92</v>
      </c>
      <c r="G1738" s="72" t="s">
        <v>2220</v>
      </c>
      <c r="H1738" s="482" t="s">
        <v>138</v>
      </c>
      <c r="I1738" s="537">
        <v>5.9</v>
      </c>
      <c r="J1738" s="526"/>
      <c r="K1738" s="333">
        <f t="shared" si="86"/>
        <v>40</v>
      </c>
      <c r="L1738" s="534">
        <v>40</v>
      </c>
      <c r="M1738" s="534"/>
      <c r="N1738" s="247" t="e">
        <f>IF(L1738="nio",0,IF(L1738&gt;0,L1738*I1738/P1738,0))*VLOOKUP(B1738,'2-Kosten per locatie'!$A$14:$C$31,3,FALSE)</f>
        <v>#DIV/0!</v>
      </c>
      <c r="O1738" s="247">
        <f>IF(M1738&gt;0,M1738*I1738/Q1738,0)*VLOOKUP(B1738,'2-Kosten per locatie'!$A$14:$C$31,3,FALSE)</f>
        <v>0</v>
      </c>
      <c r="P1738" s="334">
        <f>IF(L1738="nio",0,IF(L1738&gt;0,VLOOKUP(F1738,'3-Productie normen'!A:O,VLOOKUP(L1738,'3-Productie normen'!$B$38:$C$48,2,FALSE),FALSE)))*J1738</f>
        <v>0</v>
      </c>
      <c r="Q1738" s="334">
        <f t="shared" si="84"/>
        <v>0</v>
      </c>
      <c r="R1738" s="335" t="str">
        <f>VLOOKUP(F1738,'3-Productie normen'!A:P,16,FALSE)</f>
        <v>V</v>
      </c>
      <c r="S1738" s="335"/>
      <c r="U1738" s="336">
        <f t="shared" si="85"/>
        <v>236</v>
      </c>
    </row>
    <row r="1739" spans="1:21" ht="14.1" customHeight="1">
      <c r="A1739" s="75">
        <v>1739</v>
      </c>
      <c r="B1739" s="72" t="s">
        <v>51</v>
      </c>
      <c r="C1739" s="539" t="s">
        <v>199</v>
      </c>
      <c r="D1739" s="415" t="s">
        <v>2234</v>
      </c>
      <c r="E1739" s="72" t="s">
        <v>1999</v>
      </c>
      <c r="F1739" s="300" t="s">
        <v>100</v>
      </c>
      <c r="G1739" s="72" t="s">
        <v>101</v>
      </c>
      <c r="H1739" s="482" t="s">
        <v>196</v>
      </c>
      <c r="I1739" s="537">
        <v>19.920000000000002</v>
      </c>
      <c r="J1739" s="526"/>
      <c r="K1739" s="333">
        <f t="shared" si="86"/>
        <v>0</v>
      </c>
      <c r="L1739" s="534" t="s">
        <v>147</v>
      </c>
      <c r="M1739" s="534"/>
      <c r="N1739" s="247">
        <f>IF(L1739="nio",0,IF(L1739&gt;0,L1739*I1739/P1739,0))*VLOOKUP(B1739,'2-Kosten per locatie'!$A$14:$C$31,3,FALSE)</f>
        <v>0</v>
      </c>
      <c r="O1739" s="247">
        <f>IF(M1739&gt;0,M1739*I1739/Q1739,0)*VLOOKUP(B1739,'2-Kosten per locatie'!$A$14:$C$31,3,FALSE)</f>
        <v>0</v>
      </c>
      <c r="P1739" s="334">
        <f>IF(L1739="nio",0,IF(L1739&gt;0,VLOOKUP(F1739,'3-Productie normen'!A:O,VLOOKUP(L1739,'3-Productie normen'!$B$38:$C$48,2,FALSE),FALSE)))*J1739</f>
        <v>0</v>
      </c>
      <c r="Q1739" s="334">
        <f t="shared" si="84"/>
        <v>0</v>
      </c>
      <c r="R1739" s="335" t="str">
        <f>VLOOKUP(F1739,'3-Productie normen'!A:P,16,FALSE)</f>
        <v>nvt</v>
      </c>
      <c r="S1739" s="335"/>
      <c r="U1739" s="336">
        <f t="shared" si="85"/>
        <v>0</v>
      </c>
    </row>
    <row r="1740" spans="1:21" ht="14.1" customHeight="1">
      <c r="A1740" s="75">
        <v>1740</v>
      </c>
      <c r="B1740" s="72" t="s">
        <v>51</v>
      </c>
      <c r="C1740" s="539" t="s">
        <v>199</v>
      </c>
      <c r="D1740" s="415" t="s">
        <v>2235</v>
      </c>
      <c r="E1740" s="72" t="s">
        <v>2236</v>
      </c>
      <c r="F1740" s="300" t="s">
        <v>76</v>
      </c>
      <c r="G1740" s="72" t="s">
        <v>2220</v>
      </c>
      <c r="H1740" s="482" t="s">
        <v>138</v>
      </c>
      <c r="I1740" s="537">
        <v>22.66</v>
      </c>
      <c r="J1740" s="526"/>
      <c r="K1740" s="333">
        <f t="shared" si="86"/>
        <v>120</v>
      </c>
      <c r="L1740" s="534">
        <v>120</v>
      </c>
      <c r="M1740" s="534"/>
      <c r="N1740" s="247" t="e">
        <f>IF(L1740="nio",0,IF(L1740&gt;0,L1740*I1740/P1740,0))*VLOOKUP(B1740,'2-Kosten per locatie'!$A$14:$C$31,3,FALSE)</f>
        <v>#DIV/0!</v>
      </c>
      <c r="O1740" s="247">
        <f>IF(M1740&gt;0,M1740*I1740/Q1740,0)*VLOOKUP(B1740,'2-Kosten per locatie'!$A$14:$C$31,3,FALSE)</f>
        <v>0</v>
      </c>
      <c r="P1740" s="334">
        <f>IF(L1740="nio",0,IF(L1740&gt;0,VLOOKUP(F1740,'3-Productie normen'!A:O,VLOOKUP(L1740,'3-Productie normen'!$B$38:$C$48,2,FALSE),FALSE)))*J1740</f>
        <v>0</v>
      </c>
      <c r="Q1740" s="334">
        <f t="shared" si="84"/>
        <v>0</v>
      </c>
      <c r="R1740" s="335" t="str">
        <f>VLOOKUP(F1740,'3-Productie normen'!A:P,16,FALSE)</f>
        <v>B</v>
      </c>
      <c r="S1740" s="335"/>
      <c r="U1740" s="336">
        <f t="shared" si="85"/>
        <v>2719.2</v>
      </c>
    </row>
    <row r="1741" spans="1:21" ht="14.1" customHeight="1">
      <c r="A1741" s="75">
        <v>1741</v>
      </c>
      <c r="B1741" s="72" t="s">
        <v>51</v>
      </c>
      <c r="C1741" s="539" t="s">
        <v>199</v>
      </c>
      <c r="D1741" s="415" t="s">
        <v>2237</v>
      </c>
      <c r="E1741" s="72" t="s">
        <v>632</v>
      </c>
      <c r="F1741" s="300" t="s">
        <v>86</v>
      </c>
      <c r="G1741" s="72" t="s">
        <v>2220</v>
      </c>
      <c r="H1741" s="482" t="s">
        <v>138</v>
      </c>
      <c r="I1741" s="537">
        <v>12.57</v>
      </c>
      <c r="J1741" s="526"/>
      <c r="K1741" s="333">
        <f t="shared" si="86"/>
        <v>200</v>
      </c>
      <c r="L1741" s="534">
        <v>200</v>
      </c>
      <c r="M1741" s="534"/>
      <c r="N1741" s="247" t="e">
        <f>IF(L1741="nio",0,IF(L1741&gt;0,L1741*I1741/P1741,0))*VLOOKUP(B1741,'2-Kosten per locatie'!$A$14:$C$31,3,FALSE)</f>
        <v>#DIV/0!</v>
      </c>
      <c r="O1741" s="247">
        <f>IF(M1741&gt;0,M1741*I1741/Q1741,0)*VLOOKUP(B1741,'2-Kosten per locatie'!$A$14:$C$31,3,FALSE)</f>
        <v>0</v>
      </c>
      <c r="P1741" s="334">
        <f>IF(L1741="nio",0,IF(L1741&gt;0,VLOOKUP(F1741,'3-Productie normen'!A:O,VLOOKUP(L1741,'3-Productie normen'!$B$38:$C$48,2,FALSE),FALSE)))*J1741</f>
        <v>0</v>
      </c>
      <c r="Q1741" s="334">
        <f t="shared" si="84"/>
        <v>0</v>
      </c>
      <c r="R1741" s="335" t="str">
        <f>VLOOKUP(F1741,'3-Productie normen'!A:P,16,FALSE)</f>
        <v>V</v>
      </c>
      <c r="S1741" s="335"/>
      <c r="U1741" s="336">
        <f t="shared" si="85"/>
        <v>2514</v>
      </c>
    </row>
    <row r="1742" spans="1:21" ht="14.1" customHeight="1">
      <c r="A1742" s="75">
        <v>1742</v>
      </c>
      <c r="B1742" s="72" t="s">
        <v>51</v>
      </c>
      <c r="C1742" s="539" t="s">
        <v>199</v>
      </c>
      <c r="D1742" s="415" t="s">
        <v>2238</v>
      </c>
      <c r="E1742" s="72" t="s">
        <v>2239</v>
      </c>
      <c r="F1742" s="300" t="s">
        <v>95</v>
      </c>
      <c r="G1742" s="72" t="s">
        <v>2240</v>
      </c>
      <c r="H1742" s="482" t="s">
        <v>187</v>
      </c>
      <c r="I1742" s="537">
        <v>2.54</v>
      </c>
      <c r="J1742" s="526"/>
      <c r="K1742" s="333">
        <f t="shared" si="86"/>
        <v>400</v>
      </c>
      <c r="L1742" s="534">
        <v>200</v>
      </c>
      <c r="M1742" s="534">
        <v>200</v>
      </c>
      <c r="N1742" s="247" t="e">
        <f>IF(L1742="nio",0,IF(L1742&gt;0,L1742*I1742/P1742,0))*VLOOKUP(B1742,'2-Kosten per locatie'!$A$14:$C$31,3,FALSE)</f>
        <v>#DIV/0!</v>
      </c>
      <c r="O1742" s="247" t="e">
        <f>IF(M1742&gt;0,M1742*I1742/Q1742,0)*VLOOKUP(B1742,'2-Kosten per locatie'!$A$14:$C$31,3,FALSE)</f>
        <v>#DIV/0!</v>
      </c>
      <c r="P1742" s="334">
        <f>IF(L1742="nio",0,IF(L1742&gt;0,VLOOKUP(F1742,'3-Productie normen'!A:O,VLOOKUP(L1742,'3-Productie normen'!$B$38:$C$48,2,FALSE),FALSE)))*J1742</f>
        <v>0</v>
      </c>
      <c r="Q1742" s="334">
        <f t="shared" si="84"/>
        <v>0</v>
      </c>
      <c r="R1742" s="335" t="str">
        <f>VLOOKUP(F1742,'3-Productie normen'!A:P,16,FALSE)</f>
        <v>S</v>
      </c>
      <c r="S1742" s="335"/>
      <c r="U1742" s="336">
        <f t="shared" si="85"/>
        <v>1016</v>
      </c>
    </row>
    <row r="1743" spans="1:21" ht="14.1" customHeight="1">
      <c r="A1743" s="75">
        <v>1743</v>
      </c>
      <c r="B1743" s="72" t="s">
        <v>51</v>
      </c>
      <c r="C1743" s="539" t="s">
        <v>199</v>
      </c>
      <c r="D1743" s="415" t="s">
        <v>2241</v>
      </c>
      <c r="E1743" s="72" t="s">
        <v>1999</v>
      </c>
      <c r="F1743" s="300" t="s">
        <v>100</v>
      </c>
      <c r="G1743" s="72" t="s">
        <v>101</v>
      </c>
      <c r="H1743" s="482" t="s">
        <v>196</v>
      </c>
      <c r="I1743" s="537">
        <v>20.88</v>
      </c>
      <c r="J1743" s="526"/>
      <c r="K1743" s="333">
        <f t="shared" si="86"/>
        <v>0</v>
      </c>
      <c r="L1743" s="534" t="s">
        <v>147</v>
      </c>
      <c r="M1743" s="534"/>
      <c r="N1743" s="247">
        <f>IF(L1743="nio",0,IF(L1743&gt;0,L1743*I1743/P1743,0))*VLOOKUP(B1743,'2-Kosten per locatie'!$A$14:$C$31,3,FALSE)</f>
        <v>0</v>
      </c>
      <c r="O1743" s="247">
        <f>IF(M1743&gt;0,M1743*I1743/Q1743,0)*VLOOKUP(B1743,'2-Kosten per locatie'!$A$14:$C$31,3,FALSE)</f>
        <v>0</v>
      </c>
      <c r="P1743" s="334">
        <f>IF(L1743="nio",0,IF(L1743&gt;0,VLOOKUP(F1743,'3-Productie normen'!A:O,VLOOKUP(L1743,'3-Productie normen'!$B$38:$C$48,2,FALSE),FALSE)))*J1743</f>
        <v>0</v>
      </c>
      <c r="Q1743" s="334">
        <f t="shared" si="84"/>
        <v>0</v>
      </c>
      <c r="R1743" s="335" t="str">
        <f>VLOOKUP(F1743,'3-Productie normen'!A:P,16,FALSE)</f>
        <v>nvt</v>
      </c>
      <c r="S1743" s="335"/>
      <c r="U1743" s="336">
        <f t="shared" si="85"/>
        <v>0</v>
      </c>
    </row>
    <row r="1744" spans="1:21" ht="14.1" customHeight="1">
      <c r="A1744" s="75">
        <v>1744</v>
      </c>
      <c r="B1744" s="72" t="s">
        <v>51</v>
      </c>
      <c r="C1744" s="539" t="s">
        <v>199</v>
      </c>
      <c r="D1744" s="415" t="s">
        <v>2242</v>
      </c>
      <c r="E1744" s="72" t="s">
        <v>2243</v>
      </c>
      <c r="F1744" s="300" t="s">
        <v>99</v>
      </c>
      <c r="G1744" s="72" t="s">
        <v>2220</v>
      </c>
      <c r="H1744" s="482" t="s">
        <v>138</v>
      </c>
      <c r="I1744" s="537">
        <v>11.81</v>
      </c>
      <c r="J1744" s="526"/>
      <c r="K1744" s="333">
        <f t="shared" si="86"/>
        <v>200</v>
      </c>
      <c r="L1744" s="534">
        <v>200</v>
      </c>
      <c r="M1744" s="534"/>
      <c r="N1744" s="247" t="e">
        <f>IF(L1744="nio",0,IF(L1744&gt;0,L1744*I1744/P1744,0))*VLOOKUP(B1744,'2-Kosten per locatie'!$A$14:$C$31,3,FALSE)</f>
        <v>#DIV/0!</v>
      </c>
      <c r="O1744" s="247">
        <f>IF(M1744&gt;0,M1744*I1744/Q1744,0)*VLOOKUP(B1744,'2-Kosten per locatie'!$A$14:$C$31,3,FALSE)</f>
        <v>0</v>
      </c>
      <c r="P1744" s="334">
        <f>IF(L1744="nio",0,IF(L1744&gt;0,VLOOKUP(F1744,'3-Productie normen'!A:O,VLOOKUP(L1744,'3-Productie normen'!$B$38:$C$48,2,FALSE),FALSE)))*J1744</f>
        <v>0</v>
      </c>
      <c r="Q1744" s="334">
        <f t="shared" si="84"/>
        <v>0</v>
      </c>
      <c r="R1744" s="335" t="str">
        <f>VLOOKUP(F1744,'3-Productie normen'!A:P,16,FALSE)</f>
        <v>B</v>
      </c>
      <c r="S1744" s="335"/>
      <c r="U1744" s="336">
        <f t="shared" si="85"/>
        <v>2362</v>
      </c>
    </row>
    <row r="1745" spans="1:21" ht="14.1" customHeight="1">
      <c r="A1745" s="75">
        <v>1745</v>
      </c>
      <c r="B1745" s="72" t="s">
        <v>51</v>
      </c>
      <c r="C1745" s="539" t="s">
        <v>199</v>
      </c>
      <c r="D1745" s="415" t="s">
        <v>2244</v>
      </c>
      <c r="E1745" s="72" t="s">
        <v>709</v>
      </c>
      <c r="F1745" s="300" t="s">
        <v>76</v>
      </c>
      <c r="G1745" s="72" t="s">
        <v>2220</v>
      </c>
      <c r="H1745" s="482" t="s">
        <v>138</v>
      </c>
      <c r="I1745" s="537">
        <v>18.05</v>
      </c>
      <c r="J1745" s="526"/>
      <c r="K1745" s="333">
        <f t="shared" si="86"/>
        <v>120</v>
      </c>
      <c r="L1745" s="534">
        <v>120</v>
      </c>
      <c r="M1745" s="534"/>
      <c r="N1745" s="247" t="e">
        <f>IF(L1745="nio",0,IF(L1745&gt;0,L1745*I1745/P1745,0))*VLOOKUP(B1745,'2-Kosten per locatie'!$A$14:$C$31,3,FALSE)</f>
        <v>#DIV/0!</v>
      </c>
      <c r="O1745" s="247">
        <f>IF(M1745&gt;0,M1745*I1745/Q1745,0)*VLOOKUP(B1745,'2-Kosten per locatie'!$A$14:$C$31,3,FALSE)</f>
        <v>0</v>
      </c>
      <c r="P1745" s="334">
        <f>IF(L1745="nio",0,IF(L1745&gt;0,VLOOKUP(F1745,'3-Productie normen'!A:O,VLOOKUP(L1745,'3-Productie normen'!$B$38:$C$48,2,FALSE),FALSE)))*J1745</f>
        <v>0</v>
      </c>
      <c r="Q1745" s="334">
        <f t="shared" si="84"/>
        <v>0</v>
      </c>
      <c r="R1745" s="335" t="str">
        <f>VLOOKUP(F1745,'3-Productie normen'!A:P,16,FALSE)</f>
        <v>B</v>
      </c>
      <c r="S1745" s="335"/>
      <c r="U1745" s="336">
        <f t="shared" si="85"/>
        <v>2166</v>
      </c>
    </row>
    <row r="1746" spans="1:21" ht="14.1" customHeight="1">
      <c r="A1746" s="75">
        <v>1746</v>
      </c>
      <c r="B1746" s="72" t="s">
        <v>51</v>
      </c>
      <c r="C1746" s="539" t="s">
        <v>199</v>
      </c>
      <c r="D1746" s="415" t="s">
        <v>2245</v>
      </c>
      <c r="E1746" s="72" t="s">
        <v>632</v>
      </c>
      <c r="F1746" s="300" t="s">
        <v>86</v>
      </c>
      <c r="G1746" s="72" t="s">
        <v>2222</v>
      </c>
      <c r="H1746" s="482" t="s">
        <v>196</v>
      </c>
      <c r="I1746" s="537">
        <v>23.74</v>
      </c>
      <c r="J1746" s="526"/>
      <c r="K1746" s="333">
        <f t="shared" si="86"/>
        <v>200</v>
      </c>
      <c r="L1746" s="534">
        <v>200</v>
      </c>
      <c r="M1746" s="534"/>
      <c r="N1746" s="247" t="e">
        <f>IF(L1746="nio",0,IF(L1746&gt;0,L1746*I1746/P1746,0))*VLOOKUP(B1746,'2-Kosten per locatie'!$A$14:$C$31,3,FALSE)</f>
        <v>#DIV/0!</v>
      </c>
      <c r="O1746" s="247">
        <f>IF(M1746&gt;0,M1746*I1746/Q1746,0)*VLOOKUP(B1746,'2-Kosten per locatie'!$A$14:$C$31,3,FALSE)</f>
        <v>0</v>
      </c>
      <c r="P1746" s="334">
        <f>IF(L1746="nio",0,IF(L1746&gt;0,VLOOKUP(F1746,'3-Productie normen'!A:O,VLOOKUP(L1746,'3-Productie normen'!$B$38:$C$48,2,FALSE),FALSE)))*J1746</f>
        <v>0</v>
      </c>
      <c r="Q1746" s="334">
        <f t="shared" si="84"/>
        <v>0</v>
      </c>
      <c r="R1746" s="335" t="str">
        <f>VLOOKUP(F1746,'3-Productie normen'!A:P,16,FALSE)</f>
        <v>V</v>
      </c>
      <c r="S1746" s="335"/>
      <c r="U1746" s="336">
        <f t="shared" si="85"/>
        <v>4748</v>
      </c>
    </row>
    <row r="1747" spans="1:21" ht="14.1" customHeight="1">
      <c r="A1747" s="75">
        <v>1747</v>
      </c>
      <c r="B1747" s="72" t="s">
        <v>51</v>
      </c>
      <c r="C1747" s="539" t="s">
        <v>199</v>
      </c>
      <c r="D1747" s="415" t="s">
        <v>2246</v>
      </c>
      <c r="E1747" s="72" t="s">
        <v>2247</v>
      </c>
      <c r="F1747" s="300" t="s">
        <v>76</v>
      </c>
      <c r="G1747" s="72" t="s">
        <v>2220</v>
      </c>
      <c r="H1747" s="482" t="s">
        <v>138</v>
      </c>
      <c r="I1747" s="537">
        <v>1.7</v>
      </c>
      <c r="J1747" s="526"/>
      <c r="K1747" s="333">
        <f t="shared" si="86"/>
        <v>120</v>
      </c>
      <c r="L1747" s="534">
        <v>120</v>
      </c>
      <c r="M1747" s="534"/>
      <c r="N1747" s="247" t="e">
        <f>IF(L1747="nio",0,IF(L1747&gt;0,L1747*I1747/P1747,0))*VLOOKUP(B1747,'2-Kosten per locatie'!$A$14:$C$31,3,FALSE)</f>
        <v>#DIV/0!</v>
      </c>
      <c r="O1747" s="247">
        <f>IF(M1747&gt;0,M1747*I1747/Q1747,0)*VLOOKUP(B1747,'2-Kosten per locatie'!$A$14:$C$31,3,FALSE)</f>
        <v>0</v>
      </c>
      <c r="P1747" s="334">
        <f>IF(L1747="nio",0,IF(L1747&gt;0,VLOOKUP(F1747,'3-Productie normen'!A:O,VLOOKUP(L1747,'3-Productie normen'!$B$38:$C$48,2,FALSE),FALSE)))*J1747</f>
        <v>0</v>
      </c>
      <c r="Q1747" s="334">
        <f t="shared" si="84"/>
        <v>0</v>
      </c>
      <c r="R1747" s="335" t="str">
        <f>VLOOKUP(F1747,'3-Productie normen'!A:P,16,FALSE)</f>
        <v>B</v>
      </c>
      <c r="S1747" s="335"/>
      <c r="U1747" s="336">
        <f t="shared" si="85"/>
        <v>204</v>
      </c>
    </row>
    <row r="1748" spans="1:21" ht="14.1" customHeight="1">
      <c r="A1748" s="75">
        <v>1748</v>
      </c>
      <c r="B1748" s="72" t="s">
        <v>51</v>
      </c>
      <c r="C1748" s="539" t="s">
        <v>199</v>
      </c>
      <c r="D1748" s="415" t="s">
        <v>2248</v>
      </c>
      <c r="E1748" s="72" t="s">
        <v>2249</v>
      </c>
      <c r="F1748" s="300" t="s">
        <v>99</v>
      </c>
      <c r="G1748" s="72" t="s">
        <v>2220</v>
      </c>
      <c r="H1748" s="482" t="s">
        <v>138</v>
      </c>
      <c r="I1748" s="537">
        <v>24.77</v>
      </c>
      <c r="J1748" s="526"/>
      <c r="K1748" s="333">
        <f t="shared" si="86"/>
        <v>200</v>
      </c>
      <c r="L1748" s="534">
        <v>200</v>
      </c>
      <c r="M1748" s="534"/>
      <c r="N1748" s="247" t="e">
        <f>IF(L1748="nio",0,IF(L1748&gt;0,L1748*I1748/P1748,0))*VLOOKUP(B1748,'2-Kosten per locatie'!$A$14:$C$31,3,FALSE)</f>
        <v>#DIV/0!</v>
      </c>
      <c r="O1748" s="247">
        <f>IF(M1748&gt;0,M1748*I1748/Q1748,0)*VLOOKUP(B1748,'2-Kosten per locatie'!$A$14:$C$31,3,FALSE)</f>
        <v>0</v>
      </c>
      <c r="P1748" s="334">
        <f>IF(L1748="nio",0,IF(L1748&gt;0,VLOOKUP(F1748,'3-Productie normen'!A:O,VLOOKUP(L1748,'3-Productie normen'!$B$38:$C$48,2,FALSE),FALSE)))*J1748</f>
        <v>0</v>
      </c>
      <c r="Q1748" s="334">
        <f t="shared" ref="Q1748:Q1811" si="87">IF(M1748&gt;0,P1748*$Q$8,0)</f>
        <v>0</v>
      </c>
      <c r="R1748" s="335" t="str">
        <f>VLOOKUP(F1748,'3-Productie normen'!A:P,16,FALSE)</f>
        <v>B</v>
      </c>
      <c r="S1748" s="335"/>
      <c r="U1748" s="336">
        <f t="shared" ref="U1748:U1811" si="88">K1748*I1748</f>
        <v>4954</v>
      </c>
    </row>
    <row r="1749" spans="1:21" ht="14.1" customHeight="1">
      <c r="A1749" s="75">
        <v>1749</v>
      </c>
      <c r="B1749" s="72" t="s">
        <v>51</v>
      </c>
      <c r="C1749" s="539" t="s">
        <v>199</v>
      </c>
      <c r="D1749" s="415" t="s">
        <v>2250</v>
      </c>
      <c r="E1749" s="72" t="s">
        <v>1236</v>
      </c>
      <c r="F1749" s="300" t="s">
        <v>97</v>
      </c>
      <c r="G1749" s="72" t="s">
        <v>2222</v>
      </c>
      <c r="H1749" s="482" t="s">
        <v>196</v>
      </c>
      <c r="I1749" s="537">
        <v>9.76</v>
      </c>
      <c r="J1749" s="526"/>
      <c r="K1749" s="333">
        <f t="shared" si="86"/>
        <v>200</v>
      </c>
      <c r="L1749" s="534">
        <v>200</v>
      </c>
      <c r="M1749" s="534"/>
      <c r="N1749" s="247" t="e">
        <f>IF(L1749="nio",0,IF(L1749&gt;0,L1749*I1749/P1749,0))*VLOOKUP(B1749,'2-Kosten per locatie'!$A$14:$C$31,3,FALSE)</f>
        <v>#DIV/0!</v>
      </c>
      <c r="O1749" s="247">
        <f>IF(M1749&gt;0,M1749*I1749/Q1749,0)*VLOOKUP(B1749,'2-Kosten per locatie'!$A$14:$C$31,3,FALSE)</f>
        <v>0</v>
      </c>
      <c r="P1749" s="334">
        <f>IF(L1749="nio",0,IF(L1749&gt;0,VLOOKUP(F1749,'3-Productie normen'!A:O,VLOOKUP(L1749,'3-Productie normen'!$B$38:$C$48,2,FALSE),FALSE)))*J1749</f>
        <v>0</v>
      </c>
      <c r="Q1749" s="334">
        <f t="shared" si="87"/>
        <v>0</v>
      </c>
      <c r="R1749" s="335" t="str">
        <f>VLOOKUP(F1749,'3-Productie normen'!A:P,16,FALSE)</f>
        <v>V</v>
      </c>
      <c r="S1749" s="335"/>
      <c r="U1749" s="336">
        <f t="shared" si="88"/>
        <v>1952</v>
      </c>
    </row>
    <row r="1750" spans="1:21" ht="14.1" customHeight="1">
      <c r="A1750" s="75">
        <v>1750</v>
      </c>
      <c r="B1750" s="72" t="s">
        <v>51</v>
      </c>
      <c r="C1750" s="539" t="s">
        <v>199</v>
      </c>
      <c r="D1750" s="415" t="s">
        <v>2251</v>
      </c>
      <c r="E1750" s="72" t="s">
        <v>856</v>
      </c>
      <c r="F1750" s="300" t="s">
        <v>95</v>
      </c>
      <c r="G1750" s="72" t="s">
        <v>2240</v>
      </c>
      <c r="H1750" s="482" t="s">
        <v>187</v>
      </c>
      <c r="I1750" s="537">
        <v>2.54</v>
      </c>
      <c r="J1750" s="526"/>
      <c r="K1750" s="333">
        <f t="shared" si="86"/>
        <v>400</v>
      </c>
      <c r="L1750" s="534">
        <v>200</v>
      </c>
      <c r="M1750" s="534">
        <v>200</v>
      </c>
      <c r="N1750" s="247" t="e">
        <f>IF(L1750="nio",0,IF(L1750&gt;0,L1750*I1750/P1750,0))*VLOOKUP(B1750,'2-Kosten per locatie'!$A$14:$C$31,3,FALSE)</f>
        <v>#DIV/0!</v>
      </c>
      <c r="O1750" s="247" t="e">
        <f>IF(M1750&gt;0,M1750*I1750/Q1750,0)*VLOOKUP(B1750,'2-Kosten per locatie'!$A$14:$C$31,3,FALSE)</f>
        <v>#DIV/0!</v>
      </c>
      <c r="P1750" s="334">
        <f>IF(L1750="nio",0,IF(L1750&gt;0,VLOOKUP(F1750,'3-Productie normen'!A:O,VLOOKUP(L1750,'3-Productie normen'!$B$38:$C$48,2,FALSE),FALSE)))*J1750</f>
        <v>0</v>
      </c>
      <c r="Q1750" s="334">
        <f t="shared" si="87"/>
        <v>0</v>
      </c>
      <c r="R1750" s="335" t="str">
        <f>VLOOKUP(F1750,'3-Productie normen'!A:P,16,FALSE)</f>
        <v>S</v>
      </c>
      <c r="S1750" s="335"/>
      <c r="U1750" s="336">
        <f t="shared" si="88"/>
        <v>1016</v>
      </c>
    </row>
    <row r="1751" spans="1:21" ht="14.1" customHeight="1">
      <c r="A1751" s="75">
        <v>1751</v>
      </c>
      <c r="B1751" s="72" t="s">
        <v>51</v>
      </c>
      <c r="C1751" s="539" t="s">
        <v>199</v>
      </c>
      <c r="D1751" s="415" t="s">
        <v>2252</v>
      </c>
      <c r="E1751" s="72" t="s">
        <v>1978</v>
      </c>
      <c r="F1751" s="300" t="s">
        <v>95</v>
      </c>
      <c r="G1751" s="72" t="s">
        <v>2240</v>
      </c>
      <c r="H1751" s="482" t="s">
        <v>187</v>
      </c>
      <c r="I1751" s="537">
        <v>4.38</v>
      </c>
      <c r="J1751" s="526"/>
      <c r="K1751" s="333">
        <f t="shared" si="86"/>
        <v>400</v>
      </c>
      <c r="L1751" s="534">
        <v>200</v>
      </c>
      <c r="M1751" s="534">
        <v>200</v>
      </c>
      <c r="N1751" s="247" t="e">
        <f>IF(L1751="nio",0,IF(L1751&gt;0,L1751*I1751/P1751,0))*VLOOKUP(B1751,'2-Kosten per locatie'!$A$14:$C$31,3,FALSE)</f>
        <v>#DIV/0!</v>
      </c>
      <c r="O1751" s="247" t="e">
        <f>IF(M1751&gt;0,M1751*I1751/Q1751,0)*VLOOKUP(B1751,'2-Kosten per locatie'!$A$14:$C$31,3,FALSE)</f>
        <v>#DIV/0!</v>
      </c>
      <c r="P1751" s="334">
        <f>IF(L1751="nio",0,IF(L1751&gt;0,VLOOKUP(F1751,'3-Productie normen'!A:O,VLOOKUP(L1751,'3-Productie normen'!$B$38:$C$48,2,FALSE),FALSE)))*J1751</f>
        <v>0</v>
      </c>
      <c r="Q1751" s="334">
        <f t="shared" si="87"/>
        <v>0</v>
      </c>
      <c r="R1751" s="335" t="str">
        <f>VLOOKUP(F1751,'3-Productie normen'!A:P,16,FALSE)</f>
        <v>S</v>
      </c>
      <c r="S1751" s="335"/>
      <c r="U1751" s="336">
        <f t="shared" si="88"/>
        <v>1752</v>
      </c>
    </row>
    <row r="1752" spans="1:21" ht="14.1" customHeight="1">
      <c r="A1752" s="75">
        <v>1752</v>
      </c>
      <c r="B1752" s="72" t="s">
        <v>51</v>
      </c>
      <c r="C1752" s="539" t="s">
        <v>199</v>
      </c>
      <c r="D1752" s="415" t="s">
        <v>2253</v>
      </c>
      <c r="E1752" s="72" t="s">
        <v>1972</v>
      </c>
      <c r="F1752" s="300" t="s">
        <v>95</v>
      </c>
      <c r="G1752" s="72" t="s">
        <v>2240</v>
      </c>
      <c r="H1752" s="482" t="s">
        <v>187</v>
      </c>
      <c r="I1752" s="537">
        <v>2.2999999999999998</v>
      </c>
      <c r="J1752" s="526"/>
      <c r="K1752" s="333">
        <f t="shared" si="86"/>
        <v>400</v>
      </c>
      <c r="L1752" s="534">
        <v>200</v>
      </c>
      <c r="M1752" s="534">
        <v>200</v>
      </c>
      <c r="N1752" s="247" t="e">
        <f>IF(L1752="nio",0,IF(L1752&gt;0,L1752*I1752/P1752,0))*VLOOKUP(B1752,'2-Kosten per locatie'!$A$14:$C$31,3,FALSE)</f>
        <v>#DIV/0!</v>
      </c>
      <c r="O1752" s="247" t="e">
        <f>IF(M1752&gt;0,M1752*I1752/Q1752,0)*VLOOKUP(B1752,'2-Kosten per locatie'!$A$14:$C$31,3,FALSE)</f>
        <v>#DIV/0!</v>
      </c>
      <c r="P1752" s="334">
        <f>IF(L1752="nio",0,IF(L1752&gt;0,VLOOKUP(F1752,'3-Productie normen'!A:O,VLOOKUP(L1752,'3-Productie normen'!$B$38:$C$48,2,FALSE),FALSE)))*J1752</f>
        <v>0</v>
      </c>
      <c r="Q1752" s="334">
        <f t="shared" si="87"/>
        <v>0</v>
      </c>
      <c r="R1752" s="335" t="str">
        <f>VLOOKUP(F1752,'3-Productie normen'!A:P,16,FALSE)</f>
        <v>S</v>
      </c>
      <c r="S1752" s="335"/>
      <c r="U1752" s="336">
        <f t="shared" si="88"/>
        <v>919.99999999999989</v>
      </c>
    </row>
    <row r="1753" spans="1:21" ht="14.1" customHeight="1">
      <c r="A1753" s="75">
        <v>1753</v>
      </c>
      <c r="B1753" s="72" t="s">
        <v>51</v>
      </c>
      <c r="C1753" s="539" t="s">
        <v>199</v>
      </c>
      <c r="D1753" s="415" t="s">
        <v>2254</v>
      </c>
      <c r="E1753" s="72" t="s">
        <v>1975</v>
      </c>
      <c r="F1753" s="300" t="s">
        <v>95</v>
      </c>
      <c r="G1753" s="72" t="s">
        <v>2240</v>
      </c>
      <c r="H1753" s="482" t="s">
        <v>187</v>
      </c>
      <c r="I1753" s="537">
        <v>1.6</v>
      </c>
      <c r="J1753" s="526"/>
      <c r="K1753" s="333">
        <f t="shared" si="86"/>
        <v>400</v>
      </c>
      <c r="L1753" s="534">
        <v>200</v>
      </c>
      <c r="M1753" s="534">
        <v>200</v>
      </c>
      <c r="N1753" s="247" t="e">
        <f>IF(L1753="nio",0,IF(L1753&gt;0,L1753*I1753/P1753,0))*VLOOKUP(B1753,'2-Kosten per locatie'!$A$14:$C$31,3,FALSE)</f>
        <v>#DIV/0!</v>
      </c>
      <c r="O1753" s="247" t="e">
        <f>IF(M1753&gt;0,M1753*I1753/Q1753,0)*VLOOKUP(B1753,'2-Kosten per locatie'!$A$14:$C$31,3,FALSE)</f>
        <v>#DIV/0!</v>
      </c>
      <c r="P1753" s="334">
        <f>IF(L1753="nio",0,IF(L1753&gt;0,VLOOKUP(F1753,'3-Productie normen'!A:O,VLOOKUP(L1753,'3-Productie normen'!$B$38:$C$48,2,FALSE),FALSE)))*J1753</f>
        <v>0</v>
      </c>
      <c r="Q1753" s="334">
        <f t="shared" si="87"/>
        <v>0</v>
      </c>
      <c r="R1753" s="335" t="str">
        <f>VLOOKUP(F1753,'3-Productie normen'!A:P,16,FALSE)</f>
        <v>S</v>
      </c>
      <c r="S1753" s="335"/>
      <c r="U1753" s="336">
        <f t="shared" si="88"/>
        <v>640</v>
      </c>
    </row>
    <row r="1754" spans="1:21" ht="14.1" customHeight="1">
      <c r="A1754" s="75">
        <v>1754</v>
      </c>
      <c r="B1754" s="72" t="s">
        <v>51</v>
      </c>
      <c r="C1754" s="539" t="s">
        <v>199</v>
      </c>
      <c r="D1754" s="415" t="s">
        <v>2255</v>
      </c>
      <c r="E1754" s="72" t="s">
        <v>2256</v>
      </c>
      <c r="F1754" s="72" t="s">
        <v>86</v>
      </c>
      <c r="G1754" s="72" t="s">
        <v>2222</v>
      </c>
      <c r="H1754" s="482" t="s">
        <v>196</v>
      </c>
      <c r="I1754" s="537">
        <v>60.9</v>
      </c>
      <c r="J1754" s="526"/>
      <c r="K1754" s="333">
        <f t="shared" si="86"/>
        <v>200</v>
      </c>
      <c r="L1754" s="534">
        <v>200</v>
      </c>
      <c r="M1754" s="534"/>
      <c r="N1754" s="247" t="e">
        <f>IF(L1754="nio",0,IF(L1754&gt;0,L1754*I1754/P1754,0))*VLOOKUP(B1754,'2-Kosten per locatie'!$A$14:$C$31,3,FALSE)</f>
        <v>#DIV/0!</v>
      </c>
      <c r="O1754" s="247">
        <f>IF(M1754&gt;0,M1754*I1754/Q1754,0)*VLOOKUP(B1754,'2-Kosten per locatie'!$A$14:$C$31,3,FALSE)</f>
        <v>0</v>
      </c>
      <c r="P1754" s="334">
        <f>IF(L1754="nio",0,IF(L1754&gt;0,VLOOKUP(F1754,'3-Productie normen'!A:O,VLOOKUP(L1754,'3-Productie normen'!$B$38:$C$48,2,FALSE),FALSE)))*J1754</f>
        <v>0</v>
      </c>
      <c r="Q1754" s="334">
        <f t="shared" si="87"/>
        <v>0</v>
      </c>
      <c r="R1754" s="335" t="str">
        <f>VLOOKUP(F1754,'3-Productie normen'!A:P,16,FALSE)</f>
        <v>V</v>
      </c>
      <c r="S1754" s="335"/>
      <c r="U1754" s="336">
        <f t="shared" si="88"/>
        <v>12180</v>
      </c>
    </row>
    <row r="1755" spans="1:21" ht="14.1" customHeight="1">
      <c r="A1755" s="75">
        <v>1755</v>
      </c>
      <c r="B1755" s="72" t="s">
        <v>51</v>
      </c>
      <c r="C1755" s="539" t="s">
        <v>199</v>
      </c>
      <c r="D1755" s="415" t="s">
        <v>2257</v>
      </c>
      <c r="E1755" s="72" t="s">
        <v>632</v>
      </c>
      <c r="F1755" s="300" t="s">
        <v>86</v>
      </c>
      <c r="G1755" s="72" t="s">
        <v>2222</v>
      </c>
      <c r="H1755" s="482" t="s">
        <v>196</v>
      </c>
      <c r="I1755" s="537">
        <v>69.44</v>
      </c>
      <c r="J1755" s="526"/>
      <c r="K1755" s="333">
        <f t="shared" si="86"/>
        <v>200</v>
      </c>
      <c r="L1755" s="534">
        <v>200</v>
      </c>
      <c r="M1755" s="534"/>
      <c r="N1755" s="247" t="e">
        <f>IF(L1755="nio",0,IF(L1755&gt;0,L1755*I1755/P1755,0))*VLOOKUP(B1755,'2-Kosten per locatie'!$A$14:$C$31,3,FALSE)</f>
        <v>#DIV/0!</v>
      </c>
      <c r="O1755" s="247">
        <f>IF(M1755&gt;0,M1755*I1755/Q1755,0)*VLOOKUP(B1755,'2-Kosten per locatie'!$A$14:$C$31,3,FALSE)</f>
        <v>0</v>
      </c>
      <c r="P1755" s="334">
        <f>IF(L1755="nio",0,IF(L1755&gt;0,VLOOKUP(F1755,'3-Productie normen'!A:O,VLOOKUP(L1755,'3-Productie normen'!$B$38:$C$48,2,FALSE),FALSE)))*J1755</f>
        <v>0</v>
      </c>
      <c r="Q1755" s="334">
        <f t="shared" si="87"/>
        <v>0</v>
      </c>
      <c r="R1755" s="335" t="str">
        <f>VLOOKUP(F1755,'3-Productie normen'!A:P,16,FALSE)</f>
        <v>V</v>
      </c>
      <c r="S1755" s="335"/>
      <c r="U1755" s="336">
        <f t="shared" si="88"/>
        <v>13888</v>
      </c>
    </row>
    <row r="1756" spans="1:21" ht="14.1" customHeight="1">
      <c r="A1756" s="75">
        <v>1756</v>
      </c>
      <c r="B1756" s="72" t="s">
        <v>51</v>
      </c>
      <c r="C1756" s="539" t="s">
        <v>199</v>
      </c>
      <c r="D1756" s="415" t="s">
        <v>2258</v>
      </c>
      <c r="E1756" s="72" t="s">
        <v>2256</v>
      </c>
      <c r="F1756" s="72" t="s">
        <v>86</v>
      </c>
      <c r="G1756" s="72" t="s">
        <v>236</v>
      </c>
      <c r="H1756" s="482" t="s">
        <v>237</v>
      </c>
      <c r="I1756" s="537">
        <v>26.18</v>
      </c>
      <c r="J1756" s="526"/>
      <c r="K1756" s="333">
        <f t="shared" si="86"/>
        <v>200</v>
      </c>
      <c r="L1756" s="534">
        <v>200</v>
      </c>
      <c r="M1756" s="534"/>
      <c r="N1756" s="247" t="e">
        <f>IF(L1756="nio",0,IF(L1756&gt;0,L1756*I1756/P1756,0))*VLOOKUP(B1756,'2-Kosten per locatie'!$A$14:$C$31,3,FALSE)</f>
        <v>#DIV/0!</v>
      </c>
      <c r="O1756" s="247">
        <f>IF(M1756&gt;0,M1756*I1756/Q1756,0)*VLOOKUP(B1756,'2-Kosten per locatie'!$A$14:$C$31,3,FALSE)</f>
        <v>0</v>
      </c>
      <c r="P1756" s="334">
        <f>IF(L1756="nio",0,IF(L1756&gt;0,VLOOKUP(F1756,'3-Productie normen'!A:O,VLOOKUP(L1756,'3-Productie normen'!$B$38:$C$48,2,FALSE),FALSE)))*J1756</f>
        <v>0</v>
      </c>
      <c r="Q1756" s="334">
        <f t="shared" si="87"/>
        <v>0</v>
      </c>
      <c r="R1756" s="335" t="str">
        <f>VLOOKUP(F1756,'3-Productie normen'!A:P,16,FALSE)</f>
        <v>V</v>
      </c>
      <c r="S1756" s="335"/>
      <c r="U1756" s="336">
        <f t="shared" si="88"/>
        <v>5236</v>
      </c>
    </row>
    <row r="1757" spans="1:21" ht="14.1" customHeight="1">
      <c r="A1757" s="75">
        <v>1757</v>
      </c>
      <c r="B1757" s="72" t="s">
        <v>51</v>
      </c>
      <c r="C1757" s="539" t="s">
        <v>199</v>
      </c>
      <c r="D1757" s="415" t="s">
        <v>2259</v>
      </c>
      <c r="E1757" s="72" t="s">
        <v>2260</v>
      </c>
      <c r="F1757" s="300" t="s">
        <v>76</v>
      </c>
      <c r="G1757" s="72" t="s">
        <v>2220</v>
      </c>
      <c r="H1757" s="482" t="s">
        <v>138</v>
      </c>
      <c r="I1757" s="537">
        <v>26.86</v>
      </c>
      <c r="J1757" s="526"/>
      <c r="K1757" s="333">
        <f t="shared" si="86"/>
        <v>120</v>
      </c>
      <c r="L1757" s="534">
        <v>120</v>
      </c>
      <c r="M1757" s="534"/>
      <c r="N1757" s="247" t="e">
        <f>IF(L1757="nio",0,IF(L1757&gt;0,L1757*I1757/P1757,0))*VLOOKUP(B1757,'2-Kosten per locatie'!$A$14:$C$31,3,FALSE)</f>
        <v>#DIV/0!</v>
      </c>
      <c r="O1757" s="247">
        <f>IF(M1757&gt;0,M1757*I1757/Q1757,0)*VLOOKUP(B1757,'2-Kosten per locatie'!$A$14:$C$31,3,FALSE)</f>
        <v>0</v>
      </c>
      <c r="P1757" s="334">
        <f>IF(L1757="nio",0,IF(L1757&gt;0,VLOOKUP(F1757,'3-Productie normen'!A:O,VLOOKUP(L1757,'3-Productie normen'!$B$38:$C$48,2,FALSE),FALSE)))*J1757</f>
        <v>0</v>
      </c>
      <c r="Q1757" s="334">
        <f t="shared" si="87"/>
        <v>0</v>
      </c>
      <c r="R1757" s="335" t="str">
        <f>VLOOKUP(F1757,'3-Productie normen'!A:P,16,FALSE)</f>
        <v>B</v>
      </c>
      <c r="S1757" s="335"/>
      <c r="U1757" s="336">
        <f t="shared" si="88"/>
        <v>3223.2</v>
      </c>
    </row>
    <row r="1758" spans="1:21" ht="14.1" customHeight="1">
      <c r="A1758" s="75">
        <v>1758</v>
      </c>
      <c r="B1758" s="72" t="s">
        <v>51</v>
      </c>
      <c r="C1758" s="539" t="s">
        <v>199</v>
      </c>
      <c r="D1758" s="415" t="s">
        <v>2261</v>
      </c>
      <c r="E1758" s="72" t="s">
        <v>2262</v>
      </c>
      <c r="F1758" s="300" t="s">
        <v>76</v>
      </c>
      <c r="G1758" s="72" t="s">
        <v>2220</v>
      </c>
      <c r="H1758" s="482" t="s">
        <v>138</v>
      </c>
      <c r="I1758" s="537">
        <v>35.57</v>
      </c>
      <c r="J1758" s="526"/>
      <c r="K1758" s="333">
        <f t="shared" si="86"/>
        <v>120</v>
      </c>
      <c r="L1758" s="534">
        <v>120</v>
      </c>
      <c r="M1758" s="534"/>
      <c r="N1758" s="247" t="e">
        <f>IF(L1758="nio",0,IF(L1758&gt;0,L1758*I1758/P1758,0))*VLOOKUP(B1758,'2-Kosten per locatie'!$A$14:$C$31,3,FALSE)</f>
        <v>#DIV/0!</v>
      </c>
      <c r="O1758" s="247">
        <f>IF(M1758&gt;0,M1758*I1758/Q1758,0)*VLOOKUP(B1758,'2-Kosten per locatie'!$A$14:$C$31,3,FALSE)</f>
        <v>0</v>
      </c>
      <c r="P1758" s="334">
        <f>IF(L1758="nio",0,IF(L1758&gt;0,VLOOKUP(F1758,'3-Productie normen'!A:O,VLOOKUP(L1758,'3-Productie normen'!$B$38:$C$48,2,FALSE),FALSE)))*J1758</f>
        <v>0</v>
      </c>
      <c r="Q1758" s="334">
        <f t="shared" si="87"/>
        <v>0</v>
      </c>
      <c r="R1758" s="335" t="str">
        <f>VLOOKUP(F1758,'3-Productie normen'!A:P,16,FALSE)</f>
        <v>B</v>
      </c>
      <c r="S1758" s="335"/>
      <c r="U1758" s="336">
        <f t="shared" si="88"/>
        <v>4268.3999999999996</v>
      </c>
    </row>
    <row r="1759" spans="1:21" ht="14.1" customHeight="1">
      <c r="A1759" s="75">
        <v>1759</v>
      </c>
      <c r="B1759" s="72" t="s">
        <v>51</v>
      </c>
      <c r="C1759" s="539" t="s">
        <v>199</v>
      </c>
      <c r="D1759" s="415" t="s">
        <v>2263</v>
      </c>
      <c r="E1759" s="72" t="s">
        <v>2264</v>
      </c>
      <c r="F1759" s="300" t="s">
        <v>86</v>
      </c>
      <c r="G1759" s="72" t="s">
        <v>1369</v>
      </c>
      <c r="H1759" s="482" t="s">
        <v>237</v>
      </c>
      <c r="I1759" s="537">
        <v>2.9</v>
      </c>
      <c r="J1759" s="526"/>
      <c r="K1759" s="333">
        <f t="shared" si="86"/>
        <v>200</v>
      </c>
      <c r="L1759" s="534">
        <v>200</v>
      </c>
      <c r="M1759" s="534"/>
      <c r="N1759" s="247" t="e">
        <f>IF(L1759="nio",0,IF(L1759&gt;0,L1759*I1759/P1759,0))*VLOOKUP(B1759,'2-Kosten per locatie'!$A$14:$C$31,3,FALSE)</f>
        <v>#DIV/0!</v>
      </c>
      <c r="O1759" s="247">
        <f>IF(M1759&gt;0,M1759*I1759/Q1759,0)*VLOOKUP(B1759,'2-Kosten per locatie'!$A$14:$C$31,3,FALSE)</f>
        <v>0</v>
      </c>
      <c r="P1759" s="334">
        <f>IF(L1759="nio",0,IF(L1759&gt;0,VLOOKUP(F1759,'3-Productie normen'!A:O,VLOOKUP(L1759,'3-Productie normen'!$B$38:$C$48,2,FALSE),FALSE)))*J1759</f>
        <v>0</v>
      </c>
      <c r="Q1759" s="334">
        <f t="shared" si="87"/>
        <v>0</v>
      </c>
      <c r="R1759" s="335" t="str">
        <f>VLOOKUP(F1759,'3-Productie normen'!A:P,16,FALSE)</f>
        <v>V</v>
      </c>
      <c r="S1759" s="335"/>
      <c r="U1759" s="336">
        <f t="shared" si="88"/>
        <v>580</v>
      </c>
    </row>
    <row r="1760" spans="1:21" ht="14.1" customHeight="1">
      <c r="A1760" s="75">
        <v>1760</v>
      </c>
      <c r="B1760" s="72" t="s">
        <v>51</v>
      </c>
      <c r="C1760" s="539" t="s">
        <v>199</v>
      </c>
      <c r="D1760" s="415" t="s">
        <v>2265</v>
      </c>
      <c r="E1760" s="72" t="s">
        <v>2239</v>
      </c>
      <c r="F1760" s="300" t="s">
        <v>95</v>
      </c>
      <c r="G1760" s="72" t="s">
        <v>2240</v>
      </c>
      <c r="H1760" s="482" t="s">
        <v>187</v>
      </c>
      <c r="I1760" s="537">
        <v>1.5</v>
      </c>
      <c r="J1760" s="526"/>
      <c r="K1760" s="333">
        <f t="shared" si="86"/>
        <v>400</v>
      </c>
      <c r="L1760" s="534">
        <v>200</v>
      </c>
      <c r="M1760" s="534">
        <v>200</v>
      </c>
      <c r="N1760" s="247" t="e">
        <f>IF(L1760="nio",0,IF(L1760&gt;0,L1760*I1760/P1760,0))*VLOOKUP(B1760,'2-Kosten per locatie'!$A$14:$C$31,3,FALSE)</f>
        <v>#DIV/0!</v>
      </c>
      <c r="O1760" s="247" t="e">
        <f>IF(M1760&gt;0,M1760*I1760/Q1760,0)*VLOOKUP(B1760,'2-Kosten per locatie'!$A$14:$C$31,3,FALSE)</f>
        <v>#DIV/0!</v>
      </c>
      <c r="P1760" s="334">
        <f>IF(L1760="nio",0,IF(L1760&gt;0,VLOOKUP(F1760,'3-Productie normen'!A:O,VLOOKUP(L1760,'3-Productie normen'!$B$38:$C$48,2,FALSE),FALSE)))*J1760</f>
        <v>0</v>
      </c>
      <c r="Q1760" s="334">
        <f t="shared" si="87"/>
        <v>0</v>
      </c>
      <c r="R1760" s="335" t="str">
        <f>VLOOKUP(F1760,'3-Productie normen'!A:P,16,FALSE)</f>
        <v>S</v>
      </c>
      <c r="S1760" s="335"/>
      <c r="U1760" s="336">
        <f t="shared" si="88"/>
        <v>600</v>
      </c>
    </row>
    <row r="1761" spans="1:21" ht="14.1" customHeight="1">
      <c r="A1761" s="75">
        <v>1761</v>
      </c>
      <c r="B1761" s="72" t="s">
        <v>51</v>
      </c>
      <c r="C1761" s="539" t="s">
        <v>199</v>
      </c>
      <c r="D1761" s="415" t="s">
        <v>2266</v>
      </c>
      <c r="E1761" s="72" t="s">
        <v>2267</v>
      </c>
      <c r="F1761" s="300" t="s">
        <v>93</v>
      </c>
      <c r="G1761" s="72" t="s">
        <v>2268</v>
      </c>
      <c r="H1761" s="482" t="s">
        <v>196</v>
      </c>
      <c r="I1761" s="537">
        <v>90.17</v>
      </c>
      <c r="J1761" s="526"/>
      <c r="K1761" s="333">
        <f t="shared" si="86"/>
        <v>200</v>
      </c>
      <c r="L1761" s="534">
        <v>200</v>
      </c>
      <c r="M1761" s="534"/>
      <c r="N1761" s="247" t="e">
        <f>IF(L1761="nio",0,IF(L1761&gt;0,L1761*I1761/P1761,0))*VLOOKUP(B1761,'2-Kosten per locatie'!$A$14:$C$31,3,FALSE)</f>
        <v>#DIV/0!</v>
      </c>
      <c r="O1761" s="247">
        <f>IF(M1761&gt;0,M1761*I1761/Q1761,0)*VLOOKUP(B1761,'2-Kosten per locatie'!$A$14:$C$31,3,FALSE)</f>
        <v>0</v>
      </c>
      <c r="P1761" s="334">
        <f>IF(L1761="nio",0,IF(L1761&gt;0,VLOOKUP(F1761,'3-Productie normen'!A:O,VLOOKUP(L1761,'3-Productie normen'!$B$38:$C$48,2,FALSE),FALSE)))*J1761</f>
        <v>0</v>
      </c>
      <c r="Q1761" s="334">
        <f t="shared" si="87"/>
        <v>0</v>
      </c>
      <c r="R1761" s="335" t="str">
        <f>VLOOKUP(F1761,'3-Productie normen'!A:P,16,FALSE)</f>
        <v>L</v>
      </c>
      <c r="S1761" s="335"/>
      <c r="U1761" s="336">
        <f t="shared" si="88"/>
        <v>18034</v>
      </c>
    </row>
    <row r="1762" spans="1:21" ht="14.1" customHeight="1">
      <c r="A1762" s="75">
        <v>1762</v>
      </c>
      <c r="B1762" s="72" t="s">
        <v>51</v>
      </c>
      <c r="C1762" s="539" t="s">
        <v>199</v>
      </c>
      <c r="D1762" s="415" t="s">
        <v>2269</v>
      </c>
      <c r="E1762" s="72" t="s">
        <v>632</v>
      </c>
      <c r="F1762" s="300" t="s">
        <v>86</v>
      </c>
      <c r="G1762" s="72" t="s">
        <v>1962</v>
      </c>
      <c r="H1762" s="482" t="s">
        <v>196</v>
      </c>
      <c r="I1762" s="537">
        <v>52.08</v>
      </c>
      <c r="J1762" s="526"/>
      <c r="K1762" s="333">
        <f t="shared" si="86"/>
        <v>200</v>
      </c>
      <c r="L1762" s="534">
        <v>200</v>
      </c>
      <c r="M1762" s="534"/>
      <c r="N1762" s="247" t="e">
        <f>IF(L1762="nio",0,IF(L1762&gt;0,L1762*I1762/P1762,0))*VLOOKUP(B1762,'2-Kosten per locatie'!$A$14:$C$31,3,FALSE)</f>
        <v>#DIV/0!</v>
      </c>
      <c r="O1762" s="247">
        <f>IF(M1762&gt;0,M1762*I1762/Q1762,0)*VLOOKUP(B1762,'2-Kosten per locatie'!$A$14:$C$31,3,FALSE)</f>
        <v>0</v>
      </c>
      <c r="P1762" s="334">
        <f>IF(L1762="nio",0,IF(L1762&gt;0,VLOOKUP(F1762,'3-Productie normen'!A:O,VLOOKUP(L1762,'3-Productie normen'!$B$38:$C$48,2,FALSE),FALSE)))*J1762</f>
        <v>0</v>
      </c>
      <c r="Q1762" s="334">
        <f t="shared" si="87"/>
        <v>0</v>
      </c>
      <c r="R1762" s="335" t="str">
        <f>VLOOKUP(F1762,'3-Productie normen'!A:P,16,FALSE)</f>
        <v>V</v>
      </c>
      <c r="S1762" s="335"/>
      <c r="U1762" s="336">
        <f t="shared" si="88"/>
        <v>10416</v>
      </c>
    </row>
    <row r="1763" spans="1:21" ht="14.1" customHeight="1">
      <c r="A1763" s="75">
        <v>1763</v>
      </c>
      <c r="B1763" s="72" t="s">
        <v>51</v>
      </c>
      <c r="C1763" s="539" t="s">
        <v>199</v>
      </c>
      <c r="D1763" s="415" t="s">
        <v>2270</v>
      </c>
      <c r="E1763" s="72" t="s">
        <v>1236</v>
      </c>
      <c r="F1763" s="300" t="s">
        <v>97</v>
      </c>
      <c r="G1763" s="72" t="s">
        <v>1369</v>
      </c>
      <c r="H1763" s="482" t="s">
        <v>237</v>
      </c>
      <c r="I1763" s="537">
        <v>14.09</v>
      </c>
      <c r="J1763" s="526"/>
      <c r="K1763" s="333">
        <f t="shared" si="86"/>
        <v>200</v>
      </c>
      <c r="L1763" s="534">
        <v>200</v>
      </c>
      <c r="M1763" s="534"/>
      <c r="N1763" s="247" t="e">
        <f>IF(L1763="nio",0,IF(L1763&gt;0,L1763*I1763/P1763,0))*VLOOKUP(B1763,'2-Kosten per locatie'!$A$14:$C$31,3,FALSE)</f>
        <v>#DIV/0!</v>
      </c>
      <c r="O1763" s="247">
        <f>IF(M1763&gt;0,M1763*I1763/Q1763,0)*VLOOKUP(B1763,'2-Kosten per locatie'!$A$14:$C$31,3,FALSE)</f>
        <v>0</v>
      </c>
      <c r="P1763" s="334">
        <f>IF(L1763="nio",0,IF(L1763&gt;0,VLOOKUP(F1763,'3-Productie normen'!A:O,VLOOKUP(L1763,'3-Productie normen'!$B$38:$C$48,2,FALSE),FALSE)))*J1763</f>
        <v>0</v>
      </c>
      <c r="Q1763" s="334">
        <f t="shared" si="87"/>
        <v>0</v>
      </c>
      <c r="R1763" s="335" t="str">
        <f>VLOOKUP(F1763,'3-Productie normen'!A:P,16,FALSE)</f>
        <v>V</v>
      </c>
      <c r="S1763" s="335"/>
      <c r="U1763" s="336">
        <f t="shared" si="88"/>
        <v>2818</v>
      </c>
    </row>
    <row r="1764" spans="1:21" ht="14.1" customHeight="1">
      <c r="A1764" s="75">
        <v>1764</v>
      </c>
      <c r="B1764" s="72" t="s">
        <v>51</v>
      </c>
      <c r="C1764" s="539" t="s">
        <v>199</v>
      </c>
      <c r="D1764" s="415" t="s">
        <v>2271</v>
      </c>
      <c r="E1764" s="72" t="s">
        <v>2272</v>
      </c>
      <c r="F1764" s="300" t="s">
        <v>93</v>
      </c>
      <c r="G1764" s="72" t="s">
        <v>2268</v>
      </c>
      <c r="H1764" s="482" t="s">
        <v>196</v>
      </c>
      <c r="I1764" s="537">
        <v>6.36</v>
      </c>
      <c r="J1764" s="526"/>
      <c r="K1764" s="333">
        <f t="shared" si="86"/>
        <v>200</v>
      </c>
      <c r="L1764" s="534">
        <v>200</v>
      </c>
      <c r="M1764" s="534"/>
      <c r="N1764" s="247" t="e">
        <f>IF(L1764="nio",0,IF(L1764&gt;0,L1764*I1764/P1764,0))*VLOOKUP(B1764,'2-Kosten per locatie'!$A$14:$C$31,3,FALSE)</f>
        <v>#DIV/0!</v>
      </c>
      <c r="O1764" s="247">
        <f>IF(M1764&gt;0,M1764*I1764/Q1764,0)*VLOOKUP(B1764,'2-Kosten per locatie'!$A$14:$C$31,3,FALSE)</f>
        <v>0</v>
      </c>
      <c r="P1764" s="334">
        <f>IF(L1764="nio",0,IF(L1764&gt;0,VLOOKUP(F1764,'3-Productie normen'!A:O,VLOOKUP(L1764,'3-Productie normen'!$B$38:$C$48,2,FALSE),FALSE)))*J1764</f>
        <v>0</v>
      </c>
      <c r="Q1764" s="334">
        <f t="shared" si="87"/>
        <v>0</v>
      </c>
      <c r="R1764" s="335" t="str">
        <f>VLOOKUP(F1764,'3-Productie normen'!A:P,16,FALSE)</f>
        <v>L</v>
      </c>
      <c r="S1764" s="335"/>
      <c r="U1764" s="336">
        <f t="shared" si="88"/>
        <v>1272</v>
      </c>
    </row>
    <row r="1765" spans="1:21" ht="14.1" customHeight="1">
      <c r="A1765" s="75">
        <v>1765</v>
      </c>
      <c r="B1765" s="72" t="s">
        <v>51</v>
      </c>
      <c r="C1765" s="539" t="s">
        <v>199</v>
      </c>
      <c r="D1765" s="415" t="s">
        <v>2273</v>
      </c>
      <c r="E1765" s="72" t="s">
        <v>2274</v>
      </c>
      <c r="F1765" s="300" t="s">
        <v>92</v>
      </c>
      <c r="G1765" s="72" t="s">
        <v>1962</v>
      </c>
      <c r="H1765" s="482" t="s">
        <v>196</v>
      </c>
      <c r="I1765" s="537">
        <v>98.04</v>
      </c>
      <c r="J1765" s="526"/>
      <c r="K1765" s="333">
        <f t="shared" si="86"/>
        <v>40</v>
      </c>
      <c r="L1765" s="534">
        <v>40</v>
      </c>
      <c r="M1765" s="534"/>
      <c r="N1765" s="247" t="e">
        <f>IF(L1765="nio",0,IF(L1765&gt;0,L1765*I1765/P1765,0))*VLOOKUP(B1765,'2-Kosten per locatie'!$A$14:$C$31,3,FALSE)</f>
        <v>#DIV/0!</v>
      </c>
      <c r="O1765" s="247">
        <f>IF(M1765&gt;0,M1765*I1765/Q1765,0)*VLOOKUP(B1765,'2-Kosten per locatie'!$A$14:$C$31,3,FALSE)</f>
        <v>0</v>
      </c>
      <c r="P1765" s="334">
        <f>IF(L1765="nio",0,IF(L1765&gt;0,VLOOKUP(F1765,'3-Productie normen'!A:O,VLOOKUP(L1765,'3-Productie normen'!$B$38:$C$48,2,FALSE),FALSE)))*J1765</f>
        <v>0</v>
      </c>
      <c r="Q1765" s="334">
        <f t="shared" si="87"/>
        <v>0</v>
      </c>
      <c r="R1765" s="335" t="str">
        <f>VLOOKUP(F1765,'3-Productie normen'!A:P,16,FALSE)</f>
        <v>V</v>
      </c>
      <c r="S1765" s="335"/>
      <c r="U1765" s="336">
        <f t="shared" si="88"/>
        <v>3921.6000000000004</v>
      </c>
    </row>
    <row r="1766" spans="1:21" ht="14.1" customHeight="1">
      <c r="A1766" s="75">
        <v>1766</v>
      </c>
      <c r="B1766" s="72" t="s">
        <v>51</v>
      </c>
      <c r="C1766" s="539" t="s">
        <v>199</v>
      </c>
      <c r="D1766" s="415" t="s">
        <v>2275</v>
      </c>
      <c r="E1766" s="72" t="s">
        <v>2276</v>
      </c>
      <c r="F1766" s="300" t="s">
        <v>100</v>
      </c>
      <c r="G1766" s="72" t="s">
        <v>1962</v>
      </c>
      <c r="H1766" s="482" t="s">
        <v>196</v>
      </c>
      <c r="I1766" s="537">
        <v>69.069999999999993</v>
      </c>
      <c r="J1766" s="526"/>
      <c r="K1766" s="333">
        <f t="shared" si="86"/>
        <v>0</v>
      </c>
      <c r="L1766" s="534" t="s">
        <v>147</v>
      </c>
      <c r="M1766" s="534"/>
      <c r="N1766" s="247">
        <f>IF(L1766="nio",0,IF(L1766&gt;0,L1766*I1766/P1766,0))*VLOOKUP(B1766,'2-Kosten per locatie'!$A$14:$C$31,3,FALSE)</f>
        <v>0</v>
      </c>
      <c r="O1766" s="247">
        <f>IF(M1766&gt;0,M1766*I1766/Q1766,0)*VLOOKUP(B1766,'2-Kosten per locatie'!$A$14:$C$31,3,FALSE)</f>
        <v>0</v>
      </c>
      <c r="P1766" s="334">
        <f>IF(L1766="nio",0,IF(L1766&gt;0,VLOOKUP(F1766,'3-Productie normen'!A:O,VLOOKUP(L1766,'3-Productie normen'!$B$38:$C$48,2,FALSE),FALSE)))*J1766</f>
        <v>0</v>
      </c>
      <c r="Q1766" s="334">
        <f t="shared" si="87"/>
        <v>0</v>
      </c>
      <c r="R1766" s="335" t="str">
        <f>VLOOKUP(F1766,'3-Productie normen'!A:P,16,FALSE)</f>
        <v>nvt</v>
      </c>
      <c r="S1766" s="335"/>
      <c r="U1766" s="336">
        <f t="shared" si="88"/>
        <v>0</v>
      </c>
    </row>
    <row r="1767" spans="1:21" ht="14.1" customHeight="1">
      <c r="A1767" s="75">
        <v>1767</v>
      </c>
      <c r="B1767" s="72" t="s">
        <v>51</v>
      </c>
      <c r="C1767" s="539" t="s">
        <v>199</v>
      </c>
      <c r="D1767" s="415" t="s">
        <v>2277</v>
      </c>
      <c r="E1767" s="72" t="s">
        <v>2278</v>
      </c>
      <c r="F1767" s="300" t="s">
        <v>92</v>
      </c>
      <c r="G1767" s="72" t="s">
        <v>1962</v>
      </c>
      <c r="H1767" s="482" t="s">
        <v>196</v>
      </c>
      <c r="I1767" s="537">
        <v>10.84</v>
      </c>
      <c r="J1767" s="526"/>
      <c r="K1767" s="333">
        <f t="shared" si="86"/>
        <v>4</v>
      </c>
      <c r="L1767" s="534">
        <v>4</v>
      </c>
      <c r="M1767" s="534"/>
      <c r="N1767" s="247" t="e">
        <f>IF(L1767="nio",0,IF(L1767&gt;0,L1767*I1767/P1767,0))*VLOOKUP(B1767,'2-Kosten per locatie'!$A$14:$C$31,3,FALSE)</f>
        <v>#DIV/0!</v>
      </c>
      <c r="O1767" s="247">
        <f>IF(M1767&gt;0,M1767*I1767/Q1767,0)*VLOOKUP(B1767,'2-Kosten per locatie'!$A$14:$C$31,3,FALSE)</f>
        <v>0</v>
      </c>
      <c r="P1767" s="334">
        <f>IF(L1767="nio",0,IF(L1767&gt;0,VLOOKUP(F1767,'3-Productie normen'!A:O,VLOOKUP(L1767,'3-Productie normen'!$B$38:$C$48,2,FALSE),FALSE)))*J1767</f>
        <v>0</v>
      </c>
      <c r="Q1767" s="334">
        <f t="shared" si="87"/>
        <v>0</v>
      </c>
      <c r="R1767" s="335" t="str">
        <f>VLOOKUP(F1767,'3-Productie normen'!A:P,16,FALSE)</f>
        <v>V</v>
      </c>
      <c r="S1767" s="335"/>
      <c r="U1767" s="336">
        <f t="shared" si="88"/>
        <v>43.36</v>
      </c>
    </row>
    <row r="1768" spans="1:21" ht="14.1" customHeight="1">
      <c r="A1768" s="75">
        <v>1768</v>
      </c>
      <c r="B1768" s="72" t="s">
        <v>51</v>
      </c>
      <c r="C1768" s="539" t="s">
        <v>199</v>
      </c>
      <c r="D1768" s="415" t="s">
        <v>2279</v>
      </c>
      <c r="E1768" s="72" t="s">
        <v>2280</v>
      </c>
      <c r="F1768" s="300" t="s">
        <v>92</v>
      </c>
      <c r="G1768" s="72" t="s">
        <v>1962</v>
      </c>
      <c r="H1768" s="482" t="s">
        <v>196</v>
      </c>
      <c r="I1768" s="537">
        <v>16.04</v>
      </c>
      <c r="J1768" s="526"/>
      <c r="K1768" s="333">
        <f t="shared" si="86"/>
        <v>40</v>
      </c>
      <c r="L1768" s="534">
        <v>40</v>
      </c>
      <c r="M1768" s="534"/>
      <c r="N1768" s="247" t="e">
        <f>IF(L1768="nio",0,IF(L1768&gt;0,L1768*I1768/P1768,0))*VLOOKUP(B1768,'2-Kosten per locatie'!$A$14:$C$31,3,FALSE)</f>
        <v>#DIV/0!</v>
      </c>
      <c r="O1768" s="247">
        <f>IF(M1768&gt;0,M1768*I1768/Q1768,0)*VLOOKUP(B1768,'2-Kosten per locatie'!$A$14:$C$31,3,FALSE)</f>
        <v>0</v>
      </c>
      <c r="P1768" s="334">
        <f>IF(L1768="nio",0,IF(L1768&gt;0,VLOOKUP(F1768,'3-Productie normen'!A:O,VLOOKUP(L1768,'3-Productie normen'!$B$38:$C$48,2,FALSE),FALSE)))*J1768</f>
        <v>0</v>
      </c>
      <c r="Q1768" s="334">
        <f t="shared" si="87"/>
        <v>0</v>
      </c>
      <c r="R1768" s="335" t="str">
        <f>VLOOKUP(F1768,'3-Productie normen'!A:P,16,FALSE)</f>
        <v>V</v>
      </c>
      <c r="S1768" s="335"/>
      <c r="U1768" s="336">
        <f t="shared" si="88"/>
        <v>641.59999999999991</v>
      </c>
    </row>
    <row r="1769" spans="1:21" ht="14.1" customHeight="1">
      <c r="A1769" s="75">
        <v>1769</v>
      </c>
      <c r="B1769" s="72" t="s">
        <v>51</v>
      </c>
      <c r="C1769" s="539" t="s">
        <v>199</v>
      </c>
      <c r="D1769" s="415" t="s">
        <v>2281</v>
      </c>
      <c r="E1769" s="72" t="s">
        <v>2282</v>
      </c>
      <c r="F1769" s="300" t="s">
        <v>100</v>
      </c>
      <c r="G1769" s="72" t="s">
        <v>1962</v>
      </c>
      <c r="H1769" s="482" t="s">
        <v>196</v>
      </c>
      <c r="I1769" s="537">
        <v>57.35</v>
      </c>
      <c r="J1769" s="526"/>
      <c r="K1769" s="333">
        <f t="shared" si="86"/>
        <v>0</v>
      </c>
      <c r="L1769" s="534" t="s">
        <v>147</v>
      </c>
      <c r="M1769" s="534"/>
      <c r="N1769" s="247">
        <f>IF(L1769="nio",0,IF(L1769&gt;0,L1769*I1769/P1769,0))*VLOOKUP(B1769,'2-Kosten per locatie'!$A$14:$C$31,3,FALSE)</f>
        <v>0</v>
      </c>
      <c r="O1769" s="247">
        <f>IF(M1769&gt;0,M1769*I1769/Q1769,0)*VLOOKUP(B1769,'2-Kosten per locatie'!$A$14:$C$31,3,FALSE)</f>
        <v>0</v>
      </c>
      <c r="P1769" s="334">
        <f>IF(L1769="nio",0,IF(L1769&gt;0,VLOOKUP(F1769,'3-Productie normen'!A:O,VLOOKUP(L1769,'3-Productie normen'!$B$38:$C$48,2,FALSE),FALSE)))*J1769</f>
        <v>0</v>
      </c>
      <c r="Q1769" s="334">
        <f t="shared" si="87"/>
        <v>0</v>
      </c>
      <c r="R1769" s="335" t="str">
        <f>VLOOKUP(F1769,'3-Productie normen'!A:P,16,FALSE)</f>
        <v>nvt</v>
      </c>
      <c r="S1769" s="335"/>
      <c r="U1769" s="336">
        <f t="shared" si="88"/>
        <v>0</v>
      </c>
    </row>
    <row r="1770" spans="1:21" ht="14.1" customHeight="1">
      <c r="A1770" s="75">
        <v>1770</v>
      </c>
      <c r="B1770" s="72" t="s">
        <v>51</v>
      </c>
      <c r="C1770" s="539" t="s">
        <v>199</v>
      </c>
      <c r="D1770" s="415" t="s">
        <v>2283</v>
      </c>
      <c r="E1770" s="72" t="s">
        <v>2284</v>
      </c>
      <c r="F1770" s="300" t="s">
        <v>86</v>
      </c>
      <c r="G1770" s="72" t="s">
        <v>1369</v>
      </c>
      <c r="H1770" s="482" t="s">
        <v>237</v>
      </c>
      <c r="I1770" s="537">
        <v>5.49</v>
      </c>
      <c r="J1770" s="526"/>
      <c r="K1770" s="333">
        <f t="shared" si="86"/>
        <v>200</v>
      </c>
      <c r="L1770" s="534">
        <v>200</v>
      </c>
      <c r="M1770" s="534"/>
      <c r="N1770" s="247" t="e">
        <f>IF(L1770="nio",0,IF(L1770&gt;0,L1770*I1770/P1770,0))*VLOOKUP(B1770,'2-Kosten per locatie'!$A$14:$C$31,3,FALSE)</f>
        <v>#DIV/0!</v>
      </c>
      <c r="O1770" s="247">
        <f>IF(M1770&gt;0,M1770*I1770/Q1770,0)*VLOOKUP(B1770,'2-Kosten per locatie'!$A$14:$C$31,3,FALSE)</f>
        <v>0</v>
      </c>
      <c r="P1770" s="334">
        <f>IF(L1770="nio",0,IF(L1770&gt;0,VLOOKUP(F1770,'3-Productie normen'!A:O,VLOOKUP(L1770,'3-Productie normen'!$B$38:$C$48,2,FALSE),FALSE)))*J1770</f>
        <v>0</v>
      </c>
      <c r="Q1770" s="334">
        <f t="shared" si="87"/>
        <v>0</v>
      </c>
      <c r="R1770" s="335" t="str">
        <f>VLOOKUP(F1770,'3-Productie normen'!A:P,16,FALSE)</f>
        <v>V</v>
      </c>
      <c r="S1770" s="335"/>
      <c r="U1770" s="336">
        <f t="shared" si="88"/>
        <v>1098</v>
      </c>
    </row>
    <row r="1771" spans="1:21" ht="14.1" customHeight="1">
      <c r="A1771" s="75">
        <v>1771</v>
      </c>
      <c r="B1771" s="72" t="s">
        <v>51</v>
      </c>
      <c r="C1771" s="539" t="s">
        <v>199</v>
      </c>
      <c r="D1771" s="415" t="s">
        <v>2285</v>
      </c>
      <c r="E1771" s="72" t="s">
        <v>2286</v>
      </c>
      <c r="F1771" s="300" t="s">
        <v>96</v>
      </c>
      <c r="G1771" s="72" t="s">
        <v>2220</v>
      </c>
      <c r="H1771" s="437" t="s">
        <v>138</v>
      </c>
      <c r="I1771" s="537">
        <v>191.49</v>
      </c>
      <c r="J1771" s="526"/>
      <c r="K1771" s="333">
        <f t="shared" si="86"/>
        <v>200</v>
      </c>
      <c r="L1771" s="534">
        <v>200</v>
      </c>
      <c r="M1771" s="534"/>
      <c r="N1771" s="247" t="e">
        <f>IF(L1771="nio",0,IF(L1771&gt;0,L1771*I1771/P1771,0))*VLOOKUP(B1771,'2-Kosten per locatie'!$A$14:$C$31,3,FALSE)</f>
        <v>#DIV/0!</v>
      </c>
      <c r="O1771" s="247">
        <f>IF(M1771&gt;0,M1771*I1771/Q1771,0)*VLOOKUP(B1771,'2-Kosten per locatie'!$A$14:$C$31,3,FALSE)</f>
        <v>0</v>
      </c>
      <c r="P1771" s="334">
        <f>IF(L1771="nio",0,IF(L1771&gt;0,VLOOKUP(F1771,'3-Productie normen'!A:O,VLOOKUP(L1771,'3-Productie normen'!$B$38:$C$48,2,FALSE),FALSE)))*J1771</f>
        <v>0</v>
      </c>
      <c r="Q1771" s="334">
        <f t="shared" si="87"/>
        <v>0</v>
      </c>
      <c r="R1771" s="335" t="str">
        <f>VLOOKUP(F1771,'3-Productie normen'!A:P,16,FALSE)</f>
        <v>V</v>
      </c>
      <c r="S1771" s="335"/>
      <c r="U1771" s="336">
        <f t="shared" si="88"/>
        <v>38298</v>
      </c>
    </row>
    <row r="1772" spans="1:21" ht="14.1" customHeight="1">
      <c r="A1772" s="75">
        <v>1772</v>
      </c>
      <c r="B1772" s="72" t="s">
        <v>51</v>
      </c>
      <c r="C1772" s="539" t="s">
        <v>199</v>
      </c>
      <c r="D1772" s="415" t="s">
        <v>2287</v>
      </c>
      <c r="E1772" s="72" t="s">
        <v>632</v>
      </c>
      <c r="F1772" s="300" t="s">
        <v>86</v>
      </c>
      <c r="G1772" s="72" t="s">
        <v>2240</v>
      </c>
      <c r="H1772" s="482" t="s">
        <v>196</v>
      </c>
      <c r="I1772" s="537">
        <v>57.94</v>
      </c>
      <c r="J1772" s="526"/>
      <c r="K1772" s="333">
        <f t="shared" si="86"/>
        <v>200</v>
      </c>
      <c r="L1772" s="534">
        <v>200</v>
      </c>
      <c r="M1772" s="534"/>
      <c r="N1772" s="247" t="e">
        <f>IF(L1772="nio",0,IF(L1772&gt;0,L1772*I1772/P1772,0))*VLOOKUP(B1772,'2-Kosten per locatie'!$A$14:$C$31,3,FALSE)</f>
        <v>#DIV/0!</v>
      </c>
      <c r="O1772" s="247">
        <f>IF(M1772&gt;0,M1772*I1772/Q1772,0)*VLOOKUP(B1772,'2-Kosten per locatie'!$A$14:$C$31,3,FALSE)</f>
        <v>0</v>
      </c>
      <c r="P1772" s="334">
        <f>IF(L1772="nio",0,IF(L1772&gt;0,VLOOKUP(F1772,'3-Productie normen'!A:O,VLOOKUP(L1772,'3-Productie normen'!$B$38:$C$48,2,FALSE),FALSE)))*J1772</f>
        <v>0</v>
      </c>
      <c r="Q1772" s="334">
        <f t="shared" si="87"/>
        <v>0</v>
      </c>
      <c r="R1772" s="335" t="str">
        <f>VLOOKUP(F1772,'3-Productie normen'!A:P,16,FALSE)</f>
        <v>V</v>
      </c>
      <c r="S1772" s="335"/>
      <c r="U1772" s="336">
        <f t="shared" si="88"/>
        <v>11588</v>
      </c>
    </row>
    <row r="1773" spans="1:21" ht="14.1" customHeight="1">
      <c r="A1773" s="75">
        <v>1773</v>
      </c>
      <c r="B1773" s="72" t="s">
        <v>51</v>
      </c>
      <c r="C1773" s="539" t="s">
        <v>199</v>
      </c>
      <c r="D1773" s="415" t="s">
        <v>2288</v>
      </c>
      <c r="E1773" s="72" t="s">
        <v>1236</v>
      </c>
      <c r="F1773" s="300" t="s">
        <v>97</v>
      </c>
      <c r="G1773" s="72" t="s">
        <v>1962</v>
      </c>
      <c r="H1773" s="482" t="s">
        <v>196</v>
      </c>
      <c r="I1773" s="537">
        <v>3.1</v>
      </c>
      <c r="J1773" s="526"/>
      <c r="K1773" s="333">
        <f t="shared" si="86"/>
        <v>200</v>
      </c>
      <c r="L1773" s="534">
        <v>200</v>
      </c>
      <c r="M1773" s="534"/>
      <c r="N1773" s="247" t="e">
        <f>IF(L1773="nio",0,IF(L1773&gt;0,L1773*I1773/P1773,0))*VLOOKUP(B1773,'2-Kosten per locatie'!$A$14:$C$31,3,FALSE)</f>
        <v>#DIV/0!</v>
      </c>
      <c r="O1773" s="247">
        <f>IF(M1773&gt;0,M1773*I1773/Q1773,0)*VLOOKUP(B1773,'2-Kosten per locatie'!$A$14:$C$31,3,FALSE)</f>
        <v>0</v>
      </c>
      <c r="P1773" s="334">
        <f>IF(L1773="nio",0,IF(L1773&gt;0,VLOOKUP(F1773,'3-Productie normen'!A:O,VLOOKUP(L1773,'3-Productie normen'!$B$38:$C$48,2,FALSE),FALSE)))*J1773</f>
        <v>0</v>
      </c>
      <c r="Q1773" s="334">
        <f t="shared" si="87"/>
        <v>0</v>
      </c>
      <c r="R1773" s="335" t="str">
        <f>VLOOKUP(F1773,'3-Productie normen'!A:P,16,FALSE)</f>
        <v>V</v>
      </c>
      <c r="S1773" s="335"/>
      <c r="U1773" s="336">
        <f t="shared" si="88"/>
        <v>620</v>
      </c>
    </row>
    <row r="1774" spans="1:21" ht="14.1" customHeight="1">
      <c r="A1774" s="75">
        <v>1774</v>
      </c>
      <c r="B1774" s="72" t="s">
        <v>51</v>
      </c>
      <c r="C1774" s="539" t="s">
        <v>199</v>
      </c>
      <c r="D1774" s="415" t="s">
        <v>2289</v>
      </c>
      <c r="E1774" s="72" t="s">
        <v>1999</v>
      </c>
      <c r="F1774" s="300" t="s">
        <v>100</v>
      </c>
      <c r="G1774" s="72" t="s">
        <v>101</v>
      </c>
      <c r="H1774" s="482" t="s">
        <v>196</v>
      </c>
      <c r="I1774" s="537">
        <v>3.84</v>
      </c>
      <c r="J1774" s="526"/>
      <c r="K1774" s="333">
        <f t="shared" si="86"/>
        <v>0</v>
      </c>
      <c r="L1774" s="534" t="s">
        <v>147</v>
      </c>
      <c r="M1774" s="534"/>
      <c r="N1774" s="247">
        <f>IF(L1774="nio",0,IF(L1774&gt;0,L1774*I1774/P1774,0))*VLOOKUP(B1774,'2-Kosten per locatie'!$A$14:$C$31,3,FALSE)</f>
        <v>0</v>
      </c>
      <c r="O1774" s="247">
        <f>IF(M1774&gt;0,M1774*I1774/Q1774,0)*VLOOKUP(B1774,'2-Kosten per locatie'!$A$14:$C$31,3,FALSE)</f>
        <v>0</v>
      </c>
      <c r="P1774" s="334">
        <f>IF(L1774="nio",0,IF(L1774&gt;0,VLOOKUP(F1774,'3-Productie normen'!A:O,VLOOKUP(L1774,'3-Productie normen'!$B$38:$C$48,2,FALSE),FALSE)))*J1774</f>
        <v>0</v>
      </c>
      <c r="Q1774" s="334">
        <f t="shared" si="87"/>
        <v>0</v>
      </c>
      <c r="R1774" s="335" t="str">
        <f>VLOOKUP(F1774,'3-Productie normen'!A:P,16,FALSE)</f>
        <v>nvt</v>
      </c>
      <c r="S1774" s="335"/>
      <c r="U1774" s="336">
        <f t="shared" si="88"/>
        <v>0</v>
      </c>
    </row>
    <row r="1775" spans="1:21" ht="14.1" customHeight="1">
      <c r="A1775" s="75">
        <v>1775</v>
      </c>
      <c r="B1775" s="72" t="s">
        <v>51</v>
      </c>
      <c r="C1775" s="539" t="s">
        <v>199</v>
      </c>
      <c r="D1775" s="415" t="s">
        <v>2290</v>
      </c>
      <c r="E1775" s="72" t="s">
        <v>2291</v>
      </c>
      <c r="F1775" s="300" t="s">
        <v>86</v>
      </c>
      <c r="G1775" s="72" t="s">
        <v>2240</v>
      </c>
      <c r="H1775" s="482" t="s">
        <v>196</v>
      </c>
      <c r="I1775" s="537">
        <v>15.93</v>
      </c>
      <c r="J1775" s="526"/>
      <c r="K1775" s="333">
        <f t="shared" si="86"/>
        <v>200</v>
      </c>
      <c r="L1775" s="534">
        <v>200</v>
      </c>
      <c r="M1775" s="534"/>
      <c r="N1775" s="247" t="e">
        <f>IF(L1775="nio",0,IF(L1775&gt;0,L1775*I1775/P1775,0))*VLOOKUP(B1775,'2-Kosten per locatie'!$A$14:$C$31,3,FALSE)</f>
        <v>#DIV/0!</v>
      </c>
      <c r="O1775" s="247">
        <f>IF(M1775&gt;0,M1775*I1775/Q1775,0)*VLOOKUP(B1775,'2-Kosten per locatie'!$A$14:$C$31,3,FALSE)</f>
        <v>0</v>
      </c>
      <c r="P1775" s="334">
        <f>IF(L1775="nio",0,IF(L1775&gt;0,VLOOKUP(F1775,'3-Productie normen'!A:O,VLOOKUP(L1775,'3-Productie normen'!$B$38:$C$48,2,FALSE),FALSE)))*J1775</f>
        <v>0</v>
      </c>
      <c r="Q1775" s="334">
        <f t="shared" si="87"/>
        <v>0</v>
      </c>
      <c r="R1775" s="335" t="str">
        <f>VLOOKUP(F1775,'3-Productie normen'!A:P,16,FALSE)</f>
        <v>V</v>
      </c>
      <c r="S1775" s="335"/>
      <c r="U1775" s="336">
        <f t="shared" si="88"/>
        <v>3186</v>
      </c>
    </row>
    <row r="1776" spans="1:21" ht="14.1" customHeight="1">
      <c r="A1776" s="75">
        <v>1776</v>
      </c>
      <c r="B1776" s="72" t="s">
        <v>51</v>
      </c>
      <c r="C1776" s="539" t="s">
        <v>199</v>
      </c>
      <c r="D1776" s="415" t="s">
        <v>2292</v>
      </c>
      <c r="E1776" s="72" t="s">
        <v>2293</v>
      </c>
      <c r="F1776" s="300" t="s">
        <v>100</v>
      </c>
      <c r="G1776" s="72" t="s">
        <v>2240</v>
      </c>
      <c r="H1776" s="482" t="s">
        <v>196</v>
      </c>
      <c r="I1776" s="537">
        <v>8.2100000000000009</v>
      </c>
      <c r="J1776" s="526"/>
      <c r="K1776" s="333">
        <f t="shared" si="86"/>
        <v>0</v>
      </c>
      <c r="L1776" s="534" t="s">
        <v>147</v>
      </c>
      <c r="M1776" s="534"/>
      <c r="N1776" s="247">
        <f>IF(L1776="nio",0,IF(L1776&gt;0,L1776*I1776/P1776,0))*VLOOKUP(B1776,'2-Kosten per locatie'!$A$14:$C$31,3,FALSE)</f>
        <v>0</v>
      </c>
      <c r="O1776" s="247">
        <f>IF(M1776&gt;0,M1776*I1776/Q1776,0)*VLOOKUP(B1776,'2-Kosten per locatie'!$A$14:$C$31,3,FALSE)</f>
        <v>0</v>
      </c>
      <c r="P1776" s="334">
        <f>IF(L1776="nio",0,IF(L1776&gt;0,VLOOKUP(F1776,'3-Productie normen'!A:O,VLOOKUP(L1776,'3-Productie normen'!$B$38:$C$48,2,FALSE),FALSE)))*J1776</f>
        <v>0</v>
      </c>
      <c r="Q1776" s="334">
        <f t="shared" si="87"/>
        <v>0</v>
      </c>
      <c r="R1776" s="335" t="str">
        <f>VLOOKUP(F1776,'3-Productie normen'!A:P,16,FALSE)</f>
        <v>nvt</v>
      </c>
      <c r="S1776" s="335"/>
      <c r="U1776" s="336">
        <f t="shared" si="88"/>
        <v>0</v>
      </c>
    </row>
    <row r="1777" spans="1:21" ht="14.1" customHeight="1">
      <c r="A1777" s="75">
        <v>1777</v>
      </c>
      <c r="B1777" s="72" t="s">
        <v>51</v>
      </c>
      <c r="C1777" s="539" t="s">
        <v>199</v>
      </c>
      <c r="D1777" s="415" t="s">
        <v>2294</v>
      </c>
      <c r="E1777" s="72" t="s">
        <v>1999</v>
      </c>
      <c r="F1777" s="300" t="s">
        <v>100</v>
      </c>
      <c r="G1777" s="72" t="s">
        <v>101</v>
      </c>
      <c r="H1777" s="482" t="s">
        <v>196</v>
      </c>
      <c r="I1777" s="537">
        <v>7.95</v>
      </c>
      <c r="J1777" s="526"/>
      <c r="K1777" s="333">
        <f t="shared" si="86"/>
        <v>0</v>
      </c>
      <c r="L1777" s="534" t="s">
        <v>147</v>
      </c>
      <c r="M1777" s="534"/>
      <c r="N1777" s="247">
        <f>IF(L1777="nio",0,IF(L1777&gt;0,L1777*I1777/P1777,0))*VLOOKUP(B1777,'2-Kosten per locatie'!$A$14:$C$31,3,FALSE)</f>
        <v>0</v>
      </c>
      <c r="O1777" s="247">
        <f>IF(M1777&gt;0,M1777*I1777/Q1777,0)*VLOOKUP(B1777,'2-Kosten per locatie'!$A$14:$C$31,3,FALSE)</f>
        <v>0</v>
      </c>
      <c r="P1777" s="334">
        <f>IF(L1777="nio",0,IF(L1777&gt;0,VLOOKUP(F1777,'3-Productie normen'!A:O,VLOOKUP(L1777,'3-Productie normen'!$B$38:$C$48,2,FALSE),FALSE)))*J1777</f>
        <v>0</v>
      </c>
      <c r="Q1777" s="334">
        <f t="shared" si="87"/>
        <v>0</v>
      </c>
      <c r="R1777" s="335" t="str">
        <f>VLOOKUP(F1777,'3-Productie normen'!A:P,16,FALSE)</f>
        <v>nvt</v>
      </c>
      <c r="S1777" s="335"/>
      <c r="U1777" s="336">
        <f t="shared" si="88"/>
        <v>0</v>
      </c>
    </row>
    <row r="1778" spans="1:21" ht="14.1" customHeight="1">
      <c r="A1778" s="75">
        <v>1778</v>
      </c>
      <c r="B1778" s="72" t="s">
        <v>51</v>
      </c>
      <c r="C1778" s="539" t="s">
        <v>199</v>
      </c>
      <c r="D1778" s="415" t="s">
        <v>2295</v>
      </c>
      <c r="E1778" s="72" t="s">
        <v>1999</v>
      </c>
      <c r="F1778" s="300" t="s">
        <v>100</v>
      </c>
      <c r="G1778" s="72" t="s">
        <v>101</v>
      </c>
      <c r="H1778" s="482" t="s">
        <v>196</v>
      </c>
      <c r="I1778" s="537">
        <v>68.62</v>
      </c>
      <c r="J1778" s="526"/>
      <c r="K1778" s="333">
        <f t="shared" si="86"/>
        <v>0</v>
      </c>
      <c r="L1778" s="534" t="s">
        <v>147</v>
      </c>
      <c r="M1778" s="534"/>
      <c r="N1778" s="247">
        <f>IF(L1778="nio",0,IF(L1778&gt;0,L1778*I1778/P1778,0))*VLOOKUP(B1778,'2-Kosten per locatie'!$A$14:$C$31,3,FALSE)</f>
        <v>0</v>
      </c>
      <c r="O1778" s="247">
        <f>IF(M1778&gt;0,M1778*I1778/Q1778,0)*VLOOKUP(B1778,'2-Kosten per locatie'!$A$14:$C$31,3,FALSE)</f>
        <v>0</v>
      </c>
      <c r="P1778" s="334">
        <f>IF(L1778="nio",0,IF(L1778&gt;0,VLOOKUP(F1778,'3-Productie normen'!A:O,VLOOKUP(L1778,'3-Productie normen'!$B$38:$C$48,2,FALSE),FALSE)))*J1778</f>
        <v>0</v>
      </c>
      <c r="Q1778" s="334">
        <f t="shared" si="87"/>
        <v>0</v>
      </c>
      <c r="R1778" s="335" t="str">
        <f>VLOOKUP(F1778,'3-Productie normen'!A:P,16,FALSE)</f>
        <v>nvt</v>
      </c>
      <c r="S1778" s="335"/>
      <c r="U1778" s="336">
        <f t="shared" si="88"/>
        <v>0</v>
      </c>
    </row>
    <row r="1779" spans="1:21" ht="14.1" customHeight="1">
      <c r="A1779" s="75">
        <v>1779</v>
      </c>
      <c r="B1779" s="72" t="s">
        <v>51</v>
      </c>
      <c r="C1779" s="539" t="s">
        <v>199</v>
      </c>
      <c r="D1779" s="415" t="s">
        <v>2296</v>
      </c>
      <c r="E1779" s="72" t="s">
        <v>2297</v>
      </c>
      <c r="F1779" s="300" t="s">
        <v>100</v>
      </c>
      <c r="G1779" s="72" t="s">
        <v>1962</v>
      </c>
      <c r="H1779" s="482" t="s">
        <v>196</v>
      </c>
      <c r="I1779" s="537">
        <v>34.9</v>
      </c>
      <c r="J1779" s="526"/>
      <c r="K1779" s="333">
        <f t="shared" si="86"/>
        <v>0</v>
      </c>
      <c r="L1779" s="534" t="s">
        <v>147</v>
      </c>
      <c r="M1779" s="534"/>
      <c r="N1779" s="247">
        <f>IF(L1779="nio",0,IF(L1779&gt;0,L1779*I1779/P1779,0))*VLOOKUP(B1779,'2-Kosten per locatie'!$A$14:$C$31,3,FALSE)</f>
        <v>0</v>
      </c>
      <c r="O1779" s="247">
        <f>IF(M1779&gt;0,M1779*I1779/Q1779,0)*VLOOKUP(B1779,'2-Kosten per locatie'!$A$14:$C$31,3,FALSE)</f>
        <v>0</v>
      </c>
      <c r="P1779" s="334">
        <f>IF(L1779="nio",0,IF(L1779&gt;0,VLOOKUP(F1779,'3-Productie normen'!A:O,VLOOKUP(L1779,'3-Productie normen'!$B$38:$C$48,2,FALSE),FALSE)))*J1779</f>
        <v>0</v>
      </c>
      <c r="Q1779" s="334">
        <f t="shared" si="87"/>
        <v>0</v>
      </c>
      <c r="R1779" s="335" t="str">
        <f>VLOOKUP(F1779,'3-Productie normen'!A:P,16,FALSE)</f>
        <v>nvt</v>
      </c>
      <c r="S1779" s="335"/>
      <c r="U1779" s="336">
        <f t="shared" si="88"/>
        <v>0</v>
      </c>
    </row>
    <row r="1780" spans="1:21" ht="14.1" customHeight="1">
      <c r="A1780" s="75">
        <v>1780</v>
      </c>
      <c r="B1780" s="72" t="s">
        <v>51</v>
      </c>
      <c r="C1780" s="539" t="s">
        <v>199</v>
      </c>
      <c r="D1780" s="415" t="s">
        <v>2298</v>
      </c>
      <c r="E1780" s="72" t="s">
        <v>2299</v>
      </c>
      <c r="F1780" s="300" t="s">
        <v>76</v>
      </c>
      <c r="G1780" s="72" t="s">
        <v>2220</v>
      </c>
      <c r="H1780" s="482" t="s">
        <v>138</v>
      </c>
      <c r="I1780" s="537">
        <v>9.69</v>
      </c>
      <c r="J1780" s="526"/>
      <c r="K1780" s="333">
        <f t="shared" si="86"/>
        <v>120</v>
      </c>
      <c r="L1780" s="534">
        <v>120</v>
      </c>
      <c r="M1780" s="534"/>
      <c r="N1780" s="247" t="e">
        <f>IF(L1780="nio",0,IF(L1780&gt;0,L1780*I1780/P1780,0))*VLOOKUP(B1780,'2-Kosten per locatie'!$A$14:$C$31,3,FALSE)</f>
        <v>#DIV/0!</v>
      </c>
      <c r="O1780" s="247">
        <f>IF(M1780&gt;0,M1780*I1780/Q1780,0)*VLOOKUP(B1780,'2-Kosten per locatie'!$A$14:$C$31,3,FALSE)</f>
        <v>0</v>
      </c>
      <c r="P1780" s="334">
        <f>IF(L1780="nio",0,IF(L1780&gt;0,VLOOKUP(F1780,'3-Productie normen'!A:O,VLOOKUP(L1780,'3-Productie normen'!$B$38:$C$48,2,FALSE),FALSE)))*J1780</f>
        <v>0</v>
      </c>
      <c r="Q1780" s="334">
        <f t="shared" si="87"/>
        <v>0</v>
      </c>
      <c r="R1780" s="335" t="str">
        <f>VLOOKUP(F1780,'3-Productie normen'!A:P,16,FALSE)</f>
        <v>B</v>
      </c>
      <c r="S1780" s="335"/>
      <c r="U1780" s="336">
        <f t="shared" si="88"/>
        <v>1162.8</v>
      </c>
    </row>
    <row r="1781" spans="1:21" ht="14.1" customHeight="1">
      <c r="A1781" s="75">
        <v>1781</v>
      </c>
      <c r="B1781" s="72" t="s">
        <v>51</v>
      </c>
      <c r="C1781" s="539" t="s">
        <v>199</v>
      </c>
      <c r="D1781" s="415" t="s">
        <v>2300</v>
      </c>
      <c r="E1781" s="72" t="s">
        <v>2301</v>
      </c>
      <c r="F1781" s="300" t="s">
        <v>92</v>
      </c>
      <c r="G1781" s="72" t="s">
        <v>2220</v>
      </c>
      <c r="H1781" s="482" t="s">
        <v>138</v>
      </c>
      <c r="I1781" s="537">
        <v>17.75</v>
      </c>
      <c r="J1781" s="526"/>
      <c r="K1781" s="333">
        <f t="shared" si="86"/>
        <v>200</v>
      </c>
      <c r="L1781" s="534">
        <v>200</v>
      </c>
      <c r="M1781" s="534"/>
      <c r="N1781" s="247" t="e">
        <f>IF(L1781="nio",0,IF(L1781&gt;0,L1781*I1781/P1781,0))*VLOOKUP(B1781,'2-Kosten per locatie'!$A$14:$C$31,3,FALSE)</f>
        <v>#DIV/0!</v>
      </c>
      <c r="O1781" s="247">
        <f>IF(M1781&gt;0,M1781*I1781/Q1781,0)*VLOOKUP(B1781,'2-Kosten per locatie'!$A$14:$C$31,3,FALSE)</f>
        <v>0</v>
      </c>
      <c r="P1781" s="334">
        <f>IF(L1781="nio",0,IF(L1781&gt;0,VLOOKUP(F1781,'3-Productie normen'!A:O,VLOOKUP(L1781,'3-Productie normen'!$B$38:$C$48,2,FALSE),FALSE)))*J1781</f>
        <v>0</v>
      </c>
      <c r="Q1781" s="334">
        <f t="shared" si="87"/>
        <v>0</v>
      </c>
      <c r="R1781" s="335" t="str">
        <f>VLOOKUP(F1781,'3-Productie normen'!A:P,16,FALSE)</f>
        <v>V</v>
      </c>
      <c r="S1781" s="335"/>
      <c r="U1781" s="336">
        <f t="shared" si="88"/>
        <v>3550</v>
      </c>
    </row>
    <row r="1782" spans="1:21" ht="14.1" customHeight="1">
      <c r="A1782" s="75">
        <v>1782</v>
      </c>
      <c r="B1782" s="72" t="s">
        <v>51</v>
      </c>
      <c r="C1782" s="539" t="s">
        <v>199</v>
      </c>
      <c r="D1782" s="415" t="s">
        <v>2302</v>
      </c>
      <c r="E1782" s="72" t="s">
        <v>2303</v>
      </c>
      <c r="F1782" s="72" t="s">
        <v>78</v>
      </c>
      <c r="G1782" s="72" t="s">
        <v>2268</v>
      </c>
      <c r="H1782" s="482" t="s">
        <v>196</v>
      </c>
      <c r="I1782" s="537">
        <v>53.9</v>
      </c>
      <c r="J1782" s="526"/>
      <c r="K1782" s="333">
        <f t="shared" si="86"/>
        <v>200</v>
      </c>
      <c r="L1782" s="534">
        <v>200</v>
      </c>
      <c r="M1782" s="534"/>
      <c r="N1782" s="247" t="e">
        <f>IF(L1782="nio",0,IF(L1782&gt;0,L1782*I1782/P1782,0))*VLOOKUP(B1782,'2-Kosten per locatie'!$A$14:$C$31,3,FALSE)</f>
        <v>#DIV/0!</v>
      </c>
      <c r="O1782" s="247">
        <f>IF(M1782&gt;0,M1782*I1782/Q1782,0)*VLOOKUP(B1782,'2-Kosten per locatie'!$A$14:$C$31,3,FALSE)</f>
        <v>0</v>
      </c>
      <c r="P1782" s="334">
        <f>IF(L1782="nio",0,IF(L1782&gt;0,VLOOKUP(F1782,'3-Productie normen'!A:O,VLOOKUP(L1782,'3-Productie normen'!$B$38:$C$48,2,FALSE),FALSE)))*J1782</f>
        <v>0</v>
      </c>
      <c r="Q1782" s="334">
        <f t="shared" si="87"/>
        <v>0</v>
      </c>
      <c r="R1782" s="335" t="str">
        <f>VLOOKUP(F1782,'3-Productie normen'!A:P,16,FALSE)</f>
        <v>V</v>
      </c>
      <c r="S1782" s="335"/>
      <c r="U1782" s="336">
        <f t="shared" si="88"/>
        <v>10780</v>
      </c>
    </row>
    <row r="1783" spans="1:21" ht="14.1" customHeight="1">
      <c r="A1783" s="75">
        <v>1783</v>
      </c>
      <c r="B1783" s="72" t="s">
        <v>51</v>
      </c>
      <c r="C1783" s="539" t="s">
        <v>199</v>
      </c>
      <c r="D1783" s="415" t="s">
        <v>2304</v>
      </c>
      <c r="E1783" s="72" t="s">
        <v>2305</v>
      </c>
      <c r="F1783" s="72" t="s">
        <v>99</v>
      </c>
      <c r="G1783" s="72" t="s">
        <v>2268</v>
      </c>
      <c r="H1783" s="482" t="s">
        <v>196</v>
      </c>
      <c r="I1783" s="537">
        <v>9.8000000000000007</v>
      </c>
      <c r="J1783" s="526"/>
      <c r="K1783" s="333">
        <f t="shared" si="86"/>
        <v>200</v>
      </c>
      <c r="L1783" s="534">
        <v>200</v>
      </c>
      <c r="M1783" s="534"/>
      <c r="N1783" s="247" t="e">
        <f>IF(L1783="nio",0,IF(L1783&gt;0,L1783*I1783/P1783,0))*VLOOKUP(B1783,'2-Kosten per locatie'!$A$14:$C$31,3,FALSE)</f>
        <v>#DIV/0!</v>
      </c>
      <c r="O1783" s="247">
        <f>IF(M1783&gt;0,M1783*I1783/Q1783,0)*VLOOKUP(B1783,'2-Kosten per locatie'!$A$14:$C$31,3,FALSE)</f>
        <v>0</v>
      </c>
      <c r="P1783" s="334">
        <f>IF(L1783="nio",0,IF(L1783&gt;0,VLOOKUP(F1783,'3-Productie normen'!A:O,VLOOKUP(L1783,'3-Productie normen'!$B$38:$C$48,2,FALSE),FALSE)))*J1783</f>
        <v>0</v>
      </c>
      <c r="Q1783" s="334">
        <f t="shared" si="87"/>
        <v>0</v>
      </c>
      <c r="R1783" s="335" t="str">
        <f>VLOOKUP(F1783,'3-Productie normen'!A:P,16,FALSE)</f>
        <v>B</v>
      </c>
      <c r="S1783" s="335"/>
      <c r="U1783" s="336">
        <f t="shared" si="88"/>
        <v>1960.0000000000002</v>
      </c>
    </row>
    <row r="1784" spans="1:21" ht="14.1" customHeight="1">
      <c r="A1784" s="75">
        <v>1784</v>
      </c>
      <c r="B1784" s="72" t="s">
        <v>51</v>
      </c>
      <c r="C1784" s="539" t="s">
        <v>199</v>
      </c>
      <c r="D1784" s="415" t="s">
        <v>2306</v>
      </c>
      <c r="E1784" s="72" t="s">
        <v>2307</v>
      </c>
      <c r="F1784" s="300" t="s">
        <v>88</v>
      </c>
      <c r="G1784" s="72" t="s">
        <v>2240</v>
      </c>
      <c r="H1784" s="482" t="s">
        <v>196</v>
      </c>
      <c r="I1784" s="537">
        <v>27.53</v>
      </c>
      <c r="J1784" s="526"/>
      <c r="K1784" s="333">
        <f t="shared" si="86"/>
        <v>200</v>
      </c>
      <c r="L1784" s="534">
        <v>200</v>
      </c>
      <c r="M1784" s="534"/>
      <c r="N1784" s="247" t="e">
        <f>IF(L1784="nio",0,IF(L1784&gt;0,L1784*I1784/P1784,0))*VLOOKUP(B1784,'2-Kosten per locatie'!$A$14:$C$31,3,FALSE)</f>
        <v>#DIV/0!</v>
      </c>
      <c r="O1784" s="247">
        <f>IF(M1784&gt;0,M1784*I1784/Q1784,0)*VLOOKUP(B1784,'2-Kosten per locatie'!$A$14:$C$31,3,FALSE)</f>
        <v>0</v>
      </c>
      <c r="P1784" s="334">
        <f>IF(L1784="nio",0,IF(L1784&gt;0,VLOOKUP(F1784,'3-Productie normen'!A:O,VLOOKUP(L1784,'3-Productie normen'!$B$38:$C$48,2,FALSE),FALSE)))*J1784</f>
        <v>0</v>
      </c>
      <c r="Q1784" s="334">
        <f t="shared" si="87"/>
        <v>0</v>
      </c>
      <c r="R1784" s="335" t="str">
        <f>VLOOKUP(F1784,'3-Productie normen'!A:P,16,FALSE)</f>
        <v>S</v>
      </c>
      <c r="S1784" s="335"/>
      <c r="U1784" s="336">
        <f t="shared" si="88"/>
        <v>5506</v>
      </c>
    </row>
    <row r="1785" spans="1:21" ht="14.1" customHeight="1">
      <c r="A1785" s="75">
        <v>1785</v>
      </c>
      <c r="B1785" s="72" t="s">
        <v>51</v>
      </c>
      <c r="C1785" s="539" t="s">
        <v>199</v>
      </c>
      <c r="D1785" s="415" t="s">
        <v>2308</v>
      </c>
      <c r="E1785" s="72" t="s">
        <v>1975</v>
      </c>
      <c r="F1785" s="300" t="s">
        <v>95</v>
      </c>
      <c r="G1785" s="72" t="s">
        <v>2240</v>
      </c>
      <c r="H1785" s="482" t="s">
        <v>187</v>
      </c>
      <c r="I1785" s="537">
        <v>1.7</v>
      </c>
      <c r="J1785" s="526"/>
      <c r="K1785" s="333">
        <f t="shared" si="86"/>
        <v>400</v>
      </c>
      <c r="L1785" s="534">
        <v>200</v>
      </c>
      <c r="M1785" s="534">
        <v>200</v>
      </c>
      <c r="N1785" s="247" t="e">
        <f>IF(L1785="nio",0,IF(L1785&gt;0,L1785*I1785/P1785,0))*VLOOKUP(B1785,'2-Kosten per locatie'!$A$14:$C$31,3,FALSE)</f>
        <v>#DIV/0!</v>
      </c>
      <c r="O1785" s="247" t="e">
        <f>IF(M1785&gt;0,M1785*I1785/Q1785,0)*VLOOKUP(B1785,'2-Kosten per locatie'!$A$14:$C$31,3,FALSE)</f>
        <v>#DIV/0!</v>
      </c>
      <c r="P1785" s="334">
        <f>IF(L1785="nio",0,IF(L1785&gt;0,VLOOKUP(F1785,'3-Productie normen'!A:O,VLOOKUP(L1785,'3-Productie normen'!$B$38:$C$48,2,FALSE),FALSE)))*J1785</f>
        <v>0</v>
      </c>
      <c r="Q1785" s="334">
        <f t="shared" si="87"/>
        <v>0</v>
      </c>
      <c r="R1785" s="335" t="str">
        <f>VLOOKUP(F1785,'3-Productie normen'!A:P,16,FALSE)</f>
        <v>S</v>
      </c>
      <c r="S1785" s="335"/>
      <c r="U1785" s="336">
        <f t="shared" si="88"/>
        <v>680</v>
      </c>
    </row>
    <row r="1786" spans="1:21" ht="14.1" customHeight="1">
      <c r="A1786" s="75">
        <v>1786</v>
      </c>
      <c r="B1786" s="72" t="s">
        <v>51</v>
      </c>
      <c r="C1786" s="539" t="s">
        <v>199</v>
      </c>
      <c r="D1786" s="415" t="s">
        <v>2309</v>
      </c>
      <c r="E1786" s="72" t="s">
        <v>2310</v>
      </c>
      <c r="F1786" s="300" t="s">
        <v>82</v>
      </c>
      <c r="G1786" s="72" t="s">
        <v>2240</v>
      </c>
      <c r="H1786" s="482" t="s">
        <v>196</v>
      </c>
      <c r="I1786" s="537">
        <v>1.7</v>
      </c>
      <c r="J1786" s="526"/>
      <c r="K1786" s="333">
        <f t="shared" si="86"/>
        <v>200</v>
      </c>
      <c r="L1786" s="534">
        <v>200</v>
      </c>
      <c r="M1786" s="534"/>
      <c r="N1786" s="247" t="e">
        <f>IF(L1786="nio",0,IF(L1786&gt;0,L1786*I1786/P1786,0))*VLOOKUP(B1786,'2-Kosten per locatie'!$A$14:$C$31,3,FALSE)</f>
        <v>#DIV/0!</v>
      </c>
      <c r="O1786" s="247">
        <f>IF(M1786&gt;0,M1786*I1786/Q1786,0)*VLOOKUP(B1786,'2-Kosten per locatie'!$A$14:$C$31,3,FALSE)</f>
        <v>0</v>
      </c>
      <c r="P1786" s="334">
        <f>IF(L1786="nio",0,IF(L1786&gt;0,VLOOKUP(F1786,'3-Productie normen'!A:O,VLOOKUP(L1786,'3-Productie normen'!$B$38:$C$48,2,FALSE),FALSE)))*J1786</f>
        <v>0</v>
      </c>
      <c r="Q1786" s="334">
        <f t="shared" si="87"/>
        <v>0</v>
      </c>
      <c r="R1786" s="335" t="str">
        <f>VLOOKUP(F1786,'3-Productie normen'!A:P,16,FALSE)</f>
        <v>S</v>
      </c>
      <c r="S1786" s="335"/>
      <c r="U1786" s="336">
        <f t="shared" si="88"/>
        <v>340</v>
      </c>
    </row>
    <row r="1787" spans="1:21" ht="14.1" customHeight="1">
      <c r="A1787" s="75">
        <v>1787</v>
      </c>
      <c r="B1787" s="72" t="s">
        <v>51</v>
      </c>
      <c r="C1787" s="539" t="s">
        <v>199</v>
      </c>
      <c r="D1787" s="415" t="s">
        <v>2311</v>
      </c>
      <c r="E1787" s="72" t="s">
        <v>2310</v>
      </c>
      <c r="F1787" s="300" t="s">
        <v>82</v>
      </c>
      <c r="G1787" s="72" t="s">
        <v>2240</v>
      </c>
      <c r="H1787" s="482" t="s">
        <v>196</v>
      </c>
      <c r="I1787" s="537">
        <v>1.7</v>
      </c>
      <c r="J1787" s="526"/>
      <c r="K1787" s="333">
        <f t="shared" si="86"/>
        <v>200</v>
      </c>
      <c r="L1787" s="534">
        <v>200</v>
      </c>
      <c r="M1787" s="534"/>
      <c r="N1787" s="247" t="e">
        <f>IF(L1787="nio",0,IF(L1787&gt;0,L1787*I1787/P1787,0))*VLOOKUP(B1787,'2-Kosten per locatie'!$A$14:$C$31,3,FALSE)</f>
        <v>#DIV/0!</v>
      </c>
      <c r="O1787" s="247">
        <f>IF(M1787&gt;0,M1787*I1787/Q1787,0)*VLOOKUP(B1787,'2-Kosten per locatie'!$A$14:$C$31,3,FALSE)</f>
        <v>0</v>
      </c>
      <c r="P1787" s="334">
        <f>IF(L1787="nio",0,IF(L1787&gt;0,VLOOKUP(F1787,'3-Productie normen'!A:O,VLOOKUP(L1787,'3-Productie normen'!$B$38:$C$48,2,FALSE),FALSE)))*J1787</f>
        <v>0</v>
      </c>
      <c r="Q1787" s="334">
        <f t="shared" si="87"/>
        <v>0</v>
      </c>
      <c r="R1787" s="335" t="str">
        <f>VLOOKUP(F1787,'3-Productie normen'!A:P,16,FALSE)</f>
        <v>S</v>
      </c>
      <c r="S1787" s="335"/>
      <c r="U1787" s="336">
        <f t="shared" si="88"/>
        <v>340</v>
      </c>
    </row>
    <row r="1788" spans="1:21" ht="14.1" customHeight="1">
      <c r="A1788" s="75">
        <v>1788</v>
      </c>
      <c r="B1788" s="72" t="s">
        <v>51</v>
      </c>
      <c r="C1788" s="539" t="s">
        <v>199</v>
      </c>
      <c r="D1788" s="415" t="s">
        <v>2312</v>
      </c>
      <c r="E1788" s="72" t="s">
        <v>2305</v>
      </c>
      <c r="F1788" s="72" t="s">
        <v>99</v>
      </c>
      <c r="G1788" s="72" t="s">
        <v>2268</v>
      </c>
      <c r="H1788" s="482" t="s">
        <v>196</v>
      </c>
      <c r="I1788" s="537">
        <v>9.5500000000000007</v>
      </c>
      <c r="J1788" s="526"/>
      <c r="K1788" s="333">
        <f t="shared" si="86"/>
        <v>200</v>
      </c>
      <c r="L1788" s="534">
        <v>200</v>
      </c>
      <c r="M1788" s="534"/>
      <c r="N1788" s="247" t="e">
        <f>IF(L1788="nio",0,IF(L1788&gt;0,L1788*I1788/P1788,0))*VLOOKUP(B1788,'2-Kosten per locatie'!$A$14:$C$31,3,FALSE)</f>
        <v>#DIV/0!</v>
      </c>
      <c r="O1788" s="247">
        <f>IF(M1788&gt;0,M1788*I1788/Q1788,0)*VLOOKUP(B1788,'2-Kosten per locatie'!$A$14:$C$31,3,FALSE)</f>
        <v>0</v>
      </c>
      <c r="P1788" s="334">
        <f>IF(L1788="nio",0,IF(L1788&gt;0,VLOOKUP(F1788,'3-Productie normen'!A:O,VLOOKUP(L1788,'3-Productie normen'!$B$38:$C$48,2,FALSE),FALSE)))*J1788</f>
        <v>0</v>
      </c>
      <c r="Q1788" s="334">
        <f t="shared" si="87"/>
        <v>0</v>
      </c>
      <c r="R1788" s="335" t="str">
        <f>VLOOKUP(F1788,'3-Productie normen'!A:P,16,FALSE)</f>
        <v>B</v>
      </c>
      <c r="S1788" s="335"/>
      <c r="U1788" s="336">
        <f t="shared" si="88"/>
        <v>1910.0000000000002</v>
      </c>
    </row>
    <row r="1789" spans="1:21" ht="14.1" customHeight="1">
      <c r="A1789" s="75">
        <v>1789</v>
      </c>
      <c r="B1789" s="72" t="s">
        <v>51</v>
      </c>
      <c r="C1789" s="539" t="s">
        <v>199</v>
      </c>
      <c r="D1789" s="415" t="s">
        <v>2313</v>
      </c>
      <c r="E1789" s="72" t="s">
        <v>2314</v>
      </c>
      <c r="F1789" s="300" t="s">
        <v>88</v>
      </c>
      <c r="G1789" s="72" t="s">
        <v>2240</v>
      </c>
      <c r="H1789" s="482" t="s">
        <v>196</v>
      </c>
      <c r="I1789" s="537">
        <v>25.4</v>
      </c>
      <c r="J1789" s="526"/>
      <c r="K1789" s="333">
        <f t="shared" si="86"/>
        <v>200</v>
      </c>
      <c r="L1789" s="534">
        <v>200</v>
      </c>
      <c r="M1789" s="534"/>
      <c r="N1789" s="247" t="e">
        <f>IF(L1789="nio",0,IF(L1789&gt;0,L1789*I1789/P1789,0))*VLOOKUP(B1789,'2-Kosten per locatie'!$A$14:$C$31,3,FALSE)</f>
        <v>#DIV/0!</v>
      </c>
      <c r="O1789" s="247">
        <f>IF(M1789&gt;0,M1789*I1789/Q1789,0)*VLOOKUP(B1789,'2-Kosten per locatie'!$A$14:$C$31,3,FALSE)</f>
        <v>0</v>
      </c>
      <c r="P1789" s="334">
        <f>IF(L1789="nio",0,IF(L1789&gt;0,VLOOKUP(F1789,'3-Productie normen'!A:O,VLOOKUP(L1789,'3-Productie normen'!$B$38:$C$48,2,FALSE),FALSE)))*J1789</f>
        <v>0</v>
      </c>
      <c r="Q1789" s="334">
        <f t="shared" si="87"/>
        <v>0</v>
      </c>
      <c r="R1789" s="335" t="str">
        <f>VLOOKUP(F1789,'3-Productie normen'!A:P,16,FALSE)</f>
        <v>S</v>
      </c>
      <c r="S1789" s="335"/>
      <c r="U1789" s="336">
        <f t="shared" si="88"/>
        <v>5080</v>
      </c>
    </row>
    <row r="1790" spans="1:21" ht="14.1" customHeight="1">
      <c r="A1790" s="75">
        <v>1790</v>
      </c>
      <c r="B1790" s="72" t="s">
        <v>51</v>
      </c>
      <c r="C1790" s="539" t="s">
        <v>199</v>
      </c>
      <c r="D1790" s="415" t="s">
        <v>2315</v>
      </c>
      <c r="E1790" s="72" t="s">
        <v>856</v>
      </c>
      <c r="F1790" s="300" t="s">
        <v>95</v>
      </c>
      <c r="G1790" s="72" t="s">
        <v>2240</v>
      </c>
      <c r="H1790" s="482" t="s">
        <v>187</v>
      </c>
      <c r="I1790" s="537">
        <v>1.7</v>
      </c>
      <c r="J1790" s="526"/>
      <c r="K1790" s="333">
        <f t="shared" si="86"/>
        <v>400</v>
      </c>
      <c r="L1790" s="534">
        <v>200</v>
      </c>
      <c r="M1790" s="534">
        <v>200</v>
      </c>
      <c r="N1790" s="247" t="e">
        <f>IF(L1790="nio",0,IF(L1790&gt;0,L1790*I1790/P1790,0))*VLOOKUP(B1790,'2-Kosten per locatie'!$A$14:$C$31,3,FALSE)</f>
        <v>#DIV/0!</v>
      </c>
      <c r="O1790" s="247" t="e">
        <f>IF(M1790&gt;0,M1790*I1790/Q1790,0)*VLOOKUP(B1790,'2-Kosten per locatie'!$A$14:$C$31,3,FALSE)</f>
        <v>#DIV/0!</v>
      </c>
      <c r="P1790" s="334">
        <f>IF(L1790="nio",0,IF(L1790&gt;0,VLOOKUP(F1790,'3-Productie normen'!A:O,VLOOKUP(L1790,'3-Productie normen'!$B$38:$C$48,2,FALSE),FALSE)))*J1790</f>
        <v>0</v>
      </c>
      <c r="Q1790" s="334">
        <f t="shared" si="87"/>
        <v>0</v>
      </c>
      <c r="R1790" s="335" t="str">
        <f>VLOOKUP(F1790,'3-Productie normen'!A:P,16,FALSE)</f>
        <v>S</v>
      </c>
      <c r="S1790" s="335"/>
      <c r="U1790" s="336">
        <f t="shared" si="88"/>
        <v>680</v>
      </c>
    </row>
    <row r="1791" spans="1:21" ht="14.1" customHeight="1">
      <c r="A1791" s="75">
        <v>1791</v>
      </c>
      <c r="B1791" s="72" t="s">
        <v>51</v>
      </c>
      <c r="C1791" s="539" t="s">
        <v>199</v>
      </c>
      <c r="D1791" s="415" t="s">
        <v>2316</v>
      </c>
      <c r="E1791" s="72" t="s">
        <v>2317</v>
      </c>
      <c r="F1791" s="300" t="s">
        <v>82</v>
      </c>
      <c r="G1791" s="72" t="s">
        <v>2240</v>
      </c>
      <c r="H1791" s="482" t="s">
        <v>196</v>
      </c>
      <c r="I1791" s="537">
        <v>1.7</v>
      </c>
      <c r="J1791" s="526"/>
      <c r="K1791" s="333">
        <f t="shared" si="86"/>
        <v>200</v>
      </c>
      <c r="L1791" s="534">
        <v>200</v>
      </c>
      <c r="M1791" s="534"/>
      <c r="N1791" s="247" t="e">
        <f>IF(L1791="nio",0,IF(L1791&gt;0,L1791*I1791/P1791,0))*VLOOKUP(B1791,'2-Kosten per locatie'!$A$14:$C$31,3,FALSE)</f>
        <v>#DIV/0!</v>
      </c>
      <c r="O1791" s="247">
        <f>IF(M1791&gt;0,M1791*I1791/Q1791,0)*VLOOKUP(B1791,'2-Kosten per locatie'!$A$14:$C$31,3,FALSE)</f>
        <v>0</v>
      </c>
      <c r="P1791" s="334">
        <f>IF(L1791="nio",0,IF(L1791&gt;0,VLOOKUP(F1791,'3-Productie normen'!A:O,VLOOKUP(L1791,'3-Productie normen'!$B$38:$C$48,2,FALSE),FALSE)))*J1791</f>
        <v>0</v>
      </c>
      <c r="Q1791" s="334">
        <f t="shared" si="87"/>
        <v>0</v>
      </c>
      <c r="R1791" s="335" t="str">
        <f>VLOOKUP(F1791,'3-Productie normen'!A:P,16,FALSE)</f>
        <v>S</v>
      </c>
      <c r="S1791" s="335"/>
      <c r="U1791" s="336">
        <f t="shared" si="88"/>
        <v>340</v>
      </c>
    </row>
    <row r="1792" spans="1:21" ht="14.1" customHeight="1">
      <c r="A1792" s="75">
        <v>1792</v>
      </c>
      <c r="B1792" s="72" t="s">
        <v>51</v>
      </c>
      <c r="C1792" s="539" t="s">
        <v>199</v>
      </c>
      <c r="D1792" s="415" t="s">
        <v>2318</v>
      </c>
      <c r="E1792" s="72" t="s">
        <v>2317</v>
      </c>
      <c r="F1792" s="300" t="s">
        <v>82</v>
      </c>
      <c r="G1792" s="72" t="s">
        <v>2240</v>
      </c>
      <c r="H1792" s="482" t="s">
        <v>196</v>
      </c>
      <c r="I1792" s="537">
        <v>1.7</v>
      </c>
      <c r="J1792" s="526"/>
      <c r="K1792" s="333">
        <f t="shared" si="86"/>
        <v>200</v>
      </c>
      <c r="L1792" s="534">
        <v>200</v>
      </c>
      <c r="M1792" s="534"/>
      <c r="N1792" s="247" t="e">
        <f>IF(L1792="nio",0,IF(L1792&gt;0,L1792*I1792/P1792,0))*VLOOKUP(B1792,'2-Kosten per locatie'!$A$14:$C$31,3,FALSE)</f>
        <v>#DIV/0!</v>
      </c>
      <c r="O1792" s="247">
        <f>IF(M1792&gt;0,M1792*I1792/Q1792,0)*VLOOKUP(B1792,'2-Kosten per locatie'!$A$14:$C$31,3,FALSE)</f>
        <v>0</v>
      </c>
      <c r="P1792" s="334">
        <f>IF(L1792="nio",0,IF(L1792&gt;0,VLOOKUP(F1792,'3-Productie normen'!A:O,VLOOKUP(L1792,'3-Productie normen'!$B$38:$C$48,2,FALSE),FALSE)))*J1792</f>
        <v>0</v>
      </c>
      <c r="Q1792" s="334">
        <f t="shared" si="87"/>
        <v>0</v>
      </c>
      <c r="R1792" s="335" t="str">
        <f>VLOOKUP(F1792,'3-Productie normen'!A:P,16,FALSE)</f>
        <v>S</v>
      </c>
      <c r="S1792" s="335"/>
      <c r="U1792" s="336">
        <f t="shared" si="88"/>
        <v>340</v>
      </c>
    </row>
    <row r="1793" spans="1:21" ht="14.1" customHeight="1">
      <c r="A1793" s="75">
        <v>1793</v>
      </c>
      <c r="B1793" s="72" t="s">
        <v>51</v>
      </c>
      <c r="C1793" s="539" t="s">
        <v>199</v>
      </c>
      <c r="D1793" s="415" t="s">
        <v>2319</v>
      </c>
      <c r="E1793" s="72" t="s">
        <v>2320</v>
      </c>
      <c r="F1793" s="72" t="s">
        <v>89</v>
      </c>
      <c r="G1793" s="72" t="s">
        <v>2268</v>
      </c>
      <c r="H1793" s="482" t="s">
        <v>196</v>
      </c>
      <c r="I1793" s="537">
        <v>17.64</v>
      </c>
      <c r="J1793" s="526"/>
      <c r="K1793" s="333">
        <f t="shared" ref="K1793:K1856" si="89">SUM(L1793:M1793)</f>
        <v>200</v>
      </c>
      <c r="L1793" s="534">
        <v>200</v>
      </c>
      <c r="M1793" s="534"/>
      <c r="N1793" s="247" t="e">
        <f>IF(L1793="nio",0,IF(L1793&gt;0,L1793*I1793/P1793,0))*VLOOKUP(B1793,'2-Kosten per locatie'!$A$14:$C$31,3,FALSE)</f>
        <v>#DIV/0!</v>
      </c>
      <c r="O1793" s="247">
        <f>IF(M1793&gt;0,M1793*I1793/Q1793,0)*VLOOKUP(B1793,'2-Kosten per locatie'!$A$14:$C$31,3,FALSE)</f>
        <v>0</v>
      </c>
      <c r="P1793" s="334">
        <f>IF(L1793="nio",0,IF(L1793&gt;0,VLOOKUP(F1793,'3-Productie normen'!A:O,VLOOKUP(L1793,'3-Productie normen'!$B$38:$C$48,2,FALSE),FALSE)))*J1793</f>
        <v>0</v>
      </c>
      <c r="Q1793" s="334">
        <f t="shared" si="87"/>
        <v>0</v>
      </c>
      <c r="R1793" s="335" t="str">
        <f>VLOOKUP(F1793,'3-Productie normen'!A:P,16,FALSE)</f>
        <v>L</v>
      </c>
      <c r="S1793" s="335"/>
      <c r="U1793" s="336">
        <f t="shared" si="88"/>
        <v>3528</v>
      </c>
    </row>
    <row r="1794" spans="1:21" ht="14.1" customHeight="1">
      <c r="A1794" s="75">
        <v>1794</v>
      </c>
      <c r="B1794" s="72" t="s">
        <v>51</v>
      </c>
      <c r="C1794" s="539" t="s">
        <v>199</v>
      </c>
      <c r="D1794" s="415" t="s">
        <v>2321</v>
      </c>
      <c r="E1794" s="72" t="s">
        <v>632</v>
      </c>
      <c r="F1794" s="300" t="s">
        <v>86</v>
      </c>
      <c r="G1794" s="72" t="s">
        <v>2268</v>
      </c>
      <c r="H1794" s="482" t="s">
        <v>196</v>
      </c>
      <c r="I1794" s="537">
        <v>61.5</v>
      </c>
      <c r="J1794" s="526"/>
      <c r="K1794" s="333">
        <f t="shared" si="89"/>
        <v>200</v>
      </c>
      <c r="L1794" s="534">
        <v>200</v>
      </c>
      <c r="M1794" s="534"/>
      <c r="N1794" s="247" t="e">
        <f>IF(L1794="nio",0,IF(L1794&gt;0,L1794*I1794/P1794,0))*VLOOKUP(B1794,'2-Kosten per locatie'!$A$14:$C$31,3,FALSE)</f>
        <v>#DIV/0!</v>
      </c>
      <c r="O1794" s="247">
        <f>IF(M1794&gt;0,M1794*I1794/Q1794,0)*VLOOKUP(B1794,'2-Kosten per locatie'!$A$14:$C$31,3,FALSE)</f>
        <v>0</v>
      </c>
      <c r="P1794" s="334">
        <f>IF(L1794="nio",0,IF(L1794&gt;0,VLOOKUP(F1794,'3-Productie normen'!A:O,VLOOKUP(L1794,'3-Productie normen'!$B$38:$C$48,2,FALSE),FALSE)))*J1794</f>
        <v>0</v>
      </c>
      <c r="Q1794" s="334">
        <f t="shared" si="87"/>
        <v>0</v>
      </c>
      <c r="R1794" s="335" t="str">
        <f>VLOOKUP(F1794,'3-Productie normen'!A:P,16,FALSE)</f>
        <v>V</v>
      </c>
      <c r="S1794" s="335"/>
      <c r="U1794" s="336">
        <f t="shared" si="88"/>
        <v>12300</v>
      </c>
    </row>
    <row r="1795" spans="1:21" ht="14.1" customHeight="1">
      <c r="A1795" s="75">
        <v>1795</v>
      </c>
      <c r="B1795" s="72" t="s">
        <v>51</v>
      </c>
      <c r="C1795" s="539" t="s">
        <v>199</v>
      </c>
      <c r="D1795" s="415" t="s">
        <v>2322</v>
      </c>
      <c r="E1795" s="72" t="s">
        <v>2323</v>
      </c>
      <c r="F1795" s="300" t="s">
        <v>95</v>
      </c>
      <c r="G1795" s="72" t="s">
        <v>2240</v>
      </c>
      <c r="H1795" s="482" t="s">
        <v>187</v>
      </c>
      <c r="I1795" s="537">
        <v>2</v>
      </c>
      <c r="J1795" s="526"/>
      <c r="K1795" s="333">
        <f t="shared" si="89"/>
        <v>400</v>
      </c>
      <c r="L1795" s="534">
        <v>200</v>
      </c>
      <c r="M1795" s="534">
        <v>200</v>
      </c>
      <c r="N1795" s="247" t="e">
        <f>IF(L1795="nio",0,IF(L1795&gt;0,L1795*I1795/P1795,0))*VLOOKUP(B1795,'2-Kosten per locatie'!$A$14:$C$31,3,FALSE)</f>
        <v>#DIV/0!</v>
      </c>
      <c r="O1795" s="247" t="e">
        <f>IF(M1795&gt;0,M1795*I1795/Q1795,0)*VLOOKUP(B1795,'2-Kosten per locatie'!$A$14:$C$31,3,FALSE)</f>
        <v>#DIV/0!</v>
      </c>
      <c r="P1795" s="334">
        <f>IF(L1795="nio",0,IF(L1795&gt;0,VLOOKUP(F1795,'3-Productie normen'!A:O,VLOOKUP(L1795,'3-Productie normen'!$B$38:$C$48,2,FALSE),FALSE)))*J1795</f>
        <v>0</v>
      </c>
      <c r="Q1795" s="334">
        <f t="shared" si="87"/>
        <v>0</v>
      </c>
      <c r="R1795" s="335" t="str">
        <f>VLOOKUP(F1795,'3-Productie normen'!A:P,16,FALSE)</f>
        <v>S</v>
      </c>
      <c r="S1795" s="335"/>
      <c r="U1795" s="336">
        <f t="shared" si="88"/>
        <v>800</v>
      </c>
    </row>
    <row r="1796" spans="1:21" ht="14.1" customHeight="1">
      <c r="A1796" s="75">
        <v>1796</v>
      </c>
      <c r="B1796" s="72" t="s">
        <v>51</v>
      </c>
      <c r="C1796" s="539" t="s">
        <v>199</v>
      </c>
      <c r="D1796" s="415" t="s">
        <v>2324</v>
      </c>
      <c r="E1796" s="72" t="s">
        <v>1975</v>
      </c>
      <c r="F1796" s="300" t="s">
        <v>95</v>
      </c>
      <c r="G1796" s="72" t="s">
        <v>2240</v>
      </c>
      <c r="H1796" s="482" t="s">
        <v>187</v>
      </c>
      <c r="I1796" s="537">
        <v>1.9</v>
      </c>
      <c r="J1796" s="526"/>
      <c r="K1796" s="333">
        <f t="shared" si="89"/>
        <v>400</v>
      </c>
      <c r="L1796" s="534">
        <v>200</v>
      </c>
      <c r="M1796" s="534">
        <v>200</v>
      </c>
      <c r="N1796" s="247" t="e">
        <f>IF(L1796="nio",0,IF(L1796&gt;0,L1796*I1796/P1796,0))*VLOOKUP(B1796,'2-Kosten per locatie'!$A$14:$C$31,3,FALSE)</f>
        <v>#DIV/0!</v>
      </c>
      <c r="O1796" s="247" t="e">
        <f>IF(M1796&gt;0,M1796*I1796/Q1796,0)*VLOOKUP(B1796,'2-Kosten per locatie'!$A$14:$C$31,3,FALSE)</f>
        <v>#DIV/0!</v>
      </c>
      <c r="P1796" s="334">
        <f>IF(L1796="nio",0,IF(L1796&gt;0,VLOOKUP(F1796,'3-Productie normen'!A:O,VLOOKUP(L1796,'3-Productie normen'!$B$38:$C$48,2,FALSE),FALSE)))*J1796</f>
        <v>0</v>
      </c>
      <c r="Q1796" s="334">
        <f t="shared" si="87"/>
        <v>0</v>
      </c>
      <c r="R1796" s="335" t="str">
        <f>VLOOKUP(F1796,'3-Productie normen'!A:P,16,FALSE)</f>
        <v>S</v>
      </c>
      <c r="S1796" s="335"/>
      <c r="U1796" s="336">
        <f t="shared" si="88"/>
        <v>760</v>
      </c>
    </row>
    <row r="1797" spans="1:21" ht="14.1" customHeight="1">
      <c r="A1797" s="75">
        <v>1797</v>
      </c>
      <c r="B1797" s="72" t="s">
        <v>51</v>
      </c>
      <c r="C1797" s="539" t="s">
        <v>199</v>
      </c>
      <c r="D1797" s="415" t="s">
        <v>2325</v>
      </c>
      <c r="E1797" s="72" t="s">
        <v>2323</v>
      </c>
      <c r="F1797" s="300" t="s">
        <v>95</v>
      </c>
      <c r="G1797" s="72" t="s">
        <v>2240</v>
      </c>
      <c r="H1797" s="482" t="s">
        <v>187</v>
      </c>
      <c r="I1797" s="537">
        <v>1.5</v>
      </c>
      <c r="J1797" s="526"/>
      <c r="K1797" s="333">
        <f t="shared" si="89"/>
        <v>400</v>
      </c>
      <c r="L1797" s="534">
        <v>200</v>
      </c>
      <c r="M1797" s="534">
        <v>200</v>
      </c>
      <c r="N1797" s="247" t="e">
        <f>IF(L1797="nio",0,IF(L1797&gt;0,L1797*I1797/P1797,0))*VLOOKUP(B1797,'2-Kosten per locatie'!$A$14:$C$31,3,FALSE)</f>
        <v>#DIV/0!</v>
      </c>
      <c r="O1797" s="247" t="e">
        <f>IF(M1797&gt;0,M1797*I1797/Q1797,0)*VLOOKUP(B1797,'2-Kosten per locatie'!$A$14:$C$31,3,FALSE)</f>
        <v>#DIV/0!</v>
      </c>
      <c r="P1797" s="334">
        <f>IF(L1797="nio",0,IF(L1797&gt;0,VLOOKUP(F1797,'3-Productie normen'!A:O,VLOOKUP(L1797,'3-Productie normen'!$B$38:$C$48,2,FALSE),FALSE)))*J1797</f>
        <v>0</v>
      </c>
      <c r="Q1797" s="334">
        <f t="shared" si="87"/>
        <v>0</v>
      </c>
      <c r="R1797" s="335" t="str">
        <f>VLOOKUP(F1797,'3-Productie normen'!A:P,16,FALSE)</f>
        <v>S</v>
      </c>
      <c r="S1797" s="335"/>
      <c r="U1797" s="336">
        <f t="shared" si="88"/>
        <v>600</v>
      </c>
    </row>
    <row r="1798" spans="1:21" ht="14.1" customHeight="1">
      <c r="A1798" s="75">
        <v>1798</v>
      </c>
      <c r="B1798" s="72" t="s">
        <v>51</v>
      </c>
      <c r="C1798" s="539" t="s">
        <v>199</v>
      </c>
      <c r="D1798" s="415" t="s">
        <v>2326</v>
      </c>
      <c r="E1798" s="72" t="s">
        <v>1975</v>
      </c>
      <c r="F1798" s="300" t="s">
        <v>95</v>
      </c>
      <c r="G1798" s="72" t="s">
        <v>2240</v>
      </c>
      <c r="H1798" s="482" t="s">
        <v>187</v>
      </c>
      <c r="I1798" s="537">
        <v>1.7</v>
      </c>
      <c r="J1798" s="526"/>
      <c r="K1798" s="333">
        <f t="shared" si="89"/>
        <v>400</v>
      </c>
      <c r="L1798" s="534">
        <v>200</v>
      </c>
      <c r="M1798" s="534">
        <v>200</v>
      </c>
      <c r="N1798" s="247" t="e">
        <f>IF(L1798="nio",0,IF(L1798&gt;0,L1798*I1798/P1798,0))*VLOOKUP(B1798,'2-Kosten per locatie'!$A$14:$C$31,3,FALSE)</f>
        <v>#DIV/0!</v>
      </c>
      <c r="O1798" s="247" t="e">
        <f>IF(M1798&gt;0,M1798*I1798/Q1798,0)*VLOOKUP(B1798,'2-Kosten per locatie'!$A$14:$C$31,3,FALSE)</f>
        <v>#DIV/0!</v>
      </c>
      <c r="P1798" s="334">
        <f>IF(L1798="nio",0,IF(L1798&gt;0,VLOOKUP(F1798,'3-Productie normen'!A:O,VLOOKUP(L1798,'3-Productie normen'!$B$38:$C$48,2,FALSE),FALSE)))*J1798</f>
        <v>0</v>
      </c>
      <c r="Q1798" s="334">
        <f t="shared" si="87"/>
        <v>0</v>
      </c>
      <c r="R1798" s="335" t="str">
        <f>VLOOKUP(F1798,'3-Productie normen'!A:P,16,FALSE)</f>
        <v>S</v>
      </c>
      <c r="S1798" s="335"/>
      <c r="U1798" s="336">
        <f t="shared" si="88"/>
        <v>680</v>
      </c>
    </row>
    <row r="1799" spans="1:21" ht="14.1" customHeight="1">
      <c r="A1799" s="75">
        <v>1799</v>
      </c>
      <c r="B1799" s="72" t="s">
        <v>51</v>
      </c>
      <c r="C1799" s="539" t="s">
        <v>199</v>
      </c>
      <c r="D1799" s="415" t="s">
        <v>2327</v>
      </c>
      <c r="E1799" s="72" t="s">
        <v>2323</v>
      </c>
      <c r="F1799" s="300" t="s">
        <v>95</v>
      </c>
      <c r="G1799" s="72" t="s">
        <v>2240</v>
      </c>
      <c r="H1799" s="482" t="s">
        <v>187</v>
      </c>
      <c r="I1799" s="537">
        <v>1.5</v>
      </c>
      <c r="J1799" s="526"/>
      <c r="K1799" s="333">
        <f t="shared" si="89"/>
        <v>400</v>
      </c>
      <c r="L1799" s="534">
        <v>200</v>
      </c>
      <c r="M1799" s="534">
        <v>200</v>
      </c>
      <c r="N1799" s="247" t="e">
        <f>IF(L1799="nio",0,IF(L1799&gt;0,L1799*I1799/P1799,0))*VLOOKUP(B1799,'2-Kosten per locatie'!$A$14:$C$31,3,FALSE)</f>
        <v>#DIV/0!</v>
      </c>
      <c r="O1799" s="247" t="e">
        <f>IF(M1799&gt;0,M1799*I1799/Q1799,0)*VLOOKUP(B1799,'2-Kosten per locatie'!$A$14:$C$31,3,FALSE)</f>
        <v>#DIV/0!</v>
      </c>
      <c r="P1799" s="334">
        <f>IF(L1799="nio",0,IF(L1799&gt;0,VLOOKUP(F1799,'3-Productie normen'!A:O,VLOOKUP(L1799,'3-Productie normen'!$B$38:$C$48,2,FALSE),FALSE)))*J1799</f>
        <v>0</v>
      </c>
      <c r="Q1799" s="334">
        <f t="shared" si="87"/>
        <v>0</v>
      </c>
      <c r="R1799" s="335" t="str">
        <f>VLOOKUP(F1799,'3-Productie normen'!A:P,16,FALSE)</f>
        <v>S</v>
      </c>
      <c r="S1799" s="335"/>
      <c r="U1799" s="336">
        <f t="shared" si="88"/>
        <v>600</v>
      </c>
    </row>
    <row r="1800" spans="1:21" ht="14.1" customHeight="1">
      <c r="A1800" s="75">
        <v>1800</v>
      </c>
      <c r="B1800" s="72" t="s">
        <v>51</v>
      </c>
      <c r="C1800" s="539" t="s">
        <v>199</v>
      </c>
      <c r="D1800" s="415" t="s">
        <v>2328</v>
      </c>
      <c r="E1800" s="72" t="s">
        <v>856</v>
      </c>
      <c r="F1800" s="300" t="s">
        <v>95</v>
      </c>
      <c r="G1800" s="72" t="s">
        <v>2240</v>
      </c>
      <c r="H1800" s="482" t="s">
        <v>187</v>
      </c>
      <c r="I1800" s="537">
        <v>1.7</v>
      </c>
      <c r="J1800" s="526"/>
      <c r="K1800" s="333">
        <f t="shared" si="89"/>
        <v>400</v>
      </c>
      <c r="L1800" s="534">
        <v>200</v>
      </c>
      <c r="M1800" s="534">
        <v>200</v>
      </c>
      <c r="N1800" s="247" t="e">
        <f>IF(L1800="nio",0,IF(L1800&gt;0,L1800*I1800/P1800,0))*VLOOKUP(B1800,'2-Kosten per locatie'!$A$14:$C$31,3,FALSE)</f>
        <v>#DIV/0!</v>
      </c>
      <c r="O1800" s="247" t="e">
        <f>IF(M1800&gt;0,M1800*I1800/Q1800,0)*VLOOKUP(B1800,'2-Kosten per locatie'!$A$14:$C$31,3,FALSE)</f>
        <v>#DIV/0!</v>
      </c>
      <c r="P1800" s="334">
        <f>IF(L1800="nio",0,IF(L1800&gt;0,VLOOKUP(F1800,'3-Productie normen'!A:O,VLOOKUP(L1800,'3-Productie normen'!$B$38:$C$48,2,FALSE),FALSE)))*J1800</f>
        <v>0</v>
      </c>
      <c r="Q1800" s="334">
        <f t="shared" si="87"/>
        <v>0</v>
      </c>
      <c r="R1800" s="335" t="str">
        <f>VLOOKUP(F1800,'3-Productie normen'!A:P,16,FALSE)</f>
        <v>S</v>
      </c>
      <c r="S1800" s="335"/>
      <c r="U1800" s="336">
        <f t="shared" si="88"/>
        <v>680</v>
      </c>
    </row>
    <row r="1801" spans="1:21" ht="14.1" customHeight="1">
      <c r="A1801" s="75">
        <v>1801</v>
      </c>
      <c r="B1801" s="72" t="s">
        <v>51</v>
      </c>
      <c r="C1801" s="539" t="s">
        <v>199</v>
      </c>
      <c r="D1801" s="415" t="s">
        <v>2329</v>
      </c>
      <c r="E1801" s="72" t="s">
        <v>2330</v>
      </c>
      <c r="F1801" s="300" t="s">
        <v>86</v>
      </c>
      <c r="G1801" s="72" t="s">
        <v>2268</v>
      </c>
      <c r="H1801" s="482" t="s">
        <v>196</v>
      </c>
      <c r="I1801" s="537">
        <v>13.43</v>
      </c>
      <c r="J1801" s="526"/>
      <c r="K1801" s="333">
        <f t="shared" si="89"/>
        <v>200</v>
      </c>
      <c r="L1801" s="534">
        <v>200</v>
      </c>
      <c r="M1801" s="534"/>
      <c r="N1801" s="247" t="e">
        <f>IF(L1801="nio",0,IF(L1801&gt;0,L1801*I1801/P1801,0))*VLOOKUP(B1801,'2-Kosten per locatie'!$A$14:$C$31,3,FALSE)</f>
        <v>#DIV/0!</v>
      </c>
      <c r="O1801" s="247">
        <f>IF(M1801&gt;0,M1801*I1801/Q1801,0)*VLOOKUP(B1801,'2-Kosten per locatie'!$A$14:$C$31,3,FALSE)</f>
        <v>0</v>
      </c>
      <c r="P1801" s="334">
        <f>IF(L1801="nio",0,IF(L1801&gt;0,VLOOKUP(F1801,'3-Productie normen'!A:O,VLOOKUP(L1801,'3-Productie normen'!$B$38:$C$48,2,FALSE),FALSE)))*J1801</f>
        <v>0</v>
      </c>
      <c r="Q1801" s="334">
        <f t="shared" si="87"/>
        <v>0</v>
      </c>
      <c r="R1801" s="335" t="str">
        <f>VLOOKUP(F1801,'3-Productie normen'!A:P,16,FALSE)</f>
        <v>V</v>
      </c>
      <c r="S1801" s="335"/>
      <c r="U1801" s="336">
        <f t="shared" si="88"/>
        <v>2686</v>
      </c>
    </row>
    <row r="1802" spans="1:21" ht="14.1" customHeight="1">
      <c r="A1802" s="75">
        <v>1802</v>
      </c>
      <c r="B1802" s="72" t="s">
        <v>51</v>
      </c>
      <c r="C1802" s="539" t="s">
        <v>199</v>
      </c>
      <c r="D1802" s="415" t="s">
        <v>2331</v>
      </c>
      <c r="E1802" s="72" t="s">
        <v>2332</v>
      </c>
      <c r="F1802" s="72" t="s">
        <v>89</v>
      </c>
      <c r="G1802" s="72" t="s">
        <v>2268</v>
      </c>
      <c r="H1802" s="482" t="s">
        <v>196</v>
      </c>
      <c r="I1802" s="537">
        <v>17.010000000000002</v>
      </c>
      <c r="J1802" s="526"/>
      <c r="K1802" s="333">
        <f t="shared" si="89"/>
        <v>200</v>
      </c>
      <c r="L1802" s="534">
        <v>200</v>
      </c>
      <c r="M1802" s="534"/>
      <c r="N1802" s="247" t="e">
        <f>IF(L1802="nio",0,IF(L1802&gt;0,L1802*I1802/P1802,0))*VLOOKUP(B1802,'2-Kosten per locatie'!$A$14:$C$31,3,FALSE)</f>
        <v>#DIV/0!</v>
      </c>
      <c r="O1802" s="247">
        <f>IF(M1802&gt;0,M1802*I1802/Q1802,0)*VLOOKUP(B1802,'2-Kosten per locatie'!$A$14:$C$31,3,FALSE)</f>
        <v>0</v>
      </c>
      <c r="P1802" s="334">
        <f>IF(L1802="nio",0,IF(L1802&gt;0,VLOOKUP(F1802,'3-Productie normen'!A:O,VLOOKUP(L1802,'3-Productie normen'!$B$38:$C$48,2,FALSE),FALSE)))*J1802</f>
        <v>0</v>
      </c>
      <c r="Q1802" s="334">
        <f t="shared" si="87"/>
        <v>0</v>
      </c>
      <c r="R1802" s="335" t="str">
        <f>VLOOKUP(F1802,'3-Productie normen'!A:P,16,FALSE)</f>
        <v>L</v>
      </c>
      <c r="S1802" s="335"/>
      <c r="U1802" s="336">
        <f t="shared" si="88"/>
        <v>3402.0000000000005</v>
      </c>
    </row>
    <row r="1803" spans="1:21" ht="14.1" customHeight="1">
      <c r="A1803" s="75">
        <v>1803</v>
      </c>
      <c r="B1803" s="72" t="s">
        <v>51</v>
      </c>
      <c r="C1803" s="539" t="s">
        <v>199</v>
      </c>
      <c r="D1803" s="415" t="s">
        <v>2333</v>
      </c>
      <c r="E1803" s="72" t="s">
        <v>2334</v>
      </c>
      <c r="F1803" s="72" t="s">
        <v>89</v>
      </c>
      <c r="G1803" s="72" t="s">
        <v>2268</v>
      </c>
      <c r="H1803" s="482" t="s">
        <v>196</v>
      </c>
      <c r="I1803" s="537">
        <v>103.34</v>
      </c>
      <c r="J1803" s="526"/>
      <c r="K1803" s="333">
        <f t="shared" si="89"/>
        <v>200</v>
      </c>
      <c r="L1803" s="534">
        <v>200</v>
      </c>
      <c r="M1803" s="534"/>
      <c r="N1803" s="247" t="e">
        <f>IF(L1803="nio",0,IF(L1803&gt;0,L1803*I1803/P1803,0))*VLOOKUP(B1803,'2-Kosten per locatie'!$A$14:$C$31,3,FALSE)</f>
        <v>#DIV/0!</v>
      </c>
      <c r="O1803" s="247">
        <f>IF(M1803&gt;0,M1803*I1803/Q1803,0)*VLOOKUP(B1803,'2-Kosten per locatie'!$A$14:$C$31,3,FALSE)</f>
        <v>0</v>
      </c>
      <c r="P1803" s="334">
        <f>IF(L1803="nio",0,IF(L1803&gt;0,VLOOKUP(F1803,'3-Productie normen'!A:O,VLOOKUP(L1803,'3-Productie normen'!$B$38:$C$48,2,FALSE),FALSE)))*J1803</f>
        <v>0</v>
      </c>
      <c r="Q1803" s="334">
        <f t="shared" si="87"/>
        <v>0</v>
      </c>
      <c r="R1803" s="335" t="str">
        <f>VLOOKUP(F1803,'3-Productie normen'!A:P,16,FALSE)</f>
        <v>L</v>
      </c>
      <c r="S1803" s="335"/>
      <c r="U1803" s="336">
        <f t="shared" si="88"/>
        <v>20668</v>
      </c>
    </row>
    <row r="1804" spans="1:21" ht="14.1" customHeight="1">
      <c r="A1804" s="75">
        <v>1804</v>
      </c>
      <c r="B1804" s="72" t="s">
        <v>51</v>
      </c>
      <c r="C1804" s="539" t="s">
        <v>199</v>
      </c>
      <c r="D1804" s="415" t="s">
        <v>2335</v>
      </c>
      <c r="E1804" s="72" t="s">
        <v>2334</v>
      </c>
      <c r="F1804" s="72" t="s">
        <v>89</v>
      </c>
      <c r="G1804" s="72" t="s">
        <v>2268</v>
      </c>
      <c r="H1804" s="482" t="s">
        <v>196</v>
      </c>
      <c r="I1804" s="537">
        <v>83.81</v>
      </c>
      <c r="J1804" s="526"/>
      <c r="K1804" s="333">
        <f t="shared" si="89"/>
        <v>200</v>
      </c>
      <c r="L1804" s="534">
        <v>200</v>
      </c>
      <c r="M1804" s="534"/>
      <c r="N1804" s="247" t="e">
        <f>IF(L1804="nio",0,IF(L1804&gt;0,L1804*I1804/P1804,0))*VLOOKUP(B1804,'2-Kosten per locatie'!$A$14:$C$31,3,FALSE)</f>
        <v>#DIV/0!</v>
      </c>
      <c r="O1804" s="247">
        <f>IF(M1804&gt;0,M1804*I1804/Q1804,0)*VLOOKUP(B1804,'2-Kosten per locatie'!$A$14:$C$31,3,FALSE)</f>
        <v>0</v>
      </c>
      <c r="P1804" s="334">
        <f>IF(L1804="nio",0,IF(L1804&gt;0,VLOOKUP(F1804,'3-Productie normen'!A:O,VLOOKUP(L1804,'3-Productie normen'!$B$38:$C$48,2,FALSE),FALSE)))*J1804</f>
        <v>0</v>
      </c>
      <c r="Q1804" s="334">
        <f t="shared" si="87"/>
        <v>0</v>
      </c>
      <c r="R1804" s="335" t="str">
        <f>VLOOKUP(F1804,'3-Productie normen'!A:P,16,FALSE)</f>
        <v>L</v>
      </c>
      <c r="S1804" s="335"/>
      <c r="U1804" s="336">
        <f t="shared" si="88"/>
        <v>16762</v>
      </c>
    </row>
    <row r="1805" spans="1:21" ht="14.1" customHeight="1">
      <c r="A1805" s="75">
        <v>1805</v>
      </c>
      <c r="B1805" s="72" t="s">
        <v>51</v>
      </c>
      <c r="C1805" s="539" t="s">
        <v>199</v>
      </c>
      <c r="D1805" s="415" t="s">
        <v>2336</v>
      </c>
      <c r="E1805" s="72" t="s">
        <v>2334</v>
      </c>
      <c r="F1805" s="72" t="s">
        <v>89</v>
      </c>
      <c r="G1805" s="72" t="s">
        <v>2268</v>
      </c>
      <c r="H1805" s="482" t="s">
        <v>196</v>
      </c>
      <c r="I1805" s="537">
        <v>50.31</v>
      </c>
      <c r="J1805" s="526"/>
      <c r="K1805" s="333">
        <f t="shared" si="89"/>
        <v>200</v>
      </c>
      <c r="L1805" s="534">
        <v>200</v>
      </c>
      <c r="M1805" s="534"/>
      <c r="N1805" s="247" t="e">
        <f>IF(L1805="nio",0,IF(L1805&gt;0,L1805*I1805/P1805,0))*VLOOKUP(B1805,'2-Kosten per locatie'!$A$14:$C$31,3,FALSE)</f>
        <v>#DIV/0!</v>
      </c>
      <c r="O1805" s="247">
        <f>IF(M1805&gt;0,M1805*I1805/Q1805,0)*VLOOKUP(B1805,'2-Kosten per locatie'!$A$14:$C$31,3,FALSE)</f>
        <v>0</v>
      </c>
      <c r="P1805" s="334">
        <f>IF(L1805="nio",0,IF(L1805&gt;0,VLOOKUP(F1805,'3-Productie normen'!A:O,VLOOKUP(L1805,'3-Productie normen'!$B$38:$C$48,2,FALSE),FALSE)))*J1805</f>
        <v>0</v>
      </c>
      <c r="Q1805" s="334">
        <f t="shared" si="87"/>
        <v>0</v>
      </c>
      <c r="R1805" s="335" t="str">
        <f>VLOOKUP(F1805,'3-Productie normen'!A:P,16,FALSE)</f>
        <v>L</v>
      </c>
      <c r="S1805" s="335"/>
      <c r="U1805" s="336">
        <f t="shared" si="88"/>
        <v>10062</v>
      </c>
    </row>
    <row r="1806" spans="1:21" ht="14.1" customHeight="1">
      <c r="A1806" s="75">
        <v>1806</v>
      </c>
      <c r="B1806" s="72" t="s">
        <v>51</v>
      </c>
      <c r="C1806" s="539" t="s">
        <v>199</v>
      </c>
      <c r="D1806" s="415" t="s">
        <v>2337</v>
      </c>
      <c r="E1806" s="72" t="s">
        <v>1970</v>
      </c>
      <c r="F1806" s="300" t="s">
        <v>100</v>
      </c>
      <c r="G1806" s="72" t="s">
        <v>2268</v>
      </c>
      <c r="H1806" s="482" t="s">
        <v>196</v>
      </c>
      <c r="I1806" s="537">
        <v>5.83</v>
      </c>
      <c r="J1806" s="526"/>
      <c r="K1806" s="333">
        <f t="shared" si="89"/>
        <v>0</v>
      </c>
      <c r="L1806" s="534" t="s">
        <v>147</v>
      </c>
      <c r="M1806" s="534"/>
      <c r="N1806" s="247">
        <f>IF(L1806="nio",0,IF(L1806&gt;0,L1806*I1806/P1806,0))*VLOOKUP(B1806,'2-Kosten per locatie'!$A$14:$C$31,3,FALSE)</f>
        <v>0</v>
      </c>
      <c r="O1806" s="247">
        <f>IF(M1806&gt;0,M1806*I1806/Q1806,0)*VLOOKUP(B1806,'2-Kosten per locatie'!$A$14:$C$31,3,FALSE)</f>
        <v>0</v>
      </c>
      <c r="P1806" s="334">
        <f>IF(L1806="nio",0,IF(L1806&gt;0,VLOOKUP(F1806,'3-Productie normen'!A:O,VLOOKUP(L1806,'3-Productie normen'!$B$38:$C$48,2,FALSE),FALSE)))*J1806</f>
        <v>0</v>
      </c>
      <c r="Q1806" s="334">
        <f t="shared" si="87"/>
        <v>0</v>
      </c>
      <c r="R1806" s="335" t="str">
        <f>VLOOKUP(F1806,'3-Productie normen'!A:P,16,FALSE)</f>
        <v>nvt</v>
      </c>
      <c r="S1806" s="335"/>
      <c r="U1806" s="336">
        <f t="shared" si="88"/>
        <v>0</v>
      </c>
    </row>
    <row r="1807" spans="1:21" ht="14.1" customHeight="1">
      <c r="A1807" s="75">
        <v>1807</v>
      </c>
      <c r="B1807" s="72" t="s">
        <v>51</v>
      </c>
      <c r="C1807" s="539" t="s">
        <v>199</v>
      </c>
      <c r="D1807" s="415" t="s">
        <v>2338</v>
      </c>
      <c r="E1807" s="72" t="s">
        <v>1999</v>
      </c>
      <c r="F1807" s="300" t="s">
        <v>100</v>
      </c>
      <c r="G1807" s="72" t="s">
        <v>101</v>
      </c>
      <c r="H1807" s="482" t="s">
        <v>196</v>
      </c>
      <c r="I1807" s="537">
        <v>24.33</v>
      </c>
      <c r="J1807" s="526"/>
      <c r="K1807" s="333">
        <f t="shared" si="89"/>
        <v>0</v>
      </c>
      <c r="L1807" s="534" t="s">
        <v>147</v>
      </c>
      <c r="M1807" s="534"/>
      <c r="N1807" s="247">
        <f>IF(L1807="nio",0,IF(L1807&gt;0,L1807*I1807/P1807,0))*VLOOKUP(B1807,'2-Kosten per locatie'!$A$14:$C$31,3,FALSE)</f>
        <v>0</v>
      </c>
      <c r="O1807" s="247">
        <f>IF(M1807&gt;0,M1807*I1807/Q1807,0)*VLOOKUP(B1807,'2-Kosten per locatie'!$A$14:$C$31,3,FALSE)</f>
        <v>0</v>
      </c>
      <c r="P1807" s="334">
        <f>IF(L1807="nio",0,IF(L1807&gt;0,VLOOKUP(F1807,'3-Productie normen'!A:O,VLOOKUP(L1807,'3-Productie normen'!$B$38:$C$48,2,FALSE),FALSE)))*J1807</f>
        <v>0</v>
      </c>
      <c r="Q1807" s="334">
        <f t="shared" si="87"/>
        <v>0</v>
      </c>
      <c r="R1807" s="335" t="str">
        <f>VLOOKUP(F1807,'3-Productie normen'!A:P,16,FALSE)</f>
        <v>nvt</v>
      </c>
      <c r="S1807" s="335"/>
      <c r="U1807" s="336">
        <f t="shared" si="88"/>
        <v>0</v>
      </c>
    </row>
    <row r="1808" spans="1:21" ht="14.1" customHeight="1">
      <c r="A1808" s="75">
        <v>1808</v>
      </c>
      <c r="B1808" s="72" t="s">
        <v>51</v>
      </c>
      <c r="C1808" s="539" t="s">
        <v>199</v>
      </c>
      <c r="D1808" s="415" t="s">
        <v>2339</v>
      </c>
      <c r="E1808" s="72" t="s">
        <v>1999</v>
      </c>
      <c r="F1808" s="300" t="s">
        <v>100</v>
      </c>
      <c r="G1808" s="72" t="s">
        <v>101</v>
      </c>
      <c r="H1808" s="482" t="s">
        <v>196</v>
      </c>
      <c r="I1808" s="537">
        <v>4</v>
      </c>
      <c r="J1808" s="526"/>
      <c r="K1808" s="333">
        <f t="shared" si="89"/>
        <v>0</v>
      </c>
      <c r="L1808" s="534" t="s">
        <v>147</v>
      </c>
      <c r="M1808" s="534"/>
      <c r="N1808" s="247">
        <f>IF(L1808="nio",0,IF(L1808&gt;0,L1808*I1808/P1808,0))*VLOOKUP(B1808,'2-Kosten per locatie'!$A$14:$C$31,3,FALSE)</f>
        <v>0</v>
      </c>
      <c r="O1808" s="247">
        <f>IF(M1808&gt;0,M1808*I1808/Q1808,0)*VLOOKUP(B1808,'2-Kosten per locatie'!$A$14:$C$31,3,FALSE)</f>
        <v>0</v>
      </c>
      <c r="P1808" s="334">
        <f>IF(L1808="nio",0,IF(L1808&gt;0,VLOOKUP(F1808,'3-Productie normen'!A:O,VLOOKUP(L1808,'3-Productie normen'!$B$38:$C$48,2,FALSE),FALSE)))*J1808</f>
        <v>0</v>
      </c>
      <c r="Q1808" s="334">
        <f t="shared" si="87"/>
        <v>0</v>
      </c>
      <c r="R1808" s="335" t="str">
        <f>VLOOKUP(F1808,'3-Productie normen'!A:P,16,FALSE)</f>
        <v>nvt</v>
      </c>
      <c r="S1808" s="335"/>
      <c r="U1808" s="336">
        <f t="shared" si="88"/>
        <v>0</v>
      </c>
    </row>
    <row r="1809" spans="1:21" ht="14.1" customHeight="1">
      <c r="A1809" s="75">
        <v>1809</v>
      </c>
      <c r="B1809" s="72" t="s">
        <v>51</v>
      </c>
      <c r="C1809" s="539" t="s">
        <v>199</v>
      </c>
      <c r="D1809" s="415" t="s">
        <v>2340</v>
      </c>
      <c r="E1809" s="72" t="s">
        <v>1236</v>
      </c>
      <c r="F1809" s="300" t="s">
        <v>100</v>
      </c>
      <c r="G1809" s="72" t="s">
        <v>1962</v>
      </c>
      <c r="H1809" s="482" t="s">
        <v>196</v>
      </c>
      <c r="I1809" s="537">
        <v>13.9</v>
      </c>
      <c r="J1809" s="526"/>
      <c r="K1809" s="333">
        <f t="shared" si="89"/>
        <v>0</v>
      </c>
      <c r="L1809" s="534" t="s">
        <v>147</v>
      </c>
      <c r="M1809" s="534"/>
      <c r="N1809" s="247">
        <f>IF(L1809="nio",0,IF(L1809&gt;0,L1809*I1809/P1809,0))*VLOOKUP(B1809,'2-Kosten per locatie'!$A$14:$C$31,3,FALSE)</f>
        <v>0</v>
      </c>
      <c r="O1809" s="247">
        <f>IF(M1809&gt;0,M1809*I1809/Q1809,0)*VLOOKUP(B1809,'2-Kosten per locatie'!$A$14:$C$31,3,FALSE)</f>
        <v>0</v>
      </c>
      <c r="P1809" s="334">
        <f>IF(L1809="nio",0,IF(L1809&gt;0,VLOOKUP(F1809,'3-Productie normen'!A:O,VLOOKUP(L1809,'3-Productie normen'!$B$38:$C$48,2,FALSE),FALSE)))*J1809</f>
        <v>0</v>
      </c>
      <c r="Q1809" s="334">
        <f t="shared" si="87"/>
        <v>0</v>
      </c>
      <c r="R1809" s="335" t="str">
        <f>VLOOKUP(F1809,'3-Productie normen'!A:P,16,FALSE)</f>
        <v>nvt</v>
      </c>
      <c r="S1809" s="335"/>
      <c r="U1809" s="336">
        <f t="shared" si="88"/>
        <v>0</v>
      </c>
    </row>
    <row r="1810" spans="1:21" ht="14.1" customHeight="1">
      <c r="A1810" s="75">
        <v>1810</v>
      </c>
      <c r="B1810" s="72" t="s">
        <v>51</v>
      </c>
      <c r="C1810" s="539" t="s">
        <v>199</v>
      </c>
      <c r="D1810" s="415" t="s">
        <v>2341</v>
      </c>
      <c r="E1810" s="72" t="s">
        <v>2284</v>
      </c>
      <c r="F1810" s="300" t="s">
        <v>100</v>
      </c>
      <c r="G1810" s="72" t="s">
        <v>1962</v>
      </c>
      <c r="H1810" s="482" t="s">
        <v>196</v>
      </c>
      <c r="I1810" s="537">
        <v>7.39</v>
      </c>
      <c r="J1810" s="526"/>
      <c r="K1810" s="333">
        <f t="shared" si="89"/>
        <v>0</v>
      </c>
      <c r="L1810" s="534" t="s">
        <v>147</v>
      </c>
      <c r="M1810" s="534"/>
      <c r="N1810" s="247">
        <f>IF(L1810="nio",0,IF(L1810&gt;0,L1810*I1810/P1810,0))*VLOOKUP(B1810,'2-Kosten per locatie'!$A$14:$C$31,3,FALSE)</f>
        <v>0</v>
      </c>
      <c r="O1810" s="247">
        <f>IF(M1810&gt;0,M1810*I1810/Q1810,0)*VLOOKUP(B1810,'2-Kosten per locatie'!$A$14:$C$31,3,FALSE)</f>
        <v>0</v>
      </c>
      <c r="P1810" s="334">
        <f>IF(L1810="nio",0,IF(L1810&gt;0,VLOOKUP(F1810,'3-Productie normen'!A:O,VLOOKUP(L1810,'3-Productie normen'!$B$38:$C$48,2,FALSE),FALSE)))*J1810</f>
        <v>0</v>
      </c>
      <c r="Q1810" s="334">
        <f t="shared" si="87"/>
        <v>0</v>
      </c>
      <c r="R1810" s="335" t="str">
        <f>VLOOKUP(F1810,'3-Productie normen'!A:P,16,FALSE)</f>
        <v>nvt</v>
      </c>
      <c r="S1810" s="335"/>
      <c r="U1810" s="336">
        <f t="shared" si="88"/>
        <v>0</v>
      </c>
    </row>
    <row r="1811" spans="1:21" ht="14.1" customHeight="1">
      <c r="A1811" s="75">
        <v>1811</v>
      </c>
      <c r="B1811" s="72" t="s">
        <v>51</v>
      </c>
      <c r="C1811" s="539" t="s">
        <v>199</v>
      </c>
      <c r="D1811" s="415" t="s">
        <v>2342</v>
      </c>
      <c r="E1811" s="72" t="s">
        <v>1999</v>
      </c>
      <c r="F1811" s="300" t="s">
        <v>100</v>
      </c>
      <c r="G1811" s="72" t="s">
        <v>101</v>
      </c>
      <c r="H1811" s="482" t="s">
        <v>196</v>
      </c>
      <c r="I1811" s="537">
        <v>39.47</v>
      </c>
      <c r="J1811" s="526"/>
      <c r="K1811" s="333">
        <f t="shared" si="89"/>
        <v>0</v>
      </c>
      <c r="L1811" s="534" t="s">
        <v>147</v>
      </c>
      <c r="M1811" s="534"/>
      <c r="N1811" s="247">
        <f>IF(L1811="nio",0,IF(L1811&gt;0,L1811*I1811/P1811,0))*VLOOKUP(B1811,'2-Kosten per locatie'!$A$14:$C$31,3,FALSE)</f>
        <v>0</v>
      </c>
      <c r="O1811" s="247">
        <f>IF(M1811&gt;0,M1811*I1811/Q1811,0)*VLOOKUP(B1811,'2-Kosten per locatie'!$A$14:$C$31,3,FALSE)</f>
        <v>0</v>
      </c>
      <c r="P1811" s="334">
        <f>IF(L1811="nio",0,IF(L1811&gt;0,VLOOKUP(F1811,'3-Productie normen'!A:O,VLOOKUP(L1811,'3-Productie normen'!$B$38:$C$48,2,FALSE),FALSE)))*J1811</f>
        <v>0</v>
      </c>
      <c r="Q1811" s="334">
        <f t="shared" si="87"/>
        <v>0</v>
      </c>
      <c r="R1811" s="335" t="str">
        <f>VLOOKUP(F1811,'3-Productie normen'!A:P,16,FALSE)</f>
        <v>nvt</v>
      </c>
      <c r="S1811" s="335"/>
      <c r="U1811" s="336">
        <f t="shared" si="88"/>
        <v>0</v>
      </c>
    </row>
    <row r="1812" spans="1:21" ht="14.1" customHeight="1">
      <c r="A1812" s="75">
        <v>1812</v>
      </c>
      <c r="B1812" s="72" t="s">
        <v>51</v>
      </c>
      <c r="C1812" s="539" t="s">
        <v>199</v>
      </c>
      <c r="D1812" s="415" t="s">
        <v>2343</v>
      </c>
      <c r="E1812" s="72" t="s">
        <v>1999</v>
      </c>
      <c r="F1812" s="300" t="s">
        <v>100</v>
      </c>
      <c r="G1812" s="72" t="s">
        <v>101</v>
      </c>
      <c r="H1812" s="482" t="s">
        <v>196</v>
      </c>
      <c r="I1812" s="537">
        <v>3.91</v>
      </c>
      <c r="J1812" s="526"/>
      <c r="K1812" s="333">
        <f t="shared" si="89"/>
        <v>0</v>
      </c>
      <c r="L1812" s="534" t="s">
        <v>147</v>
      </c>
      <c r="M1812" s="534"/>
      <c r="N1812" s="247">
        <f>IF(L1812="nio",0,IF(L1812&gt;0,L1812*I1812/P1812,0))*VLOOKUP(B1812,'2-Kosten per locatie'!$A$14:$C$31,3,FALSE)</f>
        <v>0</v>
      </c>
      <c r="O1812" s="247">
        <f>IF(M1812&gt;0,M1812*I1812/Q1812,0)*VLOOKUP(B1812,'2-Kosten per locatie'!$A$14:$C$31,3,FALSE)</f>
        <v>0</v>
      </c>
      <c r="P1812" s="334">
        <f>IF(L1812="nio",0,IF(L1812&gt;0,VLOOKUP(F1812,'3-Productie normen'!A:O,VLOOKUP(L1812,'3-Productie normen'!$B$38:$C$48,2,FALSE),FALSE)))*J1812</f>
        <v>0</v>
      </c>
      <c r="Q1812" s="334">
        <f t="shared" ref="Q1812:Q1875" si="90">IF(M1812&gt;0,P1812*$Q$8,0)</f>
        <v>0</v>
      </c>
      <c r="R1812" s="335" t="str">
        <f>VLOOKUP(F1812,'3-Productie normen'!A:P,16,FALSE)</f>
        <v>nvt</v>
      </c>
      <c r="S1812" s="335"/>
      <c r="U1812" s="336">
        <f t="shared" ref="U1812:U1875" si="91">K1812*I1812</f>
        <v>0</v>
      </c>
    </row>
    <row r="1813" spans="1:21" ht="14.1" customHeight="1">
      <c r="A1813" s="75">
        <v>1813</v>
      </c>
      <c r="B1813" s="72" t="s">
        <v>51</v>
      </c>
      <c r="C1813" s="539" t="s">
        <v>199</v>
      </c>
      <c r="D1813" s="415" t="s">
        <v>2344</v>
      </c>
      <c r="E1813" s="72" t="s">
        <v>680</v>
      </c>
      <c r="F1813" s="300" t="s">
        <v>100</v>
      </c>
      <c r="G1813" s="72" t="s">
        <v>1962</v>
      </c>
      <c r="H1813" s="482" t="s">
        <v>196</v>
      </c>
      <c r="I1813" s="537">
        <v>5.56</v>
      </c>
      <c r="J1813" s="526"/>
      <c r="K1813" s="333">
        <f t="shared" si="89"/>
        <v>0</v>
      </c>
      <c r="L1813" s="534" t="s">
        <v>147</v>
      </c>
      <c r="M1813" s="534"/>
      <c r="N1813" s="247">
        <f>IF(L1813="nio",0,IF(L1813&gt;0,L1813*I1813/P1813,0))*VLOOKUP(B1813,'2-Kosten per locatie'!$A$14:$C$31,3,FALSE)</f>
        <v>0</v>
      </c>
      <c r="O1813" s="247">
        <f>IF(M1813&gt;0,M1813*I1813/Q1813,0)*VLOOKUP(B1813,'2-Kosten per locatie'!$A$14:$C$31,3,FALSE)</f>
        <v>0</v>
      </c>
      <c r="P1813" s="334">
        <f>IF(L1813="nio",0,IF(L1813&gt;0,VLOOKUP(F1813,'3-Productie normen'!A:O,VLOOKUP(L1813,'3-Productie normen'!$B$38:$C$48,2,FALSE),FALSE)))*J1813</f>
        <v>0</v>
      </c>
      <c r="Q1813" s="334">
        <f t="shared" si="90"/>
        <v>0</v>
      </c>
      <c r="R1813" s="335" t="str">
        <f>VLOOKUP(F1813,'3-Productie normen'!A:P,16,FALSE)</f>
        <v>nvt</v>
      </c>
      <c r="S1813" s="335"/>
      <c r="U1813" s="336">
        <f t="shared" si="91"/>
        <v>0</v>
      </c>
    </row>
    <row r="1814" spans="1:21" ht="14.1" customHeight="1">
      <c r="A1814" s="75">
        <v>1814</v>
      </c>
      <c r="B1814" s="72" t="s">
        <v>51</v>
      </c>
      <c r="C1814" s="539" t="s">
        <v>199</v>
      </c>
      <c r="D1814" s="415" t="s">
        <v>2345</v>
      </c>
      <c r="E1814" s="72" t="s">
        <v>680</v>
      </c>
      <c r="F1814" s="300" t="s">
        <v>100</v>
      </c>
      <c r="G1814" s="72" t="s">
        <v>1369</v>
      </c>
      <c r="H1814" s="482" t="s">
        <v>237</v>
      </c>
      <c r="I1814" s="537">
        <v>5.0999999999999996</v>
      </c>
      <c r="J1814" s="526"/>
      <c r="K1814" s="333">
        <f t="shared" si="89"/>
        <v>0</v>
      </c>
      <c r="L1814" s="534" t="s">
        <v>147</v>
      </c>
      <c r="M1814" s="534"/>
      <c r="N1814" s="247">
        <f>IF(L1814="nio",0,IF(L1814&gt;0,L1814*I1814/P1814,0))*VLOOKUP(B1814,'2-Kosten per locatie'!$A$14:$C$31,3,FALSE)</f>
        <v>0</v>
      </c>
      <c r="O1814" s="247">
        <f>IF(M1814&gt;0,M1814*I1814/Q1814,0)*VLOOKUP(B1814,'2-Kosten per locatie'!$A$14:$C$31,3,FALSE)</f>
        <v>0</v>
      </c>
      <c r="P1814" s="334">
        <f>IF(L1814="nio",0,IF(L1814&gt;0,VLOOKUP(F1814,'3-Productie normen'!A:O,VLOOKUP(L1814,'3-Productie normen'!$B$38:$C$48,2,FALSE),FALSE)))*J1814</f>
        <v>0</v>
      </c>
      <c r="Q1814" s="334">
        <f t="shared" si="90"/>
        <v>0</v>
      </c>
      <c r="R1814" s="335" t="str">
        <f>VLOOKUP(F1814,'3-Productie normen'!A:P,16,FALSE)</f>
        <v>nvt</v>
      </c>
      <c r="S1814" s="335"/>
      <c r="U1814" s="336">
        <f t="shared" si="91"/>
        <v>0</v>
      </c>
    </row>
    <row r="1815" spans="1:21" ht="14.1" customHeight="1">
      <c r="A1815" s="75">
        <v>1815</v>
      </c>
      <c r="B1815" s="72" t="s">
        <v>51</v>
      </c>
      <c r="C1815" s="539" t="s">
        <v>199</v>
      </c>
      <c r="D1815" s="415" t="s">
        <v>2346</v>
      </c>
      <c r="E1815" s="72" t="s">
        <v>2347</v>
      </c>
      <c r="F1815" s="300" t="s">
        <v>100</v>
      </c>
      <c r="G1815" s="72" t="s">
        <v>2348</v>
      </c>
      <c r="H1815" s="482" t="s">
        <v>382</v>
      </c>
      <c r="I1815" s="537">
        <v>4.5999999999999996</v>
      </c>
      <c r="J1815" s="526"/>
      <c r="K1815" s="333">
        <f t="shared" si="89"/>
        <v>0</v>
      </c>
      <c r="L1815" s="534" t="s">
        <v>147</v>
      </c>
      <c r="M1815" s="534"/>
      <c r="N1815" s="247">
        <f>IF(L1815="nio",0,IF(L1815&gt;0,L1815*I1815/P1815,0))*VLOOKUP(B1815,'2-Kosten per locatie'!$A$14:$C$31,3,FALSE)</f>
        <v>0</v>
      </c>
      <c r="O1815" s="247">
        <f>IF(M1815&gt;0,M1815*I1815/Q1815,0)*VLOOKUP(B1815,'2-Kosten per locatie'!$A$14:$C$31,3,FALSE)</f>
        <v>0</v>
      </c>
      <c r="P1815" s="334">
        <f>IF(L1815="nio",0,IF(L1815&gt;0,VLOOKUP(F1815,'3-Productie normen'!A:O,VLOOKUP(L1815,'3-Productie normen'!$B$38:$C$48,2,FALSE),FALSE)))*J1815</f>
        <v>0</v>
      </c>
      <c r="Q1815" s="334">
        <f t="shared" si="90"/>
        <v>0</v>
      </c>
      <c r="R1815" s="335" t="str">
        <f>VLOOKUP(F1815,'3-Productie normen'!A:P,16,FALSE)</f>
        <v>nvt</v>
      </c>
      <c r="S1815" s="335"/>
      <c r="U1815" s="336">
        <f t="shared" si="91"/>
        <v>0</v>
      </c>
    </row>
    <row r="1816" spans="1:21" ht="14.1" customHeight="1">
      <c r="A1816" s="75">
        <v>1816</v>
      </c>
      <c r="B1816" s="72" t="s">
        <v>51</v>
      </c>
      <c r="C1816" s="539" t="s">
        <v>199</v>
      </c>
      <c r="D1816" s="415" t="s">
        <v>2349</v>
      </c>
      <c r="E1816" s="72" t="s">
        <v>680</v>
      </c>
      <c r="F1816" s="300" t="s">
        <v>100</v>
      </c>
      <c r="G1816" s="72" t="s">
        <v>1962</v>
      </c>
      <c r="H1816" s="482" t="s">
        <v>196</v>
      </c>
      <c r="I1816" s="537">
        <v>26.78</v>
      </c>
      <c r="J1816" s="526"/>
      <c r="K1816" s="333">
        <f t="shared" si="89"/>
        <v>0</v>
      </c>
      <c r="L1816" s="534" t="s">
        <v>147</v>
      </c>
      <c r="M1816" s="534"/>
      <c r="N1816" s="247">
        <f>IF(L1816="nio",0,IF(L1816&gt;0,L1816*I1816/P1816,0))*VLOOKUP(B1816,'2-Kosten per locatie'!$A$14:$C$31,3,FALSE)</f>
        <v>0</v>
      </c>
      <c r="O1816" s="247">
        <f>IF(M1816&gt;0,M1816*I1816/Q1816,0)*VLOOKUP(B1816,'2-Kosten per locatie'!$A$14:$C$31,3,FALSE)</f>
        <v>0</v>
      </c>
      <c r="P1816" s="334">
        <f>IF(L1816="nio",0,IF(L1816&gt;0,VLOOKUP(F1816,'3-Productie normen'!A:O,VLOOKUP(L1816,'3-Productie normen'!$B$38:$C$48,2,FALSE),FALSE)))*J1816</f>
        <v>0</v>
      </c>
      <c r="Q1816" s="334">
        <f t="shared" si="90"/>
        <v>0</v>
      </c>
      <c r="R1816" s="335" t="str">
        <f>VLOOKUP(F1816,'3-Productie normen'!A:P,16,FALSE)</f>
        <v>nvt</v>
      </c>
      <c r="S1816" s="335"/>
      <c r="U1816" s="336">
        <f t="shared" si="91"/>
        <v>0</v>
      </c>
    </row>
    <row r="1817" spans="1:21" ht="14.1" customHeight="1">
      <c r="A1817" s="75">
        <v>1817</v>
      </c>
      <c r="B1817" s="72" t="s">
        <v>51</v>
      </c>
      <c r="C1817" s="539" t="s">
        <v>135</v>
      </c>
      <c r="D1817" s="415" t="s">
        <v>309</v>
      </c>
      <c r="E1817" s="72" t="s">
        <v>2350</v>
      </c>
      <c r="F1817" s="300" t="s">
        <v>93</v>
      </c>
      <c r="G1817" s="72" t="s">
        <v>2220</v>
      </c>
      <c r="H1817" s="482" t="s">
        <v>138</v>
      </c>
      <c r="I1817" s="537">
        <v>236.4</v>
      </c>
      <c r="J1817" s="526"/>
      <c r="K1817" s="333">
        <f t="shared" si="89"/>
        <v>200</v>
      </c>
      <c r="L1817" s="534">
        <v>200</v>
      </c>
      <c r="M1817" s="534"/>
      <c r="N1817" s="247" t="e">
        <f>IF(L1817="nio",0,IF(L1817&gt;0,L1817*I1817/P1817,0))*VLOOKUP(B1817,'2-Kosten per locatie'!$A$14:$C$31,3,FALSE)</f>
        <v>#DIV/0!</v>
      </c>
      <c r="O1817" s="247">
        <f>IF(M1817&gt;0,M1817*I1817/Q1817,0)*VLOOKUP(B1817,'2-Kosten per locatie'!$A$14:$C$31,3,FALSE)</f>
        <v>0</v>
      </c>
      <c r="P1817" s="334">
        <f>IF(L1817="nio",0,IF(L1817&gt;0,VLOOKUP(F1817,'3-Productie normen'!A:O,VLOOKUP(L1817,'3-Productie normen'!$B$38:$C$48,2,FALSE),FALSE)))*J1817</f>
        <v>0</v>
      </c>
      <c r="Q1817" s="334">
        <f t="shared" si="90"/>
        <v>0</v>
      </c>
      <c r="R1817" s="335" t="str">
        <f>VLOOKUP(F1817,'3-Productie normen'!A:P,16,FALSE)</f>
        <v>L</v>
      </c>
      <c r="S1817" s="335"/>
      <c r="U1817" s="336">
        <f t="shared" si="91"/>
        <v>47280</v>
      </c>
    </row>
    <row r="1818" spans="1:21" ht="14.1" customHeight="1">
      <c r="A1818" s="75">
        <v>1818</v>
      </c>
      <c r="B1818" s="72" t="s">
        <v>51</v>
      </c>
      <c r="C1818" s="539" t="s">
        <v>135</v>
      </c>
      <c r="D1818" s="415" t="s">
        <v>2351</v>
      </c>
      <c r="E1818" s="72" t="s">
        <v>632</v>
      </c>
      <c r="F1818" s="300" t="s">
        <v>86</v>
      </c>
      <c r="G1818" s="72" t="s">
        <v>2222</v>
      </c>
      <c r="H1818" s="482" t="s">
        <v>196</v>
      </c>
      <c r="I1818" s="537">
        <v>19</v>
      </c>
      <c r="J1818" s="526"/>
      <c r="K1818" s="333">
        <f t="shared" si="89"/>
        <v>200</v>
      </c>
      <c r="L1818" s="534">
        <v>200</v>
      </c>
      <c r="M1818" s="534"/>
      <c r="N1818" s="247" t="e">
        <f>IF(L1818="nio",0,IF(L1818&gt;0,L1818*I1818/P1818,0))*VLOOKUP(B1818,'2-Kosten per locatie'!$A$14:$C$31,3,FALSE)</f>
        <v>#DIV/0!</v>
      </c>
      <c r="O1818" s="247">
        <f>IF(M1818&gt;0,M1818*I1818/Q1818,0)*VLOOKUP(B1818,'2-Kosten per locatie'!$A$14:$C$31,3,FALSE)</f>
        <v>0</v>
      </c>
      <c r="P1818" s="334">
        <f>IF(L1818="nio",0,IF(L1818&gt;0,VLOOKUP(F1818,'3-Productie normen'!A:O,VLOOKUP(L1818,'3-Productie normen'!$B$38:$C$48,2,FALSE),FALSE)))*J1818</f>
        <v>0</v>
      </c>
      <c r="Q1818" s="334">
        <f t="shared" si="90"/>
        <v>0</v>
      </c>
      <c r="R1818" s="335" t="str">
        <f>VLOOKUP(F1818,'3-Productie normen'!A:P,16,FALSE)</f>
        <v>V</v>
      </c>
      <c r="S1818" s="335"/>
      <c r="U1818" s="336">
        <f t="shared" si="91"/>
        <v>3800</v>
      </c>
    </row>
    <row r="1819" spans="1:21" ht="14.1" customHeight="1">
      <c r="A1819" s="75">
        <v>1819</v>
      </c>
      <c r="B1819" s="72" t="s">
        <v>51</v>
      </c>
      <c r="C1819" s="539" t="s">
        <v>135</v>
      </c>
      <c r="D1819" s="415" t="s">
        <v>2352</v>
      </c>
      <c r="E1819" s="72" t="s">
        <v>2353</v>
      </c>
      <c r="F1819" s="300" t="s">
        <v>100</v>
      </c>
      <c r="G1819" s="72" t="s">
        <v>1962</v>
      </c>
      <c r="H1819" s="482" t="s">
        <v>196</v>
      </c>
      <c r="I1819" s="537">
        <v>10.87</v>
      </c>
      <c r="J1819" s="526"/>
      <c r="K1819" s="333">
        <f t="shared" si="89"/>
        <v>0</v>
      </c>
      <c r="L1819" s="534" t="s">
        <v>147</v>
      </c>
      <c r="M1819" s="534"/>
      <c r="N1819" s="247">
        <f>IF(L1819="nio",0,IF(L1819&gt;0,L1819*I1819/P1819,0))*VLOOKUP(B1819,'2-Kosten per locatie'!$A$14:$C$31,3,FALSE)</f>
        <v>0</v>
      </c>
      <c r="O1819" s="247">
        <f>IF(M1819&gt;0,M1819*I1819/Q1819,0)*VLOOKUP(B1819,'2-Kosten per locatie'!$A$14:$C$31,3,FALSE)</f>
        <v>0</v>
      </c>
      <c r="P1819" s="334">
        <f>IF(L1819="nio",0,IF(L1819&gt;0,VLOOKUP(F1819,'3-Productie normen'!A:O,VLOOKUP(L1819,'3-Productie normen'!$B$38:$C$48,2,FALSE),FALSE)))*J1819</f>
        <v>0</v>
      </c>
      <c r="Q1819" s="334">
        <f t="shared" si="90"/>
        <v>0</v>
      </c>
      <c r="R1819" s="335" t="str">
        <f>VLOOKUP(F1819,'3-Productie normen'!A:P,16,FALSE)</f>
        <v>nvt</v>
      </c>
      <c r="S1819" s="335"/>
      <c r="U1819" s="336">
        <f t="shared" si="91"/>
        <v>0</v>
      </c>
    </row>
    <row r="1820" spans="1:21" ht="14.1" customHeight="1">
      <c r="A1820" s="75">
        <v>1820</v>
      </c>
      <c r="B1820" s="72" t="s">
        <v>51</v>
      </c>
      <c r="C1820" s="539" t="s">
        <v>135</v>
      </c>
      <c r="D1820" s="415" t="s">
        <v>2354</v>
      </c>
      <c r="E1820" s="72" t="s">
        <v>2353</v>
      </c>
      <c r="F1820" s="300" t="s">
        <v>100</v>
      </c>
      <c r="G1820" s="72" t="s">
        <v>1962</v>
      </c>
      <c r="H1820" s="482" t="s">
        <v>196</v>
      </c>
      <c r="I1820" s="537">
        <v>3.79</v>
      </c>
      <c r="J1820" s="526"/>
      <c r="K1820" s="333">
        <f t="shared" si="89"/>
        <v>0</v>
      </c>
      <c r="L1820" s="534" t="s">
        <v>147</v>
      </c>
      <c r="M1820" s="534"/>
      <c r="N1820" s="247">
        <f>IF(L1820="nio",0,IF(L1820&gt;0,L1820*I1820/P1820,0))*VLOOKUP(B1820,'2-Kosten per locatie'!$A$14:$C$31,3,FALSE)</f>
        <v>0</v>
      </c>
      <c r="O1820" s="247">
        <f>IF(M1820&gt;0,M1820*I1820/Q1820,0)*VLOOKUP(B1820,'2-Kosten per locatie'!$A$14:$C$31,3,FALSE)</f>
        <v>0</v>
      </c>
      <c r="P1820" s="334">
        <f>IF(L1820="nio",0,IF(L1820&gt;0,VLOOKUP(F1820,'3-Productie normen'!A:O,VLOOKUP(L1820,'3-Productie normen'!$B$38:$C$48,2,FALSE),FALSE)))*J1820</f>
        <v>0</v>
      </c>
      <c r="Q1820" s="334">
        <f t="shared" si="90"/>
        <v>0</v>
      </c>
      <c r="R1820" s="335" t="str">
        <f>VLOOKUP(F1820,'3-Productie normen'!A:P,16,FALSE)</f>
        <v>nvt</v>
      </c>
      <c r="S1820" s="335"/>
      <c r="U1820" s="336">
        <f t="shared" si="91"/>
        <v>0</v>
      </c>
    </row>
    <row r="1821" spans="1:21" ht="14.1" customHeight="1">
      <c r="A1821" s="75">
        <v>1821</v>
      </c>
      <c r="B1821" s="72" t="s">
        <v>51</v>
      </c>
      <c r="C1821" s="539" t="s">
        <v>135</v>
      </c>
      <c r="D1821" s="415" t="s">
        <v>2355</v>
      </c>
      <c r="E1821" s="72" t="s">
        <v>2353</v>
      </c>
      <c r="F1821" s="300" t="s">
        <v>100</v>
      </c>
      <c r="G1821" s="72" t="s">
        <v>1962</v>
      </c>
      <c r="H1821" s="482" t="s">
        <v>196</v>
      </c>
      <c r="I1821" s="537">
        <v>4.8899999999999997</v>
      </c>
      <c r="J1821" s="526"/>
      <c r="K1821" s="333">
        <f t="shared" si="89"/>
        <v>0</v>
      </c>
      <c r="L1821" s="534" t="s">
        <v>147</v>
      </c>
      <c r="M1821" s="534"/>
      <c r="N1821" s="247">
        <f>IF(L1821="nio",0,IF(L1821&gt;0,L1821*I1821/P1821,0))*VLOOKUP(B1821,'2-Kosten per locatie'!$A$14:$C$31,3,FALSE)</f>
        <v>0</v>
      </c>
      <c r="O1821" s="247">
        <f>IF(M1821&gt;0,M1821*I1821/Q1821,0)*VLOOKUP(B1821,'2-Kosten per locatie'!$A$14:$C$31,3,FALSE)</f>
        <v>0</v>
      </c>
      <c r="P1821" s="334">
        <f>IF(L1821="nio",0,IF(L1821&gt;0,VLOOKUP(F1821,'3-Productie normen'!A:O,VLOOKUP(L1821,'3-Productie normen'!$B$38:$C$48,2,FALSE),FALSE)))*J1821</f>
        <v>0</v>
      </c>
      <c r="Q1821" s="334">
        <f t="shared" si="90"/>
        <v>0</v>
      </c>
      <c r="R1821" s="335" t="str">
        <f>VLOOKUP(F1821,'3-Productie normen'!A:P,16,FALSE)</f>
        <v>nvt</v>
      </c>
      <c r="S1821" s="335"/>
      <c r="U1821" s="336">
        <f t="shared" si="91"/>
        <v>0</v>
      </c>
    </row>
    <row r="1822" spans="1:21" ht="14.1" customHeight="1">
      <c r="A1822" s="75">
        <v>1822</v>
      </c>
      <c r="B1822" s="72" t="s">
        <v>51</v>
      </c>
      <c r="C1822" s="539" t="s">
        <v>135</v>
      </c>
      <c r="D1822" s="415" t="s">
        <v>2356</v>
      </c>
      <c r="E1822" s="72" t="s">
        <v>1970</v>
      </c>
      <c r="F1822" s="300" t="s">
        <v>100</v>
      </c>
      <c r="G1822" s="72" t="s">
        <v>2222</v>
      </c>
      <c r="H1822" s="482" t="s">
        <v>196</v>
      </c>
      <c r="I1822" s="537">
        <v>7.65</v>
      </c>
      <c r="J1822" s="526"/>
      <c r="K1822" s="333">
        <f t="shared" si="89"/>
        <v>0</v>
      </c>
      <c r="L1822" s="534" t="s">
        <v>147</v>
      </c>
      <c r="M1822" s="534"/>
      <c r="N1822" s="247">
        <f>IF(L1822="nio",0,IF(L1822&gt;0,L1822*I1822/P1822,0))*VLOOKUP(B1822,'2-Kosten per locatie'!$A$14:$C$31,3,FALSE)</f>
        <v>0</v>
      </c>
      <c r="O1822" s="247">
        <f>IF(M1822&gt;0,M1822*I1822/Q1822,0)*VLOOKUP(B1822,'2-Kosten per locatie'!$A$14:$C$31,3,FALSE)</f>
        <v>0</v>
      </c>
      <c r="P1822" s="334">
        <f>IF(L1822="nio",0,IF(L1822&gt;0,VLOOKUP(F1822,'3-Productie normen'!A:O,VLOOKUP(L1822,'3-Productie normen'!$B$38:$C$48,2,FALSE),FALSE)))*J1822</f>
        <v>0</v>
      </c>
      <c r="Q1822" s="334">
        <f t="shared" si="90"/>
        <v>0</v>
      </c>
      <c r="R1822" s="335" t="str">
        <f>VLOOKUP(F1822,'3-Productie normen'!A:P,16,FALSE)</f>
        <v>nvt</v>
      </c>
      <c r="S1822" s="335"/>
      <c r="U1822" s="336">
        <f t="shared" si="91"/>
        <v>0</v>
      </c>
    </row>
    <row r="1823" spans="1:21" ht="14.1" customHeight="1">
      <c r="A1823" s="75">
        <v>1823</v>
      </c>
      <c r="B1823" s="72" t="s">
        <v>51</v>
      </c>
      <c r="C1823" s="539" t="s">
        <v>135</v>
      </c>
      <c r="D1823" s="415" t="s">
        <v>2357</v>
      </c>
      <c r="E1823" s="72" t="s">
        <v>2353</v>
      </c>
      <c r="F1823" s="300" t="s">
        <v>100</v>
      </c>
      <c r="G1823" s="72" t="s">
        <v>1962</v>
      </c>
      <c r="H1823" s="482" t="s">
        <v>196</v>
      </c>
      <c r="I1823" s="537">
        <v>2.25</v>
      </c>
      <c r="J1823" s="526"/>
      <c r="K1823" s="333">
        <f t="shared" si="89"/>
        <v>0</v>
      </c>
      <c r="L1823" s="534" t="s">
        <v>147</v>
      </c>
      <c r="M1823" s="534"/>
      <c r="N1823" s="247">
        <f>IF(L1823="nio",0,IF(L1823&gt;0,L1823*I1823/P1823,0))*VLOOKUP(B1823,'2-Kosten per locatie'!$A$14:$C$31,3,FALSE)</f>
        <v>0</v>
      </c>
      <c r="O1823" s="247">
        <f>IF(M1823&gt;0,M1823*I1823/Q1823,0)*VLOOKUP(B1823,'2-Kosten per locatie'!$A$14:$C$31,3,FALSE)</f>
        <v>0</v>
      </c>
      <c r="P1823" s="334">
        <f>IF(L1823="nio",0,IF(L1823&gt;0,VLOOKUP(F1823,'3-Productie normen'!A:O,VLOOKUP(L1823,'3-Productie normen'!$B$38:$C$48,2,FALSE),FALSE)))*J1823</f>
        <v>0</v>
      </c>
      <c r="Q1823" s="334">
        <f t="shared" si="90"/>
        <v>0</v>
      </c>
      <c r="R1823" s="335" t="str">
        <f>VLOOKUP(F1823,'3-Productie normen'!A:P,16,FALSE)</f>
        <v>nvt</v>
      </c>
      <c r="S1823" s="335"/>
      <c r="U1823" s="336">
        <f t="shared" si="91"/>
        <v>0</v>
      </c>
    </row>
    <row r="1824" spans="1:21" ht="14.1" customHeight="1">
      <c r="A1824" s="75">
        <v>1824</v>
      </c>
      <c r="B1824" s="72" t="s">
        <v>51</v>
      </c>
      <c r="C1824" s="539" t="s">
        <v>135</v>
      </c>
      <c r="D1824" s="415" t="s">
        <v>2358</v>
      </c>
      <c r="E1824" s="72" t="s">
        <v>2353</v>
      </c>
      <c r="F1824" s="300" t="s">
        <v>100</v>
      </c>
      <c r="G1824" s="72" t="s">
        <v>1962</v>
      </c>
      <c r="H1824" s="482" t="s">
        <v>196</v>
      </c>
      <c r="I1824" s="537">
        <v>5.9</v>
      </c>
      <c r="J1824" s="526"/>
      <c r="K1824" s="333">
        <f t="shared" si="89"/>
        <v>0</v>
      </c>
      <c r="L1824" s="534" t="s">
        <v>147</v>
      </c>
      <c r="M1824" s="534"/>
      <c r="N1824" s="247">
        <f>IF(L1824="nio",0,IF(L1824&gt;0,L1824*I1824/P1824,0))*VLOOKUP(B1824,'2-Kosten per locatie'!$A$14:$C$31,3,FALSE)</f>
        <v>0</v>
      </c>
      <c r="O1824" s="247">
        <f>IF(M1824&gt;0,M1824*I1824/Q1824,0)*VLOOKUP(B1824,'2-Kosten per locatie'!$A$14:$C$31,3,FALSE)</f>
        <v>0</v>
      </c>
      <c r="P1824" s="334">
        <f>IF(L1824="nio",0,IF(L1824&gt;0,VLOOKUP(F1824,'3-Productie normen'!A:O,VLOOKUP(L1824,'3-Productie normen'!$B$38:$C$48,2,FALSE),FALSE)))*J1824</f>
        <v>0</v>
      </c>
      <c r="Q1824" s="334">
        <f t="shared" si="90"/>
        <v>0</v>
      </c>
      <c r="R1824" s="335" t="str">
        <f>VLOOKUP(F1824,'3-Productie normen'!A:P,16,FALSE)</f>
        <v>nvt</v>
      </c>
      <c r="S1824" s="335"/>
      <c r="U1824" s="336">
        <f t="shared" si="91"/>
        <v>0</v>
      </c>
    </row>
    <row r="1825" spans="1:21" ht="14.1" customHeight="1">
      <c r="A1825" s="75">
        <v>1825</v>
      </c>
      <c r="B1825" s="72" t="s">
        <v>51</v>
      </c>
      <c r="C1825" s="539" t="s">
        <v>135</v>
      </c>
      <c r="D1825" s="415" t="s">
        <v>2359</v>
      </c>
      <c r="E1825" s="72" t="s">
        <v>1999</v>
      </c>
      <c r="F1825" s="300" t="s">
        <v>100</v>
      </c>
      <c r="G1825" s="72" t="s">
        <v>101</v>
      </c>
      <c r="H1825" s="482" t="s">
        <v>196</v>
      </c>
      <c r="I1825" s="537">
        <v>7.48</v>
      </c>
      <c r="J1825" s="526"/>
      <c r="K1825" s="333">
        <f t="shared" si="89"/>
        <v>0</v>
      </c>
      <c r="L1825" s="534" t="s">
        <v>147</v>
      </c>
      <c r="M1825" s="534"/>
      <c r="N1825" s="247">
        <f>IF(L1825="nio",0,IF(L1825&gt;0,L1825*I1825/P1825,0))*VLOOKUP(B1825,'2-Kosten per locatie'!$A$14:$C$31,3,FALSE)</f>
        <v>0</v>
      </c>
      <c r="O1825" s="247">
        <f>IF(M1825&gt;0,M1825*I1825/Q1825,0)*VLOOKUP(B1825,'2-Kosten per locatie'!$A$14:$C$31,3,FALSE)</f>
        <v>0</v>
      </c>
      <c r="P1825" s="334">
        <f>IF(L1825="nio",0,IF(L1825&gt;0,VLOOKUP(F1825,'3-Productie normen'!A:O,VLOOKUP(L1825,'3-Productie normen'!$B$38:$C$48,2,FALSE),FALSE)))*J1825</f>
        <v>0</v>
      </c>
      <c r="Q1825" s="334">
        <f t="shared" si="90"/>
        <v>0</v>
      </c>
      <c r="R1825" s="335" t="str">
        <f>VLOOKUP(F1825,'3-Productie normen'!A:P,16,FALSE)</f>
        <v>nvt</v>
      </c>
      <c r="S1825" s="335"/>
      <c r="U1825" s="336">
        <f t="shared" si="91"/>
        <v>0</v>
      </c>
    </row>
    <row r="1826" spans="1:21" ht="14.1" customHeight="1">
      <c r="A1826" s="75">
        <v>1826</v>
      </c>
      <c r="B1826" s="72" t="s">
        <v>51</v>
      </c>
      <c r="C1826" s="539" t="s">
        <v>135</v>
      </c>
      <c r="D1826" s="415" t="s">
        <v>312</v>
      </c>
      <c r="E1826" s="72" t="s">
        <v>2360</v>
      </c>
      <c r="F1826" s="300" t="s">
        <v>76</v>
      </c>
      <c r="G1826" s="72" t="s">
        <v>2361</v>
      </c>
      <c r="H1826" s="482" t="s">
        <v>196</v>
      </c>
      <c r="I1826" s="537">
        <v>20.9</v>
      </c>
      <c r="J1826" s="526"/>
      <c r="K1826" s="333">
        <f t="shared" si="89"/>
        <v>120</v>
      </c>
      <c r="L1826" s="534">
        <v>120</v>
      </c>
      <c r="M1826" s="534"/>
      <c r="N1826" s="247" t="e">
        <f>IF(L1826="nio",0,IF(L1826&gt;0,L1826*I1826/P1826,0))*VLOOKUP(B1826,'2-Kosten per locatie'!$A$14:$C$31,3,FALSE)</f>
        <v>#DIV/0!</v>
      </c>
      <c r="O1826" s="247">
        <f>IF(M1826&gt;0,M1826*I1826/Q1826,0)*VLOOKUP(B1826,'2-Kosten per locatie'!$A$14:$C$31,3,FALSE)</f>
        <v>0</v>
      </c>
      <c r="P1826" s="334">
        <f>IF(L1826="nio",0,IF(L1826&gt;0,VLOOKUP(F1826,'3-Productie normen'!A:O,VLOOKUP(L1826,'3-Productie normen'!$B$38:$C$48,2,FALSE),FALSE)))*J1826</f>
        <v>0</v>
      </c>
      <c r="Q1826" s="334">
        <f t="shared" si="90"/>
        <v>0</v>
      </c>
      <c r="R1826" s="335" t="str">
        <f>VLOOKUP(F1826,'3-Productie normen'!A:P,16,FALSE)</f>
        <v>B</v>
      </c>
      <c r="S1826" s="335"/>
      <c r="U1826" s="336">
        <f t="shared" si="91"/>
        <v>2508</v>
      </c>
    </row>
    <row r="1827" spans="1:21" ht="14.1" customHeight="1">
      <c r="A1827" s="75">
        <v>1827</v>
      </c>
      <c r="B1827" s="72" t="s">
        <v>51</v>
      </c>
      <c r="C1827" s="539" t="s">
        <v>135</v>
      </c>
      <c r="D1827" s="415" t="s">
        <v>2362</v>
      </c>
      <c r="E1827" s="72" t="s">
        <v>632</v>
      </c>
      <c r="F1827" s="300" t="s">
        <v>86</v>
      </c>
      <c r="G1827" s="72" t="s">
        <v>2222</v>
      </c>
      <c r="H1827" s="482" t="s">
        <v>196</v>
      </c>
      <c r="I1827" s="537">
        <v>40.68</v>
      </c>
      <c r="J1827" s="526"/>
      <c r="K1827" s="333">
        <f t="shared" si="89"/>
        <v>200</v>
      </c>
      <c r="L1827" s="534">
        <v>200</v>
      </c>
      <c r="M1827" s="534"/>
      <c r="N1827" s="247" t="e">
        <f>IF(L1827="nio",0,IF(L1827&gt;0,L1827*I1827/P1827,0))*VLOOKUP(B1827,'2-Kosten per locatie'!$A$14:$C$31,3,FALSE)</f>
        <v>#DIV/0!</v>
      </c>
      <c r="O1827" s="247">
        <f>IF(M1827&gt;0,M1827*I1827/Q1827,0)*VLOOKUP(B1827,'2-Kosten per locatie'!$A$14:$C$31,3,FALSE)</f>
        <v>0</v>
      </c>
      <c r="P1827" s="334">
        <f>IF(L1827="nio",0,IF(L1827&gt;0,VLOOKUP(F1827,'3-Productie normen'!A:O,VLOOKUP(L1827,'3-Productie normen'!$B$38:$C$48,2,FALSE),FALSE)))*J1827</f>
        <v>0</v>
      </c>
      <c r="Q1827" s="334">
        <f t="shared" si="90"/>
        <v>0</v>
      </c>
      <c r="R1827" s="335" t="str">
        <f>VLOOKUP(F1827,'3-Productie normen'!A:P,16,FALSE)</f>
        <v>V</v>
      </c>
      <c r="S1827" s="335"/>
      <c r="U1827" s="336">
        <f t="shared" si="91"/>
        <v>8136</v>
      </c>
    </row>
    <row r="1828" spans="1:21" ht="14.1" customHeight="1">
      <c r="A1828" s="75">
        <v>1828</v>
      </c>
      <c r="B1828" s="72" t="s">
        <v>51</v>
      </c>
      <c r="C1828" s="539" t="s">
        <v>135</v>
      </c>
      <c r="D1828" s="415" t="s">
        <v>2363</v>
      </c>
      <c r="E1828" s="72" t="s">
        <v>2364</v>
      </c>
      <c r="F1828" s="300" t="s">
        <v>86</v>
      </c>
      <c r="G1828" s="72" t="s">
        <v>2361</v>
      </c>
      <c r="H1828" s="482" t="s">
        <v>196</v>
      </c>
      <c r="I1828" s="537">
        <v>22.72</v>
      </c>
      <c r="J1828" s="526"/>
      <c r="K1828" s="333">
        <f t="shared" si="89"/>
        <v>200</v>
      </c>
      <c r="L1828" s="534">
        <v>200</v>
      </c>
      <c r="M1828" s="534"/>
      <c r="N1828" s="247" t="e">
        <f>IF(L1828="nio",0,IF(L1828&gt;0,L1828*I1828/P1828,0))*VLOOKUP(B1828,'2-Kosten per locatie'!$A$14:$C$31,3,FALSE)</f>
        <v>#DIV/0!</v>
      </c>
      <c r="O1828" s="247">
        <f>IF(M1828&gt;0,M1828*I1828/Q1828,0)*VLOOKUP(B1828,'2-Kosten per locatie'!$A$14:$C$31,3,FALSE)</f>
        <v>0</v>
      </c>
      <c r="P1828" s="334">
        <f>IF(L1828="nio",0,IF(L1828&gt;0,VLOOKUP(F1828,'3-Productie normen'!A:O,VLOOKUP(L1828,'3-Productie normen'!$B$38:$C$48,2,FALSE),FALSE)))*J1828</f>
        <v>0</v>
      </c>
      <c r="Q1828" s="334">
        <f t="shared" si="90"/>
        <v>0</v>
      </c>
      <c r="R1828" s="335" t="str">
        <f>VLOOKUP(F1828,'3-Productie normen'!A:P,16,FALSE)</f>
        <v>V</v>
      </c>
      <c r="S1828" s="335"/>
      <c r="U1828" s="336">
        <f t="shared" si="91"/>
        <v>4544</v>
      </c>
    </row>
    <row r="1829" spans="1:21" ht="14.1" customHeight="1">
      <c r="A1829" s="75">
        <v>1829</v>
      </c>
      <c r="B1829" s="72" t="s">
        <v>51</v>
      </c>
      <c r="C1829" s="539" t="s">
        <v>135</v>
      </c>
      <c r="D1829" s="415" t="s">
        <v>2365</v>
      </c>
      <c r="E1829" s="72" t="s">
        <v>2366</v>
      </c>
      <c r="F1829" s="300" t="s">
        <v>76</v>
      </c>
      <c r="G1829" s="72" t="s">
        <v>2222</v>
      </c>
      <c r="H1829" s="482" t="s">
        <v>196</v>
      </c>
      <c r="I1829" s="537">
        <v>25.67</v>
      </c>
      <c r="J1829" s="526"/>
      <c r="K1829" s="333">
        <f t="shared" si="89"/>
        <v>120</v>
      </c>
      <c r="L1829" s="534">
        <v>120</v>
      </c>
      <c r="M1829" s="534"/>
      <c r="N1829" s="247" t="e">
        <f>IF(L1829="nio",0,IF(L1829&gt;0,L1829*I1829/P1829,0))*VLOOKUP(B1829,'2-Kosten per locatie'!$A$14:$C$31,3,FALSE)</f>
        <v>#DIV/0!</v>
      </c>
      <c r="O1829" s="247">
        <f>IF(M1829&gt;0,M1829*I1829/Q1829,0)*VLOOKUP(B1829,'2-Kosten per locatie'!$A$14:$C$31,3,FALSE)</f>
        <v>0</v>
      </c>
      <c r="P1829" s="334">
        <f>IF(L1829="nio",0,IF(L1829&gt;0,VLOOKUP(F1829,'3-Productie normen'!A:O,VLOOKUP(L1829,'3-Productie normen'!$B$38:$C$48,2,FALSE),FALSE)))*J1829</f>
        <v>0</v>
      </c>
      <c r="Q1829" s="334">
        <f t="shared" si="90"/>
        <v>0</v>
      </c>
      <c r="R1829" s="335" t="str">
        <f>VLOOKUP(F1829,'3-Productie normen'!A:P,16,FALSE)</f>
        <v>B</v>
      </c>
      <c r="S1829" s="335"/>
      <c r="U1829" s="336">
        <f t="shared" si="91"/>
        <v>3080.4</v>
      </c>
    </row>
    <row r="1830" spans="1:21" ht="14.1" customHeight="1">
      <c r="A1830" s="75">
        <v>1830</v>
      </c>
      <c r="B1830" s="72" t="s">
        <v>51</v>
      </c>
      <c r="C1830" s="539" t="s">
        <v>135</v>
      </c>
      <c r="D1830" s="415" t="s">
        <v>316</v>
      </c>
      <c r="E1830" s="72" t="s">
        <v>2367</v>
      </c>
      <c r="F1830" s="300" t="s">
        <v>94</v>
      </c>
      <c r="G1830" s="72" t="s">
        <v>2222</v>
      </c>
      <c r="H1830" s="482" t="s">
        <v>196</v>
      </c>
      <c r="I1830" s="537">
        <v>176.99</v>
      </c>
      <c r="J1830" s="526"/>
      <c r="K1830" s="333">
        <f t="shared" si="89"/>
        <v>200</v>
      </c>
      <c r="L1830" s="534">
        <v>200</v>
      </c>
      <c r="M1830" s="534"/>
      <c r="N1830" s="247" t="e">
        <f>IF(L1830="nio",0,IF(L1830&gt;0,L1830*I1830/P1830,0))*VLOOKUP(B1830,'2-Kosten per locatie'!$A$14:$C$31,3,FALSE)</f>
        <v>#DIV/0!</v>
      </c>
      <c r="O1830" s="247">
        <f>IF(M1830&gt;0,M1830*I1830/Q1830,0)*VLOOKUP(B1830,'2-Kosten per locatie'!$A$14:$C$31,3,FALSE)</f>
        <v>0</v>
      </c>
      <c r="P1830" s="334">
        <f>IF(L1830="nio",0,IF(L1830&gt;0,VLOOKUP(F1830,'3-Productie normen'!A:O,VLOOKUP(L1830,'3-Productie normen'!$B$38:$C$48,2,FALSE),FALSE)))*J1830</f>
        <v>0</v>
      </c>
      <c r="Q1830" s="334">
        <f t="shared" si="90"/>
        <v>0</v>
      </c>
      <c r="R1830" s="335" t="str">
        <f>VLOOKUP(F1830,'3-Productie normen'!A:P,16,FALSE)</f>
        <v>V</v>
      </c>
      <c r="S1830" s="335"/>
      <c r="U1830" s="336">
        <f t="shared" si="91"/>
        <v>35398</v>
      </c>
    </row>
    <row r="1831" spans="1:21" ht="14.1" customHeight="1">
      <c r="A1831" s="75">
        <v>1831</v>
      </c>
      <c r="B1831" s="72" t="s">
        <v>51</v>
      </c>
      <c r="C1831" s="539" t="s">
        <v>135</v>
      </c>
      <c r="D1831" s="415" t="s">
        <v>2368</v>
      </c>
      <c r="E1831" s="72" t="s">
        <v>632</v>
      </c>
      <c r="F1831" s="300" t="s">
        <v>86</v>
      </c>
      <c r="G1831" s="72" t="s">
        <v>2222</v>
      </c>
      <c r="H1831" s="482" t="s">
        <v>196</v>
      </c>
      <c r="I1831" s="537">
        <v>134.25</v>
      </c>
      <c r="J1831" s="526"/>
      <c r="K1831" s="333">
        <f t="shared" si="89"/>
        <v>200</v>
      </c>
      <c r="L1831" s="534">
        <v>200</v>
      </c>
      <c r="M1831" s="534"/>
      <c r="N1831" s="247" t="e">
        <f>IF(L1831="nio",0,IF(L1831&gt;0,L1831*I1831/P1831,0))*VLOOKUP(B1831,'2-Kosten per locatie'!$A$14:$C$31,3,FALSE)</f>
        <v>#DIV/0!</v>
      </c>
      <c r="O1831" s="247">
        <f>IF(M1831&gt;0,M1831*I1831/Q1831,0)*VLOOKUP(B1831,'2-Kosten per locatie'!$A$14:$C$31,3,FALSE)</f>
        <v>0</v>
      </c>
      <c r="P1831" s="334">
        <f>IF(L1831="nio",0,IF(L1831&gt;0,VLOOKUP(F1831,'3-Productie normen'!A:O,VLOOKUP(L1831,'3-Productie normen'!$B$38:$C$48,2,FALSE),FALSE)))*J1831</f>
        <v>0</v>
      </c>
      <c r="Q1831" s="334">
        <f t="shared" si="90"/>
        <v>0</v>
      </c>
      <c r="R1831" s="335" t="str">
        <f>VLOOKUP(F1831,'3-Productie normen'!A:P,16,FALSE)</f>
        <v>V</v>
      </c>
      <c r="S1831" s="335"/>
      <c r="U1831" s="336">
        <f t="shared" si="91"/>
        <v>26850</v>
      </c>
    </row>
    <row r="1832" spans="1:21" ht="14.1" customHeight="1">
      <c r="A1832" s="75">
        <v>1832</v>
      </c>
      <c r="B1832" s="72" t="s">
        <v>51</v>
      </c>
      <c r="C1832" s="539" t="s">
        <v>135</v>
      </c>
      <c r="D1832" s="415" t="s">
        <v>2369</v>
      </c>
      <c r="E1832" s="72" t="s">
        <v>1236</v>
      </c>
      <c r="F1832" s="300" t="s">
        <v>97</v>
      </c>
      <c r="G1832" s="72" t="s">
        <v>2222</v>
      </c>
      <c r="H1832" s="482" t="s">
        <v>196</v>
      </c>
      <c r="I1832" s="537">
        <v>13.9</v>
      </c>
      <c r="J1832" s="526"/>
      <c r="K1832" s="333">
        <f t="shared" si="89"/>
        <v>200</v>
      </c>
      <c r="L1832" s="534">
        <v>200</v>
      </c>
      <c r="M1832" s="534"/>
      <c r="N1832" s="247" t="e">
        <f>IF(L1832="nio",0,IF(L1832&gt;0,L1832*I1832/P1832,0))*VLOOKUP(B1832,'2-Kosten per locatie'!$A$14:$C$31,3,FALSE)</f>
        <v>#DIV/0!</v>
      </c>
      <c r="O1832" s="247">
        <f>IF(M1832&gt;0,M1832*I1832/Q1832,0)*VLOOKUP(B1832,'2-Kosten per locatie'!$A$14:$C$31,3,FALSE)</f>
        <v>0</v>
      </c>
      <c r="P1832" s="334">
        <f>IF(L1832="nio",0,IF(L1832&gt;0,VLOOKUP(F1832,'3-Productie normen'!A:O,VLOOKUP(L1832,'3-Productie normen'!$B$38:$C$48,2,FALSE),FALSE)))*J1832</f>
        <v>0</v>
      </c>
      <c r="Q1832" s="334">
        <f t="shared" si="90"/>
        <v>0</v>
      </c>
      <c r="R1832" s="335" t="str">
        <f>VLOOKUP(F1832,'3-Productie normen'!A:P,16,FALSE)</f>
        <v>V</v>
      </c>
      <c r="S1832" s="335"/>
      <c r="U1832" s="336">
        <f t="shared" si="91"/>
        <v>2780</v>
      </c>
    </row>
    <row r="1833" spans="1:21" ht="14.1" customHeight="1">
      <c r="A1833" s="75">
        <v>1833</v>
      </c>
      <c r="B1833" s="72" t="s">
        <v>51</v>
      </c>
      <c r="C1833" s="539" t="s">
        <v>135</v>
      </c>
      <c r="D1833" s="415" t="s">
        <v>2370</v>
      </c>
      <c r="E1833" s="72" t="s">
        <v>1727</v>
      </c>
      <c r="F1833" s="300" t="s">
        <v>87</v>
      </c>
      <c r="G1833" s="72" t="s">
        <v>2222</v>
      </c>
      <c r="H1833" s="482" t="s">
        <v>196</v>
      </c>
      <c r="I1833" s="537">
        <v>57.84</v>
      </c>
      <c r="J1833" s="526"/>
      <c r="K1833" s="333">
        <f t="shared" si="89"/>
        <v>200</v>
      </c>
      <c r="L1833" s="534">
        <v>200</v>
      </c>
      <c r="M1833" s="534"/>
      <c r="N1833" s="247" t="e">
        <f>IF(L1833="nio",0,IF(L1833&gt;0,L1833*I1833/P1833,0))*VLOOKUP(B1833,'2-Kosten per locatie'!$A$14:$C$31,3,FALSE)</f>
        <v>#DIV/0!</v>
      </c>
      <c r="O1833" s="247">
        <f>IF(M1833&gt;0,M1833*I1833/Q1833,0)*VLOOKUP(B1833,'2-Kosten per locatie'!$A$14:$C$31,3,FALSE)</f>
        <v>0</v>
      </c>
      <c r="P1833" s="334">
        <f>IF(L1833="nio",0,IF(L1833&gt;0,VLOOKUP(F1833,'3-Productie normen'!A:O,VLOOKUP(L1833,'3-Productie normen'!$B$38:$C$48,2,FALSE),FALSE)))*J1833</f>
        <v>0</v>
      </c>
      <c r="Q1833" s="334">
        <f t="shared" si="90"/>
        <v>0</v>
      </c>
      <c r="R1833" s="335" t="str">
        <f>VLOOKUP(F1833,'3-Productie normen'!A:P,16,FALSE)</f>
        <v>V</v>
      </c>
      <c r="S1833" s="335"/>
      <c r="U1833" s="336">
        <f t="shared" si="91"/>
        <v>11568</v>
      </c>
    </row>
    <row r="1834" spans="1:21" ht="14.1" customHeight="1">
      <c r="A1834" s="75">
        <v>1834</v>
      </c>
      <c r="B1834" s="72" t="s">
        <v>51</v>
      </c>
      <c r="C1834" s="539" t="s">
        <v>135</v>
      </c>
      <c r="D1834" s="415" t="s">
        <v>2371</v>
      </c>
      <c r="E1834" s="72" t="s">
        <v>1236</v>
      </c>
      <c r="F1834" s="300" t="s">
        <v>97</v>
      </c>
      <c r="G1834" s="72" t="s">
        <v>2222</v>
      </c>
      <c r="H1834" s="482" t="s">
        <v>196</v>
      </c>
      <c r="I1834" s="537">
        <v>19</v>
      </c>
      <c r="J1834" s="526"/>
      <c r="K1834" s="333">
        <f t="shared" si="89"/>
        <v>200</v>
      </c>
      <c r="L1834" s="534">
        <v>200</v>
      </c>
      <c r="M1834" s="534"/>
      <c r="N1834" s="247" t="e">
        <f>IF(L1834="nio",0,IF(L1834&gt;0,L1834*I1834/P1834,0))*VLOOKUP(B1834,'2-Kosten per locatie'!$A$14:$C$31,3,FALSE)</f>
        <v>#DIV/0!</v>
      </c>
      <c r="O1834" s="247">
        <f>IF(M1834&gt;0,M1834*I1834/Q1834,0)*VLOOKUP(B1834,'2-Kosten per locatie'!$A$14:$C$31,3,FALSE)</f>
        <v>0</v>
      </c>
      <c r="P1834" s="334">
        <f>IF(L1834="nio",0,IF(L1834&gt;0,VLOOKUP(F1834,'3-Productie normen'!A:O,VLOOKUP(L1834,'3-Productie normen'!$B$38:$C$48,2,FALSE),FALSE)))*J1834</f>
        <v>0</v>
      </c>
      <c r="Q1834" s="334">
        <f t="shared" si="90"/>
        <v>0</v>
      </c>
      <c r="R1834" s="335" t="str">
        <f>VLOOKUP(F1834,'3-Productie normen'!A:P,16,FALSE)</f>
        <v>V</v>
      </c>
      <c r="S1834" s="335"/>
      <c r="U1834" s="336">
        <f t="shared" si="91"/>
        <v>3800</v>
      </c>
    </row>
    <row r="1835" spans="1:21" ht="14.1" customHeight="1">
      <c r="A1835" s="75">
        <v>1835</v>
      </c>
      <c r="B1835" s="72" t="s">
        <v>51</v>
      </c>
      <c r="C1835" s="539" t="s">
        <v>135</v>
      </c>
      <c r="D1835" s="415" t="s">
        <v>2372</v>
      </c>
      <c r="E1835" s="72" t="s">
        <v>632</v>
      </c>
      <c r="F1835" s="300" t="s">
        <v>86</v>
      </c>
      <c r="G1835" s="72" t="s">
        <v>2222</v>
      </c>
      <c r="H1835" s="482" t="s">
        <v>196</v>
      </c>
      <c r="I1835" s="537">
        <v>11.51</v>
      </c>
      <c r="J1835" s="526"/>
      <c r="K1835" s="333">
        <f t="shared" si="89"/>
        <v>200</v>
      </c>
      <c r="L1835" s="534">
        <v>200</v>
      </c>
      <c r="M1835" s="534"/>
      <c r="N1835" s="247" t="e">
        <f>IF(L1835="nio",0,IF(L1835&gt;0,L1835*I1835/P1835,0))*VLOOKUP(B1835,'2-Kosten per locatie'!$A$14:$C$31,3,FALSE)</f>
        <v>#DIV/0!</v>
      </c>
      <c r="O1835" s="247">
        <f>IF(M1835&gt;0,M1835*I1835/Q1835,0)*VLOOKUP(B1835,'2-Kosten per locatie'!$A$14:$C$31,3,FALSE)</f>
        <v>0</v>
      </c>
      <c r="P1835" s="334">
        <f>IF(L1835="nio",0,IF(L1835&gt;0,VLOOKUP(F1835,'3-Productie normen'!A:O,VLOOKUP(L1835,'3-Productie normen'!$B$38:$C$48,2,FALSE),FALSE)))*J1835</f>
        <v>0</v>
      </c>
      <c r="Q1835" s="334">
        <f t="shared" si="90"/>
        <v>0</v>
      </c>
      <c r="R1835" s="335" t="str">
        <f>VLOOKUP(F1835,'3-Productie normen'!A:P,16,FALSE)</f>
        <v>V</v>
      </c>
      <c r="S1835" s="335"/>
      <c r="U1835" s="336">
        <f t="shared" si="91"/>
        <v>2302</v>
      </c>
    </row>
    <row r="1836" spans="1:21" ht="14.1" customHeight="1">
      <c r="A1836" s="75">
        <v>1836</v>
      </c>
      <c r="B1836" s="72" t="s">
        <v>51</v>
      </c>
      <c r="C1836" s="539" t="s">
        <v>135</v>
      </c>
      <c r="D1836" s="415" t="s">
        <v>2373</v>
      </c>
      <c r="E1836" s="72" t="s">
        <v>1970</v>
      </c>
      <c r="F1836" s="300" t="s">
        <v>100</v>
      </c>
      <c r="G1836" s="72" t="s">
        <v>1369</v>
      </c>
      <c r="H1836" s="482" t="s">
        <v>237</v>
      </c>
      <c r="I1836" s="537">
        <v>2.0499999999999998</v>
      </c>
      <c r="J1836" s="526"/>
      <c r="K1836" s="333">
        <f t="shared" si="89"/>
        <v>0</v>
      </c>
      <c r="L1836" s="534" t="s">
        <v>147</v>
      </c>
      <c r="M1836" s="534"/>
      <c r="N1836" s="247">
        <f>IF(L1836="nio",0,IF(L1836&gt;0,L1836*I1836/P1836,0))*VLOOKUP(B1836,'2-Kosten per locatie'!$A$14:$C$31,3,FALSE)</f>
        <v>0</v>
      </c>
      <c r="O1836" s="247">
        <f>IF(M1836&gt;0,M1836*I1836/Q1836,0)*VLOOKUP(B1836,'2-Kosten per locatie'!$A$14:$C$31,3,FALSE)</f>
        <v>0</v>
      </c>
      <c r="P1836" s="334">
        <f>IF(L1836="nio",0,IF(L1836&gt;0,VLOOKUP(F1836,'3-Productie normen'!A:O,VLOOKUP(L1836,'3-Productie normen'!$B$38:$C$48,2,FALSE),FALSE)))*J1836</f>
        <v>0</v>
      </c>
      <c r="Q1836" s="334">
        <f t="shared" si="90"/>
        <v>0</v>
      </c>
      <c r="R1836" s="335" t="str">
        <f>VLOOKUP(F1836,'3-Productie normen'!A:P,16,FALSE)</f>
        <v>nvt</v>
      </c>
      <c r="S1836" s="335"/>
      <c r="U1836" s="336">
        <f t="shared" si="91"/>
        <v>0</v>
      </c>
    </row>
    <row r="1837" spans="1:21" ht="14.1" customHeight="1">
      <c r="A1837" s="75">
        <v>1837</v>
      </c>
      <c r="B1837" s="72" t="s">
        <v>51</v>
      </c>
      <c r="C1837" s="539" t="s">
        <v>135</v>
      </c>
      <c r="D1837" s="415" t="s">
        <v>2374</v>
      </c>
      <c r="E1837" s="72" t="s">
        <v>640</v>
      </c>
      <c r="F1837" s="300" t="s">
        <v>100</v>
      </c>
      <c r="G1837" s="72" t="s">
        <v>2268</v>
      </c>
      <c r="H1837" s="482" t="s">
        <v>196</v>
      </c>
      <c r="I1837" s="537">
        <v>15.04</v>
      </c>
      <c r="J1837" s="526"/>
      <c r="K1837" s="333">
        <f t="shared" si="89"/>
        <v>0</v>
      </c>
      <c r="L1837" s="534" t="s">
        <v>147</v>
      </c>
      <c r="M1837" s="534"/>
      <c r="N1837" s="247">
        <f>IF(L1837="nio",0,IF(L1837&gt;0,L1837*I1837/P1837,0))*VLOOKUP(B1837,'2-Kosten per locatie'!$A$14:$C$31,3,FALSE)</f>
        <v>0</v>
      </c>
      <c r="O1837" s="247">
        <f>IF(M1837&gt;0,M1837*I1837/Q1837,0)*VLOOKUP(B1837,'2-Kosten per locatie'!$A$14:$C$31,3,FALSE)</f>
        <v>0</v>
      </c>
      <c r="P1837" s="334">
        <f>IF(L1837="nio",0,IF(L1837&gt;0,VLOOKUP(F1837,'3-Productie normen'!A:O,VLOOKUP(L1837,'3-Productie normen'!$B$38:$C$48,2,FALSE),FALSE)))*J1837</f>
        <v>0</v>
      </c>
      <c r="Q1837" s="334">
        <f t="shared" si="90"/>
        <v>0</v>
      </c>
      <c r="R1837" s="335" t="str">
        <f>VLOOKUP(F1837,'3-Productie normen'!A:P,16,FALSE)</f>
        <v>nvt</v>
      </c>
      <c r="S1837" s="335"/>
      <c r="U1837" s="336">
        <f t="shared" si="91"/>
        <v>0</v>
      </c>
    </row>
    <row r="1838" spans="1:21" ht="14.1" customHeight="1">
      <c r="A1838" s="75">
        <v>1838</v>
      </c>
      <c r="B1838" s="72" t="s">
        <v>51</v>
      </c>
      <c r="C1838" s="539" t="s">
        <v>135</v>
      </c>
      <c r="D1838" s="415" t="s">
        <v>2375</v>
      </c>
      <c r="E1838" s="72" t="s">
        <v>640</v>
      </c>
      <c r="F1838" s="300" t="s">
        <v>100</v>
      </c>
      <c r="G1838" s="72" t="s">
        <v>2268</v>
      </c>
      <c r="H1838" s="482" t="s">
        <v>196</v>
      </c>
      <c r="I1838" s="537">
        <v>24.6</v>
      </c>
      <c r="J1838" s="526"/>
      <c r="K1838" s="333">
        <f t="shared" si="89"/>
        <v>0</v>
      </c>
      <c r="L1838" s="534" t="s">
        <v>147</v>
      </c>
      <c r="M1838" s="534"/>
      <c r="N1838" s="247">
        <f>IF(L1838="nio",0,IF(L1838&gt;0,L1838*I1838/P1838,0))*VLOOKUP(B1838,'2-Kosten per locatie'!$A$14:$C$31,3,FALSE)</f>
        <v>0</v>
      </c>
      <c r="O1838" s="247">
        <f>IF(M1838&gt;0,M1838*I1838/Q1838,0)*VLOOKUP(B1838,'2-Kosten per locatie'!$A$14:$C$31,3,FALSE)</f>
        <v>0</v>
      </c>
      <c r="P1838" s="334">
        <f>IF(L1838="nio",0,IF(L1838&gt;0,VLOOKUP(F1838,'3-Productie normen'!A:O,VLOOKUP(L1838,'3-Productie normen'!$B$38:$C$48,2,FALSE),FALSE)))*J1838</f>
        <v>0</v>
      </c>
      <c r="Q1838" s="334">
        <f t="shared" si="90"/>
        <v>0</v>
      </c>
      <c r="R1838" s="335" t="str">
        <f>VLOOKUP(F1838,'3-Productie normen'!A:P,16,FALSE)</f>
        <v>nvt</v>
      </c>
      <c r="S1838" s="335"/>
      <c r="U1838" s="336">
        <f t="shared" si="91"/>
        <v>0</v>
      </c>
    </row>
    <row r="1839" spans="1:21" ht="14.1" customHeight="1">
      <c r="A1839" s="75">
        <v>1839</v>
      </c>
      <c r="B1839" s="72" t="s">
        <v>51</v>
      </c>
      <c r="C1839" s="539" t="s">
        <v>135</v>
      </c>
      <c r="D1839" s="415" t="s">
        <v>2376</v>
      </c>
      <c r="E1839" s="72" t="s">
        <v>2377</v>
      </c>
      <c r="F1839" s="300" t="s">
        <v>100</v>
      </c>
      <c r="G1839" s="72" t="s">
        <v>2268</v>
      </c>
      <c r="H1839" s="482" t="s">
        <v>196</v>
      </c>
      <c r="I1839" s="537">
        <v>7.8</v>
      </c>
      <c r="J1839" s="526"/>
      <c r="K1839" s="333">
        <f t="shared" si="89"/>
        <v>0</v>
      </c>
      <c r="L1839" s="534" t="s">
        <v>147</v>
      </c>
      <c r="M1839" s="534"/>
      <c r="N1839" s="247">
        <f>IF(L1839="nio",0,IF(L1839&gt;0,L1839*I1839/P1839,0))*VLOOKUP(B1839,'2-Kosten per locatie'!$A$14:$C$31,3,FALSE)</f>
        <v>0</v>
      </c>
      <c r="O1839" s="247">
        <f>IF(M1839&gt;0,M1839*I1839/Q1839,0)*VLOOKUP(B1839,'2-Kosten per locatie'!$A$14:$C$31,3,FALSE)</f>
        <v>0</v>
      </c>
      <c r="P1839" s="334">
        <f>IF(L1839="nio",0,IF(L1839&gt;0,VLOOKUP(F1839,'3-Productie normen'!A:O,VLOOKUP(L1839,'3-Productie normen'!$B$38:$C$48,2,FALSE),FALSE)))*J1839</f>
        <v>0</v>
      </c>
      <c r="Q1839" s="334">
        <f t="shared" si="90"/>
        <v>0</v>
      </c>
      <c r="R1839" s="335" t="str">
        <f>VLOOKUP(F1839,'3-Productie normen'!A:P,16,FALSE)</f>
        <v>nvt</v>
      </c>
      <c r="S1839" s="335"/>
      <c r="U1839" s="336">
        <f t="shared" si="91"/>
        <v>0</v>
      </c>
    </row>
    <row r="1840" spans="1:21" ht="14.1" customHeight="1">
      <c r="A1840" s="75">
        <v>1840</v>
      </c>
      <c r="B1840" s="72" t="s">
        <v>51</v>
      </c>
      <c r="C1840" s="539" t="s">
        <v>135</v>
      </c>
      <c r="D1840" s="415" t="s">
        <v>2378</v>
      </c>
      <c r="E1840" s="72" t="s">
        <v>640</v>
      </c>
      <c r="F1840" s="300" t="s">
        <v>100</v>
      </c>
      <c r="G1840" s="72" t="s">
        <v>2268</v>
      </c>
      <c r="H1840" s="482" t="s">
        <v>196</v>
      </c>
      <c r="I1840" s="537">
        <v>6.5</v>
      </c>
      <c r="J1840" s="526"/>
      <c r="K1840" s="333">
        <f t="shared" si="89"/>
        <v>0</v>
      </c>
      <c r="L1840" s="534" t="s">
        <v>147</v>
      </c>
      <c r="M1840" s="534"/>
      <c r="N1840" s="247">
        <f>IF(L1840="nio",0,IF(L1840&gt;0,L1840*I1840/P1840,0))*VLOOKUP(B1840,'2-Kosten per locatie'!$A$14:$C$31,3,FALSE)</f>
        <v>0</v>
      </c>
      <c r="O1840" s="247">
        <f>IF(M1840&gt;0,M1840*I1840/Q1840,0)*VLOOKUP(B1840,'2-Kosten per locatie'!$A$14:$C$31,3,FALSE)</f>
        <v>0</v>
      </c>
      <c r="P1840" s="334">
        <f>IF(L1840="nio",0,IF(L1840&gt;0,VLOOKUP(F1840,'3-Productie normen'!A:O,VLOOKUP(L1840,'3-Productie normen'!$B$38:$C$48,2,FALSE),FALSE)))*J1840</f>
        <v>0</v>
      </c>
      <c r="Q1840" s="334">
        <f t="shared" si="90"/>
        <v>0</v>
      </c>
      <c r="R1840" s="335" t="str">
        <f>VLOOKUP(F1840,'3-Productie normen'!A:P,16,FALSE)</f>
        <v>nvt</v>
      </c>
      <c r="S1840" s="335"/>
      <c r="U1840" s="336">
        <f t="shared" si="91"/>
        <v>0</v>
      </c>
    </row>
    <row r="1841" spans="1:21" ht="14.1" customHeight="1">
      <c r="A1841" s="75">
        <v>1841</v>
      </c>
      <c r="B1841" s="72" t="s">
        <v>51</v>
      </c>
      <c r="C1841" s="539" t="s">
        <v>135</v>
      </c>
      <c r="D1841" s="415" t="s">
        <v>2379</v>
      </c>
      <c r="E1841" s="72" t="s">
        <v>640</v>
      </c>
      <c r="F1841" s="300" t="s">
        <v>100</v>
      </c>
      <c r="G1841" s="72" t="s">
        <v>2268</v>
      </c>
      <c r="H1841" s="482" t="s">
        <v>196</v>
      </c>
      <c r="I1841" s="537">
        <v>12.4</v>
      </c>
      <c r="J1841" s="526"/>
      <c r="K1841" s="333">
        <f t="shared" si="89"/>
        <v>0</v>
      </c>
      <c r="L1841" s="534" t="s">
        <v>147</v>
      </c>
      <c r="M1841" s="534"/>
      <c r="N1841" s="247">
        <f>IF(L1841="nio",0,IF(L1841&gt;0,L1841*I1841/P1841,0))*VLOOKUP(B1841,'2-Kosten per locatie'!$A$14:$C$31,3,FALSE)</f>
        <v>0</v>
      </c>
      <c r="O1841" s="247">
        <f>IF(M1841&gt;0,M1841*I1841/Q1841,0)*VLOOKUP(B1841,'2-Kosten per locatie'!$A$14:$C$31,3,FALSE)</f>
        <v>0</v>
      </c>
      <c r="P1841" s="334">
        <f>IF(L1841="nio",0,IF(L1841&gt;0,VLOOKUP(F1841,'3-Productie normen'!A:O,VLOOKUP(L1841,'3-Productie normen'!$B$38:$C$48,2,FALSE),FALSE)))*J1841</f>
        <v>0</v>
      </c>
      <c r="Q1841" s="334">
        <f t="shared" si="90"/>
        <v>0</v>
      </c>
      <c r="R1841" s="335" t="str">
        <f>VLOOKUP(F1841,'3-Productie normen'!A:P,16,FALSE)</f>
        <v>nvt</v>
      </c>
      <c r="S1841" s="335"/>
      <c r="U1841" s="336">
        <f t="shared" si="91"/>
        <v>0</v>
      </c>
    </row>
    <row r="1842" spans="1:21" ht="14.1" customHeight="1">
      <c r="A1842" s="75">
        <v>1842</v>
      </c>
      <c r="B1842" s="72" t="s">
        <v>51</v>
      </c>
      <c r="C1842" s="539" t="s">
        <v>135</v>
      </c>
      <c r="D1842" s="415" t="s">
        <v>2380</v>
      </c>
      <c r="E1842" s="72" t="s">
        <v>648</v>
      </c>
      <c r="F1842" s="300" t="s">
        <v>100</v>
      </c>
      <c r="G1842" s="72" t="s">
        <v>2268</v>
      </c>
      <c r="H1842" s="482" t="s">
        <v>196</v>
      </c>
      <c r="I1842" s="537">
        <v>20.8</v>
      </c>
      <c r="J1842" s="526"/>
      <c r="K1842" s="333">
        <f t="shared" si="89"/>
        <v>0</v>
      </c>
      <c r="L1842" s="534" t="s">
        <v>147</v>
      </c>
      <c r="M1842" s="534"/>
      <c r="N1842" s="247">
        <f>IF(L1842="nio",0,IF(L1842&gt;0,L1842*I1842/P1842,0))*VLOOKUP(B1842,'2-Kosten per locatie'!$A$14:$C$31,3,FALSE)</f>
        <v>0</v>
      </c>
      <c r="O1842" s="247">
        <f>IF(M1842&gt;0,M1842*I1842/Q1842,0)*VLOOKUP(B1842,'2-Kosten per locatie'!$A$14:$C$31,3,FALSE)</f>
        <v>0</v>
      </c>
      <c r="P1842" s="334">
        <f>IF(L1842="nio",0,IF(L1842&gt;0,VLOOKUP(F1842,'3-Productie normen'!A:O,VLOOKUP(L1842,'3-Productie normen'!$B$38:$C$48,2,FALSE),FALSE)))*J1842</f>
        <v>0</v>
      </c>
      <c r="Q1842" s="334">
        <f t="shared" si="90"/>
        <v>0</v>
      </c>
      <c r="R1842" s="335" t="str">
        <f>VLOOKUP(F1842,'3-Productie normen'!A:P,16,FALSE)</f>
        <v>nvt</v>
      </c>
      <c r="S1842" s="335"/>
      <c r="U1842" s="336">
        <f t="shared" si="91"/>
        <v>0</v>
      </c>
    </row>
    <row r="1843" spans="1:21" ht="14.1" customHeight="1">
      <c r="A1843" s="75">
        <v>1843</v>
      </c>
      <c r="B1843" s="72" t="s">
        <v>51</v>
      </c>
      <c r="C1843" s="539" t="s">
        <v>135</v>
      </c>
      <c r="D1843" s="415" t="s">
        <v>2381</v>
      </c>
      <c r="E1843" s="72" t="s">
        <v>2218</v>
      </c>
      <c r="F1843" s="300" t="s">
        <v>95</v>
      </c>
      <c r="G1843" s="72" t="s">
        <v>2240</v>
      </c>
      <c r="H1843" s="482" t="s">
        <v>187</v>
      </c>
      <c r="I1843" s="537">
        <v>4.09</v>
      </c>
      <c r="J1843" s="526"/>
      <c r="K1843" s="333">
        <f t="shared" si="89"/>
        <v>600</v>
      </c>
      <c r="L1843" s="534">
        <v>200</v>
      </c>
      <c r="M1843" s="534">
        <v>400</v>
      </c>
      <c r="N1843" s="247" t="e">
        <f>IF(L1843="nio",0,IF(L1843&gt;0,L1843*I1843/P1843,0))*VLOOKUP(B1843,'2-Kosten per locatie'!$A$14:$C$31,3,FALSE)</f>
        <v>#DIV/0!</v>
      </c>
      <c r="O1843" s="247" t="e">
        <f>IF(M1843&gt;0,M1843*I1843/Q1843,0)*VLOOKUP(B1843,'2-Kosten per locatie'!$A$14:$C$31,3,FALSE)</f>
        <v>#DIV/0!</v>
      </c>
      <c r="P1843" s="334">
        <f>IF(L1843="nio",0,IF(L1843&gt;0,VLOOKUP(F1843,'3-Productie normen'!A:O,VLOOKUP(L1843,'3-Productie normen'!$B$38:$C$48,2,FALSE),FALSE)))*J1843</f>
        <v>0</v>
      </c>
      <c r="Q1843" s="334">
        <f>IF(M1843&gt;0,P1843*$Q$8,0)</f>
        <v>0</v>
      </c>
      <c r="R1843" s="335" t="str">
        <f>VLOOKUP(F1843,'3-Productie normen'!A:P,16,FALSE)</f>
        <v>S</v>
      </c>
      <c r="S1843" s="335"/>
      <c r="U1843" s="336">
        <f t="shared" si="91"/>
        <v>2454</v>
      </c>
    </row>
    <row r="1844" spans="1:21" ht="14.1" customHeight="1">
      <c r="A1844" s="75">
        <v>1844</v>
      </c>
      <c r="B1844" s="72" t="s">
        <v>51</v>
      </c>
      <c r="C1844" s="539" t="s">
        <v>135</v>
      </c>
      <c r="D1844" s="415" t="s">
        <v>2382</v>
      </c>
      <c r="E1844" s="72" t="s">
        <v>2383</v>
      </c>
      <c r="F1844" s="300" t="s">
        <v>95</v>
      </c>
      <c r="G1844" s="72" t="s">
        <v>2222</v>
      </c>
      <c r="H1844" s="482" t="s">
        <v>187</v>
      </c>
      <c r="I1844" s="537">
        <v>6.3</v>
      </c>
      <c r="J1844" s="526"/>
      <c r="K1844" s="333">
        <f t="shared" si="89"/>
        <v>600</v>
      </c>
      <c r="L1844" s="534">
        <v>200</v>
      </c>
      <c r="M1844" s="534">
        <v>400</v>
      </c>
      <c r="N1844" s="247" t="e">
        <f>IF(L1844="nio",0,IF(L1844&gt;0,L1844*I1844/P1844,0))*VLOOKUP(B1844,'2-Kosten per locatie'!$A$14:$C$31,3,FALSE)</f>
        <v>#DIV/0!</v>
      </c>
      <c r="O1844" s="247" t="e">
        <f>IF(M1844&gt;0,M1844*I1844/Q1844,0)*VLOOKUP(B1844,'2-Kosten per locatie'!$A$14:$C$31,3,FALSE)</f>
        <v>#DIV/0!</v>
      </c>
      <c r="P1844" s="334">
        <f>IF(L1844="nio",0,IF(L1844&gt;0,VLOOKUP(F1844,'3-Productie normen'!A:O,VLOOKUP(L1844,'3-Productie normen'!$B$38:$C$48,2,FALSE),FALSE)))*J1844</f>
        <v>0</v>
      </c>
      <c r="Q1844" s="334">
        <f t="shared" si="90"/>
        <v>0</v>
      </c>
      <c r="R1844" s="335" t="str">
        <f>VLOOKUP(F1844,'3-Productie normen'!A:P,16,FALSE)</f>
        <v>S</v>
      </c>
      <c r="S1844" s="335"/>
      <c r="U1844" s="336">
        <f t="shared" si="91"/>
        <v>3780</v>
      </c>
    </row>
    <row r="1845" spans="1:21" ht="14.1" customHeight="1">
      <c r="A1845" s="75">
        <v>1845</v>
      </c>
      <c r="B1845" s="72" t="s">
        <v>51</v>
      </c>
      <c r="C1845" s="539" t="s">
        <v>135</v>
      </c>
      <c r="D1845" s="415" t="s">
        <v>2384</v>
      </c>
      <c r="E1845" s="72" t="s">
        <v>1978</v>
      </c>
      <c r="F1845" s="300" t="s">
        <v>95</v>
      </c>
      <c r="G1845" s="72" t="s">
        <v>2240</v>
      </c>
      <c r="H1845" s="482" t="s">
        <v>187</v>
      </c>
      <c r="I1845" s="537">
        <v>11.8</v>
      </c>
      <c r="J1845" s="526"/>
      <c r="K1845" s="333">
        <f t="shared" si="89"/>
        <v>600</v>
      </c>
      <c r="L1845" s="534">
        <v>200</v>
      </c>
      <c r="M1845" s="534">
        <v>400</v>
      </c>
      <c r="N1845" s="247" t="e">
        <f>IF(L1845="nio",0,IF(L1845&gt;0,L1845*I1845/P1845,0))*VLOOKUP(B1845,'2-Kosten per locatie'!$A$14:$C$31,3,FALSE)</f>
        <v>#DIV/0!</v>
      </c>
      <c r="O1845" s="247" t="e">
        <f>IF(M1845&gt;0,M1845*I1845/Q1845,0)*VLOOKUP(B1845,'2-Kosten per locatie'!$A$14:$C$31,3,FALSE)</f>
        <v>#DIV/0!</v>
      </c>
      <c r="P1845" s="334">
        <f>IF(L1845="nio",0,IF(L1845&gt;0,VLOOKUP(F1845,'3-Productie normen'!A:O,VLOOKUP(L1845,'3-Productie normen'!$B$38:$C$48,2,FALSE),FALSE)))*J1845</f>
        <v>0</v>
      </c>
      <c r="Q1845" s="334">
        <f t="shared" si="90"/>
        <v>0</v>
      </c>
      <c r="R1845" s="335" t="str">
        <f>VLOOKUP(F1845,'3-Productie normen'!A:P,16,FALSE)</f>
        <v>S</v>
      </c>
      <c r="S1845" s="335"/>
      <c r="U1845" s="336">
        <f t="shared" si="91"/>
        <v>7080</v>
      </c>
    </row>
    <row r="1846" spans="1:21" ht="14.1" customHeight="1">
      <c r="A1846" s="75">
        <v>1846</v>
      </c>
      <c r="B1846" s="72" t="s">
        <v>51</v>
      </c>
      <c r="C1846" s="539" t="s">
        <v>135</v>
      </c>
      <c r="D1846" s="415" t="s">
        <v>2385</v>
      </c>
      <c r="E1846" s="72" t="s">
        <v>856</v>
      </c>
      <c r="F1846" s="300" t="s">
        <v>95</v>
      </c>
      <c r="G1846" s="72" t="s">
        <v>2240</v>
      </c>
      <c r="H1846" s="482" t="s">
        <v>187</v>
      </c>
      <c r="I1846" s="537">
        <v>1.4</v>
      </c>
      <c r="J1846" s="526"/>
      <c r="K1846" s="333">
        <f t="shared" si="89"/>
        <v>600</v>
      </c>
      <c r="L1846" s="534">
        <v>200</v>
      </c>
      <c r="M1846" s="534">
        <v>400</v>
      </c>
      <c r="N1846" s="247" t="e">
        <f>IF(L1846="nio",0,IF(L1846&gt;0,L1846*I1846/P1846,0))*VLOOKUP(B1846,'2-Kosten per locatie'!$A$14:$C$31,3,FALSE)</f>
        <v>#DIV/0!</v>
      </c>
      <c r="O1846" s="247" t="e">
        <f>IF(M1846&gt;0,M1846*I1846/Q1846,0)*VLOOKUP(B1846,'2-Kosten per locatie'!$A$14:$C$31,3,FALSE)</f>
        <v>#DIV/0!</v>
      </c>
      <c r="P1846" s="334">
        <f>IF(L1846="nio",0,IF(L1846&gt;0,VLOOKUP(F1846,'3-Productie normen'!A:O,VLOOKUP(L1846,'3-Productie normen'!$B$38:$C$48,2,FALSE),FALSE)))*J1846</f>
        <v>0</v>
      </c>
      <c r="Q1846" s="334">
        <f t="shared" si="90"/>
        <v>0</v>
      </c>
      <c r="R1846" s="335" t="str">
        <f>VLOOKUP(F1846,'3-Productie normen'!A:P,16,FALSE)</f>
        <v>S</v>
      </c>
      <c r="S1846" s="335"/>
      <c r="U1846" s="336">
        <f t="shared" si="91"/>
        <v>840</v>
      </c>
    </row>
    <row r="1847" spans="1:21" ht="14.1" customHeight="1">
      <c r="A1847" s="75">
        <v>1847</v>
      </c>
      <c r="B1847" s="72" t="s">
        <v>51</v>
      </c>
      <c r="C1847" s="539" t="s">
        <v>135</v>
      </c>
      <c r="D1847" s="415" t="s">
        <v>2386</v>
      </c>
      <c r="E1847" s="72" t="s">
        <v>856</v>
      </c>
      <c r="F1847" s="300" t="s">
        <v>95</v>
      </c>
      <c r="G1847" s="72" t="s">
        <v>2240</v>
      </c>
      <c r="H1847" s="482" t="s">
        <v>187</v>
      </c>
      <c r="I1847" s="537">
        <v>1.4</v>
      </c>
      <c r="J1847" s="526"/>
      <c r="K1847" s="333">
        <f t="shared" si="89"/>
        <v>600</v>
      </c>
      <c r="L1847" s="534">
        <v>200</v>
      </c>
      <c r="M1847" s="534">
        <v>400</v>
      </c>
      <c r="N1847" s="247" t="e">
        <f>IF(L1847="nio",0,IF(L1847&gt;0,L1847*I1847/P1847,0))*VLOOKUP(B1847,'2-Kosten per locatie'!$A$14:$C$31,3,FALSE)</f>
        <v>#DIV/0!</v>
      </c>
      <c r="O1847" s="247" t="e">
        <f>IF(M1847&gt;0,M1847*I1847/Q1847,0)*VLOOKUP(B1847,'2-Kosten per locatie'!$A$14:$C$31,3,FALSE)</f>
        <v>#DIV/0!</v>
      </c>
      <c r="P1847" s="334">
        <f>IF(L1847="nio",0,IF(L1847&gt;0,VLOOKUP(F1847,'3-Productie normen'!A:O,VLOOKUP(L1847,'3-Productie normen'!$B$38:$C$48,2,FALSE),FALSE)))*J1847</f>
        <v>0</v>
      </c>
      <c r="Q1847" s="334">
        <f t="shared" si="90"/>
        <v>0</v>
      </c>
      <c r="R1847" s="335" t="str">
        <f>VLOOKUP(F1847,'3-Productie normen'!A:P,16,FALSE)</f>
        <v>S</v>
      </c>
      <c r="S1847" s="335"/>
      <c r="U1847" s="336">
        <f t="shared" si="91"/>
        <v>840</v>
      </c>
    </row>
    <row r="1848" spans="1:21" ht="14.1" customHeight="1">
      <c r="A1848" s="75">
        <v>1848</v>
      </c>
      <c r="B1848" s="72" t="s">
        <v>51</v>
      </c>
      <c r="C1848" s="539" t="s">
        <v>135</v>
      </c>
      <c r="D1848" s="415" t="s">
        <v>2387</v>
      </c>
      <c r="E1848" s="72" t="s">
        <v>856</v>
      </c>
      <c r="F1848" s="300" t="s">
        <v>95</v>
      </c>
      <c r="G1848" s="72" t="s">
        <v>2240</v>
      </c>
      <c r="H1848" s="482" t="s">
        <v>187</v>
      </c>
      <c r="I1848" s="537">
        <v>1.4</v>
      </c>
      <c r="J1848" s="526"/>
      <c r="K1848" s="333">
        <f t="shared" si="89"/>
        <v>600</v>
      </c>
      <c r="L1848" s="534">
        <v>200</v>
      </c>
      <c r="M1848" s="534">
        <v>400</v>
      </c>
      <c r="N1848" s="247" t="e">
        <f>IF(L1848="nio",0,IF(L1848&gt;0,L1848*I1848/P1848,0))*VLOOKUP(B1848,'2-Kosten per locatie'!$A$14:$C$31,3,FALSE)</f>
        <v>#DIV/0!</v>
      </c>
      <c r="O1848" s="247" t="e">
        <f>IF(M1848&gt;0,M1848*I1848/Q1848,0)*VLOOKUP(B1848,'2-Kosten per locatie'!$A$14:$C$31,3,FALSE)</f>
        <v>#DIV/0!</v>
      </c>
      <c r="P1848" s="334">
        <f>IF(L1848="nio",0,IF(L1848&gt;0,VLOOKUP(F1848,'3-Productie normen'!A:O,VLOOKUP(L1848,'3-Productie normen'!$B$38:$C$48,2,FALSE),FALSE)))*J1848</f>
        <v>0</v>
      </c>
      <c r="Q1848" s="334">
        <f t="shared" si="90"/>
        <v>0</v>
      </c>
      <c r="R1848" s="335" t="str">
        <f>VLOOKUP(F1848,'3-Productie normen'!A:P,16,FALSE)</f>
        <v>S</v>
      </c>
      <c r="S1848" s="335"/>
      <c r="U1848" s="336">
        <f t="shared" si="91"/>
        <v>840</v>
      </c>
    </row>
    <row r="1849" spans="1:21" ht="14.1" customHeight="1">
      <c r="A1849" s="75">
        <v>1849</v>
      </c>
      <c r="B1849" s="72" t="s">
        <v>51</v>
      </c>
      <c r="C1849" s="539" t="s">
        <v>135</v>
      </c>
      <c r="D1849" s="415" t="s">
        <v>2388</v>
      </c>
      <c r="E1849" s="72" t="s">
        <v>856</v>
      </c>
      <c r="F1849" s="300" t="s">
        <v>95</v>
      </c>
      <c r="G1849" s="72" t="s">
        <v>2240</v>
      </c>
      <c r="H1849" s="482" t="s">
        <v>187</v>
      </c>
      <c r="I1849" s="537">
        <v>1.4</v>
      </c>
      <c r="J1849" s="526"/>
      <c r="K1849" s="333">
        <f t="shared" si="89"/>
        <v>600</v>
      </c>
      <c r="L1849" s="534">
        <v>200</v>
      </c>
      <c r="M1849" s="534">
        <v>400</v>
      </c>
      <c r="N1849" s="247" t="e">
        <f>IF(L1849="nio",0,IF(L1849&gt;0,L1849*I1849/P1849,0))*VLOOKUP(B1849,'2-Kosten per locatie'!$A$14:$C$31,3,FALSE)</f>
        <v>#DIV/0!</v>
      </c>
      <c r="O1849" s="247" t="e">
        <f>IF(M1849&gt;0,M1849*I1849/Q1849,0)*VLOOKUP(B1849,'2-Kosten per locatie'!$A$14:$C$31,3,FALSE)</f>
        <v>#DIV/0!</v>
      </c>
      <c r="P1849" s="334">
        <f>IF(L1849="nio",0,IF(L1849&gt;0,VLOOKUP(F1849,'3-Productie normen'!A:O,VLOOKUP(L1849,'3-Productie normen'!$B$38:$C$48,2,FALSE),FALSE)))*J1849</f>
        <v>0</v>
      </c>
      <c r="Q1849" s="334">
        <f t="shared" si="90"/>
        <v>0</v>
      </c>
      <c r="R1849" s="335" t="str">
        <f>VLOOKUP(F1849,'3-Productie normen'!A:P,16,FALSE)</f>
        <v>S</v>
      </c>
      <c r="S1849" s="335"/>
      <c r="U1849" s="336">
        <f t="shared" si="91"/>
        <v>840</v>
      </c>
    </row>
    <row r="1850" spans="1:21" ht="14.1" customHeight="1">
      <c r="A1850" s="75">
        <v>1850</v>
      </c>
      <c r="B1850" s="72" t="s">
        <v>51</v>
      </c>
      <c r="C1850" s="539" t="s">
        <v>135</v>
      </c>
      <c r="D1850" s="415" t="s">
        <v>2389</v>
      </c>
      <c r="E1850" s="72" t="s">
        <v>856</v>
      </c>
      <c r="F1850" s="300" t="s">
        <v>95</v>
      </c>
      <c r="G1850" s="72" t="s">
        <v>2240</v>
      </c>
      <c r="H1850" s="482" t="s">
        <v>187</v>
      </c>
      <c r="I1850" s="537">
        <v>1.4</v>
      </c>
      <c r="J1850" s="526"/>
      <c r="K1850" s="333">
        <f t="shared" si="89"/>
        <v>600</v>
      </c>
      <c r="L1850" s="534">
        <v>200</v>
      </c>
      <c r="M1850" s="534">
        <v>400</v>
      </c>
      <c r="N1850" s="247" t="e">
        <f>IF(L1850="nio",0,IF(L1850&gt;0,L1850*I1850/P1850,0))*VLOOKUP(B1850,'2-Kosten per locatie'!$A$14:$C$31,3,FALSE)</f>
        <v>#DIV/0!</v>
      </c>
      <c r="O1850" s="247" t="e">
        <f>IF(M1850&gt;0,M1850*I1850/Q1850,0)*VLOOKUP(B1850,'2-Kosten per locatie'!$A$14:$C$31,3,FALSE)</f>
        <v>#DIV/0!</v>
      </c>
      <c r="P1850" s="334">
        <f>IF(L1850="nio",0,IF(L1850&gt;0,VLOOKUP(F1850,'3-Productie normen'!A:O,VLOOKUP(L1850,'3-Productie normen'!$B$38:$C$48,2,FALSE),FALSE)))*J1850</f>
        <v>0</v>
      </c>
      <c r="Q1850" s="334">
        <f t="shared" si="90"/>
        <v>0</v>
      </c>
      <c r="R1850" s="335" t="str">
        <f>VLOOKUP(F1850,'3-Productie normen'!A:P,16,FALSE)</f>
        <v>S</v>
      </c>
      <c r="S1850" s="335"/>
      <c r="U1850" s="336">
        <f t="shared" si="91"/>
        <v>840</v>
      </c>
    </row>
    <row r="1851" spans="1:21" ht="14.1" customHeight="1">
      <c r="A1851" s="75">
        <v>1851</v>
      </c>
      <c r="B1851" s="72" t="s">
        <v>51</v>
      </c>
      <c r="C1851" s="539" t="s">
        <v>135</v>
      </c>
      <c r="D1851" s="415" t="s">
        <v>2390</v>
      </c>
      <c r="E1851" s="72" t="s">
        <v>2391</v>
      </c>
      <c r="F1851" s="300" t="s">
        <v>95</v>
      </c>
      <c r="G1851" s="72" t="s">
        <v>2240</v>
      </c>
      <c r="H1851" s="482" t="s">
        <v>187</v>
      </c>
      <c r="I1851" s="537">
        <v>6.7</v>
      </c>
      <c r="J1851" s="526"/>
      <c r="K1851" s="333">
        <f t="shared" si="89"/>
        <v>600</v>
      </c>
      <c r="L1851" s="534">
        <v>200</v>
      </c>
      <c r="M1851" s="534">
        <v>400</v>
      </c>
      <c r="N1851" s="247" t="e">
        <f>IF(L1851="nio",0,IF(L1851&gt;0,L1851*I1851/P1851,0))*VLOOKUP(B1851,'2-Kosten per locatie'!$A$14:$C$31,3,FALSE)</f>
        <v>#DIV/0!</v>
      </c>
      <c r="O1851" s="247" t="e">
        <f>IF(M1851&gt;0,M1851*I1851/Q1851,0)*VLOOKUP(B1851,'2-Kosten per locatie'!$A$14:$C$31,3,FALSE)</f>
        <v>#DIV/0!</v>
      </c>
      <c r="P1851" s="334">
        <f>IF(L1851="nio",0,IF(L1851&gt;0,VLOOKUP(F1851,'3-Productie normen'!A:O,VLOOKUP(L1851,'3-Productie normen'!$B$38:$C$48,2,FALSE),FALSE)))*J1851</f>
        <v>0</v>
      </c>
      <c r="Q1851" s="334">
        <f t="shared" si="90"/>
        <v>0</v>
      </c>
      <c r="R1851" s="335" t="str">
        <f>VLOOKUP(F1851,'3-Productie normen'!A:P,16,FALSE)</f>
        <v>S</v>
      </c>
      <c r="S1851" s="335"/>
      <c r="U1851" s="336">
        <f t="shared" si="91"/>
        <v>4020</v>
      </c>
    </row>
    <row r="1852" spans="1:21" ht="14.1" customHeight="1">
      <c r="A1852" s="75">
        <v>1852</v>
      </c>
      <c r="B1852" s="72" t="s">
        <v>51</v>
      </c>
      <c r="C1852" s="539" t="s">
        <v>135</v>
      </c>
      <c r="D1852" s="415" t="s">
        <v>2392</v>
      </c>
      <c r="E1852" s="72" t="s">
        <v>1975</v>
      </c>
      <c r="F1852" s="300" t="s">
        <v>95</v>
      </c>
      <c r="G1852" s="72" t="s">
        <v>2240</v>
      </c>
      <c r="H1852" s="482" t="s">
        <v>187</v>
      </c>
      <c r="I1852" s="537">
        <v>1.8</v>
      </c>
      <c r="J1852" s="526"/>
      <c r="K1852" s="333">
        <f t="shared" si="89"/>
        <v>600</v>
      </c>
      <c r="L1852" s="534">
        <v>200</v>
      </c>
      <c r="M1852" s="534">
        <v>400</v>
      </c>
      <c r="N1852" s="247" t="e">
        <f>IF(L1852="nio",0,IF(L1852&gt;0,L1852*I1852/P1852,0))*VLOOKUP(B1852,'2-Kosten per locatie'!$A$14:$C$31,3,FALSE)</f>
        <v>#DIV/0!</v>
      </c>
      <c r="O1852" s="247" t="e">
        <f>IF(M1852&gt;0,M1852*I1852/Q1852,0)*VLOOKUP(B1852,'2-Kosten per locatie'!$A$14:$C$31,3,FALSE)</f>
        <v>#DIV/0!</v>
      </c>
      <c r="P1852" s="334">
        <f>IF(L1852="nio",0,IF(L1852&gt;0,VLOOKUP(F1852,'3-Productie normen'!A:O,VLOOKUP(L1852,'3-Productie normen'!$B$38:$C$48,2,FALSE),FALSE)))*J1852</f>
        <v>0</v>
      </c>
      <c r="Q1852" s="334">
        <f t="shared" si="90"/>
        <v>0</v>
      </c>
      <c r="R1852" s="335" t="str">
        <f>VLOOKUP(F1852,'3-Productie normen'!A:P,16,FALSE)</f>
        <v>S</v>
      </c>
      <c r="S1852" s="335"/>
      <c r="U1852" s="336">
        <f t="shared" si="91"/>
        <v>1080</v>
      </c>
    </row>
    <row r="1853" spans="1:21" ht="14.1" customHeight="1">
      <c r="A1853" s="75">
        <v>1853</v>
      </c>
      <c r="B1853" s="72" t="s">
        <v>51</v>
      </c>
      <c r="C1853" s="539" t="s">
        <v>135</v>
      </c>
      <c r="D1853" s="415" t="s">
        <v>2393</v>
      </c>
      <c r="E1853" s="72" t="s">
        <v>1975</v>
      </c>
      <c r="F1853" s="300" t="s">
        <v>95</v>
      </c>
      <c r="G1853" s="72" t="s">
        <v>2240</v>
      </c>
      <c r="H1853" s="482" t="s">
        <v>187</v>
      </c>
      <c r="I1853" s="537">
        <v>1.8</v>
      </c>
      <c r="J1853" s="526"/>
      <c r="K1853" s="333">
        <f t="shared" si="89"/>
        <v>600</v>
      </c>
      <c r="L1853" s="534">
        <v>200</v>
      </c>
      <c r="M1853" s="534">
        <v>400</v>
      </c>
      <c r="N1853" s="247" t="e">
        <f>IF(L1853="nio",0,IF(L1853&gt;0,L1853*I1853/P1853,0))*VLOOKUP(B1853,'2-Kosten per locatie'!$A$14:$C$31,3,FALSE)</f>
        <v>#DIV/0!</v>
      </c>
      <c r="O1853" s="247" t="e">
        <f>IF(M1853&gt;0,M1853*I1853/Q1853,0)*VLOOKUP(B1853,'2-Kosten per locatie'!$A$14:$C$31,3,FALSE)</f>
        <v>#DIV/0!</v>
      </c>
      <c r="P1853" s="334">
        <f>IF(L1853="nio",0,IF(L1853&gt;0,VLOOKUP(F1853,'3-Productie normen'!A:O,VLOOKUP(L1853,'3-Productie normen'!$B$38:$C$48,2,FALSE),FALSE)))*J1853</f>
        <v>0</v>
      </c>
      <c r="Q1853" s="334">
        <f t="shared" si="90"/>
        <v>0</v>
      </c>
      <c r="R1853" s="335" t="str">
        <f>VLOOKUP(F1853,'3-Productie normen'!A:P,16,FALSE)</f>
        <v>S</v>
      </c>
      <c r="S1853" s="335"/>
      <c r="U1853" s="336">
        <f t="shared" si="91"/>
        <v>1080</v>
      </c>
    </row>
    <row r="1854" spans="1:21" ht="14.1" customHeight="1">
      <c r="A1854" s="75">
        <v>1854</v>
      </c>
      <c r="B1854" s="72" t="s">
        <v>51</v>
      </c>
      <c r="C1854" s="539" t="s">
        <v>135</v>
      </c>
      <c r="D1854" s="415" t="s">
        <v>2394</v>
      </c>
      <c r="E1854" s="72" t="s">
        <v>1975</v>
      </c>
      <c r="F1854" s="300" t="s">
        <v>95</v>
      </c>
      <c r="G1854" s="72" t="s">
        <v>2240</v>
      </c>
      <c r="H1854" s="482" t="s">
        <v>187</v>
      </c>
      <c r="I1854" s="537">
        <v>1.7</v>
      </c>
      <c r="J1854" s="526"/>
      <c r="K1854" s="333">
        <f t="shared" si="89"/>
        <v>600</v>
      </c>
      <c r="L1854" s="534">
        <v>200</v>
      </c>
      <c r="M1854" s="534">
        <v>400</v>
      </c>
      <c r="N1854" s="247" t="e">
        <f>IF(L1854="nio",0,IF(L1854&gt;0,L1854*I1854/P1854,0))*VLOOKUP(B1854,'2-Kosten per locatie'!$A$14:$C$31,3,FALSE)</f>
        <v>#DIV/0!</v>
      </c>
      <c r="O1854" s="247" t="e">
        <f>IF(M1854&gt;0,M1854*I1854/Q1854,0)*VLOOKUP(B1854,'2-Kosten per locatie'!$A$14:$C$31,3,FALSE)</f>
        <v>#DIV/0!</v>
      </c>
      <c r="P1854" s="334">
        <f>IF(L1854="nio",0,IF(L1854&gt;0,VLOOKUP(F1854,'3-Productie normen'!A:O,VLOOKUP(L1854,'3-Productie normen'!$B$38:$C$48,2,FALSE),FALSE)))*J1854</f>
        <v>0</v>
      </c>
      <c r="Q1854" s="334">
        <f t="shared" si="90"/>
        <v>0</v>
      </c>
      <c r="R1854" s="335" t="str">
        <f>VLOOKUP(F1854,'3-Productie normen'!A:P,16,FALSE)</f>
        <v>S</v>
      </c>
      <c r="S1854" s="335"/>
      <c r="U1854" s="336">
        <f t="shared" si="91"/>
        <v>1020</v>
      </c>
    </row>
    <row r="1855" spans="1:21" ht="14.1" customHeight="1">
      <c r="A1855" s="75">
        <v>1855</v>
      </c>
      <c r="B1855" s="72" t="s">
        <v>51</v>
      </c>
      <c r="C1855" s="539" t="s">
        <v>135</v>
      </c>
      <c r="D1855" s="415" t="s">
        <v>2395</v>
      </c>
      <c r="E1855" s="72" t="s">
        <v>1975</v>
      </c>
      <c r="F1855" s="300" t="s">
        <v>95</v>
      </c>
      <c r="G1855" s="72" t="s">
        <v>2240</v>
      </c>
      <c r="H1855" s="482" t="s">
        <v>187</v>
      </c>
      <c r="I1855" s="537">
        <v>1.7</v>
      </c>
      <c r="J1855" s="526"/>
      <c r="K1855" s="333">
        <f t="shared" si="89"/>
        <v>600</v>
      </c>
      <c r="L1855" s="534">
        <v>200</v>
      </c>
      <c r="M1855" s="534">
        <v>400</v>
      </c>
      <c r="N1855" s="247" t="e">
        <f>IF(L1855="nio",0,IF(L1855&gt;0,L1855*I1855/P1855,0))*VLOOKUP(B1855,'2-Kosten per locatie'!$A$14:$C$31,3,FALSE)</f>
        <v>#DIV/0!</v>
      </c>
      <c r="O1855" s="247" t="e">
        <f>IF(M1855&gt;0,M1855*I1855/Q1855,0)*VLOOKUP(B1855,'2-Kosten per locatie'!$A$14:$C$31,3,FALSE)</f>
        <v>#DIV/0!</v>
      </c>
      <c r="P1855" s="334">
        <f>IF(L1855="nio",0,IF(L1855&gt;0,VLOOKUP(F1855,'3-Productie normen'!A:O,VLOOKUP(L1855,'3-Productie normen'!$B$38:$C$48,2,FALSE),FALSE)))*J1855</f>
        <v>0</v>
      </c>
      <c r="Q1855" s="334">
        <f t="shared" si="90"/>
        <v>0</v>
      </c>
      <c r="R1855" s="335" t="str">
        <f>VLOOKUP(F1855,'3-Productie normen'!A:P,16,FALSE)</f>
        <v>S</v>
      </c>
      <c r="S1855" s="335"/>
      <c r="U1855" s="336">
        <f t="shared" si="91"/>
        <v>1020</v>
      </c>
    </row>
    <row r="1856" spans="1:21" ht="14.1" customHeight="1">
      <c r="A1856" s="75">
        <v>1856</v>
      </c>
      <c r="B1856" s="72" t="s">
        <v>51</v>
      </c>
      <c r="C1856" s="539" t="s">
        <v>135</v>
      </c>
      <c r="D1856" s="415" t="s">
        <v>2396</v>
      </c>
      <c r="E1856" s="72" t="s">
        <v>2397</v>
      </c>
      <c r="F1856" s="300" t="s">
        <v>93</v>
      </c>
      <c r="G1856" s="72" t="s">
        <v>2268</v>
      </c>
      <c r="H1856" s="482" t="s">
        <v>196</v>
      </c>
      <c r="I1856" s="537">
        <v>89.08</v>
      </c>
      <c r="J1856" s="526"/>
      <c r="K1856" s="333">
        <f t="shared" si="89"/>
        <v>200</v>
      </c>
      <c r="L1856" s="534">
        <v>200</v>
      </c>
      <c r="M1856" s="534"/>
      <c r="N1856" s="247" t="e">
        <f>IF(L1856="nio",0,IF(L1856&gt;0,L1856*I1856/P1856,0))*VLOOKUP(B1856,'2-Kosten per locatie'!$A$14:$C$31,3,FALSE)</f>
        <v>#DIV/0!</v>
      </c>
      <c r="O1856" s="247">
        <f>IF(M1856&gt;0,M1856*I1856/Q1856,0)*VLOOKUP(B1856,'2-Kosten per locatie'!$A$14:$C$31,3,FALSE)</f>
        <v>0</v>
      </c>
      <c r="P1856" s="334">
        <f>IF(L1856="nio",0,IF(L1856&gt;0,VLOOKUP(F1856,'3-Productie normen'!A:O,VLOOKUP(L1856,'3-Productie normen'!$B$38:$C$48,2,FALSE),FALSE)))*J1856</f>
        <v>0</v>
      </c>
      <c r="Q1856" s="334">
        <f t="shared" si="90"/>
        <v>0</v>
      </c>
      <c r="R1856" s="335" t="str">
        <f>VLOOKUP(F1856,'3-Productie normen'!A:P,16,FALSE)</f>
        <v>L</v>
      </c>
      <c r="S1856" s="335"/>
      <c r="U1856" s="336">
        <f t="shared" si="91"/>
        <v>17816</v>
      </c>
    </row>
    <row r="1857" spans="1:21" ht="14.1" customHeight="1">
      <c r="A1857" s="75">
        <v>1857</v>
      </c>
      <c r="B1857" s="72" t="s">
        <v>51</v>
      </c>
      <c r="C1857" s="539" t="s">
        <v>135</v>
      </c>
      <c r="D1857" s="415" t="s">
        <v>2398</v>
      </c>
      <c r="E1857" s="72" t="s">
        <v>632</v>
      </c>
      <c r="F1857" s="300" t="s">
        <v>86</v>
      </c>
      <c r="G1857" s="72" t="s">
        <v>2220</v>
      </c>
      <c r="H1857" s="482" t="s">
        <v>138</v>
      </c>
      <c r="I1857" s="537">
        <v>51.66</v>
      </c>
      <c r="J1857" s="526"/>
      <c r="K1857" s="333">
        <f t="shared" ref="K1857:K1920" si="92">SUM(L1857:M1857)</f>
        <v>200</v>
      </c>
      <c r="L1857" s="534">
        <v>200</v>
      </c>
      <c r="M1857" s="534"/>
      <c r="N1857" s="247" t="e">
        <f>IF(L1857="nio",0,IF(L1857&gt;0,L1857*I1857/P1857,0))*VLOOKUP(B1857,'2-Kosten per locatie'!$A$14:$C$31,3,FALSE)</f>
        <v>#DIV/0!</v>
      </c>
      <c r="O1857" s="247">
        <f>IF(M1857&gt;0,M1857*I1857/Q1857,0)*VLOOKUP(B1857,'2-Kosten per locatie'!$A$14:$C$31,3,FALSE)</f>
        <v>0</v>
      </c>
      <c r="P1857" s="334">
        <f>IF(L1857="nio",0,IF(L1857&gt;0,VLOOKUP(F1857,'3-Productie normen'!A:O,VLOOKUP(L1857,'3-Productie normen'!$B$38:$C$48,2,FALSE),FALSE)))*J1857</f>
        <v>0</v>
      </c>
      <c r="Q1857" s="334">
        <f t="shared" si="90"/>
        <v>0</v>
      </c>
      <c r="R1857" s="335" t="str">
        <f>VLOOKUP(F1857,'3-Productie normen'!A:P,16,FALSE)</f>
        <v>V</v>
      </c>
      <c r="S1857" s="335"/>
      <c r="U1857" s="336">
        <f t="shared" si="91"/>
        <v>10332</v>
      </c>
    </row>
    <row r="1858" spans="1:21" ht="14.1" customHeight="1">
      <c r="A1858" s="75">
        <v>1858</v>
      </c>
      <c r="B1858" s="72" t="s">
        <v>51</v>
      </c>
      <c r="C1858" s="539" t="s">
        <v>135</v>
      </c>
      <c r="D1858" s="415" t="s">
        <v>2399</v>
      </c>
      <c r="E1858" s="72" t="s">
        <v>1236</v>
      </c>
      <c r="F1858" s="300" t="s">
        <v>97</v>
      </c>
      <c r="G1858" s="72" t="s">
        <v>1369</v>
      </c>
      <c r="H1858" s="482" t="s">
        <v>237</v>
      </c>
      <c r="I1858" s="537">
        <v>14.09</v>
      </c>
      <c r="J1858" s="526"/>
      <c r="K1858" s="333">
        <f t="shared" si="92"/>
        <v>200</v>
      </c>
      <c r="L1858" s="534">
        <v>200</v>
      </c>
      <c r="M1858" s="534"/>
      <c r="N1858" s="247" t="e">
        <f>IF(L1858="nio",0,IF(L1858&gt;0,L1858*I1858/P1858,0))*VLOOKUP(B1858,'2-Kosten per locatie'!$A$14:$C$31,3,FALSE)</f>
        <v>#DIV/0!</v>
      </c>
      <c r="O1858" s="247">
        <f>IF(M1858&gt;0,M1858*I1858/Q1858,0)*VLOOKUP(B1858,'2-Kosten per locatie'!$A$14:$C$31,3,FALSE)</f>
        <v>0</v>
      </c>
      <c r="P1858" s="334">
        <f>IF(L1858="nio",0,IF(L1858&gt;0,VLOOKUP(F1858,'3-Productie normen'!A:O,VLOOKUP(L1858,'3-Productie normen'!$B$38:$C$48,2,FALSE),FALSE)))*J1858</f>
        <v>0</v>
      </c>
      <c r="Q1858" s="334">
        <f t="shared" si="90"/>
        <v>0</v>
      </c>
      <c r="R1858" s="335" t="str">
        <f>VLOOKUP(F1858,'3-Productie normen'!A:P,16,FALSE)</f>
        <v>V</v>
      </c>
      <c r="S1858" s="335"/>
      <c r="U1858" s="336">
        <f t="shared" si="91"/>
        <v>2818</v>
      </c>
    </row>
    <row r="1859" spans="1:21" ht="14.1" customHeight="1">
      <c r="A1859" s="75">
        <v>1859</v>
      </c>
      <c r="B1859" s="72" t="s">
        <v>51</v>
      </c>
      <c r="C1859" s="539" t="s">
        <v>135</v>
      </c>
      <c r="D1859" s="415" t="s">
        <v>2400</v>
      </c>
      <c r="E1859" s="72" t="s">
        <v>680</v>
      </c>
      <c r="F1859" s="300" t="s">
        <v>100</v>
      </c>
      <c r="G1859" s="72" t="s">
        <v>2268</v>
      </c>
      <c r="H1859" s="482" t="s">
        <v>196</v>
      </c>
      <c r="I1859" s="537">
        <v>5.4</v>
      </c>
      <c r="J1859" s="526"/>
      <c r="K1859" s="333">
        <f t="shared" si="92"/>
        <v>0</v>
      </c>
      <c r="L1859" s="534" t="s">
        <v>147</v>
      </c>
      <c r="M1859" s="534"/>
      <c r="N1859" s="247">
        <f>IF(L1859="nio",0,IF(L1859&gt;0,L1859*I1859/P1859,0))*VLOOKUP(B1859,'2-Kosten per locatie'!$A$14:$C$31,3,FALSE)</f>
        <v>0</v>
      </c>
      <c r="O1859" s="247">
        <f>IF(M1859&gt;0,M1859*I1859/Q1859,0)*VLOOKUP(B1859,'2-Kosten per locatie'!$A$14:$C$31,3,FALSE)</f>
        <v>0</v>
      </c>
      <c r="P1859" s="334">
        <f>IF(L1859="nio",0,IF(L1859&gt;0,VLOOKUP(F1859,'3-Productie normen'!A:O,VLOOKUP(L1859,'3-Productie normen'!$B$38:$C$48,2,FALSE),FALSE)))*J1859</f>
        <v>0</v>
      </c>
      <c r="Q1859" s="334">
        <f t="shared" si="90"/>
        <v>0</v>
      </c>
      <c r="R1859" s="335" t="str">
        <f>VLOOKUP(F1859,'3-Productie normen'!A:P,16,FALSE)</f>
        <v>nvt</v>
      </c>
      <c r="S1859" s="335"/>
      <c r="U1859" s="336">
        <f t="shared" si="91"/>
        <v>0</v>
      </c>
    </row>
    <row r="1860" spans="1:21" ht="14.1" customHeight="1">
      <c r="A1860" s="75">
        <v>1860</v>
      </c>
      <c r="B1860" s="72" t="s">
        <v>51</v>
      </c>
      <c r="C1860" s="539" t="s">
        <v>135</v>
      </c>
      <c r="D1860" s="415" t="s">
        <v>2401</v>
      </c>
      <c r="E1860" s="72" t="s">
        <v>2402</v>
      </c>
      <c r="F1860" s="300" t="s">
        <v>93</v>
      </c>
      <c r="G1860" s="72" t="s">
        <v>2268</v>
      </c>
      <c r="H1860" s="482" t="s">
        <v>196</v>
      </c>
      <c r="I1860" s="537">
        <v>40.97</v>
      </c>
      <c r="J1860" s="526"/>
      <c r="K1860" s="333">
        <f t="shared" si="92"/>
        <v>200</v>
      </c>
      <c r="L1860" s="534">
        <v>200</v>
      </c>
      <c r="M1860" s="534"/>
      <c r="N1860" s="247" t="e">
        <f>IF(L1860="nio",0,IF(L1860&gt;0,L1860*I1860/P1860,0))*VLOOKUP(B1860,'2-Kosten per locatie'!$A$14:$C$31,3,FALSE)</f>
        <v>#DIV/0!</v>
      </c>
      <c r="O1860" s="247">
        <f>IF(M1860&gt;0,M1860*I1860/Q1860,0)*VLOOKUP(B1860,'2-Kosten per locatie'!$A$14:$C$31,3,FALSE)</f>
        <v>0</v>
      </c>
      <c r="P1860" s="334">
        <f>IF(L1860="nio",0,IF(L1860&gt;0,VLOOKUP(F1860,'3-Productie normen'!A:O,VLOOKUP(L1860,'3-Productie normen'!$B$38:$C$48,2,FALSE),FALSE)))*J1860</f>
        <v>0</v>
      </c>
      <c r="Q1860" s="334">
        <f t="shared" si="90"/>
        <v>0</v>
      </c>
      <c r="R1860" s="335" t="str">
        <f>VLOOKUP(F1860,'3-Productie normen'!A:P,16,FALSE)</f>
        <v>L</v>
      </c>
      <c r="S1860" s="335"/>
      <c r="U1860" s="336">
        <f t="shared" si="91"/>
        <v>8194</v>
      </c>
    </row>
    <row r="1861" spans="1:21" ht="14.1" customHeight="1">
      <c r="A1861" s="75">
        <v>1861</v>
      </c>
      <c r="B1861" s="72" t="s">
        <v>51</v>
      </c>
      <c r="C1861" s="539" t="s">
        <v>135</v>
      </c>
      <c r="D1861" s="415" t="s">
        <v>2403</v>
      </c>
      <c r="E1861" s="72" t="s">
        <v>2402</v>
      </c>
      <c r="F1861" s="300" t="s">
        <v>93</v>
      </c>
      <c r="G1861" s="72" t="s">
        <v>2268</v>
      </c>
      <c r="H1861" s="482" t="s">
        <v>196</v>
      </c>
      <c r="I1861" s="537">
        <v>43</v>
      </c>
      <c r="J1861" s="526"/>
      <c r="K1861" s="333">
        <f t="shared" si="92"/>
        <v>200</v>
      </c>
      <c r="L1861" s="534">
        <v>200</v>
      </c>
      <c r="M1861" s="534"/>
      <c r="N1861" s="247" t="e">
        <f>IF(L1861="nio",0,IF(L1861&gt;0,L1861*I1861/P1861,0))*VLOOKUP(B1861,'2-Kosten per locatie'!$A$14:$C$31,3,FALSE)</f>
        <v>#DIV/0!</v>
      </c>
      <c r="O1861" s="247">
        <f>IF(M1861&gt;0,M1861*I1861/Q1861,0)*VLOOKUP(B1861,'2-Kosten per locatie'!$A$14:$C$31,3,FALSE)</f>
        <v>0</v>
      </c>
      <c r="P1861" s="334">
        <f>IF(L1861="nio",0,IF(L1861&gt;0,VLOOKUP(F1861,'3-Productie normen'!A:O,VLOOKUP(L1861,'3-Productie normen'!$B$38:$C$48,2,FALSE),FALSE)))*J1861</f>
        <v>0</v>
      </c>
      <c r="Q1861" s="334">
        <f t="shared" si="90"/>
        <v>0</v>
      </c>
      <c r="R1861" s="335" t="str">
        <f>VLOOKUP(F1861,'3-Productie normen'!A:P,16,FALSE)</f>
        <v>L</v>
      </c>
      <c r="S1861" s="335"/>
      <c r="U1861" s="336">
        <f t="shared" si="91"/>
        <v>8600</v>
      </c>
    </row>
    <row r="1862" spans="1:21" ht="14.1" customHeight="1">
      <c r="A1862" s="75">
        <v>1862</v>
      </c>
      <c r="B1862" s="72" t="s">
        <v>51</v>
      </c>
      <c r="C1862" s="539" t="s">
        <v>135</v>
      </c>
      <c r="D1862" s="415" t="s">
        <v>2404</v>
      </c>
      <c r="E1862" s="72" t="s">
        <v>2405</v>
      </c>
      <c r="F1862" s="300" t="s">
        <v>93</v>
      </c>
      <c r="G1862" s="72" t="s">
        <v>2268</v>
      </c>
      <c r="H1862" s="482" t="s">
        <v>196</v>
      </c>
      <c r="I1862" s="537">
        <v>82.49</v>
      </c>
      <c r="J1862" s="526"/>
      <c r="K1862" s="333">
        <f t="shared" si="92"/>
        <v>200</v>
      </c>
      <c r="L1862" s="534">
        <v>200</v>
      </c>
      <c r="M1862" s="534"/>
      <c r="N1862" s="247" t="e">
        <f>IF(L1862="nio",0,IF(L1862&gt;0,L1862*I1862/P1862,0))*VLOOKUP(B1862,'2-Kosten per locatie'!$A$14:$C$31,3,FALSE)</f>
        <v>#DIV/0!</v>
      </c>
      <c r="O1862" s="247">
        <f>IF(M1862&gt;0,M1862*I1862/Q1862,0)*VLOOKUP(B1862,'2-Kosten per locatie'!$A$14:$C$31,3,FALSE)</f>
        <v>0</v>
      </c>
      <c r="P1862" s="334">
        <f>IF(L1862="nio",0,IF(L1862&gt;0,VLOOKUP(F1862,'3-Productie normen'!A:O,VLOOKUP(L1862,'3-Productie normen'!$B$38:$C$48,2,FALSE),FALSE)))*J1862</f>
        <v>0</v>
      </c>
      <c r="Q1862" s="334">
        <f t="shared" si="90"/>
        <v>0</v>
      </c>
      <c r="R1862" s="335" t="str">
        <f>VLOOKUP(F1862,'3-Productie normen'!A:P,16,FALSE)</f>
        <v>L</v>
      </c>
      <c r="S1862" s="335"/>
      <c r="U1862" s="336">
        <f t="shared" si="91"/>
        <v>16498</v>
      </c>
    </row>
    <row r="1863" spans="1:21" ht="14.1" customHeight="1">
      <c r="A1863" s="75">
        <v>1863</v>
      </c>
      <c r="B1863" s="72" t="s">
        <v>51</v>
      </c>
      <c r="C1863" s="539" t="s">
        <v>135</v>
      </c>
      <c r="D1863" s="415" t="s">
        <v>2406</v>
      </c>
      <c r="E1863" s="72" t="s">
        <v>2407</v>
      </c>
      <c r="F1863" s="300" t="s">
        <v>99</v>
      </c>
      <c r="G1863" s="72" t="s">
        <v>2268</v>
      </c>
      <c r="H1863" s="482" t="s">
        <v>196</v>
      </c>
      <c r="I1863" s="537">
        <v>6.5</v>
      </c>
      <c r="J1863" s="526"/>
      <c r="K1863" s="333">
        <f t="shared" si="92"/>
        <v>200</v>
      </c>
      <c r="L1863" s="534">
        <v>200</v>
      </c>
      <c r="M1863" s="534"/>
      <c r="N1863" s="247" t="e">
        <f>IF(L1863="nio",0,IF(L1863&gt;0,L1863*I1863/P1863,0))*VLOOKUP(B1863,'2-Kosten per locatie'!$A$14:$C$31,3,FALSE)</f>
        <v>#DIV/0!</v>
      </c>
      <c r="O1863" s="247">
        <f>IF(M1863&gt;0,M1863*I1863/Q1863,0)*VLOOKUP(B1863,'2-Kosten per locatie'!$A$14:$C$31,3,FALSE)</f>
        <v>0</v>
      </c>
      <c r="P1863" s="334">
        <f>IF(L1863="nio",0,IF(L1863&gt;0,VLOOKUP(F1863,'3-Productie normen'!A:O,VLOOKUP(L1863,'3-Productie normen'!$B$38:$C$48,2,FALSE),FALSE)))*J1863</f>
        <v>0</v>
      </c>
      <c r="Q1863" s="334">
        <f t="shared" si="90"/>
        <v>0</v>
      </c>
      <c r="R1863" s="335" t="str">
        <f>VLOOKUP(F1863,'3-Productie normen'!A:P,16,FALSE)</f>
        <v>B</v>
      </c>
      <c r="S1863" s="335"/>
      <c r="U1863" s="336">
        <f t="shared" si="91"/>
        <v>1300</v>
      </c>
    </row>
    <row r="1864" spans="1:21" ht="14.1" customHeight="1">
      <c r="A1864" s="75">
        <v>1864</v>
      </c>
      <c r="B1864" s="72" t="s">
        <v>51</v>
      </c>
      <c r="C1864" s="539" t="s">
        <v>135</v>
      </c>
      <c r="D1864" s="415" t="s">
        <v>2408</v>
      </c>
      <c r="E1864" s="72" t="s">
        <v>632</v>
      </c>
      <c r="F1864" s="300" t="s">
        <v>86</v>
      </c>
      <c r="G1864" s="72" t="s">
        <v>2220</v>
      </c>
      <c r="H1864" s="482" t="s">
        <v>138</v>
      </c>
      <c r="I1864" s="537">
        <v>86.16</v>
      </c>
      <c r="J1864" s="526"/>
      <c r="K1864" s="333">
        <f t="shared" si="92"/>
        <v>200</v>
      </c>
      <c r="L1864" s="534">
        <v>200</v>
      </c>
      <c r="M1864" s="534"/>
      <c r="N1864" s="247" t="e">
        <f>IF(L1864="nio",0,IF(L1864&gt;0,L1864*I1864/P1864,0))*VLOOKUP(B1864,'2-Kosten per locatie'!$A$14:$C$31,3,FALSE)</f>
        <v>#DIV/0!</v>
      </c>
      <c r="O1864" s="247">
        <f>IF(M1864&gt;0,M1864*I1864/Q1864,0)*VLOOKUP(B1864,'2-Kosten per locatie'!$A$14:$C$31,3,FALSE)</f>
        <v>0</v>
      </c>
      <c r="P1864" s="334">
        <f>IF(L1864="nio",0,IF(L1864&gt;0,VLOOKUP(F1864,'3-Productie normen'!A:O,VLOOKUP(L1864,'3-Productie normen'!$B$38:$C$48,2,FALSE),FALSE)))*J1864</f>
        <v>0</v>
      </c>
      <c r="Q1864" s="334">
        <f t="shared" si="90"/>
        <v>0</v>
      </c>
      <c r="R1864" s="335" t="str">
        <f>VLOOKUP(F1864,'3-Productie normen'!A:P,16,FALSE)</f>
        <v>V</v>
      </c>
      <c r="S1864" s="335"/>
      <c r="U1864" s="336">
        <f t="shared" si="91"/>
        <v>17232</v>
      </c>
    </row>
    <row r="1865" spans="1:21" ht="14.1" customHeight="1">
      <c r="A1865" s="75">
        <v>1865</v>
      </c>
      <c r="B1865" s="72" t="s">
        <v>51</v>
      </c>
      <c r="C1865" s="539" t="s">
        <v>135</v>
      </c>
      <c r="D1865" s="415" t="s">
        <v>2409</v>
      </c>
      <c r="E1865" s="72" t="s">
        <v>1999</v>
      </c>
      <c r="F1865" s="300" t="s">
        <v>100</v>
      </c>
      <c r="G1865" s="72" t="s">
        <v>101</v>
      </c>
      <c r="H1865" s="482" t="s">
        <v>196</v>
      </c>
      <c r="I1865" s="537">
        <v>2.63</v>
      </c>
      <c r="J1865" s="526"/>
      <c r="K1865" s="333">
        <f t="shared" si="92"/>
        <v>0</v>
      </c>
      <c r="L1865" s="534" t="s">
        <v>147</v>
      </c>
      <c r="M1865" s="534"/>
      <c r="N1865" s="247">
        <f>IF(L1865="nio",0,IF(L1865&gt;0,L1865*I1865/P1865,0))*VLOOKUP(B1865,'2-Kosten per locatie'!$A$14:$C$31,3,FALSE)</f>
        <v>0</v>
      </c>
      <c r="O1865" s="247">
        <f>IF(M1865&gt;0,M1865*I1865/Q1865,0)*VLOOKUP(B1865,'2-Kosten per locatie'!$A$14:$C$31,3,FALSE)</f>
        <v>0</v>
      </c>
      <c r="P1865" s="334">
        <f>IF(L1865="nio",0,IF(L1865&gt;0,VLOOKUP(F1865,'3-Productie normen'!A:O,VLOOKUP(L1865,'3-Productie normen'!$B$38:$C$48,2,FALSE),FALSE)))*J1865</f>
        <v>0</v>
      </c>
      <c r="Q1865" s="334">
        <f t="shared" si="90"/>
        <v>0</v>
      </c>
      <c r="R1865" s="335" t="str">
        <f>VLOOKUP(F1865,'3-Productie normen'!A:P,16,FALSE)</f>
        <v>nvt</v>
      </c>
      <c r="S1865" s="335"/>
      <c r="U1865" s="336">
        <f t="shared" si="91"/>
        <v>0</v>
      </c>
    </row>
    <row r="1866" spans="1:21" ht="14.1" customHeight="1">
      <c r="A1866" s="75">
        <v>1866</v>
      </c>
      <c r="B1866" s="72" t="s">
        <v>51</v>
      </c>
      <c r="C1866" s="539" t="s">
        <v>135</v>
      </c>
      <c r="D1866" s="415" t="s">
        <v>2410</v>
      </c>
      <c r="E1866" s="72" t="s">
        <v>2411</v>
      </c>
      <c r="F1866" s="300" t="s">
        <v>91</v>
      </c>
      <c r="G1866" s="72" t="s">
        <v>2220</v>
      </c>
      <c r="H1866" s="482" t="s">
        <v>138</v>
      </c>
      <c r="I1866" s="537">
        <v>4.53</v>
      </c>
      <c r="J1866" s="526"/>
      <c r="K1866" s="333">
        <f t="shared" si="92"/>
        <v>200</v>
      </c>
      <c r="L1866" s="534">
        <v>200</v>
      </c>
      <c r="M1866" s="534"/>
      <c r="N1866" s="247" t="e">
        <f>IF(L1866="nio",0,IF(L1866&gt;0,L1866*I1866/P1866,0))*VLOOKUP(B1866,'2-Kosten per locatie'!$A$14:$C$31,3,FALSE)</f>
        <v>#DIV/0!</v>
      </c>
      <c r="O1866" s="247">
        <f>IF(M1866&gt;0,M1866*I1866/Q1866,0)*VLOOKUP(B1866,'2-Kosten per locatie'!$A$14:$C$31,3,FALSE)</f>
        <v>0</v>
      </c>
      <c r="P1866" s="334">
        <f>IF(L1866="nio",0,IF(L1866&gt;0,VLOOKUP(F1866,'3-Productie normen'!A:O,VLOOKUP(L1866,'3-Productie normen'!$B$38:$C$48,2,FALSE),FALSE)))*J1866</f>
        <v>0</v>
      </c>
      <c r="Q1866" s="334">
        <f t="shared" si="90"/>
        <v>0</v>
      </c>
      <c r="R1866" s="335" t="str">
        <f>VLOOKUP(F1866,'3-Productie normen'!A:P,16,FALSE)</f>
        <v>V</v>
      </c>
      <c r="S1866" s="335"/>
      <c r="U1866" s="336">
        <f t="shared" si="91"/>
        <v>906</v>
      </c>
    </row>
    <row r="1867" spans="1:21" ht="14.1" customHeight="1">
      <c r="A1867" s="75">
        <v>1867</v>
      </c>
      <c r="B1867" s="72" t="s">
        <v>51</v>
      </c>
      <c r="C1867" s="539" t="s">
        <v>135</v>
      </c>
      <c r="D1867" s="415" t="s">
        <v>2412</v>
      </c>
      <c r="E1867" s="72" t="s">
        <v>680</v>
      </c>
      <c r="F1867" s="300" t="s">
        <v>100</v>
      </c>
      <c r="G1867" s="72" t="s">
        <v>2268</v>
      </c>
      <c r="H1867" s="482" t="s">
        <v>196</v>
      </c>
      <c r="I1867" s="537">
        <v>22.2</v>
      </c>
      <c r="J1867" s="526"/>
      <c r="K1867" s="333">
        <f t="shared" si="92"/>
        <v>0</v>
      </c>
      <c r="L1867" s="534" t="s">
        <v>147</v>
      </c>
      <c r="M1867" s="534"/>
      <c r="N1867" s="247">
        <f>IF(L1867="nio",0,IF(L1867&gt;0,L1867*I1867/P1867,0))*VLOOKUP(B1867,'2-Kosten per locatie'!$A$14:$C$31,3,FALSE)</f>
        <v>0</v>
      </c>
      <c r="O1867" s="247">
        <f>IF(M1867&gt;0,M1867*I1867/Q1867,0)*VLOOKUP(B1867,'2-Kosten per locatie'!$A$14:$C$31,3,FALSE)</f>
        <v>0</v>
      </c>
      <c r="P1867" s="334">
        <f>IF(L1867="nio",0,IF(L1867&gt;0,VLOOKUP(F1867,'3-Productie normen'!A:O,VLOOKUP(L1867,'3-Productie normen'!$B$38:$C$48,2,FALSE),FALSE)))*J1867</f>
        <v>0</v>
      </c>
      <c r="Q1867" s="334">
        <f t="shared" si="90"/>
        <v>0</v>
      </c>
      <c r="R1867" s="335" t="str">
        <f>VLOOKUP(F1867,'3-Productie normen'!A:P,16,FALSE)</f>
        <v>nvt</v>
      </c>
      <c r="S1867" s="335"/>
      <c r="U1867" s="336">
        <f t="shared" si="91"/>
        <v>0</v>
      </c>
    </row>
    <row r="1868" spans="1:21" ht="14.1" customHeight="1">
      <c r="A1868" s="75">
        <v>1868</v>
      </c>
      <c r="B1868" s="72" t="s">
        <v>51</v>
      </c>
      <c r="C1868" s="539" t="s">
        <v>135</v>
      </c>
      <c r="D1868" s="415" t="s">
        <v>2413</v>
      </c>
      <c r="E1868" s="72" t="s">
        <v>2414</v>
      </c>
      <c r="F1868" s="300" t="s">
        <v>93</v>
      </c>
      <c r="G1868" s="72" t="s">
        <v>2222</v>
      </c>
      <c r="H1868" s="482" t="s">
        <v>196</v>
      </c>
      <c r="I1868" s="537">
        <v>111.05</v>
      </c>
      <c r="J1868" s="526"/>
      <c r="K1868" s="333">
        <f t="shared" si="92"/>
        <v>200</v>
      </c>
      <c r="L1868" s="534">
        <v>200</v>
      </c>
      <c r="M1868" s="534"/>
      <c r="N1868" s="247" t="e">
        <f>IF(L1868="nio",0,IF(L1868&gt;0,L1868*I1868/P1868,0))*VLOOKUP(B1868,'2-Kosten per locatie'!$A$14:$C$31,3,FALSE)</f>
        <v>#DIV/0!</v>
      </c>
      <c r="O1868" s="247">
        <f>IF(M1868&gt;0,M1868*I1868/Q1868,0)*VLOOKUP(B1868,'2-Kosten per locatie'!$A$14:$C$31,3,FALSE)</f>
        <v>0</v>
      </c>
      <c r="P1868" s="334">
        <f>IF(L1868="nio",0,IF(L1868&gt;0,VLOOKUP(F1868,'3-Productie normen'!A:O,VLOOKUP(L1868,'3-Productie normen'!$B$38:$C$48,2,FALSE),FALSE)))*J1868</f>
        <v>0</v>
      </c>
      <c r="Q1868" s="334">
        <f t="shared" si="90"/>
        <v>0</v>
      </c>
      <c r="R1868" s="335" t="str">
        <f>VLOOKUP(F1868,'3-Productie normen'!A:P,16,FALSE)</f>
        <v>L</v>
      </c>
      <c r="S1868" s="335"/>
      <c r="U1868" s="336">
        <f t="shared" si="91"/>
        <v>22210</v>
      </c>
    </row>
    <row r="1869" spans="1:21" ht="14.1" customHeight="1">
      <c r="A1869" s="75">
        <v>1869</v>
      </c>
      <c r="B1869" s="72" t="s">
        <v>51</v>
      </c>
      <c r="C1869" s="539" t="s">
        <v>135</v>
      </c>
      <c r="D1869" s="415" t="s">
        <v>2415</v>
      </c>
      <c r="E1869" s="72" t="s">
        <v>2414</v>
      </c>
      <c r="F1869" s="300" t="s">
        <v>93</v>
      </c>
      <c r="G1869" s="72" t="s">
        <v>2268</v>
      </c>
      <c r="H1869" s="482" t="s">
        <v>196</v>
      </c>
      <c r="I1869" s="537">
        <v>49</v>
      </c>
      <c r="J1869" s="526"/>
      <c r="K1869" s="333">
        <f t="shared" si="92"/>
        <v>200</v>
      </c>
      <c r="L1869" s="534">
        <v>200</v>
      </c>
      <c r="M1869" s="534"/>
      <c r="N1869" s="247" t="e">
        <f>IF(L1869="nio",0,IF(L1869&gt;0,L1869*I1869/P1869,0))*VLOOKUP(B1869,'2-Kosten per locatie'!$A$14:$C$31,3,FALSE)</f>
        <v>#DIV/0!</v>
      </c>
      <c r="O1869" s="247">
        <f>IF(M1869&gt;0,M1869*I1869/Q1869,0)*VLOOKUP(B1869,'2-Kosten per locatie'!$A$14:$C$31,3,FALSE)</f>
        <v>0</v>
      </c>
      <c r="P1869" s="334">
        <f>IF(L1869="nio",0,IF(L1869&gt;0,VLOOKUP(F1869,'3-Productie normen'!A:O,VLOOKUP(L1869,'3-Productie normen'!$B$38:$C$48,2,FALSE),FALSE)))*J1869</f>
        <v>0</v>
      </c>
      <c r="Q1869" s="334">
        <f t="shared" si="90"/>
        <v>0</v>
      </c>
      <c r="R1869" s="335" t="str">
        <f>VLOOKUP(F1869,'3-Productie normen'!A:P,16,FALSE)</f>
        <v>L</v>
      </c>
      <c r="S1869" s="335"/>
      <c r="U1869" s="336">
        <f t="shared" si="91"/>
        <v>9800</v>
      </c>
    </row>
    <row r="1870" spans="1:21" ht="14.1" customHeight="1">
      <c r="A1870" s="75">
        <v>1870</v>
      </c>
      <c r="B1870" s="72" t="s">
        <v>51</v>
      </c>
      <c r="C1870" s="539" t="s">
        <v>135</v>
      </c>
      <c r="D1870" s="415" t="s">
        <v>2416</v>
      </c>
      <c r="E1870" s="72" t="s">
        <v>2417</v>
      </c>
      <c r="F1870" s="300" t="s">
        <v>93</v>
      </c>
      <c r="G1870" s="72" t="s">
        <v>2268</v>
      </c>
      <c r="H1870" s="482" t="s">
        <v>196</v>
      </c>
      <c r="I1870" s="537">
        <v>53.17</v>
      </c>
      <c r="J1870" s="526"/>
      <c r="K1870" s="333">
        <f t="shared" si="92"/>
        <v>200</v>
      </c>
      <c r="L1870" s="534">
        <v>200</v>
      </c>
      <c r="M1870" s="534"/>
      <c r="N1870" s="247" t="e">
        <f>IF(L1870="nio",0,IF(L1870&gt;0,L1870*I1870/P1870,0))*VLOOKUP(B1870,'2-Kosten per locatie'!$A$14:$C$31,3,FALSE)</f>
        <v>#DIV/0!</v>
      </c>
      <c r="O1870" s="247">
        <f>IF(M1870&gt;0,M1870*I1870/Q1870,0)*VLOOKUP(B1870,'2-Kosten per locatie'!$A$14:$C$31,3,FALSE)</f>
        <v>0</v>
      </c>
      <c r="P1870" s="334">
        <f>IF(L1870="nio",0,IF(L1870&gt;0,VLOOKUP(F1870,'3-Productie normen'!A:O,VLOOKUP(L1870,'3-Productie normen'!$B$38:$C$48,2,FALSE),FALSE)))*J1870</f>
        <v>0</v>
      </c>
      <c r="Q1870" s="334">
        <f t="shared" si="90"/>
        <v>0</v>
      </c>
      <c r="R1870" s="335" t="str">
        <f>VLOOKUP(F1870,'3-Productie normen'!A:P,16,FALSE)</f>
        <v>L</v>
      </c>
      <c r="S1870" s="335"/>
      <c r="U1870" s="336">
        <f t="shared" si="91"/>
        <v>10634</v>
      </c>
    </row>
    <row r="1871" spans="1:21" ht="14.1" customHeight="1">
      <c r="A1871" s="75">
        <v>1871</v>
      </c>
      <c r="B1871" s="72" t="s">
        <v>51</v>
      </c>
      <c r="C1871" s="539" t="s">
        <v>135</v>
      </c>
      <c r="D1871" s="415" t="s">
        <v>2418</v>
      </c>
      <c r="E1871" s="72" t="s">
        <v>632</v>
      </c>
      <c r="F1871" s="300" t="s">
        <v>86</v>
      </c>
      <c r="G1871" s="72" t="s">
        <v>2222</v>
      </c>
      <c r="H1871" s="482" t="s">
        <v>196</v>
      </c>
      <c r="I1871" s="537">
        <v>87.42</v>
      </c>
      <c r="J1871" s="526"/>
      <c r="K1871" s="333">
        <f t="shared" si="92"/>
        <v>200</v>
      </c>
      <c r="L1871" s="534">
        <v>200</v>
      </c>
      <c r="M1871" s="534"/>
      <c r="N1871" s="247" t="e">
        <f>IF(L1871="nio",0,IF(L1871&gt;0,L1871*I1871/P1871,0))*VLOOKUP(B1871,'2-Kosten per locatie'!$A$14:$C$31,3,FALSE)</f>
        <v>#DIV/0!</v>
      </c>
      <c r="O1871" s="247">
        <f>IF(M1871&gt;0,M1871*I1871/Q1871,0)*VLOOKUP(B1871,'2-Kosten per locatie'!$A$14:$C$31,3,FALSE)</f>
        <v>0</v>
      </c>
      <c r="P1871" s="334">
        <f>IF(L1871="nio",0,IF(L1871&gt;0,VLOOKUP(F1871,'3-Productie normen'!A:O,VLOOKUP(L1871,'3-Productie normen'!$B$38:$C$48,2,FALSE),FALSE)))*J1871</f>
        <v>0</v>
      </c>
      <c r="Q1871" s="334">
        <f t="shared" si="90"/>
        <v>0</v>
      </c>
      <c r="R1871" s="335" t="str">
        <f>VLOOKUP(F1871,'3-Productie normen'!A:P,16,FALSE)</f>
        <v>V</v>
      </c>
      <c r="S1871" s="335"/>
      <c r="U1871" s="336">
        <f t="shared" si="91"/>
        <v>17484</v>
      </c>
    </row>
    <row r="1872" spans="1:21" ht="14.1" customHeight="1">
      <c r="A1872" s="75">
        <v>1872</v>
      </c>
      <c r="B1872" s="72" t="s">
        <v>51</v>
      </c>
      <c r="C1872" s="539" t="s">
        <v>135</v>
      </c>
      <c r="D1872" s="415" t="s">
        <v>2419</v>
      </c>
      <c r="E1872" s="72" t="s">
        <v>1236</v>
      </c>
      <c r="F1872" s="300" t="s">
        <v>97</v>
      </c>
      <c r="G1872" s="72" t="s">
        <v>2222</v>
      </c>
      <c r="H1872" s="482" t="s">
        <v>196</v>
      </c>
      <c r="I1872" s="537">
        <v>17.600000000000001</v>
      </c>
      <c r="J1872" s="526"/>
      <c r="K1872" s="333">
        <f t="shared" si="92"/>
        <v>200</v>
      </c>
      <c r="L1872" s="534">
        <v>200</v>
      </c>
      <c r="M1872" s="534"/>
      <c r="N1872" s="247" t="e">
        <f>IF(L1872="nio",0,IF(L1872&gt;0,L1872*I1872/P1872,0))*VLOOKUP(B1872,'2-Kosten per locatie'!$A$14:$C$31,3,FALSE)</f>
        <v>#DIV/0!</v>
      </c>
      <c r="O1872" s="247">
        <f>IF(M1872&gt;0,M1872*I1872/Q1872,0)*VLOOKUP(B1872,'2-Kosten per locatie'!$A$14:$C$31,3,FALSE)</f>
        <v>0</v>
      </c>
      <c r="P1872" s="334">
        <f>IF(L1872="nio",0,IF(L1872&gt;0,VLOOKUP(F1872,'3-Productie normen'!A:O,VLOOKUP(L1872,'3-Productie normen'!$B$38:$C$48,2,FALSE),FALSE)))*J1872</f>
        <v>0</v>
      </c>
      <c r="Q1872" s="334">
        <f t="shared" si="90"/>
        <v>0</v>
      </c>
      <c r="R1872" s="335" t="str">
        <f>VLOOKUP(F1872,'3-Productie normen'!A:P,16,FALSE)</f>
        <v>V</v>
      </c>
      <c r="S1872" s="335"/>
      <c r="U1872" s="336">
        <f t="shared" si="91"/>
        <v>3520.0000000000005</v>
      </c>
    </row>
    <row r="1873" spans="1:21" ht="14.1" customHeight="1">
      <c r="A1873" s="75">
        <v>1873</v>
      </c>
      <c r="B1873" s="72" t="s">
        <v>51</v>
      </c>
      <c r="C1873" s="539" t="s">
        <v>135</v>
      </c>
      <c r="D1873" s="415" t="s">
        <v>2420</v>
      </c>
      <c r="E1873" s="72" t="s">
        <v>2421</v>
      </c>
      <c r="F1873" s="300" t="s">
        <v>93</v>
      </c>
      <c r="G1873" s="72" t="s">
        <v>2268</v>
      </c>
      <c r="H1873" s="482" t="s">
        <v>196</v>
      </c>
      <c r="I1873" s="537">
        <v>10.36</v>
      </c>
      <c r="J1873" s="526"/>
      <c r="K1873" s="333">
        <f t="shared" si="92"/>
        <v>200</v>
      </c>
      <c r="L1873" s="534">
        <v>200</v>
      </c>
      <c r="M1873" s="534"/>
      <c r="N1873" s="247" t="e">
        <f>IF(L1873="nio",0,IF(L1873&gt;0,L1873*I1873/P1873,0))*VLOOKUP(B1873,'2-Kosten per locatie'!$A$14:$C$31,3,FALSE)</f>
        <v>#DIV/0!</v>
      </c>
      <c r="O1873" s="247">
        <f>IF(M1873&gt;0,M1873*I1873/Q1873,0)*VLOOKUP(B1873,'2-Kosten per locatie'!$A$14:$C$31,3,FALSE)</f>
        <v>0</v>
      </c>
      <c r="P1873" s="334">
        <f>IF(L1873="nio",0,IF(L1873&gt;0,VLOOKUP(F1873,'3-Productie normen'!A:O,VLOOKUP(L1873,'3-Productie normen'!$B$38:$C$48,2,FALSE),FALSE)))*J1873</f>
        <v>0</v>
      </c>
      <c r="Q1873" s="334">
        <f t="shared" si="90"/>
        <v>0</v>
      </c>
      <c r="R1873" s="335" t="str">
        <f>VLOOKUP(F1873,'3-Productie normen'!A:P,16,FALSE)</f>
        <v>L</v>
      </c>
      <c r="S1873" s="335"/>
      <c r="U1873" s="336">
        <f t="shared" si="91"/>
        <v>2072</v>
      </c>
    </row>
    <row r="1874" spans="1:21" ht="14.1" customHeight="1">
      <c r="A1874" s="75">
        <v>1874</v>
      </c>
      <c r="B1874" s="72" t="s">
        <v>51</v>
      </c>
      <c r="C1874" s="539" t="s">
        <v>135</v>
      </c>
      <c r="D1874" s="415" t="s">
        <v>2422</v>
      </c>
      <c r="E1874" s="72" t="s">
        <v>2423</v>
      </c>
      <c r="F1874" s="300" t="s">
        <v>93</v>
      </c>
      <c r="G1874" s="72" t="s">
        <v>2268</v>
      </c>
      <c r="H1874" s="482" t="s">
        <v>196</v>
      </c>
      <c r="I1874" s="537">
        <v>8.91</v>
      </c>
      <c r="J1874" s="526"/>
      <c r="K1874" s="333">
        <f t="shared" si="92"/>
        <v>200</v>
      </c>
      <c r="L1874" s="534">
        <v>200</v>
      </c>
      <c r="M1874" s="534"/>
      <c r="N1874" s="247" t="e">
        <f>IF(L1874="nio",0,IF(L1874&gt;0,L1874*I1874/P1874,0))*VLOOKUP(B1874,'2-Kosten per locatie'!$A$14:$C$31,3,FALSE)</f>
        <v>#DIV/0!</v>
      </c>
      <c r="O1874" s="247">
        <f>IF(M1874&gt;0,M1874*I1874/Q1874,0)*VLOOKUP(B1874,'2-Kosten per locatie'!$A$14:$C$31,3,FALSE)</f>
        <v>0</v>
      </c>
      <c r="P1874" s="334">
        <f>IF(L1874="nio",0,IF(L1874&gt;0,VLOOKUP(F1874,'3-Productie normen'!A:O,VLOOKUP(L1874,'3-Productie normen'!$B$38:$C$48,2,FALSE),FALSE)))*J1874</f>
        <v>0</v>
      </c>
      <c r="Q1874" s="334">
        <f t="shared" si="90"/>
        <v>0</v>
      </c>
      <c r="R1874" s="335" t="str">
        <f>VLOOKUP(F1874,'3-Productie normen'!A:P,16,FALSE)</f>
        <v>L</v>
      </c>
      <c r="S1874" s="335"/>
      <c r="U1874" s="336">
        <f t="shared" si="91"/>
        <v>1782</v>
      </c>
    </row>
    <row r="1875" spans="1:21" ht="14.1" customHeight="1">
      <c r="A1875" s="75">
        <v>1875</v>
      </c>
      <c r="B1875" s="72" t="s">
        <v>51</v>
      </c>
      <c r="C1875" s="539" t="s">
        <v>135</v>
      </c>
      <c r="D1875" s="415" t="s">
        <v>2424</v>
      </c>
      <c r="E1875" s="72" t="s">
        <v>2425</v>
      </c>
      <c r="F1875" s="300" t="s">
        <v>76</v>
      </c>
      <c r="G1875" s="72" t="s">
        <v>2268</v>
      </c>
      <c r="H1875" s="482" t="s">
        <v>196</v>
      </c>
      <c r="I1875" s="537">
        <v>207.38</v>
      </c>
      <c r="J1875" s="526"/>
      <c r="K1875" s="333">
        <f t="shared" si="92"/>
        <v>120</v>
      </c>
      <c r="L1875" s="534">
        <v>120</v>
      </c>
      <c r="M1875" s="534"/>
      <c r="N1875" s="247" t="e">
        <f>IF(L1875="nio",0,IF(L1875&gt;0,L1875*I1875/P1875,0))*VLOOKUP(B1875,'2-Kosten per locatie'!$A$14:$C$31,3,FALSE)</f>
        <v>#DIV/0!</v>
      </c>
      <c r="O1875" s="247">
        <f>IF(M1875&gt;0,M1875*I1875/Q1875,0)*VLOOKUP(B1875,'2-Kosten per locatie'!$A$14:$C$31,3,FALSE)</f>
        <v>0</v>
      </c>
      <c r="P1875" s="334">
        <f>IF(L1875="nio",0,IF(L1875&gt;0,VLOOKUP(F1875,'3-Productie normen'!A:O,VLOOKUP(L1875,'3-Productie normen'!$B$38:$C$48,2,FALSE),FALSE)))*J1875</f>
        <v>0</v>
      </c>
      <c r="Q1875" s="334">
        <f t="shared" si="90"/>
        <v>0</v>
      </c>
      <c r="R1875" s="335" t="str">
        <f>VLOOKUP(F1875,'3-Productie normen'!A:P,16,FALSE)</f>
        <v>B</v>
      </c>
      <c r="S1875" s="335"/>
      <c r="U1875" s="336">
        <f t="shared" si="91"/>
        <v>24885.599999999999</v>
      </c>
    </row>
    <row r="1876" spans="1:21" ht="14.1" customHeight="1">
      <c r="A1876" s="75">
        <v>1876</v>
      </c>
      <c r="B1876" s="72" t="s">
        <v>51</v>
      </c>
      <c r="C1876" s="539" t="s">
        <v>135</v>
      </c>
      <c r="D1876" s="415" t="s">
        <v>2426</v>
      </c>
      <c r="E1876" s="72" t="s">
        <v>632</v>
      </c>
      <c r="F1876" s="300" t="s">
        <v>86</v>
      </c>
      <c r="G1876" s="72" t="s">
        <v>2222</v>
      </c>
      <c r="H1876" s="482" t="s">
        <v>196</v>
      </c>
      <c r="I1876" s="537">
        <v>34.22</v>
      </c>
      <c r="J1876" s="526"/>
      <c r="K1876" s="333">
        <f t="shared" si="92"/>
        <v>200</v>
      </c>
      <c r="L1876" s="534">
        <v>200</v>
      </c>
      <c r="M1876" s="534"/>
      <c r="N1876" s="247" t="e">
        <f>IF(L1876="nio",0,IF(L1876&gt;0,L1876*I1876/P1876,0))*VLOOKUP(B1876,'2-Kosten per locatie'!$A$14:$C$31,3,FALSE)</f>
        <v>#DIV/0!</v>
      </c>
      <c r="O1876" s="247">
        <f>IF(M1876&gt;0,M1876*I1876/Q1876,0)*VLOOKUP(B1876,'2-Kosten per locatie'!$A$14:$C$31,3,FALSE)</f>
        <v>0</v>
      </c>
      <c r="P1876" s="334">
        <f>IF(L1876="nio",0,IF(L1876&gt;0,VLOOKUP(F1876,'3-Productie normen'!A:O,VLOOKUP(L1876,'3-Productie normen'!$B$38:$C$48,2,FALSE),FALSE)))*J1876</f>
        <v>0</v>
      </c>
      <c r="Q1876" s="334">
        <f t="shared" ref="Q1876:Q1939" si="93">IF(M1876&gt;0,P1876*$Q$8,0)</f>
        <v>0</v>
      </c>
      <c r="R1876" s="335" t="str">
        <f>VLOOKUP(F1876,'3-Productie normen'!A:P,16,FALSE)</f>
        <v>V</v>
      </c>
      <c r="S1876" s="335"/>
      <c r="U1876" s="336">
        <f t="shared" ref="U1876:U1939" si="94">K1876*I1876</f>
        <v>6844</v>
      </c>
    </row>
    <row r="1877" spans="1:21" ht="14.1" customHeight="1">
      <c r="A1877" s="75">
        <v>1877</v>
      </c>
      <c r="B1877" s="72" t="s">
        <v>51</v>
      </c>
      <c r="C1877" s="539" t="s">
        <v>135</v>
      </c>
      <c r="D1877" s="415" t="s">
        <v>2427</v>
      </c>
      <c r="E1877" s="72" t="s">
        <v>1236</v>
      </c>
      <c r="F1877" s="300" t="s">
        <v>100</v>
      </c>
      <c r="G1877" s="72" t="s">
        <v>1962</v>
      </c>
      <c r="H1877" s="482" t="s">
        <v>196</v>
      </c>
      <c r="I1877" s="537">
        <v>3.1</v>
      </c>
      <c r="J1877" s="526"/>
      <c r="K1877" s="333">
        <f t="shared" si="92"/>
        <v>0</v>
      </c>
      <c r="L1877" s="534" t="s">
        <v>147</v>
      </c>
      <c r="M1877" s="534"/>
      <c r="N1877" s="247">
        <f>IF(L1877="nio",0,IF(L1877&gt;0,L1877*I1877/P1877,0))*VLOOKUP(B1877,'2-Kosten per locatie'!$A$14:$C$31,3,FALSE)</f>
        <v>0</v>
      </c>
      <c r="O1877" s="247">
        <f>IF(M1877&gt;0,M1877*I1877/Q1877,0)*VLOOKUP(B1877,'2-Kosten per locatie'!$A$14:$C$31,3,FALSE)</f>
        <v>0</v>
      </c>
      <c r="P1877" s="334">
        <f>IF(L1877="nio",0,IF(L1877&gt;0,VLOOKUP(F1877,'3-Productie normen'!A:O,VLOOKUP(L1877,'3-Productie normen'!$B$38:$C$48,2,FALSE),FALSE)))*J1877</f>
        <v>0</v>
      </c>
      <c r="Q1877" s="334">
        <f t="shared" si="93"/>
        <v>0</v>
      </c>
      <c r="R1877" s="335" t="str">
        <f>VLOOKUP(F1877,'3-Productie normen'!A:P,16,FALSE)</f>
        <v>nvt</v>
      </c>
      <c r="S1877" s="335"/>
      <c r="U1877" s="336">
        <f t="shared" si="94"/>
        <v>0</v>
      </c>
    </row>
    <row r="1878" spans="1:21" ht="14.1" customHeight="1">
      <c r="A1878" s="75">
        <v>1878</v>
      </c>
      <c r="B1878" s="72" t="s">
        <v>51</v>
      </c>
      <c r="C1878" s="539" t="s">
        <v>135</v>
      </c>
      <c r="D1878" s="415" t="s">
        <v>2428</v>
      </c>
      <c r="E1878" s="72" t="s">
        <v>2429</v>
      </c>
      <c r="F1878" s="300" t="s">
        <v>92</v>
      </c>
      <c r="G1878" s="72" t="s">
        <v>2268</v>
      </c>
      <c r="H1878" s="482" t="s">
        <v>196</v>
      </c>
      <c r="I1878" s="537">
        <v>17.239999999999998</v>
      </c>
      <c r="J1878" s="526"/>
      <c r="K1878" s="333">
        <f t="shared" si="92"/>
        <v>40</v>
      </c>
      <c r="L1878" s="534">
        <v>40</v>
      </c>
      <c r="M1878" s="534"/>
      <c r="N1878" s="247" t="e">
        <f>IF(L1878="nio",0,IF(L1878&gt;0,L1878*I1878/P1878,0))*VLOOKUP(B1878,'2-Kosten per locatie'!$A$14:$C$31,3,FALSE)</f>
        <v>#DIV/0!</v>
      </c>
      <c r="O1878" s="247">
        <f>IF(M1878&gt;0,M1878*I1878/Q1878,0)*VLOOKUP(B1878,'2-Kosten per locatie'!$A$14:$C$31,3,FALSE)</f>
        <v>0</v>
      </c>
      <c r="P1878" s="334">
        <f>IF(L1878="nio",0,IF(L1878&gt;0,VLOOKUP(F1878,'3-Productie normen'!A:O,VLOOKUP(L1878,'3-Productie normen'!$B$38:$C$48,2,FALSE),FALSE)))*J1878</f>
        <v>0</v>
      </c>
      <c r="Q1878" s="334">
        <f t="shared" si="93"/>
        <v>0</v>
      </c>
      <c r="R1878" s="335" t="str">
        <f>VLOOKUP(F1878,'3-Productie normen'!A:P,16,FALSE)</f>
        <v>V</v>
      </c>
      <c r="S1878" s="335"/>
      <c r="U1878" s="336">
        <f t="shared" si="94"/>
        <v>689.59999999999991</v>
      </c>
    </row>
    <row r="1879" spans="1:21" ht="14.1" customHeight="1">
      <c r="A1879" s="75">
        <v>1879</v>
      </c>
      <c r="B1879" s="72" t="s">
        <v>51</v>
      </c>
      <c r="C1879" s="539" t="s">
        <v>135</v>
      </c>
      <c r="D1879" s="415" t="s">
        <v>2430</v>
      </c>
      <c r="E1879" s="72" t="s">
        <v>1610</v>
      </c>
      <c r="F1879" s="72" t="s">
        <v>89</v>
      </c>
      <c r="G1879" s="72" t="s">
        <v>2268</v>
      </c>
      <c r="H1879" s="482" t="s">
        <v>196</v>
      </c>
      <c r="I1879" s="537">
        <v>88.31</v>
      </c>
      <c r="J1879" s="526"/>
      <c r="K1879" s="333">
        <f t="shared" si="92"/>
        <v>200</v>
      </c>
      <c r="L1879" s="534">
        <v>200</v>
      </c>
      <c r="M1879" s="534"/>
      <c r="N1879" s="247" t="e">
        <f>IF(L1879="nio",0,IF(L1879&gt;0,L1879*I1879/P1879,0))*VLOOKUP(B1879,'2-Kosten per locatie'!$A$14:$C$31,3,FALSE)</f>
        <v>#DIV/0!</v>
      </c>
      <c r="O1879" s="247">
        <f>IF(M1879&gt;0,M1879*I1879/Q1879,0)*VLOOKUP(B1879,'2-Kosten per locatie'!$A$14:$C$31,3,FALSE)</f>
        <v>0</v>
      </c>
      <c r="P1879" s="334">
        <f>IF(L1879="nio",0,IF(L1879&gt;0,VLOOKUP(F1879,'3-Productie normen'!A:O,VLOOKUP(L1879,'3-Productie normen'!$B$38:$C$48,2,FALSE),FALSE)))*J1879</f>
        <v>0</v>
      </c>
      <c r="Q1879" s="334">
        <f t="shared" si="93"/>
        <v>0</v>
      </c>
      <c r="R1879" s="335" t="str">
        <f>VLOOKUP(F1879,'3-Productie normen'!A:P,16,FALSE)</f>
        <v>L</v>
      </c>
      <c r="S1879" s="335"/>
      <c r="U1879" s="336">
        <f t="shared" si="94"/>
        <v>17662</v>
      </c>
    </row>
    <row r="1880" spans="1:21" ht="14.1" customHeight="1">
      <c r="A1880" s="75">
        <v>1880</v>
      </c>
      <c r="B1880" s="72" t="s">
        <v>51</v>
      </c>
      <c r="C1880" s="539" t="s">
        <v>135</v>
      </c>
      <c r="D1880" s="415" t="s">
        <v>2431</v>
      </c>
      <c r="E1880" s="72" t="s">
        <v>632</v>
      </c>
      <c r="F1880" s="300" t="s">
        <v>86</v>
      </c>
      <c r="G1880" s="72" t="s">
        <v>2268</v>
      </c>
      <c r="H1880" s="482" t="s">
        <v>196</v>
      </c>
      <c r="I1880" s="537">
        <v>51.89</v>
      </c>
      <c r="J1880" s="526"/>
      <c r="K1880" s="333">
        <f t="shared" si="92"/>
        <v>200</v>
      </c>
      <c r="L1880" s="534">
        <v>200</v>
      </c>
      <c r="M1880" s="534"/>
      <c r="N1880" s="247" t="e">
        <f>IF(L1880="nio",0,IF(L1880&gt;0,L1880*I1880/P1880,0))*VLOOKUP(B1880,'2-Kosten per locatie'!$A$14:$C$31,3,FALSE)</f>
        <v>#DIV/0!</v>
      </c>
      <c r="O1880" s="247">
        <f>IF(M1880&gt;0,M1880*I1880/Q1880,0)*VLOOKUP(B1880,'2-Kosten per locatie'!$A$14:$C$31,3,FALSE)</f>
        <v>0</v>
      </c>
      <c r="P1880" s="334">
        <f>IF(L1880="nio",0,IF(L1880&gt;0,VLOOKUP(F1880,'3-Productie normen'!A:O,VLOOKUP(L1880,'3-Productie normen'!$B$38:$C$48,2,FALSE),FALSE)))*J1880</f>
        <v>0</v>
      </c>
      <c r="Q1880" s="334">
        <f t="shared" si="93"/>
        <v>0</v>
      </c>
      <c r="R1880" s="335" t="str">
        <f>VLOOKUP(F1880,'3-Productie normen'!A:P,16,FALSE)</f>
        <v>V</v>
      </c>
      <c r="S1880" s="335"/>
      <c r="U1880" s="336">
        <f t="shared" si="94"/>
        <v>10378</v>
      </c>
    </row>
    <row r="1881" spans="1:21" ht="14.1" customHeight="1">
      <c r="A1881" s="75">
        <v>1881</v>
      </c>
      <c r="B1881" s="72" t="s">
        <v>51</v>
      </c>
      <c r="C1881" s="539" t="s">
        <v>135</v>
      </c>
      <c r="D1881" s="415" t="s">
        <v>2432</v>
      </c>
      <c r="E1881" s="72" t="s">
        <v>2433</v>
      </c>
      <c r="F1881" s="300" t="s">
        <v>86</v>
      </c>
      <c r="G1881" s="72" t="s">
        <v>2222</v>
      </c>
      <c r="H1881" s="482" t="s">
        <v>196</v>
      </c>
      <c r="I1881" s="537">
        <v>61.87</v>
      </c>
      <c r="J1881" s="526"/>
      <c r="K1881" s="333">
        <f t="shared" si="92"/>
        <v>200</v>
      </c>
      <c r="L1881" s="534">
        <v>200</v>
      </c>
      <c r="M1881" s="534"/>
      <c r="N1881" s="247" t="e">
        <f>IF(L1881="nio",0,IF(L1881&gt;0,L1881*I1881/P1881,0))*VLOOKUP(B1881,'2-Kosten per locatie'!$A$14:$C$31,3,FALSE)</f>
        <v>#DIV/0!</v>
      </c>
      <c r="O1881" s="247">
        <f>IF(M1881&gt;0,M1881*I1881/Q1881,0)*VLOOKUP(B1881,'2-Kosten per locatie'!$A$14:$C$31,3,FALSE)</f>
        <v>0</v>
      </c>
      <c r="P1881" s="334">
        <f>IF(L1881="nio",0,IF(L1881&gt;0,VLOOKUP(F1881,'3-Productie normen'!A:O,VLOOKUP(L1881,'3-Productie normen'!$B$38:$C$48,2,FALSE),FALSE)))*J1881</f>
        <v>0</v>
      </c>
      <c r="Q1881" s="334">
        <f t="shared" si="93"/>
        <v>0</v>
      </c>
      <c r="R1881" s="335" t="str">
        <f>VLOOKUP(F1881,'3-Productie normen'!A:P,16,FALSE)</f>
        <v>V</v>
      </c>
      <c r="S1881" s="335"/>
      <c r="U1881" s="336">
        <f t="shared" si="94"/>
        <v>12374</v>
      </c>
    </row>
    <row r="1882" spans="1:21" ht="14.1" customHeight="1">
      <c r="A1882" s="75">
        <v>1882</v>
      </c>
      <c r="B1882" s="72" t="s">
        <v>51</v>
      </c>
      <c r="C1882" s="539" t="s">
        <v>135</v>
      </c>
      <c r="D1882" s="415" t="s">
        <v>2432</v>
      </c>
      <c r="E1882" s="72" t="s">
        <v>2433</v>
      </c>
      <c r="F1882" s="300" t="s">
        <v>86</v>
      </c>
      <c r="G1882" s="72" t="s">
        <v>382</v>
      </c>
      <c r="H1882" s="482" t="s">
        <v>382</v>
      </c>
      <c r="I1882" s="537">
        <v>20</v>
      </c>
      <c r="J1882" s="526"/>
      <c r="K1882" s="333">
        <f t="shared" si="92"/>
        <v>200</v>
      </c>
      <c r="L1882" s="534">
        <v>200</v>
      </c>
      <c r="M1882" s="534"/>
      <c r="N1882" s="247" t="e">
        <f>IF(L1882="nio",0,IF(L1882&gt;0,L1882*I1882/P1882,0))*VLOOKUP(B1882,'2-Kosten per locatie'!$A$14:$C$31,3,FALSE)</f>
        <v>#DIV/0!</v>
      </c>
      <c r="O1882" s="247">
        <f>IF(M1882&gt;0,M1882*I1882/Q1882,0)*VLOOKUP(B1882,'2-Kosten per locatie'!$A$14:$C$31,3,FALSE)</f>
        <v>0</v>
      </c>
      <c r="P1882" s="334">
        <f>IF(L1882="nio",0,IF(L1882&gt;0,VLOOKUP(F1882,'3-Productie normen'!A:O,VLOOKUP(L1882,'3-Productie normen'!$B$38:$C$48,2,FALSE),FALSE)))*J1882</f>
        <v>0</v>
      </c>
      <c r="Q1882" s="334">
        <f t="shared" si="93"/>
        <v>0</v>
      </c>
      <c r="R1882" s="335" t="str">
        <f>VLOOKUP(F1882,'3-Productie normen'!A:P,16,FALSE)</f>
        <v>V</v>
      </c>
      <c r="S1882" s="335"/>
      <c r="U1882" s="336">
        <f t="shared" si="94"/>
        <v>4000</v>
      </c>
    </row>
    <row r="1883" spans="1:21" ht="14.1" customHeight="1">
      <c r="A1883" s="75">
        <v>1883</v>
      </c>
      <c r="B1883" s="72" t="s">
        <v>51</v>
      </c>
      <c r="C1883" s="539" t="s">
        <v>135</v>
      </c>
      <c r="D1883" s="415" t="s">
        <v>2434</v>
      </c>
      <c r="E1883" s="72" t="s">
        <v>2435</v>
      </c>
      <c r="F1883" s="300" t="s">
        <v>93</v>
      </c>
      <c r="G1883" s="72" t="s">
        <v>2220</v>
      </c>
      <c r="H1883" s="482" t="s">
        <v>138</v>
      </c>
      <c r="I1883" s="537">
        <v>148.83000000000001</v>
      </c>
      <c r="J1883" s="526"/>
      <c r="K1883" s="333">
        <f t="shared" si="92"/>
        <v>200</v>
      </c>
      <c r="L1883" s="534">
        <v>200</v>
      </c>
      <c r="M1883" s="534"/>
      <c r="N1883" s="247" t="e">
        <f>IF(L1883="nio",0,IF(L1883&gt;0,L1883*I1883/P1883,0))*VLOOKUP(B1883,'2-Kosten per locatie'!$A$14:$C$31,3,FALSE)</f>
        <v>#DIV/0!</v>
      </c>
      <c r="O1883" s="247">
        <f>IF(M1883&gt;0,M1883*I1883/Q1883,0)*VLOOKUP(B1883,'2-Kosten per locatie'!$A$14:$C$31,3,FALSE)</f>
        <v>0</v>
      </c>
      <c r="P1883" s="334">
        <f>IF(L1883="nio",0,IF(L1883&gt;0,VLOOKUP(F1883,'3-Productie normen'!A:O,VLOOKUP(L1883,'3-Productie normen'!$B$38:$C$48,2,FALSE),FALSE)))*J1883</f>
        <v>0</v>
      </c>
      <c r="Q1883" s="334">
        <f t="shared" si="93"/>
        <v>0</v>
      </c>
      <c r="R1883" s="335" t="str">
        <f>VLOOKUP(F1883,'3-Productie normen'!A:P,16,FALSE)</f>
        <v>L</v>
      </c>
      <c r="S1883" s="335"/>
      <c r="U1883" s="336">
        <f t="shared" si="94"/>
        <v>29766.000000000004</v>
      </c>
    </row>
    <row r="1884" spans="1:21" ht="14.1" customHeight="1">
      <c r="A1884" s="75">
        <v>1884</v>
      </c>
      <c r="B1884" s="72" t="s">
        <v>51</v>
      </c>
      <c r="C1884" s="539" t="s">
        <v>135</v>
      </c>
      <c r="D1884" s="415" t="s">
        <v>2436</v>
      </c>
      <c r="E1884" s="72" t="s">
        <v>2437</v>
      </c>
      <c r="F1884" s="300" t="s">
        <v>92</v>
      </c>
      <c r="G1884" s="72" t="s">
        <v>2438</v>
      </c>
      <c r="H1884" s="482" t="s">
        <v>196</v>
      </c>
      <c r="I1884" s="537">
        <v>17.010000000000002</v>
      </c>
      <c r="J1884" s="526"/>
      <c r="K1884" s="333">
        <f t="shared" si="92"/>
        <v>40</v>
      </c>
      <c r="L1884" s="534">
        <v>40</v>
      </c>
      <c r="M1884" s="534"/>
      <c r="N1884" s="247" t="e">
        <f>IF(L1884="nio",0,IF(L1884&gt;0,L1884*I1884/P1884,0))*VLOOKUP(B1884,'2-Kosten per locatie'!$A$14:$C$31,3,FALSE)</f>
        <v>#DIV/0!</v>
      </c>
      <c r="O1884" s="247">
        <f>IF(M1884&gt;0,M1884*I1884/Q1884,0)*VLOOKUP(B1884,'2-Kosten per locatie'!$A$14:$C$31,3,FALSE)</f>
        <v>0</v>
      </c>
      <c r="P1884" s="334">
        <f>IF(L1884="nio",0,IF(L1884&gt;0,VLOOKUP(F1884,'3-Productie normen'!A:O,VLOOKUP(L1884,'3-Productie normen'!$B$38:$C$48,2,FALSE),FALSE)))*J1884</f>
        <v>0</v>
      </c>
      <c r="Q1884" s="334">
        <f t="shared" si="93"/>
        <v>0</v>
      </c>
      <c r="R1884" s="335" t="str">
        <f>VLOOKUP(F1884,'3-Productie normen'!A:P,16,FALSE)</f>
        <v>V</v>
      </c>
      <c r="S1884" s="335"/>
      <c r="U1884" s="336">
        <f t="shared" si="94"/>
        <v>680.40000000000009</v>
      </c>
    </row>
    <row r="1885" spans="1:21" ht="14.1" customHeight="1">
      <c r="A1885" s="75">
        <v>1885</v>
      </c>
      <c r="B1885" s="72" t="s">
        <v>51</v>
      </c>
      <c r="C1885" s="539" t="s">
        <v>135</v>
      </c>
      <c r="D1885" s="415" t="s">
        <v>2439</v>
      </c>
      <c r="E1885" s="72" t="s">
        <v>2440</v>
      </c>
      <c r="F1885" s="300" t="s">
        <v>93</v>
      </c>
      <c r="G1885" s="72" t="s">
        <v>2222</v>
      </c>
      <c r="H1885" s="482" t="s">
        <v>196</v>
      </c>
      <c r="I1885" s="537">
        <v>221.37</v>
      </c>
      <c r="J1885" s="526"/>
      <c r="K1885" s="333">
        <f t="shared" si="92"/>
        <v>200</v>
      </c>
      <c r="L1885" s="534">
        <v>200</v>
      </c>
      <c r="M1885" s="534"/>
      <c r="N1885" s="247" t="e">
        <f>IF(L1885="nio",0,IF(L1885&gt;0,L1885*I1885/P1885,0))*VLOOKUP(B1885,'2-Kosten per locatie'!$A$14:$C$31,3,FALSE)</f>
        <v>#DIV/0!</v>
      </c>
      <c r="O1885" s="247">
        <f>IF(M1885&gt;0,M1885*I1885/Q1885,0)*VLOOKUP(B1885,'2-Kosten per locatie'!$A$14:$C$31,3,FALSE)</f>
        <v>0</v>
      </c>
      <c r="P1885" s="334">
        <f>IF(L1885="nio",0,IF(L1885&gt;0,VLOOKUP(F1885,'3-Productie normen'!A:O,VLOOKUP(L1885,'3-Productie normen'!$B$38:$C$48,2,FALSE),FALSE)))*J1885</f>
        <v>0</v>
      </c>
      <c r="Q1885" s="334">
        <f t="shared" si="93"/>
        <v>0</v>
      </c>
      <c r="R1885" s="335" t="str">
        <f>VLOOKUP(F1885,'3-Productie normen'!A:P,16,FALSE)</f>
        <v>L</v>
      </c>
      <c r="S1885" s="335"/>
      <c r="U1885" s="336">
        <f t="shared" si="94"/>
        <v>44274</v>
      </c>
    </row>
    <row r="1886" spans="1:21" ht="14.1" customHeight="1">
      <c r="A1886" s="75">
        <v>1886</v>
      </c>
      <c r="B1886" s="72" t="s">
        <v>51</v>
      </c>
      <c r="C1886" s="539" t="s">
        <v>135</v>
      </c>
      <c r="D1886" s="415" t="s">
        <v>2441</v>
      </c>
      <c r="E1886" s="72" t="s">
        <v>632</v>
      </c>
      <c r="F1886" s="300" t="s">
        <v>86</v>
      </c>
      <c r="G1886" s="72" t="s">
        <v>2222</v>
      </c>
      <c r="H1886" s="482" t="s">
        <v>196</v>
      </c>
      <c r="I1886" s="537">
        <v>50.87</v>
      </c>
      <c r="J1886" s="526"/>
      <c r="K1886" s="333">
        <f t="shared" si="92"/>
        <v>200</v>
      </c>
      <c r="L1886" s="534">
        <v>200</v>
      </c>
      <c r="M1886" s="534"/>
      <c r="N1886" s="247" t="e">
        <f>IF(L1886="nio",0,IF(L1886&gt;0,L1886*I1886/P1886,0))*VLOOKUP(B1886,'2-Kosten per locatie'!$A$14:$C$31,3,FALSE)</f>
        <v>#DIV/0!</v>
      </c>
      <c r="O1886" s="247">
        <f>IF(M1886&gt;0,M1886*I1886/Q1886,0)*VLOOKUP(B1886,'2-Kosten per locatie'!$A$14:$C$31,3,FALSE)</f>
        <v>0</v>
      </c>
      <c r="P1886" s="334">
        <f>IF(L1886="nio",0,IF(L1886&gt;0,VLOOKUP(F1886,'3-Productie normen'!A:O,VLOOKUP(L1886,'3-Productie normen'!$B$38:$C$48,2,FALSE),FALSE)))*J1886</f>
        <v>0</v>
      </c>
      <c r="Q1886" s="334">
        <f t="shared" si="93"/>
        <v>0</v>
      </c>
      <c r="R1886" s="335" t="str">
        <f>VLOOKUP(F1886,'3-Productie normen'!A:P,16,FALSE)</f>
        <v>V</v>
      </c>
      <c r="S1886" s="335"/>
      <c r="U1886" s="336">
        <f t="shared" si="94"/>
        <v>10174</v>
      </c>
    </row>
    <row r="1887" spans="1:21" ht="14.1" customHeight="1">
      <c r="A1887" s="75">
        <v>1887</v>
      </c>
      <c r="B1887" s="72" t="s">
        <v>51</v>
      </c>
      <c r="C1887" s="539" t="s">
        <v>135</v>
      </c>
      <c r="D1887" s="415" t="s">
        <v>2442</v>
      </c>
      <c r="E1887" s="72" t="s">
        <v>2443</v>
      </c>
      <c r="F1887" s="300" t="s">
        <v>93</v>
      </c>
      <c r="G1887" s="72" t="s">
        <v>2222</v>
      </c>
      <c r="H1887" s="482" t="s">
        <v>196</v>
      </c>
      <c r="I1887" s="537">
        <v>5.12</v>
      </c>
      <c r="J1887" s="526"/>
      <c r="K1887" s="333">
        <f t="shared" si="92"/>
        <v>200</v>
      </c>
      <c r="L1887" s="534">
        <v>200</v>
      </c>
      <c r="M1887" s="534"/>
      <c r="N1887" s="247" t="e">
        <f>IF(L1887="nio",0,IF(L1887&gt;0,L1887*I1887/P1887,0))*VLOOKUP(B1887,'2-Kosten per locatie'!$A$14:$C$31,3,FALSE)</f>
        <v>#DIV/0!</v>
      </c>
      <c r="O1887" s="247">
        <f>IF(M1887&gt;0,M1887*I1887/Q1887,0)*VLOOKUP(B1887,'2-Kosten per locatie'!$A$14:$C$31,3,FALSE)</f>
        <v>0</v>
      </c>
      <c r="P1887" s="334">
        <f>IF(L1887="nio",0,IF(L1887&gt;0,VLOOKUP(F1887,'3-Productie normen'!A:O,VLOOKUP(L1887,'3-Productie normen'!$B$38:$C$48,2,FALSE),FALSE)))*J1887</f>
        <v>0</v>
      </c>
      <c r="Q1887" s="334">
        <f t="shared" si="93"/>
        <v>0</v>
      </c>
      <c r="R1887" s="335" t="str">
        <f>VLOOKUP(F1887,'3-Productie normen'!A:P,16,FALSE)</f>
        <v>L</v>
      </c>
      <c r="S1887" s="335"/>
      <c r="U1887" s="336">
        <f t="shared" si="94"/>
        <v>1024</v>
      </c>
    </row>
    <row r="1888" spans="1:21" ht="14.1" customHeight="1">
      <c r="A1888" s="75">
        <v>1888</v>
      </c>
      <c r="B1888" s="72" t="s">
        <v>51</v>
      </c>
      <c r="C1888" s="539" t="s">
        <v>135</v>
      </c>
      <c r="D1888" s="415" t="s">
        <v>2444</v>
      </c>
      <c r="E1888" s="72" t="s">
        <v>2443</v>
      </c>
      <c r="F1888" s="300" t="s">
        <v>93</v>
      </c>
      <c r="G1888" s="72" t="s">
        <v>2222</v>
      </c>
      <c r="H1888" s="482" t="s">
        <v>196</v>
      </c>
      <c r="I1888" s="537">
        <v>5.07</v>
      </c>
      <c r="J1888" s="526"/>
      <c r="K1888" s="333">
        <f t="shared" si="92"/>
        <v>200</v>
      </c>
      <c r="L1888" s="534">
        <v>200</v>
      </c>
      <c r="M1888" s="534"/>
      <c r="N1888" s="247" t="e">
        <f>IF(L1888="nio",0,IF(L1888&gt;0,L1888*I1888/P1888,0))*VLOOKUP(B1888,'2-Kosten per locatie'!$A$14:$C$31,3,FALSE)</f>
        <v>#DIV/0!</v>
      </c>
      <c r="O1888" s="247">
        <f>IF(M1888&gt;0,M1888*I1888/Q1888,0)*VLOOKUP(B1888,'2-Kosten per locatie'!$A$14:$C$31,3,FALSE)</f>
        <v>0</v>
      </c>
      <c r="P1888" s="334">
        <f>IF(L1888="nio",0,IF(L1888&gt;0,VLOOKUP(F1888,'3-Productie normen'!A:O,VLOOKUP(L1888,'3-Productie normen'!$B$38:$C$48,2,FALSE),FALSE)))*J1888</f>
        <v>0</v>
      </c>
      <c r="Q1888" s="334">
        <f t="shared" si="93"/>
        <v>0</v>
      </c>
      <c r="R1888" s="335" t="str">
        <f>VLOOKUP(F1888,'3-Productie normen'!A:P,16,FALSE)</f>
        <v>L</v>
      </c>
      <c r="S1888" s="335"/>
      <c r="U1888" s="336">
        <f t="shared" si="94"/>
        <v>1014</v>
      </c>
    </row>
    <row r="1889" spans="1:21" ht="14.1" customHeight="1">
      <c r="A1889" s="75">
        <v>1889</v>
      </c>
      <c r="B1889" s="72" t="s">
        <v>51</v>
      </c>
      <c r="C1889" s="539" t="s">
        <v>135</v>
      </c>
      <c r="D1889" s="415" t="s">
        <v>2445</v>
      </c>
      <c r="E1889" s="72" t="s">
        <v>2446</v>
      </c>
      <c r="F1889" s="72" t="s">
        <v>89</v>
      </c>
      <c r="G1889" s="72" t="s">
        <v>2220</v>
      </c>
      <c r="H1889" s="482" t="s">
        <v>138</v>
      </c>
      <c r="I1889" s="537">
        <v>113.94</v>
      </c>
      <c r="J1889" s="526"/>
      <c r="K1889" s="333">
        <f t="shared" si="92"/>
        <v>200</v>
      </c>
      <c r="L1889" s="534">
        <v>200</v>
      </c>
      <c r="M1889" s="534"/>
      <c r="N1889" s="247" t="e">
        <f>IF(L1889="nio",0,IF(L1889&gt;0,L1889*I1889/P1889,0))*VLOOKUP(B1889,'2-Kosten per locatie'!$A$14:$C$31,3,FALSE)</f>
        <v>#DIV/0!</v>
      </c>
      <c r="O1889" s="247">
        <f>IF(M1889&gt;0,M1889*I1889/Q1889,0)*VLOOKUP(B1889,'2-Kosten per locatie'!$A$14:$C$31,3,FALSE)</f>
        <v>0</v>
      </c>
      <c r="P1889" s="334">
        <f>IF(L1889="nio",0,IF(L1889&gt;0,VLOOKUP(F1889,'3-Productie normen'!A:O,VLOOKUP(L1889,'3-Productie normen'!$B$38:$C$48,2,FALSE),FALSE)))*J1889</f>
        <v>0</v>
      </c>
      <c r="Q1889" s="334">
        <f t="shared" si="93"/>
        <v>0</v>
      </c>
      <c r="R1889" s="335" t="str">
        <f>VLOOKUP(F1889,'3-Productie normen'!A:P,16,FALSE)</f>
        <v>L</v>
      </c>
      <c r="S1889" s="335"/>
      <c r="U1889" s="336">
        <f t="shared" si="94"/>
        <v>22788</v>
      </c>
    </row>
    <row r="1890" spans="1:21" ht="14.1" customHeight="1">
      <c r="A1890" s="75">
        <v>1890</v>
      </c>
      <c r="B1890" s="72" t="s">
        <v>51</v>
      </c>
      <c r="C1890" s="539" t="s">
        <v>135</v>
      </c>
      <c r="D1890" s="415" t="s">
        <v>2447</v>
      </c>
      <c r="E1890" s="72" t="s">
        <v>632</v>
      </c>
      <c r="F1890" s="300" t="s">
        <v>86</v>
      </c>
      <c r="G1890" s="72" t="s">
        <v>2222</v>
      </c>
      <c r="H1890" s="482" t="s">
        <v>196</v>
      </c>
      <c r="I1890" s="537">
        <v>90.2</v>
      </c>
      <c r="J1890" s="526"/>
      <c r="K1890" s="333">
        <f t="shared" si="92"/>
        <v>200</v>
      </c>
      <c r="L1890" s="534">
        <v>200</v>
      </c>
      <c r="M1890" s="534"/>
      <c r="N1890" s="247" t="e">
        <f>IF(L1890="nio",0,IF(L1890&gt;0,L1890*I1890/P1890,0))*VLOOKUP(B1890,'2-Kosten per locatie'!$A$14:$C$31,3,FALSE)</f>
        <v>#DIV/0!</v>
      </c>
      <c r="O1890" s="247">
        <f>IF(M1890&gt;0,M1890*I1890/Q1890,0)*VLOOKUP(B1890,'2-Kosten per locatie'!$A$14:$C$31,3,FALSE)</f>
        <v>0</v>
      </c>
      <c r="P1890" s="334">
        <f>IF(L1890="nio",0,IF(L1890&gt;0,VLOOKUP(F1890,'3-Productie normen'!A:O,VLOOKUP(L1890,'3-Productie normen'!$B$38:$C$48,2,FALSE),FALSE)))*J1890</f>
        <v>0</v>
      </c>
      <c r="Q1890" s="334">
        <f t="shared" si="93"/>
        <v>0</v>
      </c>
      <c r="R1890" s="335" t="str">
        <f>VLOOKUP(F1890,'3-Productie normen'!A:P,16,FALSE)</f>
        <v>V</v>
      </c>
      <c r="S1890" s="335"/>
      <c r="U1890" s="336">
        <f t="shared" si="94"/>
        <v>18040</v>
      </c>
    </row>
    <row r="1891" spans="1:21" ht="14.1" customHeight="1">
      <c r="A1891" s="75">
        <v>1891</v>
      </c>
      <c r="B1891" s="72" t="s">
        <v>51</v>
      </c>
      <c r="C1891" s="539" t="s">
        <v>135</v>
      </c>
      <c r="D1891" s="415" t="s">
        <v>2448</v>
      </c>
      <c r="E1891" s="72" t="s">
        <v>522</v>
      </c>
      <c r="F1891" s="300" t="s">
        <v>97</v>
      </c>
      <c r="G1891" s="72" t="s">
        <v>1369</v>
      </c>
      <c r="H1891" s="482" t="s">
        <v>237</v>
      </c>
      <c r="I1891" s="537">
        <v>15.1</v>
      </c>
      <c r="J1891" s="526"/>
      <c r="K1891" s="333">
        <f t="shared" si="92"/>
        <v>200</v>
      </c>
      <c r="L1891" s="534">
        <v>200</v>
      </c>
      <c r="M1891" s="534"/>
      <c r="N1891" s="247" t="e">
        <f>IF(L1891="nio",0,IF(L1891&gt;0,L1891*I1891/P1891,0))*VLOOKUP(B1891,'2-Kosten per locatie'!$A$14:$C$31,3,FALSE)</f>
        <v>#DIV/0!</v>
      </c>
      <c r="O1891" s="247">
        <f>IF(M1891&gt;0,M1891*I1891/Q1891,0)*VLOOKUP(B1891,'2-Kosten per locatie'!$A$14:$C$31,3,FALSE)</f>
        <v>0</v>
      </c>
      <c r="P1891" s="334">
        <f>IF(L1891="nio",0,IF(L1891&gt;0,VLOOKUP(F1891,'3-Productie normen'!A:O,VLOOKUP(L1891,'3-Productie normen'!$B$38:$C$48,2,FALSE),FALSE)))*J1891</f>
        <v>0</v>
      </c>
      <c r="Q1891" s="334">
        <f t="shared" si="93"/>
        <v>0</v>
      </c>
      <c r="R1891" s="335" t="str">
        <f>VLOOKUP(F1891,'3-Productie normen'!A:P,16,FALSE)</f>
        <v>V</v>
      </c>
      <c r="S1891" s="335"/>
      <c r="U1891" s="336">
        <f t="shared" si="94"/>
        <v>3020</v>
      </c>
    </row>
    <row r="1892" spans="1:21" ht="14.1" customHeight="1">
      <c r="A1892" s="75">
        <v>1892</v>
      </c>
      <c r="B1892" s="72" t="s">
        <v>51</v>
      </c>
      <c r="C1892" s="539" t="s">
        <v>135</v>
      </c>
      <c r="D1892" s="415" t="s">
        <v>2449</v>
      </c>
      <c r="E1892" s="72" t="s">
        <v>2450</v>
      </c>
      <c r="F1892" s="300" t="s">
        <v>93</v>
      </c>
      <c r="G1892" s="72" t="s">
        <v>2220</v>
      </c>
      <c r="H1892" s="482" t="s">
        <v>138</v>
      </c>
      <c r="I1892" s="537">
        <v>219.01</v>
      </c>
      <c r="J1892" s="526"/>
      <c r="K1892" s="333">
        <f t="shared" si="92"/>
        <v>200</v>
      </c>
      <c r="L1892" s="534">
        <v>200</v>
      </c>
      <c r="M1892" s="534"/>
      <c r="N1892" s="247" t="e">
        <f>IF(L1892="nio",0,IF(L1892&gt;0,L1892*I1892/P1892,0))*VLOOKUP(B1892,'2-Kosten per locatie'!$A$14:$C$31,3,FALSE)</f>
        <v>#DIV/0!</v>
      </c>
      <c r="O1892" s="247">
        <f>IF(M1892&gt;0,M1892*I1892/Q1892,0)*VLOOKUP(B1892,'2-Kosten per locatie'!$A$14:$C$31,3,FALSE)</f>
        <v>0</v>
      </c>
      <c r="P1892" s="334">
        <f>IF(L1892="nio",0,IF(L1892&gt;0,VLOOKUP(F1892,'3-Productie normen'!A:O,VLOOKUP(L1892,'3-Productie normen'!$B$38:$C$48,2,FALSE),FALSE)))*J1892</f>
        <v>0</v>
      </c>
      <c r="Q1892" s="334">
        <f t="shared" si="93"/>
        <v>0</v>
      </c>
      <c r="R1892" s="335" t="str">
        <f>VLOOKUP(F1892,'3-Productie normen'!A:P,16,FALSE)</f>
        <v>L</v>
      </c>
      <c r="S1892" s="335"/>
      <c r="U1892" s="336">
        <f t="shared" si="94"/>
        <v>43802</v>
      </c>
    </row>
    <row r="1893" spans="1:21" ht="14.1" customHeight="1">
      <c r="A1893" s="75">
        <v>1893</v>
      </c>
      <c r="B1893" s="72" t="s">
        <v>51</v>
      </c>
      <c r="C1893" s="539" t="s">
        <v>135</v>
      </c>
      <c r="D1893" s="415" t="s">
        <v>2451</v>
      </c>
      <c r="E1893" s="72" t="s">
        <v>1236</v>
      </c>
      <c r="F1893" s="300" t="s">
        <v>100</v>
      </c>
      <c r="G1893" s="72" t="s">
        <v>2452</v>
      </c>
      <c r="H1893" s="482" t="s">
        <v>196</v>
      </c>
      <c r="I1893" s="537">
        <v>2.65</v>
      </c>
      <c r="J1893" s="526"/>
      <c r="K1893" s="333">
        <f t="shared" si="92"/>
        <v>0</v>
      </c>
      <c r="L1893" s="534" t="s">
        <v>147</v>
      </c>
      <c r="M1893" s="534"/>
      <c r="N1893" s="247">
        <f>IF(L1893="nio",0,IF(L1893&gt;0,L1893*I1893/P1893,0))*VLOOKUP(B1893,'2-Kosten per locatie'!$A$14:$C$31,3,FALSE)</f>
        <v>0</v>
      </c>
      <c r="O1893" s="247">
        <f>IF(M1893&gt;0,M1893*I1893/Q1893,0)*VLOOKUP(B1893,'2-Kosten per locatie'!$A$14:$C$31,3,FALSE)</f>
        <v>0</v>
      </c>
      <c r="P1893" s="334">
        <f>IF(L1893="nio",0,IF(L1893&gt;0,VLOOKUP(F1893,'3-Productie normen'!A:O,VLOOKUP(L1893,'3-Productie normen'!$B$38:$C$48,2,FALSE),FALSE)))*J1893</f>
        <v>0</v>
      </c>
      <c r="Q1893" s="334">
        <f t="shared" si="93"/>
        <v>0</v>
      </c>
      <c r="R1893" s="335" t="str">
        <f>VLOOKUP(F1893,'3-Productie normen'!A:P,16,FALSE)</f>
        <v>nvt</v>
      </c>
      <c r="S1893" s="335"/>
      <c r="U1893" s="336">
        <f t="shared" si="94"/>
        <v>0</v>
      </c>
    </row>
    <row r="1894" spans="1:21" ht="14.1" customHeight="1">
      <c r="A1894" s="75">
        <v>1894</v>
      </c>
      <c r="B1894" s="72" t="s">
        <v>51</v>
      </c>
      <c r="C1894" s="539" t="s">
        <v>135</v>
      </c>
      <c r="D1894" s="415" t="s">
        <v>2453</v>
      </c>
      <c r="E1894" s="72" t="s">
        <v>1975</v>
      </c>
      <c r="F1894" s="300" t="s">
        <v>95</v>
      </c>
      <c r="G1894" s="72" t="s">
        <v>2240</v>
      </c>
      <c r="H1894" s="482" t="s">
        <v>187</v>
      </c>
      <c r="I1894" s="537">
        <v>2.4900000000000002</v>
      </c>
      <c r="J1894" s="526"/>
      <c r="K1894" s="333">
        <f t="shared" si="92"/>
        <v>400</v>
      </c>
      <c r="L1894" s="534">
        <v>200</v>
      </c>
      <c r="M1894" s="534">
        <v>200</v>
      </c>
      <c r="N1894" s="247" t="e">
        <f>IF(L1894="nio",0,IF(L1894&gt;0,L1894*I1894/P1894,0))*VLOOKUP(B1894,'2-Kosten per locatie'!$A$14:$C$31,3,FALSE)</f>
        <v>#DIV/0!</v>
      </c>
      <c r="O1894" s="247" t="e">
        <f>IF(M1894&gt;0,M1894*I1894/Q1894,0)*VLOOKUP(B1894,'2-Kosten per locatie'!$A$14:$C$31,3,FALSE)</f>
        <v>#DIV/0!</v>
      </c>
      <c r="P1894" s="334">
        <f>IF(L1894="nio",0,IF(L1894&gt;0,VLOOKUP(F1894,'3-Productie normen'!A:O,VLOOKUP(L1894,'3-Productie normen'!$B$38:$C$48,2,FALSE),FALSE)))*J1894</f>
        <v>0</v>
      </c>
      <c r="Q1894" s="334">
        <f t="shared" si="93"/>
        <v>0</v>
      </c>
      <c r="R1894" s="335" t="str">
        <f>VLOOKUP(F1894,'3-Productie normen'!A:P,16,FALSE)</f>
        <v>S</v>
      </c>
      <c r="S1894" s="335"/>
      <c r="U1894" s="336">
        <f t="shared" si="94"/>
        <v>996.00000000000011</v>
      </c>
    </row>
    <row r="1895" spans="1:21" ht="14.1" customHeight="1">
      <c r="A1895" s="75">
        <v>1895</v>
      </c>
      <c r="B1895" s="72" t="s">
        <v>51</v>
      </c>
      <c r="C1895" s="539" t="s">
        <v>135</v>
      </c>
      <c r="D1895" s="415" t="s">
        <v>2454</v>
      </c>
      <c r="E1895" s="72" t="s">
        <v>856</v>
      </c>
      <c r="F1895" s="300" t="s">
        <v>95</v>
      </c>
      <c r="G1895" s="72" t="s">
        <v>2222</v>
      </c>
      <c r="H1895" s="482" t="s">
        <v>187</v>
      </c>
      <c r="I1895" s="537">
        <v>1.7</v>
      </c>
      <c r="J1895" s="526"/>
      <c r="K1895" s="333">
        <f t="shared" si="92"/>
        <v>400</v>
      </c>
      <c r="L1895" s="534">
        <v>200</v>
      </c>
      <c r="M1895" s="534">
        <v>200</v>
      </c>
      <c r="N1895" s="247" t="e">
        <f>IF(L1895="nio",0,IF(L1895&gt;0,L1895*I1895/P1895,0))*VLOOKUP(B1895,'2-Kosten per locatie'!$A$14:$C$31,3,FALSE)</f>
        <v>#DIV/0!</v>
      </c>
      <c r="O1895" s="247" t="e">
        <f>IF(M1895&gt;0,M1895*I1895/Q1895,0)*VLOOKUP(B1895,'2-Kosten per locatie'!$A$14:$C$31,3,FALSE)</f>
        <v>#DIV/0!</v>
      </c>
      <c r="P1895" s="334">
        <f>IF(L1895="nio",0,IF(L1895&gt;0,VLOOKUP(F1895,'3-Productie normen'!A:O,VLOOKUP(L1895,'3-Productie normen'!$B$38:$C$48,2,FALSE),FALSE)))*J1895</f>
        <v>0</v>
      </c>
      <c r="Q1895" s="334">
        <f t="shared" si="93"/>
        <v>0</v>
      </c>
      <c r="R1895" s="335" t="str">
        <f>VLOOKUP(F1895,'3-Productie normen'!A:P,16,FALSE)</f>
        <v>S</v>
      </c>
      <c r="S1895" s="335"/>
      <c r="U1895" s="336">
        <f t="shared" si="94"/>
        <v>680</v>
      </c>
    </row>
    <row r="1896" spans="1:21" ht="14.1" customHeight="1">
      <c r="A1896" s="75">
        <v>1896</v>
      </c>
      <c r="B1896" s="72" t="s">
        <v>51</v>
      </c>
      <c r="C1896" s="539" t="s">
        <v>135</v>
      </c>
      <c r="D1896" s="415" t="s">
        <v>2455</v>
      </c>
      <c r="E1896" s="72" t="s">
        <v>2437</v>
      </c>
      <c r="F1896" s="300" t="s">
        <v>92</v>
      </c>
      <c r="G1896" s="72" t="s">
        <v>2220</v>
      </c>
      <c r="H1896" s="482" t="s">
        <v>138</v>
      </c>
      <c r="I1896" s="537">
        <v>8.2899999999999991</v>
      </c>
      <c r="J1896" s="526"/>
      <c r="K1896" s="333">
        <f t="shared" si="92"/>
        <v>40</v>
      </c>
      <c r="L1896" s="534">
        <v>40</v>
      </c>
      <c r="M1896" s="534"/>
      <c r="N1896" s="247" t="e">
        <f>IF(L1896="nio",0,IF(L1896&gt;0,L1896*I1896/P1896,0))*VLOOKUP(B1896,'2-Kosten per locatie'!$A$14:$C$31,3,FALSE)</f>
        <v>#DIV/0!</v>
      </c>
      <c r="O1896" s="247">
        <f>IF(M1896&gt;0,M1896*I1896/Q1896,0)*VLOOKUP(B1896,'2-Kosten per locatie'!$A$14:$C$31,3,FALSE)</f>
        <v>0</v>
      </c>
      <c r="P1896" s="334">
        <f>IF(L1896="nio",0,IF(L1896&gt;0,VLOOKUP(F1896,'3-Productie normen'!A:O,VLOOKUP(L1896,'3-Productie normen'!$B$38:$C$48,2,FALSE),FALSE)))*J1896</f>
        <v>0</v>
      </c>
      <c r="Q1896" s="334">
        <f t="shared" si="93"/>
        <v>0</v>
      </c>
      <c r="R1896" s="335" t="str">
        <f>VLOOKUP(F1896,'3-Productie normen'!A:P,16,FALSE)</f>
        <v>V</v>
      </c>
      <c r="S1896" s="335"/>
      <c r="U1896" s="336">
        <f t="shared" si="94"/>
        <v>331.59999999999997</v>
      </c>
    </row>
    <row r="1897" spans="1:21" ht="14.1" customHeight="1">
      <c r="A1897" s="75">
        <v>1897</v>
      </c>
      <c r="B1897" s="72" t="s">
        <v>51</v>
      </c>
      <c r="C1897" s="539" t="s">
        <v>135</v>
      </c>
      <c r="D1897" s="415" t="s">
        <v>2456</v>
      </c>
      <c r="E1897" s="72" t="s">
        <v>589</v>
      </c>
      <c r="F1897" s="300" t="s">
        <v>88</v>
      </c>
      <c r="G1897" s="72" t="s">
        <v>2220</v>
      </c>
      <c r="H1897" s="482" t="s">
        <v>138</v>
      </c>
      <c r="I1897" s="537">
        <v>5.65</v>
      </c>
      <c r="J1897" s="526"/>
      <c r="K1897" s="333">
        <f t="shared" si="92"/>
        <v>200</v>
      </c>
      <c r="L1897" s="534">
        <v>200</v>
      </c>
      <c r="M1897" s="534"/>
      <c r="N1897" s="247" t="e">
        <f>IF(L1897="nio",0,IF(L1897&gt;0,L1897*I1897/P1897,0))*VLOOKUP(B1897,'2-Kosten per locatie'!$A$14:$C$31,3,FALSE)</f>
        <v>#DIV/0!</v>
      </c>
      <c r="O1897" s="247">
        <f>IF(M1897&gt;0,M1897*I1897/Q1897,0)*VLOOKUP(B1897,'2-Kosten per locatie'!$A$14:$C$31,3,FALSE)</f>
        <v>0</v>
      </c>
      <c r="P1897" s="334">
        <f>IF(L1897="nio",0,IF(L1897&gt;0,VLOOKUP(F1897,'3-Productie normen'!A:O,VLOOKUP(L1897,'3-Productie normen'!$B$38:$C$48,2,FALSE),FALSE)))*J1897</f>
        <v>0</v>
      </c>
      <c r="Q1897" s="334">
        <f t="shared" si="93"/>
        <v>0</v>
      </c>
      <c r="R1897" s="335" t="str">
        <f>VLOOKUP(F1897,'3-Productie normen'!A:P,16,FALSE)</f>
        <v>S</v>
      </c>
      <c r="S1897" s="335"/>
      <c r="U1897" s="336">
        <f t="shared" si="94"/>
        <v>1130</v>
      </c>
    </row>
    <row r="1898" spans="1:21" ht="14.1" customHeight="1">
      <c r="A1898" s="75">
        <v>1898</v>
      </c>
      <c r="B1898" s="72" t="s">
        <v>51</v>
      </c>
      <c r="C1898" s="539" t="s">
        <v>135</v>
      </c>
      <c r="D1898" s="415" t="s">
        <v>2457</v>
      </c>
      <c r="E1898" s="72" t="s">
        <v>2458</v>
      </c>
      <c r="F1898" s="300" t="s">
        <v>100</v>
      </c>
      <c r="G1898" s="72" t="s">
        <v>2348</v>
      </c>
      <c r="H1898" s="482" t="s">
        <v>382</v>
      </c>
      <c r="I1898" s="537">
        <v>4.2</v>
      </c>
      <c r="J1898" s="526"/>
      <c r="K1898" s="333">
        <f t="shared" si="92"/>
        <v>0</v>
      </c>
      <c r="L1898" s="534" t="s">
        <v>147</v>
      </c>
      <c r="M1898" s="534"/>
      <c r="N1898" s="247">
        <f>IF(L1898="nio",0,IF(L1898&gt;0,L1898*I1898/P1898,0))*VLOOKUP(B1898,'2-Kosten per locatie'!$A$14:$C$31,3,FALSE)</f>
        <v>0</v>
      </c>
      <c r="O1898" s="247">
        <f>IF(M1898&gt;0,M1898*I1898/Q1898,0)*VLOOKUP(B1898,'2-Kosten per locatie'!$A$14:$C$31,3,FALSE)</f>
        <v>0</v>
      </c>
      <c r="P1898" s="334">
        <f>IF(L1898="nio",0,IF(L1898&gt;0,VLOOKUP(F1898,'3-Productie normen'!A:O,VLOOKUP(L1898,'3-Productie normen'!$B$38:$C$48,2,FALSE),FALSE)))*J1898</f>
        <v>0</v>
      </c>
      <c r="Q1898" s="334">
        <f t="shared" si="93"/>
        <v>0</v>
      </c>
      <c r="R1898" s="335" t="str">
        <f>VLOOKUP(F1898,'3-Productie normen'!A:P,16,FALSE)</f>
        <v>nvt</v>
      </c>
      <c r="S1898" s="335"/>
      <c r="U1898" s="336">
        <f t="shared" si="94"/>
        <v>0</v>
      </c>
    </row>
    <row r="1899" spans="1:21" ht="14.1" customHeight="1">
      <c r="A1899" s="75">
        <v>1899</v>
      </c>
      <c r="B1899" s="72" t="s">
        <v>51</v>
      </c>
      <c r="C1899" s="539" t="s">
        <v>266</v>
      </c>
      <c r="D1899" s="415" t="s">
        <v>2459</v>
      </c>
      <c r="E1899" s="72" t="s">
        <v>2460</v>
      </c>
      <c r="F1899" s="300" t="s">
        <v>94</v>
      </c>
      <c r="G1899" s="72" t="s">
        <v>2220</v>
      </c>
      <c r="H1899" s="482" t="s">
        <v>138</v>
      </c>
      <c r="I1899" s="537">
        <v>286.2</v>
      </c>
      <c r="J1899" s="526"/>
      <c r="K1899" s="333">
        <f t="shared" si="92"/>
        <v>200</v>
      </c>
      <c r="L1899" s="534">
        <v>200</v>
      </c>
      <c r="M1899" s="534"/>
      <c r="N1899" s="247" t="e">
        <f>IF(L1899="nio",0,IF(L1899&gt;0,L1899*I1899/P1899,0))*VLOOKUP(B1899,'2-Kosten per locatie'!$A$14:$C$31,3,FALSE)</f>
        <v>#DIV/0!</v>
      </c>
      <c r="O1899" s="247">
        <f>IF(M1899&gt;0,M1899*I1899/Q1899,0)*VLOOKUP(B1899,'2-Kosten per locatie'!$A$14:$C$31,3,FALSE)</f>
        <v>0</v>
      </c>
      <c r="P1899" s="334">
        <f>IF(L1899="nio",0,IF(L1899&gt;0,VLOOKUP(F1899,'3-Productie normen'!A:O,VLOOKUP(L1899,'3-Productie normen'!$B$38:$C$48,2,FALSE),FALSE)))*J1899</f>
        <v>0</v>
      </c>
      <c r="Q1899" s="334">
        <f t="shared" si="93"/>
        <v>0</v>
      </c>
      <c r="R1899" s="335" t="str">
        <f>VLOOKUP(F1899,'3-Productie normen'!A:P,16,FALSE)</f>
        <v>V</v>
      </c>
      <c r="S1899" s="335"/>
      <c r="U1899" s="336">
        <f t="shared" si="94"/>
        <v>57240</v>
      </c>
    </row>
    <row r="1900" spans="1:21" ht="14.1" customHeight="1">
      <c r="A1900" s="75">
        <v>1900</v>
      </c>
      <c r="B1900" s="72" t="s">
        <v>51</v>
      </c>
      <c r="C1900" s="539" t="s">
        <v>266</v>
      </c>
      <c r="D1900" s="415" t="s">
        <v>2461</v>
      </c>
      <c r="E1900" s="72" t="s">
        <v>2091</v>
      </c>
      <c r="F1900" s="300" t="s">
        <v>100</v>
      </c>
      <c r="G1900" s="72" t="s">
        <v>1369</v>
      </c>
      <c r="H1900" s="482" t="s">
        <v>237</v>
      </c>
      <c r="I1900" s="537">
        <v>10.15</v>
      </c>
      <c r="J1900" s="526"/>
      <c r="K1900" s="333">
        <f t="shared" si="92"/>
        <v>0</v>
      </c>
      <c r="L1900" s="534" t="s">
        <v>147</v>
      </c>
      <c r="M1900" s="534"/>
      <c r="N1900" s="247">
        <f>IF(L1900="nio",0,IF(L1900&gt;0,L1900*I1900/P1900,0))*VLOOKUP(B1900,'2-Kosten per locatie'!$A$14:$C$31,3,FALSE)</f>
        <v>0</v>
      </c>
      <c r="O1900" s="247">
        <f>IF(M1900&gt;0,M1900*I1900/Q1900,0)*VLOOKUP(B1900,'2-Kosten per locatie'!$A$14:$C$31,3,FALSE)</f>
        <v>0</v>
      </c>
      <c r="P1900" s="334">
        <f>IF(L1900="nio",0,IF(L1900&gt;0,VLOOKUP(F1900,'3-Productie normen'!A:O,VLOOKUP(L1900,'3-Productie normen'!$B$38:$C$48,2,FALSE),FALSE)))*J1900</f>
        <v>0</v>
      </c>
      <c r="Q1900" s="334">
        <f t="shared" si="93"/>
        <v>0</v>
      </c>
      <c r="R1900" s="335" t="str">
        <f>VLOOKUP(F1900,'3-Productie normen'!A:P,16,FALSE)</f>
        <v>nvt</v>
      </c>
      <c r="S1900" s="335"/>
      <c r="U1900" s="336">
        <f t="shared" si="94"/>
        <v>0</v>
      </c>
    </row>
    <row r="1901" spans="1:21" ht="14.1" customHeight="1">
      <c r="A1901" s="75">
        <v>1901</v>
      </c>
      <c r="B1901" s="72" t="s">
        <v>51</v>
      </c>
      <c r="C1901" s="539" t="s">
        <v>266</v>
      </c>
      <c r="D1901" s="415" t="s">
        <v>2462</v>
      </c>
      <c r="E1901" s="72" t="s">
        <v>1999</v>
      </c>
      <c r="F1901" s="300" t="s">
        <v>100</v>
      </c>
      <c r="G1901" s="72" t="s">
        <v>101</v>
      </c>
      <c r="H1901" s="482" t="s">
        <v>196</v>
      </c>
      <c r="I1901" s="537">
        <v>5.69</v>
      </c>
      <c r="J1901" s="526"/>
      <c r="K1901" s="333">
        <f t="shared" si="92"/>
        <v>0</v>
      </c>
      <c r="L1901" s="534" t="s">
        <v>147</v>
      </c>
      <c r="M1901" s="534"/>
      <c r="N1901" s="247">
        <f>IF(L1901="nio",0,IF(L1901&gt;0,L1901*I1901/P1901,0))*VLOOKUP(B1901,'2-Kosten per locatie'!$A$14:$C$31,3,FALSE)</f>
        <v>0</v>
      </c>
      <c r="O1901" s="247">
        <f>IF(M1901&gt;0,M1901*I1901/Q1901,0)*VLOOKUP(B1901,'2-Kosten per locatie'!$A$14:$C$31,3,FALSE)</f>
        <v>0</v>
      </c>
      <c r="P1901" s="334">
        <f>IF(L1901="nio",0,IF(L1901&gt;0,VLOOKUP(F1901,'3-Productie normen'!A:O,VLOOKUP(L1901,'3-Productie normen'!$B$38:$C$48,2,FALSE),FALSE)))*J1901</f>
        <v>0</v>
      </c>
      <c r="Q1901" s="334">
        <f t="shared" si="93"/>
        <v>0</v>
      </c>
      <c r="R1901" s="335" t="str">
        <f>VLOOKUP(F1901,'3-Productie normen'!A:P,16,FALSE)</f>
        <v>nvt</v>
      </c>
      <c r="S1901" s="335"/>
      <c r="U1901" s="336">
        <f t="shared" si="94"/>
        <v>0</v>
      </c>
    </row>
    <row r="1902" spans="1:21" ht="14.1" customHeight="1">
      <c r="A1902" s="75">
        <v>1902</v>
      </c>
      <c r="B1902" s="72" t="s">
        <v>51</v>
      </c>
      <c r="C1902" s="539" t="s">
        <v>266</v>
      </c>
      <c r="D1902" s="415" t="s">
        <v>2463</v>
      </c>
      <c r="E1902" s="72" t="s">
        <v>1999</v>
      </c>
      <c r="F1902" s="300" t="s">
        <v>100</v>
      </c>
      <c r="G1902" s="72" t="s">
        <v>101</v>
      </c>
      <c r="H1902" s="482" t="s">
        <v>196</v>
      </c>
      <c r="I1902" s="537">
        <v>80.88</v>
      </c>
      <c r="J1902" s="526"/>
      <c r="K1902" s="333">
        <f t="shared" si="92"/>
        <v>0</v>
      </c>
      <c r="L1902" s="534" t="s">
        <v>147</v>
      </c>
      <c r="M1902" s="534"/>
      <c r="N1902" s="247">
        <f>IF(L1902="nio",0,IF(L1902&gt;0,L1902*I1902/P1902,0))*VLOOKUP(B1902,'2-Kosten per locatie'!$A$14:$C$31,3,FALSE)</f>
        <v>0</v>
      </c>
      <c r="O1902" s="247">
        <f>IF(M1902&gt;0,M1902*I1902/Q1902,0)*VLOOKUP(B1902,'2-Kosten per locatie'!$A$14:$C$31,3,FALSE)</f>
        <v>0</v>
      </c>
      <c r="P1902" s="334">
        <f>IF(L1902="nio",0,IF(L1902&gt;0,VLOOKUP(F1902,'3-Productie normen'!A:O,VLOOKUP(L1902,'3-Productie normen'!$B$38:$C$48,2,FALSE),FALSE)))*J1902</f>
        <v>0</v>
      </c>
      <c r="Q1902" s="334">
        <f t="shared" si="93"/>
        <v>0</v>
      </c>
      <c r="R1902" s="335" t="str">
        <f>VLOOKUP(F1902,'3-Productie normen'!A:P,16,FALSE)</f>
        <v>nvt</v>
      </c>
      <c r="S1902" s="335"/>
      <c r="U1902" s="336">
        <f t="shared" si="94"/>
        <v>0</v>
      </c>
    </row>
    <row r="1903" spans="1:21" ht="14.1" customHeight="1">
      <c r="A1903" s="75">
        <v>1903</v>
      </c>
      <c r="B1903" s="72" t="s">
        <v>51</v>
      </c>
      <c r="C1903" s="539" t="s">
        <v>266</v>
      </c>
      <c r="D1903" s="415" t="s">
        <v>2464</v>
      </c>
      <c r="E1903" s="72" t="s">
        <v>2465</v>
      </c>
      <c r="F1903" s="72" t="s">
        <v>89</v>
      </c>
      <c r="G1903" s="72" t="s">
        <v>1399</v>
      </c>
      <c r="H1903" s="482" t="s">
        <v>237</v>
      </c>
      <c r="I1903" s="537">
        <v>4.24</v>
      </c>
      <c r="J1903" s="526"/>
      <c r="K1903" s="333">
        <f t="shared" si="92"/>
        <v>200</v>
      </c>
      <c r="L1903" s="534">
        <v>200</v>
      </c>
      <c r="M1903" s="534"/>
      <c r="N1903" s="247" t="e">
        <f>IF(L1903="nio",0,IF(L1903&gt;0,L1903*I1903/P1903,0))*VLOOKUP(B1903,'2-Kosten per locatie'!$A$14:$C$31,3,FALSE)</f>
        <v>#DIV/0!</v>
      </c>
      <c r="O1903" s="247">
        <f>IF(M1903&gt;0,M1903*I1903/Q1903,0)*VLOOKUP(B1903,'2-Kosten per locatie'!$A$14:$C$31,3,FALSE)</f>
        <v>0</v>
      </c>
      <c r="P1903" s="334">
        <f>IF(L1903="nio",0,IF(L1903&gt;0,VLOOKUP(F1903,'3-Productie normen'!A:O,VLOOKUP(L1903,'3-Productie normen'!$B$38:$C$48,2,FALSE),FALSE)))*J1903</f>
        <v>0</v>
      </c>
      <c r="Q1903" s="334">
        <f t="shared" si="93"/>
        <v>0</v>
      </c>
      <c r="R1903" s="335" t="str">
        <f>VLOOKUP(F1903,'3-Productie normen'!A:P,16,FALSE)</f>
        <v>L</v>
      </c>
      <c r="S1903" s="335"/>
      <c r="U1903" s="336">
        <f t="shared" si="94"/>
        <v>848</v>
      </c>
    </row>
    <row r="1904" spans="1:21" ht="14.1" customHeight="1">
      <c r="A1904" s="75">
        <v>1904</v>
      </c>
      <c r="B1904" s="72" t="s">
        <v>51</v>
      </c>
      <c r="C1904" s="539" t="s">
        <v>266</v>
      </c>
      <c r="D1904" s="415" t="s">
        <v>2466</v>
      </c>
      <c r="E1904" s="72" t="s">
        <v>2467</v>
      </c>
      <c r="F1904" s="300" t="s">
        <v>89</v>
      </c>
      <c r="G1904" s="72" t="s">
        <v>2220</v>
      </c>
      <c r="H1904" s="482" t="s">
        <v>138</v>
      </c>
      <c r="I1904" s="537">
        <v>68.44</v>
      </c>
      <c r="J1904" s="526"/>
      <c r="K1904" s="333">
        <f t="shared" si="92"/>
        <v>200</v>
      </c>
      <c r="L1904" s="534">
        <v>200</v>
      </c>
      <c r="M1904" s="534"/>
      <c r="N1904" s="247" t="e">
        <f>IF(L1904="nio",0,IF(L1904&gt;0,L1904*I1904/P1904,0))*VLOOKUP(B1904,'2-Kosten per locatie'!$A$14:$C$31,3,FALSE)</f>
        <v>#DIV/0!</v>
      </c>
      <c r="O1904" s="247">
        <f>IF(M1904&gt;0,M1904*I1904/Q1904,0)*VLOOKUP(B1904,'2-Kosten per locatie'!$A$14:$C$31,3,FALSE)</f>
        <v>0</v>
      </c>
      <c r="P1904" s="334">
        <f>IF(L1904="nio",0,IF(L1904&gt;0,VLOOKUP(F1904,'3-Productie normen'!A:O,VLOOKUP(L1904,'3-Productie normen'!$B$38:$C$48,2,FALSE),FALSE)))*J1904</f>
        <v>0</v>
      </c>
      <c r="Q1904" s="334">
        <f t="shared" si="93"/>
        <v>0</v>
      </c>
      <c r="R1904" s="335" t="str">
        <f>VLOOKUP(F1904,'3-Productie normen'!A:P,16,FALSE)</f>
        <v>L</v>
      </c>
      <c r="S1904" s="335"/>
      <c r="U1904" s="336">
        <f t="shared" si="94"/>
        <v>13688</v>
      </c>
    </row>
    <row r="1905" spans="1:21" ht="14.1" customHeight="1">
      <c r="A1905" s="75">
        <v>1905</v>
      </c>
      <c r="B1905" s="72" t="s">
        <v>51</v>
      </c>
      <c r="C1905" s="539" t="s">
        <v>266</v>
      </c>
      <c r="D1905" s="415" t="s">
        <v>2468</v>
      </c>
      <c r="E1905" s="72" t="s">
        <v>632</v>
      </c>
      <c r="F1905" s="300" t="s">
        <v>86</v>
      </c>
      <c r="G1905" s="72" t="s">
        <v>2438</v>
      </c>
      <c r="H1905" s="482" t="s">
        <v>196</v>
      </c>
      <c r="I1905" s="537">
        <v>38.520000000000003</v>
      </c>
      <c r="J1905" s="526"/>
      <c r="K1905" s="333">
        <f t="shared" si="92"/>
        <v>200</v>
      </c>
      <c r="L1905" s="534">
        <v>200</v>
      </c>
      <c r="M1905" s="534"/>
      <c r="N1905" s="247" t="e">
        <f>IF(L1905="nio",0,IF(L1905&gt;0,L1905*I1905/P1905,0))*VLOOKUP(B1905,'2-Kosten per locatie'!$A$14:$C$31,3,FALSE)</f>
        <v>#DIV/0!</v>
      </c>
      <c r="O1905" s="247">
        <f>IF(M1905&gt;0,M1905*I1905/Q1905,0)*VLOOKUP(B1905,'2-Kosten per locatie'!$A$14:$C$31,3,FALSE)</f>
        <v>0</v>
      </c>
      <c r="P1905" s="334">
        <f>IF(L1905="nio",0,IF(L1905&gt;0,VLOOKUP(F1905,'3-Productie normen'!A:O,VLOOKUP(L1905,'3-Productie normen'!$B$38:$C$48,2,FALSE),FALSE)))*J1905</f>
        <v>0</v>
      </c>
      <c r="Q1905" s="334">
        <f t="shared" si="93"/>
        <v>0</v>
      </c>
      <c r="R1905" s="335" t="str">
        <f>VLOOKUP(F1905,'3-Productie normen'!A:P,16,FALSE)</f>
        <v>V</v>
      </c>
      <c r="S1905" s="335"/>
      <c r="U1905" s="336">
        <f t="shared" si="94"/>
        <v>7704.0000000000009</v>
      </c>
    </row>
    <row r="1906" spans="1:21" ht="14.1" customHeight="1">
      <c r="A1906" s="75">
        <v>1906</v>
      </c>
      <c r="B1906" s="72" t="s">
        <v>51</v>
      </c>
      <c r="C1906" s="539" t="s">
        <v>266</v>
      </c>
      <c r="D1906" s="415" t="s">
        <v>2469</v>
      </c>
      <c r="E1906" s="72" t="s">
        <v>2470</v>
      </c>
      <c r="F1906" s="300" t="s">
        <v>86</v>
      </c>
      <c r="G1906" s="72" t="s">
        <v>2438</v>
      </c>
      <c r="H1906" s="482" t="s">
        <v>196</v>
      </c>
      <c r="I1906" s="537">
        <v>5.1100000000000003</v>
      </c>
      <c r="J1906" s="526"/>
      <c r="K1906" s="333">
        <f t="shared" si="92"/>
        <v>200</v>
      </c>
      <c r="L1906" s="534">
        <v>200</v>
      </c>
      <c r="M1906" s="534"/>
      <c r="N1906" s="247" t="e">
        <f>IF(L1906="nio",0,IF(L1906&gt;0,L1906*I1906/P1906,0))*VLOOKUP(B1906,'2-Kosten per locatie'!$A$14:$C$31,3,FALSE)</f>
        <v>#DIV/0!</v>
      </c>
      <c r="O1906" s="247">
        <f>IF(M1906&gt;0,M1906*I1906/Q1906,0)*VLOOKUP(B1906,'2-Kosten per locatie'!$A$14:$C$31,3,FALSE)</f>
        <v>0</v>
      </c>
      <c r="P1906" s="334">
        <f>IF(L1906="nio",0,IF(L1906&gt;0,VLOOKUP(F1906,'3-Productie normen'!A:O,VLOOKUP(L1906,'3-Productie normen'!$B$38:$C$48,2,FALSE),FALSE)))*J1906</f>
        <v>0</v>
      </c>
      <c r="Q1906" s="334">
        <f t="shared" si="93"/>
        <v>0</v>
      </c>
      <c r="R1906" s="335" t="str">
        <f>VLOOKUP(F1906,'3-Productie normen'!A:P,16,FALSE)</f>
        <v>V</v>
      </c>
      <c r="S1906" s="335"/>
      <c r="U1906" s="336">
        <f t="shared" si="94"/>
        <v>1022.0000000000001</v>
      </c>
    </row>
    <row r="1907" spans="1:21" ht="14.1" customHeight="1">
      <c r="A1907" s="75">
        <v>1907</v>
      </c>
      <c r="B1907" s="72" t="s">
        <v>51</v>
      </c>
      <c r="C1907" s="539" t="s">
        <v>266</v>
      </c>
      <c r="D1907" s="415" t="s">
        <v>2471</v>
      </c>
      <c r="E1907" s="72" t="s">
        <v>2472</v>
      </c>
      <c r="F1907" s="300" t="s">
        <v>86</v>
      </c>
      <c r="G1907" s="72" t="s">
        <v>2222</v>
      </c>
      <c r="H1907" s="482" t="s">
        <v>196</v>
      </c>
      <c r="I1907" s="537">
        <v>9</v>
      </c>
      <c r="J1907" s="526"/>
      <c r="K1907" s="333">
        <f t="shared" si="92"/>
        <v>200</v>
      </c>
      <c r="L1907" s="534">
        <v>200</v>
      </c>
      <c r="M1907" s="534"/>
      <c r="N1907" s="247" t="e">
        <f>IF(L1907="nio",0,IF(L1907&gt;0,L1907*I1907/P1907,0))*VLOOKUP(B1907,'2-Kosten per locatie'!$A$14:$C$31,3,FALSE)</f>
        <v>#DIV/0!</v>
      </c>
      <c r="O1907" s="247">
        <f>IF(M1907&gt;0,M1907*I1907/Q1907,0)*VLOOKUP(B1907,'2-Kosten per locatie'!$A$14:$C$31,3,FALSE)</f>
        <v>0</v>
      </c>
      <c r="P1907" s="334">
        <f>IF(L1907="nio",0,IF(L1907&gt;0,VLOOKUP(F1907,'3-Productie normen'!A:O,VLOOKUP(L1907,'3-Productie normen'!$B$38:$C$48,2,FALSE),FALSE)))*J1907</f>
        <v>0</v>
      </c>
      <c r="Q1907" s="334">
        <f t="shared" si="93"/>
        <v>0</v>
      </c>
      <c r="R1907" s="335" t="str">
        <f>VLOOKUP(F1907,'3-Productie normen'!A:P,16,FALSE)</f>
        <v>V</v>
      </c>
      <c r="S1907" s="335"/>
      <c r="U1907" s="336">
        <f t="shared" si="94"/>
        <v>1800</v>
      </c>
    </row>
    <row r="1908" spans="1:21" ht="14.1" customHeight="1">
      <c r="A1908" s="75">
        <v>1908</v>
      </c>
      <c r="B1908" s="72" t="s">
        <v>51</v>
      </c>
      <c r="C1908" s="539" t="s">
        <v>266</v>
      </c>
      <c r="D1908" s="415" t="s">
        <v>2473</v>
      </c>
      <c r="E1908" s="72" t="s">
        <v>2474</v>
      </c>
      <c r="F1908" s="300" t="s">
        <v>89</v>
      </c>
      <c r="G1908" s="72" t="s">
        <v>2220</v>
      </c>
      <c r="H1908" s="482" t="s">
        <v>138</v>
      </c>
      <c r="I1908" s="537">
        <v>66.61</v>
      </c>
      <c r="J1908" s="526"/>
      <c r="K1908" s="333">
        <f t="shared" si="92"/>
        <v>200</v>
      </c>
      <c r="L1908" s="534">
        <v>200</v>
      </c>
      <c r="M1908" s="534"/>
      <c r="N1908" s="247" t="e">
        <f>IF(L1908="nio",0,IF(L1908&gt;0,L1908*I1908/P1908,0))*VLOOKUP(B1908,'2-Kosten per locatie'!$A$14:$C$31,3,FALSE)</f>
        <v>#DIV/0!</v>
      </c>
      <c r="O1908" s="247">
        <f>IF(M1908&gt;0,M1908*I1908/Q1908,0)*VLOOKUP(B1908,'2-Kosten per locatie'!$A$14:$C$31,3,FALSE)</f>
        <v>0</v>
      </c>
      <c r="P1908" s="334">
        <f>IF(L1908="nio",0,IF(L1908&gt;0,VLOOKUP(F1908,'3-Productie normen'!A:O,VLOOKUP(L1908,'3-Productie normen'!$B$38:$C$48,2,FALSE),FALSE)))*J1908</f>
        <v>0</v>
      </c>
      <c r="Q1908" s="334">
        <f t="shared" si="93"/>
        <v>0</v>
      </c>
      <c r="R1908" s="335" t="str">
        <f>VLOOKUP(F1908,'3-Productie normen'!A:P,16,FALSE)</f>
        <v>L</v>
      </c>
      <c r="S1908" s="335"/>
      <c r="U1908" s="336">
        <f t="shared" si="94"/>
        <v>13322</v>
      </c>
    </row>
    <row r="1909" spans="1:21" ht="14.1" customHeight="1">
      <c r="A1909" s="75">
        <v>1909</v>
      </c>
      <c r="B1909" s="72" t="s">
        <v>51</v>
      </c>
      <c r="C1909" s="539" t="s">
        <v>266</v>
      </c>
      <c r="D1909" s="415" t="s">
        <v>2475</v>
      </c>
      <c r="E1909" s="72" t="s">
        <v>632</v>
      </c>
      <c r="F1909" s="300" t="s">
        <v>86</v>
      </c>
      <c r="G1909" s="72" t="s">
        <v>2438</v>
      </c>
      <c r="H1909" s="482" t="s">
        <v>196</v>
      </c>
      <c r="I1909" s="537">
        <v>73.290000000000006</v>
      </c>
      <c r="J1909" s="526"/>
      <c r="K1909" s="333">
        <f t="shared" si="92"/>
        <v>200</v>
      </c>
      <c r="L1909" s="534">
        <v>200</v>
      </c>
      <c r="M1909" s="534"/>
      <c r="N1909" s="247" t="e">
        <f>IF(L1909="nio",0,IF(L1909&gt;0,L1909*I1909/P1909,0))*VLOOKUP(B1909,'2-Kosten per locatie'!$A$14:$C$31,3,FALSE)</f>
        <v>#DIV/0!</v>
      </c>
      <c r="O1909" s="247">
        <f>IF(M1909&gt;0,M1909*I1909/Q1909,0)*VLOOKUP(B1909,'2-Kosten per locatie'!$A$14:$C$31,3,FALSE)</f>
        <v>0</v>
      </c>
      <c r="P1909" s="334">
        <f>IF(L1909="nio",0,IF(L1909&gt;0,VLOOKUP(F1909,'3-Productie normen'!A:O,VLOOKUP(L1909,'3-Productie normen'!$B$38:$C$48,2,FALSE),FALSE)))*J1909</f>
        <v>0</v>
      </c>
      <c r="Q1909" s="334">
        <f t="shared" si="93"/>
        <v>0</v>
      </c>
      <c r="R1909" s="335" t="str">
        <f>VLOOKUP(F1909,'3-Productie normen'!A:P,16,FALSE)</f>
        <v>V</v>
      </c>
      <c r="S1909" s="335"/>
      <c r="U1909" s="336">
        <f t="shared" si="94"/>
        <v>14658.000000000002</v>
      </c>
    </row>
    <row r="1910" spans="1:21" ht="14.1" customHeight="1">
      <c r="A1910" s="75">
        <v>1910</v>
      </c>
      <c r="B1910" s="72" t="s">
        <v>51</v>
      </c>
      <c r="C1910" s="539" t="s">
        <v>266</v>
      </c>
      <c r="D1910" s="415" t="s">
        <v>2476</v>
      </c>
      <c r="E1910" s="72" t="s">
        <v>1236</v>
      </c>
      <c r="F1910" s="300" t="s">
        <v>97</v>
      </c>
      <c r="G1910" s="72" t="s">
        <v>1369</v>
      </c>
      <c r="H1910" s="482" t="s">
        <v>237</v>
      </c>
      <c r="I1910" s="537">
        <v>12.51</v>
      </c>
      <c r="J1910" s="526"/>
      <c r="K1910" s="333">
        <f t="shared" si="92"/>
        <v>200</v>
      </c>
      <c r="L1910" s="534">
        <v>200</v>
      </c>
      <c r="M1910" s="534"/>
      <c r="N1910" s="247" t="e">
        <f>IF(L1910="nio",0,IF(L1910&gt;0,L1910*I1910/P1910,0))*VLOOKUP(B1910,'2-Kosten per locatie'!$A$14:$C$31,3,FALSE)</f>
        <v>#DIV/0!</v>
      </c>
      <c r="O1910" s="247">
        <f>IF(M1910&gt;0,M1910*I1910/Q1910,0)*VLOOKUP(B1910,'2-Kosten per locatie'!$A$14:$C$31,3,FALSE)</f>
        <v>0</v>
      </c>
      <c r="P1910" s="334">
        <f>IF(L1910="nio",0,IF(L1910&gt;0,VLOOKUP(F1910,'3-Productie normen'!A:O,VLOOKUP(L1910,'3-Productie normen'!$B$38:$C$48,2,FALSE),FALSE)))*J1910</f>
        <v>0</v>
      </c>
      <c r="Q1910" s="334">
        <f t="shared" si="93"/>
        <v>0</v>
      </c>
      <c r="R1910" s="335" t="str">
        <f>VLOOKUP(F1910,'3-Productie normen'!A:P,16,FALSE)</f>
        <v>V</v>
      </c>
      <c r="S1910" s="335"/>
      <c r="U1910" s="336">
        <f t="shared" si="94"/>
        <v>2502</v>
      </c>
    </row>
    <row r="1911" spans="1:21" ht="14.1" customHeight="1">
      <c r="A1911" s="75">
        <v>1911</v>
      </c>
      <c r="B1911" s="72" t="s">
        <v>51</v>
      </c>
      <c r="C1911" s="539" t="s">
        <v>266</v>
      </c>
      <c r="D1911" s="415" t="s">
        <v>2477</v>
      </c>
      <c r="E1911" s="72" t="s">
        <v>1999</v>
      </c>
      <c r="F1911" s="300" t="s">
        <v>100</v>
      </c>
      <c r="G1911" s="72" t="s">
        <v>101</v>
      </c>
      <c r="H1911" s="482" t="s">
        <v>196</v>
      </c>
      <c r="I1911" s="537">
        <v>9.9</v>
      </c>
      <c r="J1911" s="526"/>
      <c r="K1911" s="333">
        <f t="shared" si="92"/>
        <v>0</v>
      </c>
      <c r="L1911" s="534" t="s">
        <v>147</v>
      </c>
      <c r="M1911" s="534"/>
      <c r="N1911" s="247">
        <f>IF(L1911="nio",0,IF(L1911&gt;0,L1911*I1911/P1911,0))*VLOOKUP(B1911,'2-Kosten per locatie'!$A$14:$C$31,3,FALSE)</f>
        <v>0</v>
      </c>
      <c r="O1911" s="247">
        <f>IF(M1911&gt;0,M1911*I1911/Q1911,0)*VLOOKUP(B1911,'2-Kosten per locatie'!$A$14:$C$31,3,FALSE)</f>
        <v>0</v>
      </c>
      <c r="P1911" s="334">
        <f>IF(L1911="nio",0,IF(L1911&gt;0,VLOOKUP(F1911,'3-Productie normen'!A:O,VLOOKUP(L1911,'3-Productie normen'!$B$38:$C$48,2,FALSE),FALSE)))*J1911</f>
        <v>0</v>
      </c>
      <c r="Q1911" s="334">
        <f t="shared" si="93"/>
        <v>0</v>
      </c>
      <c r="R1911" s="335" t="str">
        <f>VLOOKUP(F1911,'3-Productie normen'!A:P,16,FALSE)</f>
        <v>nvt</v>
      </c>
      <c r="S1911" s="335"/>
      <c r="U1911" s="336">
        <f t="shared" si="94"/>
        <v>0</v>
      </c>
    </row>
    <row r="1912" spans="1:21" ht="14.1" customHeight="1">
      <c r="A1912" s="75">
        <v>1912</v>
      </c>
      <c r="B1912" s="72" t="s">
        <v>51</v>
      </c>
      <c r="C1912" s="539" t="s">
        <v>266</v>
      </c>
      <c r="D1912" s="415" t="s">
        <v>2478</v>
      </c>
      <c r="E1912" s="72" t="s">
        <v>2479</v>
      </c>
      <c r="F1912" s="300" t="s">
        <v>86</v>
      </c>
      <c r="G1912" s="72" t="s">
        <v>2438</v>
      </c>
      <c r="H1912" s="482" t="s">
        <v>196</v>
      </c>
      <c r="I1912" s="537">
        <v>5.56</v>
      </c>
      <c r="J1912" s="526"/>
      <c r="K1912" s="333">
        <f t="shared" si="92"/>
        <v>200</v>
      </c>
      <c r="L1912" s="534">
        <v>200</v>
      </c>
      <c r="M1912" s="534"/>
      <c r="N1912" s="247" t="e">
        <f>IF(L1912="nio",0,IF(L1912&gt;0,L1912*I1912/P1912,0))*VLOOKUP(B1912,'2-Kosten per locatie'!$A$14:$C$31,3,FALSE)</f>
        <v>#DIV/0!</v>
      </c>
      <c r="O1912" s="247">
        <f>IF(M1912&gt;0,M1912*I1912/Q1912,0)*VLOOKUP(B1912,'2-Kosten per locatie'!$A$14:$C$31,3,FALSE)</f>
        <v>0</v>
      </c>
      <c r="P1912" s="334">
        <f>IF(L1912="nio",0,IF(L1912&gt;0,VLOOKUP(F1912,'3-Productie normen'!A:O,VLOOKUP(L1912,'3-Productie normen'!$B$38:$C$48,2,FALSE),FALSE)))*J1912</f>
        <v>0</v>
      </c>
      <c r="Q1912" s="334">
        <f t="shared" si="93"/>
        <v>0</v>
      </c>
      <c r="R1912" s="335" t="str">
        <f>VLOOKUP(F1912,'3-Productie normen'!A:P,16,FALSE)</f>
        <v>V</v>
      </c>
      <c r="S1912" s="335"/>
      <c r="U1912" s="336">
        <f t="shared" si="94"/>
        <v>1112</v>
      </c>
    </row>
    <row r="1913" spans="1:21" ht="14.1" customHeight="1">
      <c r="A1913" s="75">
        <v>1913</v>
      </c>
      <c r="B1913" s="72" t="s">
        <v>51</v>
      </c>
      <c r="C1913" s="539" t="s">
        <v>266</v>
      </c>
      <c r="D1913" s="415" t="s">
        <v>2480</v>
      </c>
      <c r="E1913" s="72" t="s">
        <v>856</v>
      </c>
      <c r="F1913" s="300" t="s">
        <v>95</v>
      </c>
      <c r="G1913" s="72" t="s">
        <v>2240</v>
      </c>
      <c r="H1913" s="482" t="s">
        <v>187</v>
      </c>
      <c r="I1913" s="537">
        <v>2.21</v>
      </c>
      <c r="J1913" s="526"/>
      <c r="K1913" s="333">
        <f t="shared" si="92"/>
        <v>400</v>
      </c>
      <c r="L1913" s="534">
        <v>200</v>
      </c>
      <c r="M1913" s="534">
        <v>200</v>
      </c>
      <c r="N1913" s="247" t="e">
        <f>IF(L1913="nio",0,IF(L1913&gt;0,L1913*I1913/P1913,0))*VLOOKUP(B1913,'2-Kosten per locatie'!$A$14:$C$31,3,FALSE)</f>
        <v>#DIV/0!</v>
      </c>
      <c r="O1913" s="247" t="e">
        <f>IF(M1913&gt;0,M1913*I1913/Q1913,0)*VLOOKUP(B1913,'2-Kosten per locatie'!$A$14:$C$31,3,FALSE)</f>
        <v>#DIV/0!</v>
      </c>
      <c r="P1913" s="334">
        <f>IF(L1913="nio",0,IF(L1913&gt;0,VLOOKUP(F1913,'3-Productie normen'!A:O,VLOOKUP(L1913,'3-Productie normen'!$B$38:$C$48,2,FALSE),FALSE)))*J1913</f>
        <v>0</v>
      </c>
      <c r="Q1913" s="334">
        <f t="shared" si="93"/>
        <v>0</v>
      </c>
      <c r="R1913" s="335" t="str">
        <f>VLOOKUP(F1913,'3-Productie normen'!A:P,16,FALSE)</f>
        <v>S</v>
      </c>
      <c r="S1913" s="335"/>
      <c r="U1913" s="336">
        <f t="shared" si="94"/>
        <v>884</v>
      </c>
    </row>
    <row r="1914" spans="1:21" ht="14.1" customHeight="1">
      <c r="A1914" s="75">
        <v>1914</v>
      </c>
      <c r="B1914" s="72" t="s">
        <v>51</v>
      </c>
      <c r="C1914" s="539" t="s">
        <v>266</v>
      </c>
      <c r="D1914" s="415" t="s">
        <v>2481</v>
      </c>
      <c r="E1914" s="72" t="s">
        <v>1975</v>
      </c>
      <c r="F1914" s="300" t="s">
        <v>95</v>
      </c>
      <c r="G1914" s="72" t="s">
        <v>2240</v>
      </c>
      <c r="H1914" s="482" t="s">
        <v>187</v>
      </c>
      <c r="I1914" s="537">
        <v>2.52</v>
      </c>
      <c r="J1914" s="526"/>
      <c r="K1914" s="333">
        <f t="shared" si="92"/>
        <v>400</v>
      </c>
      <c r="L1914" s="534">
        <v>200</v>
      </c>
      <c r="M1914" s="534">
        <v>200</v>
      </c>
      <c r="N1914" s="247" t="e">
        <f>IF(L1914="nio",0,IF(L1914&gt;0,L1914*I1914/P1914,0))*VLOOKUP(B1914,'2-Kosten per locatie'!$A$14:$C$31,3,FALSE)</f>
        <v>#DIV/0!</v>
      </c>
      <c r="O1914" s="247" t="e">
        <f>IF(M1914&gt;0,M1914*I1914/Q1914,0)*VLOOKUP(B1914,'2-Kosten per locatie'!$A$14:$C$31,3,FALSE)</f>
        <v>#DIV/0!</v>
      </c>
      <c r="P1914" s="334">
        <f>IF(L1914="nio",0,IF(L1914&gt;0,VLOOKUP(F1914,'3-Productie normen'!A:O,VLOOKUP(L1914,'3-Productie normen'!$B$38:$C$48,2,FALSE),FALSE)))*J1914</f>
        <v>0</v>
      </c>
      <c r="Q1914" s="334">
        <f t="shared" si="93"/>
        <v>0</v>
      </c>
      <c r="R1914" s="335" t="str">
        <f>VLOOKUP(F1914,'3-Productie normen'!A:P,16,FALSE)</f>
        <v>S</v>
      </c>
      <c r="S1914" s="335"/>
      <c r="U1914" s="336">
        <f t="shared" si="94"/>
        <v>1008</v>
      </c>
    </row>
    <row r="1915" spans="1:21" ht="14.1" customHeight="1">
      <c r="A1915" s="75">
        <v>1915</v>
      </c>
      <c r="B1915" s="72" t="s">
        <v>51</v>
      </c>
      <c r="C1915" s="539" t="s">
        <v>266</v>
      </c>
      <c r="D1915" s="415" t="s">
        <v>2482</v>
      </c>
      <c r="E1915" s="72" t="s">
        <v>2483</v>
      </c>
      <c r="F1915" s="72" t="s">
        <v>99</v>
      </c>
      <c r="G1915" s="72" t="s">
        <v>2438</v>
      </c>
      <c r="H1915" s="482" t="s">
        <v>196</v>
      </c>
      <c r="I1915" s="537">
        <v>6.14</v>
      </c>
      <c r="J1915" s="526"/>
      <c r="K1915" s="333">
        <f t="shared" si="92"/>
        <v>200</v>
      </c>
      <c r="L1915" s="534">
        <v>200</v>
      </c>
      <c r="M1915" s="534"/>
      <c r="N1915" s="247" t="e">
        <f>IF(L1915="nio",0,IF(L1915&gt;0,L1915*I1915/P1915,0))*VLOOKUP(B1915,'2-Kosten per locatie'!$A$14:$C$31,3,FALSE)</f>
        <v>#DIV/0!</v>
      </c>
      <c r="O1915" s="247">
        <f>IF(M1915&gt;0,M1915*I1915/Q1915,0)*VLOOKUP(B1915,'2-Kosten per locatie'!$A$14:$C$31,3,FALSE)</f>
        <v>0</v>
      </c>
      <c r="P1915" s="334">
        <f>IF(L1915="nio",0,IF(L1915&gt;0,VLOOKUP(F1915,'3-Productie normen'!A:O,VLOOKUP(L1915,'3-Productie normen'!$B$38:$C$48,2,FALSE),FALSE)))*J1915</f>
        <v>0</v>
      </c>
      <c r="Q1915" s="334">
        <f t="shared" si="93"/>
        <v>0</v>
      </c>
      <c r="R1915" s="335" t="str">
        <f>VLOOKUP(F1915,'3-Productie normen'!A:P,16,FALSE)</f>
        <v>B</v>
      </c>
      <c r="S1915" s="335"/>
      <c r="U1915" s="336">
        <f t="shared" si="94"/>
        <v>1228</v>
      </c>
    </row>
    <row r="1916" spans="1:21" ht="14.1" customHeight="1">
      <c r="A1916" s="75">
        <v>1916</v>
      </c>
      <c r="B1916" s="72" t="s">
        <v>51</v>
      </c>
      <c r="C1916" s="539" t="s">
        <v>266</v>
      </c>
      <c r="D1916" s="415" t="s">
        <v>2484</v>
      </c>
      <c r="E1916" s="72" t="s">
        <v>2483</v>
      </c>
      <c r="F1916" s="72" t="s">
        <v>99</v>
      </c>
      <c r="G1916" s="72" t="s">
        <v>2438</v>
      </c>
      <c r="H1916" s="482" t="s">
        <v>196</v>
      </c>
      <c r="I1916" s="537">
        <v>7.67</v>
      </c>
      <c r="J1916" s="526"/>
      <c r="K1916" s="333">
        <f t="shared" si="92"/>
        <v>200</v>
      </c>
      <c r="L1916" s="534">
        <v>200</v>
      </c>
      <c r="M1916" s="534"/>
      <c r="N1916" s="247" t="e">
        <f>IF(L1916="nio",0,IF(L1916&gt;0,L1916*I1916/P1916,0))*VLOOKUP(B1916,'2-Kosten per locatie'!$A$14:$C$31,3,FALSE)</f>
        <v>#DIV/0!</v>
      </c>
      <c r="O1916" s="247">
        <f>IF(M1916&gt;0,M1916*I1916/Q1916,0)*VLOOKUP(B1916,'2-Kosten per locatie'!$A$14:$C$31,3,FALSE)</f>
        <v>0</v>
      </c>
      <c r="P1916" s="334">
        <f>IF(L1916="nio",0,IF(L1916&gt;0,VLOOKUP(F1916,'3-Productie normen'!A:O,VLOOKUP(L1916,'3-Productie normen'!$B$38:$C$48,2,FALSE),FALSE)))*J1916</f>
        <v>0</v>
      </c>
      <c r="Q1916" s="334">
        <f t="shared" si="93"/>
        <v>0</v>
      </c>
      <c r="R1916" s="335" t="str">
        <f>VLOOKUP(F1916,'3-Productie normen'!A:P,16,FALSE)</f>
        <v>B</v>
      </c>
      <c r="S1916" s="335"/>
      <c r="U1916" s="336">
        <f t="shared" si="94"/>
        <v>1534</v>
      </c>
    </row>
    <row r="1917" spans="1:21" ht="14.1" customHeight="1">
      <c r="A1917" s="75">
        <v>1917</v>
      </c>
      <c r="B1917" s="72" t="s">
        <v>51</v>
      </c>
      <c r="C1917" s="539" t="s">
        <v>266</v>
      </c>
      <c r="D1917" s="415" t="s">
        <v>2485</v>
      </c>
      <c r="E1917" s="72" t="s">
        <v>2486</v>
      </c>
      <c r="F1917" s="72" t="s">
        <v>89</v>
      </c>
      <c r="G1917" s="72" t="s">
        <v>2220</v>
      </c>
      <c r="H1917" s="482" t="s">
        <v>138</v>
      </c>
      <c r="I1917" s="537">
        <v>29.93</v>
      </c>
      <c r="J1917" s="526"/>
      <c r="K1917" s="333">
        <f t="shared" si="92"/>
        <v>200</v>
      </c>
      <c r="L1917" s="534">
        <v>200</v>
      </c>
      <c r="M1917" s="534"/>
      <c r="N1917" s="247" t="e">
        <f>IF(L1917="nio",0,IF(L1917&gt;0,L1917*I1917/P1917,0))*VLOOKUP(B1917,'2-Kosten per locatie'!$A$14:$C$31,3,FALSE)</f>
        <v>#DIV/0!</v>
      </c>
      <c r="O1917" s="247">
        <f>IF(M1917&gt;0,M1917*I1917/Q1917,0)*VLOOKUP(B1917,'2-Kosten per locatie'!$A$14:$C$31,3,FALSE)</f>
        <v>0</v>
      </c>
      <c r="P1917" s="334">
        <f>IF(L1917="nio",0,IF(L1917&gt;0,VLOOKUP(F1917,'3-Productie normen'!A:O,VLOOKUP(L1917,'3-Productie normen'!$B$38:$C$48,2,FALSE),FALSE)))*J1917</f>
        <v>0</v>
      </c>
      <c r="Q1917" s="334">
        <f t="shared" si="93"/>
        <v>0</v>
      </c>
      <c r="R1917" s="335" t="str">
        <f>VLOOKUP(F1917,'3-Productie normen'!A:P,16,FALSE)</f>
        <v>L</v>
      </c>
      <c r="S1917" s="335"/>
      <c r="U1917" s="336">
        <f t="shared" si="94"/>
        <v>5986</v>
      </c>
    </row>
    <row r="1918" spans="1:21" ht="14.1" customHeight="1">
      <c r="A1918" s="75">
        <v>1918</v>
      </c>
      <c r="B1918" s="72" t="s">
        <v>51</v>
      </c>
      <c r="C1918" s="539" t="s">
        <v>266</v>
      </c>
      <c r="D1918" s="415" t="s">
        <v>2487</v>
      </c>
      <c r="E1918" s="72" t="s">
        <v>2467</v>
      </c>
      <c r="F1918" s="300" t="s">
        <v>89</v>
      </c>
      <c r="G1918" s="72" t="s">
        <v>2220</v>
      </c>
      <c r="H1918" s="482" t="s">
        <v>138</v>
      </c>
      <c r="I1918" s="537">
        <v>61.83</v>
      </c>
      <c r="J1918" s="526"/>
      <c r="K1918" s="333">
        <f t="shared" si="92"/>
        <v>200</v>
      </c>
      <c r="L1918" s="534">
        <v>200</v>
      </c>
      <c r="M1918" s="534"/>
      <c r="N1918" s="247" t="e">
        <f>IF(L1918="nio",0,IF(L1918&gt;0,L1918*I1918/P1918,0))*VLOOKUP(B1918,'2-Kosten per locatie'!$A$14:$C$31,3,FALSE)</f>
        <v>#DIV/0!</v>
      </c>
      <c r="O1918" s="247">
        <f>IF(M1918&gt;0,M1918*I1918/Q1918,0)*VLOOKUP(B1918,'2-Kosten per locatie'!$A$14:$C$31,3,FALSE)</f>
        <v>0</v>
      </c>
      <c r="P1918" s="334">
        <f>IF(L1918="nio",0,IF(L1918&gt;0,VLOOKUP(F1918,'3-Productie normen'!A:O,VLOOKUP(L1918,'3-Productie normen'!$B$38:$C$48,2,FALSE),FALSE)))*J1918</f>
        <v>0</v>
      </c>
      <c r="Q1918" s="334">
        <f t="shared" si="93"/>
        <v>0</v>
      </c>
      <c r="R1918" s="335" t="str">
        <f>VLOOKUP(F1918,'3-Productie normen'!A:P,16,FALSE)</f>
        <v>L</v>
      </c>
      <c r="S1918" s="335"/>
      <c r="U1918" s="336">
        <f t="shared" si="94"/>
        <v>12366</v>
      </c>
    </row>
    <row r="1919" spans="1:21" ht="14.1" customHeight="1">
      <c r="A1919" s="75">
        <v>1919</v>
      </c>
      <c r="B1919" s="72" t="s">
        <v>51</v>
      </c>
      <c r="C1919" s="539" t="s">
        <v>266</v>
      </c>
      <c r="D1919" s="415" t="s">
        <v>2488</v>
      </c>
      <c r="E1919" s="72" t="s">
        <v>2489</v>
      </c>
      <c r="F1919" s="300" t="s">
        <v>92</v>
      </c>
      <c r="G1919" s="72" t="s">
        <v>2220</v>
      </c>
      <c r="H1919" s="482" t="s">
        <v>138</v>
      </c>
      <c r="I1919" s="537">
        <v>12.39</v>
      </c>
      <c r="J1919" s="526"/>
      <c r="K1919" s="333">
        <f t="shared" si="92"/>
        <v>40</v>
      </c>
      <c r="L1919" s="534">
        <v>40</v>
      </c>
      <c r="M1919" s="534"/>
      <c r="N1919" s="247" t="e">
        <f>IF(L1919="nio",0,IF(L1919&gt;0,L1919*I1919/P1919,0))*VLOOKUP(B1919,'2-Kosten per locatie'!$A$14:$C$31,3,FALSE)</f>
        <v>#DIV/0!</v>
      </c>
      <c r="O1919" s="247">
        <f>IF(M1919&gt;0,M1919*I1919/Q1919,0)*VLOOKUP(B1919,'2-Kosten per locatie'!$A$14:$C$31,3,FALSE)</f>
        <v>0</v>
      </c>
      <c r="P1919" s="334">
        <f>IF(L1919="nio",0,IF(L1919&gt;0,VLOOKUP(F1919,'3-Productie normen'!A:O,VLOOKUP(L1919,'3-Productie normen'!$B$38:$C$48,2,FALSE),FALSE)))*J1919</f>
        <v>0</v>
      </c>
      <c r="Q1919" s="334">
        <f t="shared" si="93"/>
        <v>0</v>
      </c>
      <c r="R1919" s="335" t="str">
        <f>VLOOKUP(F1919,'3-Productie normen'!A:P,16,FALSE)</f>
        <v>V</v>
      </c>
      <c r="S1919" s="335"/>
      <c r="U1919" s="336">
        <f t="shared" si="94"/>
        <v>495.6</v>
      </c>
    </row>
    <row r="1920" spans="1:21" ht="14.1" customHeight="1">
      <c r="A1920" s="75">
        <v>1920</v>
      </c>
      <c r="B1920" s="72" t="s">
        <v>51</v>
      </c>
      <c r="C1920" s="539" t="s">
        <v>266</v>
      </c>
      <c r="D1920" s="415" t="s">
        <v>2490</v>
      </c>
      <c r="E1920" s="72" t="s">
        <v>2467</v>
      </c>
      <c r="F1920" s="300" t="s">
        <v>89</v>
      </c>
      <c r="G1920" s="72" t="s">
        <v>2220</v>
      </c>
      <c r="H1920" s="482" t="s">
        <v>138</v>
      </c>
      <c r="I1920" s="537">
        <v>57.99</v>
      </c>
      <c r="J1920" s="526"/>
      <c r="K1920" s="333">
        <f t="shared" si="92"/>
        <v>200</v>
      </c>
      <c r="L1920" s="534">
        <v>200</v>
      </c>
      <c r="M1920" s="534"/>
      <c r="N1920" s="247" t="e">
        <f>IF(L1920="nio",0,IF(L1920&gt;0,L1920*I1920/P1920,0))*VLOOKUP(B1920,'2-Kosten per locatie'!$A$14:$C$31,3,FALSE)</f>
        <v>#DIV/0!</v>
      </c>
      <c r="O1920" s="247">
        <f>IF(M1920&gt;0,M1920*I1920/Q1920,0)*VLOOKUP(B1920,'2-Kosten per locatie'!$A$14:$C$31,3,FALSE)</f>
        <v>0</v>
      </c>
      <c r="P1920" s="334">
        <f>IF(L1920="nio",0,IF(L1920&gt;0,VLOOKUP(F1920,'3-Productie normen'!A:O,VLOOKUP(L1920,'3-Productie normen'!$B$38:$C$48,2,FALSE),FALSE)))*J1920</f>
        <v>0</v>
      </c>
      <c r="Q1920" s="334">
        <f t="shared" si="93"/>
        <v>0</v>
      </c>
      <c r="R1920" s="335" t="str">
        <f>VLOOKUP(F1920,'3-Productie normen'!A:P,16,FALSE)</f>
        <v>L</v>
      </c>
      <c r="S1920" s="335"/>
      <c r="U1920" s="336">
        <f t="shared" si="94"/>
        <v>11598</v>
      </c>
    </row>
    <row r="1921" spans="1:21" ht="14.1" customHeight="1">
      <c r="A1921" s="75">
        <v>1921</v>
      </c>
      <c r="B1921" s="72" t="s">
        <v>51</v>
      </c>
      <c r="C1921" s="539" t="s">
        <v>266</v>
      </c>
      <c r="D1921" s="415" t="s">
        <v>2491</v>
      </c>
      <c r="E1921" s="72" t="s">
        <v>2492</v>
      </c>
      <c r="F1921" s="300" t="s">
        <v>92</v>
      </c>
      <c r="G1921" s="72" t="s">
        <v>2220</v>
      </c>
      <c r="H1921" s="482" t="s">
        <v>138</v>
      </c>
      <c r="I1921" s="537">
        <v>20.21</v>
      </c>
      <c r="J1921" s="526"/>
      <c r="K1921" s="333">
        <f t="shared" ref="K1921:K1984" si="95">SUM(L1921:M1921)</f>
        <v>40</v>
      </c>
      <c r="L1921" s="534">
        <v>40</v>
      </c>
      <c r="M1921" s="534"/>
      <c r="N1921" s="247" t="e">
        <f>IF(L1921="nio",0,IF(L1921&gt;0,L1921*I1921/P1921,0))*VLOOKUP(B1921,'2-Kosten per locatie'!$A$14:$C$31,3,FALSE)</f>
        <v>#DIV/0!</v>
      </c>
      <c r="O1921" s="247">
        <f>IF(M1921&gt;0,M1921*I1921/Q1921,0)*VLOOKUP(B1921,'2-Kosten per locatie'!$A$14:$C$31,3,FALSE)</f>
        <v>0</v>
      </c>
      <c r="P1921" s="334">
        <f>IF(L1921="nio",0,IF(L1921&gt;0,VLOOKUP(F1921,'3-Productie normen'!A:O,VLOOKUP(L1921,'3-Productie normen'!$B$38:$C$48,2,FALSE),FALSE)))*J1921</f>
        <v>0</v>
      </c>
      <c r="Q1921" s="334">
        <f t="shared" si="93"/>
        <v>0</v>
      </c>
      <c r="R1921" s="335" t="str">
        <f>VLOOKUP(F1921,'3-Productie normen'!A:P,16,FALSE)</f>
        <v>V</v>
      </c>
      <c r="S1921" s="335"/>
      <c r="U1921" s="336">
        <f t="shared" si="94"/>
        <v>808.40000000000009</v>
      </c>
    </row>
    <row r="1922" spans="1:21" ht="14.1" customHeight="1">
      <c r="A1922" s="75">
        <v>1922</v>
      </c>
      <c r="B1922" s="72" t="s">
        <v>51</v>
      </c>
      <c r="C1922" s="539" t="s">
        <v>266</v>
      </c>
      <c r="D1922" s="415" t="s">
        <v>2493</v>
      </c>
      <c r="E1922" s="72" t="s">
        <v>2494</v>
      </c>
      <c r="F1922" s="300" t="s">
        <v>89</v>
      </c>
      <c r="G1922" s="72" t="s">
        <v>1369</v>
      </c>
      <c r="H1922" s="482" t="s">
        <v>237</v>
      </c>
      <c r="I1922" s="537">
        <v>15.95</v>
      </c>
      <c r="J1922" s="526"/>
      <c r="K1922" s="333">
        <f t="shared" si="95"/>
        <v>200</v>
      </c>
      <c r="L1922" s="534">
        <v>200</v>
      </c>
      <c r="M1922" s="534"/>
      <c r="N1922" s="247" t="e">
        <f>IF(L1922="nio",0,IF(L1922&gt;0,L1922*I1922/P1922,0))*VLOOKUP(B1922,'2-Kosten per locatie'!$A$14:$C$31,3,FALSE)</f>
        <v>#DIV/0!</v>
      </c>
      <c r="O1922" s="247">
        <f>IF(M1922&gt;0,M1922*I1922/Q1922,0)*VLOOKUP(B1922,'2-Kosten per locatie'!$A$14:$C$31,3,FALSE)</f>
        <v>0</v>
      </c>
      <c r="P1922" s="334">
        <f>IF(L1922="nio",0,IF(L1922&gt;0,VLOOKUP(F1922,'3-Productie normen'!A:O,VLOOKUP(L1922,'3-Productie normen'!$B$38:$C$48,2,FALSE),FALSE)))*J1922</f>
        <v>0</v>
      </c>
      <c r="Q1922" s="334">
        <f t="shared" si="93"/>
        <v>0</v>
      </c>
      <c r="R1922" s="335" t="str">
        <f>VLOOKUP(F1922,'3-Productie normen'!A:P,16,FALSE)</f>
        <v>L</v>
      </c>
      <c r="S1922" s="335"/>
      <c r="U1922" s="336">
        <f t="shared" si="94"/>
        <v>3190</v>
      </c>
    </row>
    <row r="1923" spans="1:21" ht="14.1" customHeight="1">
      <c r="A1923" s="75">
        <v>1923</v>
      </c>
      <c r="B1923" s="72" t="s">
        <v>51</v>
      </c>
      <c r="C1923" s="539" t="s">
        <v>266</v>
      </c>
      <c r="D1923" s="415" t="s">
        <v>2495</v>
      </c>
      <c r="E1923" s="72" t="s">
        <v>2496</v>
      </c>
      <c r="F1923" s="300" t="s">
        <v>86</v>
      </c>
      <c r="G1923" s="72" t="s">
        <v>2268</v>
      </c>
      <c r="H1923" s="482" t="s">
        <v>196</v>
      </c>
      <c r="I1923" s="537">
        <v>90</v>
      </c>
      <c r="J1923" s="526"/>
      <c r="K1923" s="333">
        <f t="shared" si="95"/>
        <v>200</v>
      </c>
      <c r="L1923" s="534">
        <v>200</v>
      </c>
      <c r="M1923" s="534"/>
      <c r="N1923" s="247" t="e">
        <f>IF(L1923="nio",0,IF(L1923&gt;0,L1923*I1923/P1923,0))*VLOOKUP(B1923,'2-Kosten per locatie'!$A$14:$C$31,3,FALSE)</f>
        <v>#DIV/0!</v>
      </c>
      <c r="O1923" s="247">
        <f>IF(M1923&gt;0,M1923*I1923/Q1923,0)*VLOOKUP(B1923,'2-Kosten per locatie'!$A$14:$C$31,3,FALSE)</f>
        <v>0</v>
      </c>
      <c r="P1923" s="334">
        <f>IF(L1923="nio",0,IF(L1923&gt;0,VLOOKUP(F1923,'3-Productie normen'!A:O,VLOOKUP(L1923,'3-Productie normen'!$B$38:$C$48,2,FALSE),FALSE)))*J1923</f>
        <v>0</v>
      </c>
      <c r="Q1923" s="334">
        <f t="shared" si="93"/>
        <v>0</v>
      </c>
      <c r="R1923" s="335" t="str">
        <f>VLOOKUP(F1923,'3-Productie normen'!A:P,16,FALSE)</f>
        <v>V</v>
      </c>
      <c r="S1923" s="335"/>
      <c r="U1923" s="336">
        <f t="shared" si="94"/>
        <v>18000</v>
      </c>
    </row>
    <row r="1924" spans="1:21" ht="14.1" customHeight="1">
      <c r="A1924" s="75">
        <v>1924</v>
      </c>
      <c r="B1924" s="72" t="s">
        <v>51</v>
      </c>
      <c r="C1924" s="539" t="s">
        <v>266</v>
      </c>
      <c r="D1924" s="415" t="s">
        <v>2497</v>
      </c>
      <c r="E1924" s="72" t="s">
        <v>1236</v>
      </c>
      <c r="F1924" s="300" t="s">
        <v>97</v>
      </c>
      <c r="G1924" s="72" t="s">
        <v>1369</v>
      </c>
      <c r="H1924" s="482" t="s">
        <v>237</v>
      </c>
      <c r="I1924" s="537">
        <v>17.600000000000001</v>
      </c>
      <c r="J1924" s="526"/>
      <c r="K1924" s="333">
        <f t="shared" si="95"/>
        <v>200</v>
      </c>
      <c r="L1924" s="534">
        <v>200</v>
      </c>
      <c r="M1924" s="534"/>
      <c r="N1924" s="247" t="e">
        <f>IF(L1924="nio",0,IF(L1924&gt;0,L1924*I1924/P1924,0))*VLOOKUP(B1924,'2-Kosten per locatie'!$A$14:$C$31,3,FALSE)</f>
        <v>#DIV/0!</v>
      </c>
      <c r="O1924" s="247">
        <f>IF(M1924&gt;0,M1924*I1924/Q1924,0)*VLOOKUP(B1924,'2-Kosten per locatie'!$A$14:$C$31,3,FALSE)</f>
        <v>0</v>
      </c>
      <c r="P1924" s="334">
        <f>IF(L1924="nio",0,IF(L1924&gt;0,VLOOKUP(F1924,'3-Productie normen'!A:O,VLOOKUP(L1924,'3-Productie normen'!$B$38:$C$48,2,FALSE),FALSE)))*J1924</f>
        <v>0</v>
      </c>
      <c r="Q1924" s="334">
        <f t="shared" si="93"/>
        <v>0</v>
      </c>
      <c r="R1924" s="335" t="str">
        <f>VLOOKUP(F1924,'3-Productie normen'!A:P,16,FALSE)</f>
        <v>V</v>
      </c>
      <c r="S1924" s="335"/>
      <c r="U1924" s="336">
        <f t="shared" si="94"/>
        <v>3520.0000000000005</v>
      </c>
    </row>
    <row r="1925" spans="1:21" ht="14.1" customHeight="1">
      <c r="A1925" s="75">
        <v>1925</v>
      </c>
      <c r="B1925" s="72" t="s">
        <v>51</v>
      </c>
      <c r="C1925" s="539" t="s">
        <v>266</v>
      </c>
      <c r="D1925" s="415" t="s">
        <v>2498</v>
      </c>
      <c r="E1925" s="72" t="s">
        <v>2499</v>
      </c>
      <c r="F1925" s="300" t="s">
        <v>100</v>
      </c>
      <c r="G1925" s="72" t="s">
        <v>2240</v>
      </c>
      <c r="H1925" s="482" t="s">
        <v>196</v>
      </c>
      <c r="I1925" s="537">
        <v>11.02</v>
      </c>
      <c r="J1925" s="526"/>
      <c r="K1925" s="333">
        <f t="shared" si="95"/>
        <v>0</v>
      </c>
      <c r="L1925" s="534" t="s">
        <v>147</v>
      </c>
      <c r="M1925" s="534"/>
      <c r="N1925" s="247">
        <f>IF(L1925="nio",0,IF(L1925&gt;0,L1925*I1925/P1925,0))*VLOOKUP(B1925,'2-Kosten per locatie'!$A$14:$C$31,3,FALSE)</f>
        <v>0</v>
      </c>
      <c r="O1925" s="247">
        <f>IF(M1925&gt;0,M1925*I1925/Q1925,0)*VLOOKUP(B1925,'2-Kosten per locatie'!$A$14:$C$31,3,FALSE)</f>
        <v>0</v>
      </c>
      <c r="P1925" s="334">
        <f>IF(L1925="nio",0,IF(L1925&gt;0,VLOOKUP(F1925,'3-Productie normen'!A:O,VLOOKUP(L1925,'3-Productie normen'!$B$38:$C$48,2,FALSE),FALSE)))*J1925</f>
        <v>0</v>
      </c>
      <c r="Q1925" s="334">
        <f t="shared" si="93"/>
        <v>0</v>
      </c>
      <c r="R1925" s="335" t="str">
        <f>VLOOKUP(F1925,'3-Productie normen'!A:P,16,FALSE)</f>
        <v>nvt</v>
      </c>
      <c r="S1925" s="335"/>
      <c r="U1925" s="336">
        <f t="shared" si="94"/>
        <v>0</v>
      </c>
    </row>
    <row r="1926" spans="1:21" ht="14.1" customHeight="1">
      <c r="A1926" s="75">
        <v>1926</v>
      </c>
      <c r="B1926" s="72" t="s">
        <v>51</v>
      </c>
      <c r="C1926" s="539" t="s">
        <v>266</v>
      </c>
      <c r="D1926" s="415" t="s">
        <v>2500</v>
      </c>
      <c r="E1926" s="72" t="s">
        <v>1262</v>
      </c>
      <c r="F1926" s="300" t="s">
        <v>95</v>
      </c>
      <c r="G1926" s="72" t="s">
        <v>2240</v>
      </c>
      <c r="H1926" s="482" t="s">
        <v>187</v>
      </c>
      <c r="I1926" s="537">
        <v>8.2799999999999994</v>
      </c>
      <c r="J1926" s="526"/>
      <c r="K1926" s="333">
        <f t="shared" si="95"/>
        <v>400</v>
      </c>
      <c r="L1926" s="534">
        <v>200</v>
      </c>
      <c r="M1926" s="534">
        <v>200</v>
      </c>
      <c r="N1926" s="247" t="e">
        <f>IF(L1926="nio",0,IF(L1926&gt;0,L1926*I1926/P1926,0))*VLOOKUP(B1926,'2-Kosten per locatie'!$A$14:$C$31,3,FALSE)</f>
        <v>#DIV/0!</v>
      </c>
      <c r="O1926" s="247" t="e">
        <f>IF(M1926&gt;0,M1926*I1926/Q1926,0)*VLOOKUP(B1926,'2-Kosten per locatie'!$A$14:$C$31,3,FALSE)</f>
        <v>#DIV/0!</v>
      </c>
      <c r="P1926" s="334">
        <f>IF(L1926="nio",0,IF(L1926&gt;0,VLOOKUP(F1926,'3-Productie normen'!A:O,VLOOKUP(L1926,'3-Productie normen'!$B$38:$C$48,2,FALSE),FALSE)))*J1926</f>
        <v>0</v>
      </c>
      <c r="Q1926" s="334">
        <f t="shared" si="93"/>
        <v>0</v>
      </c>
      <c r="R1926" s="335" t="str">
        <f>VLOOKUP(F1926,'3-Productie normen'!A:P,16,FALSE)</f>
        <v>S</v>
      </c>
      <c r="S1926" s="335"/>
      <c r="U1926" s="336">
        <f t="shared" si="94"/>
        <v>3311.9999999999995</v>
      </c>
    </row>
    <row r="1927" spans="1:21" ht="14.1" customHeight="1">
      <c r="A1927" s="75">
        <v>1927</v>
      </c>
      <c r="B1927" s="72" t="s">
        <v>51</v>
      </c>
      <c r="C1927" s="539" t="s">
        <v>266</v>
      </c>
      <c r="D1927" s="415" t="s">
        <v>2501</v>
      </c>
      <c r="E1927" s="72" t="s">
        <v>1999</v>
      </c>
      <c r="F1927" s="300" t="s">
        <v>100</v>
      </c>
      <c r="G1927" s="72" t="s">
        <v>1962</v>
      </c>
      <c r="H1927" s="482" t="s">
        <v>196</v>
      </c>
      <c r="I1927" s="537">
        <v>24.87</v>
      </c>
      <c r="J1927" s="526"/>
      <c r="K1927" s="333">
        <f t="shared" si="95"/>
        <v>0</v>
      </c>
      <c r="L1927" s="534" t="s">
        <v>147</v>
      </c>
      <c r="M1927" s="534"/>
      <c r="N1927" s="247">
        <f>IF(L1927="nio",0,IF(L1927&gt;0,L1927*I1927/P1927,0))*VLOOKUP(B1927,'2-Kosten per locatie'!$A$14:$C$31,3,FALSE)</f>
        <v>0</v>
      </c>
      <c r="O1927" s="247">
        <f>IF(M1927&gt;0,M1927*I1927/Q1927,0)*VLOOKUP(B1927,'2-Kosten per locatie'!$A$14:$C$31,3,FALSE)</f>
        <v>0</v>
      </c>
      <c r="P1927" s="334">
        <f>IF(L1927="nio",0,IF(L1927&gt;0,VLOOKUP(F1927,'3-Productie normen'!A:O,VLOOKUP(L1927,'3-Productie normen'!$B$38:$C$48,2,FALSE),FALSE)))*J1927</f>
        <v>0</v>
      </c>
      <c r="Q1927" s="334">
        <f t="shared" si="93"/>
        <v>0</v>
      </c>
      <c r="R1927" s="335" t="str">
        <f>VLOOKUP(F1927,'3-Productie normen'!A:P,16,FALSE)</f>
        <v>nvt</v>
      </c>
      <c r="S1927" s="335"/>
      <c r="U1927" s="336">
        <f t="shared" si="94"/>
        <v>0</v>
      </c>
    </row>
    <row r="1928" spans="1:21" ht="14.1" customHeight="1">
      <c r="A1928" s="75">
        <v>1928</v>
      </c>
      <c r="B1928" s="72" t="s">
        <v>51</v>
      </c>
      <c r="C1928" s="539" t="s">
        <v>266</v>
      </c>
      <c r="D1928" s="415" t="s">
        <v>2502</v>
      </c>
      <c r="E1928" s="72" t="s">
        <v>1972</v>
      </c>
      <c r="F1928" s="300" t="s">
        <v>95</v>
      </c>
      <c r="G1928" s="72" t="s">
        <v>2240</v>
      </c>
      <c r="H1928" s="482" t="s">
        <v>187</v>
      </c>
      <c r="I1928" s="537">
        <v>6.9</v>
      </c>
      <c r="J1928" s="526"/>
      <c r="K1928" s="333">
        <f t="shared" si="95"/>
        <v>400</v>
      </c>
      <c r="L1928" s="534">
        <v>200</v>
      </c>
      <c r="M1928" s="534">
        <v>200</v>
      </c>
      <c r="N1928" s="247" t="e">
        <f>IF(L1928="nio",0,IF(L1928&gt;0,L1928*I1928/P1928,0))*VLOOKUP(B1928,'2-Kosten per locatie'!$A$14:$C$31,3,FALSE)</f>
        <v>#DIV/0!</v>
      </c>
      <c r="O1928" s="247" t="e">
        <f>IF(M1928&gt;0,M1928*I1928/Q1928,0)*VLOOKUP(B1928,'2-Kosten per locatie'!$A$14:$C$31,3,FALSE)</f>
        <v>#DIV/0!</v>
      </c>
      <c r="P1928" s="334">
        <f>IF(L1928="nio",0,IF(L1928&gt;0,VLOOKUP(F1928,'3-Productie normen'!A:O,VLOOKUP(L1928,'3-Productie normen'!$B$38:$C$48,2,FALSE),FALSE)))*J1928</f>
        <v>0</v>
      </c>
      <c r="Q1928" s="334">
        <f t="shared" si="93"/>
        <v>0</v>
      </c>
      <c r="R1928" s="335" t="str">
        <f>VLOOKUP(F1928,'3-Productie normen'!A:P,16,FALSE)</f>
        <v>S</v>
      </c>
      <c r="S1928" s="335"/>
      <c r="U1928" s="336">
        <f t="shared" si="94"/>
        <v>2760</v>
      </c>
    </row>
    <row r="1929" spans="1:21" ht="14.1" customHeight="1">
      <c r="A1929" s="75">
        <v>1929</v>
      </c>
      <c r="B1929" s="72" t="s">
        <v>51</v>
      </c>
      <c r="C1929" s="539" t="s">
        <v>266</v>
      </c>
      <c r="D1929" s="415" t="s">
        <v>2503</v>
      </c>
      <c r="E1929" s="72" t="s">
        <v>1975</v>
      </c>
      <c r="F1929" s="300" t="s">
        <v>95</v>
      </c>
      <c r="G1929" s="72" t="s">
        <v>2240</v>
      </c>
      <c r="H1929" s="482" t="s">
        <v>187</v>
      </c>
      <c r="I1929" s="537">
        <v>1.6</v>
      </c>
      <c r="J1929" s="526"/>
      <c r="K1929" s="333">
        <f t="shared" si="95"/>
        <v>400</v>
      </c>
      <c r="L1929" s="534">
        <v>200</v>
      </c>
      <c r="M1929" s="534">
        <v>200</v>
      </c>
      <c r="N1929" s="247" t="e">
        <f>IF(L1929="nio",0,IF(L1929&gt;0,L1929*I1929/P1929,0))*VLOOKUP(B1929,'2-Kosten per locatie'!$A$14:$C$31,3,FALSE)</f>
        <v>#DIV/0!</v>
      </c>
      <c r="O1929" s="247" t="e">
        <f>IF(M1929&gt;0,M1929*I1929/Q1929,0)*VLOOKUP(B1929,'2-Kosten per locatie'!$A$14:$C$31,3,FALSE)</f>
        <v>#DIV/0!</v>
      </c>
      <c r="P1929" s="334">
        <f>IF(L1929="nio",0,IF(L1929&gt;0,VLOOKUP(F1929,'3-Productie normen'!A:O,VLOOKUP(L1929,'3-Productie normen'!$B$38:$C$48,2,FALSE),FALSE)))*J1929</f>
        <v>0</v>
      </c>
      <c r="Q1929" s="334">
        <f t="shared" si="93"/>
        <v>0</v>
      </c>
      <c r="R1929" s="335" t="str">
        <f>VLOOKUP(F1929,'3-Productie normen'!A:P,16,FALSE)</f>
        <v>S</v>
      </c>
      <c r="S1929" s="335"/>
      <c r="U1929" s="336">
        <f t="shared" si="94"/>
        <v>640</v>
      </c>
    </row>
    <row r="1930" spans="1:21" ht="14.1" customHeight="1">
      <c r="A1930" s="75">
        <v>1930</v>
      </c>
      <c r="B1930" s="72" t="s">
        <v>51</v>
      </c>
      <c r="C1930" s="539" t="s">
        <v>266</v>
      </c>
      <c r="D1930" s="415" t="s">
        <v>2504</v>
      </c>
      <c r="E1930" s="72" t="s">
        <v>1975</v>
      </c>
      <c r="F1930" s="300" t="s">
        <v>95</v>
      </c>
      <c r="G1930" s="72" t="s">
        <v>2240</v>
      </c>
      <c r="H1930" s="482" t="s">
        <v>187</v>
      </c>
      <c r="I1930" s="537">
        <v>1.6</v>
      </c>
      <c r="J1930" s="526"/>
      <c r="K1930" s="333">
        <f t="shared" si="95"/>
        <v>400</v>
      </c>
      <c r="L1930" s="534">
        <v>200</v>
      </c>
      <c r="M1930" s="534">
        <v>200</v>
      </c>
      <c r="N1930" s="247" t="e">
        <f>IF(L1930="nio",0,IF(L1930&gt;0,L1930*I1930/P1930,0))*VLOOKUP(B1930,'2-Kosten per locatie'!$A$14:$C$31,3,FALSE)</f>
        <v>#DIV/0!</v>
      </c>
      <c r="O1930" s="247" t="e">
        <f>IF(M1930&gt;0,M1930*I1930/Q1930,0)*VLOOKUP(B1930,'2-Kosten per locatie'!$A$14:$C$31,3,FALSE)</f>
        <v>#DIV/0!</v>
      </c>
      <c r="P1930" s="334">
        <f>IF(L1930="nio",0,IF(L1930&gt;0,VLOOKUP(F1930,'3-Productie normen'!A:O,VLOOKUP(L1930,'3-Productie normen'!$B$38:$C$48,2,FALSE),FALSE)))*J1930</f>
        <v>0</v>
      </c>
      <c r="Q1930" s="334">
        <f t="shared" si="93"/>
        <v>0</v>
      </c>
      <c r="R1930" s="335" t="str">
        <f>VLOOKUP(F1930,'3-Productie normen'!A:P,16,FALSE)</f>
        <v>S</v>
      </c>
      <c r="S1930" s="335"/>
      <c r="U1930" s="336">
        <f t="shared" si="94"/>
        <v>640</v>
      </c>
    </row>
    <row r="1931" spans="1:21" ht="14.1" customHeight="1">
      <c r="A1931" s="75">
        <v>1931</v>
      </c>
      <c r="B1931" s="72" t="s">
        <v>51</v>
      </c>
      <c r="C1931" s="539" t="s">
        <v>266</v>
      </c>
      <c r="D1931" s="415" t="s">
        <v>2505</v>
      </c>
      <c r="E1931" s="72" t="s">
        <v>856</v>
      </c>
      <c r="F1931" s="300" t="s">
        <v>95</v>
      </c>
      <c r="G1931" s="72" t="s">
        <v>2240</v>
      </c>
      <c r="H1931" s="482" t="s">
        <v>187</v>
      </c>
      <c r="I1931" s="537">
        <v>1.6</v>
      </c>
      <c r="J1931" s="526"/>
      <c r="K1931" s="333">
        <f t="shared" si="95"/>
        <v>400</v>
      </c>
      <c r="L1931" s="534">
        <v>200</v>
      </c>
      <c r="M1931" s="534">
        <v>200</v>
      </c>
      <c r="N1931" s="247" t="e">
        <f>IF(L1931="nio",0,IF(L1931&gt;0,L1931*I1931/P1931,0))*VLOOKUP(B1931,'2-Kosten per locatie'!$A$14:$C$31,3,FALSE)</f>
        <v>#DIV/0!</v>
      </c>
      <c r="O1931" s="247" t="e">
        <f>IF(M1931&gt;0,M1931*I1931/Q1931,0)*VLOOKUP(B1931,'2-Kosten per locatie'!$A$14:$C$31,3,FALSE)</f>
        <v>#DIV/0!</v>
      </c>
      <c r="P1931" s="334">
        <f>IF(L1931="nio",0,IF(L1931&gt;0,VLOOKUP(F1931,'3-Productie normen'!A:O,VLOOKUP(L1931,'3-Productie normen'!$B$38:$C$48,2,FALSE),FALSE)))*J1931</f>
        <v>0</v>
      </c>
      <c r="Q1931" s="334">
        <f t="shared" si="93"/>
        <v>0</v>
      </c>
      <c r="R1931" s="335" t="str">
        <f>VLOOKUP(F1931,'3-Productie normen'!A:P,16,FALSE)</f>
        <v>S</v>
      </c>
      <c r="S1931" s="335"/>
      <c r="U1931" s="336">
        <f t="shared" si="94"/>
        <v>640</v>
      </c>
    </row>
    <row r="1932" spans="1:21" ht="14.1" customHeight="1">
      <c r="A1932" s="75">
        <v>1932</v>
      </c>
      <c r="B1932" s="72" t="s">
        <v>51</v>
      </c>
      <c r="C1932" s="539" t="s">
        <v>266</v>
      </c>
      <c r="D1932" s="415" t="s">
        <v>2506</v>
      </c>
      <c r="E1932" s="72" t="s">
        <v>856</v>
      </c>
      <c r="F1932" s="300" t="s">
        <v>95</v>
      </c>
      <c r="G1932" s="72" t="s">
        <v>2240</v>
      </c>
      <c r="H1932" s="482" t="s">
        <v>187</v>
      </c>
      <c r="I1932" s="537">
        <v>1.6</v>
      </c>
      <c r="J1932" s="526"/>
      <c r="K1932" s="333">
        <f t="shared" si="95"/>
        <v>400</v>
      </c>
      <c r="L1932" s="534">
        <v>200</v>
      </c>
      <c r="M1932" s="534">
        <v>200</v>
      </c>
      <c r="N1932" s="247" t="e">
        <f>IF(L1932="nio",0,IF(L1932&gt;0,L1932*I1932/P1932,0))*VLOOKUP(B1932,'2-Kosten per locatie'!$A$14:$C$31,3,FALSE)</f>
        <v>#DIV/0!</v>
      </c>
      <c r="O1932" s="247" t="e">
        <f>IF(M1932&gt;0,M1932*I1932/Q1932,0)*VLOOKUP(B1932,'2-Kosten per locatie'!$A$14:$C$31,3,FALSE)</f>
        <v>#DIV/0!</v>
      </c>
      <c r="P1932" s="334">
        <f>IF(L1932="nio",0,IF(L1932&gt;0,VLOOKUP(F1932,'3-Productie normen'!A:O,VLOOKUP(L1932,'3-Productie normen'!$B$38:$C$48,2,FALSE),FALSE)))*J1932</f>
        <v>0</v>
      </c>
      <c r="Q1932" s="334">
        <f t="shared" si="93"/>
        <v>0</v>
      </c>
      <c r="R1932" s="335" t="str">
        <f>VLOOKUP(F1932,'3-Productie normen'!A:P,16,FALSE)</f>
        <v>S</v>
      </c>
      <c r="S1932" s="335"/>
      <c r="U1932" s="336">
        <f t="shared" si="94"/>
        <v>640</v>
      </c>
    </row>
    <row r="1933" spans="1:21" ht="14.1" customHeight="1">
      <c r="A1933" s="75">
        <v>1933</v>
      </c>
      <c r="B1933" s="72" t="s">
        <v>51</v>
      </c>
      <c r="C1933" s="539" t="s">
        <v>266</v>
      </c>
      <c r="D1933" s="415" t="s">
        <v>2507</v>
      </c>
      <c r="E1933" s="72" t="s">
        <v>1978</v>
      </c>
      <c r="F1933" s="300" t="s">
        <v>95</v>
      </c>
      <c r="G1933" s="72" t="s">
        <v>2240</v>
      </c>
      <c r="H1933" s="482" t="s">
        <v>187</v>
      </c>
      <c r="I1933" s="537">
        <v>7.3</v>
      </c>
      <c r="J1933" s="526"/>
      <c r="K1933" s="333">
        <f t="shared" si="95"/>
        <v>400</v>
      </c>
      <c r="L1933" s="534">
        <v>200</v>
      </c>
      <c r="M1933" s="534">
        <v>200</v>
      </c>
      <c r="N1933" s="247" t="e">
        <f>IF(L1933="nio",0,IF(L1933&gt;0,L1933*I1933/P1933,0))*VLOOKUP(B1933,'2-Kosten per locatie'!$A$14:$C$31,3,FALSE)</f>
        <v>#DIV/0!</v>
      </c>
      <c r="O1933" s="247" t="e">
        <f>IF(M1933&gt;0,M1933*I1933/Q1933,0)*VLOOKUP(B1933,'2-Kosten per locatie'!$A$14:$C$31,3,FALSE)</f>
        <v>#DIV/0!</v>
      </c>
      <c r="P1933" s="334">
        <f>IF(L1933="nio",0,IF(L1933&gt;0,VLOOKUP(F1933,'3-Productie normen'!A:O,VLOOKUP(L1933,'3-Productie normen'!$B$38:$C$48,2,FALSE),FALSE)))*J1933</f>
        <v>0</v>
      </c>
      <c r="Q1933" s="334">
        <f t="shared" si="93"/>
        <v>0</v>
      </c>
      <c r="R1933" s="335" t="str">
        <f>VLOOKUP(F1933,'3-Productie normen'!A:P,16,FALSE)</f>
        <v>S</v>
      </c>
      <c r="S1933" s="335"/>
      <c r="U1933" s="336">
        <f t="shared" si="94"/>
        <v>2920</v>
      </c>
    </row>
    <row r="1934" spans="1:21" ht="14.1" customHeight="1">
      <c r="A1934" s="75">
        <v>1934</v>
      </c>
      <c r="B1934" s="72" t="s">
        <v>51</v>
      </c>
      <c r="C1934" s="539" t="s">
        <v>266</v>
      </c>
      <c r="D1934" s="415" t="s">
        <v>2508</v>
      </c>
      <c r="E1934" s="72" t="s">
        <v>2509</v>
      </c>
      <c r="F1934" s="300" t="s">
        <v>89</v>
      </c>
      <c r="G1934" s="72" t="s">
        <v>2220</v>
      </c>
      <c r="H1934" s="482" t="s">
        <v>138</v>
      </c>
      <c r="I1934" s="537">
        <v>54.85</v>
      </c>
      <c r="J1934" s="526"/>
      <c r="K1934" s="333">
        <f t="shared" si="95"/>
        <v>200</v>
      </c>
      <c r="L1934" s="534">
        <v>200</v>
      </c>
      <c r="M1934" s="534"/>
      <c r="N1934" s="247" t="e">
        <f>IF(L1934="nio",0,IF(L1934&gt;0,L1934*I1934/P1934,0))*VLOOKUP(B1934,'2-Kosten per locatie'!$A$14:$C$31,3,FALSE)</f>
        <v>#DIV/0!</v>
      </c>
      <c r="O1934" s="247">
        <f>IF(M1934&gt;0,M1934*I1934/Q1934,0)*VLOOKUP(B1934,'2-Kosten per locatie'!$A$14:$C$31,3,FALSE)</f>
        <v>0</v>
      </c>
      <c r="P1934" s="334">
        <f>IF(L1934="nio",0,IF(L1934&gt;0,VLOOKUP(F1934,'3-Productie normen'!A:O,VLOOKUP(L1934,'3-Productie normen'!$B$38:$C$48,2,FALSE),FALSE)))*J1934</f>
        <v>0</v>
      </c>
      <c r="Q1934" s="334">
        <f t="shared" si="93"/>
        <v>0</v>
      </c>
      <c r="R1934" s="335" t="str">
        <f>VLOOKUP(F1934,'3-Productie normen'!A:P,16,FALSE)</f>
        <v>L</v>
      </c>
      <c r="S1934" s="335"/>
      <c r="U1934" s="336">
        <f t="shared" si="94"/>
        <v>10970</v>
      </c>
    </row>
    <row r="1935" spans="1:21" ht="14.1" customHeight="1">
      <c r="A1935" s="75">
        <v>1935</v>
      </c>
      <c r="B1935" s="72" t="s">
        <v>51</v>
      </c>
      <c r="C1935" s="539" t="s">
        <v>266</v>
      </c>
      <c r="D1935" s="415" t="s">
        <v>2510</v>
      </c>
      <c r="E1935" s="72" t="s">
        <v>632</v>
      </c>
      <c r="F1935" s="300" t="s">
        <v>86</v>
      </c>
      <c r="G1935" s="72" t="s">
        <v>2438</v>
      </c>
      <c r="H1935" s="482" t="s">
        <v>196</v>
      </c>
      <c r="I1935" s="537">
        <v>72.040000000000006</v>
      </c>
      <c r="J1935" s="526"/>
      <c r="K1935" s="333">
        <f t="shared" si="95"/>
        <v>200</v>
      </c>
      <c r="L1935" s="534">
        <v>200</v>
      </c>
      <c r="M1935" s="534"/>
      <c r="N1935" s="247" t="e">
        <f>IF(L1935="nio",0,IF(L1935&gt;0,L1935*I1935/P1935,0))*VLOOKUP(B1935,'2-Kosten per locatie'!$A$14:$C$31,3,FALSE)</f>
        <v>#DIV/0!</v>
      </c>
      <c r="O1935" s="247">
        <f>IF(M1935&gt;0,M1935*I1935/Q1935,0)*VLOOKUP(B1935,'2-Kosten per locatie'!$A$14:$C$31,3,FALSE)</f>
        <v>0</v>
      </c>
      <c r="P1935" s="334">
        <f>IF(L1935="nio",0,IF(L1935&gt;0,VLOOKUP(F1935,'3-Productie normen'!A:O,VLOOKUP(L1935,'3-Productie normen'!$B$38:$C$48,2,FALSE),FALSE)))*J1935</f>
        <v>0</v>
      </c>
      <c r="Q1935" s="334">
        <f t="shared" si="93"/>
        <v>0</v>
      </c>
      <c r="R1935" s="335" t="str">
        <f>VLOOKUP(F1935,'3-Productie normen'!A:P,16,FALSE)</f>
        <v>V</v>
      </c>
      <c r="S1935" s="335"/>
      <c r="U1935" s="336">
        <f t="shared" si="94"/>
        <v>14408.000000000002</v>
      </c>
    </row>
    <row r="1936" spans="1:21" ht="14.1" customHeight="1">
      <c r="A1936" s="75">
        <v>1936</v>
      </c>
      <c r="B1936" s="72" t="s">
        <v>51</v>
      </c>
      <c r="C1936" s="539" t="s">
        <v>266</v>
      </c>
      <c r="D1936" s="415" t="s">
        <v>2511</v>
      </c>
      <c r="E1936" s="72" t="s">
        <v>1867</v>
      </c>
      <c r="F1936" s="300" t="s">
        <v>100</v>
      </c>
      <c r="G1936" s="72" t="s">
        <v>2220</v>
      </c>
      <c r="H1936" s="482" t="s">
        <v>138</v>
      </c>
      <c r="I1936" s="537">
        <v>12.01</v>
      </c>
      <c r="J1936" s="526"/>
      <c r="K1936" s="333">
        <f t="shared" si="95"/>
        <v>0</v>
      </c>
      <c r="L1936" s="534" t="s">
        <v>147</v>
      </c>
      <c r="M1936" s="534"/>
      <c r="N1936" s="247">
        <f>IF(L1936="nio",0,IF(L1936&gt;0,L1936*I1936/P1936,0))*VLOOKUP(B1936,'2-Kosten per locatie'!$A$14:$C$31,3,FALSE)</f>
        <v>0</v>
      </c>
      <c r="O1936" s="247">
        <f>IF(M1936&gt;0,M1936*I1936/Q1936,0)*VLOOKUP(B1936,'2-Kosten per locatie'!$A$14:$C$31,3,FALSE)</f>
        <v>0</v>
      </c>
      <c r="P1936" s="334">
        <f>IF(L1936="nio",0,IF(L1936&gt;0,VLOOKUP(F1936,'3-Productie normen'!A:O,VLOOKUP(L1936,'3-Productie normen'!$B$38:$C$48,2,FALSE),FALSE)))*J1936</f>
        <v>0</v>
      </c>
      <c r="Q1936" s="334">
        <f t="shared" si="93"/>
        <v>0</v>
      </c>
      <c r="R1936" s="335" t="str">
        <f>VLOOKUP(F1936,'3-Productie normen'!A:P,16,FALSE)</f>
        <v>nvt</v>
      </c>
      <c r="S1936" s="335"/>
      <c r="U1936" s="336">
        <f t="shared" si="94"/>
        <v>0</v>
      </c>
    </row>
    <row r="1937" spans="1:21" ht="14.1" customHeight="1">
      <c r="A1937" s="75">
        <v>1937</v>
      </c>
      <c r="B1937" s="72" t="s">
        <v>51</v>
      </c>
      <c r="C1937" s="539" t="s">
        <v>266</v>
      </c>
      <c r="D1937" s="415" t="s">
        <v>2512</v>
      </c>
      <c r="E1937" s="72" t="s">
        <v>2494</v>
      </c>
      <c r="F1937" s="300" t="s">
        <v>89</v>
      </c>
      <c r="G1937" s="72" t="s">
        <v>1369</v>
      </c>
      <c r="H1937" s="482" t="s">
        <v>237</v>
      </c>
      <c r="I1937" s="537">
        <v>15.59</v>
      </c>
      <c r="J1937" s="526"/>
      <c r="K1937" s="333">
        <f t="shared" si="95"/>
        <v>200</v>
      </c>
      <c r="L1937" s="534">
        <v>200</v>
      </c>
      <c r="M1937" s="534"/>
      <c r="N1937" s="247" t="e">
        <f>IF(L1937="nio",0,IF(L1937&gt;0,L1937*I1937/P1937,0))*VLOOKUP(B1937,'2-Kosten per locatie'!$A$14:$C$31,3,FALSE)</f>
        <v>#DIV/0!</v>
      </c>
      <c r="O1937" s="247">
        <f>IF(M1937&gt;0,M1937*I1937/Q1937,0)*VLOOKUP(B1937,'2-Kosten per locatie'!$A$14:$C$31,3,FALSE)</f>
        <v>0</v>
      </c>
      <c r="P1937" s="334">
        <f>IF(L1937="nio",0,IF(L1937&gt;0,VLOOKUP(F1937,'3-Productie normen'!A:O,VLOOKUP(L1937,'3-Productie normen'!$B$38:$C$48,2,FALSE),FALSE)))*J1937</f>
        <v>0</v>
      </c>
      <c r="Q1937" s="334">
        <f t="shared" si="93"/>
        <v>0</v>
      </c>
      <c r="R1937" s="335" t="str">
        <f>VLOOKUP(F1937,'3-Productie normen'!A:P,16,FALSE)</f>
        <v>L</v>
      </c>
      <c r="S1937" s="335"/>
      <c r="U1937" s="336">
        <f t="shared" si="94"/>
        <v>3118</v>
      </c>
    </row>
    <row r="1938" spans="1:21" ht="14.1" customHeight="1">
      <c r="A1938" s="75">
        <v>1938</v>
      </c>
      <c r="B1938" s="72" t="s">
        <v>51</v>
      </c>
      <c r="C1938" s="539" t="s">
        <v>266</v>
      </c>
      <c r="D1938" s="415" t="s">
        <v>2513</v>
      </c>
      <c r="E1938" s="72" t="s">
        <v>2514</v>
      </c>
      <c r="F1938" s="300" t="s">
        <v>86</v>
      </c>
      <c r="G1938" s="72" t="s">
        <v>2438</v>
      </c>
      <c r="H1938" s="482" t="s">
        <v>196</v>
      </c>
      <c r="I1938" s="537">
        <v>10.54</v>
      </c>
      <c r="J1938" s="526"/>
      <c r="K1938" s="333">
        <f t="shared" si="95"/>
        <v>200</v>
      </c>
      <c r="L1938" s="534">
        <v>200</v>
      </c>
      <c r="M1938" s="534"/>
      <c r="N1938" s="247" t="e">
        <f>IF(L1938="nio",0,IF(L1938&gt;0,L1938*I1938/P1938,0))*VLOOKUP(B1938,'2-Kosten per locatie'!$A$14:$C$31,3,FALSE)</f>
        <v>#DIV/0!</v>
      </c>
      <c r="O1938" s="247">
        <f>IF(M1938&gt;0,M1938*I1938/Q1938,0)*VLOOKUP(B1938,'2-Kosten per locatie'!$A$14:$C$31,3,FALSE)</f>
        <v>0</v>
      </c>
      <c r="P1938" s="334">
        <f>IF(L1938="nio",0,IF(L1938&gt;0,VLOOKUP(F1938,'3-Productie normen'!A:O,VLOOKUP(L1938,'3-Productie normen'!$B$38:$C$48,2,FALSE),FALSE)))*J1938</f>
        <v>0</v>
      </c>
      <c r="Q1938" s="334">
        <f t="shared" si="93"/>
        <v>0</v>
      </c>
      <c r="R1938" s="335" t="str">
        <f>VLOOKUP(F1938,'3-Productie normen'!A:P,16,FALSE)</f>
        <v>V</v>
      </c>
      <c r="S1938" s="335"/>
      <c r="U1938" s="336">
        <f t="shared" si="94"/>
        <v>2108</v>
      </c>
    </row>
    <row r="1939" spans="1:21" ht="14.1" customHeight="1">
      <c r="A1939" s="75">
        <v>1939</v>
      </c>
      <c r="B1939" s="72" t="s">
        <v>51</v>
      </c>
      <c r="C1939" s="539" t="s">
        <v>266</v>
      </c>
      <c r="D1939" s="415" t="s">
        <v>2515</v>
      </c>
      <c r="E1939" s="72" t="s">
        <v>2516</v>
      </c>
      <c r="F1939" s="300" t="s">
        <v>95</v>
      </c>
      <c r="G1939" s="72" t="s">
        <v>2240</v>
      </c>
      <c r="H1939" s="482" t="s">
        <v>187</v>
      </c>
      <c r="I1939" s="537">
        <v>2.42</v>
      </c>
      <c r="J1939" s="526"/>
      <c r="K1939" s="333">
        <f t="shared" si="95"/>
        <v>400</v>
      </c>
      <c r="L1939" s="534">
        <v>200</v>
      </c>
      <c r="M1939" s="534">
        <v>200</v>
      </c>
      <c r="N1939" s="247" t="e">
        <f>IF(L1939="nio",0,IF(L1939&gt;0,L1939*I1939/P1939,0))*VLOOKUP(B1939,'2-Kosten per locatie'!$A$14:$C$31,3,FALSE)</f>
        <v>#DIV/0!</v>
      </c>
      <c r="O1939" s="247" t="e">
        <f>IF(M1939&gt;0,M1939*I1939/Q1939,0)*VLOOKUP(B1939,'2-Kosten per locatie'!$A$14:$C$31,3,FALSE)</f>
        <v>#DIV/0!</v>
      </c>
      <c r="P1939" s="334">
        <f>IF(L1939="nio",0,IF(L1939&gt;0,VLOOKUP(F1939,'3-Productie normen'!A:O,VLOOKUP(L1939,'3-Productie normen'!$B$38:$C$48,2,FALSE),FALSE)))*J1939</f>
        <v>0</v>
      </c>
      <c r="Q1939" s="334">
        <f t="shared" si="93"/>
        <v>0</v>
      </c>
      <c r="R1939" s="335" t="str">
        <f>VLOOKUP(F1939,'3-Productie normen'!A:P,16,FALSE)</f>
        <v>S</v>
      </c>
      <c r="S1939" s="335"/>
      <c r="U1939" s="336">
        <f t="shared" si="94"/>
        <v>968</v>
      </c>
    </row>
    <row r="1940" spans="1:21" ht="14.1" customHeight="1">
      <c r="A1940" s="75">
        <v>1940</v>
      </c>
      <c r="B1940" s="72" t="s">
        <v>51</v>
      </c>
      <c r="C1940" s="539" t="s">
        <v>266</v>
      </c>
      <c r="D1940" s="415" t="s">
        <v>2517</v>
      </c>
      <c r="E1940" s="72" t="s">
        <v>856</v>
      </c>
      <c r="F1940" s="300" t="s">
        <v>95</v>
      </c>
      <c r="G1940" s="72" t="s">
        <v>2240</v>
      </c>
      <c r="H1940" s="482" t="s">
        <v>187</v>
      </c>
      <c r="I1940" s="537">
        <v>2.5499999999999998</v>
      </c>
      <c r="J1940" s="526"/>
      <c r="K1940" s="333">
        <f t="shared" si="95"/>
        <v>400</v>
      </c>
      <c r="L1940" s="534">
        <v>200</v>
      </c>
      <c r="M1940" s="534">
        <v>200</v>
      </c>
      <c r="N1940" s="247" t="e">
        <f>IF(L1940="nio",0,IF(L1940&gt;0,L1940*I1940/P1940,0))*VLOOKUP(B1940,'2-Kosten per locatie'!$A$14:$C$31,3,FALSE)</f>
        <v>#DIV/0!</v>
      </c>
      <c r="O1940" s="247" t="e">
        <f>IF(M1940&gt;0,M1940*I1940/Q1940,0)*VLOOKUP(B1940,'2-Kosten per locatie'!$A$14:$C$31,3,FALSE)</f>
        <v>#DIV/0!</v>
      </c>
      <c r="P1940" s="334">
        <f>IF(L1940="nio",0,IF(L1940&gt;0,VLOOKUP(F1940,'3-Productie normen'!A:O,VLOOKUP(L1940,'3-Productie normen'!$B$38:$C$48,2,FALSE),FALSE)))*J1940</f>
        <v>0</v>
      </c>
      <c r="Q1940" s="334">
        <f t="shared" ref="Q1940:Q2003" si="96">IF(M1940&gt;0,P1940*$Q$8,0)</f>
        <v>0</v>
      </c>
      <c r="R1940" s="335" t="str">
        <f>VLOOKUP(F1940,'3-Productie normen'!A:P,16,FALSE)</f>
        <v>S</v>
      </c>
      <c r="S1940" s="335"/>
      <c r="U1940" s="336">
        <f t="shared" ref="U1940:U2003" si="97">K1940*I1940</f>
        <v>1019.9999999999999</v>
      </c>
    </row>
    <row r="1941" spans="1:21" ht="14.1" customHeight="1">
      <c r="A1941" s="75">
        <v>1941</v>
      </c>
      <c r="B1941" s="72" t="s">
        <v>51</v>
      </c>
      <c r="C1941" s="539" t="s">
        <v>266</v>
      </c>
      <c r="D1941" s="415" t="s">
        <v>2518</v>
      </c>
      <c r="E1941" s="72" t="s">
        <v>1975</v>
      </c>
      <c r="F1941" s="300" t="s">
        <v>95</v>
      </c>
      <c r="G1941" s="72" t="s">
        <v>2240</v>
      </c>
      <c r="H1941" s="482" t="s">
        <v>187</v>
      </c>
      <c r="I1941" s="537">
        <v>2.21</v>
      </c>
      <c r="J1941" s="526"/>
      <c r="K1941" s="333">
        <f t="shared" si="95"/>
        <v>400</v>
      </c>
      <c r="L1941" s="534">
        <v>200</v>
      </c>
      <c r="M1941" s="534">
        <v>200</v>
      </c>
      <c r="N1941" s="247" t="e">
        <f>IF(L1941="nio",0,IF(L1941&gt;0,L1941*I1941/P1941,0))*VLOOKUP(B1941,'2-Kosten per locatie'!$A$14:$C$31,3,FALSE)</f>
        <v>#DIV/0!</v>
      </c>
      <c r="O1941" s="247" t="e">
        <f>IF(M1941&gt;0,M1941*I1941/Q1941,0)*VLOOKUP(B1941,'2-Kosten per locatie'!$A$14:$C$31,3,FALSE)</f>
        <v>#DIV/0!</v>
      </c>
      <c r="P1941" s="334">
        <f>IF(L1941="nio",0,IF(L1941&gt;0,VLOOKUP(F1941,'3-Productie normen'!A:O,VLOOKUP(L1941,'3-Productie normen'!$B$38:$C$48,2,FALSE),FALSE)))*J1941</f>
        <v>0</v>
      </c>
      <c r="Q1941" s="334">
        <f t="shared" si="96"/>
        <v>0</v>
      </c>
      <c r="R1941" s="335" t="str">
        <f>VLOOKUP(F1941,'3-Productie normen'!A:P,16,FALSE)</f>
        <v>S</v>
      </c>
      <c r="S1941" s="335"/>
      <c r="U1941" s="336">
        <f t="shared" si="97"/>
        <v>884</v>
      </c>
    </row>
    <row r="1942" spans="1:21" ht="14.1" customHeight="1">
      <c r="A1942" s="75">
        <v>1942</v>
      </c>
      <c r="B1942" s="72" t="s">
        <v>51</v>
      </c>
      <c r="C1942" s="539" t="s">
        <v>266</v>
      </c>
      <c r="D1942" s="415" t="s">
        <v>2519</v>
      </c>
      <c r="E1942" s="72" t="s">
        <v>2520</v>
      </c>
      <c r="F1942" s="300" t="s">
        <v>89</v>
      </c>
      <c r="G1942" s="72" t="s">
        <v>2220</v>
      </c>
      <c r="H1942" s="482" t="s">
        <v>138</v>
      </c>
      <c r="I1942" s="537">
        <v>41.91</v>
      </c>
      <c r="J1942" s="526"/>
      <c r="K1942" s="333">
        <f t="shared" si="95"/>
        <v>200</v>
      </c>
      <c r="L1942" s="534">
        <v>200</v>
      </c>
      <c r="M1942" s="534"/>
      <c r="N1942" s="247" t="e">
        <f>IF(L1942="nio",0,IF(L1942&gt;0,L1942*I1942/P1942,0))*VLOOKUP(B1942,'2-Kosten per locatie'!$A$14:$C$31,3,FALSE)</f>
        <v>#DIV/0!</v>
      </c>
      <c r="O1942" s="247">
        <f>IF(M1942&gt;0,M1942*I1942/Q1942,0)*VLOOKUP(B1942,'2-Kosten per locatie'!$A$14:$C$31,3,FALSE)</f>
        <v>0</v>
      </c>
      <c r="P1942" s="334">
        <f>IF(L1942="nio",0,IF(L1942&gt;0,VLOOKUP(F1942,'3-Productie normen'!A:O,VLOOKUP(L1942,'3-Productie normen'!$B$38:$C$48,2,FALSE),FALSE)))*J1942</f>
        <v>0</v>
      </c>
      <c r="Q1942" s="334">
        <f t="shared" si="96"/>
        <v>0</v>
      </c>
      <c r="R1942" s="335" t="str">
        <f>VLOOKUP(F1942,'3-Productie normen'!A:P,16,FALSE)</f>
        <v>L</v>
      </c>
      <c r="S1942" s="335"/>
      <c r="U1942" s="336">
        <f t="shared" si="97"/>
        <v>8382</v>
      </c>
    </row>
    <row r="1943" spans="1:21" ht="14.1" customHeight="1">
      <c r="A1943" s="75">
        <v>1943</v>
      </c>
      <c r="B1943" s="72" t="s">
        <v>51</v>
      </c>
      <c r="C1943" s="539" t="s">
        <v>266</v>
      </c>
      <c r="D1943" s="415" t="s">
        <v>2521</v>
      </c>
      <c r="E1943" s="72" t="s">
        <v>2522</v>
      </c>
      <c r="F1943" s="72" t="s">
        <v>89</v>
      </c>
      <c r="G1943" s="72" t="s">
        <v>1369</v>
      </c>
      <c r="H1943" s="482" t="s">
        <v>237</v>
      </c>
      <c r="I1943" s="537">
        <v>22.05</v>
      </c>
      <c r="J1943" s="526"/>
      <c r="K1943" s="333">
        <f t="shared" si="95"/>
        <v>200</v>
      </c>
      <c r="L1943" s="534">
        <v>200</v>
      </c>
      <c r="M1943" s="534"/>
      <c r="N1943" s="247" t="e">
        <f>IF(L1943="nio",0,IF(L1943&gt;0,L1943*I1943/P1943,0))*VLOOKUP(B1943,'2-Kosten per locatie'!$A$14:$C$31,3,FALSE)</f>
        <v>#DIV/0!</v>
      </c>
      <c r="O1943" s="247">
        <f>IF(M1943&gt;0,M1943*I1943/Q1943,0)*VLOOKUP(B1943,'2-Kosten per locatie'!$A$14:$C$31,3,FALSE)</f>
        <v>0</v>
      </c>
      <c r="P1943" s="334">
        <f>IF(L1943="nio",0,IF(L1943&gt;0,VLOOKUP(F1943,'3-Productie normen'!A:O,VLOOKUP(L1943,'3-Productie normen'!$B$38:$C$48,2,FALSE),FALSE)))*J1943</f>
        <v>0</v>
      </c>
      <c r="Q1943" s="334">
        <f t="shared" si="96"/>
        <v>0</v>
      </c>
      <c r="R1943" s="335" t="str">
        <f>VLOOKUP(F1943,'3-Productie normen'!A:P,16,FALSE)</f>
        <v>L</v>
      </c>
      <c r="S1943" s="335"/>
      <c r="U1943" s="336">
        <f t="shared" si="97"/>
        <v>4410</v>
      </c>
    </row>
    <row r="1944" spans="1:21" ht="14.1" customHeight="1">
      <c r="A1944" s="75">
        <v>1944</v>
      </c>
      <c r="B1944" s="72" t="s">
        <v>51</v>
      </c>
      <c r="C1944" s="539" t="s">
        <v>266</v>
      </c>
      <c r="D1944" s="415" t="s">
        <v>2523</v>
      </c>
      <c r="E1944" s="72" t="s">
        <v>2524</v>
      </c>
      <c r="F1944" s="300" t="s">
        <v>86</v>
      </c>
      <c r="G1944" s="72" t="s">
        <v>2438</v>
      </c>
      <c r="H1944" s="482" t="s">
        <v>196</v>
      </c>
      <c r="I1944" s="537">
        <v>4.5599999999999996</v>
      </c>
      <c r="J1944" s="526"/>
      <c r="K1944" s="333">
        <f t="shared" si="95"/>
        <v>200</v>
      </c>
      <c r="L1944" s="534">
        <v>200</v>
      </c>
      <c r="M1944" s="534"/>
      <c r="N1944" s="247" t="e">
        <f>IF(L1944="nio",0,IF(L1944&gt;0,L1944*I1944/P1944,0))*VLOOKUP(B1944,'2-Kosten per locatie'!$A$14:$C$31,3,FALSE)</f>
        <v>#DIV/0!</v>
      </c>
      <c r="O1944" s="247">
        <f>IF(M1944&gt;0,M1944*I1944/Q1944,0)*VLOOKUP(B1944,'2-Kosten per locatie'!$A$14:$C$31,3,FALSE)</f>
        <v>0</v>
      </c>
      <c r="P1944" s="334">
        <f>IF(L1944="nio",0,IF(L1944&gt;0,VLOOKUP(F1944,'3-Productie normen'!A:O,VLOOKUP(L1944,'3-Productie normen'!$B$38:$C$48,2,FALSE),FALSE)))*J1944</f>
        <v>0</v>
      </c>
      <c r="Q1944" s="334">
        <f t="shared" si="96"/>
        <v>0</v>
      </c>
      <c r="R1944" s="335" t="str">
        <f>VLOOKUP(F1944,'3-Productie normen'!A:P,16,FALSE)</f>
        <v>V</v>
      </c>
      <c r="S1944" s="335"/>
      <c r="U1944" s="336">
        <f t="shared" si="97"/>
        <v>911.99999999999989</v>
      </c>
    </row>
    <row r="1945" spans="1:21" ht="14.1" customHeight="1">
      <c r="A1945" s="75">
        <v>1945</v>
      </c>
      <c r="B1945" s="72" t="s">
        <v>51</v>
      </c>
      <c r="C1945" s="539" t="s">
        <v>266</v>
      </c>
      <c r="D1945" s="415" t="s">
        <v>2525</v>
      </c>
      <c r="E1945" s="72" t="s">
        <v>2520</v>
      </c>
      <c r="F1945" s="300" t="s">
        <v>89</v>
      </c>
      <c r="G1945" s="72" t="s">
        <v>2220</v>
      </c>
      <c r="H1945" s="482" t="s">
        <v>138</v>
      </c>
      <c r="I1945" s="537">
        <v>40.01</v>
      </c>
      <c r="J1945" s="526"/>
      <c r="K1945" s="333">
        <f t="shared" si="95"/>
        <v>200</v>
      </c>
      <c r="L1945" s="534">
        <v>200</v>
      </c>
      <c r="M1945" s="534"/>
      <c r="N1945" s="247" t="e">
        <f>IF(L1945="nio",0,IF(L1945&gt;0,L1945*I1945/P1945,0))*VLOOKUP(B1945,'2-Kosten per locatie'!$A$14:$C$31,3,FALSE)</f>
        <v>#DIV/0!</v>
      </c>
      <c r="O1945" s="247">
        <f>IF(M1945&gt;0,M1945*I1945/Q1945,0)*VLOOKUP(B1945,'2-Kosten per locatie'!$A$14:$C$31,3,FALSE)</f>
        <v>0</v>
      </c>
      <c r="P1945" s="334">
        <f>IF(L1945="nio",0,IF(L1945&gt;0,VLOOKUP(F1945,'3-Productie normen'!A:O,VLOOKUP(L1945,'3-Productie normen'!$B$38:$C$48,2,FALSE),FALSE)))*J1945</f>
        <v>0</v>
      </c>
      <c r="Q1945" s="334">
        <f t="shared" si="96"/>
        <v>0</v>
      </c>
      <c r="R1945" s="335" t="str">
        <f>VLOOKUP(F1945,'3-Productie normen'!A:P,16,FALSE)</f>
        <v>L</v>
      </c>
      <c r="S1945" s="335"/>
      <c r="U1945" s="336">
        <f t="shared" si="97"/>
        <v>8002</v>
      </c>
    </row>
    <row r="1946" spans="1:21" ht="14.1" customHeight="1">
      <c r="A1946" s="75">
        <v>1946</v>
      </c>
      <c r="B1946" s="72" t="s">
        <v>51</v>
      </c>
      <c r="C1946" s="539" t="s">
        <v>266</v>
      </c>
      <c r="D1946" s="415" t="s">
        <v>2526</v>
      </c>
      <c r="E1946" s="72" t="s">
        <v>2524</v>
      </c>
      <c r="F1946" s="300" t="s">
        <v>86</v>
      </c>
      <c r="G1946" s="72" t="s">
        <v>2438</v>
      </c>
      <c r="H1946" s="482" t="s">
        <v>196</v>
      </c>
      <c r="I1946" s="537">
        <v>6.18</v>
      </c>
      <c r="J1946" s="526"/>
      <c r="K1946" s="333">
        <f t="shared" si="95"/>
        <v>200</v>
      </c>
      <c r="L1946" s="534">
        <v>200</v>
      </c>
      <c r="M1946" s="534"/>
      <c r="N1946" s="247" t="e">
        <f>IF(L1946="nio",0,IF(L1946&gt;0,L1946*I1946/P1946,0))*VLOOKUP(B1946,'2-Kosten per locatie'!$A$14:$C$31,3,FALSE)</f>
        <v>#DIV/0!</v>
      </c>
      <c r="O1946" s="247">
        <f>IF(M1946&gt;0,M1946*I1946/Q1946,0)*VLOOKUP(B1946,'2-Kosten per locatie'!$A$14:$C$31,3,FALSE)</f>
        <v>0</v>
      </c>
      <c r="P1946" s="334">
        <f>IF(L1946="nio",0,IF(L1946&gt;0,VLOOKUP(F1946,'3-Productie normen'!A:O,VLOOKUP(L1946,'3-Productie normen'!$B$38:$C$48,2,FALSE),FALSE)))*J1946</f>
        <v>0</v>
      </c>
      <c r="Q1946" s="334">
        <f t="shared" si="96"/>
        <v>0</v>
      </c>
      <c r="R1946" s="335" t="str">
        <f>VLOOKUP(F1946,'3-Productie normen'!A:P,16,FALSE)</f>
        <v>V</v>
      </c>
      <c r="S1946" s="335"/>
      <c r="U1946" s="336">
        <f t="shared" si="97"/>
        <v>1236</v>
      </c>
    </row>
    <row r="1947" spans="1:21" ht="14.1" customHeight="1">
      <c r="A1947" s="75">
        <v>1947</v>
      </c>
      <c r="B1947" s="72" t="s">
        <v>51</v>
      </c>
      <c r="C1947" s="539" t="s">
        <v>266</v>
      </c>
      <c r="D1947" s="415" t="s">
        <v>2527</v>
      </c>
      <c r="E1947" s="72" t="s">
        <v>2522</v>
      </c>
      <c r="F1947" s="72" t="s">
        <v>89</v>
      </c>
      <c r="G1947" s="72" t="s">
        <v>1369</v>
      </c>
      <c r="H1947" s="482" t="s">
        <v>237</v>
      </c>
      <c r="I1947" s="537">
        <v>22.03</v>
      </c>
      <c r="J1947" s="526"/>
      <c r="K1947" s="333">
        <f t="shared" si="95"/>
        <v>200</v>
      </c>
      <c r="L1947" s="534">
        <v>200</v>
      </c>
      <c r="M1947" s="534"/>
      <c r="N1947" s="247" t="e">
        <f>IF(L1947="nio",0,IF(L1947&gt;0,L1947*I1947/P1947,0))*VLOOKUP(B1947,'2-Kosten per locatie'!$A$14:$C$31,3,FALSE)</f>
        <v>#DIV/0!</v>
      </c>
      <c r="O1947" s="247">
        <f>IF(M1947&gt;0,M1947*I1947/Q1947,0)*VLOOKUP(B1947,'2-Kosten per locatie'!$A$14:$C$31,3,FALSE)</f>
        <v>0</v>
      </c>
      <c r="P1947" s="334">
        <f>IF(L1947="nio",0,IF(L1947&gt;0,VLOOKUP(F1947,'3-Productie normen'!A:O,VLOOKUP(L1947,'3-Productie normen'!$B$38:$C$48,2,FALSE),FALSE)))*J1947</f>
        <v>0</v>
      </c>
      <c r="Q1947" s="334">
        <f t="shared" si="96"/>
        <v>0</v>
      </c>
      <c r="R1947" s="335" t="str">
        <f>VLOOKUP(F1947,'3-Productie normen'!A:P,16,FALSE)</f>
        <v>L</v>
      </c>
      <c r="S1947" s="335"/>
      <c r="U1947" s="336">
        <f t="shared" si="97"/>
        <v>4406</v>
      </c>
    </row>
    <row r="1948" spans="1:21" ht="14.1" customHeight="1">
      <c r="A1948" s="75">
        <v>1948</v>
      </c>
      <c r="B1948" s="72" t="s">
        <v>51</v>
      </c>
      <c r="C1948" s="539" t="s">
        <v>266</v>
      </c>
      <c r="D1948" s="415" t="s">
        <v>2528</v>
      </c>
      <c r="E1948" s="72" t="s">
        <v>632</v>
      </c>
      <c r="F1948" s="300" t="s">
        <v>86</v>
      </c>
      <c r="G1948" s="72" t="s">
        <v>2438</v>
      </c>
      <c r="H1948" s="482" t="s">
        <v>196</v>
      </c>
      <c r="I1948" s="537">
        <v>16.7</v>
      </c>
      <c r="J1948" s="526"/>
      <c r="K1948" s="333">
        <f t="shared" si="95"/>
        <v>200</v>
      </c>
      <c r="L1948" s="534">
        <v>200</v>
      </c>
      <c r="M1948" s="534"/>
      <c r="N1948" s="247" t="e">
        <f>IF(L1948="nio",0,IF(L1948&gt;0,L1948*I1948/P1948,0))*VLOOKUP(B1948,'2-Kosten per locatie'!$A$14:$C$31,3,FALSE)</f>
        <v>#DIV/0!</v>
      </c>
      <c r="O1948" s="247">
        <f>IF(M1948&gt;0,M1948*I1948/Q1948,0)*VLOOKUP(B1948,'2-Kosten per locatie'!$A$14:$C$31,3,FALSE)</f>
        <v>0</v>
      </c>
      <c r="P1948" s="334">
        <f>IF(L1948="nio",0,IF(L1948&gt;0,VLOOKUP(F1948,'3-Productie normen'!A:O,VLOOKUP(L1948,'3-Productie normen'!$B$38:$C$48,2,FALSE),FALSE)))*J1948</f>
        <v>0</v>
      </c>
      <c r="Q1948" s="334">
        <f t="shared" si="96"/>
        <v>0</v>
      </c>
      <c r="R1948" s="335" t="str">
        <f>VLOOKUP(F1948,'3-Productie normen'!A:P,16,FALSE)</f>
        <v>V</v>
      </c>
      <c r="S1948" s="335"/>
      <c r="U1948" s="336">
        <f t="shared" si="97"/>
        <v>3340</v>
      </c>
    </row>
    <row r="1949" spans="1:21" ht="14.1" customHeight="1">
      <c r="A1949" s="75">
        <v>1949</v>
      </c>
      <c r="B1949" s="72" t="s">
        <v>51</v>
      </c>
      <c r="C1949" s="539" t="s">
        <v>266</v>
      </c>
      <c r="D1949" s="415" t="s">
        <v>2529</v>
      </c>
      <c r="E1949" s="72" t="s">
        <v>2524</v>
      </c>
      <c r="F1949" s="300" t="s">
        <v>86</v>
      </c>
      <c r="G1949" s="72" t="s">
        <v>2438</v>
      </c>
      <c r="H1949" s="482" t="s">
        <v>196</v>
      </c>
      <c r="I1949" s="537">
        <v>4.55</v>
      </c>
      <c r="J1949" s="526"/>
      <c r="K1949" s="333">
        <f t="shared" si="95"/>
        <v>200</v>
      </c>
      <c r="L1949" s="534">
        <v>200</v>
      </c>
      <c r="M1949" s="534"/>
      <c r="N1949" s="247" t="e">
        <f>IF(L1949="nio",0,IF(L1949&gt;0,L1949*I1949/P1949,0))*VLOOKUP(B1949,'2-Kosten per locatie'!$A$14:$C$31,3,FALSE)</f>
        <v>#DIV/0!</v>
      </c>
      <c r="O1949" s="247">
        <f>IF(M1949&gt;0,M1949*I1949/Q1949,0)*VLOOKUP(B1949,'2-Kosten per locatie'!$A$14:$C$31,3,FALSE)</f>
        <v>0</v>
      </c>
      <c r="P1949" s="334">
        <f>IF(L1949="nio",0,IF(L1949&gt;0,VLOOKUP(F1949,'3-Productie normen'!A:O,VLOOKUP(L1949,'3-Productie normen'!$B$38:$C$48,2,FALSE),FALSE)))*J1949</f>
        <v>0</v>
      </c>
      <c r="Q1949" s="334">
        <f t="shared" si="96"/>
        <v>0</v>
      </c>
      <c r="R1949" s="335" t="str">
        <f>VLOOKUP(F1949,'3-Productie normen'!A:P,16,FALSE)</f>
        <v>V</v>
      </c>
      <c r="S1949" s="335"/>
      <c r="U1949" s="336">
        <f t="shared" si="97"/>
        <v>910</v>
      </c>
    </row>
    <row r="1950" spans="1:21" ht="14.1" customHeight="1">
      <c r="A1950" s="75">
        <v>1950</v>
      </c>
      <c r="B1950" s="72" t="s">
        <v>51</v>
      </c>
      <c r="C1950" s="539" t="s">
        <v>266</v>
      </c>
      <c r="D1950" s="415" t="s">
        <v>2530</v>
      </c>
      <c r="E1950" s="72" t="s">
        <v>2520</v>
      </c>
      <c r="F1950" s="300" t="s">
        <v>89</v>
      </c>
      <c r="G1950" s="72" t="s">
        <v>2220</v>
      </c>
      <c r="H1950" s="482" t="s">
        <v>138</v>
      </c>
      <c r="I1950" s="537">
        <v>41.85</v>
      </c>
      <c r="J1950" s="526"/>
      <c r="K1950" s="333">
        <f t="shared" si="95"/>
        <v>200</v>
      </c>
      <c r="L1950" s="534">
        <v>200</v>
      </c>
      <c r="M1950" s="534"/>
      <c r="N1950" s="247" t="e">
        <f>IF(L1950="nio",0,IF(L1950&gt;0,L1950*I1950/P1950,0))*VLOOKUP(B1950,'2-Kosten per locatie'!$A$14:$C$31,3,FALSE)</f>
        <v>#DIV/0!</v>
      </c>
      <c r="O1950" s="247">
        <f>IF(M1950&gt;0,M1950*I1950/Q1950,0)*VLOOKUP(B1950,'2-Kosten per locatie'!$A$14:$C$31,3,FALSE)</f>
        <v>0</v>
      </c>
      <c r="P1950" s="334">
        <f>IF(L1950="nio",0,IF(L1950&gt;0,VLOOKUP(F1950,'3-Productie normen'!A:O,VLOOKUP(L1950,'3-Productie normen'!$B$38:$C$48,2,FALSE),FALSE)))*J1950</f>
        <v>0</v>
      </c>
      <c r="Q1950" s="334">
        <f t="shared" si="96"/>
        <v>0</v>
      </c>
      <c r="R1950" s="335" t="str">
        <f>VLOOKUP(F1950,'3-Productie normen'!A:P,16,FALSE)</f>
        <v>L</v>
      </c>
      <c r="S1950" s="335"/>
      <c r="U1950" s="336">
        <f t="shared" si="97"/>
        <v>8370</v>
      </c>
    </row>
    <row r="1951" spans="1:21" ht="14.1" customHeight="1">
      <c r="A1951" s="75">
        <v>1951</v>
      </c>
      <c r="B1951" s="72" t="s">
        <v>51</v>
      </c>
      <c r="C1951" s="539" t="s">
        <v>266</v>
      </c>
      <c r="D1951" s="415" t="s">
        <v>2531</v>
      </c>
      <c r="E1951" s="72" t="s">
        <v>2522</v>
      </c>
      <c r="F1951" s="72" t="s">
        <v>89</v>
      </c>
      <c r="G1951" s="72" t="s">
        <v>1369</v>
      </c>
      <c r="H1951" s="482" t="s">
        <v>237</v>
      </c>
      <c r="I1951" s="537">
        <v>25.1</v>
      </c>
      <c r="J1951" s="526"/>
      <c r="K1951" s="333">
        <f t="shared" si="95"/>
        <v>200</v>
      </c>
      <c r="L1951" s="534">
        <v>200</v>
      </c>
      <c r="M1951" s="534"/>
      <c r="N1951" s="247" t="e">
        <f>IF(L1951="nio",0,IF(L1951&gt;0,L1951*I1951/P1951,0))*VLOOKUP(B1951,'2-Kosten per locatie'!$A$14:$C$31,3,FALSE)</f>
        <v>#DIV/0!</v>
      </c>
      <c r="O1951" s="247">
        <f>IF(M1951&gt;0,M1951*I1951/Q1951,0)*VLOOKUP(B1951,'2-Kosten per locatie'!$A$14:$C$31,3,FALSE)</f>
        <v>0</v>
      </c>
      <c r="P1951" s="334">
        <f>IF(L1951="nio",0,IF(L1951&gt;0,VLOOKUP(F1951,'3-Productie normen'!A:O,VLOOKUP(L1951,'3-Productie normen'!$B$38:$C$48,2,FALSE),FALSE)))*J1951</f>
        <v>0</v>
      </c>
      <c r="Q1951" s="334">
        <f t="shared" si="96"/>
        <v>0</v>
      </c>
      <c r="R1951" s="335" t="str">
        <f>VLOOKUP(F1951,'3-Productie normen'!A:P,16,FALSE)</f>
        <v>L</v>
      </c>
      <c r="S1951" s="335"/>
      <c r="U1951" s="336">
        <f t="shared" si="97"/>
        <v>5020</v>
      </c>
    </row>
    <row r="1952" spans="1:21" ht="14.1" customHeight="1">
      <c r="A1952" s="75">
        <v>1952</v>
      </c>
      <c r="B1952" s="72" t="s">
        <v>51</v>
      </c>
      <c r="C1952" s="539" t="s">
        <v>266</v>
      </c>
      <c r="D1952" s="415" t="s">
        <v>2532</v>
      </c>
      <c r="E1952" s="72" t="s">
        <v>632</v>
      </c>
      <c r="F1952" s="300" t="s">
        <v>86</v>
      </c>
      <c r="G1952" s="72" t="s">
        <v>2438</v>
      </c>
      <c r="H1952" s="482" t="s">
        <v>196</v>
      </c>
      <c r="I1952" s="537">
        <v>50.71</v>
      </c>
      <c r="J1952" s="526"/>
      <c r="K1952" s="333">
        <f t="shared" si="95"/>
        <v>200</v>
      </c>
      <c r="L1952" s="534">
        <v>200</v>
      </c>
      <c r="M1952" s="534"/>
      <c r="N1952" s="247" t="e">
        <f>IF(L1952="nio",0,IF(L1952&gt;0,L1952*I1952/P1952,0))*VLOOKUP(B1952,'2-Kosten per locatie'!$A$14:$C$31,3,FALSE)</f>
        <v>#DIV/0!</v>
      </c>
      <c r="O1952" s="247">
        <f>IF(M1952&gt;0,M1952*I1952/Q1952,0)*VLOOKUP(B1952,'2-Kosten per locatie'!$A$14:$C$31,3,FALSE)</f>
        <v>0</v>
      </c>
      <c r="P1952" s="334">
        <f>IF(L1952="nio",0,IF(L1952&gt;0,VLOOKUP(F1952,'3-Productie normen'!A:O,VLOOKUP(L1952,'3-Productie normen'!$B$38:$C$48,2,FALSE),FALSE)))*J1952</f>
        <v>0</v>
      </c>
      <c r="Q1952" s="334">
        <f t="shared" si="96"/>
        <v>0</v>
      </c>
      <c r="R1952" s="335" t="str">
        <f>VLOOKUP(F1952,'3-Productie normen'!A:P,16,FALSE)</f>
        <v>V</v>
      </c>
      <c r="S1952" s="335"/>
      <c r="U1952" s="336">
        <f t="shared" si="97"/>
        <v>10142</v>
      </c>
    </row>
    <row r="1953" spans="1:21" ht="14.1" customHeight="1">
      <c r="A1953" s="75">
        <v>1953</v>
      </c>
      <c r="B1953" s="72" t="s">
        <v>51</v>
      </c>
      <c r="C1953" s="539" t="s">
        <v>266</v>
      </c>
      <c r="D1953" s="415" t="s">
        <v>2533</v>
      </c>
      <c r="E1953" s="72" t="s">
        <v>2520</v>
      </c>
      <c r="F1953" s="300" t="s">
        <v>89</v>
      </c>
      <c r="G1953" s="72" t="s">
        <v>2220</v>
      </c>
      <c r="H1953" s="482" t="s">
        <v>138</v>
      </c>
      <c r="I1953" s="537">
        <v>45.47</v>
      </c>
      <c r="J1953" s="526"/>
      <c r="K1953" s="333">
        <f t="shared" si="95"/>
        <v>200</v>
      </c>
      <c r="L1953" s="534">
        <v>200</v>
      </c>
      <c r="M1953" s="534"/>
      <c r="N1953" s="247" t="e">
        <f>IF(L1953="nio",0,IF(L1953&gt;0,L1953*I1953/P1953,0))*VLOOKUP(B1953,'2-Kosten per locatie'!$A$14:$C$31,3,FALSE)</f>
        <v>#DIV/0!</v>
      </c>
      <c r="O1953" s="247">
        <f>IF(M1953&gt;0,M1953*I1953/Q1953,0)*VLOOKUP(B1953,'2-Kosten per locatie'!$A$14:$C$31,3,FALSE)</f>
        <v>0</v>
      </c>
      <c r="P1953" s="334">
        <f>IF(L1953="nio",0,IF(L1953&gt;0,VLOOKUP(F1953,'3-Productie normen'!A:O,VLOOKUP(L1953,'3-Productie normen'!$B$38:$C$48,2,FALSE),FALSE)))*J1953</f>
        <v>0</v>
      </c>
      <c r="Q1953" s="334">
        <f t="shared" si="96"/>
        <v>0</v>
      </c>
      <c r="R1953" s="335" t="str">
        <f>VLOOKUP(F1953,'3-Productie normen'!A:P,16,FALSE)</f>
        <v>L</v>
      </c>
      <c r="S1953" s="335"/>
      <c r="U1953" s="336">
        <f t="shared" si="97"/>
        <v>9094</v>
      </c>
    </row>
    <row r="1954" spans="1:21" ht="14.1" customHeight="1">
      <c r="A1954" s="75">
        <v>1954</v>
      </c>
      <c r="B1954" s="72" t="s">
        <v>51</v>
      </c>
      <c r="C1954" s="539" t="s">
        <v>266</v>
      </c>
      <c r="D1954" s="415" t="s">
        <v>2534</v>
      </c>
      <c r="E1954" s="72" t="s">
        <v>2535</v>
      </c>
      <c r="F1954" s="72" t="s">
        <v>89</v>
      </c>
      <c r="G1954" s="72" t="s">
        <v>1369</v>
      </c>
      <c r="H1954" s="482" t="s">
        <v>237</v>
      </c>
      <c r="I1954" s="537">
        <v>60.71</v>
      </c>
      <c r="J1954" s="526"/>
      <c r="K1954" s="333">
        <f t="shared" si="95"/>
        <v>200</v>
      </c>
      <c r="L1954" s="534">
        <v>200</v>
      </c>
      <c r="M1954" s="534"/>
      <c r="N1954" s="247" t="e">
        <f>IF(L1954="nio",0,IF(L1954&gt;0,L1954*I1954/P1954,0))*VLOOKUP(B1954,'2-Kosten per locatie'!$A$14:$C$31,3,FALSE)</f>
        <v>#DIV/0!</v>
      </c>
      <c r="O1954" s="247">
        <f>IF(M1954&gt;0,M1954*I1954/Q1954,0)*VLOOKUP(B1954,'2-Kosten per locatie'!$A$14:$C$31,3,FALSE)</f>
        <v>0</v>
      </c>
      <c r="P1954" s="334">
        <f>IF(L1954="nio",0,IF(L1954&gt;0,VLOOKUP(F1954,'3-Productie normen'!A:O,VLOOKUP(L1954,'3-Productie normen'!$B$38:$C$48,2,FALSE),FALSE)))*J1954</f>
        <v>0</v>
      </c>
      <c r="Q1954" s="334">
        <f t="shared" si="96"/>
        <v>0</v>
      </c>
      <c r="R1954" s="335" t="str">
        <f>VLOOKUP(F1954,'3-Productie normen'!A:P,16,FALSE)</f>
        <v>L</v>
      </c>
      <c r="S1954" s="335"/>
      <c r="U1954" s="336">
        <f t="shared" si="97"/>
        <v>12142</v>
      </c>
    </row>
    <row r="1955" spans="1:21" ht="14.1" customHeight="1">
      <c r="A1955" s="75">
        <v>1955</v>
      </c>
      <c r="B1955" s="72" t="s">
        <v>51</v>
      </c>
      <c r="C1955" s="539" t="s">
        <v>266</v>
      </c>
      <c r="D1955" s="415" t="s">
        <v>2536</v>
      </c>
      <c r="E1955" s="72" t="s">
        <v>632</v>
      </c>
      <c r="F1955" s="300" t="s">
        <v>86</v>
      </c>
      <c r="G1955" s="72" t="s">
        <v>2438</v>
      </c>
      <c r="H1955" s="482" t="s">
        <v>196</v>
      </c>
      <c r="I1955" s="537">
        <v>17.84</v>
      </c>
      <c r="J1955" s="526"/>
      <c r="K1955" s="333">
        <f t="shared" si="95"/>
        <v>200</v>
      </c>
      <c r="L1955" s="534">
        <v>200</v>
      </c>
      <c r="M1955" s="534"/>
      <c r="N1955" s="247" t="e">
        <f>IF(L1955="nio",0,IF(L1955&gt;0,L1955*I1955/P1955,0))*VLOOKUP(B1955,'2-Kosten per locatie'!$A$14:$C$31,3,FALSE)</f>
        <v>#DIV/0!</v>
      </c>
      <c r="O1955" s="247">
        <f>IF(M1955&gt;0,M1955*I1955/Q1955,0)*VLOOKUP(B1955,'2-Kosten per locatie'!$A$14:$C$31,3,FALSE)</f>
        <v>0</v>
      </c>
      <c r="P1955" s="334">
        <f>IF(L1955="nio",0,IF(L1955&gt;0,VLOOKUP(F1955,'3-Productie normen'!A:O,VLOOKUP(L1955,'3-Productie normen'!$B$38:$C$48,2,FALSE),FALSE)))*J1955</f>
        <v>0</v>
      </c>
      <c r="Q1955" s="334">
        <f t="shared" si="96"/>
        <v>0</v>
      </c>
      <c r="R1955" s="335" t="str">
        <f>VLOOKUP(F1955,'3-Productie normen'!A:P,16,FALSE)</f>
        <v>V</v>
      </c>
      <c r="S1955" s="335"/>
      <c r="U1955" s="336">
        <f t="shared" si="97"/>
        <v>3568</v>
      </c>
    </row>
    <row r="1956" spans="1:21" ht="14.1" customHeight="1">
      <c r="A1956" s="75">
        <v>1956</v>
      </c>
      <c r="B1956" s="72" t="s">
        <v>51</v>
      </c>
      <c r="C1956" s="539" t="s">
        <v>266</v>
      </c>
      <c r="D1956" s="415" t="s">
        <v>2537</v>
      </c>
      <c r="E1956" s="72" t="s">
        <v>1975</v>
      </c>
      <c r="F1956" s="300" t="s">
        <v>95</v>
      </c>
      <c r="G1956" s="72" t="s">
        <v>2240</v>
      </c>
      <c r="H1956" s="482" t="s">
        <v>187</v>
      </c>
      <c r="I1956" s="537">
        <v>2.41</v>
      </c>
      <c r="J1956" s="526"/>
      <c r="K1956" s="333">
        <f t="shared" si="95"/>
        <v>400</v>
      </c>
      <c r="L1956" s="534">
        <v>200</v>
      </c>
      <c r="M1956" s="534">
        <v>200</v>
      </c>
      <c r="N1956" s="247" t="e">
        <f>IF(L1956="nio",0,IF(L1956&gt;0,L1956*I1956/P1956,0))*VLOOKUP(B1956,'2-Kosten per locatie'!$A$14:$C$31,3,FALSE)</f>
        <v>#DIV/0!</v>
      </c>
      <c r="O1956" s="247" t="e">
        <f>IF(M1956&gt;0,M1956*I1956/Q1956,0)*VLOOKUP(B1956,'2-Kosten per locatie'!$A$14:$C$31,3,FALSE)</f>
        <v>#DIV/0!</v>
      </c>
      <c r="P1956" s="334">
        <f>IF(L1956="nio",0,IF(L1956&gt;0,VLOOKUP(F1956,'3-Productie normen'!A:O,VLOOKUP(L1956,'3-Productie normen'!$B$38:$C$48,2,FALSE),FALSE)))*J1956</f>
        <v>0</v>
      </c>
      <c r="Q1956" s="334">
        <f t="shared" si="96"/>
        <v>0</v>
      </c>
      <c r="R1956" s="335" t="str">
        <f>VLOOKUP(F1956,'3-Productie normen'!A:P,16,FALSE)</f>
        <v>S</v>
      </c>
      <c r="S1956" s="335"/>
      <c r="U1956" s="336">
        <f t="shared" si="97"/>
        <v>964</v>
      </c>
    </row>
    <row r="1957" spans="1:21" ht="14.1" customHeight="1">
      <c r="A1957" s="75">
        <v>1957</v>
      </c>
      <c r="B1957" s="72" t="s">
        <v>51</v>
      </c>
      <c r="C1957" s="539" t="s">
        <v>266</v>
      </c>
      <c r="D1957" s="415" t="s">
        <v>2538</v>
      </c>
      <c r="E1957" s="72" t="s">
        <v>856</v>
      </c>
      <c r="F1957" s="300" t="s">
        <v>95</v>
      </c>
      <c r="G1957" s="72" t="s">
        <v>2240</v>
      </c>
      <c r="H1957" s="482" t="s">
        <v>187</v>
      </c>
      <c r="I1957" s="537">
        <v>2.52</v>
      </c>
      <c r="J1957" s="526"/>
      <c r="K1957" s="333">
        <f t="shared" si="95"/>
        <v>400</v>
      </c>
      <c r="L1957" s="534">
        <v>200</v>
      </c>
      <c r="M1957" s="534">
        <v>200</v>
      </c>
      <c r="N1957" s="247" t="e">
        <f>IF(L1957="nio",0,IF(L1957&gt;0,L1957*I1957/P1957,0))*VLOOKUP(B1957,'2-Kosten per locatie'!$A$14:$C$31,3,FALSE)</f>
        <v>#DIV/0!</v>
      </c>
      <c r="O1957" s="247" t="e">
        <f>IF(M1957&gt;0,M1957*I1957/Q1957,0)*VLOOKUP(B1957,'2-Kosten per locatie'!$A$14:$C$31,3,FALSE)</f>
        <v>#DIV/0!</v>
      </c>
      <c r="P1957" s="334">
        <f>IF(L1957="nio",0,IF(L1957&gt;0,VLOOKUP(F1957,'3-Productie normen'!A:O,VLOOKUP(L1957,'3-Productie normen'!$B$38:$C$48,2,FALSE),FALSE)))*J1957</f>
        <v>0</v>
      </c>
      <c r="Q1957" s="334">
        <f t="shared" si="96"/>
        <v>0</v>
      </c>
      <c r="R1957" s="335" t="str">
        <f>VLOOKUP(F1957,'3-Productie normen'!A:P,16,FALSE)</f>
        <v>S</v>
      </c>
      <c r="S1957" s="335"/>
      <c r="U1957" s="336">
        <f t="shared" si="97"/>
        <v>1008</v>
      </c>
    </row>
    <row r="1958" spans="1:21" ht="14.1" customHeight="1">
      <c r="A1958" s="75">
        <v>1958</v>
      </c>
      <c r="B1958" s="72" t="s">
        <v>51</v>
      </c>
      <c r="C1958" s="539" t="s">
        <v>266</v>
      </c>
      <c r="D1958" s="415" t="s">
        <v>2539</v>
      </c>
      <c r="E1958" s="72" t="s">
        <v>680</v>
      </c>
      <c r="F1958" s="300" t="s">
        <v>92</v>
      </c>
      <c r="G1958" s="72" t="s">
        <v>1369</v>
      </c>
      <c r="H1958" s="482" t="s">
        <v>237</v>
      </c>
      <c r="I1958" s="537">
        <v>1.85</v>
      </c>
      <c r="J1958" s="526"/>
      <c r="K1958" s="333">
        <f t="shared" si="95"/>
        <v>40</v>
      </c>
      <c r="L1958" s="534">
        <v>40</v>
      </c>
      <c r="M1958" s="534"/>
      <c r="N1958" s="247" t="e">
        <f>IF(L1958="nio",0,IF(L1958&gt;0,L1958*I1958/P1958,0))*VLOOKUP(B1958,'2-Kosten per locatie'!$A$14:$C$31,3,FALSE)</f>
        <v>#DIV/0!</v>
      </c>
      <c r="O1958" s="247">
        <f>IF(M1958&gt;0,M1958*I1958/Q1958,0)*VLOOKUP(B1958,'2-Kosten per locatie'!$A$14:$C$31,3,FALSE)</f>
        <v>0</v>
      </c>
      <c r="P1958" s="334">
        <f>IF(L1958="nio",0,IF(L1958&gt;0,VLOOKUP(F1958,'3-Productie normen'!A:O,VLOOKUP(L1958,'3-Productie normen'!$B$38:$C$48,2,FALSE),FALSE)))*J1958</f>
        <v>0</v>
      </c>
      <c r="Q1958" s="334">
        <f t="shared" si="96"/>
        <v>0</v>
      </c>
      <c r="R1958" s="335" t="str">
        <f>VLOOKUP(F1958,'3-Productie normen'!A:P,16,FALSE)</f>
        <v>V</v>
      </c>
      <c r="S1958" s="335"/>
      <c r="U1958" s="336">
        <f t="shared" si="97"/>
        <v>74</v>
      </c>
    </row>
    <row r="1959" spans="1:21" ht="14.1" customHeight="1">
      <c r="A1959" s="75">
        <v>1959</v>
      </c>
      <c r="B1959" s="72" t="s">
        <v>51</v>
      </c>
      <c r="C1959" s="539" t="s">
        <v>266</v>
      </c>
      <c r="D1959" s="415" t="s">
        <v>2540</v>
      </c>
      <c r="E1959" s="72" t="s">
        <v>2305</v>
      </c>
      <c r="F1959" s="72" t="s">
        <v>99</v>
      </c>
      <c r="G1959" s="72" t="s">
        <v>2220</v>
      </c>
      <c r="H1959" s="482" t="s">
        <v>138</v>
      </c>
      <c r="I1959" s="537">
        <v>14.6</v>
      </c>
      <c r="J1959" s="526"/>
      <c r="K1959" s="333">
        <f t="shared" si="95"/>
        <v>200</v>
      </c>
      <c r="L1959" s="534">
        <v>200</v>
      </c>
      <c r="M1959" s="534"/>
      <c r="N1959" s="247" t="e">
        <f>IF(L1959="nio",0,IF(L1959&gt;0,L1959*I1959/P1959,0))*VLOOKUP(B1959,'2-Kosten per locatie'!$A$14:$C$31,3,FALSE)</f>
        <v>#DIV/0!</v>
      </c>
      <c r="O1959" s="247">
        <f>IF(M1959&gt;0,M1959*I1959/Q1959,0)*VLOOKUP(B1959,'2-Kosten per locatie'!$A$14:$C$31,3,FALSE)</f>
        <v>0</v>
      </c>
      <c r="P1959" s="334">
        <f>IF(L1959="nio",0,IF(L1959&gt;0,VLOOKUP(F1959,'3-Productie normen'!A:O,VLOOKUP(L1959,'3-Productie normen'!$B$38:$C$48,2,FALSE),FALSE)))*J1959</f>
        <v>0</v>
      </c>
      <c r="Q1959" s="334">
        <f t="shared" si="96"/>
        <v>0</v>
      </c>
      <c r="R1959" s="335" t="str">
        <f>VLOOKUP(F1959,'3-Productie normen'!A:P,16,FALSE)</f>
        <v>B</v>
      </c>
      <c r="S1959" s="335"/>
      <c r="U1959" s="336">
        <f t="shared" si="97"/>
        <v>2920</v>
      </c>
    </row>
    <row r="1960" spans="1:21" ht="14.1" customHeight="1">
      <c r="A1960" s="75">
        <v>1960</v>
      </c>
      <c r="B1960" s="72" t="s">
        <v>51</v>
      </c>
      <c r="C1960" s="539" t="s">
        <v>266</v>
      </c>
      <c r="D1960" s="415" t="s">
        <v>2541</v>
      </c>
      <c r="E1960" s="72" t="s">
        <v>2535</v>
      </c>
      <c r="F1960" s="72" t="s">
        <v>89</v>
      </c>
      <c r="G1960" s="72" t="s">
        <v>2438</v>
      </c>
      <c r="H1960" s="482" t="s">
        <v>196</v>
      </c>
      <c r="I1960" s="537">
        <v>65.7</v>
      </c>
      <c r="J1960" s="526"/>
      <c r="K1960" s="333">
        <f t="shared" si="95"/>
        <v>200</v>
      </c>
      <c r="L1960" s="534">
        <v>200</v>
      </c>
      <c r="M1960" s="534"/>
      <c r="N1960" s="247" t="e">
        <f>IF(L1960="nio",0,IF(L1960&gt;0,L1960*I1960/P1960,0))*VLOOKUP(B1960,'2-Kosten per locatie'!$A$14:$C$31,3,FALSE)</f>
        <v>#DIV/0!</v>
      </c>
      <c r="O1960" s="247">
        <f>IF(M1960&gt;0,M1960*I1960/Q1960,0)*VLOOKUP(B1960,'2-Kosten per locatie'!$A$14:$C$31,3,FALSE)</f>
        <v>0</v>
      </c>
      <c r="P1960" s="334">
        <f>IF(L1960="nio",0,IF(L1960&gt;0,VLOOKUP(F1960,'3-Productie normen'!A:O,VLOOKUP(L1960,'3-Productie normen'!$B$38:$C$48,2,FALSE),FALSE)))*J1960</f>
        <v>0</v>
      </c>
      <c r="Q1960" s="334">
        <f t="shared" si="96"/>
        <v>0</v>
      </c>
      <c r="R1960" s="335" t="str">
        <f>VLOOKUP(F1960,'3-Productie normen'!A:P,16,FALSE)</f>
        <v>L</v>
      </c>
      <c r="S1960" s="335"/>
      <c r="U1960" s="336">
        <f t="shared" si="97"/>
        <v>13140</v>
      </c>
    </row>
    <row r="1961" spans="1:21" ht="14.1" customHeight="1">
      <c r="A1961" s="75">
        <v>1961</v>
      </c>
      <c r="B1961" s="72" t="s">
        <v>51</v>
      </c>
      <c r="C1961" s="539" t="s">
        <v>266</v>
      </c>
      <c r="D1961" s="415" t="s">
        <v>2542</v>
      </c>
      <c r="E1961" s="72" t="s">
        <v>632</v>
      </c>
      <c r="F1961" s="300" t="s">
        <v>86</v>
      </c>
      <c r="G1961" s="72" t="s">
        <v>2220</v>
      </c>
      <c r="H1961" s="482" t="s">
        <v>138</v>
      </c>
      <c r="I1961" s="537">
        <v>12.16</v>
      </c>
      <c r="J1961" s="526"/>
      <c r="K1961" s="333">
        <f t="shared" si="95"/>
        <v>200</v>
      </c>
      <c r="L1961" s="534">
        <v>200</v>
      </c>
      <c r="M1961" s="534"/>
      <c r="N1961" s="247" t="e">
        <f>IF(L1961="nio",0,IF(L1961&gt;0,L1961*I1961/P1961,0))*VLOOKUP(B1961,'2-Kosten per locatie'!$A$14:$C$31,3,FALSE)</f>
        <v>#DIV/0!</v>
      </c>
      <c r="O1961" s="247">
        <f>IF(M1961&gt;0,M1961*I1961/Q1961,0)*VLOOKUP(B1961,'2-Kosten per locatie'!$A$14:$C$31,3,FALSE)</f>
        <v>0</v>
      </c>
      <c r="P1961" s="334">
        <f>IF(L1961="nio",0,IF(L1961&gt;0,VLOOKUP(F1961,'3-Productie normen'!A:O,VLOOKUP(L1961,'3-Productie normen'!$B$38:$C$48,2,FALSE),FALSE)))*J1961</f>
        <v>0</v>
      </c>
      <c r="Q1961" s="334">
        <f t="shared" si="96"/>
        <v>0</v>
      </c>
      <c r="R1961" s="335" t="str">
        <f>VLOOKUP(F1961,'3-Productie normen'!A:P,16,FALSE)</f>
        <v>V</v>
      </c>
      <c r="S1961" s="335"/>
      <c r="U1961" s="336">
        <f t="shared" si="97"/>
        <v>2432</v>
      </c>
    </row>
    <row r="1962" spans="1:21" ht="14.1" customHeight="1">
      <c r="A1962" s="75">
        <v>1962</v>
      </c>
      <c r="B1962" s="72" t="s">
        <v>51</v>
      </c>
      <c r="C1962" s="539" t="s">
        <v>266</v>
      </c>
      <c r="D1962" s="415" t="s">
        <v>2543</v>
      </c>
      <c r="E1962" s="72" t="s">
        <v>2544</v>
      </c>
      <c r="F1962" s="300" t="s">
        <v>76</v>
      </c>
      <c r="G1962" s="72" t="s">
        <v>2438</v>
      </c>
      <c r="H1962" s="482" t="s">
        <v>196</v>
      </c>
      <c r="I1962" s="537">
        <v>6</v>
      </c>
      <c r="J1962" s="526"/>
      <c r="K1962" s="333">
        <f t="shared" si="95"/>
        <v>120</v>
      </c>
      <c r="L1962" s="534">
        <v>120</v>
      </c>
      <c r="M1962" s="534"/>
      <c r="N1962" s="247" t="e">
        <f>IF(L1962="nio",0,IF(L1962&gt;0,L1962*I1962/P1962,0))*VLOOKUP(B1962,'2-Kosten per locatie'!$A$14:$C$31,3,FALSE)</f>
        <v>#DIV/0!</v>
      </c>
      <c r="O1962" s="247">
        <f>IF(M1962&gt;0,M1962*I1962/Q1962,0)*VLOOKUP(B1962,'2-Kosten per locatie'!$A$14:$C$31,3,FALSE)</f>
        <v>0</v>
      </c>
      <c r="P1962" s="334">
        <f>IF(L1962="nio",0,IF(L1962&gt;0,VLOOKUP(F1962,'3-Productie normen'!A:O,VLOOKUP(L1962,'3-Productie normen'!$B$38:$C$48,2,FALSE),FALSE)))*J1962</f>
        <v>0</v>
      </c>
      <c r="Q1962" s="334">
        <f t="shared" si="96"/>
        <v>0</v>
      </c>
      <c r="R1962" s="335" t="str">
        <f>VLOOKUP(F1962,'3-Productie normen'!A:P,16,FALSE)</f>
        <v>B</v>
      </c>
      <c r="S1962" s="335"/>
      <c r="U1962" s="336">
        <f t="shared" si="97"/>
        <v>720</v>
      </c>
    </row>
    <row r="1963" spans="1:21" ht="14.1" customHeight="1">
      <c r="A1963" s="75">
        <v>1963</v>
      </c>
      <c r="B1963" s="72" t="s">
        <v>51</v>
      </c>
      <c r="C1963" s="539" t="s">
        <v>266</v>
      </c>
      <c r="D1963" s="415" t="s">
        <v>2545</v>
      </c>
      <c r="E1963" s="72" t="s">
        <v>2544</v>
      </c>
      <c r="F1963" s="300" t="s">
        <v>76</v>
      </c>
      <c r="G1963" s="72" t="s">
        <v>2438</v>
      </c>
      <c r="H1963" s="482" t="s">
        <v>196</v>
      </c>
      <c r="I1963" s="537">
        <v>6</v>
      </c>
      <c r="J1963" s="526"/>
      <c r="K1963" s="333">
        <f t="shared" si="95"/>
        <v>120</v>
      </c>
      <c r="L1963" s="534">
        <v>120</v>
      </c>
      <c r="M1963" s="534"/>
      <c r="N1963" s="247" t="e">
        <f>IF(L1963="nio",0,IF(L1963&gt;0,L1963*I1963/P1963,0))*VLOOKUP(B1963,'2-Kosten per locatie'!$A$14:$C$31,3,FALSE)</f>
        <v>#DIV/0!</v>
      </c>
      <c r="O1963" s="247">
        <f>IF(M1963&gt;0,M1963*I1963/Q1963,0)*VLOOKUP(B1963,'2-Kosten per locatie'!$A$14:$C$31,3,FALSE)</f>
        <v>0</v>
      </c>
      <c r="P1963" s="334">
        <f>IF(L1963="nio",0,IF(L1963&gt;0,VLOOKUP(F1963,'3-Productie normen'!A:O,VLOOKUP(L1963,'3-Productie normen'!$B$38:$C$48,2,FALSE),FALSE)))*J1963</f>
        <v>0</v>
      </c>
      <c r="Q1963" s="334">
        <f t="shared" si="96"/>
        <v>0</v>
      </c>
      <c r="R1963" s="335" t="str">
        <f>VLOOKUP(F1963,'3-Productie normen'!A:P,16,FALSE)</f>
        <v>B</v>
      </c>
      <c r="S1963" s="335"/>
      <c r="U1963" s="336">
        <f t="shared" si="97"/>
        <v>720</v>
      </c>
    </row>
    <row r="1964" spans="1:21" ht="14.1" customHeight="1">
      <c r="A1964" s="75">
        <v>1964</v>
      </c>
      <c r="B1964" s="72" t="s">
        <v>51</v>
      </c>
      <c r="C1964" s="539" t="s">
        <v>266</v>
      </c>
      <c r="D1964" s="415" t="s">
        <v>2546</v>
      </c>
      <c r="E1964" s="72" t="s">
        <v>2305</v>
      </c>
      <c r="F1964" s="72" t="s">
        <v>99</v>
      </c>
      <c r="G1964" s="72" t="s">
        <v>2220</v>
      </c>
      <c r="H1964" s="482" t="s">
        <v>138</v>
      </c>
      <c r="I1964" s="537">
        <v>14.68</v>
      </c>
      <c r="J1964" s="526"/>
      <c r="K1964" s="333">
        <f t="shared" si="95"/>
        <v>200</v>
      </c>
      <c r="L1964" s="534">
        <v>200</v>
      </c>
      <c r="M1964" s="534"/>
      <c r="N1964" s="247" t="e">
        <f>IF(L1964="nio",0,IF(L1964&gt;0,L1964*I1964/P1964,0))*VLOOKUP(B1964,'2-Kosten per locatie'!$A$14:$C$31,3,FALSE)</f>
        <v>#DIV/0!</v>
      </c>
      <c r="O1964" s="247">
        <f>IF(M1964&gt;0,M1964*I1964/Q1964,0)*VLOOKUP(B1964,'2-Kosten per locatie'!$A$14:$C$31,3,FALSE)</f>
        <v>0</v>
      </c>
      <c r="P1964" s="334">
        <f>IF(L1964="nio",0,IF(L1964&gt;0,VLOOKUP(F1964,'3-Productie normen'!A:O,VLOOKUP(L1964,'3-Productie normen'!$B$38:$C$48,2,FALSE),FALSE)))*J1964</f>
        <v>0</v>
      </c>
      <c r="Q1964" s="334">
        <f t="shared" si="96"/>
        <v>0</v>
      </c>
      <c r="R1964" s="335" t="str">
        <f>VLOOKUP(F1964,'3-Productie normen'!A:P,16,FALSE)</f>
        <v>B</v>
      </c>
      <c r="S1964" s="335"/>
      <c r="U1964" s="336">
        <f t="shared" si="97"/>
        <v>2936</v>
      </c>
    </row>
    <row r="1965" spans="1:21" ht="14.1" customHeight="1">
      <c r="A1965" s="75">
        <v>1965</v>
      </c>
      <c r="B1965" s="72" t="s">
        <v>51</v>
      </c>
      <c r="C1965" s="539" t="s">
        <v>266</v>
      </c>
      <c r="D1965" s="415" t="s">
        <v>2547</v>
      </c>
      <c r="E1965" s="72" t="s">
        <v>2520</v>
      </c>
      <c r="F1965" s="300" t="s">
        <v>89</v>
      </c>
      <c r="G1965" s="72" t="s">
        <v>2220</v>
      </c>
      <c r="H1965" s="482" t="s">
        <v>138</v>
      </c>
      <c r="I1965" s="537">
        <v>45.47</v>
      </c>
      <c r="J1965" s="526"/>
      <c r="K1965" s="333">
        <f t="shared" si="95"/>
        <v>200</v>
      </c>
      <c r="L1965" s="534">
        <v>200</v>
      </c>
      <c r="M1965" s="534"/>
      <c r="N1965" s="247" t="e">
        <f>IF(L1965="nio",0,IF(L1965&gt;0,L1965*I1965/P1965,0))*VLOOKUP(B1965,'2-Kosten per locatie'!$A$14:$C$31,3,FALSE)</f>
        <v>#DIV/0!</v>
      </c>
      <c r="O1965" s="247">
        <f>IF(M1965&gt;0,M1965*I1965/Q1965,0)*VLOOKUP(B1965,'2-Kosten per locatie'!$A$14:$C$31,3,FALSE)</f>
        <v>0</v>
      </c>
      <c r="P1965" s="334">
        <f>IF(L1965="nio",0,IF(L1965&gt;0,VLOOKUP(F1965,'3-Productie normen'!A:O,VLOOKUP(L1965,'3-Productie normen'!$B$38:$C$48,2,FALSE),FALSE)))*J1965</f>
        <v>0</v>
      </c>
      <c r="Q1965" s="334">
        <f t="shared" si="96"/>
        <v>0</v>
      </c>
      <c r="R1965" s="335" t="str">
        <f>VLOOKUP(F1965,'3-Productie normen'!A:P,16,FALSE)</f>
        <v>L</v>
      </c>
      <c r="S1965" s="335"/>
      <c r="U1965" s="336">
        <f t="shared" si="97"/>
        <v>9094</v>
      </c>
    </row>
    <row r="1966" spans="1:21" ht="14.1" customHeight="1">
      <c r="A1966" s="75">
        <v>1966</v>
      </c>
      <c r="B1966" s="72" t="s">
        <v>51</v>
      </c>
      <c r="C1966" s="539" t="s">
        <v>266</v>
      </c>
      <c r="D1966" s="415" t="s">
        <v>2548</v>
      </c>
      <c r="E1966" s="72" t="s">
        <v>2520</v>
      </c>
      <c r="F1966" s="300" t="s">
        <v>89</v>
      </c>
      <c r="G1966" s="72" t="s">
        <v>2220</v>
      </c>
      <c r="H1966" s="482" t="s">
        <v>138</v>
      </c>
      <c r="I1966" s="537">
        <v>39.94</v>
      </c>
      <c r="J1966" s="526"/>
      <c r="K1966" s="333">
        <f t="shared" si="95"/>
        <v>200</v>
      </c>
      <c r="L1966" s="534">
        <v>200</v>
      </c>
      <c r="M1966" s="534"/>
      <c r="N1966" s="247" t="e">
        <f>IF(L1966="nio",0,IF(L1966&gt;0,L1966*I1966/P1966,0))*VLOOKUP(B1966,'2-Kosten per locatie'!$A$14:$C$31,3,FALSE)</f>
        <v>#DIV/0!</v>
      </c>
      <c r="O1966" s="247">
        <f>IF(M1966&gt;0,M1966*I1966/Q1966,0)*VLOOKUP(B1966,'2-Kosten per locatie'!$A$14:$C$31,3,FALSE)</f>
        <v>0</v>
      </c>
      <c r="P1966" s="334">
        <f>IF(L1966="nio",0,IF(L1966&gt;0,VLOOKUP(F1966,'3-Productie normen'!A:O,VLOOKUP(L1966,'3-Productie normen'!$B$38:$C$48,2,FALSE),FALSE)))*J1966</f>
        <v>0</v>
      </c>
      <c r="Q1966" s="334">
        <f t="shared" si="96"/>
        <v>0</v>
      </c>
      <c r="R1966" s="335" t="str">
        <f>VLOOKUP(F1966,'3-Productie normen'!A:P,16,FALSE)</f>
        <v>L</v>
      </c>
      <c r="S1966" s="335"/>
      <c r="U1966" s="336">
        <f t="shared" si="97"/>
        <v>7988</v>
      </c>
    </row>
    <row r="1967" spans="1:21" ht="14.1" customHeight="1">
      <c r="A1967" s="75">
        <v>1967</v>
      </c>
      <c r="B1967" s="72" t="s">
        <v>51</v>
      </c>
      <c r="C1967" s="539" t="s">
        <v>266</v>
      </c>
      <c r="D1967" s="415" t="s">
        <v>2549</v>
      </c>
      <c r="E1967" s="72" t="s">
        <v>632</v>
      </c>
      <c r="F1967" s="300" t="s">
        <v>86</v>
      </c>
      <c r="G1967" s="72" t="s">
        <v>2438</v>
      </c>
      <c r="H1967" s="482" t="s">
        <v>196</v>
      </c>
      <c r="I1967" s="537">
        <v>28.31</v>
      </c>
      <c r="J1967" s="526"/>
      <c r="K1967" s="333">
        <f t="shared" si="95"/>
        <v>200</v>
      </c>
      <c r="L1967" s="534">
        <v>200</v>
      </c>
      <c r="M1967" s="534"/>
      <c r="N1967" s="247" t="e">
        <f>IF(L1967="nio",0,IF(L1967&gt;0,L1967*I1967/P1967,0))*VLOOKUP(B1967,'2-Kosten per locatie'!$A$14:$C$31,3,FALSE)</f>
        <v>#DIV/0!</v>
      </c>
      <c r="O1967" s="247">
        <f>IF(M1967&gt;0,M1967*I1967/Q1967,0)*VLOOKUP(B1967,'2-Kosten per locatie'!$A$14:$C$31,3,FALSE)</f>
        <v>0</v>
      </c>
      <c r="P1967" s="334">
        <f>IF(L1967="nio",0,IF(L1967&gt;0,VLOOKUP(F1967,'3-Productie normen'!A:O,VLOOKUP(L1967,'3-Productie normen'!$B$38:$C$48,2,FALSE),FALSE)))*J1967</f>
        <v>0</v>
      </c>
      <c r="Q1967" s="334">
        <f t="shared" si="96"/>
        <v>0</v>
      </c>
      <c r="R1967" s="335" t="str">
        <f>VLOOKUP(F1967,'3-Productie normen'!A:P,16,FALSE)</f>
        <v>V</v>
      </c>
      <c r="S1967" s="335"/>
      <c r="U1967" s="336">
        <f t="shared" si="97"/>
        <v>5662</v>
      </c>
    </row>
    <row r="1968" spans="1:21" ht="14.1" customHeight="1">
      <c r="A1968" s="75">
        <v>1968</v>
      </c>
      <c r="B1968" s="72" t="s">
        <v>51</v>
      </c>
      <c r="C1968" s="539" t="s">
        <v>266</v>
      </c>
      <c r="D1968" s="415" t="s">
        <v>2550</v>
      </c>
      <c r="E1968" s="72" t="s">
        <v>1236</v>
      </c>
      <c r="F1968" s="300" t="s">
        <v>97</v>
      </c>
      <c r="G1968" s="72" t="s">
        <v>1369</v>
      </c>
      <c r="H1968" s="482" t="s">
        <v>237</v>
      </c>
      <c r="I1968" s="537">
        <v>15.1</v>
      </c>
      <c r="J1968" s="526"/>
      <c r="K1968" s="333">
        <f t="shared" si="95"/>
        <v>200</v>
      </c>
      <c r="L1968" s="534">
        <v>200</v>
      </c>
      <c r="M1968" s="534"/>
      <c r="N1968" s="247" t="e">
        <f>IF(L1968="nio",0,IF(L1968&gt;0,L1968*I1968/P1968,0))*VLOOKUP(B1968,'2-Kosten per locatie'!$A$14:$C$31,3,FALSE)</f>
        <v>#DIV/0!</v>
      </c>
      <c r="O1968" s="247">
        <f>IF(M1968&gt;0,M1968*I1968/Q1968,0)*VLOOKUP(B1968,'2-Kosten per locatie'!$A$14:$C$31,3,FALSE)</f>
        <v>0</v>
      </c>
      <c r="P1968" s="334">
        <f>IF(L1968="nio",0,IF(L1968&gt;0,VLOOKUP(F1968,'3-Productie normen'!A:O,VLOOKUP(L1968,'3-Productie normen'!$B$38:$C$48,2,FALSE),FALSE)))*J1968</f>
        <v>0</v>
      </c>
      <c r="Q1968" s="334">
        <f t="shared" si="96"/>
        <v>0</v>
      </c>
      <c r="R1968" s="335" t="str">
        <f>VLOOKUP(F1968,'3-Productie normen'!A:P,16,FALSE)</f>
        <v>V</v>
      </c>
      <c r="S1968" s="335"/>
      <c r="U1968" s="336">
        <f t="shared" si="97"/>
        <v>3020</v>
      </c>
    </row>
    <row r="1969" spans="1:21" ht="14.1" customHeight="1">
      <c r="A1969" s="75">
        <v>1969</v>
      </c>
      <c r="B1969" s="72" t="s">
        <v>51</v>
      </c>
      <c r="C1969" s="539" t="s">
        <v>266</v>
      </c>
      <c r="D1969" s="415" t="s">
        <v>2551</v>
      </c>
      <c r="E1969" s="72" t="s">
        <v>2552</v>
      </c>
      <c r="F1969" s="300" t="s">
        <v>86</v>
      </c>
      <c r="G1969" s="72" t="s">
        <v>2438</v>
      </c>
      <c r="H1969" s="482" t="s">
        <v>196</v>
      </c>
      <c r="I1969" s="537">
        <v>64.92</v>
      </c>
      <c r="J1969" s="526"/>
      <c r="K1969" s="333">
        <f t="shared" si="95"/>
        <v>200</v>
      </c>
      <c r="L1969" s="534">
        <v>200</v>
      </c>
      <c r="M1969" s="534"/>
      <c r="N1969" s="247" t="e">
        <f>IF(L1969="nio",0,IF(L1969&gt;0,L1969*I1969/P1969,0))*VLOOKUP(B1969,'2-Kosten per locatie'!$A$14:$C$31,3,FALSE)</f>
        <v>#DIV/0!</v>
      </c>
      <c r="O1969" s="247">
        <f>IF(M1969&gt;0,M1969*I1969/Q1969,0)*VLOOKUP(B1969,'2-Kosten per locatie'!$A$14:$C$31,3,FALSE)</f>
        <v>0</v>
      </c>
      <c r="P1969" s="334">
        <f>IF(L1969="nio",0,IF(L1969&gt;0,VLOOKUP(F1969,'3-Productie normen'!A:O,VLOOKUP(L1969,'3-Productie normen'!$B$38:$C$48,2,FALSE),FALSE)))*J1969</f>
        <v>0</v>
      </c>
      <c r="Q1969" s="334">
        <f t="shared" si="96"/>
        <v>0</v>
      </c>
      <c r="R1969" s="335" t="str">
        <f>VLOOKUP(F1969,'3-Productie normen'!A:P,16,FALSE)</f>
        <v>V</v>
      </c>
      <c r="S1969" s="335"/>
      <c r="U1969" s="336">
        <f t="shared" si="97"/>
        <v>12984</v>
      </c>
    </row>
    <row r="1970" spans="1:21" ht="14.1" customHeight="1">
      <c r="A1970" s="75">
        <v>1970</v>
      </c>
      <c r="B1970" s="72" t="s">
        <v>51</v>
      </c>
      <c r="C1970" s="539" t="s">
        <v>266</v>
      </c>
      <c r="D1970" s="415" t="s">
        <v>2553</v>
      </c>
      <c r="E1970" s="72" t="s">
        <v>2554</v>
      </c>
      <c r="F1970" s="300" t="s">
        <v>86</v>
      </c>
      <c r="G1970" s="72" t="s">
        <v>2438</v>
      </c>
      <c r="H1970" s="482" t="s">
        <v>196</v>
      </c>
      <c r="I1970" s="537">
        <v>2.94</v>
      </c>
      <c r="J1970" s="526"/>
      <c r="K1970" s="333">
        <f t="shared" si="95"/>
        <v>200</v>
      </c>
      <c r="L1970" s="534">
        <v>200</v>
      </c>
      <c r="M1970" s="534"/>
      <c r="N1970" s="247" t="e">
        <f>IF(L1970="nio",0,IF(L1970&gt;0,L1970*I1970/P1970,0))*VLOOKUP(B1970,'2-Kosten per locatie'!$A$14:$C$31,3,FALSE)</f>
        <v>#DIV/0!</v>
      </c>
      <c r="O1970" s="247">
        <f>IF(M1970&gt;0,M1970*I1970/Q1970,0)*VLOOKUP(B1970,'2-Kosten per locatie'!$A$14:$C$31,3,FALSE)</f>
        <v>0</v>
      </c>
      <c r="P1970" s="334">
        <f>IF(L1970="nio",0,IF(L1970&gt;0,VLOOKUP(F1970,'3-Productie normen'!A:O,VLOOKUP(L1970,'3-Productie normen'!$B$38:$C$48,2,FALSE),FALSE)))*J1970</f>
        <v>0</v>
      </c>
      <c r="Q1970" s="334">
        <f t="shared" si="96"/>
        <v>0</v>
      </c>
      <c r="R1970" s="335" t="str">
        <f>VLOOKUP(F1970,'3-Productie normen'!A:P,16,FALSE)</f>
        <v>V</v>
      </c>
      <c r="S1970" s="335"/>
      <c r="U1970" s="336">
        <f t="shared" si="97"/>
        <v>588</v>
      </c>
    </row>
    <row r="1971" spans="1:21" ht="14.1" customHeight="1">
      <c r="A1971" s="75">
        <v>1971</v>
      </c>
      <c r="B1971" s="72" t="s">
        <v>51</v>
      </c>
      <c r="C1971" s="539" t="s">
        <v>266</v>
      </c>
      <c r="D1971" s="415" t="s">
        <v>2555</v>
      </c>
      <c r="E1971" s="72" t="s">
        <v>2479</v>
      </c>
      <c r="F1971" s="300" t="s">
        <v>86</v>
      </c>
      <c r="G1971" s="72" t="s">
        <v>2438</v>
      </c>
      <c r="H1971" s="482" t="s">
        <v>196</v>
      </c>
      <c r="I1971" s="537">
        <v>6.02</v>
      </c>
      <c r="J1971" s="526"/>
      <c r="K1971" s="333">
        <f t="shared" si="95"/>
        <v>200</v>
      </c>
      <c r="L1971" s="534">
        <v>200</v>
      </c>
      <c r="M1971" s="534"/>
      <c r="N1971" s="247" t="e">
        <f>IF(L1971="nio",0,IF(L1971&gt;0,L1971*I1971/P1971,0))*VLOOKUP(B1971,'2-Kosten per locatie'!$A$14:$C$31,3,FALSE)</f>
        <v>#DIV/0!</v>
      </c>
      <c r="O1971" s="247">
        <f>IF(M1971&gt;0,M1971*I1971/Q1971,0)*VLOOKUP(B1971,'2-Kosten per locatie'!$A$14:$C$31,3,FALSE)</f>
        <v>0</v>
      </c>
      <c r="P1971" s="334">
        <f>IF(L1971="nio",0,IF(L1971&gt;0,VLOOKUP(F1971,'3-Productie normen'!A:O,VLOOKUP(L1971,'3-Productie normen'!$B$38:$C$48,2,FALSE),FALSE)))*J1971</f>
        <v>0</v>
      </c>
      <c r="Q1971" s="334">
        <f t="shared" si="96"/>
        <v>0</v>
      </c>
      <c r="R1971" s="335" t="str">
        <f>VLOOKUP(F1971,'3-Productie normen'!A:P,16,FALSE)</f>
        <v>V</v>
      </c>
      <c r="S1971" s="335"/>
      <c r="U1971" s="336">
        <f t="shared" si="97"/>
        <v>1204</v>
      </c>
    </row>
    <row r="1972" spans="1:21" ht="14.1" customHeight="1">
      <c r="A1972" s="75">
        <v>1972</v>
      </c>
      <c r="B1972" s="72" t="s">
        <v>51</v>
      </c>
      <c r="C1972" s="539" t="s">
        <v>266</v>
      </c>
      <c r="D1972" s="415" t="s">
        <v>2556</v>
      </c>
      <c r="E1972" s="72" t="s">
        <v>856</v>
      </c>
      <c r="F1972" s="300" t="s">
        <v>95</v>
      </c>
      <c r="G1972" s="72" t="s">
        <v>2240</v>
      </c>
      <c r="H1972" s="482" t="s">
        <v>187</v>
      </c>
      <c r="I1972" s="537">
        <v>2.52</v>
      </c>
      <c r="J1972" s="526"/>
      <c r="K1972" s="333">
        <f t="shared" si="95"/>
        <v>400</v>
      </c>
      <c r="L1972" s="534">
        <v>200</v>
      </c>
      <c r="M1972" s="534">
        <v>200</v>
      </c>
      <c r="N1972" s="247" t="e">
        <f>IF(L1972="nio",0,IF(L1972&gt;0,L1972*I1972/P1972,0))*VLOOKUP(B1972,'2-Kosten per locatie'!$A$14:$C$31,3,FALSE)</f>
        <v>#DIV/0!</v>
      </c>
      <c r="O1972" s="247" t="e">
        <f>IF(M1972&gt;0,M1972*I1972/Q1972,0)*VLOOKUP(B1972,'2-Kosten per locatie'!$A$14:$C$31,3,FALSE)</f>
        <v>#DIV/0!</v>
      </c>
      <c r="P1972" s="334">
        <f>IF(L1972="nio",0,IF(L1972&gt;0,VLOOKUP(F1972,'3-Productie normen'!A:O,VLOOKUP(L1972,'3-Productie normen'!$B$38:$C$48,2,FALSE),FALSE)))*J1972</f>
        <v>0</v>
      </c>
      <c r="Q1972" s="334">
        <f t="shared" si="96"/>
        <v>0</v>
      </c>
      <c r="R1972" s="335" t="str">
        <f>VLOOKUP(F1972,'3-Productie normen'!A:P,16,FALSE)</f>
        <v>S</v>
      </c>
      <c r="S1972" s="335"/>
      <c r="U1972" s="336">
        <f t="shared" si="97"/>
        <v>1008</v>
      </c>
    </row>
    <row r="1973" spans="1:21" ht="14.1" customHeight="1">
      <c r="A1973" s="75">
        <v>1973</v>
      </c>
      <c r="B1973" s="72" t="s">
        <v>51</v>
      </c>
      <c r="C1973" s="539" t="s">
        <v>266</v>
      </c>
      <c r="D1973" s="415" t="s">
        <v>2557</v>
      </c>
      <c r="E1973" s="72" t="s">
        <v>1975</v>
      </c>
      <c r="F1973" s="300" t="s">
        <v>95</v>
      </c>
      <c r="G1973" s="72" t="s">
        <v>2240</v>
      </c>
      <c r="H1973" s="482" t="s">
        <v>187</v>
      </c>
      <c r="I1973" s="537">
        <v>2.52</v>
      </c>
      <c r="J1973" s="526"/>
      <c r="K1973" s="333">
        <f t="shared" si="95"/>
        <v>400</v>
      </c>
      <c r="L1973" s="534">
        <v>200</v>
      </c>
      <c r="M1973" s="534">
        <v>200</v>
      </c>
      <c r="N1973" s="247" t="e">
        <f>IF(L1973="nio",0,IF(L1973&gt;0,L1973*I1973/P1973,0))*VLOOKUP(B1973,'2-Kosten per locatie'!$A$14:$C$31,3,FALSE)</f>
        <v>#DIV/0!</v>
      </c>
      <c r="O1973" s="247" t="e">
        <f>IF(M1973&gt;0,M1973*I1973/Q1973,0)*VLOOKUP(B1973,'2-Kosten per locatie'!$A$14:$C$31,3,FALSE)</f>
        <v>#DIV/0!</v>
      </c>
      <c r="P1973" s="334">
        <f>IF(L1973="nio",0,IF(L1973&gt;0,VLOOKUP(F1973,'3-Productie normen'!A:O,VLOOKUP(L1973,'3-Productie normen'!$B$38:$C$48,2,FALSE),FALSE)))*J1973</f>
        <v>0</v>
      </c>
      <c r="Q1973" s="334">
        <f t="shared" si="96"/>
        <v>0</v>
      </c>
      <c r="R1973" s="335" t="str">
        <f>VLOOKUP(F1973,'3-Productie normen'!A:P,16,FALSE)</f>
        <v>S</v>
      </c>
      <c r="S1973" s="335"/>
      <c r="U1973" s="336">
        <f t="shared" si="97"/>
        <v>1008</v>
      </c>
    </row>
    <row r="1974" spans="1:21" ht="14.1" customHeight="1">
      <c r="A1974" s="75">
        <v>1974</v>
      </c>
      <c r="B1974" s="72" t="s">
        <v>51</v>
      </c>
      <c r="C1974" s="539" t="s">
        <v>266</v>
      </c>
      <c r="D1974" s="415" t="s">
        <v>2558</v>
      </c>
      <c r="E1974" s="72" t="s">
        <v>2520</v>
      </c>
      <c r="F1974" s="300" t="s">
        <v>89</v>
      </c>
      <c r="G1974" s="72" t="s">
        <v>2220</v>
      </c>
      <c r="H1974" s="482" t="s">
        <v>138</v>
      </c>
      <c r="I1974" s="537">
        <v>39.71</v>
      </c>
      <c r="J1974" s="526"/>
      <c r="K1974" s="333">
        <f t="shared" si="95"/>
        <v>200</v>
      </c>
      <c r="L1974" s="534">
        <v>200</v>
      </c>
      <c r="M1974" s="534"/>
      <c r="N1974" s="247" t="e">
        <f>IF(L1974="nio",0,IF(L1974&gt;0,L1974*I1974/P1974,0))*VLOOKUP(B1974,'2-Kosten per locatie'!$A$14:$C$31,3,FALSE)</f>
        <v>#DIV/0!</v>
      </c>
      <c r="O1974" s="247">
        <f>IF(M1974&gt;0,M1974*I1974/Q1974,0)*VLOOKUP(B1974,'2-Kosten per locatie'!$A$14:$C$31,3,FALSE)</f>
        <v>0</v>
      </c>
      <c r="P1974" s="334">
        <f>IF(L1974="nio",0,IF(L1974&gt;0,VLOOKUP(F1974,'3-Productie normen'!A:O,VLOOKUP(L1974,'3-Productie normen'!$B$38:$C$48,2,FALSE),FALSE)))*J1974</f>
        <v>0</v>
      </c>
      <c r="Q1974" s="334">
        <f t="shared" si="96"/>
        <v>0</v>
      </c>
      <c r="R1974" s="335" t="str">
        <f>VLOOKUP(F1974,'3-Productie normen'!A:P,16,FALSE)</f>
        <v>L</v>
      </c>
      <c r="S1974" s="335"/>
      <c r="U1974" s="336">
        <f t="shared" si="97"/>
        <v>7942</v>
      </c>
    </row>
    <row r="1975" spans="1:21" ht="14.1" customHeight="1">
      <c r="A1975" s="75">
        <v>1975</v>
      </c>
      <c r="B1975" s="72" t="s">
        <v>51</v>
      </c>
      <c r="C1975" s="539" t="s">
        <v>266</v>
      </c>
      <c r="D1975" s="415" t="s">
        <v>2559</v>
      </c>
      <c r="E1975" s="72" t="s">
        <v>2467</v>
      </c>
      <c r="F1975" s="300" t="s">
        <v>89</v>
      </c>
      <c r="G1975" s="72" t="s">
        <v>2220</v>
      </c>
      <c r="H1975" s="482" t="s">
        <v>138</v>
      </c>
      <c r="I1975" s="537">
        <v>73.2</v>
      </c>
      <c r="J1975" s="526"/>
      <c r="K1975" s="333">
        <f t="shared" si="95"/>
        <v>200</v>
      </c>
      <c r="L1975" s="534">
        <v>200</v>
      </c>
      <c r="M1975" s="534"/>
      <c r="N1975" s="247" t="e">
        <f>IF(L1975="nio",0,IF(L1975&gt;0,L1975*I1975/P1975,0))*VLOOKUP(B1975,'2-Kosten per locatie'!$A$14:$C$31,3,FALSE)</f>
        <v>#DIV/0!</v>
      </c>
      <c r="O1975" s="247">
        <f>IF(M1975&gt;0,M1975*I1975/Q1975,0)*VLOOKUP(B1975,'2-Kosten per locatie'!$A$14:$C$31,3,FALSE)</f>
        <v>0</v>
      </c>
      <c r="P1975" s="334">
        <f>IF(L1975="nio",0,IF(L1975&gt;0,VLOOKUP(F1975,'3-Productie normen'!A:O,VLOOKUP(L1975,'3-Productie normen'!$B$38:$C$48,2,FALSE),FALSE)))*J1975</f>
        <v>0</v>
      </c>
      <c r="Q1975" s="334">
        <f t="shared" si="96"/>
        <v>0</v>
      </c>
      <c r="R1975" s="335" t="str">
        <f>VLOOKUP(F1975,'3-Productie normen'!A:P,16,FALSE)</f>
        <v>L</v>
      </c>
      <c r="S1975" s="335"/>
      <c r="U1975" s="336">
        <f t="shared" si="97"/>
        <v>14640</v>
      </c>
    </row>
    <row r="1976" spans="1:21" ht="14.1" customHeight="1">
      <c r="A1976" s="75">
        <v>1976</v>
      </c>
      <c r="B1976" s="72" t="s">
        <v>51</v>
      </c>
      <c r="C1976" s="539" t="s">
        <v>266</v>
      </c>
      <c r="D1976" s="415" t="s">
        <v>2560</v>
      </c>
      <c r="E1976" s="72" t="s">
        <v>2347</v>
      </c>
      <c r="F1976" s="300" t="s">
        <v>100</v>
      </c>
      <c r="G1976" s="72" t="s">
        <v>2348</v>
      </c>
      <c r="H1976" s="482" t="s">
        <v>382</v>
      </c>
      <c r="I1976" s="537">
        <v>3.29</v>
      </c>
      <c r="J1976" s="526"/>
      <c r="K1976" s="333">
        <f t="shared" si="95"/>
        <v>0</v>
      </c>
      <c r="L1976" s="534" t="s">
        <v>147</v>
      </c>
      <c r="M1976" s="534"/>
      <c r="N1976" s="247">
        <f>IF(L1976="nio",0,IF(L1976&gt;0,L1976*I1976/P1976,0))*VLOOKUP(B1976,'2-Kosten per locatie'!$A$14:$C$31,3,FALSE)</f>
        <v>0</v>
      </c>
      <c r="O1976" s="247">
        <f>IF(M1976&gt;0,M1976*I1976/Q1976,0)*VLOOKUP(B1976,'2-Kosten per locatie'!$A$14:$C$31,3,FALSE)</f>
        <v>0</v>
      </c>
      <c r="P1976" s="334">
        <f>IF(L1976="nio",0,IF(L1976&gt;0,VLOOKUP(F1976,'3-Productie normen'!A:O,VLOOKUP(L1976,'3-Productie normen'!$B$38:$C$48,2,FALSE),FALSE)))*J1976</f>
        <v>0</v>
      </c>
      <c r="Q1976" s="334">
        <f t="shared" si="96"/>
        <v>0</v>
      </c>
      <c r="R1976" s="335" t="str">
        <f>VLOOKUP(F1976,'3-Productie normen'!A:P,16,FALSE)</f>
        <v>nvt</v>
      </c>
      <c r="S1976" s="335"/>
      <c r="U1976" s="336">
        <f t="shared" si="97"/>
        <v>0</v>
      </c>
    </row>
    <row r="1977" spans="1:21" ht="14.1" customHeight="1">
      <c r="A1977" s="75">
        <v>1977</v>
      </c>
      <c r="B1977" s="72" t="s">
        <v>51</v>
      </c>
      <c r="C1977" s="539" t="s">
        <v>266</v>
      </c>
      <c r="D1977" s="415" t="s">
        <v>2561</v>
      </c>
      <c r="E1977" s="72" t="s">
        <v>2467</v>
      </c>
      <c r="F1977" s="300" t="s">
        <v>89</v>
      </c>
      <c r="G1977" s="72" t="s">
        <v>2220</v>
      </c>
      <c r="H1977" s="482" t="s">
        <v>138</v>
      </c>
      <c r="I1977" s="537">
        <v>54.51</v>
      </c>
      <c r="J1977" s="526"/>
      <c r="K1977" s="333">
        <f t="shared" si="95"/>
        <v>200</v>
      </c>
      <c r="L1977" s="534">
        <v>200</v>
      </c>
      <c r="M1977" s="534"/>
      <c r="N1977" s="247" t="e">
        <f>IF(L1977="nio",0,IF(L1977&gt;0,L1977*I1977/P1977,0))*VLOOKUP(B1977,'2-Kosten per locatie'!$A$14:$C$31,3,FALSE)</f>
        <v>#DIV/0!</v>
      </c>
      <c r="O1977" s="247">
        <f>IF(M1977&gt;0,M1977*I1977/Q1977,0)*VLOOKUP(B1977,'2-Kosten per locatie'!$A$14:$C$31,3,FALSE)</f>
        <v>0</v>
      </c>
      <c r="P1977" s="334">
        <f>IF(L1977="nio",0,IF(L1977&gt;0,VLOOKUP(F1977,'3-Productie normen'!A:O,VLOOKUP(L1977,'3-Productie normen'!$B$38:$C$48,2,FALSE),FALSE)))*J1977</f>
        <v>0</v>
      </c>
      <c r="Q1977" s="334">
        <f t="shared" si="96"/>
        <v>0</v>
      </c>
      <c r="R1977" s="335" t="str">
        <f>VLOOKUP(F1977,'3-Productie normen'!A:P,16,FALSE)</f>
        <v>L</v>
      </c>
      <c r="S1977" s="335"/>
      <c r="U1977" s="336">
        <f t="shared" si="97"/>
        <v>10902</v>
      </c>
    </row>
    <row r="1978" spans="1:21" ht="14.1" customHeight="1">
      <c r="A1978" s="75">
        <v>1978</v>
      </c>
      <c r="B1978" s="72" t="s">
        <v>51</v>
      </c>
      <c r="C1978" s="539" t="s">
        <v>266</v>
      </c>
      <c r="D1978" s="415" t="s">
        <v>2562</v>
      </c>
      <c r="E1978" s="72" t="s">
        <v>680</v>
      </c>
      <c r="F1978" s="300" t="s">
        <v>100</v>
      </c>
      <c r="G1978" s="72" t="s">
        <v>1962</v>
      </c>
      <c r="H1978" s="482" t="s">
        <v>196</v>
      </c>
      <c r="I1978" s="537">
        <v>2.54</v>
      </c>
      <c r="J1978" s="526"/>
      <c r="K1978" s="333">
        <f t="shared" si="95"/>
        <v>0</v>
      </c>
      <c r="L1978" s="534" t="s">
        <v>147</v>
      </c>
      <c r="M1978" s="534"/>
      <c r="N1978" s="247">
        <f>IF(L1978="nio",0,IF(L1978&gt;0,L1978*I1978/P1978,0))*VLOOKUP(B1978,'2-Kosten per locatie'!$A$14:$C$31,3,FALSE)</f>
        <v>0</v>
      </c>
      <c r="O1978" s="247">
        <f>IF(M1978&gt;0,M1978*I1978/Q1978,0)*VLOOKUP(B1978,'2-Kosten per locatie'!$A$14:$C$31,3,FALSE)</f>
        <v>0</v>
      </c>
      <c r="P1978" s="334">
        <f>IF(L1978="nio",0,IF(L1978&gt;0,VLOOKUP(F1978,'3-Productie normen'!A:O,VLOOKUP(L1978,'3-Productie normen'!$B$38:$C$48,2,FALSE),FALSE)))*J1978</f>
        <v>0</v>
      </c>
      <c r="Q1978" s="334">
        <f t="shared" si="96"/>
        <v>0</v>
      </c>
      <c r="R1978" s="335" t="str">
        <f>VLOOKUP(F1978,'3-Productie normen'!A:P,16,FALSE)</f>
        <v>nvt</v>
      </c>
      <c r="S1978" s="335"/>
      <c r="U1978" s="336">
        <f t="shared" si="97"/>
        <v>0</v>
      </c>
    </row>
    <row r="1979" spans="1:21" ht="14.1" customHeight="1">
      <c r="A1979" s="75">
        <v>1979</v>
      </c>
      <c r="B1979" s="72" t="s">
        <v>51</v>
      </c>
      <c r="C1979" s="539" t="s">
        <v>266</v>
      </c>
      <c r="D1979" s="415" t="s">
        <v>2563</v>
      </c>
      <c r="E1979" s="72" t="s">
        <v>1999</v>
      </c>
      <c r="F1979" s="300" t="s">
        <v>100</v>
      </c>
      <c r="G1979" s="72" t="s">
        <v>101</v>
      </c>
      <c r="H1979" s="482" t="s">
        <v>196</v>
      </c>
      <c r="I1979" s="537"/>
      <c r="J1979" s="526"/>
      <c r="K1979" s="333">
        <f t="shared" si="95"/>
        <v>0</v>
      </c>
      <c r="L1979" s="534" t="s">
        <v>147</v>
      </c>
      <c r="M1979" s="534"/>
      <c r="N1979" s="247">
        <f>IF(L1979="nio",0,IF(L1979&gt;0,L1979*I1979/P1979,0))*VLOOKUP(B1979,'2-Kosten per locatie'!$A$14:$C$31,3,FALSE)</f>
        <v>0</v>
      </c>
      <c r="O1979" s="247">
        <f>IF(M1979&gt;0,M1979*I1979/Q1979,0)*VLOOKUP(B1979,'2-Kosten per locatie'!$A$14:$C$31,3,FALSE)</f>
        <v>0</v>
      </c>
      <c r="P1979" s="334">
        <f>IF(L1979="nio",0,IF(L1979&gt;0,VLOOKUP(F1979,'3-Productie normen'!A:O,VLOOKUP(L1979,'3-Productie normen'!$B$38:$C$48,2,FALSE),FALSE)))*J1979</f>
        <v>0</v>
      </c>
      <c r="Q1979" s="334">
        <f t="shared" si="96"/>
        <v>0</v>
      </c>
      <c r="R1979" s="335" t="str">
        <f>VLOOKUP(F1979,'3-Productie normen'!A:P,16,FALSE)</f>
        <v>nvt</v>
      </c>
      <c r="S1979" s="335"/>
      <c r="U1979" s="336">
        <f t="shared" si="97"/>
        <v>0</v>
      </c>
    </row>
    <row r="1980" spans="1:21" ht="14.1" customHeight="1">
      <c r="A1980" s="75">
        <v>1980</v>
      </c>
      <c r="B1980" s="72" t="s">
        <v>51</v>
      </c>
      <c r="C1980" s="539" t="s">
        <v>508</v>
      </c>
      <c r="D1980" s="415" t="s">
        <v>2564</v>
      </c>
      <c r="E1980" s="72" t="s">
        <v>89</v>
      </c>
      <c r="F1980" s="300" t="s">
        <v>89</v>
      </c>
      <c r="G1980" s="72" t="s">
        <v>1369</v>
      </c>
      <c r="H1980" s="482" t="s">
        <v>237</v>
      </c>
      <c r="I1980" s="537">
        <v>44.89</v>
      </c>
      <c r="J1980" s="526"/>
      <c r="K1980" s="333">
        <f t="shared" si="95"/>
        <v>200</v>
      </c>
      <c r="L1980" s="534">
        <v>200</v>
      </c>
      <c r="M1980" s="534"/>
      <c r="N1980" s="247" t="e">
        <f>IF(L1980="nio",0,IF(L1980&gt;0,L1980*I1980/P1980,0))*VLOOKUP(B1980,'2-Kosten per locatie'!$A$14:$C$31,3,FALSE)</f>
        <v>#DIV/0!</v>
      </c>
      <c r="O1980" s="247">
        <f>IF(M1980&gt;0,M1980*I1980/Q1980,0)*VLOOKUP(B1980,'2-Kosten per locatie'!$A$14:$C$31,3,FALSE)</f>
        <v>0</v>
      </c>
      <c r="P1980" s="334">
        <f>IF(L1980="nio",0,IF(L1980&gt;0,VLOOKUP(F1980,'3-Productie normen'!A:O,VLOOKUP(L1980,'3-Productie normen'!$B$38:$C$48,2,FALSE),FALSE)))*J1980</f>
        <v>0</v>
      </c>
      <c r="Q1980" s="334">
        <f t="shared" si="96"/>
        <v>0</v>
      </c>
      <c r="R1980" s="335" t="str">
        <f>VLOOKUP(F1980,'3-Productie normen'!A:P,16,FALSE)</f>
        <v>L</v>
      </c>
      <c r="S1980" s="335"/>
      <c r="U1980" s="336">
        <f t="shared" si="97"/>
        <v>8978</v>
      </c>
    </row>
    <row r="1981" spans="1:21" ht="14.1" customHeight="1">
      <c r="A1981" s="75">
        <v>1981</v>
      </c>
      <c r="B1981" s="72" t="s">
        <v>51</v>
      </c>
      <c r="C1981" s="539" t="s">
        <v>508</v>
      </c>
      <c r="D1981" s="415" t="s">
        <v>2564</v>
      </c>
      <c r="E1981" s="72" t="s">
        <v>89</v>
      </c>
      <c r="F1981" s="300" t="s">
        <v>89</v>
      </c>
      <c r="G1981" s="72" t="s">
        <v>2438</v>
      </c>
      <c r="H1981" s="482" t="s">
        <v>196</v>
      </c>
      <c r="I1981" s="537">
        <v>18</v>
      </c>
      <c r="J1981" s="526"/>
      <c r="K1981" s="333">
        <f t="shared" si="95"/>
        <v>200</v>
      </c>
      <c r="L1981" s="534">
        <v>200</v>
      </c>
      <c r="M1981" s="534"/>
      <c r="N1981" s="247" t="e">
        <f>IF(L1981="nio",0,IF(L1981&gt;0,L1981*I1981/P1981,0))*VLOOKUP(B1981,'2-Kosten per locatie'!$A$14:$C$31,3,FALSE)</f>
        <v>#DIV/0!</v>
      </c>
      <c r="O1981" s="247">
        <f>IF(M1981&gt;0,M1981*I1981/Q1981,0)*VLOOKUP(B1981,'2-Kosten per locatie'!$A$14:$C$31,3,FALSE)</f>
        <v>0</v>
      </c>
      <c r="P1981" s="334">
        <f>IF(L1981="nio",0,IF(L1981&gt;0,VLOOKUP(F1981,'3-Productie normen'!A:O,VLOOKUP(L1981,'3-Productie normen'!$B$38:$C$48,2,FALSE),FALSE)))*J1981</f>
        <v>0</v>
      </c>
      <c r="Q1981" s="334">
        <f t="shared" si="96"/>
        <v>0</v>
      </c>
      <c r="R1981" s="335" t="str">
        <f>VLOOKUP(F1981,'3-Productie normen'!A:P,16,FALSE)</f>
        <v>L</v>
      </c>
      <c r="S1981" s="335"/>
      <c r="U1981" s="336">
        <f t="shared" si="97"/>
        <v>3600</v>
      </c>
    </row>
    <row r="1982" spans="1:21" ht="14.1" customHeight="1">
      <c r="A1982" s="75">
        <v>1982</v>
      </c>
      <c r="B1982" s="72" t="s">
        <v>51</v>
      </c>
      <c r="C1982" s="539" t="s">
        <v>508</v>
      </c>
      <c r="D1982" s="415" t="s">
        <v>2565</v>
      </c>
      <c r="E1982" s="72" t="s">
        <v>632</v>
      </c>
      <c r="F1982" s="300" t="s">
        <v>86</v>
      </c>
      <c r="G1982" s="72" t="s">
        <v>2438</v>
      </c>
      <c r="H1982" s="482" t="s">
        <v>196</v>
      </c>
      <c r="I1982" s="537">
        <v>30.61</v>
      </c>
      <c r="J1982" s="526"/>
      <c r="K1982" s="333">
        <f t="shared" si="95"/>
        <v>200</v>
      </c>
      <c r="L1982" s="534">
        <v>200</v>
      </c>
      <c r="M1982" s="534"/>
      <c r="N1982" s="247" t="e">
        <f>IF(L1982="nio",0,IF(L1982&gt;0,L1982*I1982/P1982,0))*VLOOKUP(B1982,'2-Kosten per locatie'!$A$14:$C$31,3,FALSE)</f>
        <v>#DIV/0!</v>
      </c>
      <c r="O1982" s="247">
        <f>IF(M1982&gt;0,M1982*I1982/Q1982,0)*VLOOKUP(B1982,'2-Kosten per locatie'!$A$14:$C$31,3,FALSE)</f>
        <v>0</v>
      </c>
      <c r="P1982" s="334">
        <f>IF(L1982="nio",0,IF(L1982&gt;0,VLOOKUP(F1982,'3-Productie normen'!A:O,VLOOKUP(L1982,'3-Productie normen'!$B$38:$C$48,2,FALSE),FALSE)))*J1982</f>
        <v>0</v>
      </c>
      <c r="Q1982" s="334">
        <f t="shared" si="96"/>
        <v>0</v>
      </c>
      <c r="R1982" s="335" t="str">
        <f>VLOOKUP(F1982,'3-Productie normen'!A:P,16,FALSE)</f>
        <v>V</v>
      </c>
      <c r="S1982" s="335"/>
      <c r="U1982" s="336">
        <f t="shared" si="97"/>
        <v>6122</v>
      </c>
    </row>
    <row r="1983" spans="1:21" ht="14.1" customHeight="1">
      <c r="A1983" s="75">
        <v>1983</v>
      </c>
      <c r="B1983" s="72" t="s">
        <v>51</v>
      </c>
      <c r="C1983" s="539" t="s">
        <v>508</v>
      </c>
      <c r="D1983" s="415" t="s">
        <v>2566</v>
      </c>
      <c r="E1983" s="72" t="s">
        <v>2567</v>
      </c>
      <c r="F1983" s="300" t="s">
        <v>99</v>
      </c>
      <c r="G1983" s="72" t="s">
        <v>1369</v>
      </c>
      <c r="H1983" s="482" t="s">
        <v>237</v>
      </c>
      <c r="I1983" s="537">
        <v>14.38</v>
      </c>
      <c r="J1983" s="526"/>
      <c r="K1983" s="333">
        <f t="shared" si="95"/>
        <v>200</v>
      </c>
      <c r="L1983" s="534">
        <v>200</v>
      </c>
      <c r="M1983" s="534"/>
      <c r="N1983" s="247" t="e">
        <f>IF(L1983="nio",0,IF(L1983&gt;0,L1983*I1983/P1983,0))*VLOOKUP(B1983,'2-Kosten per locatie'!$A$14:$C$31,3,FALSE)</f>
        <v>#DIV/0!</v>
      </c>
      <c r="O1983" s="247">
        <f>IF(M1983&gt;0,M1983*I1983/Q1983,0)*VLOOKUP(B1983,'2-Kosten per locatie'!$A$14:$C$31,3,FALSE)</f>
        <v>0</v>
      </c>
      <c r="P1983" s="334">
        <f>IF(L1983="nio",0,IF(L1983&gt;0,VLOOKUP(F1983,'3-Productie normen'!A:O,VLOOKUP(L1983,'3-Productie normen'!$B$38:$C$48,2,FALSE),FALSE)))*J1983</f>
        <v>0</v>
      </c>
      <c r="Q1983" s="334">
        <f t="shared" si="96"/>
        <v>0</v>
      </c>
      <c r="R1983" s="335" t="str">
        <f>VLOOKUP(F1983,'3-Productie normen'!A:P,16,FALSE)</f>
        <v>B</v>
      </c>
      <c r="S1983" s="335"/>
      <c r="U1983" s="336">
        <f t="shared" si="97"/>
        <v>2876</v>
      </c>
    </row>
    <row r="1984" spans="1:21" ht="14.1" customHeight="1">
      <c r="A1984" s="75">
        <v>1984</v>
      </c>
      <c r="B1984" s="72" t="s">
        <v>51</v>
      </c>
      <c r="C1984" s="539" t="s">
        <v>508</v>
      </c>
      <c r="D1984" s="415" t="s">
        <v>2568</v>
      </c>
      <c r="E1984" s="72" t="s">
        <v>2569</v>
      </c>
      <c r="F1984" s="300" t="s">
        <v>99</v>
      </c>
      <c r="G1984" s="72" t="s">
        <v>1369</v>
      </c>
      <c r="H1984" s="482" t="s">
        <v>237</v>
      </c>
      <c r="I1984" s="537">
        <v>9.16</v>
      </c>
      <c r="J1984" s="526"/>
      <c r="K1984" s="333">
        <f t="shared" si="95"/>
        <v>200</v>
      </c>
      <c r="L1984" s="534">
        <v>200</v>
      </c>
      <c r="M1984" s="534"/>
      <c r="N1984" s="247" t="e">
        <f>IF(L1984="nio",0,IF(L1984&gt;0,L1984*I1984/P1984,0))*VLOOKUP(B1984,'2-Kosten per locatie'!$A$14:$C$31,3,FALSE)</f>
        <v>#DIV/0!</v>
      </c>
      <c r="O1984" s="247">
        <f>IF(M1984&gt;0,M1984*I1984/Q1984,0)*VLOOKUP(B1984,'2-Kosten per locatie'!$A$14:$C$31,3,FALSE)</f>
        <v>0</v>
      </c>
      <c r="P1984" s="334">
        <f>IF(L1984="nio",0,IF(L1984&gt;0,VLOOKUP(F1984,'3-Productie normen'!A:O,VLOOKUP(L1984,'3-Productie normen'!$B$38:$C$48,2,FALSE),FALSE)))*J1984</f>
        <v>0</v>
      </c>
      <c r="Q1984" s="334">
        <f t="shared" si="96"/>
        <v>0</v>
      </c>
      <c r="R1984" s="335" t="str">
        <f>VLOOKUP(F1984,'3-Productie normen'!A:P,16,FALSE)</f>
        <v>B</v>
      </c>
      <c r="S1984" s="335"/>
      <c r="U1984" s="336">
        <f t="shared" si="97"/>
        <v>1832</v>
      </c>
    </row>
    <row r="1985" spans="1:21" ht="14.1" customHeight="1">
      <c r="A1985" s="75">
        <v>1985</v>
      </c>
      <c r="B1985" s="72" t="s">
        <v>51</v>
      </c>
      <c r="C1985" s="539" t="s">
        <v>508</v>
      </c>
      <c r="D1985" s="415" t="s">
        <v>2570</v>
      </c>
      <c r="E1985" s="72" t="s">
        <v>2571</v>
      </c>
      <c r="F1985" s="300" t="s">
        <v>99</v>
      </c>
      <c r="G1985" s="72" t="s">
        <v>2220</v>
      </c>
      <c r="H1985" s="482" t="s">
        <v>138</v>
      </c>
      <c r="I1985" s="537">
        <v>23.03</v>
      </c>
      <c r="J1985" s="526"/>
      <c r="K1985" s="333">
        <f t="shared" ref="K1985:K2048" si="98">SUM(L1985:M1985)</f>
        <v>200</v>
      </c>
      <c r="L1985" s="534">
        <v>200</v>
      </c>
      <c r="M1985" s="534"/>
      <c r="N1985" s="247" t="e">
        <f>IF(L1985="nio",0,IF(L1985&gt;0,L1985*I1985/P1985,0))*VLOOKUP(B1985,'2-Kosten per locatie'!$A$14:$C$31,3,FALSE)</f>
        <v>#DIV/0!</v>
      </c>
      <c r="O1985" s="247">
        <f>IF(M1985&gt;0,M1985*I1985/Q1985,0)*VLOOKUP(B1985,'2-Kosten per locatie'!$A$14:$C$31,3,FALSE)</f>
        <v>0</v>
      </c>
      <c r="P1985" s="334">
        <f>IF(L1985="nio",0,IF(L1985&gt;0,VLOOKUP(F1985,'3-Productie normen'!A:O,VLOOKUP(L1985,'3-Productie normen'!$B$38:$C$48,2,FALSE),FALSE)))*J1985</f>
        <v>0</v>
      </c>
      <c r="Q1985" s="334">
        <f t="shared" si="96"/>
        <v>0</v>
      </c>
      <c r="R1985" s="335" t="str">
        <f>VLOOKUP(F1985,'3-Productie normen'!A:P,16,FALSE)</f>
        <v>B</v>
      </c>
      <c r="S1985" s="335"/>
      <c r="U1985" s="336">
        <f t="shared" si="97"/>
        <v>4606</v>
      </c>
    </row>
    <row r="1986" spans="1:21" ht="14.1" customHeight="1">
      <c r="A1986" s="75">
        <v>1986</v>
      </c>
      <c r="B1986" s="72" t="s">
        <v>51</v>
      </c>
      <c r="C1986" s="539" t="s">
        <v>508</v>
      </c>
      <c r="D1986" s="415" t="s">
        <v>2572</v>
      </c>
      <c r="E1986" s="72" t="s">
        <v>632</v>
      </c>
      <c r="F1986" s="300" t="s">
        <v>86</v>
      </c>
      <c r="G1986" s="72" t="s">
        <v>2438</v>
      </c>
      <c r="H1986" s="482" t="s">
        <v>196</v>
      </c>
      <c r="I1986" s="537">
        <v>55.65</v>
      </c>
      <c r="J1986" s="526"/>
      <c r="K1986" s="333">
        <f t="shared" si="98"/>
        <v>200</v>
      </c>
      <c r="L1986" s="534">
        <v>200</v>
      </c>
      <c r="M1986" s="534"/>
      <c r="N1986" s="247" t="e">
        <f>IF(L1986="nio",0,IF(L1986&gt;0,L1986*I1986/P1986,0))*VLOOKUP(B1986,'2-Kosten per locatie'!$A$14:$C$31,3,FALSE)</f>
        <v>#DIV/0!</v>
      </c>
      <c r="O1986" s="247">
        <f>IF(M1986&gt;0,M1986*I1986/Q1986,0)*VLOOKUP(B1986,'2-Kosten per locatie'!$A$14:$C$31,3,FALSE)</f>
        <v>0</v>
      </c>
      <c r="P1986" s="334">
        <f>IF(L1986="nio",0,IF(L1986&gt;0,VLOOKUP(F1986,'3-Productie normen'!A:O,VLOOKUP(L1986,'3-Productie normen'!$B$38:$C$48,2,FALSE),FALSE)))*J1986</f>
        <v>0</v>
      </c>
      <c r="Q1986" s="334">
        <f t="shared" si="96"/>
        <v>0</v>
      </c>
      <c r="R1986" s="335" t="str">
        <f>VLOOKUP(F1986,'3-Productie normen'!A:P,16,FALSE)</f>
        <v>V</v>
      </c>
      <c r="S1986" s="335"/>
      <c r="U1986" s="336">
        <f t="shared" si="97"/>
        <v>11130</v>
      </c>
    </row>
    <row r="1987" spans="1:21" ht="14.1" customHeight="1">
      <c r="A1987" s="75">
        <v>1987</v>
      </c>
      <c r="B1987" s="72" t="s">
        <v>51</v>
      </c>
      <c r="C1987" s="539" t="s">
        <v>508</v>
      </c>
      <c r="D1987" s="415" t="s">
        <v>2572</v>
      </c>
      <c r="E1987" s="72" t="s">
        <v>632</v>
      </c>
      <c r="F1987" s="300" t="s">
        <v>86</v>
      </c>
      <c r="G1987" s="72" t="s">
        <v>2220</v>
      </c>
      <c r="H1987" s="482" t="s">
        <v>138</v>
      </c>
      <c r="I1987" s="537">
        <v>6</v>
      </c>
      <c r="J1987" s="526"/>
      <c r="K1987" s="333">
        <f t="shared" si="98"/>
        <v>200</v>
      </c>
      <c r="L1987" s="534">
        <v>200</v>
      </c>
      <c r="M1987" s="534"/>
      <c r="N1987" s="247" t="e">
        <f>IF(L1987="nio",0,IF(L1987&gt;0,L1987*I1987/P1987,0))*VLOOKUP(B1987,'2-Kosten per locatie'!$A$14:$C$31,3,FALSE)</f>
        <v>#DIV/0!</v>
      </c>
      <c r="O1987" s="247">
        <f>IF(M1987&gt;0,M1987*I1987/Q1987,0)*VLOOKUP(B1987,'2-Kosten per locatie'!$A$14:$C$31,3,FALSE)</f>
        <v>0</v>
      </c>
      <c r="P1987" s="334">
        <f>IF(L1987="nio",0,IF(L1987&gt;0,VLOOKUP(F1987,'3-Productie normen'!A:O,VLOOKUP(L1987,'3-Productie normen'!$B$38:$C$48,2,FALSE),FALSE)))*J1987</f>
        <v>0</v>
      </c>
      <c r="Q1987" s="334">
        <f t="shared" si="96"/>
        <v>0</v>
      </c>
      <c r="R1987" s="335" t="str">
        <f>VLOOKUP(F1987,'3-Productie normen'!A:P,16,FALSE)</f>
        <v>V</v>
      </c>
      <c r="S1987" s="335"/>
      <c r="U1987" s="336">
        <f t="shared" si="97"/>
        <v>1200</v>
      </c>
    </row>
    <row r="1988" spans="1:21" ht="14.1" customHeight="1">
      <c r="A1988" s="75">
        <v>1988</v>
      </c>
      <c r="B1988" s="72" t="s">
        <v>51</v>
      </c>
      <c r="C1988" s="539" t="s">
        <v>508</v>
      </c>
      <c r="D1988" s="415" t="s">
        <v>2573</v>
      </c>
      <c r="E1988" s="72" t="s">
        <v>1236</v>
      </c>
      <c r="F1988" s="300" t="s">
        <v>97</v>
      </c>
      <c r="G1988" s="72" t="s">
        <v>1369</v>
      </c>
      <c r="H1988" s="482" t="s">
        <v>237</v>
      </c>
      <c r="I1988" s="537">
        <v>12.59</v>
      </c>
      <c r="J1988" s="526"/>
      <c r="K1988" s="333">
        <f t="shared" si="98"/>
        <v>200</v>
      </c>
      <c r="L1988" s="534">
        <v>200</v>
      </c>
      <c r="M1988" s="534"/>
      <c r="N1988" s="247" t="e">
        <f>IF(L1988="nio",0,IF(L1988&gt;0,L1988*I1988/P1988,0))*VLOOKUP(B1988,'2-Kosten per locatie'!$A$14:$C$31,3,FALSE)</f>
        <v>#DIV/0!</v>
      </c>
      <c r="O1988" s="247">
        <f>IF(M1988&gt;0,M1988*I1988/Q1988,0)*VLOOKUP(B1988,'2-Kosten per locatie'!$A$14:$C$31,3,FALSE)</f>
        <v>0</v>
      </c>
      <c r="P1988" s="334">
        <f>IF(L1988="nio",0,IF(L1988&gt;0,VLOOKUP(F1988,'3-Productie normen'!A:O,VLOOKUP(L1988,'3-Productie normen'!$B$38:$C$48,2,FALSE),FALSE)))*J1988</f>
        <v>0</v>
      </c>
      <c r="Q1988" s="334">
        <f t="shared" si="96"/>
        <v>0</v>
      </c>
      <c r="R1988" s="335" t="str">
        <f>VLOOKUP(F1988,'3-Productie normen'!A:P,16,FALSE)</f>
        <v>V</v>
      </c>
      <c r="S1988" s="335"/>
      <c r="U1988" s="336">
        <f t="shared" si="97"/>
        <v>2518</v>
      </c>
    </row>
    <row r="1989" spans="1:21" ht="14.1" customHeight="1">
      <c r="A1989" s="75">
        <v>1989</v>
      </c>
      <c r="B1989" s="72" t="s">
        <v>51</v>
      </c>
      <c r="C1989" s="539" t="s">
        <v>508</v>
      </c>
      <c r="D1989" s="415" t="s">
        <v>2574</v>
      </c>
      <c r="E1989" s="72" t="s">
        <v>834</v>
      </c>
      <c r="F1989" s="300" t="s">
        <v>87</v>
      </c>
      <c r="G1989" s="72" t="s">
        <v>2220</v>
      </c>
      <c r="H1989" s="482" t="s">
        <v>138</v>
      </c>
      <c r="I1989" s="537">
        <v>7.2</v>
      </c>
      <c r="J1989" s="526"/>
      <c r="K1989" s="333">
        <f t="shared" si="98"/>
        <v>200</v>
      </c>
      <c r="L1989" s="534">
        <v>200</v>
      </c>
      <c r="M1989" s="534"/>
      <c r="N1989" s="247" t="e">
        <f>IF(L1989="nio",0,IF(L1989&gt;0,L1989*I1989/P1989,0))*VLOOKUP(B1989,'2-Kosten per locatie'!$A$14:$C$31,3,FALSE)</f>
        <v>#DIV/0!</v>
      </c>
      <c r="O1989" s="247">
        <f>IF(M1989&gt;0,M1989*I1989/Q1989,0)*VLOOKUP(B1989,'2-Kosten per locatie'!$A$14:$C$31,3,FALSE)</f>
        <v>0</v>
      </c>
      <c r="P1989" s="334">
        <f>IF(L1989="nio",0,IF(L1989&gt;0,VLOOKUP(F1989,'3-Productie normen'!A:O,VLOOKUP(L1989,'3-Productie normen'!$B$38:$C$48,2,FALSE),FALSE)))*J1989</f>
        <v>0</v>
      </c>
      <c r="Q1989" s="334">
        <f t="shared" si="96"/>
        <v>0</v>
      </c>
      <c r="R1989" s="335" t="str">
        <f>VLOOKUP(F1989,'3-Productie normen'!A:P,16,FALSE)</f>
        <v>V</v>
      </c>
      <c r="S1989" s="335"/>
      <c r="U1989" s="336">
        <f t="shared" si="97"/>
        <v>1440</v>
      </c>
    </row>
    <row r="1990" spans="1:21" ht="14.1" customHeight="1">
      <c r="A1990" s="75">
        <v>1990</v>
      </c>
      <c r="B1990" s="72" t="s">
        <v>51</v>
      </c>
      <c r="C1990" s="539" t="s">
        <v>508</v>
      </c>
      <c r="D1990" s="415" t="s">
        <v>2575</v>
      </c>
      <c r="E1990" s="72" t="s">
        <v>2571</v>
      </c>
      <c r="F1990" s="300" t="s">
        <v>99</v>
      </c>
      <c r="G1990" s="72" t="s">
        <v>2220</v>
      </c>
      <c r="H1990" s="482" t="s">
        <v>138</v>
      </c>
      <c r="I1990" s="537">
        <v>22.45</v>
      </c>
      <c r="J1990" s="526"/>
      <c r="K1990" s="333">
        <f t="shared" si="98"/>
        <v>200</v>
      </c>
      <c r="L1990" s="534">
        <v>200</v>
      </c>
      <c r="M1990" s="534"/>
      <c r="N1990" s="247" t="e">
        <f>IF(L1990="nio",0,IF(L1990&gt;0,L1990*I1990/P1990,0))*VLOOKUP(B1990,'2-Kosten per locatie'!$A$14:$C$31,3,FALSE)</f>
        <v>#DIV/0!</v>
      </c>
      <c r="O1990" s="247">
        <f>IF(M1990&gt;0,M1990*I1990/Q1990,0)*VLOOKUP(B1990,'2-Kosten per locatie'!$A$14:$C$31,3,FALSE)</f>
        <v>0</v>
      </c>
      <c r="P1990" s="334">
        <f>IF(L1990="nio",0,IF(L1990&gt;0,VLOOKUP(F1990,'3-Productie normen'!A:O,VLOOKUP(L1990,'3-Productie normen'!$B$38:$C$48,2,FALSE),FALSE)))*J1990</f>
        <v>0</v>
      </c>
      <c r="Q1990" s="334">
        <f t="shared" si="96"/>
        <v>0</v>
      </c>
      <c r="R1990" s="335" t="str">
        <f>VLOOKUP(F1990,'3-Productie normen'!A:P,16,FALSE)</f>
        <v>B</v>
      </c>
      <c r="S1990" s="335"/>
      <c r="U1990" s="336">
        <f t="shared" si="97"/>
        <v>4490</v>
      </c>
    </row>
    <row r="1991" spans="1:21" ht="14.1" customHeight="1">
      <c r="A1991" s="75">
        <v>1991</v>
      </c>
      <c r="B1991" s="72" t="s">
        <v>51</v>
      </c>
      <c r="C1991" s="539" t="s">
        <v>508</v>
      </c>
      <c r="D1991" s="415" t="s">
        <v>2576</v>
      </c>
      <c r="E1991" s="72" t="s">
        <v>1999</v>
      </c>
      <c r="F1991" s="300" t="s">
        <v>100</v>
      </c>
      <c r="G1991" s="72" t="s">
        <v>2438</v>
      </c>
      <c r="H1991" s="482" t="s">
        <v>196</v>
      </c>
      <c r="I1991" s="537">
        <v>9.9</v>
      </c>
      <c r="J1991" s="526"/>
      <c r="K1991" s="333">
        <f t="shared" si="98"/>
        <v>0</v>
      </c>
      <c r="L1991" s="534" t="s">
        <v>147</v>
      </c>
      <c r="M1991" s="534"/>
      <c r="N1991" s="247">
        <f>IF(L1991="nio",0,IF(L1991&gt;0,L1991*I1991/P1991,0))*VLOOKUP(B1991,'2-Kosten per locatie'!$A$14:$C$31,3,FALSE)</f>
        <v>0</v>
      </c>
      <c r="O1991" s="247">
        <f>IF(M1991&gt;0,M1991*I1991/Q1991,0)*VLOOKUP(B1991,'2-Kosten per locatie'!$A$14:$C$31,3,FALSE)</f>
        <v>0</v>
      </c>
      <c r="P1991" s="334">
        <f>IF(L1991="nio",0,IF(L1991&gt;0,VLOOKUP(F1991,'3-Productie normen'!A:O,VLOOKUP(L1991,'3-Productie normen'!$B$38:$C$48,2,FALSE),FALSE)))*J1991</f>
        <v>0</v>
      </c>
      <c r="Q1991" s="334">
        <f t="shared" si="96"/>
        <v>0</v>
      </c>
      <c r="R1991" s="335" t="str">
        <f>VLOOKUP(F1991,'3-Productie normen'!A:P,16,FALSE)</f>
        <v>nvt</v>
      </c>
      <c r="S1991" s="335"/>
      <c r="U1991" s="336">
        <f t="shared" si="97"/>
        <v>0</v>
      </c>
    </row>
    <row r="1992" spans="1:21" ht="14.1" customHeight="1">
      <c r="A1992" s="75">
        <v>1992</v>
      </c>
      <c r="B1992" s="72" t="s">
        <v>51</v>
      </c>
      <c r="C1992" s="539" t="s">
        <v>508</v>
      </c>
      <c r="D1992" s="415" t="s">
        <v>2577</v>
      </c>
      <c r="E1992" s="72" t="s">
        <v>856</v>
      </c>
      <c r="F1992" s="300" t="s">
        <v>95</v>
      </c>
      <c r="G1992" s="72" t="s">
        <v>2240</v>
      </c>
      <c r="H1992" s="482" t="s">
        <v>187</v>
      </c>
      <c r="I1992" s="537">
        <v>2.21</v>
      </c>
      <c r="J1992" s="526"/>
      <c r="K1992" s="333">
        <f t="shared" si="98"/>
        <v>400</v>
      </c>
      <c r="L1992" s="534">
        <v>200</v>
      </c>
      <c r="M1992" s="534">
        <v>200</v>
      </c>
      <c r="N1992" s="247" t="e">
        <f>IF(L1992="nio",0,IF(L1992&gt;0,L1992*I1992/P1992,0))*VLOOKUP(B1992,'2-Kosten per locatie'!$A$14:$C$31,3,FALSE)</f>
        <v>#DIV/0!</v>
      </c>
      <c r="O1992" s="247" t="e">
        <f>IF(M1992&gt;0,M1992*I1992/Q1992,0)*VLOOKUP(B1992,'2-Kosten per locatie'!$A$14:$C$31,3,FALSE)</f>
        <v>#DIV/0!</v>
      </c>
      <c r="P1992" s="334">
        <f>IF(L1992="nio",0,IF(L1992&gt;0,VLOOKUP(F1992,'3-Productie normen'!A:O,VLOOKUP(L1992,'3-Productie normen'!$B$38:$C$48,2,FALSE),FALSE)))*J1992</f>
        <v>0</v>
      </c>
      <c r="Q1992" s="334">
        <f t="shared" si="96"/>
        <v>0</v>
      </c>
      <c r="R1992" s="335" t="str">
        <f>VLOOKUP(F1992,'3-Productie normen'!A:P,16,FALSE)</f>
        <v>S</v>
      </c>
      <c r="S1992" s="335"/>
      <c r="U1992" s="336">
        <f t="shared" si="97"/>
        <v>884</v>
      </c>
    </row>
    <row r="1993" spans="1:21" ht="14.1" customHeight="1">
      <c r="A1993" s="75">
        <v>1993</v>
      </c>
      <c r="B1993" s="72" t="s">
        <v>51</v>
      </c>
      <c r="C1993" s="539" t="s">
        <v>508</v>
      </c>
      <c r="D1993" s="415" t="s">
        <v>2578</v>
      </c>
      <c r="E1993" s="72" t="s">
        <v>1975</v>
      </c>
      <c r="F1993" s="300" t="s">
        <v>95</v>
      </c>
      <c r="G1993" s="72" t="s">
        <v>2240</v>
      </c>
      <c r="H1993" s="482" t="s">
        <v>187</v>
      </c>
      <c r="I1993" s="537">
        <v>2.52</v>
      </c>
      <c r="J1993" s="526"/>
      <c r="K1993" s="333">
        <f t="shared" si="98"/>
        <v>400</v>
      </c>
      <c r="L1993" s="534">
        <v>200</v>
      </c>
      <c r="M1993" s="534">
        <v>200</v>
      </c>
      <c r="N1993" s="247" t="e">
        <f>IF(L1993="nio",0,IF(L1993&gt;0,L1993*I1993/P1993,0))*VLOOKUP(B1993,'2-Kosten per locatie'!$A$14:$C$31,3,FALSE)</f>
        <v>#DIV/0!</v>
      </c>
      <c r="O1993" s="247" t="e">
        <f>IF(M1993&gt;0,M1993*I1993/Q1993,0)*VLOOKUP(B1993,'2-Kosten per locatie'!$A$14:$C$31,3,FALSE)</f>
        <v>#DIV/0!</v>
      </c>
      <c r="P1993" s="334">
        <f>IF(L1993="nio",0,IF(L1993&gt;0,VLOOKUP(F1993,'3-Productie normen'!A:O,VLOOKUP(L1993,'3-Productie normen'!$B$38:$C$48,2,FALSE),FALSE)))*J1993</f>
        <v>0</v>
      </c>
      <c r="Q1993" s="334">
        <f t="shared" si="96"/>
        <v>0</v>
      </c>
      <c r="R1993" s="335" t="str">
        <f>VLOOKUP(F1993,'3-Productie normen'!A:P,16,FALSE)</f>
        <v>S</v>
      </c>
      <c r="S1993" s="335"/>
      <c r="U1993" s="336">
        <f t="shared" si="97"/>
        <v>1008</v>
      </c>
    </row>
    <row r="1994" spans="1:21" ht="14.1" customHeight="1">
      <c r="A1994" s="75">
        <v>1994</v>
      </c>
      <c r="B1994" s="72" t="s">
        <v>51</v>
      </c>
      <c r="C1994" s="539" t="s">
        <v>508</v>
      </c>
      <c r="D1994" s="415" t="s">
        <v>2579</v>
      </c>
      <c r="E1994" s="72" t="s">
        <v>2580</v>
      </c>
      <c r="F1994" s="72" t="s">
        <v>89</v>
      </c>
      <c r="G1994" s="72" t="s">
        <v>1369</v>
      </c>
      <c r="H1994" s="482" t="s">
        <v>237</v>
      </c>
      <c r="I1994" s="537">
        <v>32.409999999999997</v>
      </c>
      <c r="J1994" s="526"/>
      <c r="K1994" s="333">
        <f t="shared" si="98"/>
        <v>200</v>
      </c>
      <c r="L1994" s="534">
        <v>200</v>
      </c>
      <c r="M1994" s="534"/>
      <c r="N1994" s="247" t="e">
        <f>IF(L1994="nio",0,IF(L1994&gt;0,L1994*I1994/P1994,0))*VLOOKUP(B1994,'2-Kosten per locatie'!$A$14:$C$31,3,FALSE)</f>
        <v>#DIV/0!</v>
      </c>
      <c r="O1994" s="247">
        <f>IF(M1994&gt;0,M1994*I1994/Q1994,0)*VLOOKUP(B1994,'2-Kosten per locatie'!$A$14:$C$31,3,FALSE)</f>
        <v>0</v>
      </c>
      <c r="P1994" s="334">
        <f>IF(L1994="nio",0,IF(L1994&gt;0,VLOOKUP(F1994,'3-Productie normen'!A:O,VLOOKUP(L1994,'3-Productie normen'!$B$38:$C$48,2,FALSE),FALSE)))*J1994</f>
        <v>0</v>
      </c>
      <c r="Q1994" s="334">
        <f t="shared" si="96"/>
        <v>0</v>
      </c>
      <c r="R1994" s="335" t="str">
        <f>VLOOKUP(F1994,'3-Productie normen'!A:P,16,FALSE)</f>
        <v>L</v>
      </c>
      <c r="S1994" s="335"/>
      <c r="U1994" s="336">
        <f t="shared" si="97"/>
        <v>6481.9999999999991</v>
      </c>
    </row>
    <row r="1995" spans="1:21" ht="14.1" customHeight="1">
      <c r="A1995" s="75">
        <v>1995</v>
      </c>
      <c r="B1995" s="72" t="s">
        <v>51</v>
      </c>
      <c r="C1995" s="539" t="s">
        <v>508</v>
      </c>
      <c r="D1995" s="415" t="s">
        <v>2581</v>
      </c>
      <c r="E1995" s="72" t="s">
        <v>2582</v>
      </c>
      <c r="F1995" s="300" t="s">
        <v>76</v>
      </c>
      <c r="G1995" s="72" t="s">
        <v>2220</v>
      </c>
      <c r="H1995" s="482" t="s">
        <v>138</v>
      </c>
      <c r="I1995" s="537">
        <v>61.22</v>
      </c>
      <c r="J1995" s="526"/>
      <c r="K1995" s="333">
        <f t="shared" si="98"/>
        <v>120</v>
      </c>
      <c r="L1995" s="534">
        <v>120</v>
      </c>
      <c r="M1995" s="534"/>
      <c r="N1995" s="247" t="e">
        <f>IF(L1995="nio",0,IF(L1995&gt;0,L1995*I1995/P1995,0))*VLOOKUP(B1995,'2-Kosten per locatie'!$A$14:$C$31,3,FALSE)</f>
        <v>#DIV/0!</v>
      </c>
      <c r="O1995" s="247">
        <f>IF(M1995&gt;0,M1995*I1995/Q1995,0)*VLOOKUP(B1995,'2-Kosten per locatie'!$A$14:$C$31,3,FALSE)</f>
        <v>0</v>
      </c>
      <c r="P1995" s="334">
        <f>IF(L1995="nio",0,IF(L1995&gt;0,VLOOKUP(F1995,'3-Productie normen'!A:O,VLOOKUP(L1995,'3-Productie normen'!$B$38:$C$48,2,FALSE),FALSE)))*J1995</f>
        <v>0</v>
      </c>
      <c r="Q1995" s="334">
        <f t="shared" si="96"/>
        <v>0</v>
      </c>
      <c r="R1995" s="335" t="str">
        <f>VLOOKUP(F1995,'3-Productie normen'!A:P,16,FALSE)</f>
        <v>B</v>
      </c>
      <c r="S1995" s="335"/>
      <c r="U1995" s="336">
        <f t="shared" si="97"/>
        <v>7346.4</v>
      </c>
    </row>
    <row r="1996" spans="1:21" ht="14.1" customHeight="1">
      <c r="A1996" s="75">
        <v>1996</v>
      </c>
      <c r="B1996" s="72" t="s">
        <v>51</v>
      </c>
      <c r="C1996" s="539" t="s">
        <v>508</v>
      </c>
      <c r="D1996" s="415" t="s">
        <v>2583</v>
      </c>
      <c r="E1996" s="72" t="s">
        <v>2582</v>
      </c>
      <c r="F1996" s="300" t="s">
        <v>76</v>
      </c>
      <c r="G1996" s="72" t="s">
        <v>2220</v>
      </c>
      <c r="H1996" s="482" t="s">
        <v>138</v>
      </c>
      <c r="I1996" s="537">
        <v>73.19</v>
      </c>
      <c r="J1996" s="526"/>
      <c r="K1996" s="333">
        <f t="shared" si="98"/>
        <v>120</v>
      </c>
      <c r="L1996" s="534">
        <v>120</v>
      </c>
      <c r="M1996" s="534"/>
      <c r="N1996" s="247" t="e">
        <f>IF(L1996="nio",0,IF(L1996&gt;0,L1996*I1996/P1996,0))*VLOOKUP(B1996,'2-Kosten per locatie'!$A$14:$C$31,3,FALSE)</f>
        <v>#DIV/0!</v>
      </c>
      <c r="O1996" s="247">
        <f>IF(M1996&gt;0,M1996*I1996/Q1996,0)*VLOOKUP(B1996,'2-Kosten per locatie'!$A$14:$C$31,3,FALSE)</f>
        <v>0</v>
      </c>
      <c r="P1996" s="334">
        <f>IF(L1996="nio",0,IF(L1996&gt;0,VLOOKUP(F1996,'3-Productie normen'!A:O,VLOOKUP(L1996,'3-Productie normen'!$B$38:$C$48,2,FALSE),FALSE)))*J1996</f>
        <v>0</v>
      </c>
      <c r="Q1996" s="334">
        <f t="shared" si="96"/>
        <v>0</v>
      </c>
      <c r="R1996" s="335" t="str">
        <f>VLOOKUP(F1996,'3-Productie normen'!A:P,16,FALSE)</f>
        <v>B</v>
      </c>
      <c r="S1996" s="335"/>
      <c r="U1996" s="336">
        <f t="shared" si="97"/>
        <v>8782.7999999999993</v>
      </c>
    </row>
    <row r="1997" spans="1:21" ht="14.1" customHeight="1">
      <c r="A1997" s="75">
        <v>1997</v>
      </c>
      <c r="B1997" s="72" t="s">
        <v>51</v>
      </c>
      <c r="C1997" s="539" t="s">
        <v>508</v>
      </c>
      <c r="D1997" s="415" t="s">
        <v>2584</v>
      </c>
      <c r="E1997" s="72" t="s">
        <v>2585</v>
      </c>
      <c r="F1997" s="300" t="s">
        <v>99</v>
      </c>
      <c r="G1997" s="72" t="s">
        <v>2220</v>
      </c>
      <c r="H1997" s="482" t="s">
        <v>138</v>
      </c>
      <c r="I1997" s="537">
        <v>5.97</v>
      </c>
      <c r="J1997" s="526"/>
      <c r="K1997" s="333">
        <f t="shared" si="98"/>
        <v>200</v>
      </c>
      <c r="L1997" s="534">
        <v>200</v>
      </c>
      <c r="M1997" s="534"/>
      <c r="N1997" s="247" t="e">
        <f>IF(L1997="nio",0,IF(L1997&gt;0,L1997*I1997/P1997,0))*VLOOKUP(B1997,'2-Kosten per locatie'!$A$14:$C$31,3,FALSE)</f>
        <v>#DIV/0!</v>
      </c>
      <c r="O1997" s="247">
        <f>IF(M1997&gt;0,M1997*I1997/Q1997,0)*VLOOKUP(B1997,'2-Kosten per locatie'!$A$14:$C$31,3,FALSE)</f>
        <v>0</v>
      </c>
      <c r="P1997" s="334">
        <f>IF(L1997="nio",0,IF(L1997&gt;0,VLOOKUP(F1997,'3-Productie normen'!A:O,VLOOKUP(L1997,'3-Productie normen'!$B$38:$C$48,2,FALSE),FALSE)))*J1997</f>
        <v>0</v>
      </c>
      <c r="Q1997" s="334">
        <f t="shared" si="96"/>
        <v>0</v>
      </c>
      <c r="R1997" s="335" t="str">
        <f>VLOOKUP(F1997,'3-Productie normen'!A:P,16,FALSE)</f>
        <v>B</v>
      </c>
      <c r="S1997" s="335"/>
      <c r="U1997" s="336">
        <f t="shared" si="97"/>
        <v>1194</v>
      </c>
    </row>
    <row r="1998" spans="1:21" ht="14.1" customHeight="1">
      <c r="A1998" s="75">
        <v>1998</v>
      </c>
      <c r="B1998" s="72" t="s">
        <v>51</v>
      </c>
      <c r="C1998" s="539" t="s">
        <v>508</v>
      </c>
      <c r="D1998" s="415" t="s">
        <v>2586</v>
      </c>
      <c r="E1998" s="72" t="s">
        <v>2580</v>
      </c>
      <c r="F1998" s="300" t="s">
        <v>76</v>
      </c>
      <c r="G1998" s="72" t="s">
        <v>2220</v>
      </c>
      <c r="H1998" s="482" t="s">
        <v>138</v>
      </c>
      <c r="I1998" s="537">
        <v>29.72</v>
      </c>
      <c r="J1998" s="526"/>
      <c r="K1998" s="333">
        <f t="shared" si="98"/>
        <v>120</v>
      </c>
      <c r="L1998" s="534">
        <v>120</v>
      </c>
      <c r="M1998" s="534"/>
      <c r="N1998" s="247" t="e">
        <f>IF(L1998="nio",0,IF(L1998&gt;0,L1998*I1998/P1998,0))*VLOOKUP(B1998,'2-Kosten per locatie'!$A$14:$C$31,3,FALSE)</f>
        <v>#DIV/0!</v>
      </c>
      <c r="O1998" s="247">
        <f>IF(M1998&gt;0,M1998*I1998/Q1998,0)*VLOOKUP(B1998,'2-Kosten per locatie'!$A$14:$C$31,3,FALSE)</f>
        <v>0</v>
      </c>
      <c r="P1998" s="334">
        <f>IF(L1998="nio",0,IF(L1998&gt;0,VLOOKUP(F1998,'3-Productie normen'!A:O,VLOOKUP(L1998,'3-Productie normen'!$B$38:$C$48,2,FALSE),FALSE)))*J1998</f>
        <v>0</v>
      </c>
      <c r="Q1998" s="334">
        <f t="shared" si="96"/>
        <v>0</v>
      </c>
      <c r="R1998" s="335" t="str">
        <f>VLOOKUP(F1998,'3-Productie normen'!A:P,16,FALSE)</f>
        <v>B</v>
      </c>
      <c r="S1998" s="335"/>
      <c r="U1998" s="336">
        <f t="shared" si="97"/>
        <v>3566.3999999999996</v>
      </c>
    </row>
    <row r="1999" spans="1:21" ht="14.1" customHeight="1">
      <c r="A1999" s="75">
        <v>1999</v>
      </c>
      <c r="B1999" s="72" t="s">
        <v>51</v>
      </c>
      <c r="C1999" s="539" t="s">
        <v>508</v>
      </c>
      <c r="D1999" s="415" t="s">
        <v>2587</v>
      </c>
      <c r="E1999" s="72" t="s">
        <v>2585</v>
      </c>
      <c r="F1999" s="300" t="s">
        <v>99</v>
      </c>
      <c r="G1999" s="72" t="s">
        <v>2220</v>
      </c>
      <c r="H1999" s="482" t="s">
        <v>138</v>
      </c>
      <c r="I1999" s="537">
        <v>7.48</v>
      </c>
      <c r="J1999" s="526"/>
      <c r="K1999" s="333">
        <f t="shared" si="98"/>
        <v>200</v>
      </c>
      <c r="L1999" s="534">
        <v>200</v>
      </c>
      <c r="M1999" s="534"/>
      <c r="N1999" s="247" t="e">
        <f>IF(L1999="nio",0,IF(L1999&gt;0,L1999*I1999/P1999,0))*VLOOKUP(B1999,'2-Kosten per locatie'!$A$14:$C$31,3,FALSE)</f>
        <v>#DIV/0!</v>
      </c>
      <c r="O1999" s="247">
        <f>IF(M1999&gt;0,M1999*I1999/Q1999,0)*VLOOKUP(B1999,'2-Kosten per locatie'!$A$14:$C$31,3,FALSE)</f>
        <v>0</v>
      </c>
      <c r="P1999" s="334">
        <f>IF(L1999="nio",0,IF(L1999&gt;0,VLOOKUP(F1999,'3-Productie normen'!A:O,VLOOKUP(L1999,'3-Productie normen'!$B$38:$C$48,2,FALSE),FALSE)))*J1999</f>
        <v>0</v>
      </c>
      <c r="Q1999" s="334">
        <f t="shared" si="96"/>
        <v>0</v>
      </c>
      <c r="R1999" s="335" t="str">
        <f>VLOOKUP(F1999,'3-Productie normen'!A:P,16,FALSE)</f>
        <v>B</v>
      </c>
      <c r="S1999" s="335"/>
      <c r="U1999" s="336">
        <f t="shared" si="97"/>
        <v>1496</v>
      </c>
    </row>
    <row r="2000" spans="1:21" ht="14.1" customHeight="1">
      <c r="A2000" s="75">
        <v>2000</v>
      </c>
      <c r="B2000" s="72" t="s">
        <v>51</v>
      </c>
      <c r="C2000" s="539" t="s">
        <v>508</v>
      </c>
      <c r="D2000" s="415" t="s">
        <v>2588</v>
      </c>
      <c r="E2000" s="72" t="s">
        <v>2589</v>
      </c>
      <c r="F2000" s="300" t="s">
        <v>76</v>
      </c>
      <c r="G2000" s="72" t="s">
        <v>2220</v>
      </c>
      <c r="H2000" s="482" t="s">
        <v>138</v>
      </c>
      <c r="I2000" s="537">
        <v>25.14</v>
      </c>
      <c r="J2000" s="526"/>
      <c r="K2000" s="333">
        <f t="shared" si="98"/>
        <v>120</v>
      </c>
      <c r="L2000" s="534">
        <v>120</v>
      </c>
      <c r="M2000" s="534"/>
      <c r="N2000" s="247" t="e">
        <f>IF(L2000="nio",0,IF(L2000&gt;0,L2000*I2000/P2000,0))*VLOOKUP(B2000,'2-Kosten per locatie'!$A$14:$C$31,3,FALSE)</f>
        <v>#DIV/0!</v>
      </c>
      <c r="O2000" s="247">
        <f>IF(M2000&gt;0,M2000*I2000/Q2000,0)*VLOOKUP(B2000,'2-Kosten per locatie'!$A$14:$C$31,3,FALSE)</f>
        <v>0</v>
      </c>
      <c r="P2000" s="334">
        <f>IF(L2000="nio",0,IF(L2000&gt;0,VLOOKUP(F2000,'3-Productie normen'!A:O,VLOOKUP(L2000,'3-Productie normen'!$B$38:$C$48,2,FALSE),FALSE)))*J2000</f>
        <v>0</v>
      </c>
      <c r="Q2000" s="334">
        <f t="shared" si="96"/>
        <v>0</v>
      </c>
      <c r="R2000" s="335" t="str">
        <f>VLOOKUP(F2000,'3-Productie normen'!A:P,16,FALSE)</f>
        <v>B</v>
      </c>
      <c r="S2000" s="335"/>
      <c r="U2000" s="336">
        <f t="shared" si="97"/>
        <v>3016.8</v>
      </c>
    </row>
    <row r="2001" spans="1:21" ht="14.1" customHeight="1">
      <c r="A2001" s="75">
        <v>2001</v>
      </c>
      <c r="B2001" s="72" t="s">
        <v>51</v>
      </c>
      <c r="C2001" s="539" t="s">
        <v>508</v>
      </c>
      <c r="D2001" s="415" t="s">
        <v>2590</v>
      </c>
      <c r="E2001" s="72" t="s">
        <v>632</v>
      </c>
      <c r="F2001" s="300" t="s">
        <v>86</v>
      </c>
      <c r="G2001" s="72" t="s">
        <v>2220</v>
      </c>
      <c r="H2001" s="482" t="s">
        <v>138</v>
      </c>
      <c r="I2001" s="537">
        <v>71.599999999999994</v>
      </c>
      <c r="J2001" s="526"/>
      <c r="K2001" s="333">
        <f t="shared" si="98"/>
        <v>200</v>
      </c>
      <c r="L2001" s="534">
        <v>200</v>
      </c>
      <c r="M2001" s="534"/>
      <c r="N2001" s="247" t="e">
        <f>IF(L2001="nio",0,IF(L2001&gt;0,L2001*I2001/P2001,0))*VLOOKUP(B2001,'2-Kosten per locatie'!$A$14:$C$31,3,FALSE)</f>
        <v>#DIV/0!</v>
      </c>
      <c r="O2001" s="247">
        <f>IF(M2001&gt;0,M2001*I2001/Q2001,0)*VLOOKUP(B2001,'2-Kosten per locatie'!$A$14:$C$31,3,FALSE)</f>
        <v>0</v>
      </c>
      <c r="P2001" s="334">
        <f>IF(L2001="nio",0,IF(L2001&gt;0,VLOOKUP(F2001,'3-Productie normen'!A:O,VLOOKUP(L2001,'3-Productie normen'!$B$38:$C$48,2,FALSE),FALSE)))*J2001</f>
        <v>0</v>
      </c>
      <c r="Q2001" s="334">
        <f t="shared" si="96"/>
        <v>0</v>
      </c>
      <c r="R2001" s="335" t="str">
        <f>VLOOKUP(F2001,'3-Productie normen'!A:P,16,FALSE)</f>
        <v>V</v>
      </c>
      <c r="S2001" s="335"/>
      <c r="U2001" s="336">
        <f t="shared" si="97"/>
        <v>14319.999999999998</v>
      </c>
    </row>
    <row r="2002" spans="1:21" ht="14.1" customHeight="1">
      <c r="A2002" s="75">
        <v>2002</v>
      </c>
      <c r="B2002" s="72" t="s">
        <v>51</v>
      </c>
      <c r="C2002" s="539" t="s">
        <v>508</v>
      </c>
      <c r="D2002" s="415" t="s">
        <v>2591</v>
      </c>
      <c r="E2002" s="72" t="s">
        <v>1236</v>
      </c>
      <c r="F2002" s="300" t="s">
        <v>97</v>
      </c>
      <c r="G2002" s="72" t="s">
        <v>1369</v>
      </c>
      <c r="H2002" s="482" t="s">
        <v>237</v>
      </c>
      <c r="I2002" s="537">
        <v>17.600000000000001</v>
      </c>
      <c r="J2002" s="526"/>
      <c r="K2002" s="333">
        <f t="shared" si="98"/>
        <v>200</v>
      </c>
      <c r="L2002" s="534">
        <v>200</v>
      </c>
      <c r="M2002" s="534"/>
      <c r="N2002" s="247" t="e">
        <f>IF(L2002="nio",0,IF(L2002&gt;0,L2002*I2002/P2002,0))*VLOOKUP(B2002,'2-Kosten per locatie'!$A$14:$C$31,3,FALSE)</f>
        <v>#DIV/0!</v>
      </c>
      <c r="O2002" s="247">
        <f>IF(M2002&gt;0,M2002*I2002/Q2002,0)*VLOOKUP(B2002,'2-Kosten per locatie'!$A$14:$C$31,3,FALSE)</f>
        <v>0</v>
      </c>
      <c r="P2002" s="334">
        <f>IF(L2002="nio",0,IF(L2002&gt;0,VLOOKUP(F2002,'3-Productie normen'!A:O,VLOOKUP(L2002,'3-Productie normen'!$B$38:$C$48,2,FALSE),FALSE)))*J2002</f>
        <v>0</v>
      </c>
      <c r="Q2002" s="334">
        <f t="shared" si="96"/>
        <v>0</v>
      </c>
      <c r="R2002" s="335" t="str">
        <f>VLOOKUP(F2002,'3-Productie normen'!A:P,16,FALSE)</f>
        <v>V</v>
      </c>
      <c r="S2002" s="335"/>
      <c r="U2002" s="336">
        <f t="shared" si="97"/>
        <v>3520.0000000000005</v>
      </c>
    </row>
    <row r="2003" spans="1:21" ht="14.1" customHeight="1">
      <c r="A2003" s="75">
        <v>2003</v>
      </c>
      <c r="B2003" s="72" t="s">
        <v>51</v>
      </c>
      <c r="C2003" s="539" t="s">
        <v>508</v>
      </c>
      <c r="D2003" s="415" t="s">
        <v>2592</v>
      </c>
      <c r="E2003" s="72" t="s">
        <v>1970</v>
      </c>
      <c r="F2003" s="300" t="s">
        <v>100</v>
      </c>
      <c r="G2003" s="72" t="s">
        <v>2240</v>
      </c>
      <c r="H2003" s="482" t="s">
        <v>196</v>
      </c>
      <c r="I2003" s="537">
        <v>6.5</v>
      </c>
      <c r="J2003" s="526"/>
      <c r="K2003" s="333">
        <f t="shared" si="98"/>
        <v>0</v>
      </c>
      <c r="L2003" s="534" t="s">
        <v>147</v>
      </c>
      <c r="M2003" s="534"/>
      <c r="N2003" s="247">
        <f>IF(L2003="nio",0,IF(L2003&gt;0,L2003*I2003/P2003,0))*VLOOKUP(B2003,'2-Kosten per locatie'!$A$14:$C$31,3,FALSE)</f>
        <v>0</v>
      </c>
      <c r="O2003" s="247">
        <f>IF(M2003&gt;0,M2003*I2003/Q2003,0)*VLOOKUP(B2003,'2-Kosten per locatie'!$A$14:$C$31,3,FALSE)</f>
        <v>0</v>
      </c>
      <c r="P2003" s="334">
        <f>IF(L2003="nio",0,IF(L2003&gt;0,VLOOKUP(F2003,'3-Productie normen'!A:O,VLOOKUP(L2003,'3-Productie normen'!$B$38:$C$48,2,FALSE),FALSE)))*J2003</f>
        <v>0</v>
      </c>
      <c r="Q2003" s="334">
        <f t="shared" si="96"/>
        <v>0</v>
      </c>
      <c r="R2003" s="335" t="str">
        <f>VLOOKUP(F2003,'3-Productie normen'!A:P,16,FALSE)</f>
        <v>nvt</v>
      </c>
      <c r="S2003" s="335"/>
      <c r="U2003" s="336">
        <f t="shared" si="97"/>
        <v>0</v>
      </c>
    </row>
    <row r="2004" spans="1:21" ht="14.1" customHeight="1">
      <c r="A2004" s="75">
        <v>2004</v>
      </c>
      <c r="B2004" s="72" t="s">
        <v>51</v>
      </c>
      <c r="C2004" s="539" t="s">
        <v>508</v>
      </c>
      <c r="D2004" s="415" t="s">
        <v>2593</v>
      </c>
      <c r="E2004" s="72" t="s">
        <v>1999</v>
      </c>
      <c r="F2004" s="300" t="s">
        <v>100</v>
      </c>
      <c r="G2004" s="72" t="s">
        <v>101</v>
      </c>
      <c r="H2004" s="482" t="s">
        <v>196</v>
      </c>
      <c r="I2004" s="537">
        <v>188.49</v>
      </c>
      <c r="J2004" s="526"/>
      <c r="K2004" s="333">
        <f t="shared" si="98"/>
        <v>0</v>
      </c>
      <c r="L2004" s="534" t="s">
        <v>147</v>
      </c>
      <c r="M2004" s="534"/>
      <c r="N2004" s="247">
        <f>IF(L2004="nio",0,IF(L2004&gt;0,L2004*I2004/P2004,0))*VLOOKUP(B2004,'2-Kosten per locatie'!$A$14:$C$31,3,FALSE)</f>
        <v>0</v>
      </c>
      <c r="O2004" s="247">
        <f>IF(M2004&gt;0,M2004*I2004/Q2004,0)*VLOOKUP(B2004,'2-Kosten per locatie'!$A$14:$C$31,3,FALSE)</f>
        <v>0</v>
      </c>
      <c r="P2004" s="334">
        <f>IF(L2004="nio",0,IF(L2004&gt;0,VLOOKUP(F2004,'3-Productie normen'!A:O,VLOOKUP(L2004,'3-Productie normen'!$B$38:$C$48,2,FALSE),FALSE)))*J2004</f>
        <v>0</v>
      </c>
      <c r="Q2004" s="334">
        <f t="shared" ref="Q2004:Q2067" si="99">IF(M2004&gt;0,P2004*$Q$8,0)</f>
        <v>0</v>
      </c>
      <c r="R2004" s="335" t="str">
        <f>VLOOKUP(F2004,'3-Productie normen'!A:P,16,FALSE)</f>
        <v>nvt</v>
      </c>
      <c r="S2004" s="335"/>
      <c r="U2004" s="336">
        <f t="shared" ref="U2004:U2067" si="100">K2004*I2004</f>
        <v>0</v>
      </c>
    </row>
    <row r="2005" spans="1:21" ht="14.1" customHeight="1">
      <c r="A2005" s="75">
        <v>2005</v>
      </c>
      <c r="B2005" s="72" t="s">
        <v>51</v>
      </c>
      <c r="C2005" s="539" t="s">
        <v>508</v>
      </c>
      <c r="D2005" s="415" t="s">
        <v>2594</v>
      </c>
      <c r="E2005" s="72" t="s">
        <v>1999</v>
      </c>
      <c r="F2005" s="300" t="s">
        <v>100</v>
      </c>
      <c r="G2005" s="72" t="s">
        <v>101</v>
      </c>
      <c r="H2005" s="482" t="s">
        <v>196</v>
      </c>
      <c r="I2005" s="537">
        <v>3.32</v>
      </c>
      <c r="J2005" s="526"/>
      <c r="K2005" s="333">
        <f t="shared" si="98"/>
        <v>0</v>
      </c>
      <c r="L2005" s="534" t="s">
        <v>147</v>
      </c>
      <c r="M2005" s="534"/>
      <c r="N2005" s="247">
        <f>IF(L2005="nio",0,IF(L2005&gt;0,L2005*I2005/P2005,0))*VLOOKUP(B2005,'2-Kosten per locatie'!$A$14:$C$31,3,FALSE)</f>
        <v>0</v>
      </c>
      <c r="O2005" s="247">
        <f>IF(M2005&gt;0,M2005*I2005/Q2005,0)*VLOOKUP(B2005,'2-Kosten per locatie'!$A$14:$C$31,3,FALSE)</f>
        <v>0</v>
      </c>
      <c r="P2005" s="334">
        <f>IF(L2005="nio",0,IF(L2005&gt;0,VLOOKUP(F2005,'3-Productie normen'!A:O,VLOOKUP(L2005,'3-Productie normen'!$B$38:$C$48,2,FALSE),FALSE)))*J2005</f>
        <v>0</v>
      </c>
      <c r="Q2005" s="334">
        <f t="shared" si="99"/>
        <v>0</v>
      </c>
      <c r="R2005" s="335" t="str">
        <f>VLOOKUP(F2005,'3-Productie normen'!A:P,16,FALSE)</f>
        <v>nvt</v>
      </c>
      <c r="S2005" s="335"/>
      <c r="U2005" s="336">
        <f t="shared" si="100"/>
        <v>0</v>
      </c>
    </row>
    <row r="2006" spans="1:21" ht="14.1" customHeight="1">
      <c r="A2006" s="75">
        <v>2006</v>
      </c>
      <c r="B2006" s="72" t="s">
        <v>51</v>
      </c>
      <c r="C2006" s="539" t="s">
        <v>508</v>
      </c>
      <c r="D2006" s="415" t="s">
        <v>2595</v>
      </c>
      <c r="E2006" s="72" t="s">
        <v>1999</v>
      </c>
      <c r="F2006" s="300" t="s">
        <v>100</v>
      </c>
      <c r="G2006" s="72" t="s">
        <v>101</v>
      </c>
      <c r="H2006" s="482" t="s">
        <v>196</v>
      </c>
      <c r="I2006" s="537"/>
      <c r="J2006" s="526"/>
      <c r="K2006" s="333">
        <f t="shared" si="98"/>
        <v>0</v>
      </c>
      <c r="L2006" s="534" t="s">
        <v>147</v>
      </c>
      <c r="M2006" s="534"/>
      <c r="N2006" s="247">
        <f>IF(L2006="nio",0,IF(L2006&gt;0,L2006*I2006/P2006,0))*VLOOKUP(B2006,'2-Kosten per locatie'!$A$14:$C$31,3,FALSE)</f>
        <v>0</v>
      </c>
      <c r="O2006" s="247">
        <f>IF(M2006&gt;0,M2006*I2006/Q2006,0)*VLOOKUP(B2006,'2-Kosten per locatie'!$A$14:$C$31,3,FALSE)</f>
        <v>0</v>
      </c>
      <c r="P2006" s="334">
        <f>IF(L2006="nio",0,IF(L2006&gt;0,VLOOKUP(F2006,'3-Productie normen'!A:O,VLOOKUP(L2006,'3-Productie normen'!$B$38:$C$48,2,FALSE),FALSE)))*J2006</f>
        <v>0</v>
      </c>
      <c r="Q2006" s="334">
        <f t="shared" si="99"/>
        <v>0</v>
      </c>
      <c r="R2006" s="335" t="str">
        <f>VLOOKUP(F2006,'3-Productie normen'!A:P,16,FALSE)</f>
        <v>nvt</v>
      </c>
      <c r="S2006" s="335"/>
      <c r="U2006" s="336">
        <f t="shared" si="100"/>
        <v>0</v>
      </c>
    </row>
    <row r="2007" spans="1:21" ht="14.1" customHeight="1">
      <c r="A2007" s="75">
        <v>2007</v>
      </c>
      <c r="B2007" s="72" t="s">
        <v>51</v>
      </c>
      <c r="C2007" s="539" t="s">
        <v>508</v>
      </c>
      <c r="D2007" s="415" t="s">
        <v>2596</v>
      </c>
      <c r="E2007" s="72" t="s">
        <v>2597</v>
      </c>
      <c r="F2007" s="300" t="s">
        <v>76</v>
      </c>
      <c r="G2007" s="72" t="s">
        <v>2220</v>
      </c>
      <c r="H2007" s="482" t="s">
        <v>138</v>
      </c>
      <c r="I2007" s="537">
        <v>26.4</v>
      </c>
      <c r="J2007" s="526"/>
      <c r="K2007" s="333">
        <f t="shared" si="98"/>
        <v>120</v>
      </c>
      <c r="L2007" s="534">
        <v>120</v>
      </c>
      <c r="M2007" s="534"/>
      <c r="N2007" s="247" t="e">
        <f>IF(L2007="nio",0,IF(L2007&gt;0,L2007*I2007/P2007,0))*VLOOKUP(B2007,'2-Kosten per locatie'!$A$14:$C$31,3,FALSE)</f>
        <v>#DIV/0!</v>
      </c>
      <c r="O2007" s="247">
        <f>IF(M2007&gt;0,M2007*I2007/Q2007,0)*VLOOKUP(B2007,'2-Kosten per locatie'!$A$14:$C$31,3,FALSE)</f>
        <v>0</v>
      </c>
      <c r="P2007" s="334">
        <f>IF(L2007="nio",0,IF(L2007&gt;0,VLOOKUP(F2007,'3-Productie normen'!A:O,VLOOKUP(L2007,'3-Productie normen'!$B$38:$C$48,2,FALSE),FALSE)))*J2007</f>
        <v>0</v>
      </c>
      <c r="Q2007" s="334">
        <f t="shared" si="99"/>
        <v>0</v>
      </c>
      <c r="R2007" s="335" t="str">
        <f>VLOOKUP(F2007,'3-Productie normen'!A:P,16,FALSE)</f>
        <v>B</v>
      </c>
      <c r="S2007" s="335"/>
      <c r="U2007" s="336">
        <f t="shared" si="100"/>
        <v>3168</v>
      </c>
    </row>
    <row r="2008" spans="1:21" ht="14.1" customHeight="1">
      <c r="A2008" s="75">
        <v>2008</v>
      </c>
      <c r="B2008" s="72" t="s">
        <v>51</v>
      </c>
      <c r="C2008" s="539" t="s">
        <v>508</v>
      </c>
      <c r="D2008" s="415" t="s">
        <v>2598</v>
      </c>
      <c r="E2008" s="72" t="s">
        <v>632</v>
      </c>
      <c r="F2008" s="300" t="s">
        <v>86</v>
      </c>
      <c r="G2008" s="72" t="s">
        <v>2438</v>
      </c>
      <c r="H2008" s="482" t="s">
        <v>196</v>
      </c>
      <c r="I2008" s="537">
        <v>73.290000000000006</v>
      </c>
      <c r="J2008" s="526"/>
      <c r="K2008" s="333">
        <f t="shared" si="98"/>
        <v>200</v>
      </c>
      <c r="L2008" s="534">
        <v>200</v>
      </c>
      <c r="M2008" s="534"/>
      <c r="N2008" s="247" t="e">
        <f>IF(L2008="nio",0,IF(L2008&gt;0,L2008*I2008/P2008,0))*VLOOKUP(B2008,'2-Kosten per locatie'!$A$14:$C$31,3,FALSE)</f>
        <v>#DIV/0!</v>
      </c>
      <c r="O2008" s="247">
        <f>IF(M2008&gt;0,M2008*I2008/Q2008,0)*VLOOKUP(B2008,'2-Kosten per locatie'!$A$14:$C$31,3,FALSE)</f>
        <v>0</v>
      </c>
      <c r="P2008" s="334">
        <f>IF(L2008="nio",0,IF(L2008&gt;0,VLOOKUP(F2008,'3-Productie normen'!A:O,VLOOKUP(L2008,'3-Productie normen'!$B$38:$C$48,2,FALSE),FALSE)))*J2008</f>
        <v>0</v>
      </c>
      <c r="Q2008" s="334">
        <f t="shared" si="99"/>
        <v>0</v>
      </c>
      <c r="R2008" s="335" t="str">
        <f>VLOOKUP(F2008,'3-Productie normen'!A:P,16,FALSE)</f>
        <v>V</v>
      </c>
      <c r="S2008" s="335"/>
      <c r="U2008" s="336">
        <f t="shared" si="100"/>
        <v>14658.000000000002</v>
      </c>
    </row>
    <row r="2009" spans="1:21" ht="14.1" customHeight="1">
      <c r="A2009" s="75">
        <v>2009</v>
      </c>
      <c r="B2009" s="72" t="s">
        <v>51</v>
      </c>
      <c r="C2009" s="539" t="s">
        <v>508</v>
      </c>
      <c r="D2009" s="415" t="s">
        <v>2599</v>
      </c>
      <c r="E2009" s="72" t="s">
        <v>2569</v>
      </c>
      <c r="F2009" s="300" t="s">
        <v>99</v>
      </c>
      <c r="G2009" s="72" t="s">
        <v>2220</v>
      </c>
      <c r="H2009" s="482" t="s">
        <v>138</v>
      </c>
      <c r="I2009" s="537">
        <v>6.42</v>
      </c>
      <c r="J2009" s="526"/>
      <c r="K2009" s="333">
        <f t="shared" si="98"/>
        <v>200</v>
      </c>
      <c r="L2009" s="534">
        <v>200</v>
      </c>
      <c r="M2009" s="534"/>
      <c r="N2009" s="247" t="e">
        <f>IF(L2009="nio",0,IF(L2009&gt;0,L2009*I2009/P2009,0))*VLOOKUP(B2009,'2-Kosten per locatie'!$A$14:$C$31,3,FALSE)</f>
        <v>#DIV/0!</v>
      </c>
      <c r="O2009" s="247">
        <f>IF(M2009&gt;0,M2009*I2009/Q2009,0)*VLOOKUP(B2009,'2-Kosten per locatie'!$A$14:$C$31,3,FALSE)</f>
        <v>0</v>
      </c>
      <c r="P2009" s="334">
        <f>IF(L2009="nio",0,IF(L2009&gt;0,VLOOKUP(F2009,'3-Productie normen'!A:O,VLOOKUP(L2009,'3-Productie normen'!$B$38:$C$48,2,FALSE),FALSE)))*J2009</f>
        <v>0</v>
      </c>
      <c r="Q2009" s="334">
        <f t="shared" si="99"/>
        <v>0</v>
      </c>
      <c r="R2009" s="335" t="str">
        <f>VLOOKUP(F2009,'3-Productie normen'!A:P,16,FALSE)</f>
        <v>B</v>
      </c>
      <c r="S2009" s="335"/>
      <c r="U2009" s="336">
        <f t="shared" si="100"/>
        <v>1284</v>
      </c>
    </row>
    <row r="2010" spans="1:21" ht="14.1" customHeight="1">
      <c r="A2010" s="75">
        <v>2010</v>
      </c>
      <c r="B2010" s="72" t="s">
        <v>51</v>
      </c>
      <c r="C2010" s="539" t="s">
        <v>508</v>
      </c>
      <c r="D2010" s="415" t="s">
        <v>2600</v>
      </c>
      <c r="E2010" s="72" t="s">
        <v>2514</v>
      </c>
      <c r="F2010" s="300" t="s">
        <v>86</v>
      </c>
      <c r="G2010" s="72" t="s">
        <v>2438</v>
      </c>
      <c r="H2010" s="482" t="s">
        <v>196</v>
      </c>
      <c r="I2010" s="537">
        <v>10.54</v>
      </c>
      <c r="J2010" s="526"/>
      <c r="K2010" s="333">
        <f t="shared" si="98"/>
        <v>200</v>
      </c>
      <c r="L2010" s="534">
        <v>200</v>
      </c>
      <c r="M2010" s="534"/>
      <c r="N2010" s="247" t="e">
        <f>IF(L2010="nio",0,IF(L2010&gt;0,L2010*I2010/P2010,0))*VLOOKUP(B2010,'2-Kosten per locatie'!$A$14:$C$31,3,FALSE)</f>
        <v>#DIV/0!</v>
      </c>
      <c r="O2010" s="247">
        <f>IF(M2010&gt;0,M2010*I2010/Q2010,0)*VLOOKUP(B2010,'2-Kosten per locatie'!$A$14:$C$31,3,FALSE)</f>
        <v>0</v>
      </c>
      <c r="P2010" s="334">
        <f>IF(L2010="nio",0,IF(L2010&gt;0,VLOOKUP(F2010,'3-Productie normen'!A:O,VLOOKUP(L2010,'3-Productie normen'!$B$38:$C$48,2,FALSE),FALSE)))*J2010</f>
        <v>0</v>
      </c>
      <c r="Q2010" s="334">
        <f t="shared" si="99"/>
        <v>0</v>
      </c>
      <c r="R2010" s="335" t="str">
        <f>VLOOKUP(F2010,'3-Productie normen'!A:P,16,FALSE)</f>
        <v>V</v>
      </c>
      <c r="S2010" s="335"/>
      <c r="U2010" s="336">
        <f t="shared" si="100"/>
        <v>2108</v>
      </c>
    </row>
    <row r="2011" spans="1:21" ht="14.1" customHeight="1">
      <c r="A2011" s="75">
        <v>2011</v>
      </c>
      <c r="B2011" s="72" t="s">
        <v>51</v>
      </c>
      <c r="C2011" s="539" t="s">
        <v>508</v>
      </c>
      <c r="D2011" s="415" t="s">
        <v>2601</v>
      </c>
      <c r="E2011" s="72" t="s">
        <v>2602</v>
      </c>
      <c r="F2011" s="300" t="s">
        <v>95</v>
      </c>
      <c r="G2011" s="72" t="s">
        <v>2240</v>
      </c>
      <c r="H2011" s="482" t="s">
        <v>187</v>
      </c>
      <c r="I2011" s="537">
        <v>2.5</v>
      </c>
      <c r="J2011" s="526"/>
      <c r="K2011" s="333">
        <f t="shared" si="98"/>
        <v>400</v>
      </c>
      <c r="L2011" s="534">
        <v>200</v>
      </c>
      <c r="M2011" s="534">
        <v>200</v>
      </c>
      <c r="N2011" s="247" t="e">
        <f>IF(L2011="nio",0,IF(L2011&gt;0,L2011*I2011/P2011,0))*VLOOKUP(B2011,'2-Kosten per locatie'!$A$14:$C$31,3,FALSE)</f>
        <v>#DIV/0!</v>
      </c>
      <c r="O2011" s="247" t="e">
        <f>IF(M2011&gt;0,M2011*I2011/Q2011,0)*VLOOKUP(B2011,'2-Kosten per locatie'!$A$14:$C$31,3,FALSE)</f>
        <v>#DIV/0!</v>
      </c>
      <c r="P2011" s="334">
        <f>IF(L2011="nio",0,IF(L2011&gt;0,VLOOKUP(F2011,'3-Productie normen'!A:O,VLOOKUP(L2011,'3-Productie normen'!$B$38:$C$48,2,FALSE),FALSE)))*J2011</f>
        <v>0</v>
      </c>
      <c r="Q2011" s="334">
        <f t="shared" si="99"/>
        <v>0</v>
      </c>
      <c r="R2011" s="335" t="str">
        <f>VLOOKUP(F2011,'3-Productie normen'!A:P,16,FALSE)</f>
        <v>S</v>
      </c>
      <c r="S2011" s="335"/>
      <c r="U2011" s="336">
        <f t="shared" si="100"/>
        <v>1000</v>
      </c>
    </row>
    <row r="2012" spans="1:21" ht="14.1" customHeight="1">
      <c r="A2012" s="75">
        <v>2012</v>
      </c>
      <c r="B2012" s="72" t="s">
        <v>51</v>
      </c>
      <c r="C2012" s="539" t="s">
        <v>508</v>
      </c>
      <c r="D2012" s="415" t="s">
        <v>2603</v>
      </c>
      <c r="E2012" s="72" t="s">
        <v>856</v>
      </c>
      <c r="F2012" s="300" t="s">
        <v>95</v>
      </c>
      <c r="G2012" s="72" t="s">
        <v>2240</v>
      </c>
      <c r="H2012" s="482" t="s">
        <v>187</v>
      </c>
      <c r="I2012" s="537">
        <v>2.5</v>
      </c>
      <c r="J2012" s="526"/>
      <c r="K2012" s="333">
        <f t="shared" si="98"/>
        <v>400</v>
      </c>
      <c r="L2012" s="534">
        <v>200</v>
      </c>
      <c r="M2012" s="534">
        <v>200</v>
      </c>
      <c r="N2012" s="247" t="e">
        <f>IF(L2012="nio",0,IF(L2012&gt;0,L2012*I2012/P2012,0))*VLOOKUP(B2012,'2-Kosten per locatie'!$A$14:$C$31,3,FALSE)</f>
        <v>#DIV/0!</v>
      </c>
      <c r="O2012" s="247" t="e">
        <f>IF(M2012&gt;0,M2012*I2012/Q2012,0)*VLOOKUP(B2012,'2-Kosten per locatie'!$A$14:$C$31,3,FALSE)</f>
        <v>#DIV/0!</v>
      </c>
      <c r="P2012" s="334">
        <f>IF(L2012="nio",0,IF(L2012&gt;0,VLOOKUP(F2012,'3-Productie normen'!A:O,VLOOKUP(L2012,'3-Productie normen'!$B$38:$C$48,2,FALSE),FALSE)))*J2012</f>
        <v>0</v>
      </c>
      <c r="Q2012" s="334">
        <f t="shared" si="99"/>
        <v>0</v>
      </c>
      <c r="R2012" s="335" t="str">
        <f>VLOOKUP(F2012,'3-Productie normen'!A:P,16,FALSE)</f>
        <v>S</v>
      </c>
      <c r="S2012" s="335"/>
      <c r="U2012" s="336">
        <f t="shared" si="100"/>
        <v>1000</v>
      </c>
    </row>
    <row r="2013" spans="1:21" ht="14.1" customHeight="1">
      <c r="A2013" s="75">
        <v>2013</v>
      </c>
      <c r="B2013" s="72" t="s">
        <v>51</v>
      </c>
      <c r="C2013" s="539" t="s">
        <v>508</v>
      </c>
      <c r="D2013" s="415" t="s">
        <v>2604</v>
      </c>
      <c r="E2013" s="72" t="s">
        <v>1975</v>
      </c>
      <c r="F2013" s="300" t="s">
        <v>95</v>
      </c>
      <c r="G2013" s="72" t="s">
        <v>2240</v>
      </c>
      <c r="H2013" s="482" t="s">
        <v>187</v>
      </c>
      <c r="I2013" s="537">
        <v>2.21</v>
      </c>
      <c r="J2013" s="526"/>
      <c r="K2013" s="333">
        <f t="shared" si="98"/>
        <v>400</v>
      </c>
      <c r="L2013" s="534">
        <v>200</v>
      </c>
      <c r="M2013" s="534">
        <v>200</v>
      </c>
      <c r="N2013" s="247" t="e">
        <f>IF(L2013="nio",0,IF(L2013&gt;0,L2013*I2013/P2013,0))*VLOOKUP(B2013,'2-Kosten per locatie'!$A$14:$C$31,3,FALSE)</f>
        <v>#DIV/0!</v>
      </c>
      <c r="O2013" s="247" t="e">
        <f>IF(M2013&gt;0,M2013*I2013/Q2013,0)*VLOOKUP(B2013,'2-Kosten per locatie'!$A$14:$C$31,3,FALSE)</f>
        <v>#DIV/0!</v>
      </c>
      <c r="P2013" s="334">
        <f>IF(L2013="nio",0,IF(L2013&gt;0,VLOOKUP(F2013,'3-Productie normen'!A:O,VLOOKUP(L2013,'3-Productie normen'!$B$38:$C$48,2,FALSE),FALSE)))*J2013</f>
        <v>0</v>
      </c>
      <c r="Q2013" s="334">
        <f t="shared" si="99"/>
        <v>0</v>
      </c>
      <c r="R2013" s="335" t="str">
        <f>VLOOKUP(F2013,'3-Productie normen'!A:P,16,FALSE)</f>
        <v>S</v>
      </c>
      <c r="S2013" s="335"/>
      <c r="U2013" s="336">
        <f t="shared" si="100"/>
        <v>884</v>
      </c>
    </row>
    <row r="2014" spans="1:21" ht="14.1" customHeight="1">
      <c r="A2014" s="75">
        <v>2014</v>
      </c>
      <c r="B2014" s="72" t="s">
        <v>51</v>
      </c>
      <c r="C2014" s="539" t="s">
        <v>508</v>
      </c>
      <c r="D2014" s="415" t="s">
        <v>2605</v>
      </c>
      <c r="E2014" s="72" t="s">
        <v>2606</v>
      </c>
      <c r="F2014" s="300" t="s">
        <v>76</v>
      </c>
      <c r="G2014" s="72" t="s">
        <v>2220</v>
      </c>
      <c r="H2014" s="482" t="s">
        <v>138</v>
      </c>
      <c r="I2014" s="537">
        <v>26.4</v>
      </c>
      <c r="J2014" s="526"/>
      <c r="K2014" s="333">
        <f t="shared" si="98"/>
        <v>120</v>
      </c>
      <c r="L2014" s="534">
        <v>120</v>
      </c>
      <c r="M2014" s="534"/>
      <c r="N2014" s="247" t="e">
        <f>IF(L2014="nio",0,IF(L2014&gt;0,L2014*I2014/P2014,0))*VLOOKUP(B2014,'2-Kosten per locatie'!$A$14:$C$31,3,FALSE)</f>
        <v>#DIV/0!</v>
      </c>
      <c r="O2014" s="247">
        <f>IF(M2014&gt;0,M2014*I2014/Q2014,0)*VLOOKUP(B2014,'2-Kosten per locatie'!$A$14:$C$31,3,FALSE)</f>
        <v>0</v>
      </c>
      <c r="P2014" s="334">
        <f>IF(L2014="nio",0,IF(L2014&gt;0,VLOOKUP(F2014,'3-Productie normen'!A:O,VLOOKUP(L2014,'3-Productie normen'!$B$38:$C$48,2,FALSE),FALSE)))*J2014</f>
        <v>0</v>
      </c>
      <c r="Q2014" s="334">
        <f t="shared" si="99"/>
        <v>0</v>
      </c>
      <c r="R2014" s="335" t="str">
        <f>VLOOKUP(F2014,'3-Productie normen'!A:P,16,FALSE)</f>
        <v>B</v>
      </c>
      <c r="S2014" s="335"/>
      <c r="U2014" s="336">
        <f t="shared" si="100"/>
        <v>3168</v>
      </c>
    </row>
    <row r="2015" spans="1:21" ht="14.1" customHeight="1">
      <c r="A2015" s="75">
        <v>2015</v>
      </c>
      <c r="B2015" s="72" t="s">
        <v>51</v>
      </c>
      <c r="C2015" s="539" t="s">
        <v>508</v>
      </c>
      <c r="D2015" s="415" t="s">
        <v>2607</v>
      </c>
      <c r="E2015" s="72" t="s">
        <v>2608</v>
      </c>
      <c r="F2015" s="300" t="s">
        <v>99</v>
      </c>
      <c r="G2015" s="72" t="s">
        <v>1369</v>
      </c>
      <c r="H2015" s="482" t="s">
        <v>237</v>
      </c>
      <c r="I2015" s="537">
        <v>16.649999999999999</v>
      </c>
      <c r="J2015" s="526"/>
      <c r="K2015" s="333">
        <f t="shared" si="98"/>
        <v>200</v>
      </c>
      <c r="L2015" s="534">
        <v>200</v>
      </c>
      <c r="M2015" s="534"/>
      <c r="N2015" s="247" t="e">
        <f>IF(L2015="nio",0,IF(L2015&gt;0,L2015*I2015/P2015,0))*VLOOKUP(B2015,'2-Kosten per locatie'!$A$14:$C$31,3,FALSE)</f>
        <v>#DIV/0!</v>
      </c>
      <c r="O2015" s="247">
        <f>IF(M2015&gt;0,M2015*I2015/Q2015,0)*VLOOKUP(B2015,'2-Kosten per locatie'!$A$14:$C$31,3,FALSE)</f>
        <v>0</v>
      </c>
      <c r="P2015" s="334">
        <f>IF(L2015="nio",0,IF(L2015&gt;0,VLOOKUP(F2015,'3-Productie normen'!A:O,VLOOKUP(L2015,'3-Productie normen'!$B$38:$C$48,2,FALSE),FALSE)))*J2015</f>
        <v>0</v>
      </c>
      <c r="Q2015" s="334">
        <f t="shared" si="99"/>
        <v>0</v>
      </c>
      <c r="R2015" s="335" t="str">
        <f>VLOOKUP(F2015,'3-Productie normen'!A:P,16,FALSE)</f>
        <v>B</v>
      </c>
      <c r="S2015" s="335"/>
      <c r="U2015" s="336">
        <f t="shared" si="100"/>
        <v>3329.9999999999995</v>
      </c>
    </row>
    <row r="2016" spans="1:21" ht="14.1" customHeight="1">
      <c r="A2016" s="75">
        <v>2016</v>
      </c>
      <c r="B2016" s="72" t="s">
        <v>51</v>
      </c>
      <c r="C2016" s="539" t="s">
        <v>508</v>
      </c>
      <c r="D2016" s="415" t="s">
        <v>2609</v>
      </c>
      <c r="E2016" s="72" t="s">
        <v>2470</v>
      </c>
      <c r="F2016" s="300" t="s">
        <v>86</v>
      </c>
      <c r="G2016" s="72" t="s">
        <v>2438</v>
      </c>
      <c r="H2016" s="482" t="s">
        <v>196</v>
      </c>
      <c r="I2016" s="537">
        <v>5.18</v>
      </c>
      <c r="J2016" s="526"/>
      <c r="K2016" s="333">
        <f t="shared" si="98"/>
        <v>200</v>
      </c>
      <c r="L2016" s="534">
        <v>200</v>
      </c>
      <c r="M2016" s="534"/>
      <c r="N2016" s="247" t="e">
        <f>IF(L2016="nio",0,IF(L2016&gt;0,L2016*I2016/P2016,0))*VLOOKUP(B2016,'2-Kosten per locatie'!$A$14:$C$31,3,FALSE)</f>
        <v>#DIV/0!</v>
      </c>
      <c r="O2016" s="247">
        <f>IF(M2016&gt;0,M2016*I2016/Q2016,0)*VLOOKUP(B2016,'2-Kosten per locatie'!$A$14:$C$31,3,FALSE)</f>
        <v>0</v>
      </c>
      <c r="P2016" s="334">
        <f>IF(L2016="nio",0,IF(L2016&gt;0,VLOOKUP(F2016,'3-Productie normen'!A:O,VLOOKUP(L2016,'3-Productie normen'!$B$38:$C$48,2,FALSE),FALSE)))*J2016</f>
        <v>0</v>
      </c>
      <c r="Q2016" s="334">
        <f t="shared" si="99"/>
        <v>0</v>
      </c>
      <c r="R2016" s="335" t="str">
        <f>VLOOKUP(F2016,'3-Productie normen'!A:P,16,FALSE)</f>
        <v>V</v>
      </c>
      <c r="S2016" s="335"/>
      <c r="U2016" s="336">
        <f t="shared" si="100"/>
        <v>1036</v>
      </c>
    </row>
    <row r="2017" spans="1:21" ht="14.1" customHeight="1">
      <c r="A2017" s="75">
        <v>2017</v>
      </c>
      <c r="B2017" s="72" t="s">
        <v>51</v>
      </c>
      <c r="C2017" s="539" t="s">
        <v>508</v>
      </c>
      <c r="D2017" s="415" t="s">
        <v>2610</v>
      </c>
      <c r="E2017" s="72" t="s">
        <v>680</v>
      </c>
      <c r="F2017" s="300" t="s">
        <v>92</v>
      </c>
      <c r="G2017" s="72" t="s">
        <v>2438</v>
      </c>
      <c r="H2017" s="482" t="s">
        <v>196</v>
      </c>
      <c r="I2017" s="537">
        <v>5</v>
      </c>
      <c r="J2017" s="526"/>
      <c r="K2017" s="333">
        <f t="shared" si="98"/>
        <v>40</v>
      </c>
      <c r="L2017" s="534">
        <v>40</v>
      </c>
      <c r="M2017" s="534"/>
      <c r="N2017" s="247" t="e">
        <f>IF(L2017="nio",0,IF(L2017&gt;0,L2017*I2017/P2017,0))*VLOOKUP(B2017,'2-Kosten per locatie'!$A$14:$C$31,3,FALSE)</f>
        <v>#DIV/0!</v>
      </c>
      <c r="O2017" s="247">
        <f>IF(M2017&gt;0,M2017*I2017/Q2017,0)*VLOOKUP(B2017,'2-Kosten per locatie'!$A$14:$C$31,3,FALSE)</f>
        <v>0</v>
      </c>
      <c r="P2017" s="334">
        <f>IF(L2017="nio",0,IF(L2017&gt;0,VLOOKUP(F2017,'3-Productie normen'!A:O,VLOOKUP(L2017,'3-Productie normen'!$B$38:$C$48,2,FALSE),FALSE)))*J2017</f>
        <v>0</v>
      </c>
      <c r="Q2017" s="334">
        <f t="shared" si="99"/>
        <v>0</v>
      </c>
      <c r="R2017" s="335" t="str">
        <f>VLOOKUP(F2017,'3-Productie normen'!A:P,16,FALSE)</f>
        <v>V</v>
      </c>
      <c r="S2017" s="335"/>
      <c r="U2017" s="336">
        <f t="shared" si="100"/>
        <v>200</v>
      </c>
    </row>
    <row r="2018" spans="1:21" ht="14.1" customHeight="1">
      <c r="A2018" s="75">
        <v>2018</v>
      </c>
      <c r="B2018" s="72" t="s">
        <v>51</v>
      </c>
      <c r="C2018" s="539" t="s">
        <v>508</v>
      </c>
      <c r="D2018" s="415" t="s">
        <v>2611</v>
      </c>
      <c r="E2018" s="72" t="s">
        <v>2612</v>
      </c>
      <c r="F2018" s="300" t="s">
        <v>76</v>
      </c>
      <c r="G2018" s="72" t="s">
        <v>2220</v>
      </c>
      <c r="H2018" s="482" t="s">
        <v>138</v>
      </c>
      <c r="I2018" s="537">
        <v>43.83</v>
      </c>
      <c r="J2018" s="526"/>
      <c r="K2018" s="333">
        <f t="shared" si="98"/>
        <v>120</v>
      </c>
      <c r="L2018" s="534">
        <v>120</v>
      </c>
      <c r="M2018" s="534"/>
      <c r="N2018" s="247" t="e">
        <f>IF(L2018="nio",0,IF(L2018&gt;0,L2018*I2018/P2018,0))*VLOOKUP(B2018,'2-Kosten per locatie'!$A$14:$C$31,3,FALSE)</f>
        <v>#DIV/0!</v>
      </c>
      <c r="O2018" s="247">
        <f>IF(M2018&gt;0,M2018*I2018/Q2018,0)*VLOOKUP(B2018,'2-Kosten per locatie'!$A$14:$C$31,3,FALSE)</f>
        <v>0</v>
      </c>
      <c r="P2018" s="334">
        <f>IF(L2018="nio",0,IF(L2018&gt;0,VLOOKUP(F2018,'3-Productie normen'!A:O,VLOOKUP(L2018,'3-Productie normen'!$B$38:$C$48,2,FALSE),FALSE)))*J2018</f>
        <v>0</v>
      </c>
      <c r="Q2018" s="334">
        <f t="shared" si="99"/>
        <v>0</v>
      </c>
      <c r="R2018" s="335" t="str">
        <f>VLOOKUP(F2018,'3-Productie normen'!A:P,16,FALSE)</f>
        <v>B</v>
      </c>
      <c r="S2018" s="335"/>
      <c r="U2018" s="336">
        <f t="shared" si="100"/>
        <v>5259.5999999999995</v>
      </c>
    </row>
    <row r="2019" spans="1:21" ht="14.1" customHeight="1">
      <c r="A2019" s="75">
        <v>2019</v>
      </c>
      <c r="B2019" s="72" t="s">
        <v>51</v>
      </c>
      <c r="C2019" s="539" t="s">
        <v>508</v>
      </c>
      <c r="D2019" s="415" t="s">
        <v>2613</v>
      </c>
      <c r="E2019" s="72" t="s">
        <v>1970</v>
      </c>
      <c r="F2019" s="300" t="s">
        <v>100</v>
      </c>
      <c r="G2019" s="72" t="s">
        <v>2240</v>
      </c>
      <c r="H2019" s="482" t="s">
        <v>196</v>
      </c>
      <c r="I2019" s="537">
        <v>2.34</v>
      </c>
      <c r="J2019" s="526"/>
      <c r="K2019" s="333">
        <f t="shared" si="98"/>
        <v>0</v>
      </c>
      <c r="L2019" s="534" t="s">
        <v>147</v>
      </c>
      <c r="M2019" s="534"/>
      <c r="N2019" s="247">
        <f>IF(L2019="nio",0,IF(L2019&gt;0,L2019*I2019/P2019,0))*VLOOKUP(B2019,'2-Kosten per locatie'!$A$14:$C$31,3,FALSE)</f>
        <v>0</v>
      </c>
      <c r="O2019" s="247">
        <f>IF(M2019&gt;0,M2019*I2019/Q2019,0)*VLOOKUP(B2019,'2-Kosten per locatie'!$A$14:$C$31,3,FALSE)</f>
        <v>0</v>
      </c>
      <c r="P2019" s="334">
        <f>IF(L2019="nio",0,IF(L2019&gt;0,VLOOKUP(F2019,'3-Productie normen'!A:O,VLOOKUP(L2019,'3-Productie normen'!$B$38:$C$48,2,FALSE),FALSE)))*J2019</f>
        <v>0</v>
      </c>
      <c r="Q2019" s="334">
        <f t="shared" si="99"/>
        <v>0</v>
      </c>
      <c r="R2019" s="335" t="str">
        <f>VLOOKUP(F2019,'3-Productie normen'!A:P,16,FALSE)</f>
        <v>nvt</v>
      </c>
      <c r="S2019" s="335"/>
      <c r="U2019" s="336">
        <f t="shared" si="100"/>
        <v>0</v>
      </c>
    </row>
    <row r="2020" spans="1:21" ht="14.1" customHeight="1">
      <c r="A2020" s="75">
        <v>2020</v>
      </c>
      <c r="B2020" s="72" t="s">
        <v>51</v>
      </c>
      <c r="C2020" s="539" t="s">
        <v>508</v>
      </c>
      <c r="D2020" s="415" t="s">
        <v>2614</v>
      </c>
      <c r="E2020" s="72" t="s">
        <v>2608</v>
      </c>
      <c r="F2020" s="300" t="s">
        <v>99</v>
      </c>
      <c r="G2020" s="72" t="s">
        <v>1369</v>
      </c>
      <c r="H2020" s="482" t="s">
        <v>237</v>
      </c>
      <c r="I2020" s="537">
        <v>16.66</v>
      </c>
      <c r="J2020" s="526"/>
      <c r="K2020" s="333">
        <f t="shared" si="98"/>
        <v>200</v>
      </c>
      <c r="L2020" s="534">
        <v>200</v>
      </c>
      <c r="M2020" s="534"/>
      <c r="N2020" s="247" t="e">
        <f>IF(L2020="nio",0,IF(L2020&gt;0,L2020*I2020/P2020,0))*VLOOKUP(B2020,'2-Kosten per locatie'!$A$14:$C$31,3,FALSE)</f>
        <v>#DIV/0!</v>
      </c>
      <c r="O2020" s="247">
        <f>IF(M2020&gt;0,M2020*I2020/Q2020,0)*VLOOKUP(B2020,'2-Kosten per locatie'!$A$14:$C$31,3,FALSE)</f>
        <v>0</v>
      </c>
      <c r="P2020" s="334">
        <f>IF(L2020="nio",0,IF(L2020&gt;0,VLOOKUP(F2020,'3-Productie normen'!A:O,VLOOKUP(L2020,'3-Productie normen'!$B$38:$C$48,2,FALSE),FALSE)))*J2020</f>
        <v>0</v>
      </c>
      <c r="Q2020" s="334">
        <f t="shared" si="99"/>
        <v>0</v>
      </c>
      <c r="R2020" s="335" t="str">
        <f>VLOOKUP(F2020,'3-Productie normen'!A:P,16,FALSE)</f>
        <v>B</v>
      </c>
      <c r="S2020" s="335"/>
      <c r="U2020" s="336">
        <f t="shared" si="100"/>
        <v>3332</v>
      </c>
    </row>
    <row r="2021" spans="1:21" ht="14.1" customHeight="1">
      <c r="A2021" s="75">
        <v>2021</v>
      </c>
      <c r="B2021" s="72" t="s">
        <v>51</v>
      </c>
      <c r="C2021" s="539" t="s">
        <v>508</v>
      </c>
      <c r="D2021" s="415" t="s">
        <v>2615</v>
      </c>
      <c r="E2021" s="72" t="s">
        <v>632</v>
      </c>
      <c r="F2021" s="300" t="s">
        <v>86</v>
      </c>
      <c r="G2021" s="72" t="s">
        <v>2438</v>
      </c>
      <c r="H2021" s="482" t="s">
        <v>196</v>
      </c>
      <c r="I2021" s="537">
        <v>16.7</v>
      </c>
      <c r="J2021" s="526"/>
      <c r="K2021" s="333">
        <f t="shared" si="98"/>
        <v>200</v>
      </c>
      <c r="L2021" s="534">
        <v>200</v>
      </c>
      <c r="M2021" s="534"/>
      <c r="N2021" s="247" t="e">
        <f>IF(L2021="nio",0,IF(L2021&gt;0,L2021*I2021/P2021,0))*VLOOKUP(B2021,'2-Kosten per locatie'!$A$14:$C$31,3,FALSE)</f>
        <v>#DIV/0!</v>
      </c>
      <c r="O2021" s="247">
        <f>IF(M2021&gt;0,M2021*I2021/Q2021,0)*VLOOKUP(B2021,'2-Kosten per locatie'!$A$14:$C$31,3,FALSE)</f>
        <v>0</v>
      </c>
      <c r="P2021" s="334">
        <f>IF(L2021="nio",0,IF(L2021&gt;0,VLOOKUP(F2021,'3-Productie normen'!A:O,VLOOKUP(L2021,'3-Productie normen'!$B$38:$C$48,2,FALSE),FALSE)))*J2021</f>
        <v>0</v>
      </c>
      <c r="Q2021" s="334">
        <f t="shared" si="99"/>
        <v>0</v>
      </c>
      <c r="R2021" s="335" t="str">
        <f>VLOOKUP(F2021,'3-Productie normen'!A:P,16,FALSE)</f>
        <v>V</v>
      </c>
      <c r="S2021" s="335"/>
      <c r="U2021" s="336">
        <f t="shared" si="100"/>
        <v>3340</v>
      </c>
    </row>
    <row r="2022" spans="1:21" ht="14.1" customHeight="1">
      <c r="A2022" s="75">
        <v>2022</v>
      </c>
      <c r="B2022" s="72" t="s">
        <v>51</v>
      </c>
      <c r="C2022" s="539" t="s">
        <v>508</v>
      </c>
      <c r="D2022" s="415" t="s">
        <v>2616</v>
      </c>
      <c r="E2022" s="72" t="s">
        <v>2617</v>
      </c>
      <c r="F2022" s="300" t="s">
        <v>76</v>
      </c>
      <c r="G2022" s="72" t="s">
        <v>2220</v>
      </c>
      <c r="H2022" s="482" t="s">
        <v>138</v>
      </c>
      <c r="I2022" s="537">
        <v>91.93</v>
      </c>
      <c r="J2022" s="526"/>
      <c r="K2022" s="333">
        <f t="shared" si="98"/>
        <v>120</v>
      </c>
      <c r="L2022" s="534">
        <v>120</v>
      </c>
      <c r="M2022" s="534"/>
      <c r="N2022" s="247" t="e">
        <f>IF(L2022="nio",0,IF(L2022&gt;0,L2022*I2022/P2022,0))*VLOOKUP(B2022,'2-Kosten per locatie'!$A$14:$C$31,3,FALSE)</f>
        <v>#DIV/0!</v>
      </c>
      <c r="O2022" s="247">
        <f>IF(M2022&gt;0,M2022*I2022/Q2022,0)*VLOOKUP(B2022,'2-Kosten per locatie'!$A$14:$C$31,3,FALSE)</f>
        <v>0</v>
      </c>
      <c r="P2022" s="334">
        <f>IF(L2022="nio",0,IF(L2022&gt;0,VLOOKUP(F2022,'3-Productie normen'!A:O,VLOOKUP(L2022,'3-Productie normen'!$B$38:$C$48,2,FALSE),FALSE)))*J2022</f>
        <v>0</v>
      </c>
      <c r="Q2022" s="334">
        <f t="shared" si="99"/>
        <v>0</v>
      </c>
      <c r="R2022" s="335" t="str">
        <f>VLOOKUP(F2022,'3-Productie normen'!A:P,16,FALSE)</f>
        <v>B</v>
      </c>
      <c r="S2022" s="335"/>
      <c r="U2022" s="336">
        <f t="shared" si="100"/>
        <v>11031.6</v>
      </c>
    </row>
    <row r="2023" spans="1:21" ht="14.1" customHeight="1">
      <c r="A2023" s="75">
        <v>2023</v>
      </c>
      <c r="B2023" s="72" t="s">
        <v>51</v>
      </c>
      <c r="C2023" s="539" t="s">
        <v>508</v>
      </c>
      <c r="D2023" s="415" t="s">
        <v>2618</v>
      </c>
      <c r="E2023" s="72" t="s">
        <v>2544</v>
      </c>
      <c r="F2023" s="300" t="s">
        <v>76</v>
      </c>
      <c r="G2023" s="72" t="s">
        <v>2220</v>
      </c>
      <c r="H2023" s="482" t="s">
        <v>138</v>
      </c>
      <c r="I2023" s="537">
        <v>3.6</v>
      </c>
      <c r="J2023" s="526"/>
      <c r="K2023" s="333">
        <f t="shared" si="98"/>
        <v>120</v>
      </c>
      <c r="L2023" s="534">
        <v>120</v>
      </c>
      <c r="M2023" s="534"/>
      <c r="N2023" s="247" t="e">
        <f>IF(L2023="nio",0,IF(L2023&gt;0,L2023*I2023/P2023,0))*VLOOKUP(B2023,'2-Kosten per locatie'!$A$14:$C$31,3,FALSE)</f>
        <v>#DIV/0!</v>
      </c>
      <c r="O2023" s="247">
        <f>IF(M2023&gt;0,M2023*I2023/Q2023,0)*VLOOKUP(B2023,'2-Kosten per locatie'!$A$14:$C$31,3,FALSE)</f>
        <v>0</v>
      </c>
      <c r="P2023" s="334">
        <f>IF(L2023="nio",0,IF(L2023&gt;0,VLOOKUP(F2023,'3-Productie normen'!A:O,VLOOKUP(L2023,'3-Productie normen'!$B$38:$C$48,2,FALSE),FALSE)))*J2023</f>
        <v>0</v>
      </c>
      <c r="Q2023" s="334">
        <f t="shared" si="99"/>
        <v>0</v>
      </c>
      <c r="R2023" s="335" t="str">
        <f>VLOOKUP(F2023,'3-Productie normen'!A:P,16,FALSE)</f>
        <v>B</v>
      </c>
      <c r="S2023" s="335"/>
      <c r="U2023" s="336">
        <f t="shared" si="100"/>
        <v>432</v>
      </c>
    </row>
    <row r="2024" spans="1:21" ht="14.1" customHeight="1">
      <c r="A2024" s="75">
        <v>2024</v>
      </c>
      <c r="B2024" s="72" t="s">
        <v>51</v>
      </c>
      <c r="C2024" s="539" t="s">
        <v>508</v>
      </c>
      <c r="D2024" s="415" t="s">
        <v>2619</v>
      </c>
      <c r="E2024" s="72" t="s">
        <v>2620</v>
      </c>
      <c r="F2024" s="72" t="s">
        <v>89</v>
      </c>
      <c r="G2024" s="72" t="s">
        <v>2220</v>
      </c>
      <c r="H2024" s="482" t="s">
        <v>138</v>
      </c>
      <c r="I2024" s="537">
        <v>24.94</v>
      </c>
      <c r="J2024" s="526"/>
      <c r="K2024" s="333">
        <f t="shared" si="98"/>
        <v>200</v>
      </c>
      <c r="L2024" s="534">
        <v>200</v>
      </c>
      <c r="M2024" s="534"/>
      <c r="N2024" s="247" t="e">
        <f>IF(L2024="nio",0,IF(L2024&gt;0,L2024*I2024/P2024,0))*VLOOKUP(B2024,'2-Kosten per locatie'!$A$14:$C$31,3,FALSE)</f>
        <v>#DIV/0!</v>
      </c>
      <c r="O2024" s="247">
        <f>IF(M2024&gt;0,M2024*I2024/Q2024,0)*VLOOKUP(B2024,'2-Kosten per locatie'!$A$14:$C$31,3,FALSE)</f>
        <v>0</v>
      </c>
      <c r="P2024" s="334">
        <f>IF(L2024="nio",0,IF(L2024&gt;0,VLOOKUP(F2024,'3-Productie normen'!A:O,VLOOKUP(L2024,'3-Productie normen'!$B$38:$C$48,2,FALSE),FALSE)))*J2024</f>
        <v>0</v>
      </c>
      <c r="Q2024" s="334">
        <f t="shared" si="99"/>
        <v>0</v>
      </c>
      <c r="R2024" s="335" t="str">
        <f>VLOOKUP(F2024,'3-Productie normen'!A:P,16,FALSE)</f>
        <v>L</v>
      </c>
      <c r="S2024" s="335"/>
      <c r="U2024" s="336">
        <f t="shared" si="100"/>
        <v>4988</v>
      </c>
    </row>
    <row r="2025" spans="1:21" ht="14.1" customHeight="1">
      <c r="A2025" s="75">
        <v>2025</v>
      </c>
      <c r="B2025" s="72" t="s">
        <v>51</v>
      </c>
      <c r="C2025" s="539" t="s">
        <v>508</v>
      </c>
      <c r="D2025" s="415" t="s">
        <v>2621</v>
      </c>
      <c r="E2025" s="72" t="s">
        <v>2470</v>
      </c>
      <c r="F2025" s="300" t="s">
        <v>86</v>
      </c>
      <c r="G2025" s="72" t="s">
        <v>2438</v>
      </c>
      <c r="H2025" s="482" t="s">
        <v>196</v>
      </c>
      <c r="I2025" s="537">
        <v>7.8</v>
      </c>
      <c r="J2025" s="526"/>
      <c r="K2025" s="333">
        <f t="shared" si="98"/>
        <v>200</v>
      </c>
      <c r="L2025" s="534">
        <v>200</v>
      </c>
      <c r="M2025" s="534"/>
      <c r="N2025" s="247" t="e">
        <f>IF(L2025="nio",0,IF(L2025&gt;0,L2025*I2025/P2025,0))*VLOOKUP(B2025,'2-Kosten per locatie'!$A$14:$C$31,3,FALSE)</f>
        <v>#DIV/0!</v>
      </c>
      <c r="O2025" s="247">
        <f>IF(M2025&gt;0,M2025*I2025/Q2025,0)*VLOOKUP(B2025,'2-Kosten per locatie'!$A$14:$C$31,3,FALSE)</f>
        <v>0</v>
      </c>
      <c r="P2025" s="334">
        <f>IF(L2025="nio",0,IF(L2025&gt;0,VLOOKUP(F2025,'3-Productie normen'!A:O,VLOOKUP(L2025,'3-Productie normen'!$B$38:$C$48,2,FALSE),FALSE)))*J2025</f>
        <v>0</v>
      </c>
      <c r="Q2025" s="334">
        <f t="shared" si="99"/>
        <v>0</v>
      </c>
      <c r="R2025" s="335" t="str">
        <f>VLOOKUP(F2025,'3-Productie normen'!A:P,16,FALSE)</f>
        <v>V</v>
      </c>
      <c r="S2025" s="335"/>
      <c r="U2025" s="336">
        <f t="shared" si="100"/>
        <v>1560</v>
      </c>
    </row>
    <row r="2026" spans="1:21" ht="14.1" customHeight="1">
      <c r="A2026" s="75">
        <v>2026</v>
      </c>
      <c r="B2026" s="72" t="s">
        <v>51</v>
      </c>
      <c r="C2026" s="539" t="s">
        <v>508</v>
      </c>
      <c r="D2026" s="415" t="s">
        <v>2622</v>
      </c>
      <c r="E2026" s="72" t="s">
        <v>2617</v>
      </c>
      <c r="F2026" s="300" t="s">
        <v>76</v>
      </c>
      <c r="G2026" s="72" t="s">
        <v>2220</v>
      </c>
      <c r="H2026" s="482" t="s">
        <v>138</v>
      </c>
      <c r="I2026" s="537">
        <v>64.459999999999994</v>
      </c>
      <c r="J2026" s="526"/>
      <c r="K2026" s="333">
        <f t="shared" si="98"/>
        <v>120</v>
      </c>
      <c r="L2026" s="534">
        <v>120</v>
      </c>
      <c r="M2026" s="534"/>
      <c r="N2026" s="247" t="e">
        <f>IF(L2026="nio",0,IF(L2026&gt;0,L2026*I2026/P2026,0))*VLOOKUP(B2026,'2-Kosten per locatie'!$A$14:$C$31,3,FALSE)</f>
        <v>#DIV/0!</v>
      </c>
      <c r="O2026" s="247">
        <f>IF(M2026&gt;0,M2026*I2026/Q2026,0)*VLOOKUP(B2026,'2-Kosten per locatie'!$A$14:$C$31,3,FALSE)</f>
        <v>0</v>
      </c>
      <c r="P2026" s="334">
        <f>IF(L2026="nio",0,IF(L2026&gt;0,VLOOKUP(F2026,'3-Productie normen'!A:O,VLOOKUP(L2026,'3-Productie normen'!$B$38:$C$48,2,FALSE),FALSE)))*J2026</f>
        <v>0</v>
      </c>
      <c r="Q2026" s="334">
        <f t="shared" si="99"/>
        <v>0</v>
      </c>
      <c r="R2026" s="335" t="str">
        <f>VLOOKUP(F2026,'3-Productie normen'!A:P,16,FALSE)</f>
        <v>B</v>
      </c>
      <c r="S2026" s="335"/>
      <c r="U2026" s="336">
        <f t="shared" si="100"/>
        <v>7735.1999999999989</v>
      </c>
    </row>
    <row r="2027" spans="1:21" ht="14.1" customHeight="1">
      <c r="A2027" s="75">
        <v>2027</v>
      </c>
      <c r="B2027" s="72" t="s">
        <v>51</v>
      </c>
      <c r="C2027" s="539" t="s">
        <v>508</v>
      </c>
      <c r="D2027" s="415" t="s">
        <v>2623</v>
      </c>
      <c r="E2027" s="72" t="s">
        <v>2544</v>
      </c>
      <c r="F2027" s="300" t="s">
        <v>76</v>
      </c>
      <c r="G2027" s="72" t="s">
        <v>2220</v>
      </c>
      <c r="H2027" s="482" t="s">
        <v>138</v>
      </c>
      <c r="I2027" s="537">
        <v>3.57</v>
      </c>
      <c r="J2027" s="526"/>
      <c r="K2027" s="333">
        <f t="shared" si="98"/>
        <v>120</v>
      </c>
      <c r="L2027" s="534">
        <v>120</v>
      </c>
      <c r="M2027" s="534"/>
      <c r="N2027" s="247" t="e">
        <f>IF(L2027="nio",0,IF(L2027&gt;0,L2027*I2027/P2027,0))*VLOOKUP(B2027,'2-Kosten per locatie'!$A$14:$C$31,3,FALSE)</f>
        <v>#DIV/0!</v>
      </c>
      <c r="O2027" s="247">
        <f>IF(M2027&gt;0,M2027*I2027/Q2027,0)*VLOOKUP(B2027,'2-Kosten per locatie'!$A$14:$C$31,3,FALSE)</f>
        <v>0</v>
      </c>
      <c r="P2027" s="334">
        <f>IF(L2027="nio",0,IF(L2027&gt;0,VLOOKUP(F2027,'3-Productie normen'!A:O,VLOOKUP(L2027,'3-Productie normen'!$B$38:$C$48,2,FALSE),FALSE)))*J2027</f>
        <v>0</v>
      </c>
      <c r="Q2027" s="334">
        <f t="shared" si="99"/>
        <v>0</v>
      </c>
      <c r="R2027" s="335" t="str">
        <f>VLOOKUP(F2027,'3-Productie normen'!A:P,16,FALSE)</f>
        <v>B</v>
      </c>
      <c r="S2027" s="335"/>
      <c r="U2027" s="336">
        <f t="shared" si="100"/>
        <v>428.4</v>
      </c>
    </row>
    <row r="2028" spans="1:21" ht="14.1" customHeight="1">
      <c r="A2028" s="75">
        <v>2028</v>
      </c>
      <c r="B2028" s="72" t="s">
        <v>51</v>
      </c>
      <c r="C2028" s="539" t="s">
        <v>508</v>
      </c>
      <c r="D2028" s="415" t="s">
        <v>2624</v>
      </c>
      <c r="E2028" s="72" t="s">
        <v>2625</v>
      </c>
      <c r="F2028" s="72" t="s">
        <v>89</v>
      </c>
      <c r="G2028" s="72" t="s">
        <v>1369</v>
      </c>
      <c r="H2028" s="482" t="s">
        <v>237</v>
      </c>
      <c r="I2028" s="537">
        <v>24.37</v>
      </c>
      <c r="J2028" s="526"/>
      <c r="K2028" s="333">
        <f t="shared" si="98"/>
        <v>200</v>
      </c>
      <c r="L2028" s="534">
        <v>200</v>
      </c>
      <c r="M2028" s="534"/>
      <c r="N2028" s="247" t="e">
        <f>IF(L2028="nio",0,IF(L2028&gt;0,L2028*I2028/P2028,0))*VLOOKUP(B2028,'2-Kosten per locatie'!$A$14:$C$31,3,FALSE)</f>
        <v>#DIV/0!</v>
      </c>
      <c r="O2028" s="247">
        <f>IF(M2028&gt;0,M2028*I2028/Q2028,0)*VLOOKUP(B2028,'2-Kosten per locatie'!$A$14:$C$31,3,FALSE)</f>
        <v>0</v>
      </c>
      <c r="P2028" s="334">
        <f>IF(L2028="nio",0,IF(L2028&gt;0,VLOOKUP(F2028,'3-Productie normen'!A:O,VLOOKUP(L2028,'3-Productie normen'!$B$38:$C$48,2,FALSE),FALSE)))*J2028</f>
        <v>0</v>
      </c>
      <c r="Q2028" s="334">
        <f t="shared" si="99"/>
        <v>0</v>
      </c>
      <c r="R2028" s="335" t="str">
        <f>VLOOKUP(F2028,'3-Productie normen'!A:P,16,FALSE)</f>
        <v>L</v>
      </c>
      <c r="S2028" s="335"/>
      <c r="U2028" s="336">
        <f t="shared" si="100"/>
        <v>4874</v>
      </c>
    </row>
    <row r="2029" spans="1:21" ht="14.1" customHeight="1">
      <c r="A2029" s="75">
        <v>2029</v>
      </c>
      <c r="B2029" s="72" t="s">
        <v>51</v>
      </c>
      <c r="C2029" s="539" t="s">
        <v>508</v>
      </c>
      <c r="D2029" s="415" t="s">
        <v>2626</v>
      </c>
      <c r="E2029" s="72" t="s">
        <v>632</v>
      </c>
      <c r="F2029" s="300" t="s">
        <v>86</v>
      </c>
      <c r="G2029" s="72" t="s">
        <v>2438</v>
      </c>
      <c r="H2029" s="482" t="s">
        <v>196</v>
      </c>
      <c r="I2029" s="537">
        <v>15.76</v>
      </c>
      <c r="J2029" s="526"/>
      <c r="K2029" s="333">
        <f t="shared" si="98"/>
        <v>200</v>
      </c>
      <c r="L2029" s="534">
        <v>200</v>
      </c>
      <c r="M2029" s="534"/>
      <c r="N2029" s="247" t="e">
        <f>IF(L2029="nio",0,IF(L2029&gt;0,L2029*I2029/P2029,0))*VLOOKUP(B2029,'2-Kosten per locatie'!$A$14:$C$31,3,FALSE)</f>
        <v>#DIV/0!</v>
      </c>
      <c r="O2029" s="247">
        <f>IF(M2029&gt;0,M2029*I2029/Q2029,0)*VLOOKUP(B2029,'2-Kosten per locatie'!$A$14:$C$31,3,FALSE)</f>
        <v>0</v>
      </c>
      <c r="P2029" s="334">
        <f>IF(L2029="nio",0,IF(L2029&gt;0,VLOOKUP(F2029,'3-Productie normen'!A:O,VLOOKUP(L2029,'3-Productie normen'!$B$38:$C$48,2,FALSE),FALSE)))*J2029</f>
        <v>0</v>
      </c>
      <c r="Q2029" s="334">
        <f t="shared" si="99"/>
        <v>0</v>
      </c>
      <c r="R2029" s="335" t="str">
        <f>VLOOKUP(F2029,'3-Productie normen'!A:P,16,FALSE)</f>
        <v>V</v>
      </c>
      <c r="S2029" s="335"/>
      <c r="U2029" s="336">
        <f t="shared" si="100"/>
        <v>3152</v>
      </c>
    </row>
    <row r="2030" spans="1:21" ht="14.1" customHeight="1">
      <c r="A2030" s="75">
        <v>2030</v>
      </c>
      <c r="B2030" s="72" t="s">
        <v>51</v>
      </c>
      <c r="C2030" s="539" t="s">
        <v>508</v>
      </c>
      <c r="D2030" s="415" t="s">
        <v>2627</v>
      </c>
      <c r="E2030" s="72" t="s">
        <v>2514</v>
      </c>
      <c r="F2030" s="300" t="s">
        <v>86</v>
      </c>
      <c r="G2030" s="72" t="s">
        <v>2438</v>
      </c>
      <c r="H2030" s="482" t="s">
        <v>196</v>
      </c>
      <c r="I2030" s="537">
        <v>9.23</v>
      </c>
      <c r="J2030" s="526"/>
      <c r="K2030" s="333">
        <f t="shared" si="98"/>
        <v>200</v>
      </c>
      <c r="L2030" s="534">
        <v>200</v>
      </c>
      <c r="M2030" s="534"/>
      <c r="N2030" s="247" t="e">
        <f>IF(L2030="nio",0,IF(L2030&gt;0,L2030*I2030/P2030,0))*VLOOKUP(B2030,'2-Kosten per locatie'!$A$14:$C$31,3,FALSE)</f>
        <v>#DIV/0!</v>
      </c>
      <c r="O2030" s="247">
        <f>IF(M2030&gt;0,M2030*I2030/Q2030,0)*VLOOKUP(B2030,'2-Kosten per locatie'!$A$14:$C$31,3,FALSE)</f>
        <v>0</v>
      </c>
      <c r="P2030" s="334">
        <f>IF(L2030="nio",0,IF(L2030&gt;0,VLOOKUP(F2030,'3-Productie normen'!A:O,VLOOKUP(L2030,'3-Productie normen'!$B$38:$C$48,2,FALSE),FALSE)))*J2030</f>
        <v>0</v>
      </c>
      <c r="Q2030" s="334">
        <f t="shared" si="99"/>
        <v>0</v>
      </c>
      <c r="R2030" s="335" t="str">
        <f>VLOOKUP(F2030,'3-Productie normen'!A:P,16,FALSE)</f>
        <v>V</v>
      </c>
      <c r="S2030" s="335"/>
      <c r="U2030" s="336">
        <f t="shared" si="100"/>
        <v>1846</v>
      </c>
    </row>
    <row r="2031" spans="1:21" ht="14.1" customHeight="1">
      <c r="A2031" s="75">
        <v>2031</v>
      </c>
      <c r="B2031" s="72" t="s">
        <v>51</v>
      </c>
      <c r="C2031" s="539" t="s">
        <v>508</v>
      </c>
      <c r="D2031" s="415" t="s">
        <v>2628</v>
      </c>
      <c r="E2031" s="72" t="s">
        <v>856</v>
      </c>
      <c r="F2031" s="300" t="s">
        <v>95</v>
      </c>
      <c r="G2031" s="72" t="s">
        <v>2240</v>
      </c>
      <c r="H2031" s="482" t="s">
        <v>187</v>
      </c>
      <c r="I2031" s="537">
        <v>2.8</v>
      </c>
      <c r="J2031" s="526"/>
      <c r="K2031" s="333">
        <f t="shared" si="98"/>
        <v>400</v>
      </c>
      <c r="L2031" s="534">
        <v>200</v>
      </c>
      <c r="M2031" s="534">
        <v>200</v>
      </c>
      <c r="N2031" s="247" t="e">
        <f>IF(L2031="nio",0,IF(L2031&gt;0,L2031*I2031/P2031,0))*VLOOKUP(B2031,'2-Kosten per locatie'!$A$14:$C$31,3,FALSE)</f>
        <v>#DIV/0!</v>
      </c>
      <c r="O2031" s="247" t="e">
        <f>IF(M2031&gt;0,M2031*I2031/Q2031,0)*VLOOKUP(B2031,'2-Kosten per locatie'!$A$14:$C$31,3,FALSE)</f>
        <v>#DIV/0!</v>
      </c>
      <c r="P2031" s="334">
        <f>IF(L2031="nio",0,IF(L2031&gt;0,VLOOKUP(F2031,'3-Productie normen'!A:O,VLOOKUP(L2031,'3-Productie normen'!$B$38:$C$48,2,FALSE),FALSE)))*J2031</f>
        <v>0</v>
      </c>
      <c r="Q2031" s="334">
        <f t="shared" si="99"/>
        <v>0</v>
      </c>
      <c r="R2031" s="335" t="str">
        <f>VLOOKUP(F2031,'3-Productie normen'!A:P,16,FALSE)</f>
        <v>S</v>
      </c>
      <c r="S2031" s="335"/>
      <c r="U2031" s="336">
        <f t="shared" si="100"/>
        <v>1120</v>
      </c>
    </row>
    <row r="2032" spans="1:21" ht="14.1" customHeight="1">
      <c r="A2032" s="75">
        <v>2032</v>
      </c>
      <c r="B2032" s="72" t="s">
        <v>51</v>
      </c>
      <c r="C2032" s="539" t="s">
        <v>508</v>
      </c>
      <c r="D2032" s="415" t="s">
        <v>2629</v>
      </c>
      <c r="E2032" s="72" t="s">
        <v>1975</v>
      </c>
      <c r="F2032" s="300" t="s">
        <v>95</v>
      </c>
      <c r="G2032" s="72" t="s">
        <v>2240</v>
      </c>
      <c r="H2032" s="482" t="s">
        <v>187</v>
      </c>
      <c r="I2032" s="537">
        <v>2.73</v>
      </c>
      <c r="J2032" s="526"/>
      <c r="K2032" s="333">
        <f t="shared" si="98"/>
        <v>400</v>
      </c>
      <c r="L2032" s="534">
        <v>200</v>
      </c>
      <c r="M2032" s="534">
        <v>200</v>
      </c>
      <c r="N2032" s="247" t="e">
        <f>IF(L2032="nio",0,IF(L2032&gt;0,L2032*I2032/P2032,0))*VLOOKUP(B2032,'2-Kosten per locatie'!$A$14:$C$31,3,FALSE)</f>
        <v>#DIV/0!</v>
      </c>
      <c r="O2032" s="247" t="e">
        <f>IF(M2032&gt;0,M2032*I2032/Q2032,0)*VLOOKUP(B2032,'2-Kosten per locatie'!$A$14:$C$31,3,FALSE)</f>
        <v>#DIV/0!</v>
      </c>
      <c r="P2032" s="334">
        <f>IF(L2032="nio",0,IF(L2032&gt;0,VLOOKUP(F2032,'3-Productie normen'!A:O,VLOOKUP(L2032,'3-Productie normen'!$B$38:$C$48,2,FALSE),FALSE)))*J2032</f>
        <v>0</v>
      </c>
      <c r="Q2032" s="334">
        <f t="shared" si="99"/>
        <v>0</v>
      </c>
      <c r="R2032" s="335" t="str">
        <f>VLOOKUP(F2032,'3-Productie normen'!A:P,16,FALSE)</f>
        <v>S</v>
      </c>
      <c r="S2032" s="335"/>
      <c r="U2032" s="336">
        <f t="shared" si="100"/>
        <v>1092</v>
      </c>
    </row>
    <row r="2033" spans="1:21" ht="14.1" customHeight="1">
      <c r="A2033" s="75">
        <v>2033</v>
      </c>
      <c r="B2033" s="72" t="s">
        <v>51</v>
      </c>
      <c r="C2033" s="539" t="s">
        <v>508</v>
      </c>
      <c r="D2033" s="415" t="s">
        <v>2630</v>
      </c>
      <c r="E2033" s="72" t="s">
        <v>1999</v>
      </c>
      <c r="F2033" s="300" t="s">
        <v>100</v>
      </c>
      <c r="G2033" s="72" t="s">
        <v>101</v>
      </c>
      <c r="H2033" s="482" t="s">
        <v>196</v>
      </c>
      <c r="I2033" s="537"/>
      <c r="J2033" s="526"/>
      <c r="K2033" s="333">
        <f t="shared" si="98"/>
        <v>0</v>
      </c>
      <c r="L2033" s="534" t="s">
        <v>147</v>
      </c>
      <c r="M2033" s="534"/>
      <c r="N2033" s="247">
        <f>IF(L2033="nio",0,IF(L2033&gt;0,L2033*I2033/P2033,0))*VLOOKUP(B2033,'2-Kosten per locatie'!$A$14:$C$31,3,FALSE)</f>
        <v>0</v>
      </c>
      <c r="O2033" s="247">
        <f>IF(M2033&gt;0,M2033*I2033/Q2033,0)*VLOOKUP(B2033,'2-Kosten per locatie'!$A$14:$C$31,3,FALSE)</f>
        <v>0</v>
      </c>
      <c r="P2033" s="334">
        <f>IF(L2033="nio",0,IF(L2033&gt;0,VLOOKUP(F2033,'3-Productie normen'!A:O,VLOOKUP(L2033,'3-Productie normen'!$B$38:$C$48,2,FALSE),FALSE)))*J2033</f>
        <v>0</v>
      </c>
      <c r="Q2033" s="334">
        <f t="shared" si="99"/>
        <v>0</v>
      </c>
      <c r="R2033" s="335" t="str">
        <f>VLOOKUP(F2033,'3-Productie normen'!A:P,16,FALSE)</f>
        <v>nvt</v>
      </c>
      <c r="S2033" s="335"/>
      <c r="U2033" s="336">
        <f t="shared" si="100"/>
        <v>0</v>
      </c>
    </row>
    <row r="2034" spans="1:21" ht="14.1" customHeight="1">
      <c r="A2034" s="75">
        <v>2034</v>
      </c>
      <c r="B2034" s="72" t="s">
        <v>51</v>
      </c>
      <c r="C2034" s="539" t="s">
        <v>508</v>
      </c>
      <c r="D2034" s="415" t="s">
        <v>2631</v>
      </c>
      <c r="E2034" s="72" t="s">
        <v>2617</v>
      </c>
      <c r="F2034" s="300" t="s">
        <v>76</v>
      </c>
      <c r="G2034" s="72" t="s">
        <v>2220</v>
      </c>
      <c r="H2034" s="482" t="s">
        <v>138</v>
      </c>
      <c r="I2034" s="537">
        <v>64.459999999999994</v>
      </c>
      <c r="J2034" s="526"/>
      <c r="K2034" s="333">
        <f t="shared" si="98"/>
        <v>120</v>
      </c>
      <c r="L2034" s="534">
        <v>120</v>
      </c>
      <c r="M2034" s="534"/>
      <c r="N2034" s="247" t="e">
        <f>IF(L2034="nio",0,IF(L2034&gt;0,L2034*I2034/P2034,0))*VLOOKUP(B2034,'2-Kosten per locatie'!$A$14:$C$31,3,FALSE)</f>
        <v>#DIV/0!</v>
      </c>
      <c r="O2034" s="247">
        <f>IF(M2034&gt;0,M2034*I2034/Q2034,0)*VLOOKUP(B2034,'2-Kosten per locatie'!$A$14:$C$31,3,FALSE)</f>
        <v>0</v>
      </c>
      <c r="P2034" s="334">
        <f>IF(L2034="nio",0,IF(L2034&gt;0,VLOOKUP(F2034,'3-Productie normen'!A:O,VLOOKUP(L2034,'3-Productie normen'!$B$38:$C$48,2,FALSE),FALSE)))*J2034</f>
        <v>0</v>
      </c>
      <c r="Q2034" s="334">
        <f t="shared" si="99"/>
        <v>0</v>
      </c>
      <c r="R2034" s="335" t="str">
        <f>VLOOKUP(F2034,'3-Productie normen'!A:P,16,FALSE)</f>
        <v>B</v>
      </c>
      <c r="S2034" s="335"/>
      <c r="U2034" s="336">
        <f t="shared" si="100"/>
        <v>7735.1999999999989</v>
      </c>
    </row>
    <row r="2035" spans="1:21" ht="14.1" customHeight="1">
      <c r="A2035" s="75">
        <v>2035</v>
      </c>
      <c r="B2035" s="72" t="s">
        <v>51</v>
      </c>
      <c r="C2035" s="539" t="s">
        <v>508</v>
      </c>
      <c r="D2035" s="415" t="s">
        <v>2632</v>
      </c>
      <c r="E2035" s="72" t="s">
        <v>2544</v>
      </c>
      <c r="F2035" s="300" t="s">
        <v>76</v>
      </c>
      <c r="G2035" s="72" t="s">
        <v>2220</v>
      </c>
      <c r="H2035" s="482" t="s">
        <v>138</v>
      </c>
      <c r="I2035" s="537">
        <v>3.57</v>
      </c>
      <c r="J2035" s="526"/>
      <c r="K2035" s="333">
        <f t="shared" si="98"/>
        <v>120</v>
      </c>
      <c r="L2035" s="534">
        <v>120</v>
      </c>
      <c r="M2035" s="534"/>
      <c r="N2035" s="247" t="e">
        <f>IF(L2035="nio",0,IF(L2035&gt;0,L2035*I2035/P2035,0))*VLOOKUP(B2035,'2-Kosten per locatie'!$A$14:$C$31,3,FALSE)</f>
        <v>#DIV/0!</v>
      </c>
      <c r="O2035" s="247">
        <f>IF(M2035&gt;0,M2035*I2035/Q2035,0)*VLOOKUP(B2035,'2-Kosten per locatie'!$A$14:$C$31,3,FALSE)</f>
        <v>0</v>
      </c>
      <c r="P2035" s="334">
        <f>IF(L2035="nio",0,IF(L2035&gt;0,VLOOKUP(F2035,'3-Productie normen'!A:O,VLOOKUP(L2035,'3-Productie normen'!$B$38:$C$48,2,FALSE),FALSE)))*J2035</f>
        <v>0</v>
      </c>
      <c r="Q2035" s="334">
        <f t="shared" si="99"/>
        <v>0</v>
      </c>
      <c r="R2035" s="335" t="str">
        <f>VLOOKUP(F2035,'3-Productie normen'!A:P,16,FALSE)</f>
        <v>B</v>
      </c>
      <c r="S2035" s="335"/>
      <c r="U2035" s="336">
        <f t="shared" si="100"/>
        <v>428.4</v>
      </c>
    </row>
    <row r="2036" spans="1:21" ht="14.1" customHeight="1">
      <c r="A2036" s="75">
        <v>2036</v>
      </c>
      <c r="B2036" s="72" t="s">
        <v>51</v>
      </c>
      <c r="C2036" s="539" t="s">
        <v>508</v>
      </c>
      <c r="D2036" s="415" t="s">
        <v>2633</v>
      </c>
      <c r="E2036" s="72" t="s">
        <v>2634</v>
      </c>
      <c r="F2036" s="300" t="s">
        <v>76</v>
      </c>
      <c r="G2036" s="72" t="s">
        <v>2220</v>
      </c>
      <c r="H2036" s="482" t="s">
        <v>138</v>
      </c>
      <c r="I2036" s="537">
        <v>54.3</v>
      </c>
      <c r="J2036" s="526"/>
      <c r="K2036" s="333">
        <f t="shared" si="98"/>
        <v>120</v>
      </c>
      <c r="L2036" s="534">
        <v>120</v>
      </c>
      <c r="M2036" s="534"/>
      <c r="N2036" s="247" t="e">
        <f>IF(L2036="nio",0,IF(L2036&gt;0,L2036*I2036/P2036,0))*VLOOKUP(B2036,'2-Kosten per locatie'!$A$14:$C$31,3,FALSE)</f>
        <v>#DIV/0!</v>
      </c>
      <c r="O2036" s="247">
        <f>IF(M2036&gt;0,M2036*I2036/Q2036,0)*VLOOKUP(B2036,'2-Kosten per locatie'!$A$14:$C$31,3,FALSE)</f>
        <v>0</v>
      </c>
      <c r="P2036" s="334">
        <f>IF(L2036="nio",0,IF(L2036&gt;0,VLOOKUP(F2036,'3-Productie normen'!A:O,VLOOKUP(L2036,'3-Productie normen'!$B$38:$C$48,2,FALSE),FALSE)))*J2036</f>
        <v>0</v>
      </c>
      <c r="Q2036" s="334">
        <f t="shared" si="99"/>
        <v>0</v>
      </c>
      <c r="R2036" s="335" t="str">
        <f>VLOOKUP(F2036,'3-Productie normen'!A:P,16,FALSE)</f>
        <v>B</v>
      </c>
      <c r="S2036" s="335"/>
      <c r="U2036" s="336">
        <f t="shared" si="100"/>
        <v>6516</v>
      </c>
    </row>
    <row r="2037" spans="1:21" ht="14.1" customHeight="1">
      <c r="A2037" s="75">
        <v>2037</v>
      </c>
      <c r="B2037" s="72" t="s">
        <v>51</v>
      </c>
      <c r="C2037" s="539" t="s">
        <v>508</v>
      </c>
      <c r="D2037" s="415" t="s">
        <v>2635</v>
      </c>
      <c r="E2037" s="72" t="s">
        <v>1236</v>
      </c>
      <c r="F2037" s="300" t="s">
        <v>97</v>
      </c>
      <c r="G2037" s="72" t="s">
        <v>1369</v>
      </c>
      <c r="H2037" s="482" t="s">
        <v>237</v>
      </c>
      <c r="I2037" s="537">
        <v>3.72</v>
      </c>
      <c r="J2037" s="526"/>
      <c r="K2037" s="333">
        <f t="shared" si="98"/>
        <v>200</v>
      </c>
      <c r="L2037" s="534">
        <v>200</v>
      </c>
      <c r="M2037" s="534"/>
      <c r="N2037" s="247" t="e">
        <f>IF(L2037="nio",0,IF(L2037&gt;0,L2037*I2037/P2037,0))*VLOOKUP(B2037,'2-Kosten per locatie'!$A$14:$C$31,3,FALSE)</f>
        <v>#DIV/0!</v>
      </c>
      <c r="O2037" s="247">
        <f>IF(M2037&gt;0,M2037*I2037/Q2037,0)*VLOOKUP(B2037,'2-Kosten per locatie'!$A$14:$C$31,3,FALSE)</f>
        <v>0</v>
      </c>
      <c r="P2037" s="334">
        <f>IF(L2037="nio",0,IF(L2037&gt;0,VLOOKUP(F2037,'3-Productie normen'!A:O,VLOOKUP(L2037,'3-Productie normen'!$B$38:$C$48,2,FALSE),FALSE)))*J2037</f>
        <v>0</v>
      </c>
      <c r="Q2037" s="334">
        <f t="shared" si="99"/>
        <v>0</v>
      </c>
      <c r="R2037" s="335" t="str">
        <f>VLOOKUP(F2037,'3-Productie normen'!A:P,16,FALSE)</f>
        <v>V</v>
      </c>
      <c r="S2037" s="335"/>
      <c r="U2037" s="336">
        <f t="shared" si="100"/>
        <v>744</v>
      </c>
    </row>
    <row r="2038" spans="1:21" ht="14.1" customHeight="1">
      <c r="A2038" s="75">
        <v>2038</v>
      </c>
      <c r="B2038" s="72" t="s">
        <v>51</v>
      </c>
      <c r="C2038" s="539" t="s">
        <v>508</v>
      </c>
      <c r="D2038" s="415" t="s">
        <v>2636</v>
      </c>
      <c r="E2038" s="72" t="s">
        <v>1972</v>
      </c>
      <c r="F2038" s="300" t="s">
        <v>95</v>
      </c>
      <c r="G2038" s="72" t="s">
        <v>2240</v>
      </c>
      <c r="H2038" s="482" t="s">
        <v>187</v>
      </c>
      <c r="I2038" s="537">
        <v>2</v>
      </c>
      <c r="J2038" s="526"/>
      <c r="K2038" s="333">
        <f t="shared" si="98"/>
        <v>400</v>
      </c>
      <c r="L2038" s="534">
        <v>200</v>
      </c>
      <c r="M2038" s="534">
        <v>200</v>
      </c>
      <c r="N2038" s="247" t="e">
        <f>IF(L2038="nio",0,IF(L2038&gt;0,L2038*I2038/P2038,0))*VLOOKUP(B2038,'2-Kosten per locatie'!$A$14:$C$31,3,FALSE)</f>
        <v>#DIV/0!</v>
      </c>
      <c r="O2038" s="247" t="e">
        <f>IF(M2038&gt;0,M2038*I2038/Q2038,0)*VLOOKUP(B2038,'2-Kosten per locatie'!$A$14:$C$31,3,FALSE)</f>
        <v>#DIV/0!</v>
      </c>
      <c r="P2038" s="334">
        <f>IF(L2038="nio",0,IF(L2038&gt;0,VLOOKUP(F2038,'3-Productie normen'!A:O,VLOOKUP(L2038,'3-Productie normen'!$B$38:$C$48,2,FALSE),FALSE)))*J2038</f>
        <v>0</v>
      </c>
      <c r="Q2038" s="334">
        <f t="shared" si="99"/>
        <v>0</v>
      </c>
      <c r="R2038" s="335" t="str">
        <f>VLOOKUP(F2038,'3-Productie normen'!A:P,16,FALSE)</f>
        <v>S</v>
      </c>
      <c r="S2038" s="335"/>
      <c r="U2038" s="336">
        <f t="shared" si="100"/>
        <v>800</v>
      </c>
    </row>
    <row r="2039" spans="1:21" ht="14.1" customHeight="1">
      <c r="A2039" s="75">
        <v>2039</v>
      </c>
      <c r="B2039" s="72" t="s">
        <v>51</v>
      </c>
      <c r="C2039" s="539" t="s">
        <v>508</v>
      </c>
      <c r="D2039" s="415" t="s">
        <v>2637</v>
      </c>
      <c r="E2039" s="72" t="s">
        <v>2638</v>
      </c>
      <c r="F2039" s="300" t="s">
        <v>95</v>
      </c>
      <c r="G2039" s="72" t="s">
        <v>2240</v>
      </c>
      <c r="H2039" s="482" t="s">
        <v>187</v>
      </c>
      <c r="I2039" s="537">
        <v>2.2999999999999998</v>
      </c>
      <c r="J2039" s="526"/>
      <c r="K2039" s="333">
        <f t="shared" si="98"/>
        <v>400</v>
      </c>
      <c r="L2039" s="534">
        <v>200</v>
      </c>
      <c r="M2039" s="534">
        <v>200</v>
      </c>
      <c r="N2039" s="247" t="e">
        <f>IF(L2039="nio",0,IF(L2039&gt;0,L2039*I2039/P2039,0))*VLOOKUP(B2039,'2-Kosten per locatie'!$A$14:$C$31,3,FALSE)</f>
        <v>#DIV/0!</v>
      </c>
      <c r="O2039" s="247" t="e">
        <f>IF(M2039&gt;0,M2039*I2039/Q2039,0)*VLOOKUP(B2039,'2-Kosten per locatie'!$A$14:$C$31,3,FALSE)</f>
        <v>#DIV/0!</v>
      </c>
      <c r="P2039" s="334">
        <f>IF(L2039="nio",0,IF(L2039&gt;0,VLOOKUP(F2039,'3-Productie normen'!A:O,VLOOKUP(L2039,'3-Productie normen'!$B$38:$C$48,2,FALSE),FALSE)))*J2039</f>
        <v>0</v>
      </c>
      <c r="Q2039" s="334">
        <f t="shared" si="99"/>
        <v>0</v>
      </c>
      <c r="R2039" s="335" t="str">
        <f>VLOOKUP(F2039,'3-Productie normen'!A:P,16,FALSE)</f>
        <v>S</v>
      </c>
      <c r="S2039" s="335"/>
      <c r="U2039" s="336">
        <f t="shared" si="100"/>
        <v>919.99999999999989</v>
      </c>
    </row>
    <row r="2040" spans="1:21" ht="14.1" customHeight="1">
      <c r="A2040" s="75">
        <v>2040</v>
      </c>
      <c r="B2040" s="72" t="s">
        <v>51</v>
      </c>
      <c r="C2040" s="539" t="s">
        <v>508</v>
      </c>
      <c r="D2040" s="415" t="s">
        <v>2639</v>
      </c>
      <c r="E2040" s="72" t="s">
        <v>2640</v>
      </c>
      <c r="F2040" s="300" t="s">
        <v>93</v>
      </c>
      <c r="G2040" s="72" t="s">
        <v>2220</v>
      </c>
      <c r="H2040" s="482" t="s">
        <v>138</v>
      </c>
      <c r="I2040" s="537">
        <v>19.440000000000001</v>
      </c>
      <c r="J2040" s="526"/>
      <c r="K2040" s="333">
        <f t="shared" si="98"/>
        <v>200</v>
      </c>
      <c r="L2040" s="534">
        <v>200</v>
      </c>
      <c r="M2040" s="534"/>
      <c r="N2040" s="247" t="e">
        <f>IF(L2040="nio",0,IF(L2040&gt;0,L2040*I2040/P2040,0))*VLOOKUP(B2040,'2-Kosten per locatie'!$A$14:$C$31,3,FALSE)</f>
        <v>#DIV/0!</v>
      </c>
      <c r="O2040" s="247">
        <f>IF(M2040&gt;0,M2040*I2040/Q2040,0)*VLOOKUP(B2040,'2-Kosten per locatie'!$A$14:$C$31,3,FALSE)</f>
        <v>0</v>
      </c>
      <c r="P2040" s="334">
        <f>IF(L2040="nio",0,IF(L2040&gt;0,VLOOKUP(F2040,'3-Productie normen'!A:O,VLOOKUP(L2040,'3-Productie normen'!$B$38:$C$48,2,FALSE),FALSE)))*J2040</f>
        <v>0</v>
      </c>
      <c r="Q2040" s="334">
        <f t="shared" si="99"/>
        <v>0</v>
      </c>
      <c r="R2040" s="335" t="str">
        <f>VLOOKUP(F2040,'3-Productie normen'!A:P,16,FALSE)</f>
        <v>L</v>
      </c>
      <c r="S2040" s="335"/>
      <c r="U2040" s="336">
        <f t="shared" si="100"/>
        <v>3888.0000000000005</v>
      </c>
    </row>
    <row r="2041" spans="1:21" ht="14.1" customHeight="1">
      <c r="A2041" s="75">
        <v>2041</v>
      </c>
      <c r="B2041" s="72" t="s">
        <v>51</v>
      </c>
      <c r="C2041" s="539" t="s">
        <v>508</v>
      </c>
      <c r="D2041" s="415" t="s">
        <v>2641</v>
      </c>
      <c r="E2041" s="72" t="s">
        <v>2640</v>
      </c>
      <c r="F2041" s="72" t="s">
        <v>89</v>
      </c>
      <c r="G2041" s="72" t="s">
        <v>1369</v>
      </c>
      <c r="H2041" s="482" t="s">
        <v>237</v>
      </c>
      <c r="I2041" s="537">
        <v>10</v>
      </c>
      <c r="J2041" s="526"/>
      <c r="K2041" s="333">
        <f t="shared" si="98"/>
        <v>200</v>
      </c>
      <c r="L2041" s="534">
        <v>200</v>
      </c>
      <c r="M2041" s="534"/>
      <c r="N2041" s="247" t="e">
        <f>IF(L2041="nio",0,IF(L2041&gt;0,L2041*I2041/P2041,0))*VLOOKUP(B2041,'2-Kosten per locatie'!$A$14:$C$31,3,FALSE)</f>
        <v>#DIV/0!</v>
      </c>
      <c r="O2041" s="247">
        <f>IF(M2041&gt;0,M2041*I2041/Q2041,0)*VLOOKUP(B2041,'2-Kosten per locatie'!$A$14:$C$31,3,FALSE)</f>
        <v>0</v>
      </c>
      <c r="P2041" s="334">
        <f>IF(L2041="nio",0,IF(L2041&gt;0,VLOOKUP(F2041,'3-Productie normen'!A:O,VLOOKUP(L2041,'3-Productie normen'!$B$38:$C$48,2,FALSE),FALSE)))*J2041</f>
        <v>0</v>
      </c>
      <c r="Q2041" s="334">
        <f t="shared" si="99"/>
        <v>0</v>
      </c>
      <c r="R2041" s="335" t="str">
        <f>VLOOKUP(F2041,'3-Productie normen'!A:P,16,FALSE)</f>
        <v>L</v>
      </c>
      <c r="S2041" s="335"/>
      <c r="U2041" s="336">
        <f t="shared" si="100"/>
        <v>2000</v>
      </c>
    </row>
    <row r="2042" spans="1:21" ht="14.1" customHeight="1">
      <c r="A2042" s="75">
        <v>2042</v>
      </c>
      <c r="B2042" s="72" t="s">
        <v>51</v>
      </c>
      <c r="C2042" s="539" t="s">
        <v>508</v>
      </c>
      <c r="D2042" s="415" t="s">
        <v>2642</v>
      </c>
      <c r="E2042" s="72" t="s">
        <v>632</v>
      </c>
      <c r="F2042" s="300" t="s">
        <v>86</v>
      </c>
      <c r="G2042" s="72" t="s">
        <v>2438</v>
      </c>
      <c r="H2042" s="482" t="s">
        <v>196</v>
      </c>
      <c r="I2042" s="537">
        <v>27.25</v>
      </c>
      <c r="J2042" s="526"/>
      <c r="K2042" s="333">
        <f t="shared" si="98"/>
        <v>200</v>
      </c>
      <c r="L2042" s="534">
        <v>200</v>
      </c>
      <c r="M2042" s="534"/>
      <c r="N2042" s="247" t="e">
        <f>IF(L2042="nio",0,IF(L2042&gt;0,L2042*I2042/P2042,0))*VLOOKUP(B2042,'2-Kosten per locatie'!$A$14:$C$31,3,FALSE)</f>
        <v>#DIV/0!</v>
      </c>
      <c r="O2042" s="247">
        <f>IF(M2042&gt;0,M2042*I2042/Q2042,0)*VLOOKUP(B2042,'2-Kosten per locatie'!$A$14:$C$31,3,FALSE)</f>
        <v>0</v>
      </c>
      <c r="P2042" s="334">
        <f>IF(L2042="nio",0,IF(L2042&gt;0,VLOOKUP(F2042,'3-Productie normen'!A:O,VLOOKUP(L2042,'3-Productie normen'!$B$38:$C$48,2,FALSE),FALSE)))*J2042</f>
        <v>0</v>
      </c>
      <c r="Q2042" s="334">
        <f t="shared" si="99"/>
        <v>0</v>
      </c>
      <c r="R2042" s="335" t="str">
        <f>VLOOKUP(F2042,'3-Productie normen'!A:P,16,FALSE)</f>
        <v>V</v>
      </c>
      <c r="S2042" s="335"/>
      <c r="U2042" s="336">
        <f t="shared" si="100"/>
        <v>5450</v>
      </c>
    </row>
    <row r="2043" spans="1:21" ht="14.1" customHeight="1">
      <c r="A2043" s="75">
        <v>2043</v>
      </c>
      <c r="B2043" s="72" t="s">
        <v>51</v>
      </c>
      <c r="C2043" s="539" t="s">
        <v>508</v>
      </c>
      <c r="D2043" s="415" t="s">
        <v>2643</v>
      </c>
      <c r="E2043" s="72" t="s">
        <v>1236</v>
      </c>
      <c r="F2043" s="300" t="s">
        <v>97</v>
      </c>
      <c r="G2043" s="72" t="s">
        <v>1369</v>
      </c>
      <c r="H2043" s="482" t="s">
        <v>237</v>
      </c>
      <c r="I2043" s="537">
        <v>15.1</v>
      </c>
      <c r="J2043" s="526"/>
      <c r="K2043" s="333">
        <f t="shared" si="98"/>
        <v>200</v>
      </c>
      <c r="L2043" s="534">
        <v>200</v>
      </c>
      <c r="M2043" s="534"/>
      <c r="N2043" s="247" t="e">
        <f>IF(L2043="nio",0,IF(L2043&gt;0,L2043*I2043/P2043,0))*VLOOKUP(B2043,'2-Kosten per locatie'!$A$14:$C$31,3,FALSE)</f>
        <v>#DIV/0!</v>
      </c>
      <c r="O2043" s="247">
        <f>IF(M2043&gt;0,M2043*I2043/Q2043,0)*VLOOKUP(B2043,'2-Kosten per locatie'!$A$14:$C$31,3,FALSE)</f>
        <v>0</v>
      </c>
      <c r="P2043" s="334">
        <f>IF(L2043="nio",0,IF(L2043&gt;0,VLOOKUP(F2043,'3-Productie normen'!A:O,VLOOKUP(L2043,'3-Productie normen'!$B$38:$C$48,2,FALSE),FALSE)))*J2043</f>
        <v>0</v>
      </c>
      <c r="Q2043" s="334">
        <f t="shared" si="99"/>
        <v>0</v>
      </c>
      <c r="R2043" s="335" t="str">
        <f>VLOOKUP(F2043,'3-Productie normen'!A:P,16,FALSE)</f>
        <v>V</v>
      </c>
      <c r="S2043" s="335"/>
      <c r="U2043" s="336">
        <f t="shared" si="100"/>
        <v>3020</v>
      </c>
    </row>
    <row r="2044" spans="1:21" ht="14.1" customHeight="1">
      <c r="A2044" s="75">
        <v>2044</v>
      </c>
      <c r="B2044" s="72" t="s">
        <v>51</v>
      </c>
      <c r="C2044" s="539" t="s">
        <v>508</v>
      </c>
      <c r="D2044" s="415" t="s">
        <v>2644</v>
      </c>
      <c r="E2044" s="72" t="s">
        <v>2645</v>
      </c>
      <c r="F2044" s="300" t="s">
        <v>86</v>
      </c>
      <c r="G2044" s="72" t="s">
        <v>2438</v>
      </c>
      <c r="H2044" s="482" t="s">
        <v>196</v>
      </c>
      <c r="I2044" s="537">
        <v>6.3</v>
      </c>
      <c r="J2044" s="526"/>
      <c r="K2044" s="333">
        <f t="shared" si="98"/>
        <v>200</v>
      </c>
      <c r="L2044" s="534">
        <v>200</v>
      </c>
      <c r="M2044" s="534"/>
      <c r="N2044" s="247" t="e">
        <f>IF(L2044="nio",0,IF(L2044&gt;0,L2044*I2044/P2044,0))*VLOOKUP(B2044,'2-Kosten per locatie'!$A$14:$C$31,3,FALSE)</f>
        <v>#DIV/0!</v>
      </c>
      <c r="O2044" s="247">
        <f>IF(M2044&gt;0,M2044*I2044/Q2044,0)*VLOOKUP(B2044,'2-Kosten per locatie'!$A$14:$C$31,3,FALSE)</f>
        <v>0</v>
      </c>
      <c r="P2044" s="334">
        <f>IF(L2044="nio",0,IF(L2044&gt;0,VLOOKUP(F2044,'3-Productie normen'!A:O,VLOOKUP(L2044,'3-Productie normen'!$B$38:$C$48,2,FALSE),FALSE)))*J2044</f>
        <v>0</v>
      </c>
      <c r="Q2044" s="334">
        <f t="shared" si="99"/>
        <v>0</v>
      </c>
      <c r="R2044" s="335" t="str">
        <f>VLOOKUP(F2044,'3-Productie normen'!A:P,16,FALSE)</f>
        <v>V</v>
      </c>
      <c r="S2044" s="335"/>
      <c r="U2044" s="336">
        <f t="shared" si="100"/>
        <v>1260</v>
      </c>
    </row>
    <row r="2045" spans="1:21" ht="14.1" customHeight="1">
      <c r="A2045" s="75">
        <v>2045</v>
      </c>
      <c r="B2045" s="72" t="s">
        <v>51</v>
      </c>
      <c r="C2045" s="539" t="s">
        <v>508</v>
      </c>
      <c r="D2045" s="415" t="s">
        <v>2646</v>
      </c>
      <c r="E2045" s="72" t="s">
        <v>2647</v>
      </c>
      <c r="F2045" s="300" t="s">
        <v>86</v>
      </c>
      <c r="G2045" s="72" t="s">
        <v>2438</v>
      </c>
      <c r="H2045" s="482" t="s">
        <v>196</v>
      </c>
      <c r="I2045" s="537">
        <v>2.74</v>
      </c>
      <c r="J2045" s="526"/>
      <c r="K2045" s="333">
        <f t="shared" si="98"/>
        <v>200</v>
      </c>
      <c r="L2045" s="534">
        <v>200</v>
      </c>
      <c r="M2045" s="534"/>
      <c r="N2045" s="247" t="e">
        <f>IF(L2045="nio",0,IF(L2045&gt;0,L2045*I2045/P2045,0))*VLOOKUP(B2045,'2-Kosten per locatie'!$A$14:$C$31,3,FALSE)</f>
        <v>#DIV/0!</v>
      </c>
      <c r="O2045" s="247">
        <f>IF(M2045&gt;0,M2045*I2045/Q2045,0)*VLOOKUP(B2045,'2-Kosten per locatie'!$A$14:$C$31,3,FALSE)</f>
        <v>0</v>
      </c>
      <c r="P2045" s="334">
        <f>IF(L2045="nio",0,IF(L2045&gt;0,VLOOKUP(F2045,'3-Productie normen'!A:O,VLOOKUP(L2045,'3-Productie normen'!$B$38:$C$48,2,FALSE),FALSE)))*J2045</f>
        <v>0</v>
      </c>
      <c r="Q2045" s="334">
        <f t="shared" si="99"/>
        <v>0</v>
      </c>
      <c r="R2045" s="335" t="str">
        <f>VLOOKUP(F2045,'3-Productie normen'!A:P,16,FALSE)</f>
        <v>V</v>
      </c>
      <c r="S2045" s="335"/>
      <c r="U2045" s="336">
        <f t="shared" si="100"/>
        <v>548</v>
      </c>
    </row>
    <row r="2046" spans="1:21" ht="14.1" customHeight="1">
      <c r="A2046" s="75">
        <v>2046</v>
      </c>
      <c r="B2046" s="72" t="s">
        <v>51</v>
      </c>
      <c r="C2046" s="539" t="s">
        <v>508</v>
      </c>
      <c r="D2046" s="415" t="s">
        <v>2648</v>
      </c>
      <c r="E2046" s="72" t="s">
        <v>1999</v>
      </c>
      <c r="F2046" s="300" t="s">
        <v>100</v>
      </c>
      <c r="G2046" s="72" t="s">
        <v>101</v>
      </c>
      <c r="H2046" s="482" t="s">
        <v>196</v>
      </c>
      <c r="I2046" s="537"/>
      <c r="J2046" s="526"/>
      <c r="K2046" s="333">
        <f t="shared" si="98"/>
        <v>0</v>
      </c>
      <c r="L2046" s="534" t="s">
        <v>147</v>
      </c>
      <c r="M2046" s="534"/>
      <c r="N2046" s="247">
        <f>IF(L2046="nio",0,IF(L2046&gt;0,L2046*I2046/P2046,0))*VLOOKUP(B2046,'2-Kosten per locatie'!$A$14:$C$31,3,FALSE)</f>
        <v>0</v>
      </c>
      <c r="O2046" s="247">
        <f>IF(M2046&gt;0,M2046*I2046/Q2046,0)*VLOOKUP(B2046,'2-Kosten per locatie'!$A$14:$C$31,3,FALSE)</f>
        <v>0</v>
      </c>
      <c r="P2046" s="334">
        <f>IF(L2046="nio",0,IF(L2046&gt;0,VLOOKUP(F2046,'3-Productie normen'!A:O,VLOOKUP(L2046,'3-Productie normen'!$B$38:$C$48,2,FALSE),FALSE)))*J2046</f>
        <v>0</v>
      </c>
      <c r="Q2046" s="334">
        <f t="shared" si="99"/>
        <v>0</v>
      </c>
      <c r="R2046" s="335" t="str">
        <f>VLOOKUP(F2046,'3-Productie normen'!A:P,16,FALSE)</f>
        <v>nvt</v>
      </c>
      <c r="S2046" s="335"/>
      <c r="U2046" s="336">
        <f t="shared" si="100"/>
        <v>0</v>
      </c>
    </row>
    <row r="2047" spans="1:21" ht="14.1" customHeight="1">
      <c r="A2047" s="75">
        <v>2047</v>
      </c>
      <c r="B2047" s="72" t="s">
        <v>51</v>
      </c>
      <c r="C2047" s="539" t="s">
        <v>508</v>
      </c>
      <c r="D2047" s="415" t="s">
        <v>2649</v>
      </c>
      <c r="E2047" s="72" t="s">
        <v>1975</v>
      </c>
      <c r="F2047" s="300" t="s">
        <v>95</v>
      </c>
      <c r="G2047" s="72" t="s">
        <v>2240</v>
      </c>
      <c r="H2047" s="482" t="s">
        <v>187</v>
      </c>
      <c r="I2047" s="537">
        <v>2.33</v>
      </c>
      <c r="J2047" s="526"/>
      <c r="K2047" s="333">
        <f t="shared" si="98"/>
        <v>400</v>
      </c>
      <c r="L2047" s="534">
        <v>200</v>
      </c>
      <c r="M2047" s="534">
        <v>200</v>
      </c>
      <c r="N2047" s="247" t="e">
        <f>IF(L2047="nio",0,IF(L2047&gt;0,L2047*I2047/P2047,0))*VLOOKUP(B2047,'2-Kosten per locatie'!$A$14:$C$31,3,FALSE)</f>
        <v>#DIV/0!</v>
      </c>
      <c r="O2047" s="247" t="e">
        <f>IF(M2047&gt;0,M2047*I2047/Q2047,0)*VLOOKUP(B2047,'2-Kosten per locatie'!$A$14:$C$31,3,FALSE)</f>
        <v>#DIV/0!</v>
      </c>
      <c r="P2047" s="334">
        <f>IF(L2047="nio",0,IF(L2047&gt;0,VLOOKUP(F2047,'3-Productie normen'!A:O,VLOOKUP(L2047,'3-Productie normen'!$B$38:$C$48,2,FALSE),FALSE)))*J2047</f>
        <v>0</v>
      </c>
      <c r="Q2047" s="334">
        <f t="shared" si="99"/>
        <v>0</v>
      </c>
      <c r="R2047" s="335" t="str">
        <f>VLOOKUP(F2047,'3-Productie normen'!A:P,16,FALSE)</f>
        <v>S</v>
      </c>
      <c r="S2047" s="335"/>
      <c r="U2047" s="336">
        <f t="shared" si="100"/>
        <v>932</v>
      </c>
    </row>
    <row r="2048" spans="1:21" ht="14.1" customHeight="1">
      <c r="A2048" s="75">
        <v>2048</v>
      </c>
      <c r="B2048" s="72" t="s">
        <v>51</v>
      </c>
      <c r="C2048" s="539" t="s">
        <v>508</v>
      </c>
      <c r="D2048" s="415" t="s">
        <v>2650</v>
      </c>
      <c r="E2048" s="72" t="s">
        <v>834</v>
      </c>
      <c r="F2048" s="300" t="s">
        <v>87</v>
      </c>
      <c r="G2048" s="72" t="s">
        <v>2438</v>
      </c>
      <c r="H2048" s="482" t="s">
        <v>196</v>
      </c>
      <c r="I2048" s="537">
        <v>6.91</v>
      </c>
      <c r="J2048" s="526"/>
      <c r="K2048" s="333">
        <f t="shared" si="98"/>
        <v>200</v>
      </c>
      <c r="L2048" s="534">
        <v>200</v>
      </c>
      <c r="M2048" s="534"/>
      <c r="N2048" s="247" t="e">
        <f>IF(L2048="nio",0,IF(L2048&gt;0,L2048*I2048/P2048,0))*VLOOKUP(B2048,'2-Kosten per locatie'!$A$14:$C$31,3,FALSE)</f>
        <v>#DIV/0!</v>
      </c>
      <c r="O2048" s="247">
        <f>IF(M2048&gt;0,M2048*I2048/Q2048,0)*VLOOKUP(B2048,'2-Kosten per locatie'!$A$14:$C$31,3,FALSE)</f>
        <v>0</v>
      </c>
      <c r="P2048" s="334">
        <f>IF(L2048="nio",0,IF(L2048&gt;0,VLOOKUP(F2048,'3-Productie normen'!A:O,VLOOKUP(L2048,'3-Productie normen'!$B$38:$C$48,2,FALSE),FALSE)))*J2048</f>
        <v>0</v>
      </c>
      <c r="Q2048" s="334">
        <f t="shared" si="99"/>
        <v>0</v>
      </c>
      <c r="R2048" s="335" t="str">
        <f>VLOOKUP(F2048,'3-Productie normen'!A:P,16,FALSE)</f>
        <v>V</v>
      </c>
      <c r="S2048" s="335"/>
      <c r="U2048" s="336">
        <f t="shared" si="100"/>
        <v>1382</v>
      </c>
    </row>
    <row r="2049" spans="1:21" ht="14.1" customHeight="1">
      <c r="A2049" s="75">
        <v>2049</v>
      </c>
      <c r="B2049" s="72" t="s">
        <v>51</v>
      </c>
      <c r="C2049" s="539" t="s">
        <v>508</v>
      </c>
      <c r="D2049" s="415" t="s">
        <v>2651</v>
      </c>
      <c r="E2049" s="72" t="s">
        <v>2652</v>
      </c>
      <c r="F2049" s="300" t="s">
        <v>93</v>
      </c>
      <c r="G2049" s="72" t="s">
        <v>2220</v>
      </c>
      <c r="H2049" s="482" t="s">
        <v>138</v>
      </c>
      <c r="I2049" s="537">
        <v>10.65</v>
      </c>
      <c r="J2049" s="526"/>
      <c r="K2049" s="333">
        <f t="shared" ref="K2049:K2112" si="101">SUM(L2049:M2049)</f>
        <v>200</v>
      </c>
      <c r="L2049" s="534">
        <v>200</v>
      </c>
      <c r="M2049" s="534"/>
      <c r="N2049" s="247" t="e">
        <f>IF(L2049="nio",0,IF(L2049&gt;0,L2049*I2049/P2049,0))*VLOOKUP(B2049,'2-Kosten per locatie'!$A$14:$C$31,3,FALSE)</f>
        <v>#DIV/0!</v>
      </c>
      <c r="O2049" s="247">
        <f>IF(M2049&gt;0,M2049*I2049/Q2049,0)*VLOOKUP(B2049,'2-Kosten per locatie'!$A$14:$C$31,3,FALSE)</f>
        <v>0</v>
      </c>
      <c r="P2049" s="334">
        <f>IF(L2049="nio",0,IF(L2049&gt;0,VLOOKUP(F2049,'3-Productie normen'!A:O,VLOOKUP(L2049,'3-Productie normen'!$B$38:$C$48,2,FALSE),FALSE)))*J2049</f>
        <v>0</v>
      </c>
      <c r="Q2049" s="334">
        <f t="shared" si="99"/>
        <v>0</v>
      </c>
      <c r="R2049" s="335" t="str">
        <f>VLOOKUP(F2049,'3-Productie normen'!A:P,16,FALSE)</f>
        <v>L</v>
      </c>
      <c r="S2049" s="335"/>
      <c r="U2049" s="336">
        <f t="shared" si="100"/>
        <v>2130</v>
      </c>
    </row>
    <row r="2050" spans="1:21" ht="14.1" customHeight="1">
      <c r="A2050" s="75">
        <v>2050</v>
      </c>
      <c r="B2050" s="72" t="s">
        <v>51</v>
      </c>
      <c r="C2050" s="539" t="s">
        <v>508</v>
      </c>
      <c r="D2050" s="415" t="s">
        <v>2653</v>
      </c>
      <c r="E2050" s="72" t="s">
        <v>2652</v>
      </c>
      <c r="F2050" s="72" t="s">
        <v>89</v>
      </c>
      <c r="G2050" s="72" t="s">
        <v>1369</v>
      </c>
      <c r="H2050" s="482" t="s">
        <v>237</v>
      </c>
      <c r="I2050" s="537">
        <v>10</v>
      </c>
      <c r="J2050" s="526"/>
      <c r="K2050" s="333">
        <f t="shared" si="101"/>
        <v>200</v>
      </c>
      <c r="L2050" s="534">
        <v>200</v>
      </c>
      <c r="M2050" s="534"/>
      <c r="N2050" s="247" t="e">
        <f>IF(L2050="nio",0,IF(L2050&gt;0,L2050*I2050/P2050,0))*VLOOKUP(B2050,'2-Kosten per locatie'!$A$14:$C$31,3,FALSE)</f>
        <v>#DIV/0!</v>
      </c>
      <c r="O2050" s="247">
        <f>IF(M2050&gt;0,M2050*I2050/Q2050,0)*VLOOKUP(B2050,'2-Kosten per locatie'!$A$14:$C$31,3,FALSE)</f>
        <v>0</v>
      </c>
      <c r="P2050" s="334">
        <f>IF(L2050="nio",0,IF(L2050&gt;0,VLOOKUP(F2050,'3-Productie normen'!A:O,VLOOKUP(L2050,'3-Productie normen'!$B$38:$C$48,2,FALSE),FALSE)))*J2050</f>
        <v>0</v>
      </c>
      <c r="Q2050" s="334">
        <f t="shared" si="99"/>
        <v>0</v>
      </c>
      <c r="R2050" s="335" t="str">
        <f>VLOOKUP(F2050,'3-Productie normen'!A:P,16,FALSE)</f>
        <v>L</v>
      </c>
      <c r="S2050" s="335"/>
      <c r="U2050" s="336">
        <f t="shared" si="100"/>
        <v>2000</v>
      </c>
    </row>
    <row r="2051" spans="1:21" ht="14.1" customHeight="1">
      <c r="A2051" s="75">
        <v>2051</v>
      </c>
      <c r="B2051" s="72" t="s">
        <v>51</v>
      </c>
      <c r="C2051" s="539" t="s">
        <v>508</v>
      </c>
      <c r="D2051" s="415" t="s">
        <v>2654</v>
      </c>
      <c r="E2051" s="72" t="s">
        <v>2655</v>
      </c>
      <c r="F2051" s="300" t="s">
        <v>93</v>
      </c>
      <c r="G2051" s="72" t="s">
        <v>2220</v>
      </c>
      <c r="H2051" s="482" t="s">
        <v>138</v>
      </c>
      <c r="I2051" s="537">
        <v>18.59</v>
      </c>
      <c r="J2051" s="526"/>
      <c r="K2051" s="333">
        <f t="shared" si="101"/>
        <v>200</v>
      </c>
      <c r="L2051" s="534">
        <v>200</v>
      </c>
      <c r="M2051" s="534"/>
      <c r="N2051" s="247" t="e">
        <f>IF(L2051="nio",0,IF(L2051&gt;0,L2051*I2051/P2051,0))*VLOOKUP(B2051,'2-Kosten per locatie'!$A$14:$C$31,3,FALSE)</f>
        <v>#DIV/0!</v>
      </c>
      <c r="O2051" s="247">
        <f>IF(M2051&gt;0,M2051*I2051/Q2051,0)*VLOOKUP(B2051,'2-Kosten per locatie'!$A$14:$C$31,3,FALSE)</f>
        <v>0</v>
      </c>
      <c r="P2051" s="334">
        <f>IF(L2051="nio",0,IF(L2051&gt;0,VLOOKUP(F2051,'3-Productie normen'!A:O,VLOOKUP(L2051,'3-Productie normen'!$B$38:$C$48,2,FALSE),FALSE)))*J2051</f>
        <v>0</v>
      </c>
      <c r="Q2051" s="334">
        <f t="shared" si="99"/>
        <v>0</v>
      </c>
      <c r="R2051" s="335" t="str">
        <f>VLOOKUP(F2051,'3-Productie normen'!A:P,16,FALSE)</f>
        <v>L</v>
      </c>
      <c r="S2051" s="335"/>
      <c r="U2051" s="336">
        <f t="shared" si="100"/>
        <v>3718</v>
      </c>
    </row>
    <row r="2052" spans="1:21" ht="14.1" customHeight="1">
      <c r="A2052" s="75">
        <v>2052</v>
      </c>
      <c r="B2052" s="72" t="s">
        <v>51</v>
      </c>
      <c r="C2052" s="539" t="s">
        <v>508</v>
      </c>
      <c r="D2052" s="415" t="s">
        <v>2656</v>
      </c>
      <c r="E2052" s="72" t="s">
        <v>2655</v>
      </c>
      <c r="F2052" s="72" t="s">
        <v>89</v>
      </c>
      <c r="G2052" s="72" t="s">
        <v>1369</v>
      </c>
      <c r="H2052" s="482" t="s">
        <v>237</v>
      </c>
      <c r="I2052" s="537">
        <v>10</v>
      </c>
      <c r="J2052" s="526"/>
      <c r="K2052" s="333">
        <f t="shared" si="101"/>
        <v>200</v>
      </c>
      <c r="L2052" s="534">
        <v>200</v>
      </c>
      <c r="M2052" s="534"/>
      <c r="N2052" s="247" t="e">
        <f>IF(L2052="nio",0,IF(L2052&gt;0,L2052*I2052/P2052,0))*VLOOKUP(B2052,'2-Kosten per locatie'!$A$14:$C$31,3,FALSE)</f>
        <v>#DIV/0!</v>
      </c>
      <c r="O2052" s="247">
        <f>IF(M2052&gt;0,M2052*I2052/Q2052,0)*VLOOKUP(B2052,'2-Kosten per locatie'!$A$14:$C$31,3,FALSE)</f>
        <v>0</v>
      </c>
      <c r="P2052" s="334">
        <f>IF(L2052="nio",0,IF(L2052&gt;0,VLOOKUP(F2052,'3-Productie normen'!A:O,VLOOKUP(L2052,'3-Productie normen'!$B$38:$C$48,2,FALSE),FALSE)))*J2052</f>
        <v>0</v>
      </c>
      <c r="Q2052" s="334">
        <f t="shared" si="99"/>
        <v>0</v>
      </c>
      <c r="R2052" s="335" t="str">
        <f>VLOOKUP(F2052,'3-Productie normen'!A:P,16,FALSE)</f>
        <v>L</v>
      </c>
      <c r="S2052" s="335"/>
      <c r="U2052" s="336">
        <f t="shared" si="100"/>
        <v>2000</v>
      </c>
    </row>
    <row r="2053" spans="1:21" ht="14.1" customHeight="1">
      <c r="A2053" s="75">
        <v>2053</v>
      </c>
      <c r="B2053" s="72" t="s">
        <v>51</v>
      </c>
      <c r="C2053" s="539" t="s">
        <v>508</v>
      </c>
      <c r="D2053" s="415" t="s">
        <v>2657</v>
      </c>
      <c r="E2053" s="72" t="s">
        <v>2658</v>
      </c>
      <c r="F2053" s="72" t="s">
        <v>89</v>
      </c>
      <c r="G2053" s="72" t="s">
        <v>1369</v>
      </c>
      <c r="H2053" s="482" t="s">
        <v>237</v>
      </c>
      <c r="I2053" s="537">
        <v>56.54</v>
      </c>
      <c r="J2053" s="526"/>
      <c r="K2053" s="333">
        <f t="shared" si="101"/>
        <v>200</v>
      </c>
      <c r="L2053" s="534">
        <v>200</v>
      </c>
      <c r="M2053" s="534"/>
      <c r="N2053" s="247" t="e">
        <f>IF(L2053="nio",0,IF(L2053&gt;0,L2053*I2053/P2053,0))*VLOOKUP(B2053,'2-Kosten per locatie'!$A$14:$C$31,3,FALSE)</f>
        <v>#DIV/0!</v>
      </c>
      <c r="O2053" s="247">
        <f>IF(M2053&gt;0,M2053*I2053/Q2053,0)*VLOOKUP(B2053,'2-Kosten per locatie'!$A$14:$C$31,3,FALSE)</f>
        <v>0</v>
      </c>
      <c r="P2053" s="334">
        <f>IF(L2053="nio",0,IF(L2053&gt;0,VLOOKUP(F2053,'3-Productie normen'!A:O,VLOOKUP(L2053,'3-Productie normen'!$B$38:$C$48,2,FALSE),FALSE)))*J2053</f>
        <v>0</v>
      </c>
      <c r="Q2053" s="334">
        <f t="shared" si="99"/>
        <v>0</v>
      </c>
      <c r="R2053" s="335" t="str">
        <f>VLOOKUP(F2053,'3-Productie normen'!A:P,16,FALSE)</f>
        <v>L</v>
      </c>
      <c r="S2053" s="335"/>
      <c r="U2053" s="336">
        <f t="shared" si="100"/>
        <v>11308</v>
      </c>
    </row>
    <row r="2054" spans="1:21" ht="14.1" customHeight="1">
      <c r="A2054" s="75">
        <v>2054</v>
      </c>
      <c r="B2054" s="72" t="s">
        <v>51</v>
      </c>
      <c r="C2054" s="539" t="s">
        <v>508</v>
      </c>
      <c r="D2054" s="415" t="s">
        <v>2659</v>
      </c>
      <c r="E2054" s="72" t="s">
        <v>2660</v>
      </c>
      <c r="F2054" s="300" t="s">
        <v>89</v>
      </c>
      <c r="G2054" s="72" t="s">
        <v>1369</v>
      </c>
      <c r="H2054" s="482" t="s">
        <v>237</v>
      </c>
      <c r="I2054" s="537">
        <v>45.92</v>
      </c>
      <c r="J2054" s="526"/>
      <c r="K2054" s="333">
        <f t="shared" si="101"/>
        <v>200</v>
      </c>
      <c r="L2054" s="534">
        <v>200</v>
      </c>
      <c r="M2054" s="534"/>
      <c r="N2054" s="247" t="e">
        <f>IF(L2054="nio",0,IF(L2054&gt;0,L2054*I2054/P2054,0))*VLOOKUP(B2054,'2-Kosten per locatie'!$A$14:$C$31,3,FALSE)</f>
        <v>#DIV/0!</v>
      </c>
      <c r="O2054" s="247">
        <f>IF(M2054&gt;0,M2054*I2054/Q2054,0)*VLOOKUP(B2054,'2-Kosten per locatie'!$A$14:$C$31,3,FALSE)</f>
        <v>0</v>
      </c>
      <c r="P2054" s="334">
        <f>IF(L2054="nio",0,IF(L2054&gt;0,VLOOKUP(F2054,'3-Productie normen'!A:O,VLOOKUP(L2054,'3-Productie normen'!$B$38:$C$48,2,FALSE),FALSE)))*J2054</f>
        <v>0</v>
      </c>
      <c r="Q2054" s="334">
        <f t="shared" si="99"/>
        <v>0</v>
      </c>
      <c r="R2054" s="335" t="str">
        <f>VLOOKUP(F2054,'3-Productie normen'!A:P,16,FALSE)</f>
        <v>L</v>
      </c>
      <c r="S2054" s="335"/>
      <c r="U2054" s="336">
        <f t="shared" si="100"/>
        <v>9184</v>
      </c>
    </row>
    <row r="2055" spans="1:21" ht="14.1" customHeight="1">
      <c r="A2055" s="75">
        <v>2055</v>
      </c>
      <c r="B2055" s="72" t="s">
        <v>51</v>
      </c>
      <c r="C2055" s="539" t="s">
        <v>508</v>
      </c>
      <c r="D2055" s="415" t="s">
        <v>2661</v>
      </c>
      <c r="E2055" s="72" t="s">
        <v>856</v>
      </c>
      <c r="F2055" s="300" t="s">
        <v>95</v>
      </c>
      <c r="G2055" s="72" t="s">
        <v>2240</v>
      </c>
      <c r="H2055" s="482" t="s">
        <v>187</v>
      </c>
      <c r="I2055" s="537">
        <v>2.64</v>
      </c>
      <c r="J2055" s="526"/>
      <c r="K2055" s="333">
        <f t="shared" si="101"/>
        <v>400</v>
      </c>
      <c r="L2055" s="534">
        <v>200</v>
      </c>
      <c r="M2055" s="534">
        <v>200</v>
      </c>
      <c r="N2055" s="247" t="e">
        <f>IF(L2055="nio",0,IF(L2055&gt;0,L2055*I2055/P2055,0))*VLOOKUP(B2055,'2-Kosten per locatie'!$A$14:$C$31,3,FALSE)</f>
        <v>#DIV/0!</v>
      </c>
      <c r="O2055" s="247" t="e">
        <f>IF(M2055&gt;0,M2055*I2055/Q2055,0)*VLOOKUP(B2055,'2-Kosten per locatie'!$A$14:$C$31,3,FALSE)</f>
        <v>#DIV/0!</v>
      </c>
      <c r="P2055" s="334">
        <f>IF(L2055="nio",0,IF(L2055&gt;0,VLOOKUP(F2055,'3-Productie normen'!A:O,VLOOKUP(L2055,'3-Productie normen'!$B$38:$C$48,2,FALSE),FALSE)))*J2055</f>
        <v>0</v>
      </c>
      <c r="Q2055" s="334">
        <f t="shared" si="99"/>
        <v>0</v>
      </c>
      <c r="R2055" s="335" t="str">
        <f>VLOOKUP(F2055,'3-Productie normen'!A:P,16,FALSE)</f>
        <v>S</v>
      </c>
      <c r="S2055" s="335"/>
      <c r="U2055" s="336">
        <f t="shared" si="100"/>
        <v>1056</v>
      </c>
    </row>
    <row r="2056" spans="1:21" ht="14.1" customHeight="1">
      <c r="A2056" s="75">
        <v>2056</v>
      </c>
      <c r="B2056" s="72" t="s">
        <v>51</v>
      </c>
      <c r="C2056" s="539" t="s">
        <v>508</v>
      </c>
      <c r="D2056" s="415" t="s">
        <v>2662</v>
      </c>
      <c r="E2056" s="72" t="s">
        <v>1999</v>
      </c>
      <c r="F2056" s="300" t="s">
        <v>100</v>
      </c>
      <c r="G2056" s="72" t="s">
        <v>101</v>
      </c>
      <c r="H2056" s="482" t="s">
        <v>196</v>
      </c>
      <c r="I2056" s="537">
        <v>8.01</v>
      </c>
      <c r="J2056" s="526"/>
      <c r="K2056" s="333">
        <f t="shared" si="101"/>
        <v>0</v>
      </c>
      <c r="L2056" s="534" t="s">
        <v>147</v>
      </c>
      <c r="M2056" s="534"/>
      <c r="N2056" s="247">
        <f>IF(L2056="nio",0,IF(L2056&gt;0,L2056*I2056/P2056,0))*VLOOKUP(B2056,'2-Kosten per locatie'!$A$14:$C$31,3,FALSE)</f>
        <v>0</v>
      </c>
      <c r="O2056" s="247">
        <f>IF(M2056&gt;0,M2056*I2056/Q2056,0)*VLOOKUP(B2056,'2-Kosten per locatie'!$A$14:$C$31,3,FALSE)</f>
        <v>0</v>
      </c>
      <c r="P2056" s="334">
        <f>IF(L2056="nio",0,IF(L2056&gt;0,VLOOKUP(F2056,'3-Productie normen'!A:O,VLOOKUP(L2056,'3-Productie normen'!$B$38:$C$48,2,FALSE),FALSE)))*J2056</f>
        <v>0</v>
      </c>
      <c r="Q2056" s="334">
        <f t="shared" si="99"/>
        <v>0</v>
      </c>
      <c r="R2056" s="335" t="str">
        <f>VLOOKUP(F2056,'3-Productie normen'!A:P,16,FALSE)</f>
        <v>nvt</v>
      </c>
      <c r="S2056" s="335"/>
      <c r="U2056" s="336">
        <f t="shared" si="100"/>
        <v>0</v>
      </c>
    </row>
    <row r="2057" spans="1:21" ht="14.1" customHeight="1">
      <c r="A2057" s="75">
        <v>2057</v>
      </c>
      <c r="B2057" s="72" t="s">
        <v>51</v>
      </c>
      <c r="C2057" s="539" t="s">
        <v>876</v>
      </c>
      <c r="D2057" s="415" t="s">
        <v>2663</v>
      </c>
      <c r="E2057" s="72" t="s">
        <v>1236</v>
      </c>
      <c r="F2057" s="300" t="s">
        <v>97</v>
      </c>
      <c r="G2057" s="72" t="s">
        <v>1369</v>
      </c>
      <c r="H2057" s="482" t="s">
        <v>237</v>
      </c>
      <c r="I2057" s="537">
        <v>11.3</v>
      </c>
      <c r="J2057" s="526"/>
      <c r="K2057" s="333">
        <f t="shared" si="101"/>
        <v>200</v>
      </c>
      <c r="L2057" s="534">
        <v>200</v>
      </c>
      <c r="M2057" s="534"/>
      <c r="N2057" s="247" t="e">
        <f>IF(L2057="nio",0,IF(L2057&gt;0,L2057*I2057/P2057,0))*VLOOKUP(B2057,'2-Kosten per locatie'!$A$14:$C$31,3,FALSE)</f>
        <v>#DIV/0!</v>
      </c>
      <c r="O2057" s="247">
        <f>IF(M2057&gt;0,M2057*I2057/Q2057,0)*VLOOKUP(B2057,'2-Kosten per locatie'!$A$14:$C$31,3,FALSE)</f>
        <v>0</v>
      </c>
      <c r="P2057" s="334">
        <f>IF(L2057="nio",0,IF(L2057&gt;0,VLOOKUP(F2057,'3-Productie normen'!A:O,VLOOKUP(L2057,'3-Productie normen'!$B$38:$C$48,2,FALSE),FALSE)))*J2057</f>
        <v>0</v>
      </c>
      <c r="Q2057" s="334">
        <f t="shared" si="99"/>
        <v>0</v>
      </c>
      <c r="R2057" s="335" t="str">
        <f>VLOOKUP(F2057,'3-Productie normen'!A:P,16,FALSE)</f>
        <v>V</v>
      </c>
      <c r="S2057" s="335"/>
      <c r="U2057" s="336">
        <f t="shared" si="100"/>
        <v>2260</v>
      </c>
    </row>
    <row r="2058" spans="1:21" ht="14.1" customHeight="1">
      <c r="A2058" s="75">
        <v>2058</v>
      </c>
      <c r="B2058" s="72" t="s">
        <v>51</v>
      </c>
      <c r="C2058" s="539" t="s">
        <v>876</v>
      </c>
      <c r="D2058" s="415" t="s">
        <v>2664</v>
      </c>
      <c r="E2058" s="72" t="s">
        <v>1999</v>
      </c>
      <c r="F2058" s="300" t="s">
        <v>100</v>
      </c>
      <c r="G2058" s="72" t="s">
        <v>101</v>
      </c>
      <c r="H2058" s="482" t="s">
        <v>196</v>
      </c>
      <c r="I2058" s="537">
        <v>147.44</v>
      </c>
      <c r="J2058" s="526"/>
      <c r="K2058" s="333">
        <f t="shared" si="101"/>
        <v>0</v>
      </c>
      <c r="L2058" s="534" t="s">
        <v>147</v>
      </c>
      <c r="M2058" s="534"/>
      <c r="N2058" s="247">
        <f>IF(L2058="nio",0,IF(L2058&gt;0,L2058*I2058/P2058,0))*VLOOKUP(B2058,'2-Kosten per locatie'!$A$14:$C$31,3,FALSE)</f>
        <v>0</v>
      </c>
      <c r="O2058" s="247">
        <f>IF(M2058&gt;0,M2058*I2058/Q2058,0)*VLOOKUP(B2058,'2-Kosten per locatie'!$A$14:$C$31,3,FALSE)</f>
        <v>0</v>
      </c>
      <c r="P2058" s="334">
        <f>IF(L2058="nio",0,IF(L2058&gt;0,VLOOKUP(F2058,'3-Productie normen'!A:O,VLOOKUP(L2058,'3-Productie normen'!$B$38:$C$48,2,FALSE),FALSE)))*J2058</f>
        <v>0</v>
      </c>
      <c r="Q2058" s="334">
        <f t="shared" si="99"/>
        <v>0</v>
      </c>
      <c r="R2058" s="335" t="str">
        <f>VLOOKUP(F2058,'3-Productie normen'!A:P,16,FALSE)</f>
        <v>nvt</v>
      </c>
      <c r="S2058" s="335"/>
      <c r="U2058" s="336">
        <f t="shared" si="100"/>
        <v>0</v>
      </c>
    </row>
    <row r="2059" spans="1:21" ht="14.1" customHeight="1">
      <c r="A2059" s="75">
        <v>2059</v>
      </c>
      <c r="B2059" s="72" t="s">
        <v>51</v>
      </c>
      <c r="C2059" s="539" t="s">
        <v>876</v>
      </c>
      <c r="D2059" s="415" t="s">
        <v>2665</v>
      </c>
      <c r="E2059" s="72" t="s">
        <v>1999</v>
      </c>
      <c r="F2059" s="300" t="s">
        <v>100</v>
      </c>
      <c r="G2059" s="72" t="s">
        <v>101</v>
      </c>
      <c r="H2059" s="482" t="s">
        <v>196</v>
      </c>
      <c r="I2059" s="537"/>
      <c r="J2059" s="526"/>
      <c r="K2059" s="333">
        <f t="shared" si="101"/>
        <v>0</v>
      </c>
      <c r="L2059" s="534" t="s">
        <v>147</v>
      </c>
      <c r="M2059" s="534"/>
      <c r="N2059" s="247">
        <f>IF(L2059="nio",0,IF(L2059&gt;0,L2059*I2059/P2059,0))*VLOOKUP(B2059,'2-Kosten per locatie'!$A$14:$C$31,3,FALSE)</f>
        <v>0</v>
      </c>
      <c r="O2059" s="247">
        <f>IF(M2059&gt;0,M2059*I2059/Q2059,0)*VLOOKUP(B2059,'2-Kosten per locatie'!$A$14:$C$31,3,FALSE)</f>
        <v>0</v>
      </c>
      <c r="P2059" s="334">
        <f>IF(L2059="nio",0,IF(L2059&gt;0,VLOOKUP(F2059,'3-Productie normen'!A:O,VLOOKUP(L2059,'3-Productie normen'!$B$38:$C$48,2,FALSE),FALSE)))*J2059</f>
        <v>0</v>
      </c>
      <c r="Q2059" s="334">
        <f t="shared" si="99"/>
        <v>0</v>
      </c>
      <c r="R2059" s="335" t="str">
        <f>VLOOKUP(F2059,'3-Productie normen'!A:P,16,FALSE)</f>
        <v>nvt</v>
      </c>
      <c r="S2059" s="335"/>
      <c r="U2059" s="336">
        <f t="shared" si="100"/>
        <v>0</v>
      </c>
    </row>
    <row r="2060" spans="1:21" ht="14.1" customHeight="1">
      <c r="A2060" s="75">
        <v>2060</v>
      </c>
      <c r="B2060" s="72" t="s">
        <v>51</v>
      </c>
      <c r="C2060" s="539" t="s">
        <v>876</v>
      </c>
      <c r="D2060" s="415" t="s">
        <v>2666</v>
      </c>
      <c r="E2060" s="72" t="s">
        <v>2608</v>
      </c>
      <c r="F2060" s="300" t="s">
        <v>99</v>
      </c>
      <c r="G2060" s="72" t="s">
        <v>1369</v>
      </c>
      <c r="H2060" s="482" t="s">
        <v>237</v>
      </c>
      <c r="I2060" s="537">
        <v>16.3</v>
      </c>
      <c r="J2060" s="526"/>
      <c r="K2060" s="333">
        <f t="shared" si="101"/>
        <v>200</v>
      </c>
      <c r="L2060" s="534">
        <v>200</v>
      </c>
      <c r="M2060" s="534"/>
      <c r="N2060" s="247" t="e">
        <f>IF(L2060="nio",0,IF(L2060&gt;0,L2060*I2060/P2060,0))*VLOOKUP(B2060,'2-Kosten per locatie'!$A$14:$C$31,3,FALSE)</f>
        <v>#DIV/0!</v>
      </c>
      <c r="O2060" s="247">
        <f>IF(M2060&gt;0,M2060*I2060/Q2060,0)*VLOOKUP(B2060,'2-Kosten per locatie'!$A$14:$C$31,3,FALSE)</f>
        <v>0</v>
      </c>
      <c r="P2060" s="334">
        <f>IF(L2060="nio",0,IF(L2060&gt;0,VLOOKUP(F2060,'3-Productie normen'!A:O,VLOOKUP(L2060,'3-Productie normen'!$B$38:$C$48,2,FALSE),FALSE)))*J2060</f>
        <v>0</v>
      </c>
      <c r="Q2060" s="334">
        <f t="shared" si="99"/>
        <v>0</v>
      </c>
      <c r="R2060" s="335" t="str">
        <f>VLOOKUP(F2060,'3-Productie normen'!A:P,16,FALSE)</f>
        <v>B</v>
      </c>
      <c r="S2060" s="335"/>
      <c r="U2060" s="336">
        <f t="shared" si="100"/>
        <v>3260</v>
      </c>
    </row>
    <row r="2061" spans="1:21" ht="14.1" customHeight="1">
      <c r="A2061" s="75">
        <v>2061</v>
      </c>
      <c r="B2061" s="72" t="s">
        <v>51</v>
      </c>
      <c r="C2061" s="539" t="s">
        <v>876</v>
      </c>
      <c r="D2061" s="415" t="s">
        <v>2667</v>
      </c>
      <c r="E2061" s="72" t="s">
        <v>632</v>
      </c>
      <c r="F2061" s="300" t="s">
        <v>86</v>
      </c>
      <c r="G2061" s="72" t="s">
        <v>2220</v>
      </c>
      <c r="H2061" s="482" t="s">
        <v>138</v>
      </c>
      <c r="I2061" s="537">
        <v>66.67</v>
      </c>
      <c r="J2061" s="526"/>
      <c r="K2061" s="333">
        <f t="shared" si="101"/>
        <v>200</v>
      </c>
      <c r="L2061" s="534">
        <v>200</v>
      </c>
      <c r="M2061" s="534"/>
      <c r="N2061" s="247" t="e">
        <f>IF(L2061="nio",0,IF(L2061&gt;0,L2061*I2061/P2061,0))*VLOOKUP(B2061,'2-Kosten per locatie'!$A$14:$C$31,3,FALSE)</f>
        <v>#DIV/0!</v>
      </c>
      <c r="O2061" s="247">
        <f>IF(M2061&gt;0,M2061*I2061/Q2061,0)*VLOOKUP(B2061,'2-Kosten per locatie'!$A$14:$C$31,3,FALSE)</f>
        <v>0</v>
      </c>
      <c r="P2061" s="334">
        <f>IF(L2061="nio",0,IF(L2061&gt;0,VLOOKUP(F2061,'3-Productie normen'!A:O,VLOOKUP(L2061,'3-Productie normen'!$B$38:$C$48,2,FALSE),FALSE)))*J2061</f>
        <v>0</v>
      </c>
      <c r="Q2061" s="334">
        <f t="shared" si="99"/>
        <v>0</v>
      </c>
      <c r="R2061" s="335" t="str">
        <f>VLOOKUP(F2061,'3-Productie normen'!A:P,16,FALSE)</f>
        <v>V</v>
      </c>
      <c r="S2061" s="335"/>
      <c r="U2061" s="336">
        <f t="shared" si="100"/>
        <v>13334</v>
      </c>
    </row>
    <row r="2062" spans="1:21" ht="14.1" customHeight="1">
      <c r="A2062" s="75">
        <v>2062</v>
      </c>
      <c r="B2062" s="72" t="s">
        <v>51</v>
      </c>
      <c r="C2062" s="539" t="s">
        <v>876</v>
      </c>
      <c r="D2062" s="415" t="s">
        <v>2668</v>
      </c>
      <c r="E2062" s="72" t="s">
        <v>1236</v>
      </c>
      <c r="F2062" s="300" t="s">
        <v>97</v>
      </c>
      <c r="G2062" s="72" t="s">
        <v>1369</v>
      </c>
      <c r="H2062" s="482" t="s">
        <v>237</v>
      </c>
      <c r="I2062" s="537">
        <v>17.600000000000001</v>
      </c>
      <c r="J2062" s="526"/>
      <c r="K2062" s="333">
        <f t="shared" si="101"/>
        <v>200</v>
      </c>
      <c r="L2062" s="534">
        <v>200</v>
      </c>
      <c r="M2062" s="534"/>
      <c r="N2062" s="247" t="e">
        <f>IF(L2062="nio",0,IF(L2062&gt;0,L2062*I2062/P2062,0))*VLOOKUP(B2062,'2-Kosten per locatie'!$A$14:$C$31,3,FALSE)</f>
        <v>#DIV/0!</v>
      </c>
      <c r="O2062" s="247">
        <f>IF(M2062&gt;0,M2062*I2062/Q2062,0)*VLOOKUP(B2062,'2-Kosten per locatie'!$A$14:$C$31,3,FALSE)</f>
        <v>0</v>
      </c>
      <c r="P2062" s="334">
        <f>IF(L2062="nio",0,IF(L2062&gt;0,VLOOKUP(F2062,'3-Productie normen'!A:O,VLOOKUP(L2062,'3-Productie normen'!$B$38:$C$48,2,FALSE),FALSE)))*J2062</f>
        <v>0</v>
      </c>
      <c r="Q2062" s="334">
        <f t="shared" si="99"/>
        <v>0</v>
      </c>
      <c r="R2062" s="335" t="str">
        <f>VLOOKUP(F2062,'3-Productie normen'!A:P,16,FALSE)</f>
        <v>V</v>
      </c>
      <c r="S2062" s="335"/>
      <c r="U2062" s="336">
        <f t="shared" si="100"/>
        <v>3520.0000000000005</v>
      </c>
    </row>
    <row r="2063" spans="1:21" ht="14.1" customHeight="1">
      <c r="A2063" s="75">
        <v>2063</v>
      </c>
      <c r="B2063" s="72" t="s">
        <v>51</v>
      </c>
      <c r="C2063" s="539" t="s">
        <v>876</v>
      </c>
      <c r="D2063" s="415" t="s">
        <v>2669</v>
      </c>
      <c r="E2063" s="72" t="s">
        <v>2218</v>
      </c>
      <c r="F2063" s="300" t="s">
        <v>95</v>
      </c>
      <c r="G2063" s="72" t="s">
        <v>2240</v>
      </c>
      <c r="H2063" s="482" t="s">
        <v>187</v>
      </c>
      <c r="I2063" s="537">
        <v>6.24</v>
      </c>
      <c r="J2063" s="526"/>
      <c r="K2063" s="333">
        <f t="shared" si="101"/>
        <v>400</v>
      </c>
      <c r="L2063" s="534">
        <v>200</v>
      </c>
      <c r="M2063" s="534">
        <v>200</v>
      </c>
      <c r="N2063" s="247" t="e">
        <f>IF(L2063="nio",0,IF(L2063&gt;0,L2063*I2063/P2063,0))*VLOOKUP(B2063,'2-Kosten per locatie'!$A$14:$C$31,3,FALSE)</f>
        <v>#DIV/0!</v>
      </c>
      <c r="O2063" s="247" t="e">
        <f>IF(M2063&gt;0,M2063*I2063/Q2063,0)*VLOOKUP(B2063,'2-Kosten per locatie'!$A$14:$C$31,3,FALSE)</f>
        <v>#DIV/0!</v>
      </c>
      <c r="P2063" s="334">
        <f>IF(L2063="nio",0,IF(L2063&gt;0,VLOOKUP(F2063,'3-Productie normen'!A:O,VLOOKUP(L2063,'3-Productie normen'!$B$38:$C$48,2,FALSE),FALSE)))*J2063</f>
        <v>0</v>
      </c>
      <c r="Q2063" s="334">
        <f t="shared" si="99"/>
        <v>0</v>
      </c>
      <c r="R2063" s="335" t="str">
        <f>VLOOKUP(F2063,'3-Productie normen'!A:P,16,FALSE)</f>
        <v>S</v>
      </c>
      <c r="S2063" s="335"/>
      <c r="U2063" s="336">
        <f t="shared" si="100"/>
        <v>2496</v>
      </c>
    </row>
    <row r="2064" spans="1:21" ht="14.1" customHeight="1">
      <c r="A2064" s="75">
        <v>2064</v>
      </c>
      <c r="B2064" s="72" t="s">
        <v>51</v>
      </c>
      <c r="C2064" s="539" t="s">
        <v>876</v>
      </c>
      <c r="D2064" s="415" t="s">
        <v>2670</v>
      </c>
      <c r="E2064" s="72" t="s">
        <v>2671</v>
      </c>
      <c r="F2064" s="300" t="s">
        <v>86</v>
      </c>
      <c r="G2064" s="72" t="s">
        <v>2240</v>
      </c>
      <c r="H2064" s="482" t="s">
        <v>196</v>
      </c>
      <c r="I2064" s="537">
        <v>2.38</v>
      </c>
      <c r="J2064" s="526"/>
      <c r="K2064" s="333">
        <f t="shared" si="101"/>
        <v>200</v>
      </c>
      <c r="L2064" s="534">
        <v>200</v>
      </c>
      <c r="M2064" s="534"/>
      <c r="N2064" s="247" t="e">
        <f>IF(L2064="nio",0,IF(L2064&gt;0,L2064*I2064/P2064,0))*VLOOKUP(B2064,'2-Kosten per locatie'!$A$14:$C$31,3,FALSE)</f>
        <v>#DIV/0!</v>
      </c>
      <c r="O2064" s="247">
        <f>IF(M2064&gt;0,M2064*I2064/Q2064,0)*VLOOKUP(B2064,'2-Kosten per locatie'!$A$14:$C$31,3,FALSE)</f>
        <v>0</v>
      </c>
      <c r="P2064" s="334">
        <f>IF(L2064="nio",0,IF(L2064&gt;0,VLOOKUP(F2064,'3-Productie normen'!A:O,VLOOKUP(L2064,'3-Productie normen'!$B$38:$C$48,2,FALSE),FALSE)))*J2064</f>
        <v>0</v>
      </c>
      <c r="Q2064" s="334">
        <f t="shared" si="99"/>
        <v>0</v>
      </c>
      <c r="R2064" s="335" t="str">
        <f>VLOOKUP(F2064,'3-Productie normen'!A:P,16,FALSE)</f>
        <v>V</v>
      </c>
      <c r="S2064" s="335"/>
      <c r="U2064" s="336">
        <f t="shared" si="100"/>
        <v>476</v>
      </c>
    </row>
    <row r="2065" spans="1:21" ht="14.1" customHeight="1">
      <c r="A2065" s="75">
        <v>2065</v>
      </c>
      <c r="B2065" s="72" t="s">
        <v>51</v>
      </c>
      <c r="C2065" s="539" t="s">
        <v>876</v>
      </c>
      <c r="D2065" s="415" t="s">
        <v>2672</v>
      </c>
      <c r="E2065" s="72" t="s">
        <v>680</v>
      </c>
      <c r="F2065" s="300" t="s">
        <v>92</v>
      </c>
      <c r="G2065" s="72" t="s">
        <v>2240</v>
      </c>
      <c r="H2065" s="482" t="s">
        <v>196</v>
      </c>
      <c r="I2065" s="537">
        <v>1.92</v>
      </c>
      <c r="J2065" s="526"/>
      <c r="K2065" s="333">
        <f t="shared" si="101"/>
        <v>40</v>
      </c>
      <c r="L2065" s="534">
        <v>40</v>
      </c>
      <c r="M2065" s="534"/>
      <c r="N2065" s="247" t="e">
        <f>IF(L2065="nio",0,IF(L2065&gt;0,L2065*I2065/P2065,0))*VLOOKUP(B2065,'2-Kosten per locatie'!$A$14:$C$31,3,FALSE)</f>
        <v>#DIV/0!</v>
      </c>
      <c r="O2065" s="247">
        <f>IF(M2065&gt;0,M2065*I2065/Q2065,0)*VLOOKUP(B2065,'2-Kosten per locatie'!$A$14:$C$31,3,FALSE)</f>
        <v>0</v>
      </c>
      <c r="P2065" s="334">
        <f>IF(L2065="nio",0,IF(L2065&gt;0,VLOOKUP(F2065,'3-Productie normen'!A:O,VLOOKUP(L2065,'3-Productie normen'!$B$38:$C$48,2,FALSE),FALSE)))*J2065</f>
        <v>0</v>
      </c>
      <c r="Q2065" s="334">
        <f t="shared" si="99"/>
        <v>0</v>
      </c>
      <c r="R2065" s="335" t="str">
        <f>VLOOKUP(F2065,'3-Productie normen'!A:P,16,FALSE)</f>
        <v>V</v>
      </c>
      <c r="S2065" s="335"/>
      <c r="U2065" s="336">
        <f t="shared" si="100"/>
        <v>76.8</v>
      </c>
    </row>
    <row r="2066" spans="1:21" ht="14.1" customHeight="1">
      <c r="A2066" s="75">
        <v>2066</v>
      </c>
      <c r="B2066" s="72" t="s">
        <v>51</v>
      </c>
      <c r="C2066" s="539" t="s">
        <v>876</v>
      </c>
      <c r="D2066" s="415" t="s">
        <v>2673</v>
      </c>
      <c r="E2066" s="72" t="s">
        <v>1970</v>
      </c>
      <c r="F2066" s="300" t="s">
        <v>100</v>
      </c>
      <c r="G2066" s="72" t="s">
        <v>2240</v>
      </c>
      <c r="H2066" s="482" t="s">
        <v>196</v>
      </c>
      <c r="I2066" s="537">
        <v>4.88</v>
      </c>
      <c r="J2066" s="526"/>
      <c r="K2066" s="333">
        <f t="shared" si="101"/>
        <v>0</v>
      </c>
      <c r="L2066" s="534" t="s">
        <v>147</v>
      </c>
      <c r="M2066" s="534"/>
      <c r="N2066" s="247">
        <f>IF(L2066="nio",0,IF(L2066&gt;0,L2066*I2066/P2066,0))*VLOOKUP(B2066,'2-Kosten per locatie'!$A$14:$C$31,3,FALSE)</f>
        <v>0</v>
      </c>
      <c r="O2066" s="247">
        <f>IF(M2066&gt;0,M2066*I2066/Q2066,0)*VLOOKUP(B2066,'2-Kosten per locatie'!$A$14:$C$31,3,FALSE)</f>
        <v>0</v>
      </c>
      <c r="P2066" s="334">
        <f>IF(L2066="nio",0,IF(L2066&gt;0,VLOOKUP(F2066,'3-Productie normen'!A:O,VLOOKUP(L2066,'3-Productie normen'!$B$38:$C$48,2,FALSE),FALSE)))*J2066</f>
        <v>0</v>
      </c>
      <c r="Q2066" s="334">
        <f t="shared" si="99"/>
        <v>0</v>
      </c>
      <c r="R2066" s="335" t="str">
        <f>VLOOKUP(F2066,'3-Productie normen'!A:P,16,FALSE)</f>
        <v>nvt</v>
      </c>
      <c r="S2066" s="335"/>
      <c r="U2066" s="336">
        <f t="shared" si="100"/>
        <v>0</v>
      </c>
    </row>
    <row r="2067" spans="1:21" ht="14.1" customHeight="1">
      <c r="A2067" s="75">
        <v>2067</v>
      </c>
      <c r="B2067" s="72" t="s">
        <v>51</v>
      </c>
      <c r="C2067" s="539" t="s">
        <v>876</v>
      </c>
      <c r="D2067" s="415" t="s">
        <v>2674</v>
      </c>
      <c r="E2067" s="72" t="s">
        <v>1999</v>
      </c>
      <c r="F2067" s="300" t="s">
        <v>100</v>
      </c>
      <c r="G2067" s="72" t="s">
        <v>101</v>
      </c>
      <c r="H2067" s="482" t="s">
        <v>196</v>
      </c>
      <c r="I2067" s="537">
        <v>194.22</v>
      </c>
      <c r="J2067" s="526"/>
      <c r="K2067" s="333">
        <f t="shared" si="101"/>
        <v>0</v>
      </c>
      <c r="L2067" s="534" t="s">
        <v>147</v>
      </c>
      <c r="M2067" s="534"/>
      <c r="N2067" s="247">
        <f>IF(L2067="nio",0,IF(L2067&gt;0,L2067*I2067/P2067,0))*VLOOKUP(B2067,'2-Kosten per locatie'!$A$14:$C$31,3,FALSE)</f>
        <v>0</v>
      </c>
      <c r="O2067" s="247">
        <f>IF(M2067&gt;0,M2067*I2067/Q2067,0)*VLOOKUP(B2067,'2-Kosten per locatie'!$A$14:$C$31,3,FALSE)</f>
        <v>0</v>
      </c>
      <c r="P2067" s="334">
        <f>IF(L2067="nio",0,IF(L2067&gt;0,VLOOKUP(F2067,'3-Productie normen'!A:O,VLOOKUP(L2067,'3-Productie normen'!$B$38:$C$48,2,FALSE),FALSE)))*J2067</f>
        <v>0</v>
      </c>
      <c r="Q2067" s="334">
        <f t="shared" si="99"/>
        <v>0</v>
      </c>
      <c r="R2067" s="335" t="str">
        <f>VLOOKUP(F2067,'3-Productie normen'!A:P,16,FALSE)</f>
        <v>nvt</v>
      </c>
      <c r="S2067" s="335"/>
      <c r="U2067" s="336">
        <f t="shared" si="100"/>
        <v>0</v>
      </c>
    </row>
    <row r="2068" spans="1:21" ht="14.1" customHeight="1">
      <c r="A2068" s="75">
        <v>2068</v>
      </c>
      <c r="B2068" s="72" t="s">
        <v>51</v>
      </c>
      <c r="C2068" s="539" t="s">
        <v>876</v>
      </c>
      <c r="D2068" s="415" t="s">
        <v>2675</v>
      </c>
      <c r="E2068" s="72" t="s">
        <v>1999</v>
      </c>
      <c r="F2068" s="300" t="s">
        <v>100</v>
      </c>
      <c r="G2068" s="72" t="s">
        <v>101</v>
      </c>
      <c r="H2068" s="482" t="s">
        <v>196</v>
      </c>
      <c r="I2068" s="537"/>
      <c r="J2068" s="526"/>
      <c r="K2068" s="333">
        <f t="shared" si="101"/>
        <v>0</v>
      </c>
      <c r="L2068" s="534" t="s">
        <v>147</v>
      </c>
      <c r="M2068" s="534"/>
      <c r="N2068" s="247">
        <f>IF(L2068="nio",0,IF(L2068&gt;0,L2068*I2068/P2068,0))*VLOOKUP(B2068,'2-Kosten per locatie'!$A$14:$C$31,3,FALSE)</f>
        <v>0</v>
      </c>
      <c r="O2068" s="247">
        <f>IF(M2068&gt;0,M2068*I2068/Q2068,0)*VLOOKUP(B2068,'2-Kosten per locatie'!$A$14:$C$31,3,FALSE)</f>
        <v>0</v>
      </c>
      <c r="P2068" s="334">
        <f>IF(L2068="nio",0,IF(L2068&gt;0,VLOOKUP(F2068,'3-Productie normen'!A:O,VLOOKUP(L2068,'3-Productie normen'!$B$38:$C$48,2,FALSE),FALSE)))*J2068</f>
        <v>0</v>
      </c>
      <c r="Q2068" s="334">
        <f t="shared" ref="Q2068:Q2120" si="102">IF(M2068&gt;0,P2068*$Q$8,0)</f>
        <v>0</v>
      </c>
      <c r="R2068" s="335" t="str">
        <f>VLOOKUP(F2068,'3-Productie normen'!A:P,16,FALSE)</f>
        <v>nvt</v>
      </c>
      <c r="S2068" s="335"/>
      <c r="U2068" s="336">
        <f t="shared" ref="U2068:U2120" si="103">K2068*I2068</f>
        <v>0</v>
      </c>
    </row>
    <row r="2069" spans="1:21" ht="14.1" customHeight="1">
      <c r="A2069" s="75">
        <v>2069</v>
      </c>
      <c r="B2069" s="72" t="s">
        <v>51</v>
      </c>
      <c r="C2069" s="539" t="s">
        <v>876</v>
      </c>
      <c r="D2069" s="415" t="s">
        <v>2676</v>
      </c>
      <c r="E2069" s="72" t="s">
        <v>1999</v>
      </c>
      <c r="F2069" s="300" t="s">
        <v>100</v>
      </c>
      <c r="G2069" s="72" t="s">
        <v>101</v>
      </c>
      <c r="H2069" s="482" t="s">
        <v>196</v>
      </c>
      <c r="I2069" s="537"/>
      <c r="J2069" s="526"/>
      <c r="K2069" s="333">
        <f t="shared" si="101"/>
        <v>0</v>
      </c>
      <c r="L2069" s="534" t="s">
        <v>147</v>
      </c>
      <c r="M2069" s="534"/>
      <c r="N2069" s="247">
        <f>IF(L2069="nio",0,IF(L2069&gt;0,L2069*I2069/P2069,0))*VLOOKUP(B2069,'2-Kosten per locatie'!$A$14:$C$31,3,FALSE)</f>
        <v>0</v>
      </c>
      <c r="O2069" s="247">
        <f>IF(M2069&gt;0,M2069*I2069/Q2069,0)*VLOOKUP(B2069,'2-Kosten per locatie'!$A$14:$C$31,3,FALSE)</f>
        <v>0</v>
      </c>
      <c r="P2069" s="334">
        <f>IF(L2069="nio",0,IF(L2069&gt;0,VLOOKUP(F2069,'3-Productie normen'!A:O,VLOOKUP(L2069,'3-Productie normen'!$B$38:$C$48,2,FALSE),FALSE)))*J2069</f>
        <v>0</v>
      </c>
      <c r="Q2069" s="334">
        <f t="shared" si="102"/>
        <v>0</v>
      </c>
      <c r="R2069" s="335" t="str">
        <f>VLOOKUP(F2069,'3-Productie normen'!A:P,16,FALSE)</f>
        <v>nvt</v>
      </c>
      <c r="S2069" s="335"/>
      <c r="U2069" s="336">
        <f t="shared" si="103"/>
        <v>0</v>
      </c>
    </row>
    <row r="2070" spans="1:21" ht="14.1" customHeight="1">
      <c r="A2070" s="75">
        <v>2070</v>
      </c>
      <c r="B2070" s="72" t="s">
        <v>51</v>
      </c>
      <c r="C2070" s="539" t="s">
        <v>876</v>
      </c>
      <c r="D2070" s="415" t="s">
        <v>2677</v>
      </c>
      <c r="E2070" s="72" t="s">
        <v>1999</v>
      </c>
      <c r="F2070" s="300" t="s">
        <v>100</v>
      </c>
      <c r="G2070" s="72" t="s">
        <v>101</v>
      </c>
      <c r="H2070" s="482" t="s">
        <v>196</v>
      </c>
      <c r="I2070" s="537"/>
      <c r="J2070" s="526"/>
      <c r="K2070" s="333">
        <f t="shared" si="101"/>
        <v>0</v>
      </c>
      <c r="L2070" s="534" t="s">
        <v>147</v>
      </c>
      <c r="M2070" s="534"/>
      <c r="N2070" s="247">
        <f>IF(L2070="nio",0,IF(L2070&gt;0,L2070*I2070/P2070,0))*VLOOKUP(B2070,'2-Kosten per locatie'!$A$14:$C$31,3,FALSE)</f>
        <v>0</v>
      </c>
      <c r="O2070" s="247">
        <f>IF(M2070&gt;0,M2070*I2070/Q2070,0)*VLOOKUP(B2070,'2-Kosten per locatie'!$A$14:$C$31,3,FALSE)</f>
        <v>0</v>
      </c>
      <c r="P2070" s="334">
        <f>IF(L2070="nio",0,IF(L2070&gt;0,VLOOKUP(F2070,'3-Productie normen'!A:O,VLOOKUP(L2070,'3-Productie normen'!$B$38:$C$48,2,FALSE),FALSE)))*J2070</f>
        <v>0</v>
      </c>
      <c r="Q2070" s="334">
        <f t="shared" si="102"/>
        <v>0</v>
      </c>
      <c r="R2070" s="335" t="str">
        <f>VLOOKUP(F2070,'3-Productie normen'!A:P,16,FALSE)</f>
        <v>nvt</v>
      </c>
      <c r="S2070" s="335"/>
      <c r="U2070" s="336">
        <f t="shared" si="103"/>
        <v>0</v>
      </c>
    </row>
    <row r="2071" spans="1:21" ht="14.1" customHeight="1">
      <c r="A2071" s="75">
        <v>2071</v>
      </c>
      <c r="B2071" s="72" t="s">
        <v>51</v>
      </c>
      <c r="C2071" s="539" t="s">
        <v>876</v>
      </c>
      <c r="D2071" s="415" t="s">
        <v>2678</v>
      </c>
      <c r="E2071" s="72" t="s">
        <v>1999</v>
      </c>
      <c r="F2071" s="300" t="s">
        <v>100</v>
      </c>
      <c r="G2071" s="72" t="s">
        <v>101</v>
      </c>
      <c r="H2071" s="482" t="s">
        <v>196</v>
      </c>
      <c r="I2071" s="537"/>
      <c r="J2071" s="526"/>
      <c r="K2071" s="333">
        <f t="shared" si="101"/>
        <v>0</v>
      </c>
      <c r="L2071" s="534" t="s">
        <v>147</v>
      </c>
      <c r="M2071" s="534"/>
      <c r="N2071" s="247">
        <f>IF(L2071="nio",0,IF(L2071&gt;0,L2071*I2071/P2071,0))*VLOOKUP(B2071,'2-Kosten per locatie'!$A$14:$C$31,3,FALSE)</f>
        <v>0</v>
      </c>
      <c r="O2071" s="247">
        <f>IF(M2071&gt;0,M2071*I2071/Q2071,0)*VLOOKUP(B2071,'2-Kosten per locatie'!$A$14:$C$31,3,FALSE)</f>
        <v>0</v>
      </c>
      <c r="P2071" s="334">
        <f>IF(L2071="nio",0,IF(L2071&gt;0,VLOOKUP(F2071,'3-Productie normen'!A:O,VLOOKUP(L2071,'3-Productie normen'!$B$38:$C$48,2,FALSE),FALSE)))*J2071</f>
        <v>0</v>
      </c>
      <c r="Q2071" s="334">
        <f t="shared" si="102"/>
        <v>0</v>
      </c>
      <c r="R2071" s="335" t="str">
        <f>VLOOKUP(F2071,'3-Productie normen'!A:P,16,FALSE)</f>
        <v>nvt</v>
      </c>
      <c r="S2071" s="335"/>
      <c r="U2071" s="336">
        <f t="shared" si="103"/>
        <v>0</v>
      </c>
    </row>
    <row r="2072" spans="1:21" ht="14.1" customHeight="1">
      <c r="A2072" s="75">
        <v>2072</v>
      </c>
      <c r="B2072" s="72" t="s">
        <v>51</v>
      </c>
      <c r="C2072" s="539" t="s">
        <v>876</v>
      </c>
      <c r="D2072" s="415" t="s">
        <v>2679</v>
      </c>
      <c r="E2072" s="72" t="s">
        <v>2617</v>
      </c>
      <c r="F2072" s="300" t="s">
        <v>76</v>
      </c>
      <c r="G2072" s="72" t="s">
        <v>2220</v>
      </c>
      <c r="H2072" s="482" t="s">
        <v>138</v>
      </c>
      <c r="I2072" s="537">
        <v>49.3</v>
      </c>
      <c r="J2072" s="526"/>
      <c r="K2072" s="333">
        <f t="shared" si="101"/>
        <v>120</v>
      </c>
      <c r="L2072" s="534">
        <v>120</v>
      </c>
      <c r="M2072" s="534"/>
      <c r="N2072" s="247" t="e">
        <f>IF(L2072="nio",0,IF(L2072&gt;0,L2072*I2072/P2072,0))*VLOOKUP(B2072,'2-Kosten per locatie'!$A$14:$C$31,3,FALSE)</f>
        <v>#DIV/0!</v>
      </c>
      <c r="O2072" s="247">
        <f>IF(M2072&gt;0,M2072*I2072/Q2072,0)*VLOOKUP(B2072,'2-Kosten per locatie'!$A$14:$C$31,3,FALSE)</f>
        <v>0</v>
      </c>
      <c r="P2072" s="334">
        <f>IF(L2072="nio",0,IF(L2072&gt;0,VLOOKUP(F2072,'3-Productie normen'!A:O,VLOOKUP(L2072,'3-Productie normen'!$B$38:$C$48,2,FALSE),FALSE)))*J2072</f>
        <v>0</v>
      </c>
      <c r="Q2072" s="334">
        <f t="shared" si="102"/>
        <v>0</v>
      </c>
      <c r="R2072" s="335" t="str">
        <f>VLOOKUP(F2072,'3-Productie normen'!A:P,16,FALSE)</f>
        <v>B</v>
      </c>
      <c r="S2072" s="335"/>
      <c r="U2072" s="336">
        <f t="shared" si="103"/>
        <v>5916</v>
      </c>
    </row>
    <row r="2073" spans="1:21" ht="14.1" customHeight="1">
      <c r="A2073" s="75">
        <v>2073</v>
      </c>
      <c r="B2073" s="72" t="s">
        <v>51</v>
      </c>
      <c r="C2073" s="539" t="s">
        <v>876</v>
      </c>
      <c r="D2073" s="415" t="s">
        <v>2680</v>
      </c>
      <c r="E2073" s="72" t="s">
        <v>632</v>
      </c>
      <c r="F2073" s="300" t="s">
        <v>86</v>
      </c>
      <c r="G2073" s="72" t="s">
        <v>2438</v>
      </c>
      <c r="H2073" s="482" t="s">
        <v>196</v>
      </c>
      <c r="I2073" s="537">
        <v>60.6</v>
      </c>
      <c r="J2073" s="526"/>
      <c r="K2073" s="333">
        <f t="shared" si="101"/>
        <v>200</v>
      </c>
      <c r="L2073" s="534">
        <v>200</v>
      </c>
      <c r="M2073" s="534"/>
      <c r="N2073" s="247" t="e">
        <f>IF(L2073="nio",0,IF(L2073&gt;0,L2073*I2073/P2073,0))*VLOOKUP(B2073,'2-Kosten per locatie'!$A$14:$C$31,3,FALSE)</f>
        <v>#DIV/0!</v>
      </c>
      <c r="O2073" s="247">
        <f>IF(M2073&gt;0,M2073*I2073/Q2073,0)*VLOOKUP(B2073,'2-Kosten per locatie'!$A$14:$C$31,3,FALSE)</f>
        <v>0</v>
      </c>
      <c r="P2073" s="334">
        <f>IF(L2073="nio",0,IF(L2073&gt;0,VLOOKUP(F2073,'3-Productie normen'!A:O,VLOOKUP(L2073,'3-Productie normen'!$B$38:$C$48,2,FALSE),FALSE)))*J2073</f>
        <v>0</v>
      </c>
      <c r="Q2073" s="334">
        <f t="shared" si="102"/>
        <v>0</v>
      </c>
      <c r="R2073" s="335" t="str">
        <f>VLOOKUP(F2073,'3-Productie normen'!A:P,16,FALSE)</f>
        <v>V</v>
      </c>
      <c r="S2073" s="335"/>
      <c r="U2073" s="336">
        <f t="shared" si="103"/>
        <v>12120</v>
      </c>
    </row>
    <row r="2074" spans="1:21" ht="14.1" customHeight="1">
      <c r="A2074" s="75">
        <v>2074</v>
      </c>
      <c r="B2074" s="72" t="s">
        <v>51</v>
      </c>
      <c r="C2074" s="539" t="s">
        <v>876</v>
      </c>
      <c r="D2074" s="415" t="s">
        <v>2681</v>
      </c>
      <c r="E2074" s="72" t="s">
        <v>2544</v>
      </c>
      <c r="F2074" s="300" t="s">
        <v>76</v>
      </c>
      <c r="G2074" s="72" t="s">
        <v>2220</v>
      </c>
      <c r="H2074" s="482" t="s">
        <v>138</v>
      </c>
      <c r="I2074" s="537">
        <v>3.57</v>
      </c>
      <c r="J2074" s="526"/>
      <c r="K2074" s="333">
        <f t="shared" si="101"/>
        <v>120</v>
      </c>
      <c r="L2074" s="534">
        <v>120</v>
      </c>
      <c r="M2074" s="534"/>
      <c r="N2074" s="247" t="e">
        <f>IF(L2074="nio",0,IF(L2074&gt;0,L2074*I2074/P2074,0))*VLOOKUP(B2074,'2-Kosten per locatie'!$A$14:$C$31,3,FALSE)</f>
        <v>#DIV/0!</v>
      </c>
      <c r="O2074" s="247">
        <f>IF(M2074&gt;0,M2074*I2074/Q2074,0)*VLOOKUP(B2074,'2-Kosten per locatie'!$A$14:$C$31,3,FALSE)</f>
        <v>0</v>
      </c>
      <c r="P2074" s="334">
        <f>IF(L2074="nio",0,IF(L2074&gt;0,VLOOKUP(F2074,'3-Productie normen'!A:O,VLOOKUP(L2074,'3-Productie normen'!$B$38:$C$48,2,FALSE),FALSE)))*J2074</f>
        <v>0</v>
      </c>
      <c r="Q2074" s="334">
        <f t="shared" si="102"/>
        <v>0</v>
      </c>
      <c r="R2074" s="335" t="str">
        <f>VLOOKUP(F2074,'3-Productie normen'!A:P,16,FALSE)</f>
        <v>B</v>
      </c>
      <c r="S2074" s="335"/>
      <c r="U2074" s="336">
        <f t="shared" si="103"/>
        <v>428.4</v>
      </c>
    </row>
    <row r="2075" spans="1:21" ht="14.1" customHeight="1">
      <c r="A2075" s="75">
        <v>2075</v>
      </c>
      <c r="B2075" s="72" t="s">
        <v>51</v>
      </c>
      <c r="C2075" s="539" t="s">
        <v>876</v>
      </c>
      <c r="D2075" s="415" t="s">
        <v>2682</v>
      </c>
      <c r="E2075" s="72" t="s">
        <v>2608</v>
      </c>
      <c r="F2075" s="300" t="s">
        <v>99</v>
      </c>
      <c r="G2075" s="72" t="s">
        <v>1369</v>
      </c>
      <c r="H2075" s="482" t="s">
        <v>237</v>
      </c>
      <c r="I2075" s="537">
        <v>15.32</v>
      </c>
      <c r="J2075" s="526"/>
      <c r="K2075" s="333">
        <f t="shared" si="101"/>
        <v>200</v>
      </c>
      <c r="L2075" s="534">
        <v>200</v>
      </c>
      <c r="M2075" s="534"/>
      <c r="N2075" s="247" t="e">
        <f>IF(L2075="nio",0,IF(L2075&gt;0,L2075*I2075/P2075,0))*VLOOKUP(B2075,'2-Kosten per locatie'!$A$14:$C$31,3,FALSE)</f>
        <v>#DIV/0!</v>
      </c>
      <c r="O2075" s="247">
        <f>IF(M2075&gt;0,M2075*I2075/Q2075,0)*VLOOKUP(B2075,'2-Kosten per locatie'!$A$14:$C$31,3,FALSE)</f>
        <v>0</v>
      </c>
      <c r="P2075" s="334">
        <f>IF(L2075="nio",0,IF(L2075&gt;0,VLOOKUP(F2075,'3-Productie normen'!A:O,VLOOKUP(L2075,'3-Productie normen'!$B$38:$C$48,2,FALSE),FALSE)))*J2075</f>
        <v>0</v>
      </c>
      <c r="Q2075" s="334">
        <f t="shared" si="102"/>
        <v>0</v>
      </c>
      <c r="R2075" s="335" t="str">
        <f>VLOOKUP(F2075,'3-Productie normen'!A:P,16,FALSE)</f>
        <v>B</v>
      </c>
      <c r="S2075" s="335"/>
      <c r="U2075" s="336">
        <f t="shared" si="103"/>
        <v>3064</v>
      </c>
    </row>
    <row r="2076" spans="1:21" ht="14.1" customHeight="1">
      <c r="A2076" s="75">
        <v>2076</v>
      </c>
      <c r="B2076" s="72" t="s">
        <v>51</v>
      </c>
      <c r="C2076" s="539" t="s">
        <v>876</v>
      </c>
      <c r="D2076" s="415" t="s">
        <v>2683</v>
      </c>
      <c r="E2076" s="72" t="s">
        <v>2514</v>
      </c>
      <c r="F2076" s="300" t="s">
        <v>86</v>
      </c>
      <c r="G2076" s="72" t="s">
        <v>2438</v>
      </c>
      <c r="H2076" s="482" t="s">
        <v>196</v>
      </c>
      <c r="I2076" s="537">
        <v>12.06</v>
      </c>
      <c r="J2076" s="526"/>
      <c r="K2076" s="333">
        <f t="shared" si="101"/>
        <v>200</v>
      </c>
      <c r="L2076" s="534">
        <v>200</v>
      </c>
      <c r="M2076" s="534"/>
      <c r="N2076" s="247" t="e">
        <f>IF(L2076="nio",0,IF(L2076&gt;0,L2076*I2076/P2076,0))*VLOOKUP(B2076,'2-Kosten per locatie'!$A$14:$C$31,3,FALSE)</f>
        <v>#DIV/0!</v>
      </c>
      <c r="O2076" s="247">
        <f>IF(M2076&gt;0,M2076*I2076/Q2076,0)*VLOOKUP(B2076,'2-Kosten per locatie'!$A$14:$C$31,3,FALSE)</f>
        <v>0</v>
      </c>
      <c r="P2076" s="334">
        <f>IF(L2076="nio",0,IF(L2076&gt;0,VLOOKUP(F2076,'3-Productie normen'!A:O,VLOOKUP(L2076,'3-Productie normen'!$B$38:$C$48,2,FALSE),FALSE)))*J2076</f>
        <v>0</v>
      </c>
      <c r="Q2076" s="334">
        <f t="shared" si="102"/>
        <v>0</v>
      </c>
      <c r="R2076" s="335" t="str">
        <f>VLOOKUP(F2076,'3-Productie normen'!A:P,16,FALSE)</f>
        <v>V</v>
      </c>
      <c r="S2076" s="335"/>
      <c r="U2076" s="336">
        <f t="shared" si="103"/>
        <v>2412</v>
      </c>
    </row>
    <row r="2077" spans="1:21" ht="14.1" customHeight="1">
      <c r="A2077" s="75">
        <v>2077</v>
      </c>
      <c r="B2077" s="72" t="s">
        <v>51</v>
      </c>
      <c r="C2077" s="539" t="s">
        <v>876</v>
      </c>
      <c r="D2077" s="415" t="s">
        <v>2684</v>
      </c>
      <c r="E2077" s="72" t="s">
        <v>613</v>
      </c>
      <c r="F2077" s="300" t="s">
        <v>95</v>
      </c>
      <c r="G2077" s="72" t="s">
        <v>2240</v>
      </c>
      <c r="H2077" s="482" t="s">
        <v>187</v>
      </c>
      <c r="I2077" s="537">
        <v>2.66</v>
      </c>
      <c r="J2077" s="526"/>
      <c r="K2077" s="333">
        <f t="shared" si="101"/>
        <v>400</v>
      </c>
      <c r="L2077" s="534">
        <v>200</v>
      </c>
      <c r="M2077" s="534">
        <v>200</v>
      </c>
      <c r="N2077" s="247" t="e">
        <f>IF(L2077="nio",0,IF(L2077&gt;0,L2077*I2077/P2077,0))*VLOOKUP(B2077,'2-Kosten per locatie'!$A$14:$C$31,3,FALSE)</f>
        <v>#DIV/0!</v>
      </c>
      <c r="O2077" s="247" t="e">
        <f>IF(M2077&gt;0,M2077*I2077/Q2077,0)*VLOOKUP(B2077,'2-Kosten per locatie'!$A$14:$C$31,3,FALSE)</f>
        <v>#DIV/0!</v>
      </c>
      <c r="P2077" s="334">
        <f>IF(L2077="nio",0,IF(L2077&gt;0,VLOOKUP(F2077,'3-Productie normen'!A:O,VLOOKUP(L2077,'3-Productie normen'!$B$38:$C$48,2,FALSE),FALSE)))*J2077</f>
        <v>0</v>
      </c>
      <c r="Q2077" s="334">
        <f t="shared" si="102"/>
        <v>0</v>
      </c>
      <c r="R2077" s="335" t="str">
        <f>VLOOKUP(F2077,'3-Productie normen'!A:P,16,FALSE)</f>
        <v>S</v>
      </c>
      <c r="S2077" s="335"/>
      <c r="U2077" s="336">
        <f t="shared" si="103"/>
        <v>1064</v>
      </c>
    </row>
    <row r="2078" spans="1:21" ht="14.1" customHeight="1">
      <c r="A2078" s="75">
        <v>2078</v>
      </c>
      <c r="B2078" s="72" t="s">
        <v>51</v>
      </c>
      <c r="C2078" s="539" t="s">
        <v>876</v>
      </c>
      <c r="D2078" s="415" t="s">
        <v>2685</v>
      </c>
      <c r="E2078" s="72" t="s">
        <v>856</v>
      </c>
      <c r="F2078" s="300" t="s">
        <v>95</v>
      </c>
      <c r="G2078" s="72" t="s">
        <v>2240</v>
      </c>
      <c r="H2078" s="482" t="s">
        <v>187</v>
      </c>
      <c r="I2078" s="537">
        <v>2.21</v>
      </c>
      <c r="J2078" s="526"/>
      <c r="K2078" s="333">
        <f t="shared" si="101"/>
        <v>400</v>
      </c>
      <c r="L2078" s="534">
        <v>200</v>
      </c>
      <c r="M2078" s="534">
        <v>200</v>
      </c>
      <c r="N2078" s="247" t="e">
        <f>IF(L2078="nio",0,IF(L2078&gt;0,L2078*I2078/P2078,0))*VLOOKUP(B2078,'2-Kosten per locatie'!$A$14:$C$31,3,FALSE)</f>
        <v>#DIV/0!</v>
      </c>
      <c r="O2078" s="247" t="e">
        <f>IF(M2078&gt;0,M2078*I2078/Q2078,0)*VLOOKUP(B2078,'2-Kosten per locatie'!$A$14:$C$31,3,FALSE)</f>
        <v>#DIV/0!</v>
      </c>
      <c r="P2078" s="334">
        <f>IF(L2078="nio",0,IF(L2078&gt;0,VLOOKUP(F2078,'3-Productie normen'!A:O,VLOOKUP(L2078,'3-Productie normen'!$B$38:$C$48,2,FALSE),FALSE)))*J2078</f>
        <v>0</v>
      </c>
      <c r="Q2078" s="334">
        <f t="shared" si="102"/>
        <v>0</v>
      </c>
      <c r="R2078" s="335" t="str">
        <f>VLOOKUP(F2078,'3-Productie normen'!A:P,16,FALSE)</f>
        <v>S</v>
      </c>
      <c r="S2078" s="335"/>
      <c r="U2078" s="336">
        <f t="shared" si="103"/>
        <v>884</v>
      </c>
    </row>
    <row r="2079" spans="1:21" ht="14.1" customHeight="1">
      <c r="A2079" s="75">
        <v>2079</v>
      </c>
      <c r="B2079" s="72" t="s">
        <v>51</v>
      </c>
      <c r="C2079" s="539" t="s">
        <v>876</v>
      </c>
      <c r="D2079" s="415" t="s">
        <v>2686</v>
      </c>
      <c r="E2079" s="72" t="s">
        <v>1975</v>
      </c>
      <c r="F2079" s="300" t="s">
        <v>95</v>
      </c>
      <c r="G2079" s="72" t="s">
        <v>2240</v>
      </c>
      <c r="H2079" s="482" t="s">
        <v>187</v>
      </c>
      <c r="I2079" s="537">
        <v>2.21</v>
      </c>
      <c r="J2079" s="526"/>
      <c r="K2079" s="333">
        <f t="shared" si="101"/>
        <v>400</v>
      </c>
      <c r="L2079" s="534">
        <v>200</v>
      </c>
      <c r="M2079" s="534">
        <v>200</v>
      </c>
      <c r="N2079" s="247" t="e">
        <f>IF(L2079="nio",0,IF(L2079&gt;0,L2079*I2079/P2079,0))*VLOOKUP(B2079,'2-Kosten per locatie'!$A$14:$C$31,3,FALSE)</f>
        <v>#DIV/0!</v>
      </c>
      <c r="O2079" s="247" t="e">
        <f>IF(M2079&gt;0,M2079*I2079/Q2079,0)*VLOOKUP(B2079,'2-Kosten per locatie'!$A$14:$C$31,3,FALSE)</f>
        <v>#DIV/0!</v>
      </c>
      <c r="P2079" s="334">
        <f>IF(L2079="nio",0,IF(L2079&gt;0,VLOOKUP(F2079,'3-Productie normen'!A:O,VLOOKUP(L2079,'3-Productie normen'!$B$38:$C$48,2,FALSE),FALSE)))*J2079</f>
        <v>0</v>
      </c>
      <c r="Q2079" s="334">
        <f t="shared" si="102"/>
        <v>0</v>
      </c>
      <c r="R2079" s="335" t="str">
        <f>VLOOKUP(F2079,'3-Productie normen'!A:P,16,FALSE)</f>
        <v>S</v>
      </c>
      <c r="S2079" s="335"/>
      <c r="U2079" s="336">
        <f t="shared" si="103"/>
        <v>884</v>
      </c>
    </row>
    <row r="2080" spans="1:21" ht="14.1" customHeight="1">
      <c r="A2080" s="75">
        <v>2080</v>
      </c>
      <c r="B2080" s="72" t="s">
        <v>51</v>
      </c>
      <c r="C2080" s="539" t="s">
        <v>876</v>
      </c>
      <c r="D2080" s="415" t="s">
        <v>2687</v>
      </c>
      <c r="E2080" s="72" t="s">
        <v>2617</v>
      </c>
      <c r="F2080" s="300" t="s">
        <v>76</v>
      </c>
      <c r="G2080" s="72" t="s">
        <v>2220</v>
      </c>
      <c r="H2080" s="482" t="s">
        <v>138</v>
      </c>
      <c r="I2080" s="537">
        <v>49.3</v>
      </c>
      <c r="J2080" s="526"/>
      <c r="K2080" s="333">
        <f t="shared" si="101"/>
        <v>120</v>
      </c>
      <c r="L2080" s="534">
        <v>120</v>
      </c>
      <c r="M2080" s="534"/>
      <c r="N2080" s="247" t="e">
        <f>IF(L2080="nio",0,IF(L2080&gt;0,L2080*I2080/P2080,0))*VLOOKUP(B2080,'2-Kosten per locatie'!$A$14:$C$31,3,FALSE)</f>
        <v>#DIV/0!</v>
      </c>
      <c r="O2080" s="247">
        <f>IF(M2080&gt;0,M2080*I2080/Q2080,0)*VLOOKUP(B2080,'2-Kosten per locatie'!$A$14:$C$31,3,FALSE)</f>
        <v>0</v>
      </c>
      <c r="P2080" s="334">
        <f>IF(L2080="nio",0,IF(L2080&gt;0,VLOOKUP(F2080,'3-Productie normen'!A:O,VLOOKUP(L2080,'3-Productie normen'!$B$38:$C$48,2,FALSE),FALSE)))*J2080</f>
        <v>0</v>
      </c>
      <c r="Q2080" s="334">
        <f t="shared" si="102"/>
        <v>0</v>
      </c>
      <c r="R2080" s="335" t="str">
        <f>VLOOKUP(F2080,'3-Productie normen'!A:P,16,FALSE)</f>
        <v>B</v>
      </c>
      <c r="S2080" s="335"/>
      <c r="U2080" s="336">
        <f t="shared" si="103"/>
        <v>5916</v>
      </c>
    </row>
    <row r="2081" spans="1:21" ht="14.1" customHeight="1">
      <c r="A2081" s="75">
        <v>2081</v>
      </c>
      <c r="B2081" s="72" t="s">
        <v>51</v>
      </c>
      <c r="C2081" s="539" t="s">
        <v>876</v>
      </c>
      <c r="D2081" s="415" t="s">
        <v>2688</v>
      </c>
      <c r="E2081" s="72" t="s">
        <v>2689</v>
      </c>
      <c r="F2081" s="300" t="s">
        <v>99</v>
      </c>
      <c r="G2081" s="72" t="s">
        <v>1369</v>
      </c>
      <c r="H2081" s="482" t="s">
        <v>237</v>
      </c>
      <c r="I2081" s="537">
        <v>14.64</v>
      </c>
      <c r="J2081" s="526"/>
      <c r="K2081" s="333">
        <f t="shared" si="101"/>
        <v>200</v>
      </c>
      <c r="L2081" s="534">
        <v>200</v>
      </c>
      <c r="M2081" s="534"/>
      <c r="N2081" s="247" t="e">
        <f>IF(L2081="nio",0,IF(L2081&gt;0,L2081*I2081/P2081,0))*VLOOKUP(B2081,'2-Kosten per locatie'!$A$14:$C$31,3,FALSE)</f>
        <v>#DIV/0!</v>
      </c>
      <c r="O2081" s="247">
        <f>IF(M2081&gt;0,M2081*I2081/Q2081,0)*VLOOKUP(B2081,'2-Kosten per locatie'!$A$14:$C$31,3,FALSE)</f>
        <v>0</v>
      </c>
      <c r="P2081" s="334">
        <f>IF(L2081="nio",0,IF(L2081&gt;0,VLOOKUP(F2081,'3-Productie normen'!A:O,VLOOKUP(L2081,'3-Productie normen'!$B$38:$C$48,2,FALSE),FALSE)))*J2081</f>
        <v>0</v>
      </c>
      <c r="Q2081" s="334">
        <f t="shared" si="102"/>
        <v>0</v>
      </c>
      <c r="R2081" s="335" t="str">
        <f>VLOOKUP(F2081,'3-Productie normen'!A:P,16,FALSE)</f>
        <v>B</v>
      </c>
      <c r="S2081" s="335"/>
      <c r="U2081" s="336">
        <f t="shared" si="103"/>
        <v>2928</v>
      </c>
    </row>
    <row r="2082" spans="1:21" ht="14.1" customHeight="1">
      <c r="A2082" s="75">
        <v>2082</v>
      </c>
      <c r="B2082" s="72" t="s">
        <v>51</v>
      </c>
      <c r="C2082" s="539" t="s">
        <v>876</v>
      </c>
      <c r="D2082" s="415" t="s">
        <v>2690</v>
      </c>
      <c r="E2082" s="72" t="s">
        <v>2617</v>
      </c>
      <c r="F2082" s="300" t="s">
        <v>76</v>
      </c>
      <c r="G2082" s="72" t="s">
        <v>2220</v>
      </c>
      <c r="H2082" s="482" t="s">
        <v>138</v>
      </c>
      <c r="I2082" s="537">
        <v>42.7</v>
      </c>
      <c r="J2082" s="526"/>
      <c r="K2082" s="333">
        <f t="shared" si="101"/>
        <v>120</v>
      </c>
      <c r="L2082" s="534">
        <v>120</v>
      </c>
      <c r="M2082" s="534"/>
      <c r="N2082" s="247" t="e">
        <f>IF(L2082="nio",0,IF(L2082&gt;0,L2082*I2082/P2082,0))*VLOOKUP(B2082,'2-Kosten per locatie'!$A$14:$C$31,3,FALSE)</f>
        <v>#DIV/0!</v>
      </c>
      <c r="O2082" s="247">
        <f>IF(M2082&gt;0,M2082*I2082/Q2082,0)*VLOOKUP(B2082,'2-Kosten per locatie'!$A$14:$C$31,3,FALSE)</f>
        <v>0</v>
      </c>
      <c r="P2082" s="334">
        <f>IF(L2082="nio",0,IF(L2082&gt;0,VLOOKUP(F2082,'3-Productie normen'!A:O,VLOOKUP(L2082,'3-Productie normen'!$B$38:$C$48,2,FALSE),FALSE)))*J2082</f>
        <v>0</v>
      </c>
      <c r="Q2082" s="334">
        <f t="shared" si="102"/>
        <v>0</v>
      </c>
      <c r="R2082" s="335" t="str">
        <f>VLOOKUP(F2082,'3-Productie normen'!A:P,16,FALSE)</f>
        <v>B</v>
      </c>
      <c r="S2082" s="335"/>
      <c r="U2082" s="336">
        <f t="shared" si="103"/>
        <v>5124</v>
      </c>
    </row>
    <row r="2083" spans="1:21" ht="14.1" customHeight="1">
      <c r="A2083" s="75">
        <v>2083</v>
      </c>
      <c r="B2083" s="72" t="s">
        <v>51</v>
      </c>
      <c r="C2083" s="539" t="s">
        <v>876</v>
      </c>
      <c r="D2083" s="415" t="s">
        <v>2691</v>
      </c>
      <c r="E2083" s="72" t="s">
        <v>2689</v>
      </c>
      <c r="F2083" s="300" t="s">
        <v>99</v>
      </c>
      <c r="G2083" s="72" t="s">
        <v>1369</v>
      </c>
      <c r="H2083" s="482" t="s">
        <v>237</v>
      </c>
      <c r="I2083" s="537">
        <v>14.22</v>
      </c>
      <c r="J2083" s="526"/>
      <c r="K2083" s="333">
        <f t="shared" si="101"/>
        <v>200</v>
      </c>
      <c r="L2083" s="534">
        <v>200</v>
      </c>
      <c r="M2083" s="534"/>
      <c r="N2083" s="247" t="e">
        <f>IF(L2083="nio",0,IF(L2083&gt;0,L2083*I2083/P2083,0))*VLOOKUP(B2083,'2-Kosten per locatie'!$A$14:$C$31,3,FALSE)</f>
        <v>#DIV/0!</v>
      </c>
      <c r="O2083" s="247">
        <f>IF(M2083&gt;0,M2083*I2083/Q2083,0)*VLOOKUP(B2083,'2-Kosten per locatie'!$A$14:$C$31,3,FALSE)</f>
        <v>0</v>
      </c>
      <c r="P2083" s="334">
        <f>IF(L2083="nio",0,IF(L2083&gt;0,VLOOKUP(F2083,'3-Productie normen'!A:O,VLOOKUP(L2083,'3-Productie normen'!$B$38:$C$48,2,FALSE),FALSE)))*J2083</f>
        <v>0</v>
      </c>
      <c r="Q2083" s="334">
        <f t="shared" si="102"/>
        <v>0</v>
      </c>
      <c r="R2083" s="335" t="str">
        <f>VLOOKUP(F2083,'3-Productie normen'!A:P,16,FALSE)</f>
        <v>B</v>
      </c>
      <c r="S2083" s="335"/>
      <c r="U2083" s="336">
        <f t="shared" si="103"/>
        <v>2844</v>
      </c>
    </row>
    <row r="2084" spans="1:21" ht="14.1" customHeight="1">
      <c r="A2084" s="75">
        <v>2084</v>
      </c>
      <c r="B2084" s="72" t="s">
        <v>51</v>
      </c>
      <c r="C2084" s="539" t="s">
        <v>876</v>
      </c>
      <c r="D2084" s="415" t="s">
        <v>2692</v>
      </c>
      <c r="E2084" s="72" t="s">
        <v>632</v>
      </c>
      <c r="F2084" s="300" t="s">
        <v>86</v>
      </c>
      <c r="G2084" s="72" t="s">
        <v>2438</v>
      </c>
      <c r="H2084" s="482" t="s">
        <v>196</v>
      </c>
      <c r="I2084" s="537">
        <v>17.87</v>
      </c>
      <c r="J2084" s="526"/>
      <c r="K2084" s="333">
        <f t="shared" si="101"/>
        <v>200</v>
      </c>
      <c r="L2084" s="534">
        <v>200</v>
      </c>
      <c r="M2084" s="534"/>
      <c r="N2084" s="247" t="e">
        <f>IF(L2084="nio",0,IF(L2084&gt;0,L2084*I2084/P2084,0))*VLOOKUP(B2084,'2-Kosten per locatie'!$A$14:$C$31,3,FALSE)</f>
        <v>#DIV/0!</v>
      </c>
      <c r="O2084" s="247">
        <f>IF(M2084&gt;0,M2084*I2084/Q2084,0)*VLOOKUP(B2084,'2-Kosten per locatie'!$A$14:$C$31,3,FALSE)</f>
        <v>0</v>
      </c>
      <c r="P2084" s="334">
        <f>IF(L2084="nio",0,IF(L2084&gt;0,VLOOKUP(F2084,'3-Productie normen'!A:O,VLOOKUP(L2084,'3-Productie normen'!$B$38:$C$48,2,FALSE),FALSE)))*J2084</f>
        <v>0</v>
      </c>
      <c r="Q2084" s="334">
        <f t="shared" si="102"/>
        <v>0</v>
      </c>
      <c r="R2084" s="335" t="str">
        <f>VLOOKUP(F2084,'3-Productie normen'!A:P,16,FALSE)</f>
        <v>V</v>
      </c>
      <c r="S2084" s="335"/>
      <c r="U2084" s="336">
        <f t="shared" si="103"/>
        <v>3574</v>
      </c>
    </row>
    <row r="2085" spans="1:21" ht="14.1" customHeight="1">
      <c r="A2085" s="75">
        <v>2085</v>
      </c>
      <c r="B2085" s="72" t="s">
        <v>51</v>
      </c>
      <c r="C2085" s="539" t="s">
        <v>876</v>
      </c>
      <c r="D2085" s="415" t="s">
        <v>2693</v>
      </c>
      <c r="E2085" s="72" t="s">
        <v>2617</v>
      </c>
      <c r="F2085" s="300" t="s">
        <v>76</v>
      </c>
      <c r="G2085" s="72" t="s">
        <v>2220</v>
      </c>
      <c r="H2085" s="482" t="s">
        <v>138</v>
      </c>
      <c r="I2085" s="537">
        <v>29.76</v>
      </c>
      <c r="J2085" s="526"/>
      <c r="K2085" s="333">
        <f t="shared" si="101"/>
        <v>120</v>
      </c>
      <c r="L2085" s="534">
        <v>120</v>
      </c>
      <c r="M2085" s="534"/>
      <c r="N2085" s="247" t="e">
        <f>IF(L2085="nio",0,IF(L2085&gt;0,L2085*I2085/P2085,0))*VLOOKUP(B2085,'2-Kosten per locatie'!$A$14:$C$31,3,FALSE)</f>
        <v>#DIV/0!</v>
      </c>
      <c r="O2085" s="247">
        <f>IF(M2085&gt;0,M2085*I2085/Q2085,0)*VLOOKUP(B2085,'2-Kosten per locatie'!$A$14:$C$31,3,FALSE)</f>
        <v>0</v>
      </c>
      <c r="P2085" s="334">
        <f>IF(L2085="nio",0,IF(L2085&gt;0,VLOOKUP(F2085,'3-Productie normen'!A:O,VLOOKUP(L2085,'3-Productie normen'!$B$38:$C$48,2,FALSE),FALSE)))*J2085</f>
        <v>0</v>
      </c>
      <c r="Q2085" s="334">
        <f t="shared" si="102"/>
        <v>0</v>
      </c>
      <c r="R2085" s="335" t="str">
        <f>VLOOKUP(F2085,'3-Productie normen'!A:P,16,FALSE)</f>
        <v>B</v>
      </c>
      <c r="S2085" s="335"/>
      <c r="U2085" s="336">
        <f t="shared" si="103"/>
        <v>3571.2000000000003</v>
      </c>
    </row>
    <row r="2086" spans="1:21" ht="14.1" customHeight="1">
      <c r="A2086" s="75">
        <v>2086</v>
      </c>
      <c r="B2086" s="72" t="s">
        <v>51</v>
      </c>
      <c r="C2086" s="539" t="s">
        <v>876</v>
      </c>
      <c r="D2086" s="415" t="s">
        <v>2694</v>
      </c>
      <c r="E2086" s="72" t="s">
        <v>2544</v>
      </c>
      <c r="F2086" s="300" t="s">
        <v>76</v>
      </c>
      <c r="G2086" s="72" t="s">
        <v>2220</v>
      </c>
      <c r="H2086" s="482" t="s">
        <v>138</v>
      </c>
      <c r="I2086" s="537">
        <v>6</v>
      </c>
      <c r="J2086" s="526"/>
      <c r="K2086" s="333">
        <f t="shared" si="101"/>
        <v>120</v>
      </c>
      <c r="L2086" s="534">
        <v>120</v>
      </c>
      <c r="M2086" s="534"/>
      <c r="N2086" s="247" t="e">
        <f>IF(L2086="nio",0,IF(L2086&gt;0,L2086*I2086/P2086,0))*VLOOKUP(B2086,'2-Kosten per locatie'!$A$14:$C$31,3,FALSE)</f>
        <v>#DIV/0!</v>
      </c>
      <c r="O2086" s="247">
        <f>IF(M2086&gt;0,M2086*I2086/Q2086,0)*VLOOKUP(B2086,'2-Kosten per locatie'!$A$14:$C$31,3,FALSE)</f>
        <v>0</v>
      </c>
      <c r="P2086" s="334">
        <f>IF(L2086="nio",0,IF(L2086&gt;0,VLOOKUP(F2086,'3-Productie normen'!A:O,VLOOKUP(L2086,'3-Productie normen'!$B$38:$C$48,2,FALSE),FALSE)))*J2086</f>
        <v>0</v>
      </c>
      <c r="Q2086" s="334">
        <f t="shared" si="102"/>
        <v>0</v>
      </c>
      <c r="R2086" s="335" t="str">
        <f>VLOOKUP(F2086,'3-Productie normen'!A:P,16,FALSE)</f>
        <v>B</v>
      </c>
      <c r="S2086" s="335"/>
      <c r="U2086" s="336">
        <f t="shared" si="103"/>
        <v>720</v>
      </c>
    </row>
    <row r="2087" spans="1:21" ht="14.1" customHeight="1">
      <c r="A2087" s="75">
        <v>2087</v>
      </c>
      <c r="B2087" s="72" t="s">
        <v>51</v>
      </c>
      <c r="C2087" s="539" t="s">
        <v>876</v>
      </c>
      <c r="D2087" s="415" t="s">
        <v>2695</v>
      </c>
      <c r="E2087" s="72" t="s">
        <v>2544</v>
      </c>
      <c r="F2087" s="300" t="s">
        <v>76</v>
      </c>
      <c r="G2087" s="72" t="s">
        <v>2220</v>
      </c>
      <c r="H2087" s="482" t="s">
        <v>138</v>
      </c>
      <c r="I2087" s="537">
        <v>4.83</v>
      </c>
      <c r="J2087" s="526"/>
      <c r="K2087" s="333">
        <f t="shared" si="101"/>
        <v>120</v>
      </c>
      <c r="L2087" s="534">
        <v>120</v>
      </c>
      <c r="M2087" s="534"/>
      <c r="N2087" s="247" t="e">
        <f>IF(L2087="nio",0,IF(L2087&gt;0,L2087*I2087/P2087,0))*VLOOKUP(B2087,'2-Kosten per locatie'!$A$14:$C$31,3,FALSE)</f>
        <v>#DIV/0!</v>
      </c>
      <c r="O2087" s="247">
        <f>IF(M2087&gt;0,M2087*I2087/Q2087,0)*VLOOKUP(B2087,'2-Kosten per locatie'!$A$14:$C$31,3,FALSE)</f>
        <v>0</v>
      </c>
      <c r="P2087" s="334">
        <f>IF(L2087="nio",0,IF(L2087&gt;0,VLOOKUP(F2087,'3-Productie normen'!A:O,VLOOKUP(L2087,'3-Productie normen'!$B$38:$C$48,2,FALSE),FALSE)))*J2087</f>
        <v>0</v>
      </c>
      <c r="Q2087" s="334">
        <f t="shared" si="102"/>
        <v>0</v>
      </c>
      <c r="R2087" s="335" t="str">
        <f>VLOOKUP(F2087,'3-Productie normen'!A:P,16,FALSE)</f>
        <v>B</v>
      </c>
      <c r="S2087" s="335"/>
      <c r="U2087" s="336">
        <f t="shared" si="103"/>
        <v>579.6</v>
      </c>
    </row>
    <row r="2088" spans="1:21" ht="14.1" customHeight="1">
      <c r="A2088" s="75">
        <v>2088</v>
      </c>
      <c r="B2088" s="72" t="s">
        <v>51</v>
      </c>
      <c r="C2088" s="539" t="s">
        <v>876</v>
      </c>
      <c r="D2088" s="415" t="s">
        <v>2696</v>
      </c>
      <c r="E2088" s="72" t="s">
        <v>2689</v>
      </c>
      <c r="F2088" s="300" t="s">
        <v>99</v>
      </c>
      <c r="G2088" s="72" t="s">
        <v>1369</v>
      </c>
      <c r="H2088" s="482" t="s">
        <v>237</v>
      </c>
      <c r="I2088" s="537">
        <v>14.52</v>
      </c>
      <c r="J2088" s="526"/>
      <c r="K2088" s="333">
        <f t="shared" si="101"/>
        <v>200</v>
      </c>
      <c r="L2088" s="534">
        <v>200</v>
      </c>
      <c r="M2088" s="534"/>
      <c r="N2088" s="247" t="e">
        <f>IF(L2088="nio",0,IF(L2088&gt;0,L2088*I2088/P2088,0))*VLOOKUP(B2088,'2-Kosten per locatie'!$A$14:$C$31,3,FALSE)</f>
        <v>#DIV/0!</v>
      </c>
      <c r="O2088" s="247">
        <f>IF(M2088&gt;0,M2088*I2088/Q2088,0)*VLOOKUP(B2088,'2-Kosten per locatie'!$A$14:$C$31,3,FALSE)</f>
        <v>0</v>
      </c>
      <c r="P2088" s="334">
        <f>IF(L2088="nio",0,IF(L2088&gt;0,VLOOKUP(F2088,'3-Productie normen'!A:O,VLOOKUP(L2088,'3-Productie normen'!$B$38:$C$48,2,FALSE),FALSE)))*J2088</f>
        <v>0</v>
      </c>
      <c r="Q2088" s="334">
        <f t="shared" si="102"/>
        <v>0</v>
      </c>
      <c r="R2088" s="335" t="str">
        <f>VLOOKUP(F2088,'3-Productie normen'!A:P,16,FALSE)</f>
        <v>B</v>
      </c>
      <c r="S2088" s="335"/>
      <c r="U2088" s="336">
        <f t="shared" si="103"/>
        <v>2904</v>
      </c>
    </row>
    <row r="2089" spans="1:21" ht="14.1" customHeight="1">
      <c r="A2089" s="75">
        <v>2089</v>
      </c>
      <c r="B2089" s="72" t="s">
        <v>51</v>
      </c>
      <c r="C2089" s="539" t="s">
        <v>876</v>
      </c>
      <c r="D2089" s="415" t="s">
        <v>2697</v>
      </c>
      <c r="E2089" s="72" t="s">
        <v>632</v>
      </c>
      <c r="F2089" s="300" t="s">
        <v>86</v>
      </c>
      <c r="G2089" s="72" t="s">
        <v>2438</v>
      </c>
      <c r="H2089" s="482" t="s">
        <v>196</v>
      </c>
      <c r="I2089" s="537">
        <v>45.84</v>
      </c>
      <c r="J2089" s="526"/>
      <c r="K2089" s="333">
        <f t="shared" si="101"/>
        <v>200</v>
      </c>
      <c r="L2089" s="534">
        <v>200</v>
      </c>
      <c r="M2089" s="534"/>
      <c r="N2089" s="247" t="e">
        <f>IF(L2089="nio",0,IF(L2089&gt;0,L2089*I2089/P2089,0))*VLOOKUP(B2089,'2-Kosten per locatie'!$A$14:$C$31,3,FALSE)</f>
        <v>#DIV/0!</v>
      </c>
      <c r="O2089" s="247">
        <f>IF(M2089&gt;0,M2089*I2089/Q2089,0)*VLOOKUP(B2089,'2-Kosten per locatie'!$A$14:$C$31,3,FALSE)</f>
        <v>0</v>
      </c>
      <c r="P2089" s="334">
        <f>IF(L2089="nio",0,IF(L2089&gt;0,VLOOKUP(F2089,'3-Productie normen'!A:O,VLOOKUP(L2089,'3-Productie normen'!$B$38:$C$48,2,FALSE),FALSE)))*J2089</f>
        <v>0</v>
      </c>
      <c r="Q2089" s="334">
        <f t="shared" si="102"/>
        <v>0</v>
      </c>
      <c r="R2089" s="335" t="str">
        <f>VLOOKUP(F2089,'3-Productie normen'!A:P,16,FALSE)</f>
        <v>V</v>
      </c>
      <c r="S2089" s="335"/>
      <c r="U2089" s="336">
        <f t="shared" si="103"/>
        <v>9168</v>
      </c>
    </row>
    <row r="2090" spans="1:21" ht="14.1" customHeight="1">
      <c r="A2090" s="75">
        <v>2090</v>
      </c>
      <c r="B2090" s="72" t="s">
        <v>51</v>
      </c>
      <c r="C2090" s="539" t="s">
        <v>876</v>
      </c>
      <c r="D2090" s="415" t="s">
        <v>2698</v>
      </c>
      <c r="E2090" s="72" t="s">
        <v>1236</v>
      </c>
      <c r="F2090" s="300" t="s">
        <v>97</v>
      </c>
      <c r="G2090" s="72" t="s">
        <v>1369</v>
      </c>
      <c r="H2090" s="482" t="s">
        <v>237</v>
      </c>
      <c r="I2090" s="537">
        <v>3.72</v>
      </c>
      <c r="J2090" s="526"/>
      <c r="K2090" s="333">
        <f t="shared" si="101"/>
        <v>200</v>
      </c>
      <c r="L2090" s="534">
        <v>200</v>
      </c>
      <c r="M2090" s="534"/>
      <c r="N2090" s="247" t="e">
        <f>IF(L2090="nio",0,IF(L2090&gt;0,L2090*I2090/P2090,0))*VLOOKUP(B2090,'2-Kosten per locatie'!$A$14:$C$31,3,FALSE)</f>
        <v>#DIV/0!</v>
      </c>
      <c r="O2090" s="247">
        <f>IF(M2090&gt;0,M2090*I2090/Q2090,0)*VLOOKUP(B2090,'2-Kosten per locatie'!$A$14:$C$31,3,FALSE)</f>
        <v>0</v>
      </c>
      <c r="P2090" s="334">
        <f>IF(L2090="nio",0,IF(L2090&gt;0,VLOOKUP(F2090,'3-Productie normen'!A:O,VLOOKUP(L2090,'3-Productie normen'!$B$38:$C$48,2,FALSE),FALSE)))*J2090</f>
        <v>0</v>
      </c>
      <c r="Q2090" s="334">
        <f t="shared" si="102"/>
        <v>0</v>
      </c>
      <c r="R2090" s="335" t="str">
        <f>VLOOKUP(F2090,'3-Productie normen'!A:P,16,FALSE)</f>
        <v>V</v>
      </c>
      <c r="S2090" s="335"/>
      <c r="U2090" s="336">
        <f t="shared" si="103"/>
        <v>744</v>
      </c>
    </row>
    <row r="2091" spans="1:21" ht="14.1" customHeight="1">
      <c r="A2091" s="75">
        <v>2091</v>
      </c>
      <c r="B2091" s="72" t="s">
        <v>51</v>
      </c>
      <c r="C2091" s="539" t="s">
        <v>876</v>
      </c>
      <c r="D2091" s="415" t="s">
        <v>2699</v>
      </c>
      <c r="E2091" s="72" t="s">
        <v>2617</v>
      </c>
      <c r="F2091" s="300" t="s">
        <v>76</v>
      </c>
      <c r="G2091" s="72" t="s">
        <v>2220</v>
      </c>
      <c r="H2091" s="482" t="s">
        <v>138</v>
      </c>
      <c r="I2091" s="537">
        <v>40</v>
      </c>
      <c r="J2091" s="526"/>
      <c r="K2091" s="333">
        <f t="shared" si="101"/>
        <v>120</v>
      </c>
      <c r="L2091" s="534">
        <v>120</v>
      </c>
      <c r="M2091" s="534"/>
      <c r="N2091" s="247" t="e">
        <f>IF(L2091="nio",0,IF(L2091&gt;0,L2091*I2091/P2091,0))*VLOOKUP(B2091,'2-Kosten per locatie'!$A$14:$C$31,3,FALSE)</f>
        <v>#DIV/0!</v>
      </c>
      <c r="O2091" s="247">
        <f>IF(M2091&gt;0,M2091*I2091/Q2091,0)*VLOOKUP(B2091,'2-Kosten per locatie'!$A$14:$C$31,3,FALSE)</f>
        <v>0</v>
      </c>
      <c r="P2091" s="334">
        <f>IF(L2091="nio",0,IF(L2091&gt;0,VLOOKUP(F2091,'3-Productie normen'!A:O,VLOOKUP(L2091,'3-Productie normen'!$B$38:$C$48,2,FALSE),FALSE)))*J2091</f>
        <v>0</v>
      </c>
      <c r="Q2091" s="334">
        <f t="shared" si="102"/>
        <v>0</v>
      </c>
      <c r="R2091" s="335" t="str">
        <f>VLOOKUP(F2091,'3-Productie normen'!A:P,16,FALSE)</f>
        <v>B</v>
      </c>
      <c r="S2091" s="335"/>
      <c r="U2091" s="336">
        <f t="shared" si="103"/>
        <v>4800</v>
      </c>
    </row>
    <row r="2092" spans="1:21" ht="14.1" customHeight="1">
      <c r="A2092" s="75">
        <v>2092</v>
      </c>
      <c r="B2092" s="72" t="s">
        <v>51</v>
      </c>
      <c r="C2092" s="539" t="s">
        <v>876</v>
      </c>
      <c r="D2092" s="415" t="s">
        <v>2700</v>
      </c>
      <c r="E2092" s="72" t="s">
        <v>2689</v>
      </c>
      <c r="F2092" s="300" t="s">
        <v>99</v>
      </c>
      <c r="G2092" s="72" t="s">
        <v>1369</v>
      </c>
      <c r="H2092" s="482" t="s">
        <v>237</v>
      </c>
      <c r="I2092" s="537">
        <v>12.93</v>
      </c>
      <c r="J2092" s="526"/>
      <c r="K2092" s="333">
        <f t="shared" si="101"/>
        <v>200</v>
      </c>
      <c r="L2092" s="534">
        <v>200</v>
      </c>
      <c r="M2092" s="534"/>
      <c r="N2092" s="247" t="e">
        <f>IF(L2092="nio",0,IF(L2092&gt;0,L2092*I2092/P2092,0))*VLOOKUP(B2092,'2-Kosten per locatie'!$A$14:$C$31,3,FALSE)</f>
        <v>#DIV/0!</v>
      </c>
      <c r="O2092" s="247">
        <f>IF(M2092&gt;0,M2092*I2092/Q2092,0)*VLOOKUP(B2092,'2-Kosten per locatie'!$A$14:$C$31,3,FALSE)</f>
        <v>0</v>
      </c>
      <c r="P2092" s="334">
        <f>IF(L2092="nio",0,IF(L2092&gt;0,VLOOKUP(F2092,'3-Productie normen'!A:O,VLOOKUP(L2092,'3-Productie normen'!$B$38:$C$48,2,FALSE),FALSE)))*J2092</f>
        <v>0</v>
      </c>
      <c r="Q2092" s="334">
        <f t="shared" si="102"/>
        <v>0</v>
      </c>
      <c r="R2092" s="335" t="str">
        <f>VLOOKUP(F2092,'3-Productie normen'!A:P,16,FALSE)</f>
        <v>B</v>
      </c>
      <c r="S2092" s="335"/>
      <c r="U2092" s="336">
        <f t="shared" si="103"/>
        <v>2586</v>
      </c>
    </row>
    <row r="2093" spans="1:21" ht="14.1" customHeight="1">
      <c r="A2093" s="75">
        <v>2093</v>
      </c>
      <c r="B2093" s="72" t="s">
        <v>51</v>
      </c>
      <c r="C2093" s="539" t="s">
        <v>876</v>
      </c>
      <c r="D2093" s="415" t="s">
        <v>2701</v>
      </c>
      <c r="E2093" s="72" t="s">
        <v>2514</v>
      </c>
      <c r="F2093" s="300" t="s">
        <v>86</v>
      </c>
      <c r="G2093" s="72" t="s">
        <v>2438</v>
      </c>
      <c r="H2093" s="482" t="s">
        <v>196</v>
      </c>
      <c r="I2093" s="537">
        <v>6.93</v>
      </c>
      <c r="J2093" s="526"/>
      <c r="K2093" s="333">
        <f t="shared" si="101"/>
        <v>200</v>
      </c>
      <c r="L2093" s="534">
        <v>200</v>
      </c>
      <c r="M2093" s="534"/>
      <c r="N2093" s="247" t="e">
        <f>IF(L2093="nio",0,IF(L2093&gt;0,L2093*I2093/P2093,0))*VLOOKUP(B2093,'2-Kosten per locatie'!$A$14:$C$31,3,FALSE)</f>
        <v>#DIV/0!</v>
      </c>
      <c r="O2093" s="247">
        <f>IF(M2093&gt;0,M2093*I2093/Q2093,0)*VLOOKUP(B2093,'2-Kosten per locatie'!$A$14:$C$31,3,FALSE)</f>
        <v>0</v>
      </c>
      <c r="P2093" s="334">
        <f>IF(L2093="nio",0,IF(L2093&gt;0,VLOOKUP(F2093,'3-Productie normen'!A:O,VLOOKUP(L2093,'3-Productie normen'!$B$38:$C$48,2,FALSE),FALSE)))*J2093</f>
        <v>0</v>
      </c>
      <c r="Q2093" s="334">
        <f t="shared" si="102"/>
        <v>0</v>
      </c>
      <c r="R2093" s="335" t="str">
        <f>VLOOKUP(F2093,'3-Productie normen'!A:P,16,FALSE)</f>
        <v>V</v>
      </c>
      <c r="S2093" s="335"/>
      <c r="U2093" s="336">
        <f t="shared" si="103"/>
        <v>1386</v>
      </c>
    </row>
    <row r="2094" spans="1:21" ht="14.1" customHeight="1">
      <c r="A2094" s="75">
        <v>2094</v>
      </c>
      <c r="B2094" s="72" t="s">
        <v>51</v>
      </c>
      <c r="C2094" s="539" t="s">
        <v>876</v>
      </c>
      <c r="D2094" s="415" t="s">
        <v>2702</v>
      </c>
      <c r="E2094" s="72" t="s">
        <v>613</v>
      </c>
      <c r="F2094" s="300" t="s">
        <v>95</v>
      </c>
      <c r="G2094" s="72" t="s">
        <v>2240</v>
      </c>
      <c r="H2094" s="482" t="s">
        <v>187</v>
      </c>
      <c r="I2094" s="537">
        <v>2.44</v>
      </c>
      <c r="J2094" s="526"/>
      <c r="K2094" s="333">
        <f t="shared" si="101"/>
        <v>400</v>
      </c>
      <c r="L2094" s="534">
        <v>200</v>
      </c>
      <c r="M2094" s="534">
        <v>200</v>
      </c>
      <c r="N2094" s="247" t="e">
        <f>IF(L2094="nio",0,IF(L2094&gt;0,L2094*I2094/P2094,0))*VLOOKUP(B2094,'2-Kosten per locatie'!$A$14:$C$31,3,FALSE)</f>
        <v>#DIV/0!</v>
      </c>
      <c r="O2094" s="247" t="e">
        <f>IF(M2094&gt;0,M2094*I2094/Q2094,0)*VLOOKUP(B2094,'2-Kosten per locatie'!$A$14:$C$31,3,FALSE)</f>
        <v>#DIV/0!</v>
      </c>
      <c r="P2094" s="334">
        <f>IF(L2094="nio",0,IF(L2094&gt;0,VLOOKUP(F2094,'3-Productie normen'!A:O,VLOOKUP(L2094,'3-Productie normen'!$B$38:$C$48,2,FALSE),FALSE)))*J2094</f>
        <v>0</v>
      </c>
      <c r="Q2094" s="334">
        <f t="shared" si="102"/>
        <v>0</v>
      </c>
      <c r="R2094" s="335" t="str">
        <f>VLOOKUP(F2094,'3-Productie normen'!A:P,16,FALSE)</f>
        <v>S</v>
      </c>
      <c r="S2094" s="335"/>
      <c r="U2094" s="336">
        <f t="shared" si="103"/>
        <v>976</v>
      </c>
    </row>
    <row r="2095" spans="1:21" ht="14.1" customHeight="1">
      <c r="A2095" s="75">
        <v>2095</v>
      </c>
      <c r="B2095" s="72" t="s">
        <v>51</v>
      </c>
      <c r="C2095" s="539" t="s">
        <v>876</v>
      </c>
      <c r="D2095" s="415" t="s">
        <v>2703</v>
      </c>
      <c r="E2095" s="72" t="s">
        <v>856</v>
      </c>
      <c r="F2095" s="300" t="s">
        <v>95</v>
      </c>
      <c r="G2095" s="72" t="s">
        <v>2240</v>
      </c>
      <c r="H2095" s="482" t="s">
        <v>187</v>
      </c>
      <c r="I2095" s="537">
        <v>2.73</v>
      </c>
      <c r="J2095" s="526"/>
      <c r="K2095" s="333">
        <f t="shared" si="101"/>
        <v>400</v>
      </c>
      <c r="L2095" s="534">
        <v>200</v>
      </c>
      <c r="M2095" s="534">
        <v>200</v>
      </c>
      <c r="N2095" s="247" t="e">
        <f>IF(L2095="nio",0,IF(L2095&gt;0,L2095*I2095/P2095,0))*VLOOKUP(B2095,'2-Kosten per locatie'!$A$14:$C$31,3,FALSE)</f>
        <v>#DIV/0!</v>
      </c>
      <c r="O2095" s="247" t="e">
        <f>IF(M2095&gt;0,M2095*I2095/Q2095,0)*VLOOKUP(B2095,'2-Kosten per locatie'!$A$14:$C$31,3,FALSE)</f>
        <v>#DIV/0!</v>
      </c>
      <c r="P2095" s="334">
        <f>IF(L2095="nio",0,IF(L2095&gt;0,VLOOKUP(F2095,'3-Productie normen'!A:O,VLOOKUP(L2095,'3-Productie normen'!$B$38:$C$48,2,FALSE),FALSE)))*J2095</f>
        <v>0</v>
      </c>
      <c r="Q2095" s="334">
        <f t="shared" si="102"/>
        <v>0</v>
      </c>
      <c r="R2095" s="335" t="str">
        <f>VLOOKUP(F2095,'3-Productie normen'!A:P,16,FALSE)</f>
        <v>S</v>
      </c>
      <c r="S2095" s="335"/>
      <c r="U2095" s="336">
        <f t="shared" si="103"/>
        <v>1092</v>
      </c>
    </row>
    <row r="2096" spans="1:21" ht="14.1" customHeight="1">
      <c r="A2096" s="75">
        <v>2096</v>
      </c>
      <c r="B2096" s="72" t="s">
        <v>51</v>
      </c>
      <c r="C2096" s="539" t="s">
        <v>876</v>
      </c>
      <c r="D2096" s="415" t="s">
        <v>2704</v>
      </c>
      <c r="E2096" s="72" t="s">
        <v>1975</v>
      </c>
      <c r="F2096" s="300" t="s">
        <v>95</v>
      </c>
      <c r="G2096" s="72" t="s">
        <v>2240</v>
      </c>
      <c r="H2096" s="482" t="s">
        <v>187</v>
      </c>
      <c r="I2096" s="537">
        <v>2.8</v>
      </c>
      <c r="J2096" s="526"/>
      <c r="K2096" s="333">
        <f t="shared" si="101"/>
        <v>400</v>
      </c>
      <c r="L2096" s="534">
        <v>200</v>
      </c>
      <c r="M2096" s="534">
        <v>200</v>
      </c>
      <c r="N2096" s="247" t="e">
        <f>IF(L2096="nio",0,IF(L2096&gt;0,L2096*I2096/P2096,0))*VLOOKUP(B2096,'2-Kosten per locatie'!$A$14:$C$31,3,FALSE)</f>
        <v>#DIV/0!</v>
      </c>
      <c r="O2096" s="247" t="e">
        <f>IF(M2096&gt;0,M2096*I2096/Q2096,0)*VLOOKUP(B2096,'2-Kosten per locatie'!$A$14:$C$31,3,FALSE)</f>
        <v>#DIV/0!</v>
      </c>
      <c r="P2096" s="334">
        <f>IF(L2096="nio",0,IF(L2096&gt;0,VLOOKUP(F2096,'3-Productie normen'!A:O,VLOOKUP(L2096,'3-Productie normen'!$B$38:$C$48,2,FALSE),FALSE)))*J2096</f>
        <v>0</v>
      </c>
      <c r="Q2096" s="334">
        <f t="shared" si="102"/>
        <v>0</v>
      </c>
      <c r="R2096" s="335" t="str">
        <f>VLOOKUP(F2096,'3-Productie normen'!A:P,16,FALSE)</f>
        <v>S</v>
      </c>
      <c r="S2096" s="335"/>
      <c r="U2096" s="336">
        <f t="shared" si="103"/>
        <v>1120</v>
      </c>
    </row>
    <row r="2097" spans="1:21" ht="14.1" customHeight="1">
      <c r="A2097" s="75">
        <v>2097</v>
      </c>
      <c r="B2097" s="72" t="s">
        <v>51</v>
      </c>
      <c r="C2097" s="539" t="s">
        <v>876</v>
      </c>
      <c r="D2097" s="415" t="s">
        <v>2705</v>
      </c>
      <c r="E2097" s="72" t="s">
        <v>2617</v>
      </c>
      <c r="F2097" s="300" t="s">
        <v>76</v>
      </c>
      <c r="G2097" s="72" t="s">
        <v>2220</v>
      </c>
      <c r="H2097" s="482" t="s">
        <v>138</v>
      </c>
      <c r="I2097" s="537">
        <v>27.42</v>
      </c>
      <c r="J2097" s="526"/>
      <c r="K2097" s="333">
        <f t="shared" si="101"/>
        <v>120</v>
      </c>
      <c r="L2097" s="534">
        <v>120</v>
      </c>
      <c r="M2097" s="534"/>
      <c r="N2097" s="247" t="e">
        <f>IF(L2097="nio",0,IF(L2097&gt;0,L2097*I2097/P2097,0))*VLOOKUP(B2097,'2-Kosten per locatie'!$A$14:$C$31,3,FALSE)</f>
        <v>#DIV/0!</v>
      </c>
      <c r="O2097" s="247">
        <f>IF(M2097&gt;0,M2097*I2097/Q2097,0)*VLOOKUP(B2097,'2-Kosten per locatie'!$A$14:$C$31,3,FALSE)</f>
        <v>0</v>
      </c>
      <c r="P2097" s="334">
        <f>IF(L2097="nio",0,IF(L2097&gt;0,VLOOKUP(F2097,'3-Productie normen'!A:O,VLOOKUP(L2097,'3-Productie normen'!$B$38:$C$48,2,FALSE),FALSE)))*J2097</f>
        <v>0</v>
      </c>
      <c r="Q2097" s="334">
        <f t="shared" si="102"/>
        <v>0</v>
      </c>
      <c r="R2097" s="335" t="str">
        <f>VLOOKUP(F2097,'3-Productie normen'!A:P,16,FALSE)</f>
        <v>B</v>
      </c>
      <c r="S2097" s="335"/>
      <c r="U2097" s="336">
        <f t="shared" si="103"/>
        <v>3290.4</v>
      </c>
    </row>
    <row r="2098" spans="1:21" ht="14.1" customHeight="1">
      <c r="A2098" s="75">
        <v>2098</v>
      </c>
      <c r="B2098" s="72" t="s">
        <v>51</v>
      </c>
      <c r="C2098" s="539" t="s">
        <v>876</v>
      </c>
      <c r="D2098" s="415" t="s">
        <v>2706</v>
      </c>
      <c r="E2098" s="72" t="s">
        <v>2544</v>
      </c>
      <c r="F2098" s="300" t="s">
        <v>76</v>
      </c>
      <c r="G2098" s="72" t="s">
        <v>2220</v>
      </c>
      <c r="H2098" s="482" t="s">
        <v>138</v>
      </c>
      <c r="I2098" s="537">
        <v>7.21</v>
      </c>
      <c r="J2098" s="526"/>
      <c r="K2098" s="333">
        <f t="shared" si="101"/>
        <v>120</v>
      </c>
      <c r="L2098" s="534">
        <v>120</v>
      </c>
      <c r="M2098" s="534"/>
      <c r="N2098" s="247" t="e">
        <f>IF(L2098="nio",0,IF(L2098&gt;0,L2098*I2098/P2098,0))*VLOOKUP(B2098,'2-Kosten per locatie'!$A$14:$C$31,3,FALSE)</f>
        <v>#DIV/0!</v>
      </c>
      <c r="O2098" s="247">
        <f>IF(M2098&gt;0,M2098*I2098/Q2098,0)*VLOOKUP(B2098,'2-Kosten per locatie'!$A$14:$C$31,3,FALSE)</f>
        <v>0</v>
      </c>
      <c r="P2098" s="334">
        <f>IF(L2098="nio",0,IF(L2098&gt;0,VLOOKUP(F2098,'3-Productie normen'!A:O,VLOOKUP(L2098,'3-Productie normen'!$B$38:$C$48,2,FALSE),FALSE)))*J2098</f>
        <v>0</v>
      </c>
      <c r="Q2098" s="334">
        <f t="shared" si="102"/>
        <v>0</v>
      </c>
      <c r="R2098" s="335" t="str">
        <f>VLOOKUP(F2098,'3-Productie normen'!A:P,16,FALSE)</f>
        <v>B</v>
      </c>
      <c r="S2098" s="335"/>
      <c r="U2098" s="336">
        <f t="shared" si="103"/>
        <v>865.2</v>
      </c>
    </row>
    <row r="2099" spans="1:21" ht="14.1" customHeight="1">
      <c r="A2099" s="75">
        <v>2099</v>
      </c>
      <c r="B2099" s="72" t="s">
        <v>51</v>
      </c>
      <c r="C2099" s="539" t="s">
        <v>876</v>
      </c>
      <c r="D2099" s="415" t="s">
        <v>2707</v>
      </c>
      <c r="E2099" s="72" t="s">
        <v>2544</v>
      </c>
      <c r="F2099" s="300" t="s">
        <v>76</v>
      </c>
      <c r="G2099" s="72" t="s">
        <v>2220</v>
      </c>
      <c r="H2099" s="482" t="s">
        <v>138</v>
      </c>
      <c r="I2099" s="537">
        <v>7.22</v>
      </c>
      <c r="J2099" s="526"/>
      <c r="K2099" s="333">
        <f t="shared" si="101"/>
        <v>120</v>
      </c>
      <c r="L2099" s="534">
        <v>120</v>
      </c>
      <c r="M2099" s="534"/>
      <c r="N2099" s="247" t="e">
        <f>IF(L2099="nio",0,IF(L2099&gt;0,L2099*I2099/P2099,0))*VLOOKUP(B2099,'2-Kosten per locatie'!$A$14:$C$31,3,FALSE)</f>
        <v>#DIV/0!</v>
      </c>
      <c r="O2099" s="247">
        <f>IF(M2099&gt;0,M2099*I2099/Q2099,0)*VLOOKUP(B2099,'2-Kosten per locatie'!$A$14:$C$31,3,FALSE)</f>
        <v>0</v>
      </c>
      <c r="P2099" s="334">
        <f>IF(L2099="nio",0,IF(L2099&gt;0,VLOOKUP(F2099,'3-Productie normen'!A:O,VLOOKUP(L2099,'3-Productie normen'!$B$38:$C$48,2,FALSE),FALSE)))*J2099</f>
        <v>0</v>
      </c>
      <c r="Q2099" s="334">
        <f t="shared" si="102"/>
        <v>0</v>
      </c>
      <c r="R2099" s="335" t="str">
        <f>VLOOKUP(F2099,'3-Productie normen'!A:P,16,FALSE)</f>
        <v>B</v>
      </c>
      <c r="S2099" s="335"/>
      <c r="U2099" s="336">
        <f t="shared" si="103"/>
        <v>866.4</v>
      </c>
    </row>
    <row r="2100" spans="1:21" ht="14.1" customHeight="1">
      <c r="A2100" s="75">
        <v>2100</v>
      </c>
      <c r="B2100" s="72" t="s">
        <v>51</v>
      </c>
      <c r="C2100" s="539" t="s">
        <v>876</v>
      </c>
      <c r="D2100" s="415" t="s">
        <v>2708</v>
      </c>
      <c r="E2100" s="72" t="s">
        <v>2617</v>
      </c>
      <c r="F2100" s="300" t="s">
        <v>76</v>
      </c>
      <c r="G2100" s="72" t="s">
        <v>2220</v>
      </c>
      <c r="H2100" s="482" t="s">
        <v>138</v>
      </c>
      <c r="I2100" s="537">
        <v>40</v>
      </c>
      <c r="J2100" s="526"/>
      <c r="K2100" s="333">
        <f t="shared" si="101"/>
        <v>120</v>
      </c>
      <c r="L2100" s="534">
        <v>120</v>
      </c>
      <c r="M2100" s="534"/>
      <c r="N2100" s="247" t="e">
        <f>IF(L2100="nio",0,IF(L2100&gt;0,L2100*I2100/P2100,0))*VLOOKUP(B2100,'2-Kosten per locatie'!$A$14:$C$31,3,FALSE)</f>
        <v>#DIV/0!</v>
      </c>
      <c r="O2100" s="247">
        <f>IF(M2100&gt;0,M2100*I2100/Q2100,0)*VLOOKUP(B2100,'2-Kosten per locatie'!$A$14:$C$31,3,FALSE)</f>
        <v>0</v>
      </c>
      <c r="P2100" s="334">
        <f>IF(L2100="nio",0,IF(L2100&gt;0,VLOOKUP(F2100,'3-Productie normen'!A:O,VLOOKUP(L2100,'3-Productie normen'!$B$38:$C$48,2,FALSE),FALSE)))*J2100</f>
        <v>0</v>
      </c>
      <c r="Q2100" s="334">
        <f t="shared" si="102"/>
        <v>0</v>
      </c>
      <c r="R2100" s="335" t="str">
        <f>VLOOKUP(F2100,'3-Productie normen'!A:P,16,FALSE)</f>
        <v>B</v>
      </c>
      <c r="S2100" s="335"/>
      <c r="U2100" s="336">
        <f t="shared" si="103"/>
        <v>4800</v>
      </c>
    </row>
    <row r="2101" spans="1:21" ht="14.1" customHeight="1">
      <c r="A2101" s="75">
        <v>2101</v>
      </c>
      <c r="B2101" s="72" t="s">
        <v>51</v>
      </c>
      <c r="C2101" s="539" t="s">
        <v>876</v>
      </c>
      <c r="D2101" s="415" t="s">
        <v>2709</v>
      </c>
      <c r="E2101" s="72" t="s">
        <v>2689</v>
      </c>
      <c r="F2101" s="300" t="s">
        <v>99</v>
      </c>
      <c r="G2101" s="72" t="s">
        <v>1369</v>
      </c>
      <c r="H2101" s="482" t="s">
        <v>237</v>
      </c>
      <c r="I2101" s="537">
        <v>12.18</v>
      </c>
      <c r="J2101" s="526"/>
      <c r="K2101" s="333">
        <f t="shared" si="101"/>
        <v>200</v>
      </c>
      <c r="L2101" s="534">
        <v>200</v>
      </c>
      <c r="M2101" s="534"/>
      <c r="N2101" s="247" t="e">
        <f>IF(L2101="nio",0,IF(L2101&gt;0,L2101*I2101/P2101,0))*VLOOKUP(B2101,'2-Kosten per locatie'!$A$14:$C$31,3,FALSE)</f>
        <v>#DIV/0!</v>
      </c>
      <c r="O2101" s="247">
        <f>IF(M2101&gt;0,M2101*I2101/Q2101,0)*VLOOKUP(B2101,'2-Kosten per locatie'!$A$14:$C$31,3,FALSE)</f>
        <v>0</v>
      </c>
      <c r="P2101" s="334">
        <f>IF(L2101="nio",0,IF(L2101&gt;0,VLOOKUP(F2101,'3-Productie normen'!A:O,VLOOKUP(L2101,'3-Productie normen'!$B$38:$C$48,2,FALSE),FALSE)))*J2101</f>
        <v>0</v>
      </c>
      <c r="Q2101" s="334">
        <f t="shared" si="102"/>
        <v>0</v>
      </c>
      <c r="R2101" s="335" t="str">
        <f>VLOOKUP(F2101,'3-Productie normen'!A:P,16,FALSE)</f>
        <v>B</v>
      </c>
      <c r="S2101" s="335"/>
      <c r="U2101" s="336">
        <f t="shared" si="103"/>
        <v>2436</v>
      </c>
    </row>
    <row r="2102" spans="1:21" ht="14.1" customHeight="1">
      <c r="A2102" s="75">
        <v>2102</v>
      </c>
      <c r="B2102" s="72" t="s">
        <v>51</v>
      </c>
      <c r="C2102" s="539" t="s">
        <v>876</v>
      </c>
      <c r="D2102" s="415" t="s">
        <v>2710</v>
      </c>
      <c r="E2102" s="72" t="s">
        <v>2634</v>
      </c>
      <c r="F2102" s="300" t="s">
        <v>76</v>
      </c>
      <c r="G2102" s="72" t="s">
        <v>2220</v>
      </c>
      <c r="H2102" s="482" t="s">
        <v>138</v>
      </c>
      <c r="I2102" s="537">
        <v>51.77</v>
      </c>
      <c r="J2102" s="526"/>
      <c r="K2102" s="333">
        <f t="shared" si="101"/>
        <v>120</v>
      </c>
      <c r="L2102" s="534">
        <v>120</v>
      </c>
      <c r="M2102" s="534"/>
      <c r="N2102" s="247" t="e">
        <f>IF(L2102="nio",0,IF(L2102&gt;0,L2102*I2102/P2102,0))*VLOOKUP(B2102,'2-Kosten per locatie'!$A$14:$C$31,3,FALSE)</f>
        <v>#DIV/0!</v>
      </c>
      <c r="O2102" s="247">
        <f>IF(M2102&gt;0,M2102*I2102/Q2102,0)*VLOOKUP(B2102,'2-Kosten per locatie'!$A$14:$C$31,3,FALSE)</f>
        <v>0</v>
      </c>
      <c r="P2102" s="334">
        <f>IF(L2102="nio",0,IF(L2102&gt;0,VLOOKUP(F2102,'3-Productie normen'!A:O,VLOOKUP(L2102,'3-Productie normen'!$B$38:$C$48,2,FALSE),FALSE)))*J2102</f>
        <v>0</v>
      </c>
      <c r="Q2102" s="334">
        <f t="shared" si="102"/>
        <v>0</v>
      </c>
      <c r="R2102" s="335" t="str">
        <f>VLOOKUP(F2102,'3-Productie normen'!A:P,16,FALSE)</f>
        <v>B</v>
      </c>
      <c r="S2102" s="335"/>
      <c r="U2102" s="336">
        <f t="shared" si="103"/>
        <v>6212.4000000000005</v>
      </c>
    </row>
    <row r="2103" spans="1:21" ht="14.1" customHeight="1">
      <c r="A2103" s="75">
        <v>2103</v>
      </c>
      <c r="B2103" s="72" t="s">
        <v>51</v>
      </c>
      <c r="C2103" s="539" t="s">
        <v>876</v>
      </c>
      <c r="D2103" s="415" t="s">
        <v>2711</v>
      </c>
      <c r="E2103" s="72" t="s">
        <v>2689</v>
      </c>
      <c r="F2103" s="300" t="s">
        <v>99</v>
      </c>
      <c r="G2103" s="72" t="s">
        <v>1369</v>
      </c>
      <c r="H2103" s="482" t="s">
        <v>237</v>
      </c>
      <c r="I2103" s="537">
        <v>11.12</v>
      </c>
      <c r="J2103" s="526"/>
      <c r="K2103" s="333">
        <f t="shared" si="101"/>
        <v>200</v>
      </c>
      <c r="L2103" s="534">
        <v>200</v>
      </c>
      <c r="M2103" s="534"/>
      <c r="N2103" s="247" t="e">
        <f>IF(L2103="nio",0,IF(L2103&gt;0,L2103*I2103/P2103,0))*VLOOKUP(B2103,'2-Kosten per locatie'!$A$14:$C$31,3,FALSE)</f>
        <v>#DIV/0!</v>
      </c>
      <c r="O2103" s="247">
        <f>IF(M2103&gt;0,M2103*I2103/Q2103,0)*VLOOKUP(B2103,'2-Kosten per locatie'!$A$14:$C$31,3,FALSE)</f>
        <v>0</v>
      </c>
      <c r="P2103" s="334">
        <f>IF(L2103="nio",0,IF(L2103&gt;0,VLOOKUP(F2103,'3-Productie normen'!A:O,VLOOKUP(L2103,'3-Productie normen'!$B$38:$C$48,2,FALSE),FALSE)))*J2103</f>
        <v>0</v>
      </c>
      <c r="Q2103" s="334">
        <f t="shared" si="102"/>
        <v>0</v>
      </c>
      <c r="R2103" s="335" t="str">
        <f>VLOOKUP(F2103,'3-Productie normen'!A:P,16,FALSE)</f>
        <v>B</v>
      </c>
      <c r="S2103" s="335"/>
      <c r="U2103" s="336">
        <f t="shared" si="103"/>
        <v>2224</v>
      </c>
    </row>
    <row r="2104" spans="1:21" ht="14.1" customHeight="1">
      <c r="A2104" s="75">
        <v>2104</v>
      </c>
      <c r="B2104" s="72" t="s">
        <v>51</v>
      </c>
      <c r="C2104" s="539" t="s">
        <v>876</v>
      </c>
      <c r="D2104" s="415" t="s">
        <v>2712</v>
      </c>
      <c r="E2104" s="72" t="s">
        <v>632</v>
      </c>
      <c r="F2104" s="300" t="s">
        <v>86</v>
      </c>
      <c r="G2104" s="72" t="s">
        <v>2438</v>
      </c>
      <c r="H2104" s="482" t="s">
        <v>196</v>
      </c>
      <c r="I2104" s="537">
        <v>15.63</v>
      </c>
      <c r="J2104" s="526"/>
      <c r="K2104" s="333">
        <f t="shared" si="101"/>
        <v>200</v>
      </c>
      <c r="L2104" s="534">
        <v>200</v>
      </c>
      <c r="M2104" s="534"/>
      <c r="N2104" s="247" t="e">
        <f>IF(L2104="nio",0,IF(L2104&gt;0,L2104*I2104/P2104,0))*VLOOKUP(B2104,'2-Kosten per locatie'!$A$14:$C$31,3,FALSE)</f>
        <v>#DIV/0!</v>
      </c>
      <c r="O2104" s="247">
        <f>IF(M2104&gt;0,M2104*I2104/Q2104,0)*VLOOKUP(B2104,'2-Kosten per locatie'!$A$14:$C$31,3,FALSE)</f>
        <v>0</v>
      </c>
      <c r="P2104" s="334">
        <f>IF(L2104="nio",0,IF(L2104&gt;0,VLOOKUP(F2104,'3-Productie normen'!A:O,VLOOKUP(L2104,'3-Productie normen'!$B$38:$C$48,2,FALSE),FALSE)))*J2104</f>
        <v>0</v>
      </c>
      <c r="Q2104" s="334">
        <f t="shared" si="102"/>
        <v>0</v>
      </c>
      <c r="R2104" s="335" t="str">
        <f>VLOOKUP(F2104,'3-Productie normen'!A:P,16,FALSE)</f>
        <v>V</v>
      </c>
      <c r="S2104" s="335"/>
      <c r="U2104" s="336">
        <f t="shared" si="103"/>
        <v>3126</v>
      </c>
    </row>
    <row r="2105" spans="1:21" ht="14.1" customHeight="1">
      <c r="A2105" s="75">
        <v>2105</v>
      </c>
      <c r="B2105" s="72" t="s">
        <v>51</v>
      </c>
      <c r="C2105" s="539" t="s">
        <v>876</v>
      </c>
      <c r="D2105" s="415" t="s">
        <v>2713</v>
      </c>
      <c r="E2105" s="72" t="s">
        <v>1999</v>
      </c>
      <c r="F2105" s="300" t="s">
        <v>100</v>
      </c>
      <c r="G2105" s="72" t="s">
        <v>101</v>
      </c>
      <c r="H2105" s="482" t="s">
        <v>196</v>
      </c>
      <c r="I2105" s="537"/>
      <c r="J2105" s="526"/>
      <c r="K2105" s="333">
        <f t="shared" si="101"/>
        <v>0</v>
      </c>
      <c r="L2105" s="534" t="s">
        <v>147</v>
      </c>
      <c r="M2105" s="534"/>
      <c r="N2105" s="247">
        <f>IF(L2105="nio",0,IF(L2105&gt;0,L2105*I2105/P2105,0))*VLOOKUP(B2105,'2-Kosten per locatie'!$A$14:$C$31,3,FALSE)</f>
        <v>0</v>
      </c>
      <c r="O2105" s="247">
        <f>IF(M2105&gt;0,M2105*I2105/Q2105,0)*VLOOKUP(B2105,'2-Kosten per locatie'!$A$14:$C$31,3,FALSE)</f>
        <v>0</v>
      </c>
      <c r="P2105" s="334">
        <f>IF(L2105="nio",0,IF(L2105&gt;0,VLOOKUP(F2105,'3-Productie normen'!A:O,VLOOKUP(L2105,'3-Productie normen'!$B$38:$C$48,2,FALSE),FALSE)))*J2105</f>
        <v>0</v>
      </c>
      <c r="Q2105" s="334">
        <f t="shared" si="102"/>
        <v>0</v>
      </c>
      <c r="R2105" s="335" t="str">
        <f>VLOOKUP(F2105,'3-Productie normen'!A:P,16,FALSE)</f>
        <v>nvt</v>
      </c>
      <c r="S2105" s="335"/>
      <c r="U2105" s="336">
        <f t="shared" si="103"/>
        <v>0</v>
      </c>
    </row>
    <row r="2106" spans="1:21" ht="14.1" customHeight="1">
      <c r="A2106" s="75">
        <v>2106</v>
      </c>
      <c r="B2106" s="72" t="s">
        <v>51</v>
      </c>
      <c r="C2106" s="539" t="s">
        <v>876</v>
      </c>
      <c r="D2106" s="415" t="s">
        <v>2714</v>
      </c>
      <c r="E2106" s="72" t="s">
        <v>1999</v>
      </c>
      <c r="F2106" s="300" t="s">
        <v>100</v>
      </c>
      <c r="G2106" s="72" t="s">
        <v>101</v>
      </c>
      <c r="H2106" s="482" t="s">
        <v>196</v>
      </c>
      <c r="I2106" s="537">
        <v>138.62</v>
      </c>
      <c r="J2106" s="526"/>
      <c r="K2106" s="333">
        <f t="shared" si="101"/>
        <v>0</v>
      </c>
      <c r="L2106" s="534" t="s">
        <v>147</v>
      </c>
      <c r="M2106" s="534"/>
      <c r="N2106" s="247">
        <f>IF(L2106="nio",0,IF(L2106&gt;0,L2106*I2106/P2106,0))*VLOOKUP(B2106,'2-Kosten per locatie'!$A$14:$C$31,3,FALSE)</f>
        <v>0</v>
      </c>
      <c r="O2106" s="247">
        <f>IF(M2106&gt;0,M2106*I2106/Q2106,0)*VLOOKUP(B2106,'2-Kosten per locatie'!$A$14:$C$31,3,FALSE)</f>
        <v>0</v>
      </c>
      <c r="P2106" s="334">
        <f>IF(L2106="nio",0,IF(L2106&gt;0,VLOOKUP(F2106,'3-Productie normen'!A:O,VLOOKUP(L2106,'3-Productie normen'!$B$38:$C$48,2,FALSE),FALSE)))*J2106</f>
        <v>0</v>
      </c>
      <c r="Q2106" s="334">
        <f t="shared" si="102"/>
        <v>0</v>
      </c>
      <c r="R2106" s="335" t="str">
        <f>VLOOKUP(F2106,'3-Productie normen'!A:P,16,FALSE)</f>
        <v>nvt</v>
      </c>
      <c r="S2106" s="335"/>
      <c r="U2106" s="336">
        <f t="shared" si="103"/>
        <v>0</v>
      </c>
    </row>
    <row r="2107" spans="1:21" ht="14.1" customHeight="1">
      <c r="A2107" s="75">
        <v>2107</v>
      </c>
      <c r="B2107" s="72" t="s">
        <v>51</v>
      </c>
      <c r="C2107" s="539" t="s">
        <v>876</v>
      </c>
      <c r="D2107" s="415" t="s">
        <v>2715</v>
      </c>
      <c r="E2107" s="72" t="s">
        <v>1999</v>
      </c>
      <c r="F2107" s="300" t="s">
        <v>100</v>
      </c>
      <c r="G2107" s="72" t="s">
        <v>101</v>
      </c>
      <c r="H2107" s="482" t="s">
        <v>196</v>
      </c>
      <c r="I2107" s="537"/>
      <c r="J2107" s="526"/>
      <c r="K2107" s="333">
        <f t="shared" si="101"/>
        <v>0</v>
      </c>
      <c r="L2107" s="534" t="s">
        <v>147</v>
      </c>
      <c r="M2107" s="534"/>
      <c r="N2107" s="247">
        <f>IF(L2107="nio",0,IF(L2107&gt;0,L2107*I2107/P2107,0))*VLOOKUP(B2107,'2-Kosten per locatie'!$A$14:$C$31,3,FALSE)</f>
        <v>0</v>
      </c>
      <c r="O2107" s="247">
        <f>IF(M2107&gt;0,M2107*I2107/Q2107,0)*VLOOKUP(B2107,'2-Kosten per locatie'!$A$14:$C$31,3,FALSE)</f>
        <v>0</v>
      </c>
      <c r="P2107" s="334">
        <f>IF(L2107="nio",0,IF(L2107&gt;0,VLOOKUP(F2107,'3-Productie normen'!A:O,VLOOKUP(L2107,'3-Productie normen'!$B$38:$C$48,2,FALSE),FALSE)))*J2107</f>
        <v>0</v>
      </c>
      <c r="Q2107" s="334">
        <f t="shared" si="102"/>
        <v>0</v>
      </c>
      <c r="R2107" s="335" t="str">
        <f>VLOOKUP(F2107,'3-Productie normen'!A:P,16,FALSE)</f>
        <v>nvt</v>
      </c>
      <c r="S2107" s="335"/>
      <c r="U2107" s="336">
        <f t="shared" si="103"/>
        <v>0</v>
      </c>
    </row>
    <row r="2108" spans="1:21" ht="14.1" customHeight="1">
      <c r="A2108" s="75">
        <v>2108</v>
      </c>
      <c r="B2108" s="72" t="s">
        <v>42</v>
      </c>
      <c r="C2108" s="539" t="s">
        <v>135</v>
      </c>
      <c r="D2108" s="415" t="s">
        <v>2716</v>
      </c>
      <c r="E2108" s="72" t="s">
        <v>2717</v>
      </c>
      <c r="F2108" s="536" t="s">
        <v>93</v>
      </c>
      <c r="G2108" s="72" t="s">
        <v>204</v>
      </c>
      <c r="H2108" s="482" t="s">
        <v>196</v>
      </c>
      <c r="I2108" s="537">
        <v>290.8</v>
      </c>
      <c r="J2108" s="526"/>
      <c r="K2108" s="333">
        <f t="shared" si="101"/>
        <v>40</v>
      </c>
      <c r="L2108" s="534">
        <v>40</v>
      </c>
      <c r="M2108" s="534"/>
      <c r="N2108" s="247" t="e">
        <f>IF(L2108="nio",0,IF(L2108&gt;0,L2108*I2108/P2108,0))*VLOOKUP(B2108,'2-Kosten per locatie'!$A$14:$C$31,3,FALSE)</f>
        <v>#DIV/0!</v>
      </c>
      <c r="O2108" s="247">
        <f>IF(M2108&gt;0,M2108*I2108/Q2108,0)*VLOOKUP(B2108,'2-Kosten per locatie'!$A$14:$C$31,3,FALSE)</f>
        <v>0</v>
      </c>
      <c r="P2108" s="334">
        <f>IF(L2108="nio",0,IF(L2108&gt;0,VLOOKUP(F2108,'3-Productie normen'!A:O,VLOOKUP(L2108,'3-Productie normen'!$B$38:$C$48,2,FALSE),FALSE)))*J2108</f>
        <v>0</v>
      </c>
      <c r="Q2108" s="334">
        <f t="shared" si="102"/>
        <v>0</v>
      </c>
      <c r="R2108" s="335" t="str">
        <f>VLOOKUP(F2108,'3-Productie normen'!A:P,16,FALSE)</f>
        <v>L</v>
      </c>
      <c r="S2108" s="335"/>
      <c r="U2108" s="336">
        <f t="shared" si="103"/>
        <v>11632</v>
      </c>
    </row>
    <row r="2109" spans="1:21" ht="14.1" customHeight="1">
      <c r="A2109" s="75">
        <v>2109</v>
      </c>
      <c r="B2109" s="72" t="s">
        <v>42</v>
      </c>
      <c r="C2109" s="539" t="s">
        <v>135</v>
      </c>
      <c r="D2109" s="415" t="s">
        <v>2718</v>
      </c>
      <c r="E2109" s="72" t="s">
        <v>2719</v>
      </c>
      <c r="F2109" s="72" t="s">
        <v>89</v>
      </c>
      <c r="G2109" s="72" t="s">
        <v>204</v>
      </c>
      <c r="H2109" s="482" t="s">
        <v>196</v>
      </c>
      <c r="I2109" s="537">
        <v>55.3</v>
      </c>
      <c r="J2109" s="526"/>
      <c r="K2109" s="333">
        <f t="shared" si="101"/>
        <v>40</v>
      </c>
      <c r="L2109" s="534">
        <v>40</v>
      </c>
      <c r="M2109" s="534"/>
      <c r="N2109" s="247" t="e">
        <f>IF(L2109="nio",0,IF(L2109&gt;0,L2109*I2109/P2109,0))*VLOOKUP(B2109,'2-Kosten per locatie'!$A$14:$C$31,3,FALSE)</f>
        <v>#DIV/0!</v>
      </c>
      <c r="O2109" s="247">
        <f>IF(M2109&gt;0,M2109*I2109/Q2109,0)*VLOOKUP(B2109,'2-Kosten per locatie'!$A$14:$C$31,3,FALSE)</f>
        <v>0</v>
      </c>
      <c r="P2109" s="334">
        <f>IF(L2109="nio",0,IF(L2109&gt;0,VLOOKUP(F2109,'3-Productie normen'!A:O,VLOOKUP(L2109,'3-Productie normen'!$B$38:$C$48,2,FALSE),FALSE)))*J2109</f>
        <v>0</v>
      </c>
      <c r="Q2109" s="334">
        <f t="shared" si="102"/>
        <v>0</v>
      </c>
      <c r="R2109" s="335" t="str">
        <f>VLOOKUP(F2109,'3-Productie normen'!A:P,16,FALSE)</f>
        <v>L</v>
      </c>
      <c r="S2109" s="335"/>
      <c r="U2109" s="336">
        <f t="shared" si="103"/>
        <v>2212</v>
      </c>
    </row>
    <row r="2110" spans="1:21" ht="14.1" customHeight="1">
      <c r="A2110" s="75">
        <v>2110</v>
      </c>
      <c r="B2110" s="72" t="s">
        <v>42</v>
      </c>
      <c r="C2110" s="539" t="s">
        <v>266</v>
      </c>
      <c r="D2110" s="415" t="s">
        <v>2718</v>
      </c>
      <c r="E2110" s="72" t="s">
        <v>813</v>
      </c>
      <c r="F2110" s="300" t="s">
        <v>86</v>
      </c>
      <c r="G2110" s="72" t="s">
        <v>204</v>
      </c>
      <c r="H2110" s="482" t="s">
        <v>196</v>
      </c>
      <c r="I2110" s="537">
        <v>30</v>
      </c>
      <c r="J2110" s="526"/>
      <c r="K2110" s="333">
        <f t="shared" si="101"/>
        <v>40</v>
      </c>
      <c r="L2110" s="534">
        <v>40</v>
      </c>
      <c r="M2110" s="534"/>
      <c r="N2110" s="247" t="e">
        <f>IF(L2110="nio",0,IF(L2110&gt;0,L2110*I2110/P2110,0))*VLOOKUP(B2110,'2-Kosten per locatie'!$A$14:$C$31,3,FALSE)</f>
        <v>#DIV/0!</v>
      </c>
      <c r="O2110" s="247">
        <f>IF(M2110&gt;0,M2110*I2110/Q2110,0)*VLOOKUP(B2110,'2-Kosten per locatie'!$A$14:$C$31,3,FALSE)</f>
        <v>0</v>
      </c>
      <c r="P2110" s="334">
        <f>IF(L2110="nio",0,IF(L2110&gt;0,VLOOKUP(F2110,'3-Productie normen'!A:O,VLOOKUP(L2110,'3-Productie normen'!$B$38:$C$48,2,FALSE),FALSE)))*J2110</f>
        <v>0</v>
      </c>
      <c r="Q2110" s="334">
        <f t="shared" si="102"/>
        <v>0</v>
      </c>
      <c r="R2110" s="335" t="str">
        <f>VLOOKUP(F2110,'3-Productie normen'!A:P,16,FALSE)</f>
        <v>V</v>
      </c>
      <c r="S2110" s="335"/>
      <c r="U2110" s="336">
        <f t="shared" si="103"/>
        <v>1200</v>
      </c>
    </row>
    <row r="2111" spans="1:21" ht="14.1" customHeight="1">
      <c r="A2111" s="75">
        <v>2111</v>
      </c>
      <c r="B2111" s="72" t="s">
        <v>42</v>
      </c>
      <c r="C2111" s="539" t="s">
        <v>135</v>
      </c>
      <c r="D2111" s="415" t="s">
        <v>2720</v>
      </c>
      <c r="E2111" s="72" t="s">
        <v>2721</v>
      </c>
      <c r="F2111" s="72" t="s">
        <v>89</v>
      </c>
      <c r="G2111" s="72" t="s">
        <v>204</v>
      </c>
      <c r="H2111" s="482" t="s">
        <v>196</v>
      </c>
      <c r="I2111" s="537">
        <v>52.9</v>
      </c>
      <c r="J2111" s="526"/>
      <c r="K2111" s="333">
        <f t="shared" si="101"/>
        <v>40</v>
      </c>
      <c r="L2111" s="534">
        <v>40</v>
      </c>
      <c r="M2111" s="534"/>
      <c r="N2111" s="247" t="e">
        <f>IF(L2111="nio",0,IF(L2111&gt;0,L2111*I2111/P2111,0))*VLOOKUP(B2111,'2-Kosten per locatie'!$A$14:$C$31,3,FALSE)</f>
        <v>#DIV/0!</v>
      </c>
      <c r="O2111" s="247">
        <f>IF(M2111&gt;0,M2111*I2111/Q2111,0)*VLOOKUP(B2111,'2-Kosten per locatie'!$A$14:$C$31,3,FALSE)</f>
        <v>0</v>
      </c>
      <c r="P2111" s="334">
        <f>IF(L2111="nio",0,IF(L2111&gt;0,VLOOKUP(F2111,'3-Productie normen'!A:O,VLOOKUP(L2111,'3-Productie normen'!$B$38:$C$48,2,FALSE),FALSE)))*J2111</f>
        <v>0</v>
      </c>
      <c r="Q2111" s="334">
        <f t="shared" si="102"/>
        <v>0</v>
      </c>
      <c r="R2111" s="335" t="str">
        <f>VLOOKUP(F2111,'3-Productie normen'!A:P,16,FALSE)</f>
        <v>L</v>
      </c>
      <c r="S2111" s="335"/>
      <c r="U2111" s="336">
        <f t="shared" si="103"/>
        <v>2116</v>
      </c>
    </row>
    <row r="2112" spans="1:21" ht="14.1" customHeight="1">
      <c r="A2112" s="75">
        <v>2112</v>
      </c>
      <c r="B2112" s="72" t="s">
        <v>42</v>
      </c>
      <c r="C2112" s="539" t="s">
        <v>135</v>
      </c>
      <c r="D2112" s="415" t="s">
        <v>2722</v>
      </c>
      <c r="E2112" s="72" t="s">
        <v>2723</v>
      </c>
      <c r="F2112" s="72" t="s">
        <v>89</v>
      </c>
      <c r="G2112" s="72" t="s">
        <v>204</v>
      </c>
      <c r="H2112" s="482" t="s">
        <v>196</v>
      </c>
      <c r="I2112" s="537">
        <v>79.8</v>
      </c>
      <c r="J2112" s="526"/>
      <c r="K2112" s="333">
        <f t="shared" si="101"/>
        <v>40</v>
      </c>
      <c r="L2112" s="534">
        <v>40</v>
      </c>
      <c r="M2112" s="534"/>
      <c r="N2112" s="247" t="e">
        <f>IF(L2112="nio",0,IF(L2112&gt;0,L2112*I2112/P2112,0))*VLOOKUP(B2112,'2-Kosten per locatie'!$A$14:$C$31,3,FALSE)</f>
        <v>#DIV/0!</v>
      </c>
      <c r="O2112" s="247">
        <f>IF(M2112&gt;0,M2112*I2112/Q2112,0)*VLOOKUP(B2112,'2-Kosten per locatie'!$A$14:$C$31,3,FALSE)</f>
        <v>0</v>
      </c>
      <c r="P2112" s="334">
        <f>IF(L2112="nio",0,IF(L2112&gt;0,VLOOKUP(F2112,'3-Productie normen'!A:O,VLOOKUP(L2112,'3-Productie normen'!$B$38:$C$48,2,FALSE),FALSE)))*J2112</f>
        <v>0</v>
      </c>
      <c r="Q2112" s="334">
        <f t="shared" si="102"/>
        <v>0</v>
      </c>
      <c r="R2112" s="335" t="str">
        <f>VLOOKUP(F2112,'3-Productie normen'!A:P,16,FALSE)</f>
        <v>L</v>
      </c>
      <c r="S2112" s="335"/>
      <c r="U2112" s="336">
        <f t="shared" si="103"/>
        <v>3192</v>
      </c>
    </row>
    <row r="2113" spans="1:21" ht="14.1" customHeight="1">
      <c r="A2113" s="75">
        <v>2113</v>
      </c>
      <c r="B2113" s="72" t="s">
        <v>42</v>
      </c>
      <c r="C2113" s="539" t="s">
        <v>135</v>
      </c>
      <c r="D2113" s="415" t="s">
        <v>2724</v>
      </c>
      <c r="E2113" s="72" t="s">
        <v>1685</v>
      </c>
      <c r="F2113" s="300" t="s">
        <v>95</v>
      </c>
      <c r="G2113" s="72" t="s">
        <v>204</v>
      </c>
      <c r="H2113" s="482" t="s">
        <v>187</v>
      </c>
      <c r="I2113" s="537">
        <v>4.0999999999999996</v>
      </c>
      <c r="J2113" s="526"/>
      <c r="K2113" s="333">
        <f t="shared" ref="K2113:K2176" si="104">SUM(L2113:M2113)</f>
        <v>200</v>
      </c>
      <c r="L2113" s="534">
        <v>200</v>
      </c>
      <c r="M2113" s="534"/>
      <c r="N2113" s="247" t="e">
        <f>IF(L2113="nio",0,IF(L2113&gt;0,L2113*I2113/P2113,0))*VLOOKUP(B2113,'2-Kosten per locatie'!$A$14:$C$31,3,FALSE)</f>
        <v>#DIV/0!</v>
      </c>
      <c r="O2113" s="247">
        <f>IF(M2113&gt;0,M2113*I2113/Q2113,0)*VLOOKUP(B2113,'2-Kosten per locatie'!$A$14:$C$31,3,FALSE)</f>
        <v>0</v>
      </c>
      <c r="P2113" s="334">
        <f>IF(L2113="nio",0,IF(L2113&gt;0,VLOOKUP(F2113,'3-Productie normen'!A:O,VLOOKUP(L2113,'3-Productie normen'!$B$38:$C$48,2,FALSE),FALSE)))*J2113</f>
        <v>0</v>
      </c>
      <c r="Q2113" s="334">
        <f t="shared" si="102"/>
        <v>0</v>
      </c>
      <c r="R2113" s="335" t="str">
        <f>VLOOKUP(F2113,'3-Productie normen'!A:P,16,FALSE)</f>
        <v>S</v>
      </c>
      <c r="S2113" s="335"/>
      <c r="U2113" s="336">
        <f t="shared" si="103"/>
        <v>819.99999999999989</v>
      </c>
    </row>
    <row r="2114" spans="1:21" ht="14.1" customHeight="1">
      <c r="A2114" s="75">
        <v>2114</v>
      </c>
      <c r="B2114" s="72" t="s">
        <v>42</v>
      </c>
      <c r="C2114" s="539" t="s">
        <v>135</v>
      </c>
      <c r="D2114" s="415" t="s">
        <v>2725</v>
      </c>
      <c r="E2114" s="72" t="s">
        <v>2726</v>
      </c>
      <c r="F2114" s="300" t="s">
        <v>95</v>
      </c>
      <c r="G2114" s="72" t="s">
        <v>204</v>
      </c>
      <c r="H2114" s="482" t="s">
        <v>187</v>
      </c>
      <c r="I2114" s="537">
        <v>11.8</v>
      </c>
      <c r="J2114" s="526"/>
      <c r="K2114" s="333">
        <f t="shared" si="104"/>
        <v>200</v>
      </c>
      <c r="L2114" s="534">
        <v>200</v>
      </c>
      <c r="M2114" s="534"/>
      <c r="N2114" s="247" t="e">
        <f>IF(L2114="nio",0,IF(L2114&gt;0,L2114*I2114/P2114,0))*VLOOKUP(B2114,'2-Kosten per locatie'!$A$14:$C$31,3,FALSE)</f>
        <v>#DIV/0!</v>
      </c>
      <c r="O2114" s="247">
        <f>IF(M2114&gt;0,M2114*I2114/Q2114,0)*VLOOKUP(B2114,'2-Kosten per locatie'!$A$14:$C$31,3,FALSE)</f>
        <v>0</v>
      </c>
      <c r="P2114" s="334">
        <f>IF(L2114="nio",0,IF(L2114&gt;0,VLOOKUP(F2114,'3-Productie normen'!A:O,VLOOKUP(L2114,'3-Productie normen'!$B$38:$C$48,2,FALSE),FALSE)))*J2114</f>
        <v>0</v>
      </c>
      <c r="Q2114" s="334">
        <f t="shared" si="102"/>
        <v>0</v>
      </c>
      <c r="R2114" s="335" t="str">
        <f>VLOOKUP(F2114,'3-Productie normen'!A:P,16,FALSE)</f>
        <v>S</v>
      </c>
      <c r="S2114" s="335"/>
      <c r="U2114" s="336">
        <f t="shared" si="103"/>
        <v>2360</v>
      </c>
    </row>
    <row r="2115" spans="1:21" ht="14.1" customHeight="1">
      <c r="A2115" s="75">
        <v>2115</v>
      </c>
      <c r="B2115" s="72" t="s">
        <v>42</v>
      </c>
      <c r="C2115" s="539" t="s">
        <v>135</v>
      </c>
      <c r="D2115" s="415" t="s">
        <v>2727</v>
      </c>
      <c r="E2115" s="72" t="s">
        <v>2728</v>
      </c>
      <c r="F2115" s="300" t="s">
        <v>88</v>
      </c>
      <c r="G2115" s="72" t="s">
        <v>204</v>
      </c>
      <c r="H2115" s="482" t="s">
        <v>196</v>
      </c>
      <c r="I2115" s="537">
        <v>39.1</v>
      </c>
      <c r="J2115" s="526"/>
      <c r="K2115" s="333">
        <f t="shared" si="104"/>
        <v>200</v>
      </c>
      <c r="L2115" s="534">
        <v>200</v>
      </c>
      <c r="M2115" s="534"/>
      <c r="N2115" s="247" t="e">
        <f>IF(L2115="nio",0,IF(L2115&gt;0,L2115*I2115/P2115,0))*VLOOKUP(B2115,'2-Kosten per locatie'!$A$14:$C$31,3,FALSE)</f>
        <v>#DIV/0!</v>
      </c>
      <c r="O2115" s="247">
        <f>IF(M2115&gt;0,M2115*I2115/Q2115,0)*VLOOKUP(B2115,'2-Kosten per locatie'!$A$14:$C$31,3,FALSE)</f>
        <v>0</v>
      </c>
      <c r="P2115" s="334">
        <f>IF(L2115="nio",0,IF(L2115&gt;0,VLOOKUP(F2115,'3-Productie normen'!A:O,VLOOKUP(L2115,'3-Productie normen'!$B$38:$C$48,2,FALSE),FALSE)))*J2115</f>
        <v>0</v>
      </c>
      <c r="Q2115" s="334">
        <f t="shared" si="102"/>
        <v>0</v>
      </c>
      <c r="R2115" s="335" t="str">
        <f>VLOOKUP(F2115,'3-Productie normen'!A:P,16,FALSE)</f>
        <v>S</v>
      </c>
      <c r="S2115" s="335"/>
      <c r="U2115" s="336">
        <f t="shared" si="103"/>
        <v>7820</v>
      </c>
    </row>
    <row r="2116" spans="1:21" ht="14.1" customHeight="1">
      <c r="A2116" s="75">
        <v>2116</v>
      </c>
      <c r="B2116" s="72" t="s">
        <v>42</v>
      </c>
      <c r="C2116" s="539" t="s">
        <v>135</v>
      </c>
      <c r="D2116" s="415" t="s">
        <v>2729</v>
      </c>
      <c r="E2116" s="72" t="s">
        <v>2730</v>
      </c>
      <c r="F2116" s="300" t="s">
        <v>86</v>
      </c>
      <c r="G2116" s="72" t="s">
        <v>467</v>
      </c>
      <c r="H2116" s="482" t="s">
        <v>196</v>
      </c>
      <c r="I2116" s="537">
        <v>43</v>
      </c>
      <c r="J2116" s="526"/>
      <c r="K2116" s="333">
        <f t="shared" si="104"/>
        <v>200</v>
      </c>
      <c r="L2116" s="534">
        <v>200</v>
      </c>
      <c r="M2116" s="534"/>
      <c r="N2116" s="247" t="e">
        <f>IF(L2116="nio",0,IF(L2116&gt;0,L2116*I2116/P2116,0))*VLOOKUP(B2116,'2-Kosten per locatie'!$A$14:$C$31,3,FALSE)</f>
        <v>#DIV/0!</v>
      </c>
      <c r="O2116" s="247">
        <f>IF(M2116&gt;0,M2116*I2116/Q2116,0)*VLOOKUP(B2116,'2-Kosten per locatie'!$A$14:$C$31,3,FALSE)</f>
        <v>0</v>
      </c>
      <c r="P2116" s="334">
        <f>IF(L2116="nio",0,IF(L2116&gt;0,VLOOKUP(F2116,'3-Productie normen'!A:O,VLOOKUP(L2116,'3-Productie normen'!$B$38:$C$48,2,FALSE),FALSE)))*J2116</f>
        <v>0</v>
      </c>
      <c r="Q2116" s="334">
        <f t="shared" si="102"/>
        <v>0</v>
      </c>
      <c r="R2116" s="335" t="str">
        <f>VLOOKUP(F2116,'3-Productie normen'!A:P,16,FALSE)</f>
        <v>V</v>
      </c>
      <c r="S2116" s="335"/>
      <c r="U2116" s="336">
        <f t="shared" si="103"/>
        <v>8600</v>
      </c>
    </row>
    <row r="2117" spans="1:21" ht="14.1" customHeight="1">
      <c r="A2117" s="75">
        <v>2117</v>
      </c>
      <c r="B2117" s="72" t="s">
        <v>42</v>
      </c>
      <c r="C2117" s="539" t="s">
        <v>135</v>
      </c>
      <c r="D2117" s="415" t="s">
        <v>2729</v>
      </c>
      <c r="E2117" s="72" t="s">
        <v>2731</v>
      </c>
      <c r="F2117" s="300" t="s">
        <v>86</v>
      </c>
      <c r="G2117" s="72" t="s">
        <v>138</v>
      </c>
      <c r="H2117" s="482" t="s">
        <v>138</v>
      </c>
      <c r="I2117" s="537">
        <v>9</v>
      </c>
      <c r="J2117" s="526"/>
      <c r="K2117" s="333">
        <f t="shared" si="104"/>
        <v>200</v>
      </c>
      <c r="L2117" s="534">
        <v>200</v>
      </c>
      <c r="M2117" s="534"/>
      <c r="N2117" s="247" t="e">
        <f>IF(L2117="nio",0,IF(L2117&gt;0,L2117*I2117/P2117,0))*VLOOKUP(B2117,'2-Kosten per locatie'!$A$14:$C$31,3,FALSE)</f>
        <v>#DIV/0!</v>
      </c>
      <c r="O2117" s="247">
        <f>IF(M2117&gt;0,M2117*I2117/Q2117,0)*VLOOKUP(B2117,'2-Kosten per locatie'!$A$14:$C$31,3,FALSE)</f>
        <v>0</v>
      </c>
      <c r="P2117" s="334">
        <f>IF(L2117="nio",0,IF(L2117&gt;0,VLOOKUP(F2117,'3-Productie normen'!A:O,VLOOKUP(L2117,'3-Productie normen'!$B$38:$C$48,2,FALSE),FALSE)))*J2117</f>
        <v>0</v>
      </c>
      <c r="Q2117" s="334">
        <f t="shared" si="102"/>
        <v>0</v>
      </c>
      <c r="R2117" s="335" t="str">
        <f>VLOOKUP(F2117,'3-Productie normen'!A:P,16,FALSE)</f>
        <v>V</v>
      </c>
      <c r="S2117" s="335"/>
      <c r="U2117" s="336">
        <f t="shared" si="103"/>
        <v>1800</v>
      </c>
    </row>
    <row r="2118" spans="1:21" ht="14.1" customHeight="1">
      <c r="A2118" s="75">
        <v>2118</v>
      </c>
      <c r="B2118" s="72" t="s">
        <v>42</v>
      </c>
      <c r="C2118" s="539" t="s">
        <v>135</v>
      </c>
      <c r="D2118" s="415" t="s">
        <v>2729</v>
      </c>
      <c r="E2118" s="72" t="s">
        <v>2732</v>
      </c>
      <c r="F2118" s="300" t="s">
        <v>86</v>
      </c>
      <c r="G2118" s="72" t="s">
        <v>138</v>
      </c>
      <c r="H2118" s="482" t="s">
        <v>138</v>
      </c>
      <c r="I2118" s="537">
        <v>30</v>
      </c>
      <c r="J2118" s="526"/>
      <c r="K2118" s="333">
        <f t="shared" si="104"/>
        <v>200</v>
      </c>
      <c r="L2118" s="534">
        <v>200</v>
      </c>
      <c r="M2118" s="534"/>
      <c r="N2118" s="247" t="e">
        <f>IF(L2118="nio",0,IF(L2118&gt;0,L2118*I2118/P2118,0))*VLOOKUP(B2118,'2-Kosten per locatie'!$A$14:$C$31,3,FALSE)</f>
        <v>#DIV/0!</v>
      </c>
      <c r="O2118" s="247">
        <f>IF(M2118&gt;0,M2118*I2118/Q2118,0)*VLOOKUP(B2118,'2-Kosten per locatie'!$A$14:$C$31,3,FALSE)</f>
        <v>0</v>
      </c>
      <c r="P2118" s="334">
        <f>IF(L2118="nio",0,IF(L2118&gt;0,VLOOKUP(F2118,'3-Productie normen'!A:O,VLOOKUP(L2118,'3-Productie normen'!$B$38:$C$48,2,FALSE),FALSE)))*J2118</f>
        <v>0</v>
      </c>
      <c r="Q2118" s="334">
        <f t="shared" si="102"/>
        <v>0</v>
      </c>
      <c r="R2118" s="335" t="str">
        <f>VLOOKUP(F2118,'3-Productie normen'!A:P,16,FALSE)</f>
        <v>V</v>
      </c>
      <c r="S2118" s="335"/>
      <c r="U2118" s="336">
        <f t="shared" si="103"/>
        <v>6000</v>
      </c>
    </row>
    <row r="2119" spans="1:21" ht="14.1" customHeight="1">
      <c r="A2119" s="75">
        <v>2119</v>
      </c>
      <c r="B2119" s="72" t="s">
        <v>42</v>
      </c>
      <c r="C2119" s="539" t="s">
        <v>135</v>
      </c>
      <c r="D2119" s="415" t="s">
        <v>2733</v>
      </c>
      <c r="E2119" s="72" t="s">
        <v>2734</v>
      </c>
      <c r="F2119" s="72" t="s">
        <v>89</v>
      </c>
      <c r="G2119" s="72" t="s">
        <v>204</v>
      </c>
      <c r="H2119" s="482" t="s">
        <v>196</v>
      </c>
      <c r="I2119" s="537">
        <v>37</v>
      </c>
      <c r="J2119" s="526"/>
      <c r="K2119" s="333">
        <f t="shared" si="104"/>
        <v>120</v>
      </c>
      <c r="L2119" s="534">
        <v>120</v>
      </c>
      <c r="M2119" s="534"/>
      <c r="N2119" s="247" t="e">
        <f>IF(L2119="nio",0,IF(L2119&gt;0,L2119*I2119/P2119,0))*VLOOKUP(B2119,'2-Kosten per locatie'!$A$14:$C$31,3,FALSE)</f>
        <v>#DIV/0!</v>
      </c>
      <c r="O2119" s="247">
        <f>IF(M2119&gt;0,M2119*I2119/Q2119,0)*VLOOKUP(B2119,'2-Kosten per locatie'!$A$14:$C$31,3,FALSE)</f>
        <v>0</v>
      </c>
      <c r="P2119" s="334">
        <f>IF(L2119="nio",0,IF(L2119&gt;0,VLOOKUP(F2119,'3-Productie normen'!A:O,VLOOKUP(L2119,'3-Productie normen'!$B$38:$C$48,2,FALSE),FALSE)))*J2119</f>
        <v>0</v>
      </c>
      <c r="Q2119" s="334">
        <f t="shared" si="102"/>
        <v>0</v>
      </c>
      <c r="R2119" s="335" t="str">
        <f>VLOOKUP(F2119,'3-Productie normen'!A:P,16,FALSE)</f>
        <v>L</v>
      </c>
      <c r="S2119" s="335"/>
      <c r="U2119" s="336">
        <f t="shared" si="103"/>
        <v>4440</v>
      </c>
    </row>
    <row r="2120" spans="1:21" ht="14.1" customHeight="1">
      <c r="A2120" s="75">
        <v>2120</v>
      </c>
      <c r="B2120" s="72" t="s">
        <v>42</v>
      </c>
      <c r="C2120" s="539" t="s">
        <v>135</v>
      </c>
      <c r="D2120" s="415" t="s">
        <v>2735</v>
      </c>
      <c r="E2120" s="72" t="s">
        <v>642</v>
      </c>
      <c r="F2120" s="300" t="s">
        <v>94</v>
      </c>
      <c r="G2120" s="72" t="s">
        <v>138</v>
      </c>
      <c r="H2120" s="482" t="s">
        <v>138</v>
      </c>
      <c r="I2120" s="537">
        <v>26.8</v>
      </c>
      <c r="J2120" s="526"/>
      <c r="K2120" s="333">
        <f t="shared" si="104"/>
        <v>200</v>
      </c>
      <c r="L2120" s="534">
        <v>200</v>
      </c>
      <c r="M2120" s="534"/>
      <c r="N2120" s="247" t="e">
        <f>IF(L2120="nio",0,IF(L2120&gt;0,L2120*I2120/P2120,0))*VLOOKUP(B2120,'2-Kosten per locatie'!$A$14:$C$31,3,FALSE)</f>
        <v>#DIV/0!</v>
      </c>
      <c r="O2120" s="247">
        <f>IF(M2120&gt;0,M2120*I2120/Q2120,0)*VLOOKUP(B2120,'2-Kosten per locatie'!$A$14:$C$31,3,FALSE)</f>
        <v>0</v>
      </c>
      <c r="P2120" s="334">
        <f>IF(L2120="nio",0,IF(L2120&gt;0,VLOOKUP(F2120,'3-Productie normen'!A:O,VLOOKUP(L2120,'3-Productie normen'!$B$38:$C$48,2,FALSE),FALSE)))*J2120</f>
        <v>0</v>
      </c>
      <c r="Q2120" s="334">
        <f t="shared" si="102"/>
        <v>0</v>
      </c>
      <c r="R2120" s="335" t="str">
        <f>VLOOKUP(F2120,'3-Productie normen'!A:P,16,FALSE)</f>
        <v>V</v>
      </c>
      <c r="S2120" s="335"/>
      <c r="U2120" s="336">
        <f t="shared" si="103"/>
        <v>5360</v>
      </c>
    </row>
    <row r="2121" spans="1:21" ht="14.1" customHeight="1">
      <c r="A2121" s="75">
        <v>2121</v>
      </c>
      <c r="B2121" s="72" t="s">
        <v>47</v>
      </c>
      <c r="C2121" s="539"/>
      <c r="D2121" s="415" t="s">
        <v>136</v>
      </c>
      <c r="E2121" s="72" t="s">
        <v>2736</v>
      </c>
      <c r="F2121" s="300" t="s">
        <v>86</v>
      </c>
      <c r="G2121" s="72" t="s">
        <v>204</v>
      </c>
      <c r="H2121" s="482" t="s">
        <v>196</v>
      </c>
      <c r="I2121" s="537">
        <v>217.87</v>
      </c>
      <c r="J2121" s="526"/>
      <c r="K2121" s="333">
        <f t="shared" si="104"/>
        <v>200</v>
      </c>
      <c r="L2121" s="534">
        <v>200</v>
      </c>
      <c r="M2121" s="534"/>
      <c r="N2121" s="247" t="e">
        <f>IF(L2121="nio",0,IF(L2121&gt;0,L2121*I2121/P2121,0))*VLOOKUP(B2121,'2-Kosten per locatie'!$A$14:$C$31,3,FALSE)</f>
        <v>#DIV/0!</v>
      </c>
      <c r="O2121" s="247">
        <f>IF(M2121&gt;0,M2121*I2121/Q2121,0)*VLOOKUP(B2121,'2-Kosten per locatie'!$A$14:$C$31,3,FALSE)</f>
        <v>0</v>
      </c>
      <c r="P2121" s="334">
        <f>IF(L2121="nio",0,IF(L2121&gt;0,VLOOKUP(F2121,'3-Productie normen'!A:O,VLOOKUP(L2121,'3-Productie normen'!$B$38:$C$48,2,FALSE),FALSE)))*J2121</f>
        <v>0</v>
      </c>
      <c r="Q2121" s="334">
        <f t="shared" ref="Q2121:Q2184" si="105">IF(M2121&gt;0,P2121*$Q$8,0)</f>
        <v>0</v>
      </c>
      <c r="R2121" s="335" t="str">
        <f>VLOOKUP(F2121,'3-Productie normen'!A:P,16,FALSE)</f>
        <v>V</v>
      </c>
      <c r="S2121" s="335"/>
      <c r="U2121" s="336">
        <f t="shared" ref="U2121:U2184" si="106">K2121*I2121</f>
        <v>43574</v>
      </c>
    </row>
    <row r="2122" spans="1:21" ht="14.1" customHeight="1">
      <c r="A2122" s="75">
        <v>2122</v>
      </c>
      <c r="B2122" s="72" t="s">
        <v>47</v>
      </c>
      <c r="C2122" s="539"/>
      <c r="D2122" s="415" t="s">
        <v>1944</v>
      </c>
      <c r="E2122" s="72" t="s">
        <v>2737</v>
      </c>
      <c r="F2122" s="300" t="s">
        <v>97</v>
      </c>
      <c r="G2122" s="72" t="s">
        <v>204</v>
      </c>
      <c r="H2122" s="482" t="s">
        <v>196</v>
      </c>
      <c r="I2122" s="537">
        <v>37.799999999999997</v>
      </c>
      <c r="J2122" s="526"/>
      <c r="K2122" s="333">
        <f t="shared" si="104"/>
        <v>200</v>
      </c>
      <c r="L2122" s="534">
        <v>200</v>
      </c>
      <c r="M2122" s="534"/>
      <c r="N2122" s="247" t="e">
        <f>IF(L2122="nio",0,IF(L2122&gt;0,L2122*I2122/P2122,0))*VLOOKUP(B2122,'2-Kosten per locatie'!$A$14:$C$31,3,FALSE)</f>
        <v>#DIV/0!</v>
      </c>
      <c r="O2122" s="247">
        <f>IF(M2122&gt;0,M2122*I2122/Q2122,0)*VLOOKUP(B2122,'2-Kosten per locatie'!$A$14:$C$31,3,FALSE)</f>
        <v>0</v>
      </c>
      <c r="P2122" s="334">
        <f>IF(L2122="nio",0,IF(L2122&gt;0,VLOOKUP(F2122,'3-Productie normen'!A:O,VLOOKUP(L2122,'3-Productie normen'!$B$38:$C$48,2,FALSE),FALSE)))*J2122</f>
        <v>0</v>
      </c>
      <c r="Q2122" s="334">
        <f t="shared" si="105"/>
        <v>0</v>
      </c>
      <c r="R2122" s="335" t="str">
        <f>VLOOKUP(F2122,'3-Productie normen'!A:P,16,FALSE)</f>
        <v>V</v>
      </c>
      <c r="S2122" s="335"/>
      <c r="U2122" s="336">
        <f t="shared" si="106"/>
        <v>7559.9999999999991</v>
      </c>
    </row>
    <row r="2123" spans="1:21" ht="14.1" customHeight="1">
      <c r="A2123" s="75">
        <v>2123</v>
      </c>
      <c r="B2123" s="72" t="s">
        <v>47</v>
      </c>
      <c r="C2123" s="539"/>
      <c r="D2123" s="415" t="s">
        <v>1946</v>
      </c>
      <c r="E2123" s="72" t="s">
        <v>1970</v>
      </c>
      <c r="F2123" s="300" t="s">
        <v>100</v>
      </c>
      <c r="G2123" s="72" t="s">
        <v>186</v>
      </c>
      <c r="H2123" s="482" t="s">
        <v>196</v>
      </c>
      <c r="I2123" s="537">
        <v>2.71</v>
      </c>
      <c r="J2123" s="526"/>
      <c r="K2123" s="333">
        <f t="shared" si="104"/>
        <v>0</v>
      </c>
      <c r="L2123" s="534" t="s">
        <v>147</v>
      </c>
      <c r="M2123" s="534"/>
      <c r="N2123" s="247">
        <f>IF(L2123="nio",0,IF(L2123&gt;0,L2123*I2123/P2123,0))*VLOOKUP(B2123,'2-Kosten per locatie'!$A$14:$C$31,3,FALSE)</f>
        <v>0</v>
      </c>
      <c r="O2123" s="247">
        <f>IF(M2123&gt;0,M2123*I2123/Q2123,0)*VLOOKUP(B2123,'2-Kosten per locatie'!$A$14:$C$31,3,FALSE)</f>
        <v>0</v>
      </c>
      <c r="P2123" s="334">
        <f>IF(L2123="nio",0,IF(L2123&gt;0,VLOOKUP(F2123,'3-Productie normen'!A:O,VLOOKUP(L2123,'3-Productie normen'!$B$38:$C$48,2,FALSE),FALSE)))*J2123</f>
        <v>0</v>
      </c>
      <c r="Q2123" s="334">
        <f t="shared" si="105"/>
        <v>0</v>
      </c>
      <c r="R2123" s="335" t="str">
        <f>VLOOKUP(F2123,'3-Productie normen'!A:P,16,FALSE)</f>
        <v>nvt</v>
      </c>
      <c r="S2123" s="335"/>
      <c r="U2123" s="336">
        <f t="shared" si="106"/>
        <v>0</v>
      </c>
    </row>
    <row r="2124" spans="1:21" ht="14.1" customHeight="1">
      <c r="A2124" s="75">
        <v>2124</v>
      </c>
      <c r="B2124" s="72" t="s">
        <v>47</v>
      </c>
      <c r="C2124" s="539"/>
      <c r="D2124" s="415" t="s">
        <v>1947</v>
      </c>
      <c r="E2124" s="72" t="s">
        <v>2738</v>
      </c>
      <c r="F2124" s="300" t="s">
        <v>95</v>
      </c>
      <c r="G2124" s="72" t="s">
        <v>186</v>
      </c>
      <c r="H2124" s="482" t="s">
        <v>187</v>
      </c>
      <c r="I2124" s="537">
        <v>20.98</v>
      </c>
      <c r="J2124" s="526"/>
      <c r="K2124" s="333">
        <f t="shared" si="104"/>
        <v>200</v>
      </c>
      <c r="L2124" s="534">
        <v>200</v>
      </c>
      <c r="M2124" s="534"/>
      <c r="N2124" s="247" t="e">
        <f>IF(L2124="nio",0,IF(L2124&gt;0,L2124*I2124/P2124,0))*VLOOKUP(B2124,'2-Kosten per locatie'!$A$14:$C$31,3,FALSE)</f>
        <v>#DIV/0!</v>
      </c>
      <c r="O2124" s="247">
        <f>IF(M2124&gt;0,M2124*I2124/Q2124,0)*VLOOKUP(B2124,'2-Kosten per locatie'!$A$14:$C$31,3,FALSE)</f>
        <v>0</v>
      </c>
      <c r="P2124" s="334">
        <f>IF(L2124="nio",0,IF(L2124&gt;0,VLOOKUP(F2124,'3-Productie normen'!A:O,VLOOKUP(L2124,'3-Productie normen'!$B$38:$C$48,2,FALSE),FALSE)))*J2124</f>
        <v>0</v>
      </c>
      <c r="Q2124" s="334">
        <f t="shared" si="105"/>
        <v>0</v>
      </c>
      <c r="R2124" s="335" t="str">
        <f>VLOOKUP(F2124,'3-Productie normen'!A:P,16,FALSE)</f>
        <v>S</v>
      </c>
      <c r="S2124" s="335"/>
      <c r="U2124" s="336">
        <f t="shared" si="106"/>
        <v>4196</v>
      </c>
    </row>
    <row r="2125" spans="1:21" ht="14.1" customHeight="1">
      <c r="A2125" s="75">
        <v>2125</v>
      </c>
      <c r="B2125" s="72" t="s">
        <v>47</v>
      </c>
      <c r="C2125" s="539"/>
      <c r="D2125" s="415" t="s">
        <v>2739</v>
      </c>
      <c r="E2125" s="72" t="s">
        <v>2740</v>
      </c>
      <c r="F2125" s="300" t="s">
        <v>95</v>
      </c>
      <c r="G2125" s="72" t="s">
        <v>186</v>
      </c>
      <c r="H2125" s="482" t="s">
        <v>187</v>
      </c>
      <c r="I2125" s="537">
        <v>17.989999999999998</v>
      </c>
      <c r="J2125" s="526"/>
      <c r="K2125" s="333">
        <f t="shared" si="104"/>
        <v>200</v>
      </c>
      <c r="L2125" s="534">
        <v>200</v>
      </c>
      <c r="M2125" s="534"/>
      <c r="N2125" s="247" t="e">
        <f>IF(L2125="nio",0,IF(L2125&gt;0,L2125*I2125/P2125,0))*VLOOKUP(B2125,'2-Kosten per locatie'!$A$14:$C$31,3,FALSE)</f>
        <v>#DIV/0!</v>
      </c>
      <c r="O2125" s="247">
        <f>IF(M2125&gt;0,M2125*I2125/Q2125,0)*VLOOKUP(B2125,'2-Kosten per locatie'!$A$14:$C$31,3,FALSE)</f>
        <v>0</v>
      </c>
      <c r="P2125" s="334">
        <f>IF(L2125="nio",0,IF(L2125&gt;0,VLOOKUP(F2125,'3-Productie normen'!A:O,VLOOKUP(L2125,'3-Productie normen'!$B$38:$C$48,2,FALSE),FALSE)))*J2125</f>
        <v>0</v>
      </c>
      <c r="Q2125" s="334">
        <f t="shared" si="105"/>
        <v>0</v>
      </c>
      <c r="R2125" s="335" t="str">
        <f>VLOOKUP(F2125,'3-Productie normen'!A:P,16,FALSE)</f>
        <v>S</v>
      </c>
      <c r="S2125" s="335"/>
      <c r="U2125" s="336">
        <f t="shared" si="106"/>
        <v>3597.9999999999995</v>
      </c>
    </row>
    <row r="2126" spans="1:21" ht="14.1" customHeight="1">
      <c r="A2126" s="75">
        <v>2126</v>
      </c>
      <c r="B2126" s="72" t="s">
        <v>47</v>
      </c>
      <c r="C2126" s="539"/>
      <c r="D2126" s="415" t="s">
        <v>2741</v>
      </c>
      <c r="E2126" s="72" t="s">
        <v>2742</v>
      </c>
      <c r="F2126" s="300" t="s">
        <v>88</v>
      </c>
      <c r="G2126" s="72" t="s">
        <v>204</v>
      </c>
      <c r="H2126" s="482" t="s">
        <v>187</v>
      </c>
      <c r="I2126" s="537">
        <v>43.25</v>
      </c>
      <c r="J2126" s="526"/>
      <c r="K2126" s="333">
        <f t="shared" si="104"/>
        <v>200</v>
      </c>
      <c r="L2126" s="534">
        <v>200</v>
      </c>
      <c r="M2126" s="534"/>
      <c r="N2126" s="247" t="e">
        <f>IF(L2126="nio",0,IF(L2126&gt;0,L2126*I2126/P2126,0))*VLOOKUP(B2126,'2-Kosten per locatie'!$A$14:$C$31,3,FALSE)</f>
        <v>#DIV/0!</v>
      </c>
      <c r="O2126" s="247">
        <f>IF(M2126&gt;0,M2126*I2126/Q2126,0)*VLOOKUP(B2126,'2-Kosten per locatie'!$A$14:$C$31,3,FALSE)</f>
        <v>0</v>
      </c>
      <c r="P2126" s="334">
        <f>IF(L2126="nio",0,IF(L2126&gt;0,VLOOKUP(F2126,'3-Productie normen'!A:O,VLOOKUP(L2126,'3-Productie normen'!$B$38:$C$48,2,FALSE),FALSE)))*J2126</f>
        <v>0</v>
      </c>
      <c r="Q2126" s="334">
        <f t="shared" si="105"/>
        <v>0</v>
      </c>
      <c r="R2126" s="335" t="str">
        <f>VLOOKUP(F2126,'3-Productie normen'!A:P,16,FALSE)</f>
        <v>S</v>
      </c>
      <c r="S2126" s="335"/>
      <c r="U2126" s="336">
        <f t="shared" si="106"/>
        <v>8650</v>
      </c>
    </row>
    <row r="2127" spans="1:21" ht="14.1" customHeight="1">
      <c r="A2127" s="75">
        <v>2127</v>
      </c>
      <c r="B2127" s="72" t="s">
        <v>47</v>
      </c>
      <c r="C2127" s="539"/>
      <c r="D2127" s="415" t="s">
        <v>1945</v>
      </c>
      <c r="E2127" s="72" t="s">
        <v>2743</v>
      </c>
      <c r="F2127" s="300" t="s">
        <v>76</v>
      </c>
      <c r="G2127" s="72" t="s">
        <v>186</v>
      </c>
      <c r="H2127" s="482" t="s">
        <v>196</v>
      </c>
      <c r="I2127" s="537">
        <v>21.5</v>
      </c>
      <c r="J2127" s="526"/>
      <c r="K2127" s="333">
        <f t="shared" si="104"/>
        <v>120</v>
      </c>
      <c r="L2127" s="534">
        <v>120</v>
      </c>
      <c r="M2127" s="534"/>
      <c r="N2127" s="247" t="e">
        <f>IF(L2127="nio",0,IF(L2127&gt;0,L2127*I2127/P2127,0))*VLOOKUP(B2127,'2-Kosten per locatie'!$A$14:$C$31,3,FALSE)</f>
        <v>#DIV/0!</v>
      </c>
      <c r="O2127" s="247">
        <f>IF(M2127&gt;0,M2127*I2127/Q2127,0)*VLOOKUP(B2127,'2-Kosten per locatie'!$A$14:$C$31,3,FALSE)</f>
        <v>0</v>
      </c>
      <c r="P2127" s="334">
        <f>IF(L2127="nio",0,IF(L2127&gt;0,VLOOKUP(F2127,'3-Productie normen'!A:O,VLOOKUP(L2127,'3-Productie normen'!$B$38:$C$48,2,FALSE),FALSE)))*J2127</f>
        <v>0</v>
      </c>
      <c r="Q2127" s="334">
        <f t="shared" si="105"/>
        <v>0</v>
      </c>
      <c r="R2127" s="335" t="str">
        <f>VLOOKUP(F2127,'3-Productie normen'!A:P,16,FALSE)</f>
        <v>B</v>
      </c>
      <c r="S2127" s="335"/>
      <c r="U2127" s="336">
        <f t="shared" si="106"/>
        <v>2580</v>
      </c>
    </row>
    <row r="2128" spans="1:21" ht="14.1" customHeight="1">
      <c r="A2128" s="75">
        <v>2128</v>
      </c>
      <c r="B2128" s="72" t="s">
        <v>47</v>
      </c>
      <c r="C2128" s="539"/>
      <c r="D2128" s="415" t="s">
        <v>139</v>
      </c>
      <c r="E2128" s="72" t="s">
        <v>2744</v>
      </c>
      <c r="F2128" s="536" t="s">
        <v>93</v>
      </c>
      <c r="G2128" s="72" t="s">
        <v>186</v>
      </c>
      <c r="H2128" s="482" t="s">
        <v>196</v>
      </c>
      <c r="I2128" s="537">
        <v>96.34</v>
      </c>
      <c r="J2128" s="526"/>
      <c r="K2128" s="333">
        <f t="shared" si="104"/>
        <v>200</v>
      </c>
      <c r="L2128" s="534">
        <v>200</v>
      </c>
      <c r="M2128" s="534"/>
      <c r="N2128" s="247" t="e">
        <f>IF(L2128="nio",0,IF(L2128&gt;0,L2128*I2128/P2128,0))*VLOOKUP(B2128,'2-Kosten per locatie'!$A$14:$C$31,3,FALSE)</f>
        <v>#DIV/0!</v>
      </c>
      <c r="O2128" s="247">
        <f>IF(M2128&gt;0,M2128*I2128/Q2128,0)*VLOOKUP(B2128,'2-Kosten per locatie'!$A$14:$C$31,3,FALSE)</f>
        <v>0</v>
      </c>
      <c r="P2128" s="334">
        <f>IF(L2128="nio",0,IF(L2128&gt;0,VLOOKUP(F2128,'3-Productie normen'!A:O,VLOOKUP(L2128,'3-Productie normen'!$B$38:$C$48,2,FALSE),FALSE)))*J2128</f>
        <v>0</v>
      </c>
      <c r="Q2128" s="334">
        <f t="shared" si="105"/>
        <v>0</v>
      </c>
      <c r="R2128" s="335" t="str">
        <f>VLOOKUP(F2128,'3-Productie normen'!A:P,16,FALSE)</f>
        <v>L</v>
      </c>
      <c r="S2128" s="335"/>
      <c r="U2128" s="336">
        <f t="shared" si="106"/>
        <v>19268</v>
      </c>
    </row>
    <row r="2129" spans="1:21" ht="14.1" customHeight="1">
      <c r="A2129" s="75">
        <v>2129</v>
      </c>
      <c r="B2129" s="72" t="s">
        <v>47</v>
      </c>
      <c r="C2129" s="539"/>
      <c r="D2129" s="415" t="s">
        <v>2745</v>
      </c>
      <c r="E2129" s="72" t="s">
        <v>632</v>
      </c>
      <c r="F2129" s="300" t="s">
        <v>86</v>
      </c>
      <c r="G2129" s="72" t="s">
        <v>186</v>
      </c>
      <c r="H2129" s="482" t="s">
        <v>196</v>
      </c>
      <c r="I2129" s="537">
        <v>60.26</v>
      </c>
      <c r="J2129" s="526"/>
      <c r="K2129" s="333">
        <f t="shared" si="104"/>
        <v>200</v>
      </c>
      <c r="L2129" s="534">
        <v>200</v>
      </c>
      <c r="M2129" s="534"/>
      <c r="N2129" s="247" t="e">
        <f>IF(L2129="nio",0,IF(L2129&gt;0,L2129*I2129/P2129,0))*VLOOKUP(B2129,'2-Kosten per locatie'!$A$14:$C$31,3,FALSE)</f>
        <v>#DIV/0!</v>
      </c>
      <c r="O2129" s="247">
        <f>IF(M2129&gt;0,M2129*I2129/Q2129,0)*VLOOKUP(B2129,'2-Kosten per locatie'!$A$14:$C$31,3,FALSE)</f>
        <v>0</v>
      </c>
      <c r="P2129" s="334">
        <f>IF(L2129="nio",0,IF(L2129&gt;0,VLOOKUP(F2129,'3-Productie normen'!A:O,VLOOKUP(L2129,'3-Productie normen'!$B$38:$C$48,2,FALSE),FALSE)))*J2129</f>
        <v>0</v>
      </c>
      <c r="Q2129" s="334">
        <f t="shared" si="105"/>
        <v>0</v>
      </c>
      <c r="R2129" s="335" t="str">
        <f>VLOOKUP(F2129,'3-Productie normen'!A:P,16,FALSE)</f>
        <v>V</v>
      </c>
      <c r="S2129" s="335"/>
      <c r="U2129" s="336">
        <f t="shared" si="106"/>
        <v>12052</v>
      </c>
    </row>
    <row r="2130" spans="1:21" ht="14.1" customHeight="1">
      <c r="A2130" s="75">
        <v>2130</v>
      </c>
      <c r="B2130" s="72" t="s">
        <v>47</v>
      </c>
      <c r="C2130" s="539"/>
      <c r="D2130" s="415" t="s">
        <v>2746</v>
      </c>
      <c r="E2130" s="72" t="s">
        <v>2747</v>
      </c>
      <c r="F2130" s="300" t="s">
        <v>97</v>
      </c>
      <c r="G2130" s="72" t="s">
        <v>382</v>
      </c>
      <c r="H2130" s="482" t="s">
        <v>382</v>
      </c>
      <c r="I2130" s="537">
        <v>10.8</v>
      </c>
      <c r="J2130" s="526"/>
      <c r="K2130" s="333">
        <f t="shared" si="104"/>
        <v>200</v>
      </c>
      <c r="L2130" s="534">
        <v>200</v>
      </c>
      <c r="M2130" s="534"/>
      <c r="N2130" s="247" t="e">
        <f>IF(L2130="nio",0,IF(L2130&gt;0,L2130*I2130/P2130,0))*VLOOKUP(B2130,'2-Kosten per locatie'!$A$14:$C$31,3,FALSE)</f>
        <v>#DIV/0!</v>
      </c>
      <c r="O2130" s="247">
        <f>IF(M2130&gt;0,M2130*I2130/Q2130,0)*VLOOKUP(B2130,'2-Kosten per locatie'!$A$14:$C$31,3,FALSE)</f>
        <v>0</v>
      </c>
      <c r="P2130" s="334">
        <f>IF(L2130="nio",0,IF(L2130&gt;0,VLOOKUP(F2130,'3-Productie normen'!A:O,VLOOKUP(L2130,'3-Productie normen'!$B$38:$C$48,2,FALSE),FALSE)))*J2130</f>
        <v>0</v>
      </c>
      <c r="Q2130" s="334">
        <f t="shared" si="105"/>
        <v>0</v>
      </c>
      <c r="R2130" s="335" t="str">
        <f>VLOOKUP(F2130,'3-Productie normen'!A:P,16,FALSE)</f>
        <v>V</v>
      </c>
      <c r="S2130" s="335"/>
      <c r="U2130" s="336">
        <f t="shared" si="106"/>
        <v>2160</v>
      </c>
    </row>
    <row r="2131" spans="1:21" ht="14.1" customHeight="1">
      <c r="A2131" s="75">
        <v>2131</v>
      </c>
      <c r="B2131" s="72" t="s">
        <v>47</v>
      </c>
      <c r="C2131" s="539"/>
      <c r="D2131" s="415" t="s">
        <v>2748</v>
      </c>
      <c r="E2131" s="72" t="s">
        <v>1999</v>
      </c>
      <c r="F2131" s="300" t="s">
        <v>100</v>
      </c>
      <c r="G2131" s="72" t="s">
        <v>204</v>
      </c>
      <c r="H2131" s="482" t="s">
        <v>196</v>
      </c>
      <c r="I2131" s="537">
        <v>5.0999999999999996</v>
      </c>
      <c r="J2131" s="526"/>
      <c r="K2131" s="333">
        <f t="shared" si="104"/>
        <v>0</v>
      </c>
      <c r="L2131" s="534" t="s">
        <v>147</v>
      </c>
      <c r="M2131" s="534"/>
      <c r="N2131" s="247">
        <f>IF(L2131="nio",0,IF(L2131&gt;0,L2131*I2131/P2131,0))*VLOOKUP(B2131,'2-Kosten per locatie'!$A$14:$C$31,3,FALSE)</f>
        <v>0</v>
      </c>
      <c r="O2131" s="247">
        <f>IF(M2131&gt;0,M2131*I2131/Q2131,0)*VLOOKUP(B2131,'2-Kosten per locatie'!$A$14:$C$31,3,FALSE)</f>
        <v>0</v>
      </c>
      <c r="P2131" s="334">
        <f>IF(L2131="nio",0,IF(L2131&gt;0,VLOOKUP(F2131,'3-Productie normen'!A:O,VLOOKUP(L2131,'3-Productie normen'!$B$38:$C$48,2,FALSE),FALSE)))*J2131</f>
        <v>0</v>
      </c>
      <c r="Q2131" s="334">
        <f t="shared" si="105"/>
        <v>0</v>
      </c>
      <c r="R2131" s="335" t="str">
        <f>VLOOKUP(F2131,'3-Productie normen'!A:P,16,FALSE)</f>
        <v>nvt</v>
      </c>
      <c r="S2131" s="335"/>
      <c r="U2131" s="336">
        <f t="shared" si="106"/>
        <v>0</v>
      </c>
    </row>
    <row r="2132" spans="1:21" ht="14.1" customHeight="1">
      <c r="A2132" s="75">
        <v>2132</v>
      </c>
      <c r="B2132" s="72" t="s">
        <v>47</v>
      </c>
      <c r="C2132" s="539"/>
      <c r="D2132" s="415" t="s">
        <v>1949</v>
      </c>
      <c r="E2132" s="72" t="s">
        <v>2749</v>
      </c>
      <c r="F2132" s="300" t="s">
        <v>86</v>
      </c>
      <c r="G2132" s="72" t="s">
        <v>186</v>
      </c>
      <c r="H2132" s="482" t="s">
        <v>196</v>
      </c>
      <c r="I2132" s="537">
        <v>9.5399999999999991</v>
      </c>
      <c r="J2132" s="526"/>
      <c r="K2132" s="333">
        <f t="shared" si="104"/>
        <v>200</v>
      </c>
      <c r="L2132" s="534">
        <v>200</v>
      </c>
      <c r="M2132" s="534"/>
      <c r="N2132" s="247" t="e">
        <f>IF(L2132="nio",0,IF(L2132&gt;0,L2132*I2132/P2132,0))*VLOOKUP(B2132,'2-Kosten per locatie'!$A$14:$C$31,3,FALSE)</f>
        <v>#DIV/0!</v>
      </c>
      <c r="O2132" s="247">
        <f>IF(M2132&gt;0,M2132*I2132/Q2132,0)*VLOOKUP(B2132,'2-Kosten per locatie'!$A$14:$C$31,3,FALSE)</f>
        <v>0</v>
      </c>
      <c r="P2132" s="334">
        <f>IF(L2132="nio",0,IF(L2132&gt;0,VLOOKUP(F2132,'3-Productie normen'!A:O,VLOOKUP(L2132,'3-Productie normen'!$B$38:$C$48,2,FALSE),FALSE)))*J2132</f>
        <v>0</v>
      </c>
      <c r="Q2132" s="334">
        <f t="shared" si="105"/>
        <v>0</v>
      </c>
      <c r="R2132" s="335" t="str">
        <f>VLOOKUP(F2132,'3-Productie normen'!A:P,16,FALSE)</f>
        <v>V</v>
      </c>
      <c r="S2132" s="335"/>
      <c r="U2132" s="336">
        <f t="shared" si="106"/>
        <v>1907.9999999999998</v>
      </c>
    </row>
    <row r="2133" spans="1:21" ht="14.1" customHeight="1">
      <c r="A2133" s="75">
        <v>2133</v>
      </c>
      <c r="B2133" s="72" t="s">
        <v>47</v>
      </c>
      <c r="C2133" s="539"/>
      <c r="D2133" s="415" t="s">
        <v>2750</v>
      </c>
      <c r="E2133" s="72" t="s">
        <v>1999</v>
      </c>
      <c r="F2133" s="300" t="s">
        <v>100</v>
      </c>
      <c r="G2133" s="72" t="s">
        <v>204</v>
      </c>
      <c r="H2133" s="482" t="s">
        <v>196</v>
      </c>
      <c r="I2133" s="537">
        <v>5.0999999999999996</v>
      </c>
      <c r="J2133" s="526"/>
      <c r="K2133" s="333">
        <f t="shared" si="104"/>
        <v>0</v>
      </c>
      <c r="L2133" s="534" t="s">
        <v>147</v>
      </c>
      <c r="M2133" s="534"/>
      <c r="N2133" s="247">
        <f>IF(L2133="nio",0,IF(L2133&gt;0,L2133*I2133/P2133,0))*VLOOKUP(B2133,'2-Kosten per locatie'!$A$14:$C$31,3,FALSE)</f>
        <v>0</v>
      </c>
      <c r="O2133" s="247">
        <f>IF(M2133&gt;0,M2133*I2133/Q2133,0)*VLOOKUP(B2133,'2-Kosten per locatie'!$A$14:$C$31,3,FALSE)</f>
        <v>0</v>
      </c>
      <c r="P2133" s="334">
        <f>IF(L2133="nio",0,IF(L2133&gt;0,VLOOKUP(F2133,'3-Productie normen'!A:O,VLOOKUP(L2133,'3-Productie normen'!$B$38:$C$48,2,FALSE),FALSE)))*J2133</f>
        <v>0</v>
      </c>
      <c r="Q2133" s="334">
        <f t="shared" si="105"/>
        <v>0</v>
      </c>
      <c r="R2133" s="335" t="str">
        <f>VLOOKUP(F2133,'3-Productie normen'!A:P,16,FALSE)</f>
        <v>nvt</v>
      </c>
      <c r="S2133" s="335"/>
      <c r="U2133" s="336">
        <f t="shared" si="106"/>
        <v>0</v>
      </c>
    </row>
    <row r="2134" spans="1:21" ht="14.1" customHeight="1">
      <c r="A2134" s="75">
        <v>2134</v>
      </c>
      <c r="B2134" s="72" t="s">
        <v>47</v>
      </c>
      <c r="C2134" s="539"/>
      <c r="D2134" s="415" t="s">
        <v>2751</v>
      </c>
      <c r="E2134" s="72" t="s">
        <v>2738</v>
      </c>
      <c r="F2134" s="300" t="s">
        <v>95</v>
      </c>
      <c r="G2134" s="72" t="s">
        <v>467</v>
      </c>
      <c r="H2134" s="482" t="s">
        <v>187</v>
      </c>
      <c r="I2134" s="537">
        <v>6.55</v>
      </c>
      <c r="J2134" s="526"/>
      <c r="K2134" s="333">
        <f t="shared" si="104"/>
        <v>200</v>
      </c>
      <c r="L2134" s="534">
        <v>200</v>
      </c>
      <c r="M2134" s="534"/>
      <c r="N2134" s="247" t="e">
        <f>IF(L2134="nio",0,IF(L2134&gt;0,L2134*I2134/P2134,0))*VLOOKUP(B2134,'2-Kosten per locatie'!$A$14:$C$31,3,FALSE)</f>
        <v>#DIV/0!</v>
      </c>
      <c r="O2134" s="247">
        <f>IF(M2134&gt;0,M2134*I2134/Q2134,0)*VLOOKUP(B2134,'2-Kosten per locatie'!$A$14:$C$31,3,FALSE)</f>
        <v>0</v>
      </c>
      <c r="P2134" s="334">
        <f>IF(L2134="nio",0,IF(L2134&gt;0,VLOOKUP(F2134,'3-Productie normen'!A:O,VLOOKUP(L2134,'3-Productie normen'!$B$38:$C$48,2,FALSE),FALSE)))*J2134</f>
        <v>0</v>
      </c>
      <c r="Q2134" s="334">
        <f t="shared" si="105"/>
        <v>0</v>
      </c>
      <c r="R2134" s="335" t="str">
        <f>VLOOKUP(F2134,'3-Productie normen'!A:P,16,FALSE)</f>
        <v>S</v>
      </c>
      <c r="S2134" s="335"/>
      <c r="U2134" s="336">
        <f t="shared" si="106"/>
        <v>1310</v>
      </c>
    </row>
    <row r="2135" spans="1:21" ht="14.1" customHeight="1">
      <c r="A2135" s="75">
        <v>2135</v>
      </c>
      <c r="B2135" s="72" t="s">
        <v>47</v>
      </c>
      <c r="C2135" s="539"/>
      <c r="D2135" s="415" t="s">
        <v>2752</v>
      </c>
      <c r="E2135" s="72" t="s">
        <v>2740</v>
      </c>
      <c r="F2135" s="300" t="s">
        <v>95</v>
      </c>
      <c r="G2135" s="72" t="s">
        <v>467</v>
      </c>
      <c r="H2135" s="482" t="s">
        <v>187</v>
      </c>
      <c r="I2135" s="537">
        <v>10.86</v>
      </c>
      <c r="J2135" s="526"/>
      <c r="K2135" s="333">
        <f t="shared" si="104"/>
        <v>200</v>
      </c>
      <c r="L2135" s="534">
        <v>200</v>
      </c>
      <c r="M2135" s="534"/>
      <c r="N2135" s="247" t="e">
        <f>IF(L2135="nio",0,IF(L2135&gt;0,L2135*I2135/P2135,0))*VLOOKUP(B2135,'2-Kosten per locatie'!$A$14:$C$31,3,FALSE)</f>
        <v>#DIV/0!</v>
      </c>
      <c r="O2135" s="247">
        <f>IF(M2135&gt;0,M2135*I2135/Q2135,0)*VLOOKUP(B2135,'2-Kosten per locatie'!$A$14:$C$31,3,FALSE)</f>
        <v>0</v>
      </c>
      <c r="P2135" s="334">
        <f>IF(L2135="nio",0,IF(L2135&gt;0,VLOOKUP(F2135,'3-Productie normen'!A:O,VLOOKUP(L2135,'3-Productie normen'!$B$38:$C$48,2,FALSE),FALSE)))*J2135</f>
        <v>0</v>
      </c>
      <c r="Q2135" s="334">
        <f t="shared" si="105"/>
        <v>0</v>
      </c>
      <c r="R2135" s="335" t="str">
        <f>VLOOKUP(F2135,'3-Productie normen'!A:P,16,FALSE)</f>
        <v>S</v>
      </c>
      <c r="S2135" s="335"/>
      <c r="U2135" s="336">
        <f t="shared" si="106"/>
        <v>2172</v>
      </c>
    </row>
    <row r="2136" spans="1:21" ht="14.1" customHeight="1">
      <c r="A2136" s="75">
        <v>2136</v>
      </c>
      <c r="B2136" s="72" t="s">
        <v>47</v>
      </c>
      <c r="C2136" s="539"/>
      <c r="D2136" s="415" t="s">
        <v>2753</v>
      </c>
      <c r="E2136" s="72" t="s">
        <v>2218</v>
      </c>
      <c r="F2136" s="300" t="s">
        <v>95</v>
      </c>
      <c r="G2136" s="72" t="s">
        <v>467</v>
      </c>
      <c r="H2136" s="482" t="s">
        <v>187</v>
      </c>
      <c r="I2136" s="537">
        <v>5.18</v>
      </c>
      <c r="J2136" s="526"/>
      <c r="K2136" s="333">
        <f t="shared" si="104"/>
        <v>200</v>
      </c>
      <c r="L2136" s="534">
        <v>200</v>
      </c>
      <c r="M2136" s="534"/>
      <c r="N2136" s="247" t="e">
        <f>IF(L2136="nio",0,IF(L2136&gt;0,L2136*I2136/P2136,0))*VLOOKUP(B2136,'2-Kosten per locatie'!$A$14:$C$31,3,FALSE)</f>
        <v>#DIV/0!</v>
      </c>
      <c r="O2136" s="247">
        <f>IF(M2136&gt;0,M2136*I2136/Q2136,0)*VLOOKUP(B2136,'2-Kosten per locatie'!$A$14:$C$31,3,FALSE)</f>
        <v>0</v>
      </c>
      <c r="P2136" s="334">
        <f>IF(L2136="nio",0,IF(L2136&gt;0,VLOOKUP(F2136,'3-Productie normen'!A:O,VLOOKUP(L2136,'3-Productie normen'!$B$38:$C$48,2,FALSE),FALSE)))*J2136</f>
        <v>0</v>
      </c>
      <c r="Q2136" s="334">
        <f t="shared" si="105"/>
        <v>0</v>
      </c>
      <c r="R2136" s="335" t="str">
        <f>VLOOKUP(F2136,'3-Productie normen'!A:P,16,FALSE)</f>
        <v>S</v>
      </c>
      <c r="S2136" s="335"/>
      <c r="U2136" s="336">
        <f t="shared" si="106"/>
        <v>1036</v>
      </c>
    </row>
    <row r="2137" spans="1:21" ht="14.1" customHeight="1">
      <c r="A2137" s="75">
        <v>2137</v>
      </c>
      <c r="B2137" s="72" t="s">
        <v>47</v>
      </c>
      <c r="C2137" s="539"/>
      <c r="D2137" s="415" t="s">
        <v>2754</v>
      </c>
      <c r="E2137" s="72" t="s">
        <v>650</v>
      </c>
      <c r="F2137" s="316" t="s">
        <v>82</v>
      </c>
      <c r="G2137" s="72" t="s">
        <v>186</v>
      </c>
      <c r="H2137" s="482" t="s">
        <v>196</v>
      </c>
      <c r="I2137" s="537">
        <v>4.96</v>
      </c>
      <c r="J2137" s="526"/>
      <c r="K2137" s="333">
        <f t="shared" si="104"/>
        <v>200</v>
      </c>
      <c r="L2137" s="534">
        <v>200</v>
      </c>
      <c r="M2137" s="534"/>
      <c r="N2137" s="247" t="e">
        <f>IF(L2137="nio",0,IF(L2137&gt;0,L2137*I2137/P2137,0))*VLOOKUP(B2137,'2-Kosten per locatie'!$A$14:$C$31,3,FALSE)</f>
        <v>#DIV/0!</v>
      </c>
      <c r="O2137" s="247">
        <f>IF(M2137&gt;0,M2137*I2137/Q2137,0)*VLOOKUP(B2137,'2-Kosten per locatie'!$A$14:$C$31,3,FALSE)</f>
        <v>0</v>
      </c>
      <c r="P2137" s="334">
        <f>IF(L2137="nio",0,IF(L2137&gt;0,VLOOKUP(F2137,'3-Productie normen'!A:O,VLOOKUP(L2137,'3-Productie normen'!$B$38:$C$48,2,FALSE),FALSE)))*J2137</f>
        <v>0</v>
      </c>
      <c r="Q2137" s="334">
        <f t="shared" si="105"/>
        <v>0</v>
      </c>
      <c r="R2137" s="335" t="str">
        <f>VLOOKUP(F2137,'3-Productie normen'!A:P,16,FALSE)</f>
        <v>S</v>
      </c>
      <c r="S2137" s="335"/>
      <c r="U2137" s="336">
        <f t="shared" si="106"/>
        <v>992</v>
      </c>
    </row>
    <row r="2138" spans="1:21" ht="14.1" customHeight="1">
      <c r="A2138" s="75">
        <v>2138</v>
      </c>
      <c r="B2138" s="72" t="s">
        <v>47</v>
      </c>
      <c r="C2138" s="539"/>
      <c r="D2138" s="415" t="s">
        <v>140</v>
      </c>
      <c r="E2138" s="72" t="s">
        <v>2755</v>
      </c>
      <c r="F2138" s="300" t="s">
        <v>76</v>
      </c>
      <c r="G2138" s="72" t="s">
        <v>186</v>
      </c>
      <c r="H2138" s="482" t="s">
        <v>196</v>
      </c>
      <c r="I2138" s="537">
        <v>12.25</v>
      </c>
      <c r="J2138" s="526"/>
      <c r="K2138" s="333">
        <f t="shared" si="104"/>
        <v>120</v>
      </c>
      <c r="L2138" s="534">
        <v>120</v>
      </c>
      <c r="M2138" s="534"/>
      <c r="N2138" s="247" t="e">
        <f>IF(L2138="nio",0,IF(L2138&gt;0,L2138*I2138/P2138,0))*VLOOKUP(B2138,'2-Kosten per locatie'!$A$14:$C$31,3,FALSE)</f>
        <v>#DIV/0!</v>
      </c>
      <c r="O2138" s="247">
        <f>IF(M2138&gt;0,M2138*I2138/Q2138,0)*VLOOKUP(B2138,'2-Kosten per locatie'!$A$14:$C$31,3,FALSE)</f>
        <v>0</v>
      </c>
      <c r="P2138" s="334">
        <f>IF(L2138="nio",0,IF(L2138&gt;0,VLOOKUP(F2138,'3-Productie normen'!A:O,VLOOKUP(L2138,'3-Productie normen'!$B$38:$C$48,2,FALSE),FALSE)))*J2138</f>
        <v>0</v>
      </c>
      <c r="Q2138" s="334">
        <f t="shared" si="105"/>
        <v>0</v>
      </c>
      <c r="R2138" s="335" t="str">
        <f>VLOOKUP(F2138,'3-Productie normen'!A:P,16,FALSE)</f>
        <v>B</v>
      </c>
      <c r="S2138" s="335"/>
      <c r="U2138" s="336">
        <f t="shared" si="106"/>
        <v>1470</v>
      </c>
    </row>
    <row r="2139" spans="1:21" ht="14.1" customHeight="1">
      <c r="A2139" s="75">
        <v>2139</v>
      </c>
      <c r="B2139" s="72" t="s">
        <v>47</v>
      </c>
      <c r="C2139" s="539"/>
      <c r="D2139" s="415" t="s">
        <v>142</v>
      </c>
      <c r="E2139" s="72" t="s">
        <v>2756</v>
      </c>
      <c r="F2139" s="536" t="s">
        <v>93</v>
      </c>
      <c r="G2139" s="72" t="s">
        <v>186</v>
      </c>
      <c r="H2139" s="482" t="s">
        <v>196</v>
      </c>
      <c r="I2139" s="537">
        <v>284.20999999999998</v>
      </c>
      <c r="J2139" s="526"/>
      <c r="K2139" s="333">
        <f t="shared" si="104"/>
        <v>200</v>
      </c>
      <c r="L2139" s="534">
        <v>200</v>
      </c>
      <c r="M2139" s="534"/>
      <c r="N2139" s="247" t="e">
        <f>IF(L2139="nio",0,IF(L2139&gt;0,L2139*I2139/P2139,0))*VLOOKUP(B2139,'2-Kosten per locatie'!$A$14:$C$31,3,FALSE)</f>
        <v>#DIV/0!</v>
      </c>
      <c r="O2139" s="247">
        <f>IF(M2139&gt;0,M2139*I2139/Q2139,0)*VLOOKUP(B2139,'2-Kosten per locatie'!$A$14:$C$31,3,FALSE)</f>
        <v>0</v>
      </c>
      <c r="P2139" s="334">
        <f>IF(L2139="nio",0,IF(L2139&gt;0,VLOOKUP(F2139,'3-Productie normen'!A:O,VLOOKUP(L2139,'3-Productie normen'!$B$38:$C$48,2,FALSE),FALSE)))*J2139</f>
        <v>0</v>
      </c>
      <c r="Q2139" s="334">
        <f t="shared" si="105"/>
        <v>0</v>
      </c>
      <c r="R2139" s="335" t="str">
        <f>VLOOKUP(F2139,'3-Productie normen'!A:P,16,FALSE)</f>
        <v>L</v>
      </c>
      <c r="S2139" s="335"/>
      <c r="U2139" s="336">
        <f t="shared" si="106"/>
        <v>56841.999999999993</v>
      </c>
    </row>
    <row r="2140" spans="1:21" ht="14.1" customHeight="1">
      <c r="A2140" s="75">
        <v>2140</v>
      </c>
      <c r="B2140" s="72" t="s">
        <v>47</v>
      </c>
      <c r="C2140" s="539"/>
      <c r="D2140" s="415" t="s">
        <v>2757</v>
      </c>
      <c r="E2140" s="72" t="s">
        <v>2758</v>
      </c>
      <c r="F2140" s="300" t="s">
        <v>100</v>
      </c>
      <c r="G2140" s="72" t="s">
        <v>382</v>
      </c>
      <c r="H2140" s="482" t="s">
        <v>382</v>
      </c>
      <c r="I2140" s="537"/>
      <c r="J2140" s="526"/>
      <c r="K2140" s="333">
        <f t="shared" si="104"/>
        <v>0</v>
      </c>
      <c r="L2140" s="534" t="s">
        <v>147</v>
      </c>
      <c r="M2140" s="534"/>
      <c r="N2140" s="247">
        <f>IF(L2140="nio",0,IF(L2140&gt;0,L2140*I2140/P2140,0))*VLOOKUP(B2140,'2-Kosten per locatie'!$A$14:$C$31,3,FALSE)</f>
        <v>0</v>
      </c>
      <c r="O2140" s="247">
        <f>IF(M2140&gt;0,M2140*I2140/Q2140,0)*VLOOKUP(B2140,'2-Kosten per locatie'!$A$14:$C$31,3,FALSE)</f>
        <v>0</v>
      </c>
      <c r="P2140" s="334">
        <f>IF(L2140="nio",0,IF(L2140&gt;0,VLOOKUP(F2140,'3-Productie normen'!A:O,VLOOKUP(L2140,'3-Productie normen'!$B$38:$C$48,2,FALSE),FALSE)))*J2140</f>
        <v>0</v>
      </c>
      <c r="Q2140" s="334">
        <f t="shared" si="105"/>
        <v>0</v>
      </c>
      <c r="R2140" s="335" t="str">
        <f>VLOOKUP(F2140,'3-Productie normen'!A:P,16,FALSE)</f>
        <v>nvt</v>
      </c>
      <c r="S2140" s="335"/>
      <c r="U2140" s="336">
        <f t="shared" si="106"/>
        <v>0</v>
      </c>
    </row>
    <row r="2141" spans="1:21" ht="14.1" customHeight="1">
      <c r="A2141" s="75">
        <v>2141</v>
      </c>
      <c r="B2141" s="72" t="s">
        <v>47</v>
      </c>
      <c r="C2141" s="539"/>
      <c r="D2141" s="415" t="s">
        <v>2759</v>
      </c>
      <c r="E2141" s="72" t="s">
        <v>1999</v>
      </c>
      <c r="F2141" s="300" t="s">
        <v>100</v>
      </c>
      <c r="G2141" s="72" t="s">
        <v>204</v>
      </c>
      <c r="H2141" s="482" t="s">
        <v>196</v>
      </c>
      <c r="I2141" s="537">
        <v>20.53</v>
      </c>
      <c r="J2141" s="526"/>
      <c r="K2141" s="333">
        <f t="shared" si="104"/>
        <v>0</v>
      </c>
      <c r="L2141" s="534" t="s">
        <v>147</v>
      </c>
      <c r="M2141" s="534"/>
      <c r="N2141" s="247">
        <f>IF(L2141="nio",0,IF(L2141&gt;0,L2141*I2141/P2141,0))*VLOOKUP(B2141,'2-Kosten per locatie'!$A$14:$C$31,3,FALSE)</f>
        <v>0</v>
      </c>
      <c r="O2141" s="247">
        <f>IF(M2141&gt;0,M2141*I2141/Q2141,0)*VLOOKUP(B2141,'2-Kosten per locatie'!$A$14:$C$31,3,FALSE)</f>
        <v>0</v>
      </c>
      <c r="P2141" s="334">
        <f>IF(L2141="nio",0,IF(L2141&gt;0,VLOOKUP(F2141,'3-Productie normen'!A:O,VLOOKUP(L2141,'3-Productie normen'!$B$38:$C$48,2,FALSE),FALSE)))*J2141</f>
        <v>0</v>
      </c>
      <c r="Q2141" s="334">
        <f t="shared" si="105"/>
        <v>0</v>
      </c>
      <c r="R2141" s="335" t="str">
        <f>VLOOKUP(F2141,'3-Productie normen'!A:P,16,FALSE)</f>
        <v>nvt</v>
      </c>
      <c r="S2141" s="335"/>
      <c r="U2141" s="336">
        <f t="shared" si="106"/>
        <v>0</v>
      </c>
    </row>
    <row r="2142" spans="1:21" ht="14.1" customHeight="1">
      <c r="A2142" s="75">
        <v>2142</v>
      </c>
      <c r="B2142" s="72" t="s">
        <v>47</v>
      </c>
      <c r="C2142" s="539"/>
      <c r="D2142" s="415" t="s">
        <v>2760</v>
      </c>
      <c r="E2142" s="72" t="s">
        <v>1999</v>
      </c>
      <c r="F2142" s="300" t="s">
        <v>100</v>
      </c>
      <c r="G2142" s="72" t="s">
        <v>204</v>
      </c>
      <c r="H2142" s="482" t="s">
        <v>196</v>
      </c>
      <c r="I2142" s="537"/>
      <c r="J2142" s="526"/>
      <c r="K2142" s="333">
        <f t="shared" si="104"/>
        <v>0</v>
      </c>
      <c r="L2142" s="534" t="s">
        <v>147</v>
      </c>
      <c r="M2142" s="534"/>
      <c r="N2142" s="247">
        <f>IF(L2142="nio",0,IF(L2142&gt;0,L2142*I2142/P2142,0))*VLOOKUP(B2142,'2-Kosten per locatie'!$A$14:$C$31,3,FALSE)</f>
        <v>0</v>
      </c>
      <c r="O2142" s="247">
        <f>IF(M2142&gt;0,M2142*I2142/Q2142,0)*VLOOKUP(B2142,'2-Kosten per locatie'!$A$14:$C$31,3,FALSE)</f>
        <v>0</v>
      </c>
      <c r="P2142" s="334">
        <f>IF(L2142="nio",0,IF(L2142&gt;0,VLOOKUP(F2142,'3-Productie normen'!A:O,VLOOKUP(L2142,'3-Productie normen'!$B$38:$C$48,2,FALSE),FALSE)))*J2142</f>
        <v>0</v>
      </c>
      <c r="Q2142" s="334">
        <f t="shared" si="105"/>
        <v>0</v>
      </c>
      <c r="R2142" s="335" t="str">
        <f>VLOOKUP(F2142,'3-Productie normen'!A:P,16,FALSE)</f>
        <v>nvt</v>
      </c>
      <c r="S2142" s="335"/>
      <c r="U2142" s="336">
        <f t="shared" si="106"/>
        <v>0</v>
      </c>
    </row>
    <row r="2143" spans="1:21" ht="14.1" customHeight="1">
      <c r="A2143" s="75">
        <v>2143</v>
      </c>
      <c r="B2143" s="72" t="s">
        <v>47</v>
      </c>
      <c r="C2143" s="539"/>
      <c r="D2143" s="415" t="s">
        <v>143</v>
      </c>
      <c r="E2143" s="72" t="s">
        <v>2761</v>
      </c>
      <c r="F2143" s="536" t="s">
        <v>93</v>
      </c>
      <c r="G2143" s="72" t="s">
        <v>204</v>
      </c>
      <c r="H2143" s="482" t="s">
        <v>196</v>
      </c>
      <c r="I2143" s="537">
        <v>64.87</v>
      </c>
      <c r="J2143" s="526"/>
      <c r="K2143" s="333">
        <f t="shared" si="104"/>
        <v>200</v>
      </c>
      <c r="L2143" s="534">
        <v>200</v>
      </c>
      <c r="M2143" s="534"/>
      <c r="N2143" s="247" t="e">
        <f>IF(L2143="nio",0,IF(L2143&gt;0,L2143*I2143/P2143,0))*VLOOKUP(B2143,'2-Kosten per locatie'!$A$14:$C$31,3,FALSE)</f>
        <v>#DIV/0!</v>
      </c>
      <c r="O2143" s="247">
        <f>IF(M2143&gt;0,M2143*I2143/Q2143,0)*VLOOKUP(B2143,'2-Kosten per locatie'!$A$14:$C$31,3,FALSE)</f>
        <v>0</v>
      </c>
      <c r="P2143" s="334">
        <f>IF(L2143="nio",0,IF(L2143&gt;0,VLOOKUP(F2143,'3-Productie normen'!A:O,VLOOKUP(L2143,'3-Productie normen'!$B$38:$C$48,2,FALSE),FALSE)))*J2143</f>
        <v>0</v>
      </c>
      <c r="Q2143" s="334">
        <f t="shared" si="105"/>
        <v>0</v>
      </c>
      <c r="R2143" s="335" t="str">
        <f>VLOOKUP(F2143,'3-Productie normen'!A:P,16,FALSE)</f>
        <v>L</v>
      </c>
      <c r="S2143" s="335"/>
      <c r="U2143" s="336">
        <f t="shared" si="106"/>
        <v>12974</v>
      </c>
    </row>
    <row r="2144" spans="1:21" ht="14.1" customHeight="1">
      <c r="A2144" s="75">
        <v>2144</v>
      </c>
      <c r="B2144" s="72" t="s">
        <v>47</v>
      </c>
      <c r="C2144" s="539"/>
      <c r="D2144" s="415" t="s">
        <v>2762</v>
      </c>
      <c r="E2144" s="72" t="s">
        <v>632</v>
      </c>
      <c r="F2144" s="300" t="s">
        <v>86</v>
      </c>
      <c r="G2144" s="72" t="s">
        <v>204</v>
      </c>
      <c r="H2144" s="482" t="s">
        <v>196</v>
      </c>
      <c r="I2144" s="537">
        <v>20</v>
      </c>
      <c r="J2144" s="526"/>
      <c r="K2144" s="333">
        <f t="shared" si="104"/>
        <v>200</v>
      </c>
      <c r="L2144" s="534">
        <v>200</v>
      </c>
      <c r="M2144" s="534"/>
      <c r="N2144" s="247" t="e">
        <f>IF(L2144="nio",0,IF(L2144&gt;0,L2144*I2144/P2144,0))*VLOOKUP(B2144,'2-Kosten per locatie'!$A$14:$C$31,3,FALSE)</f>
        <v>#DIV/0!</v>
      </c>
      <c r="O2144" s="247">
        <f>IF(M2144&gt;0,M2144*I2144/Q2144,0)*VLOOKUP(B2144,'2-Kosten per locatie'!$A$14:$C$31,3,FALSE)</f>
        <v>0</v>
      </c>
      <c r="P2144" s="334">
        <f>IF(L2144="nio",0,IF(L2144&gt;0,VLOOKUP(F2144,'3-Productie normen'!A:O,VLOOKUP(L2144,'3-Productie normen'!$B$38:$C$48,2,FALSE),FALSE)))*J2144</f>
        <v>0</v>
      </c>
      <c r="Q2144" s="334">
        <f t="shared" si="105"/>
        <v>0</v>
      </c>
      <c r="R2144" s="335" t="str">
        <f>VLOOKUP(F2144,'3-Productie normen'!A:P,16,FALSE)</f>
        <v>V</v>
      </c>
      <c r="S2144" s="335"/>
      <c r="U2144" s="336">
        <f t="shared" si="106"/>
        <v>4000</v>
      </c>
    </row>
    <row r="2145" spans="1:21" ht="14.1" customHeight="1">
      <c r="A2145" s="75">
        <v>2145</v>
      </c>
      <c r="B2145" s="72" t="s">
        <v>47</v>
      </c>
      <c r="C2145" s="539"/>
      <c r="D2145" s="415" t="s">
        <v>148</v>
      </c>
      <c r="E2145" s="72" t="s">
        <v>2763</v>
      </c>
      <c r="F2145" s="72" t="s">
        <v>99</v>
      </c>
      <c r="G2145" s="72" t="s">
        <v>204</v>
      </c>
      <c r="H2145" s="482" t="s">
        <v>196</v>
      </c>
      <c r="I2145" s="537">
        <v>13.59</v>
      </c>
      <c r="J2145" s="526"/>
      <c r="K2145" s="333">
        <f t="shared" si="104"/>
        <v>200</v>
      </c>
      <c r="L2145" s="534">
        <v>200</v>
      </c>
      <c r="M2145" s="534"/>
      <c r="N2145" s="247" t="e">
        <f>IF(L2145="nio",0,IF(L2145&gt;0,L2145*I2145/P2145,0))*VLOOKUP(B2145,'2-Kosten per locatie'!$A$14:$C$31,3,FALSE)</f>
        <v>#DIV/0!</v>
      </c>
      <c r="O2145" s="247">
        <f>IF(M2145&gt;0,M2145*I2145/Q2145,0)*VLOOKUP(B2145,'2-Kosten per locatie'!$A$14:$C$31,3,FALSE)</f>
        <v>0</v>
      </c>
      <c r="P2145" s="334">
        <f>IF(L2145="nio",0,IF(L2145&gt;0,VLOOKUP(F2145,'3-Productie normen'!A:O,VLOOKUP(L2145,'3-Productie normen'!$B$38:$C$48,2,FALSE),FALSE)))*J2145</f>
        <v>0</v>
      </c>
      <c r="Q2145" s="334">
        <f t="shared" si="105"/>
        <v>0</v>
      </c>
      <c r="R2145" s="335" t="str">
        <f>VLOOKUP(F2145,'3-Productie normen'!A:P,16,FALSE)</f>
        <v>B</v>
      </c>
      <c r="S2145" s="335"/>
      <c r="U2145" s="336">
        <f t="shared" si="106"/>
        <v>2718</v>
      </c>
    </row>
    <row r="2146" spans="1:21" ht="14.1" customHeight="1">
      <c r="A2146" s="75">
        <v>2146</v>
      </c>
      <c r="B2146" s="72" t="s">
        <v>47</v>
      </c>
      <c r="C2146" s="539"/>
      <c r="D2146" s="415" t="s">
        <v>149</v>
      </c>
      <c r="E2146" s="72" t="s">
        <v>2764</v>
      </c>
      <c r="F2146" s="72" t="s">
        <v>99</v>
      </c>
      <c r="G2146" s="72" t="s">
        <v>204</v>
      </c>
      <c r="H2146" s="482" t="s">
        <v>196</v>
      </c>
      <c r="I2146" s="537">
        <v>18.829999999999998</v>
      </c>
      <c r="J2146" s="526"/>
      <c r="K2146" s="333">
        <f t="shared" si="104"/>
        <v>200</v>
      </c>
      <c r="L2146" s="534">
        <v>200</v>
      </c>
      <c r="M2146" s="534"/>
      <c r="N2146" s="247" t="e">
        <f>IF(L2146="nio",0,IF(L2146&gt;0,L2146*I2146/P2146,0))*VLOOKUP(B2146,'2-Kosten per locatie'!$A$14:$C$31,3,FALSE)</f>
        <v>#DIV/0!</v>
      </c>
      <c r="O2146" s="247">
        <f>IF(M2146&gt;0,M2146*I2146/Q2146,0)*VLOOKUP(B2146,'2-Kosten per locatie'!$A$14:$C$31,3,FALSE)</f>
        <v>0</v>
      </c>
      <c r="P2146" s="334">
        <f>IF(L2146="nio",0,IF(L2146&gt;0,VLOOKUP(F2146,'3-Productie normen'!A:O,VLOOKUP(L2146,'3-Productie normen'!$B$38:$C$48,2,FALSE),FALSE)))*J2146</f>
        <v>0</v>
      </c>
      <c r="Q2146" s="334">
        <f t="shared" si="105"/>
        <v>0</v>
      </c>
      <c r="R2146" s="335" t="str">
        <f>VLOOKUP(F2146,'3-Productie normen'!A:P,16,FALSE)</f>
        <v>B</v>
      </c>
      <c r="S2146" s="335"/>
      <c r="U2146" s="336">
        <f t="shared" si="106"/>
        <v>3765.9999999999995</v>
      </c>
    </row>
    <row r="2147" spans="1:21" ht="14.1" customHeight="1">
      <c r="A2147" s="75">
        <v>2147</v>
      </c>
      <c r="B2147" s="72" t="s">
        <v>47</v>
      </c>
      <c r="C2147" s="539"/>
      <c r="D2147" s="415" t="s">
        <v>151</v>
      </c>
      <c r="E2147" s="72" t="s">
        <v>2765</v>
      </c>
      <c r="F2147" s="72" t="s">
        <v>99</v>
      </c>
      <c r="G2147" s="72" t="s">
        <v>204</v>
      </c>
      <c r="H2147" s="482" t="s">
        <v>196</v>
      </c>
      <c r="I2147" s="537">
        <v>7.99</v>
      </c>
      <c r="J2147" s="526"/>
      <c r="K2147" s="333">
        <f t="shared" si="104"/>
        <v>200</v>
      </c>
      <c r="L2147" s="534">
        <v>200</v>
      </c>
      <c r="M2147" s="534"/>
      <c r="N2147" s="247" t="e">
        <f>IF(L2147="nio",0,IF(L2147&gt;0,L2147*I2147/P2147,0))*VLOOKUP(B2147,'2-Kosten per locatie'!$A$14:$C$31,3,FALSE)</f>
        <v>#DIV/0!</v>
      </c>
      <c r="O2147" s="247">
        <f>IF(M2147&gt;0,M2147*I2147/Q2147,0)*VLOOKUP(B2147,'2-Kosten per locatie'!$A$14:$C$31,3,FALSE)</f>
        <v>0</v>
      </c>
      <c r="P2147" s="334">
        <f>IF(L2147="nio",0,IF(L2147&gt;0,VLOOKUP(F2147,'3-Productie normen'!A:O,VLOOKUP(L2147,'3-Productie normen'!$B$38:$C$48,2,FALSE),FALSE)))*J2147</f>
        <v>0</v>
      </c>
      <c r="Q2147" s="334">
        <f t="shared" si="105"/>
        <v>0</v>
      </c>
      <c r="R2147" s="335" t="str">
        <f>VLOOKUP(F2147,'3-Productie normen'!A:P,16,FALSE)</f>
        <v>B</v>
      </c>
      <c r="S2147" s="335"/>
      <c r="U2147" s="336">
        <f t="shared" si="106"/>
        <v>1598</v>
      </c>
    </row>
    <row r="2148" spans="1:21" ht="14.1" customHeight="1">
      <c r="A2148" s="75">
        <v>2148</v>
      </c>
      <c r="B2148" s="72" t="s">
        <v>47</v>
      </c>
      <c r="C2148" s="539"/>
      <c r="D2148" s="415" t="s">
        <v>153</v>
      </c>
      <c r="E2148" s="72" t="s">
        <v>632</v>
      </c>
      <c r="F2148" s="300" t="s">
        <v>86</v>
      </c>
      <c r="G2148" s="72" t="s">
        <v>204</v>
      </c>
      <c r="H2148" s="482" t="s">
        <v>196</v>
      </c>
      <c r="I2148" s="537">
        <v>101.52</v>
      </c>
      <c r="J2148" s="526"/>
      <c r="K2148" s="333">
        <f t="shared" si="104"/>
        <v>200</v>
      </c>
      <c r="L2148" s="534">
        <v>200</v>
      </c>
      <c r="M2148" s="534"/>
      <c r="N2148" s="247" t="e">
        <f>IF(L2148="nio",0,IF(L2148&gt;0,L2148*I2148/P2148,0))*VLOOKUP(B2148,'2-Kosten per locatie'!$A$14:$C$31,3,FALSE)</f>
        <v>#DIV/0!</v>
      </c>
      <c r="O2148" s="247">
        <f>IF(M2148&gt;0,M2148*I2148/Q2148,0)*VLOOKUP(B2148,'2-Kosten per locatie'!$A$14:$C$31,3,FALSE)</f>
        <v>0</v>
      </c>
      <c r="P2148" s="334">
        <f>IF(L2148="nio",0,IF(L2148&gt;0,VLOOKUP(F2148,'3-Productie normen'!A:O,VLOOKUP(L2148,'3-Productie normen'!$B$38:$C$48,2,FALSE),FALSE)))*J2148</f>
        <v>0</v>
      </c>
      <c r="Q2148" s="334">
        <f t="shared" si="105"/>
        <v>0</v>
      </c>
      <c r="R2148" s="335" t="str">
        <f>VLOOKUP(F2148,'3-Productie normen'!A:P,16,FALSE)</f>
        <v>V</v>
      </c>
      <c r="S2148" s="335"/>
      <c r="U2148" s="336">
        <f t="shared" si="106"/>
        <v>20304</v>
      </c>
    </row>
    <row r="2149" spans="1:21" ht="14.1" customHeight="1">
      <c r="A2149" s="75">
        <v>2149</v>
      </c>
      <c r="B2149" s="72" t="s">
        <v>47</v>
      </c>
      <c r="C2149" s="539"/>
      <c r="D2149" s="415" t="s">
        <v>155</v>
      </c>
      <c r="E2149" s="72" t="s">
        <v>2765</v>
      </c>
      <c r="F2149" s="72" t="s">
        <v>99</v>
      </c>
      <c r="G2149" s="72" t="s">
        <v>204</v>
      </c>
      <c r="H2149" s="482" t="s">
        <v>196</v>
      </c>
      <c r="I2149" s="537">
        <v>8.01</v>
      </c>
      <c r="J2149" s="526"/>
      <c r="K2149" s="333">
        <f t="shared" si="104"/>
        <v>200</v>
      </c>
      <c r="L2149" s="534">
        <v>200</v>
      </c>
      <c r="M2149" s="534"/>
      <c r="N2149" s="247" t="e">
        <f>IF(L2149="nio",0,IF(L2149&gt;0,L2149*I2149/P2149,0))*VLOOKUP(B2149,'2-Kosten per locatie'!$A$14:$C$31,3,FALSE)</f>
        <v>#DIV/0!</v>
      </c>
      <c r="O2149" s="247">
        <f>IF(M2149&gt;0,M2149*I2149/Q2149,0)*VLOOKUP(B2149,'2-Kosten per locatie'!$A$14:$C$31,3,FALSE)</f>
        <v>0</v>
      </c>
      <c r="P2149" s="334">
        <f>IF(L2149="nio",0,IF(L2149&gt;0,VLOOKUP(F2149,'3-Productie normen'!A:O,VLOOKUP(L2149,'3-Productie normen'!$B$38:$C$48,2,FALSE),FALSE)))*J2149</f>
        <v>0</v>
      </c>
      <c r="Q2149" s="334">
        <f t="shared" si="105"/>
        <v>0</v>
      </c>
      <c r="R2149" s="335" t="str">
        <f>VLOOKUP(F2149,'3-Productie normen'!A:P,16,FALSE)</f>
        <v>B</v>
      </c>
      <c r="S2149" s="335"/>
      <c r="U2149" s="336">
        <f t="shared" si="106"/>
        <v>1602</v>
      </c>
    </row>
    <row r="2150" spans="1:21" ht="14.1" customHeight="1">
      <c r="A2150" s="75">
        <v>2150</v>
      </c>
      <c r="B2150" s="72" t="s">
        <v>47</v>
      </c>
      <c r="C2150" s="539"/>
      <c r="D2150" s="415" t="s">
        <v>156</v>
      </c>
      <c r="E2150" s="72" t="s">
        <v>2766</v>
      </c>
      <c r="F2150" s="536" t="s">
        <v>93</v>
      </c>
      <c r="G2150" s="72" t="s">
        <v>186</v>
      </c>
      <c r="H2150" s="482" t="s">
        <v>196</v>
      </c>
      <c r="I2150" s="537">
        <v>548.4</v>
      </c>
      <c r="J2150" s="526"/>
      <c r="K2150" s="333">
        <f t="shared" si="104"/>
        <v>200</v>
      </c>
      <c r="L2150" s="534">
        <v>200</v>
      </c>
      <c r="M2150" s="534"/>
      <c r="N2150" s="247" t="e">
        <f>IF(L2150="nio",0,IF(L2150&gt;0,L2150*I2150/P2150,0))*VLOOKUP(B2150,'2-Kosten per locatie'!$A$14:$C$31,3,FALSE)</f>
        <v>#DIV/0!</v>
      </c>
      <c r="O2150" s="247">
        <f>IF(M2150&gt;0,M2150*I2150/Q2150,0)*VLOOKUP(B2150,'2-Kosten per locatie'!$A$14:$C$31,3,FALSE)</f>
        <v>0</v>
      </c>
      <c r="P2150" s="334">
        <f>IF(L2150="nio",0,IF(L2150&gt;0,VLOOKUP(F2150,'3-Productie normen'!A:O,VLOOKUP(L2150,'3-Productie normen'!$B$38:$C$48,2,FALSE),FALSE)))*J2150</f>
        <v>0</v>
      </c>
      <c r="Q2150" s="334">
        <f t="shared" si="105"/>
        <v>0</v>
      </c>
      <c r="R2150" s="335" t="str">
        <f>VLOOKUP(F2150,'3-Productie normen'!A:P,16,FALSE)</f>
        <v>L</v>
      </c>
      <c r="S2150" s="335"/>
      <c r="U2150" s="336">
        <f t="shared" si="106"/>
        <v>109680</v>
      </c>
    </row>
    <row r="2151" spans="1:21" ht="14.1" customHeight="1">
      <c r="A2151" s="75">
        <v>2151</v>
      </c>
      <c r="B2151" s="72" t="s">
        <v>47</v>
      </c>
      <c r="C2151" s="539"/>
      <c r="D2151" s="415" t="s">
        <v>941</v>
      </c>
      <c r="E2151" s="72" t="s">
        <v>632</v>
      </c>
      <c r="F2151" s="300" t="s">
        <v>86</v>
      </c>
      <c r="G2151" s="72" t="s">
        <v>204</v>
      </c>
      <c r="H2151" s="482" t="s">
        <v>196</v>
      </c>
      <c r="I2151" s="537">
        <v>18.03</v>
      </c>
      <c r="J2151" s="526"/>
      <c r="K2151" s="333">
        <f t="shared" si="104"/>
        <v>200</v>
      </c>
      <c r="L2151" s="534">
        <v>200</v>
      </c>
      <c r="M2151" s="534"/>
      <c r="N2151" s="247" t="e">
        <f>IF(L2151="nio",0,IF(L2151&gt;0,L2151*I2151/P2151,0))*VLOOKUP(B2151,'2-Kosten per locatie'!$A$14:$C$31,3,FALSE)</f>
        <v>#DIV/0!</v>
      </c>
      <c r="O2151" s="247">
        <f>IF(M2151&gt;0,M2151*I2151/Q2151,0)*VLOOKUP(B2151,'2-Kosten per locatie'!$A$14:$C$31,3,FALSE)</f>
        <v>0</v>
      </c>
      <c r="P2151" s="334">
        <f>IF(L2151="nio",0,IF(L2151&gt;0,VLOOKUP(F2151,'3-Productie normen'!A:O,VLOOKUP(L2151,'3-Productie normen'!$B$38:$C$48,2,FALSE),FALSE)))*J2151</f>
        <v>0</v>
      </c>
      <c r="Q2151" s="334">
        <f t="shared" si="105"/>
        <v>0</v>
      </c>
      <c r="R2151" s="335" t="str">
        <f>VLOOKUP(F2151,'3-Productie normen'!A:P,16,FALSE)</f>
        <v>V</v>
      </c>
      <c r="S2151" s="335"/>
      <c r="U2151" s="336">
        <f t="shared" si="106"/>
        <v>3606</v>
      </c>
    </row>
    <row r="2152" spans="1:21" ht="14.1" customHeight="1">
      <c r="A2152" s="75">
        <v>2152</v>
      </c>
      <c r="B2152" s="72" t="s">
        <v>47</v>
      </c>
      <c r="C2152" s="539"/>
      <c r="D2152" s="415" t="s">
        <v>158</v>
      </c>
      <c r="E2152" s="72" t="s">
        <v>2767</v>
      </c>
      <c r="F2152" s="536" t="s">
        <v>93</v>
      </c>
      <c r="G2152" s="72" t="s">
        <v>204</v>
      </c>
      <c r="H2152" s="482" t="s">
        <v>196</v>
      </c>
      <c r="I2152" s="537">
        <v>100.91</v>
      </c>
      <c r="J2152" s="526"/>
      <c r="K2152" s="333">
        <f t="shared" si="104"/>
        <v>200</v>
      </c>
      <c r="L2152" s="534">
        <v>200</v>
      </c>
      <c r="M2152" s="534"/>
      <c r="N2152" s="247" t="e">
        <f>IF(L2152="nio",0,IF(L2152&gt;0,L2152*I2152/P2152,0))*VLOOKUP(B2152,'2-Kosten per locatie'!$A$14:$C$31,3,FALSE)</f>
        <v>#DIV/0!</v>
      </c>
      <c r="O2152" s="247">
        <f>IF(M2152&gt;0,M2152*I2152/Q2152,0)*VLOOKUP(B2152,'2-Kosten per locatie'!$A$14:$C$31,3,FALSE)</f>
        <v>0</v>
      </c>
      <c r="P2152" s="334">
        <f>IF(L2152="nio",0,IF(L2152&gt;0,VLOOKUP(F2152,'3-Productie normen'!A:O,VLOOKUP(L2152,'3-Productie normen'!$B$38:$C$48,2,FALSE),FALSE)))*J2152</f>
        <v>0</v>
      </c>
      <c r="Q2152" s="334">
        <f t="shared" si="105"/>
        <v>0</v>
      </c>
      <c r="R2152" s="335" t="str">
        <f>VLOOKUP(F2152,'3-Productie normen'!A:P,16,FALSE)</f>
        <v>L</v>
      </c>
      <c r="S2152" s="335"/>
      <c r="U2152" s="336">
        <f t="shared" si="106"/>
        <v>20182</v>
      </c>
    </row>
    <row r="2153" spans="1:21" ht="14.1" customHeight="1">
      <c r="A2153" s="75">
        <v>2153</v>
      </c>
      <c r="B2153" s="72" t="s">
        <v>47</v>
      </c>
      <c r="C2153" s="539"/>
      <c r="D2153" s="415" t="s">
        <v>2768</v>
      </c>
      <c r="E2153" s="72" t="s">
        <v>2769</v>
      </c>
      <c r="F2153" s="300" t="s">
        <v>100</v>
      </c>
      <c r="G2153" s="72" t="s">
        <v>204</v>
      </c>
      <c r="H2153" s="482" t="s">
        <v>196</v>
      </c>
      <c r="I2153" s="537"/>
      <c r="J2153" s="526"/>
      <c r="K2153" s="333">
        <f t="shared" si="104"/>
        <v>0</v>
      </c>
      <c r="L2153" s="534" t="s">
        <v>147</v>
      </c>
      <c r="M2153" s="534"/>
      <c r="N2153" s="247">
        <f>IF(L2153="nio",0,IF(L2153&gt;0,L2153*I2153/P2153,0))*VLOOKUP(B2153,'2-Kosten per locatie'!$A$14:$C$31,3,FALSE)</f>
        <v>0</v>
      </c>
      <c r="O2153" s="247">
        <f>IF(M2153&gt;0,M2153*I2153/Q2153,0)*VLOOKUP(B2153,'2-Kosten per locatie'!$A$14:$C$31,3,FALSE)</f>
        <v>0</v>
      </c>
      <c r="P2153" s="334">
        <f>IF(L2153="nio",0,IF(L2153&gt;0,VLOOKUP(F2153,'3-Productie normen'!A:O,VLOOKUP(L2153,'3-Productie normen'!$B$38:$C$48,2,FALSE),FALSE)))*J2153</f>
        <v>0</v>
      </c>
      <c r="Q2153" s="334">
        <f t="shared" si="105"/>
        <v>0</v>
      </c>
      <c r="R2153" s="335" t="str">
        <f>VLOOKUP(F2153,'3-Productie normen'!A:P,16,FALSE)</f>
        <v>nvt</v>
      </c>
      <c r="S2153" s="335"/>
      <c r="U2153" s="336">
        <f t="shared" si="106"/>
        <v>0</v>
      </c>
    </row>
    <row r="2154" spans="1:21" ht="14.1" customHeight="1">
      <c r="A2154" s="75">
        <v>2154</v>
      </c>
      <c r="B2154" s="72" t="s">
        <v>47</v>
      </c>
      <c r="C2154" s="539"/>
      <c r="D2154" s="415" t="s">
        <v>2770</v>
      </c>
      <c r="E2154" s="72" t="s">
        <v>2091</v>
      </c>
      <c r="F2154" s="300" t="s">
        <v>100</v>
      </c>
      <c r="G2154" s="72" t="s">
        <v>204</v>
      </c>
      <c r="H2154" s="482" t="s">
        <v>196</v>
      </c>
      <c r="I2154" s="537">
        <v>23.58</v>
      </c>
      <c r="J2154" s="526"/>
      <c r="K2154" s="333">
        <f t="shared" si="104"/>
        <v>0</v>
      </c>
      <c r="L2154" s="534" t="s">
        <v>147</v>
      </c>
      <c r="M2154" s="534"/>
      <c r="N2154" s="247">
        <f>IF(L2154="nio",0,IF(L2154&gt;0,L2154*I2154/P2154,0))*VLOOKUP(B2154,'2-Kosten per locatie'!$A$14:$C$31,3,FALSE)</f>
        <v>0</v>
      </c>
      <c r="O2154" s="247">
        <f>IF(M2154&gt;0,M2154*I2154/Q2154,0)*VLOOKUP(B2154,'2-Kosten per locatie'!$A$14:$C$31,3,FALSE)</f>
        <v>0</v>
      </c>
      <c r="P2154" s="334">
        <f>IF(L2154="nio",0,IF(L2154&gt;0,VLOOKUP(F2154,'3-Productie normen'!A:O,VLOOKUP(L2154,'3-Productie normen'!$B$38:$C$48,2,FALSE),FALSE)))*J2154</f>
        <v>0</v>
      </c>
      <c r="Q2154" s="334">
        <f t="shared" si="105"/>
        <v>0</v>
      </c>
      <c r="R2154" s="335" t="str">
        <f>VLOOKUP(F2154,'3-Productie normen'!A:P,16,FALSE)</f>
        <v>nvt</v>
      </c>
      <c r="S2154" s="335"/>
      <c r="U2154" s="336">
        <f t="shared" si="106"/>
        <v>0</v>
      </c>
    </row>
    <row r="2155" spans="1:21" ht="14.1" customHeight="1">
      <c r="A2155" s="75">
        <v>2155</v>
      </c>
      <c r="B2155" s="72" t="s">
        <v>47</v>
      </c>
      <c r="C2155" s="539"/>
      <c r="D2155" s="415" t="s">
        <v>2771</v>
      </c>
      <c r="E2155" s="72" t="s">
        <v>2297</v>
      </c>
      <c r="F2155" s="72" t="s">
        <v>92</v>
      </c>
      <c r="G2155" s="72" t="s">
        <v>204</v>
      </c>
      <c r="H2155" s="482" t="s">
        <v>196</v>
      </c>
      <c r="I2155" s="537">
        <v>18.54</v>
      </c>
      <c r="J2155" s="526"/>
      <c r="K2155" s="333">
        <f t="shared" si="104"/>
        <v>40</v>
      </c>
      <c r="L2155" s="534">
        <v>40</v>
      </c>
      <c r="M2155" s="534"/>
      <c r="N2155" s="247" t="e">
        <f>IF(L2155="nio",0,IF(L2155&gt;0,L2155*I2155/P2155,0))*VLOOKUP(B2155,'2-Kosten per locatie'!$A$14:$C$31,3,FALSE)</f>
        <v>#DIV/0!</v>
      </c>
      <c r="O2155" s="247">
        <f>IF(M2155&gt;0,M2155*I2155/Q2155,0)*VLOOKUP(B2155,'2-Kosten per locatie'!$A$14:$C$31,3,FALSE)</f>
        <v>0</v>
      </c>
      <c r="P2155" s="334">
        <f>IF(L2155="nio",0,IF(L2155&gt;0,VLOOKUP(F2155,'3-Productie normen'!A:O,VLOOKUP(L2155,'3-Productie normen'!$B$38:$C$48,2,FALSE),FALSE)))*J2155</f>
        <v>0</v>
      </c>
      <c r="Q2155" s="334">
        <f t="shared" si="105"/>
        <v>0</v>
      </c>
      <c r="R2155" s="335" t="str">
        <f>VLOOKUP(F2155,'3-Productie normen'!A:P,16,FALSE)</f>
        <v>V</v>
      </c>
      <c r="S2155" s="335"/>
      <c r="U2155" s="336">
        <f t="shared" si="106"/>
        <v>741.59999999999991</v>
      </c>
    </row>
    <row r="2156" spans="1:21" ht="14.1" customHeight="1">
      <c r="A2156" s="75">
        <v>2156</v>
      </c>
      <c r="B2156" s="72" t="s">
        <v>47</v>
      </c>
      <c r="C2156" s="539"/>
      <c r="D2156" s="415" t="s">
        <v>2772</v>
      </c>
      <c r="E2156" s="72" t="s">
        <v>2773</v>
      </c>
      <c r="F2156" s="300" t="s">
        <v>100</v>
      </c>
      <c r="G2156" s="72" t="s">
        <v>204</v>
      </c>
      <c r="H2156" s="482" t="s">
        <v>196</v>
      </c>
      <c r="I2156" s="537">
        <v>20.64</v>
      </c>
      <c r="J2156" s="526"/>
      <c r="K2156" s="333">
        <f t="shared" si="104"/>
        <v>0</v>
      </c>
      <c r="L2156" s="534" t="s">
        <v>147</v>
      </c>
      <c r="M2156" s="534"/>
      <c r="N2156" s="247">
        <f>IF(L2156="nio",0,IF(L2156&gt;0,L2156*I2156/P2156,0))*VLOOKUP(B2156,'2-Kosten per locatie'!$A$14:$C$31,3,FALSE)</f>
        <v>0</v>
      </c>
      <c r="O2156" s="247">
        <f>IF(M2156&gt;0,M2156*I2156/Q2156,0)*VLOOKUP(B2156,'2-Kosten per locatie'!$A$14:$C$31,3,FALSE)</f>
        <v>0</v>
      </c>
      <c r="P2156" s="334">
        <f>IF(L2156="nio",0,IF(L2156&gt;0,VLOOKUP(F2156,'3-Productie normen'!A:O,VLOOKUP(L2156,'3-Productie normen'!$B$38:$C$48,2,FALSE),FALSE)))*J2156</f>
        <v>0</v>
      </c>
      <c r="Q2156" s="334">
        <f t="shared" si="105"/>
        <v>0</v>
      </c>
      <c r="R2156" s="335" t="str">
        <f>VLOOKUP(F2156,'3-Productie normen'!A:P,16,FALSE)</f>
        <v>nvt</v>
      </c>
      <c r="S2156" s="335"/>
      <c r="U2156" s="336">
        <f t="shared" si="106"/>
        <v>0</v>
      </c>
    </row>
    <row r="2157" spans="1:21" ht="14.1" customHeight="1">
      <c r="A2157" s="75">
        <v>2157</v>
      </c>
      <c r="B2157" s="72" t="s">
        <v>47</v>
      </c>
      <c r="C2157" s="539"/>
      <c r="D2157" s="415" t="s">
        <v>2774</v>
      </c>
      <c r="E2157" s="72" t="s">
        <v>2775</v>
      </c>
      <c r="F2157" s="300" t="s">
        <v>100</v>
      </c>
      <c r="G2157" s="72" t="s">
        <v>186</v>
      </c>
      <c r="H2157" s="482" t="s">
        <v>196</v>
      </c>
      <c r="I2157" s="537">
        <v>56.15</v>
      </c>
      <c r="J2157" s="526"/>
      <c r="K2157" s="333">
        <f t="shared" si="104"/>
        <v>0</v>
      </c>
      <c r="L2157" s="534" t="s">
        <v>147</v>
      </c>
      <c r="M2157" s="534"/>
      <c r="N2157" s="247">
        <f>IF(L2157="nio",0,IF(L2157&gt;0,L2157*I2157/P2157,0))*VLOOKUP(B2157,'2-Kosten per locatie'!$A$14:$C$31,3,FALSE)</f>
        <v>0</v>
      </c>
      <c r="O2157" s="247">
        <f>IF(M2157&gt;0,M2157*I2157/Q2157,0)*VLOOKUP(B2157,'2-Kosten per locatie'!$A$14:$C$31,3,FALSE)</f>
        <v>0</v>
      </c>
      <c r="P2157" s="334">
        <f>IF(L2157="nio",0,IF(L2157&gt;0,VLOOKUP(F2157,'3-Productie normen'!A:O,VLOOKUP(L2157,'3-Productie normen'!$B$38:$C$48,2,FALSE),FALSE)))*J2157</f>
        <v>0</v>
      </c>
      <c r="Q2157" s="334">
        <f t="shared" si="105"/>
        <v>0</v>
      </c>
      <c r="R2157" s="335" t="str">
        <f>VLOOKUP(F2157,'3-Productie normen'!A:P,16,FALSE)</f>
        <v>nvt</v>
      </c>
      <c r="S2157" s="335"/>
      <c r="U2157" s="336">
        <f t="shared" si="106"/>
        <v>0</v>
      </c>
    </row>
    <row r="2158" spans="1:21" ht="14.1" customHeight="1">
      <c r="A2158" s="75">
        <v>2158</v>
      </c>
      <c r="B2158" s="72" t="s">
        <v>47</v>
      </c>
      <c r="C2158" s="539"/>
      <c r="D2158" s="415" t="s">
        <v>159</v>
      </c>
      <c r="E2158" s="72" t="s">
        <v>2776</v>
      </c>
      <c r="F2158" s="536" t="s">
        <v>93</v>
      </c>
      <c r="G2158" s="72" t="s">
        <v>186</v>
      </c>
      <c r="H2158" s="482" t="s">
        <v>196</v>
      </c>
      <c r="I2158" s="537">
        <v>527.24</v>
      </c>
      <c r="J2158" s="526"/>
      <c r="K2158" s="333">
        <f t="shared" si="104"/>
        <v>200</v>
      </c>
      <c r="L2158" s="534">
        <v>200</v>
      </c>
      <c r="M2158" s="534"/>
      <c r="N2158" s="247" t="e">
        <f>IF(L2158="nio",0,IF(L2158&gt;0,L2158*I2158/P2158,0))*VLOOKUP(B2158,'2-Kosten per locatie'!$A$14:$C$31,3,FALSE)</f>
        <v>#DIV/0!</v>
      </c>
      <c r="O2158" s="247">
        <f>IF(M2158&gt;0,M2158*I2158/Q2158,0)*VLOOKUP(B2158,'2-Kosten per locatie'!$A$14:$C$31,3,FALSE)</f>
        <v>0</v>
      </c>
      <c r="P2158" s="334">
        <f>IF(L2158="nio",0,IF(L2158&gt;0,VLOOKUP(F2158,'3-Productie normen'!A:O,VLOOKUP(L2158,'3-Productie normen'!$B$38:$C$48,2,FALSE),FALSE)))*J2158</f>
        <v>0</v>
      </c>
      <c r="Q2158" s="334">
        <f t="shared" si="105"/>
        <v>0</v>
      </c>
      <c r="R2158" s="335" t="str">
        <f>VLOOKUP(F2158,'3-Productie normen'!A:P,16,FALSE)</f>
        <v>L</v>
      </c>
      <c r="S2158" s="335"/>
      <c r="U2158" s="336">
        <f t="shared" si="106"/>
        <v>105448</v>
      </c>
    </row>
    <row r="2159" spans="1:21" ht="14.1" customHeight="1">
      <c r="A2159" s="75">
        <v>2159</v>
      </c>
      <c r="B2159" s="72" t="s">
        <v>47</v>
      </c>
      <c r="C2159" s="539"/>
      <c r="D2159" s="415" t="s">
        <v>161</v>
      </c>
      <c r="E2159" s="72" t="s">
        <v>632</v>
      </c>
      <c r="F2159" s="300" t="s">
        <v>86</v>
      </c>
      <c r="G2159" s="72" t="s">
        <v>204</v>
      </c>
      <c r="H2159" s="482" t="s">
        <v>196</v>
      </c>
      <c r="I2159" s="537">
        <v>15.85</v>
      </c>
      <c r="J2159" s="526"/>
      <c r="K2159" s="333">
        <f t="shared" si="104"/>
        <v>200</v>
      </c>
      <c r="L2159" s="534">
        <v>200</v>
      </c>
      <c r="M2159" s="534"/>
      <c r="N2159" s="247" t="e">
        <f>IF(L2159="nio",0,IF(L2159&gt;0,L2159*I2159/P2159,0))*VLOOKUP(B2159,'2-Kosten per locatie'!$A$14:$C$31,3,FALSE)</f>
        <v>#DIV/0!</v>
      </c>
      <c r="O2159" s="247">
        <f>IF(M2159&gt;0,M2159*I2159/Q2159,0)*VLOOKUP(B2159,'2-Kosten per locatie'!$A$14:$C$31,3,FALSE)</f>
        <v>0</v>
      </c>
      <c r="P2159" s="334">
        <f>IF(L2159="nio",0,IF(L2159&gt;0,VLOOKUP(F2159,'3-Productie normen'!A:O,VLOOKUP(L2159,'3-Productie normen'!$B$38:$C$48,2,FALSE),FALSE)))*J2159</f>
        <v>0</v>
      </c>
      <c r="Q2159" s="334">
        <f t="shared" si="105"/>
        <v>0</v>
      </c>
      <c r="R2159" s="335" t="str">
        <f>VLOOKUP(F2159,'3-Productie normen'!A:P,16,FALSE)</f>
        <v>V</v>
      </c>
      <c r="S2159" s="335"/>
      <c r="U2159" s="336">
        <f t="shared" si="106"/>
        <v>3170</v>
      </c>
    </row>
    <row r="2160" spans="1:21" ht="14.1" customHeight="1">
      <c r="A2160" s="75">
        <v>2160</v>
      </c>
      <c r="B2160" s="72" t="s">
        <v>47</v>
      </c>
      <c r="C2160" s="539"/>
      <c r="D2160" s="415" t="s">
        <v>2777</v>
      </c>
      <c r="E2160" s="72" t="s">
        <v>2778</v>
      </c>
      <c r="F2160" s="536" t="s">
        <v>93</v>
      </c>
      <c r="G2160" s="72" t="s">
        <v>204</v>
      </c>
      <c r="H2160" s="482" t="s">
        <v>196</v>
      </c>
      <c r="I2160" s="537">
        <v>20.68</v>
      </c>
      <c r="J2160" s="526"/>
      <c r="K2160" s="333">
        <f t="shared" si="104"/>
        <v>200</v>
      </c>
      <c r="L2160" s="534">
        <v>200</v>
      </c>
      <c r="M2160" s="534"/>
      <c r="N2160" s="247" t="e">
        <f>IF(L2160="nio",0,IF(L2160&gt;0,L2160*I2160/P2160,0))*VLOOKUP(B2160,'2-Kosten per locatie'!$A$14:$C$31,3,FALSE)</f>
        <v>#DIV/0!</v>
      </c>
      <c r="O2160" s="247">
        <f>IF(M2160&gt;0,M2160*I2160/Q2160,0)*VLOOKUP(B2160,'2-Kosten per locatie'!$A$14:$C$31,3,FALSE)</f>
        <v>0</v>
      </c>
      <c r="P2160" s="334">
        <f>IF(L2160="nio",0,IF(L2160&gt;0,VLOOKUP(F2160,'3-Productie normen'!A:O,VLOOKUP(L2160,'3-Productie normen'!$B$38:$C$48,2,FALSE),FALSE)))*J2160</f>
        <v>0</v>
      </c>
      <c r="Q2160" s="334">
        <f t="shared" si="105"/>
        <v>0</v>
      </c>
      <c r="R2160" s="335" t="str">
        <f>VLOOKUP(F2160,'3-Productie normen'!A:P,16,FALSE)</f>
        <v>L</v>
      </c>
      <c r="S2160" s="335"/>
      <c r="U2160" s="336">
        <f t="shared" si="106"/>
        <v>4136</v>
      </c>
    </row>
    <row r="2161" spans="1:21" ht="14.1" customHeight="1">
      <c r="A2161" s="75">
        <v>2161</v>
      </c>
      <c r="B2161" s="72" t="s">
        <v>47</v>
      </c>
      <c r="C2161" s="539"/>
      <c r="D2161" s="415" t="s">
        <v>2779</v>
      </c>
      <c r="E2161" s="72" t="s">
        <v>2780</v>
      </c>
      <c r="F2161" s="300" t="s">
        <v>100</v>
      </c>
      <c r="G2161" s="72" t="s">
        <v>186</v>
      </c>
      <c r="H2161" s="482" t="s">
        <v>196</v>
      </c>
      <c r="I2161" s="537">
        <v>29.21</v>
      </c>
      <c r="J2161" s="526"/>
      <c r="K2161" s="333">
        <f t="shared" si="104"/>
        <v>0</v>
      </c>
      <c r="L2161" s="534" t="s">
        <v>147</v>
      </c>
      <c r="M2161" s="534"/>
      <c r="N2161" s="247">
        <f>IF(L2161="nio",0,IF(L2161&gt;0,L2161*I2161/P2161,0))*VLOOKUP(B2161,'2-Kosten per locatie'!$A$14:$C$31,3,FALSE)</f>
        <v>0</v>
      </c>
      <c r="O2161" s="247">
        <f>IF(M2161&gt;0,M2161*I2161/Q2161,0)*VLOOKUP(B2161,'2-Kosten per locatie'!$A$14:$C$31,3,FALSE)</f>
        <v>0</v>
      </c>
      <c r="P2161" s="334">
        <f>IF(L2161="nio",0,IF(L2161&gt;0,VLOOKUP(F2161,'3-Productie normen'!A:O,VLOOKUP(L2161,'3-Productie normen'!$B$38:$C$48,2,FALSE),FALSE)))*J2161</f>
        <v>0</v>
      </c>
      <c r="Q2161" s="334">
        <f t="shared" si="105"/>
        <v>0</v>
      </c>
      <c r="R2161" s="335" t="str">
        <f>VLOOKUP(F2161,'3-Productie normen'!A:P,16,FALSE)</f>
        <v>nvt</v>
      </c>
      <c r="S2161" s="335"/>
      <c r="U2161" s="336">
        <f t="shared" si="106"/>
        <v>0</v>
      </c>
    </row>
    <row r="2162" spans="1:21" ht="14.1" customHeight="1">
      <c r="A2162" s="75">
        <v>2162</v>
      </c>
      <c r="B2162" s="72" t="s">
        <v>47</v>
      </c>
      <c r="C2162" s="539"/>
      <c r="D2162" s="415" t="s">
        <v>2781</v>
      </c>
      <c r="E2162" s="72" t="s">
        <v>680</v>
      </c>
      <c r="F2162" s="300" t="s">
        <v>100</v>
      </c>
      <c r="G2162" s="72" t="s">
        <v>204</v>
      </c>
      <c r="H2162" s="482" t="s">
        <v>196</v>
      </c>
      <c r="I2162" s="537"/>
      <c r="J2162" s="526"/>
      <c r="K2162" s="333">
        <f t="shared" si="104"/>
        <v>0</v>
      </c>
      <c r="L2162" s="534" t="s">
        <v>147</v>
      </c>
      <c r="M2162" s="534"/>
      <c r="N2162" s="247">
        <f>IF(L2162="nio",0,IF(L2162&gt;0,L2162*I2162/P2162,0))*VLOOKUP(B2162,'2-Kosten per locatie'!$A$14:$C$31,3,FALSE)</f>
        <v>0</v>
      </c>
      <c r="O2162" s="247">
        <f>IF(M2162&gt;0,M2162*I2162/Q2162,0)*VLOOKUP(B2162,'2-Kosten per locatie'!$A$14:$C$31,3,FALSE)</f>
        <v>0</v>
      </c>
      <c r="P2162" s="334">
        <f>IF(L2162="nio",0,IF(L2162&gt;0,VLOOKUP(F2162,'3-Productie normen'!A:O,VLOOKUP(L2162,'3-Productie normen'!$B$38:$C$48,2,FALSE),FALSE)))*J2162</f>
        <v>0</v>
      </c>
      <c r="Q2162" s="334">
        <f t="shared" si="105"/>
        <v>0</v>
      </c>
      <c r="R2162" s="335" t="str">
        <f>VLOOKUP(F2162,'3-Productie normen'!A:P,16,FALSE)</f>
        <v>nvt</v>
      </c>
      <c r="S2162" s="335"/>
      <c r="U2162" s="336">
        <f t="shared" si="106"/>
        <v>0</v>
      </c>
    </row>
    <row r="2163" spans="1:21" ht="14.1" customHeight="1">
      <c r="A2163" s="75">
        <v>2163</v>
      </c>
      <c r="B2163" s="72" t="s">
        <v>47</v>
      </c>
      <c r="C2163" s="539"/>
      <c r="D2163" s="415" t="s">
        <v>164</v>
      </c>
      <c r="E2163" s="72" t="s">
        <v>2782</v>
      </c>
      <c r="F2163" s="536" t="s">
        <v>93</v>
      </c>
      <c r="G2163" s="72" t="s">
        <v>186</v>
      </c>
      <c r="H2163" s="482" t="s">
        <v>196</v>
      </c>
      <c r="I2163" s="537">
        <v>56.9</v>
      </c>
      <c r="J2163" s="526"/>
      <c r="K2163" s="333">
        <f t="shared" si="104"/>
        <v>200</v>
      </c>
      <c r="L2163" s="534">
        <v>200</v>
      </c>
      <c r="M2163" s="534"/>
      <c r="N2163" s="247" t="e">
        <f>IF(L2163="nio",0,IF(L2163&gt;0,L2163*I2163/P2163,0))*VLOOKUP(B2163,'2-Kosten per locatie'!$A$14:$C$31,3,FALSE)</f>
        <v>#DIV/0!</v>
      </c>
      <c r="O2163" s="247">
        <f>IF(M2163&gt;0,M2163*I2163/Q2163,0)*VLOOKUP(B2163,'2-Kosten per locatie'!$A$14:$C$31,3,FALSE)</f>
        <v>0</v>
      </c>
      <c r="P2163" s="334">
        <f>IF(L2163="nio",0,IF(L2163&gt;0,VLOOKUP(F2163,'3-Productie normen'!A:O,VLOOKUP(L2163,'3-Productie normen'!$B$38:$C$48,2,FALSE),FALSE)))*J2163</f>
        <v>0</v>
      </c>
      <c r="Q2163" s="334">
        <f t="shared" si="105"/>
        <v>0</v>
      </c>
      <c r="R2163" s="335" t="str">
        <f>VLOOKUP(F2163,'3-Productie normen'!A:P,16,FALSE)</f>
        <v>L</v>
      </c>
      <c r="S2163" s="335"/>
      <c r="U2163" s="336">
        <f t="shared" si="106"/>
        <v>11380</v>
      </c>
    </row>
    <row r="2164" spans="1:21" ht="14.1" customHeight="1">
      <c r="A2164" s="75">
        <v>2164</v>
      </c>
      <c r="B2164" s="72" t="s">
        <v>47</v>
      </c>
      <c r="C2164" s="539"/>
      <c r="D2164" s="415" t="s">
        <v>165</v>
      </c>
      <c r="E2164" s="72" t="s">
        <v>2783</v>
      </c>
      <c r="F2164" s="536" t="s">
        <v>93</v>
      </c>
      <c r="G2164" s="72" t="s">
        <v>186</v>
      </c>
      <c r="H2164" s="482" t="s">
        <v>196</v>
      </c>
      <c r="I2164" s="537">
        <v>41.03</v>
      </c>
      <c r="J2164" s="526"/>
      <c r="K2164" s="333">
        <f t="shared" si="104"/>
        <v>200</v>
      </c>
      <c r="L2164" s="534">
        <v>200</v>
      </c>
      <c r="M2164" s="534"/>
      <c r="N2164" s="247" t="e">
        <f>IF(L2164="nio",0,IF(L2164&gt;0,L2164*I2164/P2164,0))*VLOOKUP(B2164,'2-Kosten per locatie'!$A$14:$C$31,3,FALSE)</f>
        <v>#DIV/0!</v>
      </c>
      <c r="O2164" s="247">
        <f>IF(M2164&gt;0,M2164*I2164/Q2164,0)*VLOOKUP(B2164,'2-Kosten per locatie'!$A$14:$C$31,3,FALSE)</f>
        <v>0</v>
      </c>
      <c r="P2164" s="334">
        <f>IF(L2164="nio",0,IF(L2164&gt;0,VLOOKUP(F2164,'3-Productie normen'!A:O,VLOOKUP(L2164,'3-Productie normen'!$B$38:$C$48,2,FALSE),FALSE)))*J2164</f>
        <v>0</v>
      </c>
      <c r="Q2164" s="334">
        <f t="shared" si="105"/>
        <v>0</v>
      </c>
      <c r="R2164" s="335" t="str">
        <f>VLOOKUP(F2164,'3-Productie normen'!A:P,16,FALSE)</f>
        <v>L</v>
      </c>
      <c r="S2164" s="335"/>
      <c r="U2164" s="336">
        <f t="shared" si="106"/>
        <v>8206</v>
      </c>
    </row>
    <row r="2165" spans="1:21" ht="14.1" customHeight="1">
      <c r="A2165" s="75">
        <v>2165</v>
      </c>
      <c r="B2165" s="72" t="s">
        <v>47</v>
      </c>
      <c r="C2165" s="539"/>
      <c r="D2165" s="415" t="s">
        <v>166</v>
      </c>
      <c r="E2165" s="72" t="s">
        <v>2784</v>
      </c>
      <c r="F2165" s="536" t="s">
        <v>93</v>
      </c>
      <c r="G2165" s="72" t="s">
        <v>186</v>
      </c>
      <c r="H2165" s="482" t="s">
        <v>196</v>
      </c>
      <c r="I2165" s="537">
        <v>67.52</v>
      </c>
      <c r="J2165" s="526"/>
      <c r="K2165" s="333">
        <f t="shared" si="104"/>
        <v>200</v>
      </c>
      <c r="L2165" s="534">
        <v>200</v>
      </c>
      <c r="M2165" s="534"/>
      <c r="N2165" s="247" t="e">
        <f>IF(L2165="nio",0,IF(L2165&gt;0,L2165*I2165/P2165,0))*VLOOKUP(B2165,'2-Kosten per locatie'!$A$14:$C$31,3,FALSE)</f>
        <v>#DIV/0!</v>
      </c>
      <c r="O2165" s="247">
        <f>IF(M2165&gt;0,M2165*I2165/Q2165,0)*VLOOKUP(B2165,'2-Kosten per locatie'!$A$14:$C$31,3,FALSE)</f>
        <v>0</v>
      </c>
      <c r="P2165" s="334">
        <f>IF(L2165="nio",0,IF(L2165&gt;0,VLOOKUP(F2165,'3-Productie normen'!A:O,VLOOKUP(L2165,'3-Productie normen'!$B$38:$C$48,2,FALSE),FALSE)))*J2165</f>
        <v>0</v>
      </c>
      <c r="Q2165" s="334">
        <f t="shared" si="105"/>
        <v>0</v>
      </c>
      <c r="R2165" s="335" t="str">
        <f>VLOOKUP(F2165,'3-Productie normen'!A:P,16,FALSE)</f>
        <v>L</v>
      </c>
      <c r="S2165" s="335"/>
      <c r="U2165" s="336">
        <f t="shared" si="106"/>
        <v>13504</v>
      </c>
    </row>
    <row r="2166" spans="1:21" ht="14.1" customHeight="1">
      <c r="A2166" s="75">
        <v>2166</v>
      </c>
      <c r="B2166" s="72" t="s">
        <v>47</v>
      </c>
      <c r="C2166" s="539"/>
      <c r="D2166" s="415" t="s">
        <v>2785</v>
      </c>
      <c r="E2166" s="72" t="s">
        <v>2786</v>
      </c>
      <c r="F2166" s="300" t="s">
        <v>97</v>
      </c>
      <c r="G2166" s="72" t="s">
        <v>204</v>
      </c>
      <c r="H2166" s="482" t="s">
        <v>196</v>
      </c>
      <c r="I2166" s="537">
        <v>7.01</v>
      </c>
      <c r="J2166" s="526"/>
      <c r="K2166" s="333">
        <f t="shared" si="104"/>
        <v>200</v>
      </c>
      <c r="L2166" s="534">
        <v>200</v>
      </c>
      <c r="M2166" s="534"/>
      <c r="N2166" s="247" t="e">
        <f>IF(L2166="nio",0,IF(L2166&gt;0,L2166*I2166/P2166,0))*VLOOKUP(B2166,'2-Kosten per locatie'!$A$14:$C$31,3,FALSE)</f>
        <v>#DIV/0!</v>
      </c>
      <c r="O2166" s="247">
        <f>IF(M2166&gt;0,M2166*I2166/Q2166,0)*VLOOKUP(B2166,'2-Kosten per locatie'!$A$14:$C$31,3,FALSE)</f>
        <v>0</v>
      </c>
      <c r="P2166" s="334">
        <f>IF(L2166="nio",0,IF(L2166&gt;0,VLOOKUP(F2166,'3-Productie normen'!A:O,VLOOKUP(L2166,'3-Productie normen'!$B$38:$C$48,2,FALSE),FALSE)))*J2166</f>
        <v>0</v>
      </c>
      <c r="Q2166" s="334">
        <f t="shared" si="105"/>
        <v>0</v>
      </c>
      <c r="R2166" s="335" t="str">
        <f>VLOOKUP(F2166,'3-Productie normen'!A:P,16,FALSE)</f>
        <v>V</v>
      </c>
      <c r="S2166" s="335"/>
      <c r="U2166" s="336">
        <f t="shared" si="106"/>
        <v>1402</v>
      </c>
    </row>
    <row r="2167" spans="1:21" ht="14.1" customHeight="1">
      <c r="A2167" s="75">
        <v>2167</v>
      </c>
      <c r="B2167" s="72" t="s">
        <v>47</v>
      </c>
      <c r="C2167" s="539"/>
      <c r="D2167" s="415" t="s">
        <v>2787</v>
      </c>
      <c r="E2167" s="72" t="s">
        <v>2788</v>
      </c>
      <c r="F2167" s="536" t="s">
        <v>93</v>
      </c>
      <c r="G2167" s="72" t="s">
        <v>186</v>
      </c>
      <c r="H2167" s="482" t="s">
        <v>196</v>
      </c>
      <c r="I2167" s="537">
        <v>14.32</v>
      </c>
      <c r="J2167" s="526"/>
      <c r="K2167" s="333">
        <f t="shared" si="104"/>
        <v>200</v>
      </c>
      <c r="L2167" s="534">
        <v>200</v>
      </c>
      <c r="M2167" s="534"/>
      <c r="N2167" s="247" t="e">
        <f>IF(L2167="nio",0,IF(L2167&gt;0,L2167*I2167/P2167,0))*VLOOKUP(B2167,'2-Kosten per locatie'!$A$14:$C$31,3,FALSE)</f>
        <v>#DIV/0!</v>
      </c>
      <c r="O2167" s="247">
        <f>IF(M2167&gt;0,M2167*I2167/Q2167,0)*VLOOKUP(B2167,'2-Kosten per locatie'!$A$14:$C$31,3,FALSE)</f>
        <v>0</v>
      </c>
      <c r="P2167" s="334">
        <f>IF(L2167="nio",0,IF(L2167&gt;0,VLOOKUP(F2167,'3-Productie normen'!A:O,VLOOKUP(L2167,'3-Productie normen'!$B$38:$C$48,2,FALSE),FALSE)))*J2167</f>
        <v>0</v>
      </c>
      <c r="Q2167" s="334">
        <f t="shared" si="105"/>
        <v>0</v>
      </c>
      <c r="R2167" s="335" t="str">
        <f>VLOOKUP(F2167,'3-Productie normen'!A:P,16,FALSE)</f>
        <v>L</v>
      </c>
      <c r="S2167" s="335"/>
      <c r="U2167" s="336">
        <f t="shared" si="106"/>
        <v>2864</v>
      </c>
    </row>
    <row r="2168" spans="1:21" ht="14.1" customHeight="1">
      <c r="A2168" s="75">
        <v>2168</v>
      </c>
      <c r="B2168" s="72" t="s">
        <v>47</v>
      </c>
      <c r="C2168" s="539"/>
      <c r="D2168" s="415" t="s">
        <v>267</v>
      </c>
      <c r="E2168" s="72" t="s">
        <v>2789</v>
      </c>
      <c r="F2168" s="72" t="s">
        <v>78</v>
      </c>
      <c r="G2168" s="72" t="s">
        <v>204</v>
      </c>
      <c r="H2168" s="482" t="s">
        <v>196</v>
      </c>
      <c r="I2168" s="537">
        <v>246.53</v>
      </c>
      <c r="J2168" s="526"/>
      <c r="K2168" s="333">
        <f t="shared" si="104"/>
        <v>200</v>
      </c>
      <c r="L2168" s="534">
        <v>200</v>
      </c>
      <c r="M2168" s="534"/>
      <c r="N2168" s="247" t="e">
        <f>IF(L2168="nio",0,IF(L2168&gt;0,L2168*I2168/P2168,0))*VLOOKUP(B2168,'2-Kosten per locatie'!$A$14:$C$31,3,FALSE)</f>
        <v>#DIV/0!</v>
      </c>
      <c r="O2168" s="247">
        <f>IF(M2168&gt;0,M2168*I2168/Q2168,0)*VLOOKUP(B2168,'2-Kosten per locatie'!$A$14:$C$31,3,FALSE)</f>
        <v>0</v>
      </c>
      <c r="P2168" s="334">
        <f>IF(L2168="nio",0,IF(L2168&gt;0,VLOOKUP(F2168,'3-Productie normen'!A:O,VLOOKUP(L2168,'3-Productie normen'!$B$38:$C$48,2,FALSE),FALSE)))*J2168</f>
        <v>0</v>
      </c>
      <c r="Q2168" s="334">
        <f t="shared" si="105"/>
        <v>0</v>
      </c>
      <c r="R2168" s="335" t="str">
        <f>VLOOKUP(F2168,'3-Productie normen'!A:P,16,FALSE)</f>
        <v>V</v>
      </c>
      <c r="S2168" s="335"/>
      <c r="U2168" s="336">
        <f t="shared" si="106"/>
        <v>49306</v>
      </c>
    </row>
    <row r="2169" spans="1:21" ht="14.1" customHeight="1">
      <c r="A2169" s="75">
        <v>2169</v>
      </c>
      <c r="B2169" s="72" t="s">
        <v>47</v>
      </c>
      <c r="C2169" s="539"/>
      <c r="D2169" s="415" t="s">
        <v>1958</v>
      </c>
      <c r="E2169" s="72" t="s">
        <v>632</v>
      </c>
      <c r="F2169" s="300" t="s">
        <v>86</v>
      </c>
      <c r="G2169" s="72" t="s">
        <v>204</v>
      </c>
      <c r="H2169" s="482" t="s">
        <v>196</v>
      </c>
      <c r="I2169" s="537">
        <v>96.67</v>
      </c>
      <c r="J2169" s="526"/>
      <c r="K2169" s="333">
        <f t="shared" si="104"/>
        <v>200</v>
      </c>
      <c r="L2169" s="534">
        <v>200</v>
      </c>
      <c r="M2169" s="534"/>
      <c r="N2169" s="247" t="e">
        <f>IF(L2169="nio",0,IF(L2169&gt;0,L2169*I2169/P2169,0))*VLOOKUP(B2169,'2-Kosten per locatie'!$A$14:$C$31,3,FALSE)</f>
        <v>#DIV/0!</v>
      </c>
      <c r="O2169" s="247">
        <f>IF(M2169&gt;0,M2169*I2169/Q2169,0)*VLOOKUP(B2169,'2-Kosten per locatie'!$A$14:$C$31,3,FALSE)</f>
        <v>0</v>
      </c>
      <c r="P2169" s="334">
        <f>IF(L2169="nio",0,IF(L2169&gt;0,VLOOKUP(F2169,'3-Productie normen'!A:O,VLOOKUP(L2169,'3-Productie normen'!$B$38:$C$48,2,FALSE),FALSE)))*J2169</f>
        <v>0</v>
      </c>
      <c r="Q2169" s="334">
        <f t="shared" si="105"/>
        <v>0</v>
      </c>
      <c r="R2169" s="335" t="str">
        <f>VLOOKUP(F2169,'3-Productie normen'!A:P,16,FALSE)</f>
        <v>V</v>
      </c>
      <c r="S2169" s="335"/>
      <c r="U2169" s="336">
        <f t="shared" si="106"/>
        <v>19334</v>
      </c>
    </row>
    <row r="2170" spans="1:21" ht="14.1" customHeight="1">
      <c r="A2170" s="75">
        <v>2170</v>
      </c>
      <c r="B2170" s="72" t="s">
        <v>47</v>
      </c>
      <c r="C2170" s="539"/>
      <c r="D2170" s="415" t="s">
        <v>2790</v>
      </c>
      <c r="E2170" s="72" t="s">
        <v>2737</v>
      </c>
      <c r="F2170" s="300" t="s">
        <v>97</v>
      </c>
      <c r="G2170" s="72" t="s">
        <v>204</v>
      </c>
      <c r="H2170" s="482" t="s">
        <v>196</v>
      </c>
      <c r="I2170" s="537">
        <v>41.31</v>
      </c>
      <c r="J2170" s="526"/>
      <c r="K2170" s="333">
        <f t="shared" si="104"/>
        <v>200</v>
      </c>
      <c r="L2170" s="534">
        <v>200</v>
      </c>
      <c r="M2170" s="534"/>
      <c r="N2170" s="247" t="e">
        <f>IF(L2170="nio",0,IF(L2170&gt;0,L2170*I2170/P2170,0))*VLOOKUP(B2170,'2-Kosten per locatie'!$A$14:$C$31,3,FALSE)</f>
        <v>#DIV/0!</v>
      </c>
      <c r="O2170" s="247">
        <f>IF(M2170&gt;0,M2170*I2170/Q2170,0)*VLOOKUP(B2170,'2-Kosten per locatie'!$A$14:$C$31,3,FALSE)</f>
        <v>0</v>
      </c>
      <c r="P2170" s="334">
        <f>IF(L2170="nio",0,IF(L2170&gt;0,VLOOKUP(F2170,'3-Productie normen'!A:O,VLOOKUP(L2170,'3-Productie normen'!$B$38:$C$48,2,FALSE),FALSE)))*J2170</f>
        <v>0</v>
      </c>
      <c r="Q2170" s="334">
        <f t="shared" si="105"/>
        <v>0</v>
      </c>
      <c r="R2170" s="335" t="str">
        <f>VLOOKUP(F2170,'3-Productie normen'!A:P,16,FALSE)</f>
        <v>V</v>
      </c>
      <c r="S2170" s="335"/>
      <c r="U2170" s="336">
        <f t="shared" si="106"/>
        <v>8262</v>
      </c>
    </row>
    <row r="2171" spans="1:21" ht="14.1" customHeight="1">
      <c r="A2171" s="75">
        <v>2171</v>
      </c>
      <c r="B2171" s="72" t="s">
        <v>47</v>
      </c>
      <c r="C2171" s="539"/>
      <c r="D2171" s="415" t="s">
        <v>1960</v>
      </c>
      <c r="E2171" s="72" t="s">
        <v>640</v>
      </c>
      <c r="F2171" s="300" t="s">
        <v>87</v>
      </c>
      <c r="G2171" s="72" t="s">
        <v>186</v>
      </c>
      <c r="H2171" s="482" t="s">
        <v>196</v>
      </c>
      <c r="I2171" s="537">
        <v>41.7</v>
      </c>
      <c r="J2171" s="526"/>
      <c r="K2171" s="333">
        <f t="shared" si="104"/>
        <v>200</v>
      </c>
      <c r="L2171" s="534">
        <v>200</v>
      </c>
      <c r="M2171" s="534"/>
      <c r="N2171" s="247" t="e">
        <f>IF(L2171="nio",0,IF(L2171&gt;0,L2171*I2171/P2171,0))*VLOOKUP(B2171,'2-Kosten per locatie'!$A$14:$C$31,3,FALSE)</f>
        <v>#DIV/0!</v>
      </c>
      <c r="O2171" s="247">
        <f>IF(M2171&gt;0,M2171*I2171/Q2171,0)*VLOOKUP(B2171,'2-Kosten per locatie'!$A$14:$C$31,3,FALSE)</f>
        <v>0</v>
      </c>
      <c r="P2171" s="334">
        <f>IF(L2171="nio",0,IF(L2171&gt;0,VLOOKUP(F2171,'3-Productie normen'!A:O,VLOOKUP(L2171,'3-Productie normen'!$B$38:$C$48,2,FALSE),FALSE)))*J2171</f>
        <v>0</v>
      </c>
      <c r="Q2171" s="334">
        <f t="shared" si="105"/>
        <v>0</v>
      </c>
      <c r="R2171" s="335" t="str">
        <f>VLOOKUP(F2171,'3-Productie normen'!A:P,16,FALSE)</f>
        <v>V</v>
      </c>
      <c r="S2171" s="335"/>
      <c r="U2171" s="336">
        <f t="shared" si="106"/>
        <v>8340</v>
      </c>
    </row>
    <row r="2172" spans="1:21" ht="14.1" customHeight="1">
      <c r="A2172" s="75">
        <v>2172</v>
      </c>
      <c r="B2172" s="72" t="s">
        <v>47</v>
      </c>
      <c r="C2172" s="539"/>
      <c r="D2172" s="415" t="s">
        <v>1238</v>
      </c>
      <c r="E2172" s="72" t="s">
        <v>2791</v>
      </c>
      <c r="F2172" s="72" t="s">
        <v>99</v>
      </c>
      <c r="G2172" s="72" t="s">
        <v>186</v>
      </c>
      <c r="H2172" s="482" t="s">
        <v>196</v>
      </c>
      <c r="I2172" s="537">
        <v>16.88</v>
      </c>
      <c r="J2172" s="526"/>
      <c r="K2172" s="333">
        <f t="shared" si="104"/>
        <v>200</v>
      </c>
      <c r="L2172" s="534">
        <v>200</v>
      </c>
      <c r="M2172" s="534"/>
      <c r="N2172" s="247" t="e">
        <f>IF(L2172="nio",0,IF(L2172&gt;0,L2172*I2172/P2172,0))*VLOOKUP(B2172,'2-Kosten per locatie'!$A$14:$C$31,3,FALSE)</f>
        <v>#DIV/0!</v>
      </c>
      <c r="O2172" s="247">
        <f>IF(M2172&gt;0,M2172*I2172/Q2172,0)*VLOOKUP(B2172,'2-Kosten per locatie'!$A$14:$C$31,3,FALSE)</f>
        <v>0</v>
      </c>
      <c r="P2172" s="334">
        <f>IF(L2172="nio",0,IF(L2172&gt;0,VLOOKUP(F2172,'3-Productie normen'!A:O,VLOOKUP(L2172,'3-Productie normen'!$B$38:$C$48,2,FALSE),FALSE)))*J2172</f>
        <v>0</v>
      </c>
      <c r="Q2172" s="334">
        <f t="shared" si="105"/>
        <v>0</v>
      </c>
      <c r="R2172" s="335" t="str">
        <f>VLOOKUP(F2172,'3-Productie normen'!A:P,16,FALSE)</f>
        <v>B</v>
      </c>
      <c r="S2172" s="335"/>
      <c r="U2172" s="336">
        <f t="shared" si="106"/>
        <v>3376</v>
      </c>
    </row>
    <row r="2173" spans="1:21" ht="14.1" customHeight="1">
      <c r="A2173" s="75">
        <v>2173</v>
      </c>
      <c r="B2173" s="72" t="s">
        <v>47</v>
      </c>
      <c r="C2173" s="539"/>
      <c r="D2173" s="415" t="s">
        <v>268</v>
      </c>
      <c r="E2173" s="72" t="s">
        <v>2792</v>
      </c>
      <c r="F2173" s="536" t="s">
        <v>93</v>
      </c>
      <c r="G2173" s="72" t="s">
        <v>186</v>
      </c>
      <c r="H2173" s="482" t="s">
        <v>196</v>
      </c>
      <c r="I2173" s="537">
        <v>107.82</v>
      </c>
      <c r="J2173" s="526"/>
      <c r="K2173" s="333">
        <f t="shared" si="104"/>
        <v>200</v>
      </c>
      <c r="L2173" s="534">
        <v>200</v>
      </c>
      <c r="M2173" s="534"/>
      <c r="N2173" s="247" t="e">
        <f>IF(L2173="nio",0,IF(L2173&gt;0,L2173*I2173/P2173,0))*VLOOKUP(B2173,'2-Kosten per locatie'!$A$14:$C$31,3,FALSE)</f>
        <v>#DIV/0!</v>
      </c>
      <c r="O2173" s="247">
        <f>IF(M2173&gt;0,M2173*I2173/Q2173,0)*VLOOKUP(B2173,'2-Kosten per locatie'!$A$14:$C$31,3,FALSE)</f>
        <v>0</v>
      </c>
      <c r="P2173" s="334">
        <f>IF(L2173="nio",0,IF(L2173&gt;0,VLOOKUP(F2173,'3-Productie normen'!A:O,VLOOKUP(L2173,'3-Productie normen'!$B$38:$C$48,2,FALSE),FALSE)))*J2173</f>
        <v>0</v>
      </c>
      <c r="Q2173" s="334">
        <f t="shared" si="105"/>
        <v>0</v>
      </c>
      <c r="R2173" s="335" t="str">
        <f>VLOOKUP(F2173,'3-Productie normen'!A:P,16,FALSE)</f>
        <v>L</v>
      </c>
      <c r="S2173" s="335"/>
      <c r="U2173" s="336">
        <f t="shared" si="106"/>
        <v>21564</v>
      </c>
    </row>
    <row r="2174" spans="1:21" ht="14.1" customHeight="1">
      <c r="A2174" s="75">
        <v>2174</v>
      </c>
      <c r="B2174" s="72" t="s">
        <v>47</v>
      </c>
      <c r="C2174" s="539"/>
      <c r="D2174" s="415" t="s">
        <v>269</v>
      </c>
      <c r="E2174" s="72" t="s">
        <v>2793</v>
      </c>
      <c r="F2174" s="72" t="s">
        <v>89</v>
      </c>
      <c r="G2174" s="72" t="s">
        <v>186</v>
      </c>
      <c r="H2174" s="482" t="s">
        <v>196</v>
      </c>
      <c r="I2174" s="537">
        <v>26.18</v>
      </c>
      <c r="J2174" s="526"/>
      <c r="K2174" s="333">
        <f t="shared" si="104"/>
        <v>200</v>
      </c>
      <c r="L2174" s="534">
        <v>200</v>
      </c>
      <c r="M2174" s="534"/>
      <c r="N2174" s="247" t="e">
        <f>IF(L2174="nio",0,IF(L2174&gt;0,L2174*I2174/P2174,0))*VLOOKUP(B2174,'2-Kosten per locatie'!$A$14:$C$31,3,FALSE)</f>
        <v>#DIV/0!</v>
      </c>
      <c r="O2174" s="247">
        <f>IF(M2174&gt;0,M2174*I2174/Q2174,0)*VLOOKUP(B2174,'2-Kosten per locatie'!$A$14:$C$31,3,FALSE)</f>
        <v>0</v>
      </c>
      <c r="P2174" s="334">
        <f>IF(L2174="nio",0,IF(L2174&gt;0,VLOOKUP(F2174,'3-Productie normen'!A:O,VLOOKUP(L2174,'3-Productie normen'!$B$38:$C$48,2,FALSE),FALSE)))*J2174</f>
        <v>0</v>
      </c>
      <c r="Q2174" s="334">
        <f t="shared" si="105"/>
        <v>0</v>
      </c>
      <c r="R2174" s="335" t="str">
        <f>VLOOKUP(F2174,'3-Productie normen'!A:P,16,FALSE)</f>
        <v>L</v>
      </c>
      <c r="S2174" s="335"/>
      <c r="U2174" s="336">
        <f t="shared" si="106"/>
        <v>5236</v>
      </c>
    </row>
    <row r="2175" spans="1:21" ht="14.1" customHeight="1">
      <c r="A2175" s="75">
        <v>2175</v>
      </c>
      <c r="B2175" s="72" t="s">
        <v>47</v>
      </c>
      <c r="C2175" s="539"/>
      <c r="D2175" s="415" t="s">
        <v>272</v>
      </c>
      <c r="E2175" s="72" t="s">
        <v>2793</v>
      </c>
      <c r="F2175" s="72" t="s">
        <v>89</v>
      </c>
      <c r="G2175" s="72" t="s">
        <v>186</v>
      </c>
      <c r="H2175" s="482" t="s">
        <v>196</v>
      </c>
      <c r="I2175" s="537">
        <v>41.33</v>
      </c>
      <c r="J2175" s="526"/>
      <c r="K2175" s="333">
        <f t="shared" si="104"/>
        <v>200</v>
      </c>
      <c r="L2175" s="534">
        <v>200</v>
      </c>
      <c r="M2175" s="534"/>
      <c r="N2175" s="247" t="e">
        <f>IF(L2175="nio",0,IF(L2175&gt;0,L2175*I2175/P2175,0))*VLOOKUP(B2175,'2-Kosten per locatie'!$A$14:$C$31,3,FALSE)</f>
        <v>#DIV/0!</v>
      </c>
      <c r="O2175" s="247">
        <f>IF(M2175&gt;0,M2175*I2175/Q2175,0)*VLOOKUP(B2175,'2-Kosten per locatie'!$A$14:$C$31,3,FALSE)</f>
        <v>0</v>
      </c>
      <c r="P2175" s="334">
        <f>IF(L2175="nio",0,IF(L2175&gt;0,VLOOKUP(F2175,'3-Productie normen'!A:O,VLOOKUP(L2175,'3-Productie normen'!$B$38:$C$48,2,FALSE),FALSE)))*J2175</f>
        <v>0</v>
      </c>
      <c r="Q2175" s="334">
        <f t="shared" si="105"/>
        <v>0</v>
      </c>
      <c r="R2175" s="335" t="str">
        <f>VLOOKUP(F2175,'3-Productie normen'!A:P,16,FALSE)</f>
        <v>L</v>
      </c>
      <c r="S2175" s="335"/>
      <c r="U2175" s="336">
        <f t="shared" si="106"/>
        <v>8266</v>
      </c>
    </row>
    <row r="2176" spans="1:21" ht="14.1" customHeight="1">
      <c r="A2176" s="75">
        <v>2176</v>
      </c>
      <c r="B2176" s="72" t="s">
        <v>47</v>
      </c>
      <c r="C2176" s="539"/>
      <c r="D2176" s="415" t="s">
        <v>1964</v>
      </c>
      <c r="E2176" s="72" t="s">
        <v>632</v>
      </c>
      <c r="F2176" s="300" t="s">
        <v>86</v>
      </c>
      <c r="G2176" s="72" t="s">
        <v>186</v>
      </c>
      <c r="H2176" s="482" t="s">
        <v>196</v>
      </c>
      <c r="I2176" s="537">
        <v>52.17</v>
      </c>
      <c r="J2176" s="526"/>
      <c r="K2176" s="333">
        <f t="shared" si="104"/>
        <v>200</v>
      </c>
      <c r="L2176" s="534">
        <v>200</v>
      </c>
      <c r="M2176" s="534"/>
      <c r="N2176" s="247" t="e">
        <f>IF(L2176="nio",0,IF(L2176&gt;0,L2176*I2176/P2176,0))*VLOOKUP(B2176,'2-Kosten per locatie'!$A$14:$C$31,3,FALSE)</f>
        <v>#DIV/0!</v>
      </c>
      <c r="O2176" s="247">
        <f>IF(M2176&gt;0,M2176*I2176/Q2176,0)*VLOOKUP(B2176,'2-Kosten per locatie'!$A$14:$C$31,3,FALSE)</f>
        <v>0</v>
      </c>
      <c r="P2176" s="334">
        <f>IF(L2176="nio",0,IF(L2176&gt;0,VLOOKUP(F2176,'3-Productie normen'!A:O,VLOOKUP(L2176,'3-Productie normen'!$B$38:$C$48,2,FALSE),FALSE)))*J2176</f>
        <v>0</v>
      </c>
      <c r="Q2176" s="334">
        <f t="shared" si="105"/>
        <v>0</v>
      </c>
      <c r="R2176" s="335" t="str">
        <f>VLOOKUP(F2176,'3-Productie normen'!A:P,16,FALSE)</f>
        <v>V</v>
      </c>
      <c r="S2176" s="335"/>
      <c r="U2176" s="336">
        <f t="shared" si="106"/>
        <v>10434</v>
      </c>
    </row>
    <row r="2177" spans="1:21" ht="14.1" customHeight="1">
      <c r="A2177" s="75">
        <v>2177</v>
      </c>
      <c r="B2177" s="72" t="s">
        <v>47</v>
      </c>
      <c r="C2177" s="539"/>
      <c r="D2177" s="415" t="s">
        <v>2794</v>
      </c>
      <c r="E2177" s="72" t="s">
        <v>2747</v>
      </c>
      <c r="F2177" s="300" t="s">
        <v>97</v>
      </c>
      <c r="G2177" s="72" t="s">
        <v>382</v>
      </c>
      <c r="H2177" s="482" t="s">
        <v>382</v>
      </c>
      <c r="I2177" s="537">
        <v>16.200000000000003</v>
      </c>
      <c r="J2177" s="526"/>
      <c r="K2177" s="333">
        <f t="shared" ref="K2177:K2240" si="107">SUM(L2177:M2177)</f>
        <v>200</v>
      </c>
      <c r="L2177" s="534">
        <v>200</v>
      </c>
      <c r="M2177" s="534"/>
      <c r="N2177" s="247" t="e">
        <f>IF(L2177="nio",0,IF(L2177&gt;0,L2177*I2177/P2177,0))*VLOOKUP(B2177,'2-Kosten per locatie'!$A$14:$C$31,3,FALSE)</f>
        <v>#DIV/0!</v>
      </c>
      <c r="O2177" s="247">
        <f>IF(M2177&gt;0,M2177*I2177/Q2177,0)*VLOOKUP(B2177,'2-Kosten per locatie'!$A$14:$C$31,3,FALSE)</f>
        <v>0</v>
      </c>
      <c r="P2177" s="334">
        <f>IF(L2177="nio",0,IF(L2177&gt;0,VLOOKUP(F2177,'3-Productie normen'!A:O,VLOOKUP(L2177,'3-Productie normen'!$B$38:$C$48,2,FALSE),FALSE)))*J2177</f>
        <v>0</v>
      </c>
      <c r="Q2177" s="334">
        <f t="shared" si="105"/>
        <v>0</v>
      </c>
      <c r="R2177" s="335" t="str">
        <f>VLOOKUP(F2177,'3-Productie normen'!A:P,16,FALSE)</f>
        <v>V</v>
      </c>
      <c r="S2177" s="335"/>
      <c r="U2177" s="336">
        <f t="shared" si="106"/>
        <v>3240.0000000000005</v>
      </c>
    </row>
    <row r="2178" spans="1:21" ht="14.1" customHeight="1">
      <c r="A2178" s="75">
        <v>2178</v>
      </c>
      <c r="B2178" s="72" t="s">
        <v>47</v>
      </c>
      <c r="C2178" s="539"/>
      <c r="D2178" s="415" t="s">
        <v>2795</v>
      </c>
      <c r="E2178" s="72" t="s">
        <v>2738</v>
      </c>
      <c r="F2178" s="300" t="s">
        <v>95</v>
      </c>
      <c r="G2178" s="72" t="s">
        <v>467</v>
      </c>
      <c r="H2178" s="482" t="s">
        <v>187</v>
      </c>
      <c r="I2178" s="537">
        <v>6.55</v>
      </c>
      <c r="J2178" s="526"/>
      <c r="K2178" s="333">
        <f t="shared" si="107"/>
        <v>200</v>
      </c>
      <c r="L2178" s="534">
        <v>200</v>
      </c>
      <c r="M2178" s="534"/>
      <c r="N2178" s="247" t="e">
        <f>IF(L2178="nio",0,IF(L2178&gt;0,L2178*I2178/P2178,0))*VLOOKUP(B2178,'2-Kosten per locatie'!$A$14:$C$31,3,FALSE)</f>
        <v>#DIV/0!</v>
      </c>
      <c r="O2178" s="247">
        <f>IF(M2178&gt;0,M2178*I2178/Q2178,0)*VLOOKUP(B2178,'2-Kosten per locatie'!$A$14:$C$31,3,FALSE)</f>
        <v>0</v>
      </c>
      <c r="P2178" s="334">
        <f>IF(L2178="nio",0,IF(L2178&gt;0,VLOOKUP(F2178,'3-Productie normen'!A:O,VLOOKUP(L2178,'3-Productie normen'!$B$38:$C$48,2,FALSE),FALSE)))*J2178</f>
        <v>0</v>
      </c>
      <c r="Q2178" s="334">
        <f t="shared" si="105"/>
        <v>0</v>
      </c>
      <c r="R2178" s="335" t="str">
        <f>VLOOKUP(F2178,'3-Productie normen'!A:P,16,FALSE)</f>
        <v>S</v>
      </c>
      <c r="S2178" s="335"/>
      <c r="U2178" s="336">
        <f t="shared" si="106"/>
        <v>1310</v>
      </c>
    </row>
    <row r="2179" spans="1:21" ht="14.1" customHeight="1">
      <c r="A2179" s="75">
        <v>2179</v>
      </c>
      <c r="B2179" s="72" t="s">
        <v>47</v>
      </c>
      <c r="C2179" s="539"/>
      <c r="D2179" s="415" t="s">
        <v>2796</v>
      </c>
      <c r="E2179" s="72" t="s">
        <v>2740</v>
      </c>
      <c r="F2179" s="300" t="s">
        <v>95</v>
      </c>
      <c r="G2179" s="72" t="s">
        <v>467</v>
      </c>
      <c r="H2179" s="482" t="s">
        <v>187</v>
      </c>
      <c r="I2179" s="537">
        <v>10.86</v>
      </c>
      <c r="J2179" s="526"/>
      <c r="K2179" s="333">
        <f t="shared" si="107"/>
        <v>200</v>
      </c>
      <c r="L2179" s="534">
        <v>200</v>
      </c>
      <c r="M2179" s="534"/>
      <c r="N2179" s="247" t="e">
        <f>IF(L2179="nio",0,IF(L2179&gt;0,L2179*I2179/P2179,0))*VLOOKUP(B2179,'2-Kosten per locatie'!$A$14:$C$31,3,FALSE)</f>
        <v>#DIV/0!</v>
      </c>
      <c r="O2179" s="247">
        <f>IF(M2179&gt;0,M2179*I2179/Q2179,0)*VLOOKUP(B2179,'2-Kosten per locatie'!$A$14:$C$31,3,FALSE)</f>
        <v>0</v>
      </c>
      <c r="P2179" s="334">
        <f>IF(L2179="nio",0,IF(L2179&gt;0,VLOOKUP(F2179,'3-Productie normen'!A:O,VLOOKUP(L2179,'3-Productie normen'!$B$38:$C$48,2,FALSE),FALSE)))*J2179</f>
        <v>0</v>
      </c>
      <c r="Q2179" s="334">
        <f t="shared" si="105"/>
        <v>0</v>
      </c>
      <c r="R2179" s="335" t="str">
        <f>VLOOKUP(F2179,'3-Productie normen'!A:P,16,FALSE)</f>
        <v>S</v>
      </c>
      <c r="S2179" s="335"/>
      <c r="U2179" s="336">
        <f t="shared" si="106"/>
        <v>2172</v>
      </c>
    </row>
    <row r="2180" spans="1:21" ht="14.1" customHeight="1">
      <c r="A2180" s="75">
        <v>2180</v>
      </c>
      <c r="B2180" s="72" t="s">
        <v>47</v>
      </c>
      <c r="C2180" s="539"/>
      <c r="D2180" s="415" t="s">
        <v>2797</v>
      </c>
      <c r="E2180" s="72" t="s">
        <v>2798</v>
      </c>
      <c r="F2180" s="300" t="s">
        <v>100</v>
      </c>
      <c r="G2180" s="72" t="s">
        <v>204</v>
      </c>
      <c r="H2180" s="482" t="s">
        <v>196</v>
      </c>
      <c r="I2180" s="537">
        <v>8.35</v>
      </c>
      <c r="J2180" s="526"/>
      <c r="K2180" s="333">
        <f t="shared" si="107"/>
        <v>0</v>
      </c>
      <c r="L2180" s="534" t="s">
        <v>147</v>
      </c>
      <c r="M2180" s="534"/>
      <c r="N2180" s="247">
        <f>IF(L2180="nio",0,IF(L2180&gt;0,L2180*I2180/P2180,0))*VLOOKUP(B2180,'2-Kosten per locatie'!$A$14:$C$31,3,FALSE)</f>
        <v>0</v>
      </c>
      <c r="O2180" s="247">
        <f>IF(M2180&gt;0,M2180*I2180/Q2180,0)*VLOOKUP(B2180,'2-Kosten per locatie'!$A$14:$C$31,3,FALSE)</f>
        <v>0</v>
      </c>
      <c r="P2180" s="334">
        <f>IF(L2180="nio",0,IF(L2180&gt;0,VLOOKUP(F2180,'3-Productie normen'!A:O,VLOOKUP(L2180,'3-Productie normen'!$B$38:$C$48,2,FALSE),FALSE)))*J2180</f>
        <v>0</v>
      </c>
      <c r="Q2180" s="334">
        <f t="shared" si="105"/>
        <v>0</v>
      </c>
      <c r="R2180" s="335" t="str">
        <f>VLOOKUP(F2180,'3-Productie normen'!A:P,16,FALSE)</f>
        <v>nvt</v>
      </c>
      <c r="S2180" s="335"/>
      <c r="U2180" s="336">
        <f t="shared" si="106"/>
        <v>0</v>
      </c>
    </row>
    <row r="2181" spans="1:21" ht="14.1" customHeight="1">
      <c r="A2181" s="75">
        <v>2181</v>
      </c>
      <c r="B2181" s="72" t="s">
        <v>47</v>
      </c>
      <c r="C2181" s="539"/>
      <c r="D2181" s="415" t="s">
        <v>2799</v>
      </c>
      <c r="E2181" s="72" t="s">
        <v>709</v>
      </c>
      <c r="F2181" s="300" t="s">
        <v>76</v>
      </c>
      <c r="G2181" s="72" t="s">
        <v>186</v>
      </c>
      <c r="H2181" s="482" t="s">
        <v>196</v>
      </c>
      <c r="I2181" s="537">
        <v>7.96</v>
      </c>
      <c r="J2181" s="526"/>
      <c r="K2181" s="333">
        <f t="shared" si="107"/>
        <v>120</v>
      </c>
      <c r="L2181" s="534">
        <v>120</v>
      </c>
      <c r="M2181" s="534"/>
      <c r="N2181" s="247" t="e">
        <f>IF(L2181="nio",0,IF(L2181&gt;0,L2181*I2181/P2181,0))*VLOOKUP(B2181,'2-Kosten per locatie'!$A$14:$C$31,3,FALSE)</f>
        <v>#DIV/0!</v>
      </c>
      <c r="O2181" s="247">
        <f>IF(M2181&gt;0,M2181*I2181/Q2181,0)*VLOOKUP(B2181,'2-Kosten per locatie'!$A$14:$C$31,3,FALSE)</f>
        <v>0</v>
      </c>
      <c r="P2181" s="334">
        <f>IF(L2181="nio",0,IF(L2181&gt;0,VLOOKUP(F2181,'3-Productie normen'!A:O,VLOOKUP(L2181,'3-Productie normen'!$B$38:$C$48,2,FALSE),FALSE)))*J2181</f>
        <v>0</v>
      </c>
      <c r="Q2181" s="334">
        <f t="shared" si="105"/>
        <v>0</v>
      </c>
      <c r="R2181" s="335" t="str">
        <f>VLOOKUP(F2181,'3-Productie normen'!A:P,16,FALSE)</f>
        <v>B</v>
      </c>
      <c r="S2181" s="335"/>
      <c r="U2181" s="336">
        <f t="shared" si="106"/>
        <v>955.2</v>
      </c>
    </row>
    <row r="2182" spans="1:21" ht="14.1" customHeight="1">
      <c r="A2182" s="75">
        <v>2182</v>
      </c>
      <c r="B2182" s="72" t="s">
        <v>47</v>
      </c>
      <c r="C2182" s="539"/>
      <c r="D2182" s="415" t="s">
        <v>278</v>
      </c>
      <c r="E2182" s="72" t="s">
        <v>2800</v>
      </c>
      <c r="F2182" s="536" t="s">
        <v>93</v>
      </c>
      <c r="G2182" s="72" t="s">
        <v>186</v>
      </c>
      <c r="H2182" s="482" t="s">
        <v>196</v>
      </c>
      <c r="I2182" s="537">
        <v>82.14</v>
      </c>
      <c r="J2182" s="526"/>
      <c r="K2182" s="333">
        <f t="shared" si="107"/>
        <v>200</v>
      </c>
      <c r="L2182" s="534">
        <v>200</v>
      </c>
      <c r="M2182" s="534"/>
      <c r="N2182" s="247" t="e">
        <f>IF(L2182="nio",0,IF(L2182&gt;0,L2182*I2182/P2182,0))*VLOOKUP(B2182,'2-Kosten per locatie'!$A$14:$C$31,3,FALSE)</f>
        <v>#DIV/0!</v>
      </c>
      <c r="O2182" s="247">
        <f>IF(M2182&gt;0,M2182*I2182/Q2182,0)*VLOOKUP(B2182,'2-Kosten per locatie'!$A$14:$C$31,3,FALSE)</f>
        <v>0</v>
      </c>
      <c r="P2182" s="334">
        <f>IF(L2182="nio",0,IF(L2182&gt;0,VLOOKUP(F2182,'3-Productie normen'!A:O,VLOOKUP(L2182,'3-Productie normen'!$B$38:$C$48,2,FALSE),FALSE)))*J2182</f>
        <v>0</v>
      </c>
      <c r="Q2182" s="334">
        <f t="shared" si="105"/>
        <v>0</v>
      </c>
      <c r="R2182" s="335" t="str">
        <f>VLOOKUP(F2182,'3-Productie normen'!A:P,16,FALSE)</f>
        <v>L</v>
      </c>
      <c r="S2182" s="335"/>
      <c r="U2182" s="336">
        <f t="shared" si="106"/>
        <v>16428</v>
      </c>
    </row>
    <row r="2183" spans="1:21" ht="14.1" customHeight="1">
      <c r="A2183" s="75">
        <v>2183</v>
      </c>
      <c r="B2183" s="72" t="s">
        <v>47</v>
      </c>
      <c r="C2183" s="539"/>
      <c r="D2183" s="415" t="s">
        <v>2801</v>
      </c>
      <c r="E2183" s="72" t="s">
        <v>1970</v>
      </c>
      <c r="F2183" s="300" t="s">
        <v>100</v>
      </c>
      <c r="G2183" s="72" t="s">
        <v>186</v>
      </c>
      <c r="H2183" s="482" t="s">
        <v>196</v>
      </c>
      <c r="I2183" s="537">
        <v>5.52</v>
      </c>
      <c r="J2183" s="526"/>
      <c r="K2183" s="333">
        <f t="shared" si="107"/>
        <v>0</v>
      </c>
      <c r="L2183" s="534" t="s">
        <v>147</v>
      </c>
      <c r="M2183" s="534"/>
      <c r="N2183" s="247">
        <f>IF(L2183="nio",0,IF(L2183&gt;0,L2183*I2183/P2183,0))*VLOOKUP(B2183,'2-Kosten per locatie'!$A$14:$C$31,3,FALSE)</f>
        <v>0</v>
      </c>
      <c r="O2183" s="247">
        <f>IF(M2183&gt;0,M2183*I2183/Q2183,0)*VLOOKUP(B2183,'2-Kosten per locatie'!$A$14:$C$31,3,FALSE)</f>
        <v>0</v>
      </c>
      <c r="P2183" s="334">
        <f>IF(L2183="nio",0,IF(L2183&gt;0,VLOOKUP(F2183,'3-Productie normen'!A:O,VLOOKUP(L2183,'3-Productie normen'!$B$38:$C$48,2,FALSE),FALSE)))*J2183</f>
        <v>0</v>
      </c>
      <c r="Q2183" s="334">
        <f t="shared" si="105"/>
        <v>0</v>
      </c>
      <c r="R2183" s="335" t="str">
        <f>VLOOKUP(F2183,'3-Productie normen'!A:P,16,FALSE)</f>
        <v>nvt</v>
      </c>
      <c r="S2183" s="335"/>
      <c r="U2183" s="336">
        <f t="shared" si="106"/>
        <v>0</v>
      </c>
    </row>
    <row r="2184" spans="1:21" ht="14.1" customHeight="1">
      <c r="A2184" s="75">
        <v>2184</v>
      </c>
      <c r="B2184" s="72" t="s">
        <v>47</v>
      </c>
      <c r="C2184" s="539"/>
      <c r="D2184" s="415" t="s">
        <v>2802</v>
      </c>
      <c r="E2184" s="72" t="s">
        <v>2803</v>
      </c>
      <c r="F2184" s="300" t="s">
        <v>100</v>
      </c>
      <c r="G2184" s="72" t="s">
        <v>186</v>
      </c>
      <c r="H2184" s="482" t="s">
        <v>196</v>
      </c>
      <c r="I2184" s="537">
        <v>31.16</v>
      </c>
      <c r="J2184" s="526"/>
      <c r="K2184" s="333">
        <f t="shared" si="107"/>
        <v>0</v>
      </c>
      <c r="L2184" s="534" t="s">
        <v>147</v>
      </c>
      <c r="M2184" s="534"/>
      <c r="N2184" s="247">
        <f>IF(L2184="nio",0,IF(L2184&gt;0,L2184*I2184/P2184,0))*VLOOKUP(B2184,'2-Kosten per locatie'!$A$14:$C$31,3,FALSE)</f>
        <v>0</v>
      </c>
      <c r="O2184" s="247">
        <f>IF(M2184&gt;0,M2184*I2184/Q2184,0)*VLOOKUP(B2184,'2-Kosten per locatie'!$A$14:$C$31,3,FALSE)</f>
        <v>0</v>
      </c>
      <c r="P2184" s="334">
        <f>IF(L2184="nio",0,IF(L2184&gt;0,VLOOKUP(F2184,'3-Productie normen'!A:O,VLOOKUP(L2184,'3-Productie normen'!$B$38:$C$48,2,FALSE),FALSE)))*J2184</f>
        <v>0</v>
      </c>
      <c r="Q2184" s="334">
        <f t="shared" si="105"/>
        <v>0</v>
      </c>
      <c r="R2184" s="335" t="str">
        <f>VLOOKUP(F2184,'3-Productie normen'!A:P,16,FALSE)</f>
        <v>nvt</v>
      </c>
      <c r="S2184" s="335"/>
      <c r="U2184" s="336">
        <f t="shared" si="106"/>
        <v>0</v>
      </c>
    </row>
    <row r="2185" spans="1:21" ht="14.1" customHeight="1">
      <c r="A2185" s="75">
        <v>2185</v>
      </c>
      <c r="B2185" s="72" t="s">
        <v>47</v>
      </c>
      <c r="C2185" s="539"/>
      <c r="D2185" s="415" t="s">
        <v>2804</v>
      </c>
      <c r="E2185" s="72" t="s">
        <v>638</v>
      </c>
      <c r="F2185" s="300" t="s">
        <v>100</v>
      </c>
      <c r="G2185" s="72" t="s">
        <v>186</v>
      </c>
      <c r="H2185" s="482" t="s">
        <v>196</v>
      </c>
      <c r="I2185" s="537">
        <v>6.47</v>
      </c>
      <c r="J2185" s="526"/>
      <c r="K2185" s="333">
        <f t="shared" si="107"/>
        <v>0</v>
      </c>
      <c r="L2185" s="534" t="s">
        <v>147</v>
      </c>
      <c r="M2185" s="534"/>
      <c r="N2185" s="247">
        <f>IF(L2185="nio",0,IF(L2185&gt;0,L2185*I2185/P2185,0))*VLOOKUP(B2185,'2-Kosten per locatie'!$A$14:$C$31,3,FALSE)</f>
        <v>0</v>
      </c>
      <c r="O2185" s="247">
        <f>IF(M2185&gt;0,M2185*I2185/Q2185,0)*VLOOKUP(B2185,'2-Kosten per locatie'!$A$14:$C$31,3,FALSE)</f>
        <v>0</v>
      </c>
      <c r="P2185" s="334">
        <f>IF(L2185="nio",0,IF(L2185&gt;0,VLOOKUP(F2185,'3-Productie normen'!A:O,VLOOKUP(L2185,'3-Productie normen'!$B$38:$C$48,2,FALSE),FALSE)))*J2185</f>
        <v>0</v>
      </c>
      <c r="Q2185" s="334">
        <f t="shared" ref="Q2185:Q2248" si="108">IF(M2185&gt;0,P2185*$Q$8,0)</f>
        <v>0</v>
      </c>
      <c r="R2185" s="335" t="str">
        <f>VLOOKUP(F2185,'3-Productie normen'!A:P,16,FALSE)</f>
        <v>nvt</v>
      </c>
      <c r="S2185" s="335"/>
      <c r="U2185" s="336">
        <f t="shared" ref="U2185:U2248" si="109">K2185*I2185</f>
        <v>0</v>
      </c>
    </row>
    <row r="2186" spans="1:21" ht="14.1" customHeight="1">
      <c r="A2186" s="75">
        <v>2186</v>
      </c>
      <c r="B2186" s="72" t="s">
        <v>47</v>
      </c>
      <c r="C2186" s="539"/>
      <c r="D2186" s="415" t="s">
        <v>280</v>
      </c>
      <c r="E2186" s="72" t="s">
        <v>2805</v>
      </c>
      <c r="F2186" s="536" t="s">
        <v>93</v>
      </c>
      <c r="G2186" s="72" t="s">
        <v>186</v>
      </c>
      <c r="H2186" s="482" t="s">
        <v>196</v>
      </c>
      <c r="I2186" s="537">
        <v>73.989999999999995</v>
      </c>
      <c r="J2186" s="526"/>
      <c r="K2186" s="333">
        <f t="shared" si="107"/>
        <v>200</v>
      </c>
      <c r="L2186" s="534">
        <v>200</v>
      </c>
      <c r="M2186" s="534"/>
      <c r="N2186" s="247" t="e">
        <f>IF(L2186="nio",0,IF(L2186&gt;0,L2186*I2186/P2186,0))*VLOOKUP(B2186,'2-Kosten per locatie'!$A$14:$C$31,3,FALSE)</f>
        <v>#DIV/0!</v>
      </c>
      <c r="O2186" s="247">
        <f>IF(M2186&gt;0,M2186*I2186/Q2186,0)*VLOOKUP(B2186,'2-Kosten per locatie'!$A$14:$C$31,3,FALSE)</f>
        <v>0</v>
      </c>
      <c r="P2186" s="334">
        <f>IF(L2186="nio",0,IF(L2186&gt;0,VLOOKUP(F2186,'3-Productie normen'!A:O,VLOOKUP(L2186,'3-Productie normen'!$B$38:$C$48,2,FALSE),FALSE)))*J2186</f>
        <v>0</v>
      </c>
      <c r="Q2186" s="334">
        <f t="shared" si="108"/>
        <v>0</v>
      </c>
      <c r="R2186" s="335" t="str">
        <f>VLOOKUP(F2186,'3-Productie normen'!A:P,16,FALSE)</f>
        <v>L</v>
      </c>
      <c r="S2186" s="335"/>
      <c r="U2186" s="336">
        <f t="shared" si="109"/>
        <v>14797.999999999998</v>
      </c>
    </row>
    <row r="2187" spans="1:21" ht="14.1" customHeight="1">
      <c r="A2187" s="75">
        <v>2187</v>
      </c>
      <c r="B2187" s="72" t="s">
        <v>47</v>
      </c>
      <c r="C2187" s="539"/>
      <c r="D2187" s="415" t="s">
        <v>1002</v>
      </c>
      <c r="E2187" s="72" t="s">
        <v>2806</v>
      </c>
      <c r="F2187" s="536" t="s">
        <v>93</v>
      </c>
      <c r="G2187" s="72" t="s">
        <v>186</v>
      </c>
      <c r="H2187" s="482" t="s">
        <v>196</v>
      </c>
      <c r="I2187" s="537">
        <v>82.93</v>
      </c>
      <c r="J2187" s="526"/>
      <c r="K2187" s="333">
        <f t="shared" si="107"/>
        <v>200</v>
      </c>
      <c r="L2187" s="534">
        <v>200</v>
      </c>
      <c r="M2187" s="534"/>
      <c r="N2187" s="247" t="e">
        <f>IF(L2187="nio",0,IF(L2187&gt;0,L2187*I2187/P2187,0))*VLOOKUP(B2187,'2-Kosten per locatie'!$A$14:$C$31,3,FALSE)</f>
        <v>#DIV/0!</v>
      </c>
      <c r="O2187" s="247">
        <f>IF(M2187&gt;0,M2187*I2187/Q2187,0)*VLOOKUP(B2187,'2-Kosten per locatie'!$A$14:$C$31,3,FALSE)</f>
        <v>0</v>
      </c>
      <c r="P2187" s="334">
        <f>IF(L2187="nio",0,IF(L2187&gt;0,VLOOKUP(F2187,'3-Productie normen'!A:O,VLOOKUP(L2187,'3-Productie normen'!$B$38:$C$48,2,FALSE),FALSE)))*J2187</f>
        <v>0</v>
      </c>
      <c r="Q2187" s="334">
        <f t="shared" si="108"/>
        <v>0</v>
      </c>
      <c r="R2187" s="335" t="str">
        <f>VLOOKUP(F2187,'3-Productie normen'!A:P,16,FALSE)</f>
        <v>L</v>
      </c>
      <c r="S2187" s="335"/>
      <c r="U2187" s="336">
        <f t="shared" si="109"/>
        <v>16586</v>
      </c>
    </row>
    <row r="2188" spans="1:21" ht="14.1" customHeight="1">
      <c r="A2188" s="75">
        <v>2188</v>
      </c>
      <c r="B2188" s="72" t="s">
        <v>47</v>
      </c>
      <c r="C2188" s="539"/>
      <c r="D2188" s="415" t="s">
        <v>2807</v>
      </c>
      <c r="E2188" s="72" t="s">
        <v>632</v>
      </c>
      <c r="F2188" s="300" t="s">
        <v>86</v>
      </c>
      <c r="G2188" s="72" t="s">
        <v>186</v>
      </c>
      <c r="H2188" s="482" t="s">
        <v>196</v>
      </c>
      <c r="I2188" s="537">
        <v>126.15</v>
      </c>
      <c r="J2188" s="526"/>
      <c r="K2188" s="333">
        <f t="shared" si="107"/>
        <v>200</v>
      </c>
      <c r="L2188" s="534">
        <v>200</v>
      </c>
      <c r="M2188" s="534"/>
      <c r="N2188" s="247" t="e">
        <f>IF(L2188="nio",0,IF(L2188&gt;0,L2188*I2188/P2188,0))*VLOOKUP(B2188,'2-Kosten per locatie'!$A$14:$C$31,3,FALSE)</f>
        <v>#DIV/0!</v>
      </c>
      <c r="O2188" s="247">
        <f>IF(M2188&gt;0,M2188*I2188/Q2188,0)*VLOOKUP(B2188,'2-Kosten per locatie'!$A$14:$C$31,3,FALSE)</f>
        <v>0</v>
      </c>
      <c r="P2188" s="334">
        <f>IF(L2188="nio",0,IF(L2188&gt;0,VLOOKUP(F2188,'3-Productie normen'!A:O,VLOOKUP(L2188,'3-Productie normen'!$B$38:$C$48,2,FALSE),FALSE)))*J2188</f>
        <v>0</v>
      </c>
      <c r="Q2188" s="334">
        <f t="shared" si="108"/>
        <v>0</v>
      </c>
      <c r="R2188" s="335" t="str">
        <f>VLOOKUP(F2188,'3-Productie normen'!A:P,16,FALSE)</f>
        <v>V</v>
      </c>
      <c r="S2188" s="335"/>
      <c r="U2188" s="336">
        <f t="shared" si="109"/>
        <v>25230</v>
      </c>
    </row>
    <row r="2189" spans="1:21" ht="14.1" customHeight="1">
      <c r="A2189" s="75">
        <v>2189</v>
      </c>
      <c r="B2189" s="72" t="s">
        <v>47</v>
      </c>
      <c r="C2189" s="539"/>
      <c r="D2189" s="415" t="s">
        <v>2808</v>
      </c>
      <c r="E2189" s="72" t="s">
        <v>2347</v>
      </c>
      <c r="F2189" s="300" t="s">
        <v>100</v>
      </c>
      <c r="G2189" s="72" t="s">
        <v>382</v>
      </c>
      <c r="H2189" s="482" t="s">
        <v>382</v>
      </c>
      <c r="I2189" s="537">
        <v>11.16</v>
      </c>
      <c r="J2189" s="526"/>
      <c r="K2189" s="333">
        <f t="shared" si="107"/>
        <v>0</v>
      </c>
      <c r="L2189" s="534" t="s">
        <v>147</v>
      </c>
      <c r="M2189" s="534"/>
      <c r="N2189" s="247">
        <f>IF(L2189="nio",0,IF(L2189&gt;0,L2189*I2189/P2189,0))*VLOOKUP(B2189,'2-Kosten per locatie'!$A$14:$C$31,3,FALSE)</f>
        <v>0</v>
      </c>
      <c r="O2189" s="247">
        <f>IF(M2189&gt;0,M2189*I2189/Q2189,0)*VLOOKUP(B2189,'2-Kosten per locatie'!$A$14:$C$31,3,FALSE)</f>
        <v>0</v>
      </c>
      <c r="P2189" s="334">
        <f>IF(L2189="nio",0,IF(L2189&gt;0,VLOOKUP(F2189,'3-Productie normen'!A:O,VLOOKUP(L2189,'3-Productie normen'!$B$38:$C$48,2,FALSE),FALSE)))*J2189</f>
        <v>0</v>
      </c>
      <c r="Q2189" s="334">
        <f t="shared" si="108"/>
        <v>0</v>
      </c>
      <c r="R2189" s="335" t="str">
        <f>VLOOKUP(F2189,'3-Productie normen'!A:P,16,FALSE)</f>
        <v>nvt</v>
      </c>
      <c r="S2189" s="335"/>
      <c r="U2189" s="336">
        <f t="shared" si="109"/>
        <v>0</v>
      </c>
    </row>
    <row r="2190" spans="1:21" ht="14.1" customHeight="1">
      <c r="A2190" s="75">
        <v>2190</v>
      </c>
      <c r="B2190" s="72" t="s">
        <v>47</v>
      </c>
      <c r="C2190" s="539"/>
      <c r="D2190" s="415" t="s">
        <v>281</v>
      </c>
      <c r="E2190" s="72" t="s">
        <v>2761</v>
      </c>
      <c r="F2190" s="536" t="s">
        <v>93</v>
      </c>
      <c r="G2190" s="72" t="s">
        <v>186</v>
      </c>
      <c r="H2190" s="482" t="s">
        <v>196</v>
      </c>
      <c r="I2190" s="537">
        <v>64.42</v>
      </c>
      <c r="J2190" s="526"/>
      <c r="K2190" s="333">
        <f t="shared" si="107"/>
        <v>200</v>
      </c>
      <c r="L2190" s="534">
        <v>200</v>
      </c>
      <c r="M2190" s="534"/>
      <c r="N2190" s="247" t="e">
        <f>IF(L2190="nio",0,IF(L2190&gt;0,L2190*I2190/P2190,0))*VLOOKUP(B2190,'2-Kosten per locatie'!$A$14:$C$31,3,FALSE)</f>
        <v>#DIV/0!</v>
      </c>
      <c r="O2190" s="247">
        <f>IF(M2190&gt;0,M2190*I2190/Q2190,0)*VLOOKUP(B2190,'2-Kosten per locatie'!$A$14:$C$31,3,FALSE)</f>
        <v>0</v>
      </c>
      <c r="P2190" s="334">
        <f>IF(L2190="nio",0,IF(L2190&gt;0,VLOOKUP(F2190,'3-Productie normen'!A:O,VLOOKUP(L2190,'3-Productie normen'!$B$38:$C$48,2,FALSE),FALSE)))*J2190</f>
        <v>0</v>
      </c>
      <c r="Q2190" s="334">
        <f t="shared" si="108"/>
        <v>0</v>
      </c>
      <c r="R2190" s="335" t="str">
        <f>VLOOKUP(F2190,'3-Productie normen'!A:P,16,FALSE)</f>
        <v>L</v>
      </c>
      <c r="S2190" s="335"/>
      <c r="U2190" s="336">
        <f t="shared" si="109"/>
        <v>12884</v>
      </c>
    </row>
    <row r="2191" spans="1:21" ht="14.1" customHeight="1">
      <c r="A2191" s="75">
        <v>2191</v>
      </c>
      <c r="B2191" s="72" t="s">
        <v>47</v>
      </c>
      <c r="C2191" s="539"/>
      <c r="D2191" s="415" t="s">
        <v>282</v>
      </c>
      <c r="E2191" s="72" t="s">
        <v>2809</v>
      </c>
      <c r="F2191" s="72" t="s">
        <v>99</v>
      </c>
      <c r="G2191" s="72" t="s">
        <v>186</v>
      </c>
      <c r="H2191" s="482" t="s">
        <v>196</v>
      </c>
      <c r="I2191" s="537">
        <v>9.49</v>
      </c>
      <c r="J2191" s="526"/>
      <c r="K2191" s="333">
        <f t="shared" si="107"/>
        <v>200</v>
      </c>
      <c r="L2191" s="534">
        <v>200</v>
      </c>
      <c r="M2191" s="534"/>
      <c r="N2191" s="247" t="e">
        <f>IF(L2191="nio",0,IF(L2191&gt;0,L2191*I2191/P2191,0))*VLOOKUP(B2191,'2-Kosten per locatie'!$A$14:$C$31,3,FALSE)</f>
        <v>#DIV/0!</v>
      </c>
      <c r="O2191" s="247">
        <f>IF(M2191&gt;0,M2191*I2191/Q2191,0)*VLOOKUP(B2191,'2-Kosten per locatie'!$A$14:$C$31,3,FALSE)</f>
        <v>0</v>
      </c>
      <c r="P2191" s="334">
        <f>IF(L2191="nio",0,IF(L2191&gt;0,VLOOKUP(F2191,'3-Productie normen'!A:O,VLOOKUP(L2191,'3-Productie normen'!$B$38:$C$48,2,FALSE),FALSE)))*J2191</f>
        <v>0</v>
      </c>
      <c r="Q2191" s="334">
        <f t="shared" si="108"/>
        <v>0</v>
      </c>
      <c r="R2191" s="335" t="str">
        <f>VLOOKUP(F2191,'3-Productie normen'!A:P,16,FALSE)</f>
        <v>B</v>
      </c>
      <c r="S2191" s="335"/>
      <c r="U2191" s="336">
        <f t="shared" si="109"/>
        <v>1898</v>
      </c>
    </row>
    <row r="2192" spans="1:21" ht="14.1" customHeight="1">
      <c r="A2192" s="75">
        <v>2192</v>
      </c>
      <c r="B2192" s="72" t="s">
        <v>47</v>
      </c>
      <c r="C2192" s="539"/>
      <c r="D2192" s="415" t="s">
        <v>1351</v>
      </c>
      <c r="E2192" s="72" t="s">
        <v>2810</v>
      </c>
      <c r="F2192" s="536" t="s">
        <v>93</v>
      </c>
      <c r="G2192" s="72" t="s">
        <v>186</v>
      </c>
      <c r="H2192" s="482" t="s">
        <v>196</v>
      </c>
      <c r="I2192" s="537">
        <v>191.33</v>
      </c>
      <c r="J2192" s="526"/>
      <c r="K2192" s="333">
        <f t="shared" si="107"/>
        <v>200</v>
      </c>
      <c r="L2192" s="534">
        <v>200</v>
      </c>
      <c r="M2192" s="534"/>
      <c r="N2192" s="247" t="e">
        <f>IF(L2192="nio",0,IF(L2192&gt;0,L2192*I2192/P2192,0))*VLOOKUP(B2192,'2-Kosten per locatie'!$A$14:$C$31,3,FALSE)</f>
        <v>#DIV/0!</v>
      </c>
      <c r="O2192" s="247">
        <f>IF(M2192&gt;0,M2192*I2192/Q2192,0)*VLOOKUP(B2192,'2-Kosten per locatie'!$A$14:$C$31,3,FALSE)</f>
        <v>0</v>
      </c>
      <c r="P2192" s="334">
        <f>IF(L2192="nio",0,IF(L2192&gt;0,VLOOKUP(F2192,'3-Productie normen'!A:O,VLOOKUP(L2192,'3-Productie normen'!$B$38:$C$48,2,FALSE),FALSE)))*J2192</f>
        <v>0</v>
      </c>
      <c r="Q2192" s="334">
        <f t="shared" si="108"/>
        <v>0</v>
      </c>
      <c r="R2192" s="335" t="str">
        <f>VLOOKUP(F2192,'3-Productie normen'!A:P,16,FALSE)</f>
        <v>L</v>
      </c>
      <c r="S2192" s="335"/>
      <c r="U2192" s="336">
        <f t="shared" si="109"/>
        <v>38266</v>
      </c>
    </row>
    <row r="2193" spans="1:21" ht="14.1" customHeight="1">
      <c r="A2193" s="75">
        <v>2193</v>
      </c>
      <c r="B2193" s="72" t="s">
        <v>47</v>
      </c>
      <c r="C2193" s="539"/>
      <c r="D2193" s="415" t="s">
        <v>284</v>
      </c>
      <c r="E2193" s="72" t="s">
        <v>2811</v>
      </c>
      <c r="F2193" s="536" t="s">
        <v>93</v>
      </c>
      <c r="G2193" s="72" t="s">
        <v>186</v>
      </c>
      <c r="H2193" s="482" t="s">
        <v>196</v>
      </c>
      <c r="I2193" s="537">
        <v>57.44</v>
      </c>
      <c r="J2193" s="526"/>
      <c r="K2193" s="333">
        <f t="shared" si="107"/>
        <v>200</v>
      </c>
      <c r="L2193" s="534">
        <v>200</v>
      </c>
      <c r="M2193" s="534"/>
      <c r="N2193" s="247" t="e">
        <f>IF(L2193="nio",0,IF(L2193&gt;0,L2193*I2193/P2193,0))*VLOOKUP(B2193,'2-Kosten per locatie'!$A$14:$C$31,3,FALSE)</f>
        <v>#DIV/0!</v>
      </c>
      <c r="O2193" s="247">
        <f>IF(M2193&gt;0,M2193*I2193/Q2193,0)*VLOOKUP(B2193,'2-Kosten per locatie'!$A$14:$C$31,3,FALSE)</f>
        <v>0</v>
      </c>
      <c r="P2193" s="334">
        <f>IF(L2193="nio",0,IF(L2193&gt;0,VLOOKUP(F2193,'3-Productie normen'!A:O,VLOOKUP(L2193,'3-Productie normen'!$B$38:$C$48,2,FALSE),FALSE)))*J2193</f>
        <v>0</v>
      </c>
      <c r="Q2193" s="334">
        <f t="shared" si="108"/>
        <v>0</v>
      </c>
      <c r="R2193" s="335" t="str">
        <f>VLOOKUP(F2193,'3-Productie normen'!A:P,16,FALSE)</f>
        <v>L</v>
      </c>
      <c r="S2193" s="335"/>
      <c r="U2193" s="336">
        <f t="shared" si="109"/>
        <v>11488</v>
      </c>
    </row>
    <row r="2194" spans="1:21" ht="14.1" customHeight="1">
      <c r="A2194" s="75">
        <v>2194</v>
      </c>
      <c r="B2194" s="72" t="s">
        <v>47</v>
      </c>
      <c r="C2194" s="539"/>
      <c r="D2194" s="415" t="s">
        <v>285</v>
      </c>
      <c r="E2194" s="72" t="s">
        <v>2812</v>
      </c>
      <c r="F2194" s="72" t="s">
        <v>89</v>
      </c>
      <c r="G2194" s="72" t="s">
        <v>186</v>
      </c>
      <c r="H2194" s="482" t="s">
        <v>196</v>
      </c>
      <c r="I2194" s="537">
        <v>36.01</v>
      </c>
      <c r="J2194" s="526"/>
      <c r="K2194" s="333">
        <f t="shared" si="107"/>
        <v>200</v>
      </c>
      <c r="L2194" s="534">
        <v>200</v>
      </c>
      <c r="M2194" s="534"/>
      <c r="N2194" s="247" t="e">
        <f>IF(L2194="nio",0,IF(L2194&gt;0,L2194*I2194/P2194,0))*VLOOKUP(B2194,'2-Kosten per locatie'!$A$14:$C$31,3,FALSE)</f>
        <v>#DIV/0!</v>
      </c>
      <c r="O2194" s="247">
        <f>IF(M2194&gt;0,M2194*I2194/Q2194,0)*VLOOKUP(B2194,'2-Kosten per locatie'!$A$14:$C$31,3,FALSE)</f>
        <v>0</v>
      </c>
      <c r="P2194" s="334">
        <f>IF(L2194="nio",0,IF(L2194&gt;0,VLOOKUP(F2194,'3-Productie normen'!A:O,VLOOKUP(L2194,'3-Productie normen'!$B$38:$C$48,2,FALSE),FALSE)))*J2194</f>
        <v>0</v>
      </c>
      <c r="Q2194" s="334">
        <f t="shared" si="108"/>
        <v>0</v>
      </c>
      <c r="R2194" s="335" t="str">
        <f>VLOOKUP(F2194,'3-Productie normen'!A:P,16,FALSE)</f>
        <v>L</v>
      </c>
      <c r="S2194" s="335"/>
      <c r="U2194" s="336">
        <f t="shared" si="109"/>
        <v>7202</v>
      </c>
    </row>
    <row r="2195" spans="1:21" ht="14.1" customHeight="1">
      <c r="A2195" s="75">
        <v>2195</v>
      </c>
      <c r="B2195" s="72" t="s">
        <v>47</v>
      </c>
      <c r="C2195" s="539"/>
      <c r="D2195" s="415" t="s">
        <v>286</v>
      </c>
      <c r="E2195" s="72" t="s">
        <v>2813</v>
      </c>
      <c r="F2195" s="300" t="s">
        <v>100</v>
      </c>
      <c r="G2195" s="72" t="s">
        <v>186</v>
      </c>
      <c r="H2195" s="482" t="s">
        <v>196</v>
      </c>
      <c r="I2195" s="537">
        <v>28.91</v>
      </c>
      <c r="J2195" s="526"/>
      <c r="K2195" s="333">
        <f t="shared" si="107"/>
        <v>0</v>
      </c>
      <c r="L2195" s="534" t="s">
        <v>147</v>
      </c>
      <c r="M2195" s="534"/>
      <c r="N2195" s="247">
        <f>IF(L2195="nio",0,IF(L2195&gt;0,L2195*I2195/P2195,0))*VLOOKUP(B2195,'2-Kosten per locatie'!$A$14:$C$31,3,FALSE)</f>
        <v>0</v>
      </c>
      <c r="O2195" s="247">
        <f>IF(M2195&gt;0,M2195*I2195/Q2195,0)*VLOOKUP(B2195,'2-Kosten per locatie'!$A$14:$C$31,3,FALSE)</f>
        <v>0</v>
      </c>
      <c r="P2195" s="334">
        <f>IF(L2195="nio",0,IF(L2195&gt;0,VLOOKUP(F2195,'3-Productie normen'!A:O,VLOOKUP(L2195,'3-Productie normen'!$B$38:$C$48,2,FALSE),FALSE)))*J2195</f>
        <v>0</v>
      </c>
      <c r="Q2195" s="334">
        <f t="shared" si="108"/>
        <v>0</v>
      </c>
      <c r="R2195" s="335" t="str">
        <f>VLOOKUP(F2195,'3-Productie normen'!A:P,16,FALSE)</f>
        <v>nvt</v>
      </c>
      <c r="S2195" s="335"/>
      <c r="U2195" s="336">
        <f t="shared" si="109"/>
        <v>0</v>
      </c>
    </row>
    <row r="2196" spans="1:21" ht="14.1" customHeight="1">
      <c r="A2196" s="75">
        <v>2196</v>
      </c>
      <c r="B2196" s="72" t="s">
        <v>47</v>
      </c>
      <c r="C2196" s="539"/>
      <c r="D2196" s="415" t="s">
        <v>291</v>
      </c>
      <c r="E2196" s="72" t="s">
        <v>2814</v>
      </c>
      <c r="F2196" s="72" t="s">
        <v>89</v>
      </c>
      <c r="G2196" s="72" t="s">
        <v>204</v>
      </c>
      <c r="H2196" s="482" t="s">
        <v>196</v>
      </c>
      <c r="I2196" s="537">
        <v>43.63</v>
      </c>
      <c r="J2196" s="526"/>
      <c r="K2196" s="333">
        <f t="shared" si="107"/>
        <v>200</v>
      </c>
      <c r="L2196" s="534">
        <v>200</v>
      </c>
      <c r="M2196" s="534"/>
      <c r="N2196" s="247" t="e">
        <f>IF(L2196="nio",0,IF(L2196&gt;0,L2196*I2196/P2196,0))*VLOOKUP(B2196,'2-Kosten per locatie'!$A$14:$C$31,3,FALSE)</f>
        <v>#DIV/0!</v>
      </c>
      <c r="O2196" s="247">
        <f>IF(M2196&gt;0,M2196*I2196/Q2196,0)*VLOOKUP(B2196,'2-Kosten per locatie'!$A$14:$C$31,3,FALSE)</f>
        <v>0</v>
      </c>
      <c r="P2196" s="334">
        <f>IF(L2196="nio",0,IF(L2196&gt;0,VLOOKUP(F2196,'3-Productie normen'!A:O,VLOOKUP(L2196,'3-Productie normen'!$B$38:$C$48,2,FALSE),FALSE)))*J2196</f>
        <v>0</v>
      </c>
      <c r="Q2196" s="334">
        <f t="shared" si="108"/>
        <v>0</v>
      </c>
      <c r="R2196" s="335" t="str">
        <f>VLOOKUP(F2196,'3-Productie normen'!A:P,16,FALSE)</f>
        <v>L</v>
      </c>
      <c r="S2196" s="335"/>
      <c r="U2196" s="336">
        <f t="shared" si="109"/>
        <v>8726</v>
      </c>
    </row>
    <row r="2197" spans="1:21" ht="14.1" customHeight="1">
      <c r="A2197" s="75">
        <v>2197</v>
      </c>
      <c r="B2197" s="72" t="s">
        <v>47</v>
      </c>
      <c r="C2197" s="539"/>
      <c r="D2197" s="415" t="s">
        <v>293</v>
      </c>
      <c r="E2197" s="72" t="s">
        <v>2814</v>
      </c>
      <c r="F2197" s="72" t="s">
        <v>89</v>
      </c>
      <c r="G2197" s="72" t="s">
        <v>204</v>
      </c>
      <c r="H2197" s="482" t="s">
        <v>196</v>
      </c>
      <c r="I2197" s="537">
        <v>44.93</v>
      </c>
      <c r="J2197" s="526"/>
      <c r="K2197" s="333">
        <f t="shared" si="107"/>
        <v>200</v>
      </c>
      <c r="L2197" s="534">
        <v>200</v>
      </c>
      <c r="M2197" s="534"/>
      <c r="N2197" s="247" t="e">
        <f>IF(L2197="nio",0,IF(L2197&gt;0,L2197*I2197/P2197,0))*VLOOKUP(B2197,'2-Kosten per locatie'!$A$14:$C$31,3,FALSE)</f>
        <v>#DIV/0!</v>
      </c>
      <c r="O2197" s="247">
        <f>IF(M2197&gt;0,M2197*I2197/Q2197,0)*VLOOKUP(B2197,'2-Kosten per locatie'!$A$14:$C$31,3,FALSE)</f>
        <v>0</v>
      </c>
      <c r="P2197" s="334">
        <f>IF(L2197="nio",0,IF(L2197&gt;0,VLOOKUP(F2197,'3-Productie normen'!A:O,VLOOKUP(L2197,'3-Productie normen'!$B$38:$C$48,2,FALSE),FALSE)))*J2197</f>
        <v>0</v>
      </c>
      <c r="Q2197" s="334">
        <f t="shared" si="108"/>
        <v>0</v>
      </c>
      <c r="R2197" s="335" t="str">
        <f>VLOOKUP(F2197,'3-Productie normen'!A:P,16,FALSE)</f>
        <v>L</v>
      </c>
      <c r="S2197" s="335"/>
      <c r="U2197" s="336">
        <f t="shared" si="109"/>
        <v>8986</v>
      </c>
    </row>
    <row r="2198" spans="1:21" ht="14.1" customHeight="1">
      <c r="A2198" s="75">
        <v>2198</v>
      </c>
      <c r="B2198" s="72" t="s">
        <v>47</v>
      </c>
      <c r="C2198" s="539"/>
      <c r="D2198" s="415" t="s">
        <v>2815</v>
      </c>
      <c r="E2198" s="72" t="s">
        <v>632</v>
      </c>
      <c r="F2198" s="300" t="s">
        <v>86</v>
      </c>
      <c r="G2198" s="72" t="s">
        <v>204</v>
      </c>
      <c r="H2198" s="482" t="s">
        <v>196</v>
      </c>
      <c r="I2198" s="537">
        <v>57.78</v>
      </c>
      <c r="J2198" s="526"/>
      <c r="K2198" s="333">
        <f t="shared" si="107"/>
        <v>200</v>
      </c>
      <c r="L2198" s="534">
        <v>200</v>
      </c>
      <c r="M2198" s="534"/>
      <c r="N2198" s="247" t="e">
        <f>IF(L2198="nio",0,IF(L2198&gt;0,L2198*I2198/P2198,0))*VLOOKUP(B2198,'2-Kosten per locatie'!$A$14:$C$31,3,FALSE)</f>
        <v>#DIV/0!</v>
      </c>
      <c r="O2198" s="247">
        <f>IF(M2198&gt;0,M2198*I2198/Q2198,0)*VLOOKUP(B2198,'2-Kosten per locatie'!$A$14:$C$31,3,FALSE)</f>
        <v>0</v>
      </c>
      <c r="P2198" s="334">
        <f>IF(L2198="nio",0,IF(L2198&gt;0,VLOOKUP(F2198,'3-Productie normen'!A:O,VLOOKUP(L2198,'3-Productie normen'!$B$38:$C$48,2,FALSE),FALSE)))*J2198</f>
        <v>0</v>
      </c>
      <c r="Q2198" s="334">
        <f t="shared" si="108"/>
        <v>0</v>
      </c>
      <c r="R2198" s="335" t="str">
        <f>VLOOKUP(F2198,'3-Productie normen'!A:P,16,FALSE)</f>
        <v>V</v>
      </c>
      <c r="S2198" s="335"/>
      <c r="U2198" s="336">
        <f t="shared" si="109"/>
        <v>11556</v>
      </c>
    </row>
    <row r="2199" spans="1:21" ht="14.1" customHeight="1">
      <c r="A2199" s="75">
        <v>2199</v>
      </c>
      <c r="B2199" s="72" t="s">
        <v>47</v>
      </c>
      <c r="C2199" s="539"/>
      <c r="D2199" s="415" t="s">
        <v>2816</v>
      </c>
      <c r="E2199" s="72" t="s">
        <v>2817</v>
      </c>
      <c r="F2199" s="300" t="s">
        <v>97</v>
      </c>
      <c r="G2199" s="72" t="s">
        <v>204</v>
      </c>
      <c r="H2199" s="482" t="s">
        <v>196</v>
      </c>
      <c r="I2199" s="537">
        <v>38.659999999999997</v>
      </c>
      <c r="J2199" s="526"/>
      <c r="K2199" s="333">
        <f t="shared" si="107"/>
        <v>200</v>
      </c>
      <c r="L2199" s="534">
        <v>200</v>
      </c>
      <c r="M2199" s="534"/>
      <c r="N2199" s="247" t="e">
        <f>IF(L2199="nio",0,IF(L2199&gt;0,L2199*I2199/P2199,0))*VLOOKUP(B2199,'2-Kosten per locatie'!$A$14:$C$31,3,FALSE)</f>
        <v>#DIV/0!</v>
      </c>
      <c r="O2199" s="247">
        <f>IF(M2199&gt;0,M2199*I2199/Q2199,0)*VLOOKUP(B2199,'2-Kosten per locatie'!$A$14:$C$31,3,FALSE)</f>
        <v>0</v>
      </c>
      <c r="P2199" s="334">
        <f>IF(L2199="nio",0,IF(L2199&gt;0,VLOOKUP(F2199,'3-Productie normen'!A:O,VLOOKUP(L2199,'3-Productie normen'!$B$38:$C$48,2,FALSE),FALSE)))*J2199</f>
        <v>0</v>
      </c>
      <c r="Q2199" s="334">
        <f t="shared" si="108"/>
        <v>0</v>
      </c>
      <c r="R2199" s="335" t="str">
        <f>VLOOKUP(F2199,'3-Productie normen'!A:P,16,FALSE)</f>
        <v>V</v>
      </c>
      <c r="S2199" s="335"/>
      <c r="U2199" s="336">
        <f t="shared" si="109"/>
        <v>7731.9999999999991</v>
      </c>
    </row>
    <row r="2200" spans="1:21" ht="14.1" customHeight="1">
      <c r="A2200" s="75">
        <v>2200</v>
      </c>
      <c r="B2200" s="72" t="s">
        <v>47</v>
      </c>
      <c r="C2200" s="539"/>
      <c r="D2200" s="415" t="s">
        <v>294</v>
      </c>
      <c r="E2200" s="72" t="s">
        <v>2814</v>
      </c>
      <c r="F2200" s="72" t="s">
        <v>89</v>
      </c>
      <c r="G2200" s="72" t="s">
        <v>204</v>
      </c>
      <c r="H2200" s="482" t="s">
        <v>196</v>
      </c>
      <c r="I2200" s="537">
        <v>46.83</v>
      </c>
      <c r="J2200" s="526"/>
      <c r="K2200" s="333">
        <f t="shared" si="107"/>
        <v>200</v>
      </c>
      <c r="L2200" s="534">
        <v>200</v>
      </c>
      <c r="M2200" s="534"/>
      <c r="N2200" s="247" t="e">
        <f>IF(L2200="nio",0,IF(L2200&gt;0,L2200*I2200/P2200,0))*VLOOKUP(B2200,'2-Kosten per locatie'!$A$14:$C$31,3,FALSE)</f>
        <v>#DIV/0!</v>
      </c>
      <c r="O2200" s="247">
        <f>IF(M2200&gt;0,M2200*I2200/Q2200,0)*VLOOKUP(B2200,'2-Kosten per locatie'!$A$14:$C$31,3,FALSE)</f>
        <v>0</v>
      </c>
      <c r="P2200" s="334">
        <f>IF(L2200="nio",0,IF(L2200&gt;0,VLOOKUP(F2200,'3-Productie normen'!A:O,VLOOKUP(L2200,'3-Productie normen'!$B$38:$C$48,2,FALSE),FALSE)))*J2200</f>
        <v>0</v>
      </c>
      <c r="Q2200" s="334">
        <f t="shared" si="108"/>
        <v>0</v>
      </c>
      <c r="R2200" s="335" t="str">
        <f>VLOOKUP(F2200,'3-Productie normen'!A:P,16,FALSE)</f>
        <v>L</v>
      </c>
      <c r="S2200" s="335"/>
      <c r="U2200" s="336">
        <f t="shared" si="109"/>
        <v>9366</v>
      </c>
    </row>
    <row r="2201" spans="1:21" ht="14.1" customHeight="1">
      <c r="A2201" s="75">
        <v>2201</v>
      </c>
      <c r="B2201" s="72" t="s">
        <v>47</v>
      </c>
      <c r="C2201" s="539"/>
      <c r="D2201" s="415" t="s">
        <v>295</v>
      </c>
      <c r="E2201" s="72" t="s">
        <v>2765</v>
      </c>
      <c r="F2201" s="72" t="s">
        <v>99</v>
      </c>
      <c r="G2201" s="72" t="s">
        <v>204</v>
      </c>
      <c r="H2201" s="482" t="s">
        <v>196</v>
      </c>
      <c r="I2201" s="537">
        <v>9.93</v>
      </c>
      <c r="J2201" s="526"/>
      <c r="K2201" s="333">
        <f t="shared" si="107"/>
        <v>200</v>
      </c>
      <c r="L2201" s="534">
        <v>200</v>
      </c>
      <c r="M2201" s="534"/>
      <c r="N2201" s="247" t="e">
        <f>IF(L2201="nio",0,IF(L2201&gt;0,L2201*I2201/P2201,0))*VLOOKUP(B2201,'2-Kosten per locatie'!$A$14:$C$31,3,FALSE)</f>
        <v>#DIV/0!</v>
      </c>
      <c r="O2201" s="247">
        <f>IF(M2201&gt;0,M2201*I2201/Q2201,0)*VLOOKUP(B2201,'2-Kosten per locatie'!$A$14:$C$31,3,FALSE)</f>
        <v>0</v>
      </c>
      <c r="P2201" s="334">
        <f>IF(L2201="nio",0,IF(L2201&gt;0,VLOOKUP(F2201,'3-Productie normen'!A:O,VLOOKUP(L2201,'3-Productie normen'!$B$38:$C$48,2,FALSE),FALSE)))*J2201</f>
        <v>0</v>
      </c>
      <c r="Q2201" s="334">
        <f t="shared" si="108"/>
        <v>0</v>
      </c>
      <c r="R2201" s="335" t="str">
        <f>VLOOKUP(F2201,'3-Productie normen'!A:P,16,FALSE)</f>
        <v>B</v>
      </c>
      <c r="S2201" s="335"/>
      <c r="U2201" s="336">
        <f t="shared" si="109"/>
        <v>1986</v>
      </c>
    </row>
    <row r="2202" spans="1:21" ht="14.1" customHeight="1">
      <c r="A2202" s="75">
        <v>2202</v>
      </c>
      <c r="B2202" s="72" t="s">
        <v>47</v>
      </c>
      <c r="C2202" s="539"/>
      <c r="D2202" s="415" t="s">
        <v>296</v>
      </c>
      <c r="E2202" s="72" t="s">
        <v>2791</v>
      </c>
      <c r="F2202" s="72" t="s">
        <v>99</v>
      </c>
      <c r="G2202" s="72" t="s">
        <v>204</v>
      </c>
      <c r="H2202" s="482" t="s">
        <v>196</v>
      </c>
      <c r="I2202" s="537">
        <v>12.7</v>
      </c>
      <c r="J2202" s="526"/>
      <c r="K2202" s="333">
        <f t="shared" si="107"/>
        <v>200</v>
      </c>
      <c r="L2202" s="534">
        <v>200</v>
      </c>
      <c r="M2202" s="534"/>
      <c r="N2202" s="247" t="e">
        <f>IF(L2202="nio",0,IF(L2202&gt;0,L2202*I2202/P2202,0))*VLOOKUP(B2202,'2-Kosten per locatie'!$A$14:$C$31,3,FALSE)</f>
        <v>#DIV/0!</v>
      </c>
      <c r="O2202" s="247">
        <f>IF(M2202&gt;0,M2202*I2202/Q2202,0)*VLOOKUP(B2202,'2-Kosten per locatie'!$A$14:$C$31,3,FALSE)</f>
        <v>0</v>
      </c>
      <c r="P2202" s="334">
        <f>IF(L2202="nio",0,IF(L2202&gt;0,VLOOKUP(F2202,'3-Productie normen'!A:O,VLOOKUP(L2202,'3-Productie normen'!$B$38:$C$48,2,FALSE),FALSE)))*J2202</f>
        <v>0</v>
      </c>
      <c r="Q2202" s="334">
        <f t="shared" si="108"/>
        <v>0</v>
      </c>
      <c r="R2202" s="335" t="str">
        <f>VLOOKUP(F2202,'3-Productie normen'!A:P,16,FALSE)</f>
        <v>B</v>
      </c>
      <c r="S2202" s="335"/>
      <c r="U2202" s="336">
        <f t="shared" si="109"/>
        <v>2540</v>
      </c>
    </row>
    <row r="2203" spans="1:21" ht="14.1" customHeight="1">
      <c r="A2203" s="75">
        <v>2203</v>
      </c>
      <c r="B2203" s="72" t="s">
        <v>47</v>
      </c>
      <c r="C2203" s="539"/>
      <c r="D2203" s="415" t="s">
        <v>297</v>
      </c>
      <c r="E2203" s="72" t="s">
        <v>2791</v>
      </c>
      <c r="F2203" s="72" t="s">
        <v>99</v>
      </c>
      <c r="G2203" s="72" t="s">
        <v>204</v>
      </c>
      <c r="H2203" s="482" t="s">
        <v>196</v>
      </c>
      <c r="I2203" s="537">
        <v>17.04</v>
      </c>
      <c r="J2203" s="526"/>
      <c r="K2203" s="333">
        <f t="shared" si="107"/>
        <v>200</v>
      </c>
      <c r="L2203" s="534">
        <v>200</v>
      </c>
      <c r="M2203" s="534"/>
      <c r="N2203" s="247" t="e">
        <f>IF(L2203="nio",0,IF(L2203&gt;0,L2203*I2203/P2203,0))*VLOOKUP(B2203,'2-Kosten per locatie'!$A$14:$C$31,3,FALSE)</f>
        <v>#DIV/0!</v>
      </c>
      <c r="O2203" s="247">
        <f>IF(M2203&gt;0,M2203*I2203/Q2203,0)*VLOOKUP(B2203,'2-Kosten per locatie'!$A$14:$C$31,3,FALSE)</f>
        <v>0</v>
      </c>
      <c r="P2203" s="334">
        <f>IF(L2203="nio",0,IF(L2203&gt;0,VLOOKUP(F2203,'3-Productie normen'!A:O,VLOOKUP(L2203,'3-Productie normen'!$B$38:$C$48,2,FALSE),FALSE)))*J2203</f>
        <v>0</v>
      </c>
      <c r="Q2203" s="334">
        <f t="shared" si="108"/>
        <v>0</v>
      </c>
      <c r="R2203" s="335" t="str">
        <f>VLOOKUP(F2203,'3-Productie normen'!A:P,16,FALSE)</f>
        <v>B</v>
      </c>
      <c r="S2203" s="335"/>
      <c r="U2203" s="336">
        <f t="shared" si="109"/>
        <v>3408</v>
      </c>
    </row>
    <row r="2204" spans="1:21" ht="14.1" customHeight="1">
      <c r="A2204" s="75">
        <v>2204</v>
      </c>
      <c r="B2204" s="72" t="s">
        <v>47</v>
      </c>
      <c r="C2204" s="539"/>
      <c r="D2204" s="415" t="s">
        <v>2818</v>
      </c>
      <c r="E2204" s="72" t="s">
        <v>2763</v>
      </c>
      <c r="F2204" s="72" t="s">
        <v>99</v>
      </c>
      <c r="G2204" s="72" t="s">
        <v>204</v>
      </c>
      <c r="H2204" s="482" t="s">
        <v>196</v>
      </c>
      <c r="I2204" s="537">
        <v>11.86</v>
      </c>
      <c r="J2204" s="526"/>
      <c r="K2204" s="333">
        <f t="shared" si="107"/>
        <v>200</v>
      </c>
      <c r="L2204" s="534">
        <v>200</v>
      </c>
      <c r="M2204" s="534"/>
      <c r="N2204" s="247" t="e">
        <f>IF(L2204="nio",0,IF(L2204&gt;0,L2204*I2204/P2204,0))*VLOOKUP(B2204,'2-Kosten per locatie'!$A$14:$C$31,3,FALSE)</f>
        <v>#DIV/0!</v>
      </c>
      <c r="O2204" s="247">
        <f>IF(M2204&gt;0,M2204*I2204/Q2204,0)*VLOOKUP(B2204,'2-Kosten per locatie'!$A$14:$C$31,3,FALSE)</f>
        <v>0</v>
      </c>
      <c r="P2204" s="334">
        <f>IF(L2204="nio",0,IF(L2204&gt;0,VLOOKUP(F2204,'3-Productie normen'!A:O,VLOOKUP(L2204,'3-Productie normen'!$B$38:$C$48,2,FALSE),FALSE)))*J2204</f>
        <v>0</v>
      </c>
      <c r="Q2204" s="334">
        <f t="shared" si="108"/>
        <v>0</v>
      </c>
      <c r="R2204" s="335" t="str">
        <f>VLOOKUP(F2204,'3-Productie normen'!A:P,16,FALSE)</f>
        <v>B</v>
      </c>
      <c r="S2204" s="335"/>
      <c r="U2204" s="336">
        <f t="shared" si="109"/>
        <v>2372</v>
      </c>
    </row>
    <row r="2205" spans="1:21" ht="14.1" customHeight="1">
      <c r="A2205" s="75">
        <v>2205</v>
      </c>
      <c r="B2205" s="72" t="s">
        <v>47</v>
      </c>
      <c r="C2205" s="539"/>
      <c r="D2205" s="415" t="s">
        <v>300</v>
      </c>
      <c r="E2205" s="72" t="s">
        <v>2819</v>
      </c>
      <c r="F2205" s="72" t="s">
        <v>89</v>
      </c>
      <c r="G2205" s="72" t="s">
        <v>204</v>
      </c>
      <c r="H2205" s="482" t="s">
        <v>196</v>
      </c>
      <c r="I2205" s="537">
        <v>64.849999999999994</v>
      </c>
      <c r="J2205" s="526"/>
      <c r="K2205" s="333">
        <f t="shared" si="107"/>
        <v>200</v>
      </c>
      <c r="L2205" s="534">
        <v>200</v>
      </c>
      <c r="M2205" s="534"/>
      <c r="N2205" s="247" t="e">
        <f>IF(L2205="nio",0,IF(L2205&gt;0,L2205*I2205/P2205,0))*VLOOKUP(B2205,'2-Kosten per locatie'!$A$14:$C$31,3,FALSE)</f>
        <v>#DIV/0!</v>
      </c>
      <c r="O2205" s="247">
        <f>IF(M2205&gt;0,M2205*I2205/Q2205,0)*VLOOKUP(B2205,'2-Kosten per locatie'!$A$14:$C$31,3,FALSE)</f>
        <v>0</v>
      </c>
      <c r="P2205" s="334">
        <f>IF(L2205="nio",0,IF(L2205&gt;0,VLOOKUP(F2205,'3-Productie normen'!A:O,VLOOKUP(L2205,'3-Productie normen'!$B$38:$C$48,2,FALSE),FALSE)))*J2205</f>
        <v>0</v>
      </c>
      <c r="Q2205" s="334">
        <f t="shared" si="108"/>
        <v>0</v>
      </c>
      <c r="R2205" s="335" t="str">
        <f>VLOOKUP(F2205,'3-Productie normen'!A:P,16,FALSE)</f>
        <v>L</v>
      </c>
      <c r="S2205" s="335"/>
      <c r="U2205" s="336">
        <f t="shared" si="109"/>
        <v>12969.999999999998</v>
      </c>
    </row>
    <row r="2206" spans="1:21" ht="14.1" customHeight="1">
      <c r="A2206" s="75">
        <v>2206</v>
      </c>
      <c r="B2206" s="72" t="s">
        <v>47</v>
      </c>
      <c r="C2206" s="539"/>
      <c r="D2206" s="415" t="s">
        <v>2820</v>
      </c>
      <c r="E2206" s="72" t="s">
        <v>632</v>
      </c>
      <c r="F2206" s="300" t="s">
        <v>86</v>
      </c>
      <c r="G2206" s="72" t="s">
        <v>204</v>
      </c>
      <c r="H2206" s="482" t="s">
        <v>196</v>
      </c>
      <c r="I2206" s="537">
        <v>15</v>
      </c>
      <c r="J2206" s="526"/>
      <c r="K2206" s="333">
        <f t="shared" si="107"/>
        <v>200</v>
      </c>
      <c r="L2206" s="534">
        <v>200</v>
      </c>
      <c r="M2206" s="534"/>
      <c r="N2206" s="247" t="e">
        <f>IF(L2206="nio",0,IF(L2206&gt;0,L2206*I2206/P2206,0))*VLOOKUP(B2206,'2-Kosten per locatie'!$A$14:$C$31,3,FALSE)</f>
        <v>#DIV/0!</v>
      </c>
      <c r="O2206" s="247">
        <f>IF(M2206&gt;0,M2206*I2206/Q2206,0)*VLOOKUP(B2206,'2-Kosten per locatie'!$A$14:$C$31,3,FALSE)</f>
        <v>0</v>
      </c>
      <c r="P2206" s="334">
        <f>IF(L2206="nio",0,IF(L2206&gt;0,VLOOKUP(F2206,'3-Productie normen'!A:O,VLOOKUP(L2206,'3-Productie normen'!$B$38:$C$48,2,FALSE),FALSE)))*J2206</f>
        <v>0</v>
      </c>
      <c r="Q2206" s="334">
        <f t="shared" si="108"/>
        <v>0</v>
      </c>
      <c r="R2206" s="335" t="str">
        <f>VLOOKUP(F2206,'3-Productie normen'!A:P,16,FALSE)</f>
        <v>V</v>
      </c>
      <c r="S2206" s="335"/>
      <c r="U2206" s="336">
        <f t="shared" si="109"/>
        <v>3000</v>
      </c>
    </row>
    <row r="2207" spans="1:21" ht="14.1" customHeight="1">
      <c r="A2207" s="75">
        <v>2207</v>
      </c>
      <c r="B2207" s="72" t="s">
        <v>47</v>
      </c>
      <c r="C2207" s="539"/>
      <c r="D2207" s="415" t="s">
        <v>2821</v>
      </c>
      <c r="E2207" s="72" t="s">
        <v>2786</v>
      </c>
      <c r="F2207" s="300" t="s">
        <v>97</v>
      </c>
      <c r="G2207" s="72" t="s">
        <v>204</v>
      </c>
      <c r="H2207" s="482" t="s">
        <v>196</v>
      </c>
      <c r="I2207" s="537">
        <v>23.39</v>
      </c>
      <c r="J2207" s="526"/>
      <c r="K2207" s="333">
        <f t="shared" si="107"/>
        <v>200</v>
      </c>
      <c r="L2207" s="534">
        <v>200</v>
      </c>
      <c r="M2207" s="534"/>
      <c r="N2207" s="247" t="e">
        <f>IF(L2207="nio",0,IF(L2207&gt;0,L2207*I2207/P2207,0))*VLOOKUP(B2207,'2-Kosten per locatie'!$A$14:$C$31,3,FALSE)</f>
        <v>#DIV/0!</v>
      </c>
      <c r="O2207" s="247">
        <f>IF(M2207&gt;0,M2207*I2207/Q2207,0)*VLOOKUP(B2207,'2-Kosten per locatie'!$A$14:$C$31,3,FALSE)</f>
        <v>0</v>
      </c>
      <c r="P2207" s="334">
        <f>IF(L2207="nio",0,IF(L2207&gt;0,VLOOKUP(F2207,'3-Productie normen'!A:O,VLOOKUP(L2207,'3-Productie normen'!$B$38:$C$48,2,FALSE),FALSE)))*J2207</f>
        <v>0</v>
      </c>
      <c r="Q2207" s="334">
        <f t="shared" si="108"/>
        <v>0</v>
      </c>
      <c r="R2207" s="335" t="str">
        <f>VLOOKUP(F2207,'3-Productie normen'!A:P,16,FALSE)</f>
        <v>V</v>
      </c>
      <c r="S2207" s="335"/>
      <c r="U2207" s="336">
        <f t="shared" si="109"/>
        <v>4678</v>
      </c>
    </row>
    <row r="2208" spans="1:21" ht="14.1" customHeight="1">
      <c r="A2208" s="75">
        <v>2208</v>
      </c>
      <c r="B2208" s="72" t="s">
        <v>47</v>
      </c>
      <c r="C2208" s="539"/>
      <c r="D2208" s="415" t="s">
        <v>2822</v>
      </c>
      <c r="E2208" s="72" t="s">
        <v>2798</v>
      </c>
      <c r="F2208" s="300" t="s">
        <v>100</v>
      </c>
      <c r="G2208" s="72" t="s">
        <v>204</v>
      </c>
      <c r="H2208" s="482" t="s">
        <v>196</v>
      </c>
      <c r="I2208" s="537">
        <v>19.66</v>
      </c>
      <c r="J2208" s="526"/>
      <c r="K2208" s="333">
        <f t="shared" si="107"/>
        <v>0</v>
      </c>
      <c r="L2208" s="534" t="s">
        <v>147</v>
      </c>
      <c r="M2208" s="534"/>
      <c r="N2208" s="247">
        <f>IF(L2208="nio",0,IF(L2208&gt;0,L2208*I2208/P2208,0))*VLOOKUP(B2208,'2-Kosten per locatie'!$A$14:$C$31,3,FALSE)</f>
        <v>0</v>
      </c>
      <c r="O2208" s="247">
        <f>IF(M2208&gt;0,M2208*I2208/Q2208,0)*VLOOKUP(B2208,'2-Kosten per locatie'!$A$14:$C$31,3,FALSE)</f>
        <v>0</v>
      </c>
      <c r="P2208" s="334">
        <f>IF(L2208="nio",0,IF(L2208&gt;0,VLOOKUP(F2208,'3-Productie normen'!A:O,VLOOKUP(L2208,'3-Productie normen'!$B$38:$C$48,2,FALSE),FALSE)))*J2208</f>
        <v>0</v>
      </c>
      <c r="Q2208" s="334">
        <f t="shared" si="108"/>
        <v>0</v>
      </c>
      <c r="R2208" s="335" t="str">
        <f>VLOOKUP(F2208,'3-Productie normen'!A:P,16,FALSE)</f>
        <v>nvt</v>
      </c>
      <c r="S2208" s="335"/>
      <c r="U2208" s="336">
        <f t="shared" si="109"/>
        <v>0</v>
      </c>
    </row>
    <row r="2209" spans="1:21" ht="14.1" customHeight="1">
      <c r="A2209" s="75">
        <v>2209</v>
      </c>
      <c r="B2209" s="72" t="s">
        <v>47</v>
      </c>
      <c r="C2209" s="539"/>
      <c r="D2209" s="415" t="s">
        <v>2823</v>
      </c>
      <c r="E2209" s="72" t="s">
        <v>2798</v>
      </c>
      <c r="F2209" s="300" t="s">
        <v>100</v>
      </c>
      <c r="G2209" s="72" t="s">
        <v>204</v>
      </c>
      <c r="H2209" s="482" t="s">
        <v>196</v>
      </c>
      <c r="I2209" s="537"/>
      <c r="J2209" s="526"/>
      <c r="K2209" s="333">
        <f t="shared" si="107"/>
        <v>0</v>
      </c>
      <c r="L2209" s="534" t="s">
        <v>147</v>
      </c>
      <c r="M2209" s="534"/>
      <c r="N2209" s="247">
        <f>IF(L2209="nio",0,IF(L2209&gt;0,L2209*I2209/P2209,0))*VLOOKUP(B2209,'2-Kosten per locatie'!$A$14:$C$31,3,FALSE)</f>
        <v>0</v>
      </c>
      <c r="O2209" s="247">
        <f>IF(M2209&gt;0,M2209*I2209/Q2209,0)*VLOOKUP(B2209,'2-Kosten per locatie'!$A$14:$C$31,3,FALSE)</f>
        <v>0</v>
      </c>
      <c r="P2209" s="334">
        <f>IF(L2209="nio",0,IF(L2209&gt;0,VLOOKUP(F2209,'3-Productie normen'!A:O,VLOOKUP(L2209,'3-Productie normen'!$B$38:$C$48,2,FALSE),FALSE)))*J2209</f>
        <v>0</v>
      </c>
      <c r="Q2209" s="334">
        <f t="shared" si="108"/>
        <v>0</v>
      </c>
      <c r="R2209" s="335" t="str">
        <f>VLOOKUP(F2209,'3-Productie normen'!A:P,16,FALSE)</f>
        <v>nvt</v>
      </c>
      <c r="S2209" s="335"/>
      <c r="U2209" s="336">
        <f t="shared" si="109"/>
        <v>0</v>
      </c>
    </row>
    <row r="2210" spans="1:21" ht="14.1" customHeight="1">
      <c r="A2210" s="75">
        <v>2210</v>
      </c>
      <c r="B2210" s="72" t="s">
        <v>47</v>
      </c>
      <c r="C2210" s="539"/>
      <c r="D2210" s="415" t="s">
        <v>2824</v>
      </c>
      <c r="E2210" s="72" t="s">
        <v>2738</v>
      </c>
      <c r="F2210" s="300" t="s">
        <v>95</v>
      </c>
      <c r="G2210" s="72" t="s">
        <v>186</v>
      </c>
      <c r="H2210" s="482" t="s">
        <v>187</v>
      </c>
      <c r="I2210" s="537">
        <v>14.97</v>
      </c>
      <c r="J2210" s="526"/>
      <c r="K2210" s="333">
        <f t="shared" si="107"/>
        <v>200</v>
      </c>
      <c r="L2210" s="534">
        <v>200</v>
      </c>
      <c r="M2210" s="534"/>
      <c r="N2210" s="247" t="e">
        <f>IF(L2210="nio",0,IF(L2210&gt;0,L2210*I2210/P2210,0))*VLOOKUP(B2210,'2-Kosten per locatie'!$A$14:$C$31,3,FALSE)</f>
        <v>#DIV/0!</v>
      </c>
      <c r="O2210" s="247">
        <f>IF(M2210&gt;0,M2210*I2210/Q2210,0)*VLOOKUP(B2210,'2-Kosten per locatie'!$A$14:$C$31,3,FALSE)</f>
        <v>0</v>
      </c>
      <c r="P2210" s="334">
        <f>IF(L2210="nio",0,IF(L2210&gt;0,VLOOKUP(F2210,'3-Productie normen'!A:O,VLOOKUP(L2210,'3-Productie normen'!$B$38:$C$48,2,FALSE),FALSE)))*J2210</f>
        <v>0</v>
      </c>
      <c r="Q2210" s="334">
        <f t="shared" si="108"/>
        <v>0</v>
      </c>
      <c r="R2210" s="335" t="str">
        <f>VLOOKUP(F2210,'3-Productie normen'!A:P,16,FALSE)</f>
        <v>S</v>
      </c>
      <c r="S2210" s="335"/>
      <c r="U2210" s="336">
        <f t="shared" si="109"/>
        <v>2994</v>
      </c>
    </row>
    <row r="2211" spans="1:21" ht="14.1" customHeight="1">
      <c r="A2211" s="75">
        <v>2211</v>
      </c>
      <c r="B2211" s="72" t="s">
        <v>47</v>
      </c>
      <c r="C2211" s="539"/>
      <c r="D2211" s="415" t="s">
        <v>2825</v>
      </c>
      <c r="E2211" s="72" t="s">
        <v>2218</v>
      </c>
      <c r="F2211" s="300" t="s">
        <v>95</v>
      </c>
      <c r="G2211" s="72" t="s">
        <v>186</v>
      </c>
      <c r="H2211" s="482" t="s">
        <v>187</v>
      </c>
      <c r="I2211" s="537">
        <v>4.3499999999999996</v>
      </c>
      <c r="J2211" s="526"/>
      <c r="K2211" s="333">
        <f t="shared" si="107"/>
        <v>200</v>
      </c>
      <c r="L2211" s="534">
        <v>200</v>
      </c>
      <c r="M2211" s="534"/>
      <c r="N2211" s="247" t="e">
        <f>IF(L2211="nio",0,IF(L2211&gt;0,L2211*I2211/P2211,0))*VLOOKUP(B2211,'2-Kosten per locatie'!$A$14:$C$31,3,FALSE)</f>
        <v>#DIV/0!</v>
      </c>
      <c r="O2211" s="247">
        <f>IF(M2211&gt;0,M2211*I2211/Q2211,0)*VLOOKUP(B2211,'2-Kosten per locatie'!$A$14:$C$31,3,FALSE)</f>
        <v>0</v>
      </c>
      <c r="P2211" s="334">
        <f>IF(L2211="nio",0,IF(L2211&gt;0,VLOOKUP(F2211,'3-Productie normen'!A:O,VLOOKUP(L2211,'3-Productie normen'!$B$38:$C$48,2,FALSE),FALSE)))*J2211</f>
        <v>0</v>
      </c>
      <c r="Q2211" s="334">
        <f t="shared" si="108"/>
        <v>0</v>
      </c>
      <c r="R2211" s="335" t="str">
        <f>VLOOKUP(F2211,'3-Productie normen'!A:P,16,FALSE)</f>
        <v>S</v>
      </c>
      <c r="S2211" s="335"/>
      <c r="U2211" s="336">
        <f t="shared" si="109"/>
        <v>869.99999999999989</v>
      </c>
    </row>
    <row r="2212" spans="1:21" ht="14.1" customHeight="1">
      <c r="A2212" s="75">
        <v>2212</v>
      </c>
      <c r="B2212" s="72" t="s">
        <v>47</v>
      </c>
      <c r="C2212" s="539"/>
      <c r="D2212" s="415" t="s">
        <v>2826</v>
      </c>
      <c r="E2212" s="72" t="s">
        <v>1970</v>
      </c>
      <c r="F2212" s="300" t="s">
        <v>100</v>
      </c>
      <c r="G2212" s="72" t="s">
        <v>186</v>
      </c>
      <c r="H2212" s="482" t="s">
        <v>196</v>
      </c>
      <c r="I2212" s="537">
        <v>3.14</v>
      </c>
      <c r="J2212" s="526"/>
      <c r="K2212" s="333">
        <f t="shared" si="107"/>
        <v>0</v>
      </c>
      <c r="L2212" s="534" t="s">
        <v>147</v>
      </c>
      <c r="M2212" s="534"/>
      <c r="N2212" s="247">
        <f>IF(L2212="nio",0,IF(L2212&gt;0,L2212*I2212/P2212,0))*VLOOKUP(B2212,'2-Kosten per locatie'!$A$14:$C$31,3,FALSE)</f>
        <v>0</v>
      </c>
      <c r="O2212" s="247">
        <f>IF(M2212&gt;0,M2212*I2212/Q2212,0)*VLOOKUP(B2212,'2-Kosten per locatie'!$A$14:$C$31,3,FALSE)</f>
        <v>0</v>
      </c>
      <c r="P2212" s="334">
        <f>IF(L2212="nio",0,IF(L2212&gt;0,VLOOKUP(F2212,'3-Productie normen'!A:O,VLOOKUP(L2212,'3-Productie normen'!$B$38:$C$48,2,FALSE),FALSE)))*J2212</f>
        <v>0</v>
      </c>
      <c r="Q2212" s="334">
        <f t="shared" si="108"/>
        <v>0</v>
      </c>
      <c r="R2212" s="335" t="str">
        <f>VLOOKUP(F2212,'3-Productie normen'!A:P,16,FALSE)</f>
        <v>nvt</v>
      </c>
      <c r="S2212" s="335"/>
      <c r="U2212" s="336">
        <f t="shared" si="109"/>
        <v>0</v>
      </c>
    </row>
    <row r="2213" spans="1:21" ht="14.1" customHeight="1">
      <c r="A2213" s="75">
        <v>2213</v>
      </c>
      <c r="B2213" s="72" t="s">
        <v>47</v>
      </c>
      <c r="C2213" s="539"/>
      <c r="D2213" s="415" t="s">
        <v>2827</v>
      </c>
      <c r="E2213" s="72" t="s">
        <v>2740</v>
      </c>
      <c r="F2213" s="300" t="s">
        <v>95</v>
      </c>
      <c r="G2213" s="72" t="s">
        <v>186</v>
      </c>
      <c r="H2213" s="482" t="s">
        <v>187</v>
      </c>
      <c r="I2213" s="537">
        <v>25.86</v>
      </c>
      <c r="J2213" s="526"/>
      <c r="K2213" s="333">
        <f t="shared" si="107"/>
        <v>200</v>
      </c>
      <c r="L2213" s="534">
        <v>200</v>
      </c>
      <c r="M2213" s="534"/>
      <c r="N2213" s="247" t="e">
        <f>IF(L2213="nio",0,IF(L2213&gt;0,L2213*I2213/P2213,0))*VLOOKUP(B2213,'2-Kosten per locatie'!$A$14:$C$31,3,FALSE)</f>
        <v>#DIV/0!</v>
      </c>
      <c r="O2213" s="247">
        <f>IF(M2213&gt;0,M2213*I2213/Q2213,0)*VLOOKUP(B2213,'2-Kosten per locatie'!$A$14:$C$31,3,FALSE)</f>
        <v>0</v>
      </c>
      <c r="P2213" s="334">
        <f>IF(L2213="nio",0,IF(L2213&gt;0,VLOOKUP(F2213,'3-Productie normen'!A:O,VLOOKUP(L2213,'3-Productie normen'!$B$38:$C$48,2,FALSE),FALSE)))*J2213</f>
        <v>0</v>
      </c>
      <c r="Q2213" s="334">
        <f t="shared" si="108"/>
        <v>0</v>
      </c>
      <c r="R2213" s="335" t="str">
        <f>VLOOKUP(F2213,'3-Productie normen'!A:P,16,FALSE)</f>
        <v>S</v>
      </c>
      <c r="S2213" s="335"/>
      <c r="U2213" s="336">
        <f t="shared" si="109"/>
        <v>5172</v>
      </c>
    </row>
    <row r="2214" spans="1:21" ht="14.1" customHeight="1">
      <c r="A2214" s="75">
        <v>2214</v>
      </c>
      <c r="B2214" s="72" t="s">
        <v>47</v>
      </c>
      <c r="C2214" s="539"/>
      <c r="D2214" s="415" t="s">
        <v>1012</v>
      </c>
      <c r="E2214" s="72" t="s">
        <v>2789</v>
      </c>
      <c r="F2214" s="72" t="s">
        <v>78</v>
      </c>
      <c r="G2214" s="72" t="s">
        <v>186</v>
      </c>
      <c r="H2214" s="482" t="s">
        <v>196</v>
      </c>
      <c r="I2214" s="537">
        <v>106.92</v>
      </c>
      <c r="J2214" s="526"/>
      <c r="K2214" s="333">
        <f t="shared" si="107"/>
        <v>200</v>
      </c>
      <c r="L2214" s="534">
        <v>200</v>
      </c>
      <c r="M2214" s="534"/>
      <c r="N2214" s="247" t="e">
        <f>IF(L2214="nio",0,IF(L2214&gt;0,L2214*I2214/P2214,0))*VLOOKUP(B2214,'2-Kosten per locatie'!$A$14:$C$31,3,FALSE)</f>
        <v>#DIV/0!</v>
      </c>
      <c r="O2214" s="247">
        <f>IF(M2214&gt;0,M2214*I2214/Q2214,0)*VLOOKUP(B2214,'2-Kosten per locatie'!$A$14:$C$31,3,FALSE)</f>
        <v>0</v>
      </c>
      <c r="P2214" s="334">
        <f>IF(L2214="nio",0,IF(L2214&gt;0,VLOOKUP(F2214,'3-Productie normen'!A:O,VLOOKUP(L2214,'3-Productie normen'!$B$38:$C$48,2,FALSE),FALSE)))*J2214</f>
        <v>0</v>
      </c>
      <c r="Q2214" s="334">
        <f t="shared" si="108"/>
        <v>0</v>
      </c>
      <c r="R2214" s="335" t="str">
        <f>VLOOKUP(F2214,'3-Productie normen'!A:P,16,FALSE)</f>
        <v>V</v>
      </c>
      <c r="S2214" s="335"/>
      <c r="U2214" s="336">
        <f t="shared" si="109"/>
        <v>21384</v>
      </c>
    </row>
    <row r="2215" spans="1:21" ht="14.1" customHeight="1">
      <c r="A2215" s="75">
        <v>2215</v>
      </c>
      <c r="B2215" s="72" t="s">
        <v>47</v>
      </c>
      <c r="C2215" s="539"/>
      <c r="D2215" s="415" t="s">
        <v>2828</v>
      </c>
      <c r="E2215" s="72" t="s">
        <v>2737</v>
      </c>
      <c r="F2215" s="300" t="s">
        <v>97</v>
      </c>
      <c r="G2215" s="72" t="s">
        <v>204</v>
      </c>
      <c r="H2215" s="482" t="s">
        <v>196</v>
      </c>
      <c r="I2215" s="537">
        <v>33.15</v>
      </c>
      <c r="J2215" s="526"/>
      <c r="K2215" s="333">
        <f t="shared" si="107"/>
        <v>200</v>
      </c>
      <c r="L2215" s="534">
        <v>200</v>
      </c>
      <c r="M2215" s="534"/>
      <c r="N2215" s="247" t="e">
        <f>IF(L2215="nio",0,IF(L2215&gt;0,L2215*I2215/P2215,0))*VLOOKUP(B2215,'2-Kosten per locatie'!$A$14:$C$31,3,FALSE)</f>
        <v>#DIV/0!</v>
      </c>
      <c r="O2215" s="247">
        <f>IF(M2215&gt;0,M2215*I2215/Q2215,0)*VLOOKUP(B2215,'2-Kosten per locatie'!$A$14:$C$31,3,FALSE)</f>
        <v>0</v>
      </c>
      <c r="P2215" s="334">
        <f>IF(L2215="nio",0,IF(L2215&gt;0,VLOOKUP(F2215,'3-Productie normen'!A:O,VLOOKUP(L2215,'3-Productie normen'!$B$38:$C$48,2,FALSE),FALSE)))*J2215</f>
        <v>0</v>
      </c>
      <c r="Q2215" s="334">
        <f t="shared" si="108"/>
        <v>0</v>
      </c>
      <c r="R2215" s="335" t="str">
        <f>VLOOKUP(F2215,'3-Productie normen'!A:P,16,FALSE)</f>
        <v>V</v>
      </c>
      <c r="S2215" s="335"/>
      <c r="U2215" s="336">
        <f t="shared" si="109"/>
        <v>6630</v>
      </c>
    </row>
    <row r="2216" spans="1:21" ht="14.1" customHeight="1">
      <c r="A2216" s="75">
        <v>2216</v>
      </c>
      <c r="B2216" s="72" t="s">
        <v>47</v>
      </c>
      <c r="C2216" s="539"/>
      <c r="D2216" s="415" t="s">
        <v>1018</v>
      </c>
      <c r="E2216" s="72" t="s">
        <v>2829</v>
      </c>
      <c r="F2216" s="536" t="s">
        <v>93</v>
      </c>
      <c r="G2216" s="72" t="s">
        <v>240</v>
      </c>
      <c r="H2216" s="482" t="s">
        <v>196</v>
      </c>
      <c r="I2216" s="537">
        <v>161.31</v>
      </c>
      <c r="J2216" s="526"/>
      <c r="K2216" s="333">
        <f t="shared" si="107"/>
        <v>200</v>
      </c>
      <c r="L2216" s="534">
        <v>200</v>
      </c>
      <c r="M2216" s="534"/>
      <c r="N2216" s="247" t="e">
        <f>IF(L2216="nio",0,IF(L2216&gt;0,L2216*I2216/P2216,0))*VLOOKUP(B2216,'2-Kosten per locatie'!$A$14:$C$31,3,FALSE)</f>
        <v>#DIV/0!</v>
      </c>
      <c r="O2216" s="247">
        <f>IF(M2216&gt;0,M2216*I2216/Q2216,0)*VLOOKUP(B2216,'2-Kosten per locatie'!$A$14:$C$31,3,FALSE)</f>
        <v>0</v>
      </c>
      <c r="P2216" s="334">
        <f>IF(L2216="nio",0,IF(L2216&gt;0,VLOOKUP(F2216,'3-Productie normen'!A:O,VLOOKUP(L2216,'3-Productie normen'!$B$38:$C$48,2,FALSE),FALSE)))*J2216</f>
        <v>0</v>
      </c>
      <c r="Q2216" s="334">
        <f t="shared" si="108"/>
        <v>0</v>
      </c>
      <c r="R2216" s="335" t="str">
        <f>VLOOKUP(F2216,'3-Productie normen'!A:P,16,FALSE)</f>
        <v>L</v>
      </c>
      <c r="S2216" s="335"/>
      <c r="U2216" s="336">
        <f t="shared" si="109"/>
        <v>32262</v>
      </c>
    </row>
    <row r="2217" spans="1:21" ht="14.1" customHeight="1">
      <c r="A2217" s="75">
        <v>2217</v>
      </c>
      <c r="B2217" s="72" t="s">
        <v>47</v>
      </c>
      <c r="C2217" s="539"/>
      <c r="D2217" s="415" t="s">
        <v>1019</v>
      </c>
      <c r="E2217" s="72" t="s">
        <v>2830</v>
      </c>
      <c r="F2217" s="536" t="s">
        <v>93</v>
      </c>
      <c r="G2217" s="72" t="s">
        <v>240</v>
      </c>
      <c r="H2217" s="482" t="s">
        <v>196</v>
      </c>
      <c r="I2217" s="537">
        <v>42.51</v>
      </c>
      <c r="J2217" s="526"/>
      <c r="K2217" s="333">
        <f t="shared" si="107"/>
        <v>200</v>
      </c>
      <c r="L2217" s="534">
        <v>200</v>
      </c>
      <c r="M2217" s="534"/>
      <c r="N2217" s="247" t="e">
        <f>IF(L2217="nio",0,IF(L2217&gt;0,L2217*I2217/P2217,0))*VLOOKUP(B2217,'2-Kosten per locatie'!$A$14:$C$31,3,FALSE)</f>
        <v>#DIV/0!</v>
      </c>
      <c r="O2217" s="247">
        <f>IF(M2217&gt;0,M2217*I2217/Q2217,0)*VLOOKUP(B2217,'2-Kosten per locatie'!$A$14:$C$31,3,FALSE)</f>
        <v>0</v>
      </c>
      <c r="P2217" s="334">
        <f>IF(L2217="nio",0,IF(L2217&gt;0,VLOOKUP(F2217,'3-Productie normen'!A:O,VLOOKUP(L2217,'3-Productie normen'!$B$38:$C$48,2,FALSE),FALSE)))*J2217</f>
        <v>0</v>
      </c>
      <c r="Q2217" s="334">
        <f t="shared" si="108"/>
        <v>0</v>
      </c>
      <c r="R2217" s="335" t="str">
        <f>VLOOKUP(F2217,'3-Productie normen'!A:P,16,FALSE)</f>
        <v>L</v>
      </c>
      <c r="S2217" s="335"/>
      <c r="U2217" s="336">
        <f t="shared" si="109"/>
        <v>8502</v>
      </c>
    </row>
    <row r="2218" spans="1:21" ht="14.1" customHeight="1">
      <c r="A2218" s="75">
        <v>2218</v>
      </c>
      <c r="B2218" s="72" t="s">
        <v>47</v>
      </c>
      <c r="C2218" s="539"/>
      <c r="D2218" s="415" t="s">
        <v>2831</v>
      </c>
      <c r="E2218" s="72" t="s">
        <v>632</v>
      </c>
      <c r="F2218" s="300" t="s">
        <v>86</v>
      </c>
      <c r="G2218" s="72" t="s">
        <v>186</v>
      </c>
      <c r="H2218" s="482" t="s">
        <v>196</v>
      </c>
      <c r="I2218" s="537">
        <v>48.52</v>
      </c>
      <c r="J2218" s="526"/>
      <c r="K2218" s="333">
        <f t="shared" si="107"/>
        <v>200</v>
      </c>
      <c r="L2218" s="534">
        <v>200</v>
      </c>
      <c r="M2218" s="534"/>
      <c r="N2218" s="247" t="e">
        <f>IF(L2218="nio",0,IF(L2218&gt;0,L2218*I2218/P2218,0))*VLOOKUP(B2218,'2-Kosten per locatie'!$A$14:$C$31,3,FALSE)</f>
        <v>#DIV/0!</v>
      </c>
      <c r="O2218" s="247">
        <f>IF(M2218&gt;0,M2218*I2218/Q2218,0)*VLOOKUP(B2218,'2-Kosten per locatie'!$A$14:$C$31,3,FALSE)</f>
        <v>0</v>
      </c>
      <c r="P2218" s="334">
        <f>IF(L2218="nio",0,IF(L2218&gt;0,VLOOKUP(F2218,'3-Productie normen'!A:O,VLOOKUP(L2218,'3-Productie normen'!$B$38:$C$48,2,FALSE),FALSE)))*J2218</f>
        <v>0</v>
      </c>
      <c r="Q2218" s="334">
        <f t="shared" si="108"/>
        <v>0</v>
      </c>
      <c r="R2218" s="335" t="str">
        <f>VLOOKUP(F2218,'3-Productie normen'!A:P,16,FALSE)</f>
        <v>V</v>
      </c>
      <c r="S2218" s="335"/>
      <c r="U2218" s="336">
        <f t="shared" si="109"/>
        <v>9704</v>
      </c>
    </row>
    <row r="2219" spans="1:21" ht="14.1" customHeight="1">
      <c r="A2219" s="75">
        <v>2219</v>
      </c>
      <c r="B2219" s="72" t="s">
        <v>47</v>
      </c>
      <c r="C2219" s="539"/>
      <c r="D2219" s="415" t="s">
        <v>2832</v>
      </c>
      <c r="E2219" s="72" t="s">
        <v>2747</v>
      </c>
      <c r="F2219" s="300" t="s">
        <v>97</v>
      </c>
      <c r="G2219" s="72" t="s">
        <v>382</v>
      </c>
      <c r="H2219" s="482" t="s">
        <v>382</v>
      </c>
      <c r="I2219" s="537">
        <v>10.8</v>
      </c>
      <c r="J2219" s="526"/>
      <c r="K2219" s="333">
        <f t="shared" si="107"/>
        <v>200</v>
      </c>
      <c r="L2219" s="534">
        <v>200</v>
      </c>
      <c r="M2219" s="534"/>
      <c r="N2219" s="247" t="e">
        <f>IF(L2219="nio",0,IF(L2219&gt;0,L2219*I2219/P2219,0))*VLOOKUP(B2219,'2-Kosten per locatie'!$A$14:$C$31,3,FALSE)</f>
        <v>#DIV/0!</v>
      </c>
      <c r="O2219" s="247">
        <f>IF(M2219&gt;0,M2219*I2219/Q2219,0)*VLOOKUP(B2219,'2-Kosten per locatie'!$A$14:$C$31,3,FALSE)</f>
        <v>0</v>
      </c>
      <c r="P2219" s="334">
        <f>IF(L2219="nio",0,IF(L2219&gt;0,VLOOKUP(F2219,'3-Productie normen'!A:O,VLOOKUP(L2219,'3-Productie normen'!$B$38:$C$48,2,FALSE),FALSE)))*J2219</f>
        <v>0</v>
      </c>
      <c r="Q2219" s="334">
        <f t="shared" si="108"/>
        <v>0</v>
      </c>
      <c r="R2219" s="335" t="str">
        <f>VLOOKUP(F2219,'3-Productie normen'!A:P,16,FALSE)</f>
        <v>V</v>
      </c>
      <c r="S2219" s="335"/>
      <c r="U2219" s="336">
        <f t="shared" si="109"/>
        <v>2160</v>
      </c>
    </row>
    <row r="2220" spans="1:21" ht="14.1" customHeight="1">
      <c r="A2220" s="75">
        <v>2220</v>
      </c>
      <c r="B2220" s="72" t="s">
        <v>47</v>
      </c>
      <c r="C2220" s="539"/>
      <c r="D2220" s="415" t="s">
        <v>2833</v>
      </c>
      <c r="E2220" s="72" t="s">
        <v>2738</v>
      </c>
      <c r="F2220" s="300" t="s">
        <v>95</v>
      </c>
      <c r="G2220" s="72" t="s">
        <v>467</v>
      </c>
      <c r="H2220" s="482" t="s">
        <v>187</v>
      </c>
      <c r="I2220" s="537">
        <v>6.55</v>
      </c>
      <c r="J2220" s="526"/>
      <c r="K2220" s="333">
        <f t="shared" si="107"/>
        <v>200</v>
      </c>
      <c r="L2220" s="534">
        <v>200</v>
      </c>
      <c r="M2220" s="534"/>
      <c r="N2220" s="247" t="e">
        <f>IF(L2220="nio",0,IF(L2220&gt;0,L2220*I2220/P2220,0))*VLOOKUP(B2220,'2-Kosten per locatie'!$A$14:$C$31,3,FALSE)</f>
        <v>#DIV/0!</v>
      </c>
      <c r="O2220" s="247">
        <f>IF(M2220&gt;0,M2220*I2220/Q2220,0)*VLOOKUP(B2220,'2-Kosten per locatie'!$A$14:$C$31,3,FALSE)</f>
        <v>0</v>
      </c>
      <c r="P2220" s="334">
        <f>IF(L2220="nio",0,IF(L2220&gt;0,VLOOKUP(F2220,'3-Productie normen'!A:O,VLOOKUP(L2220,'3-Productie normen'!$B$38:$C$48,2,FALSE),FALSE)))*J2220</f>
        <v>0</v>
      </c>
      <c r="Q2220" s="334">
        <f t="shared" si="108"/>
        <v>0</v>
      </c>
      <c r="R2220" s="335" t="str">
        <f>VLOOKUP(F2220,'3-Productie normen'!A:P,16,FALSE)</f>
        <v>S</v>
      </c>
      <c r="S2220" s="335"/>
      <c r="U2220" s="336">
        <f t="shared" si="109"/>
        <v>1310</v>
      </c>
    </row>
    <row r="2221" spans="1:21" ht="14.1" customHeight="1">
      <c r="A2221" s="75">
        <v>2221</v>
      </c>
      <c r="B2221" s="72" t="s">
        <v>47</v>
      </c>
      <c r="C2221" s="539"/>
      <c r="D2221" s="415" t="s">
        <v>2834</v>
      </c>
      <c r="E2221" s="72" t="s">
        <v>2740</v>
      </c>
      <c r="F2221" s="300" t="s">
        <v>95</v>
      </c>
      <c r="G2221" s="72" t="s">
        <v>467</v>
      </c>
      <c r="H2221" s="482" t="s">
        <v>187</v>
      </c>
      <c r="I2221" s="537">
        <v>10.86</v>
      </c>
      <c r="J2221" s="526"/>
      <c r="K2221" s="333">
        <f t="shared" si="107"/>
        <v>200</v>
      </c>
      <c r="L2221" s="534">
        <v>200</v>
      </c>
      <c r="M2221" s="534"/>
      <c r="N2221" s="247" t="e">
        <f>IF(L2221="nio",0,IF(L2221&gt;0,L2221*I2221/P2221,0))*VLOOKUP(B2221,'2-Kosten per locatie'!$A$14:$C$31,3,FALSE)</f>
        <v>#DIV/0!</v>
      </c>
      <c r="O2221" s="247">
        <f>IF(M2221&gt;0,M2221*I2221/Q2221,0)*VLOOKUP(B2221,'2-Kosten per locatie'!$A$14:$C$31,3,FALSE)</f>
        <v>0</v>
      </c>
      <c r="P2221" s="334">
        <f>IF(L2221="nio",0,IF(L2221&gt;0,VLOOKUP(F2221,'3-Productie normen'!A:O,VLOOKUP(L2221,'3-Productie normen'!$B$38:$C$48,2,FALSE),FALSE)))*J2221</f>
        <v>0</v>
      </c>
      <c r="Q2221" s="334">
        <f t="shared" si="108"/>
        <v>0</v>
      </c>
      <c r="R2221" s="335" t="str">
        <f>VLOOKUP(F2221,'3-Productie normen'!A:P,16,FALSE)</f>
        <v>S</v>
      </c>
      <c r="S2221" s="335"/>
      <c r="U2221" s="336">
        <f t="shared" si="109"/>
        <v>2172</v>
      </c>
    </row>
    <row r="2222" spans="1:21" ht="14.1" customHeight="1">
      <c r="A2222" s="75">
        <v>2222</v>
      </c>
      <c r="B2222" s="72" t="s">
        <v>47</v>
      </c>
      <c r="C2222" s="539"/>
      <c r="D2222" s="415" t="s">
        <v>2835</v>
      </c>
      <c r="E2222" s="72" t="s">
        <v>628</v>
      </c>
      <c r="F2222" s="300" t="s">
        <v>88</v>
      </c>
      <c r="G2222" s="72" t="s">
        <v>240</v>
      </c>
      <c r="H2222" s="482" t="s">
        <v>187</v>
      </c>
      <c r="I2222" s="537">
        <v>6.57</v>
      </c>
      <c r="J2222" s="526"/>
      <c r="K2222" s="333">
        <f t="shared" si="107"/>
        <v>200</v>
      </c>
      <c r="L2222" s="534">
        <v>200</v>
      </c>
      <c r="M2222" s="534"/>
      <c r="N2222" s="247" t="e">
        <f>IF(L2222="nio",0,IF(L2222&gt;0,L2222*I2222/P2222,0))*VLOOKUP(B2222,'2-Kosten per locatie'!$A$14:$C$31,3,FALSE)</f>
        <v>#DIV/0!</v>
      </c>
      <c r="O2222" s="247">
        <f>IF(M2222&gt;0,M2222*I2222/Q2222,0)*VLOOKUP(B2222,'2-Kosten per locatie'!$A$14:$C$31,3,FALSE)</f>
        <v>0</v>
      </c>
      <c r="P2222" s="334">
        <f>IF(L2222="nio",0,IF(L2222&gt;0,VLOOKUP(F2222,'3-Productie normen'!A:O,VLOOKUP(L2222,'3-Productie normen'!$B$38:$C$48,2,FALSE),FALSE)))*J2222</f>
        <v>0</v>
      </c>
      <c r="Q2222" s="334">
        <f t="shared" si="108"/>
        <v>0</v>
      </c>
      <c r="R2222" s="335" t="str">
        <f>VLOOKUP(F2222,'3-Productie normen'!A:P,16,FALSE)</f>
        <v>S</v>
      </c>
      <c r="S2222" s="335"/>
      <c r="U2222" s="336">
        <f t="shared" si="109"/>
        <v>1314</v>
      </c>
    </row>
    <row r="2223" spans="1:21" ht="14.1" customHeight="1">
      <c r="A2223" s="75">
        <v>2223</v>
      </c>
      <c r="B2223" s="72" t="s">
        <v>47</v>
      </c>
      <c r="C2223" s="539"/>
      <c r="D2223" s="415" t="s">
        <v>2836</v>
      </c>
      <c r="E2223" s="72" t="s">
        <v>2773</v>
      </c>
      <c r="F2223" s="72" t="s">
        <v>99</v>
      </c>
      <c r="G2223" s="72" t="s">
        <v>240</v>
      </c>
      <c r="H2223" s="482" t="s">
        <v>196</v>
      </c>
      <c r="I2223" s="537">
        <v>9.82</v>
      </c>
      <c r="J2223" s="526"/>
      <c r="K2223" s="333">
        <f t="shared" si="107"/>
        <v>200</v>
      </c>
      <c r="L2223" s="534">
        <v>200</v>
      </c>
      <c r="M2223" s="534"/>
      <c r="N2223" s="247" t="e">
        <f>IF(L2223="nio",0,IF(L2223&gt;0,L2223*I2223/P2223,0))*VLOOKUP(B2223,'2-Kosten per locatie'!$A$14:$C$31,3,FALSE)</f>
        <v>#DIV/0!</v>
      </c>
      <c r="O2223" s="247">
        <f>IF(M2223&gt;0,M2223*I2223/Q2223,0)*VLOOKUP(B2223,'2-Kosten per locatie'!$A$14:$C$31,3,FALSE)</f>
        <v>0</v>
      </c>
      <c r="P2223" s="334">
        <f>IF(L2223="nio",0,IF(L2223&gt;0,VLOOKUP(F2223,'3-Productie normen'!A:O,VLOOKUP(L2223,'3-Productie normen'!$B$38:$C$48,2,FALSE),FALSE)))*J2223</f>
        <v>0</v>
      </c>
      <c r="Q2223" s="334">
        <f t="shared" si="108"/>
        <v>0</v>
      </c>
      <c r="R2223" s="335" t="str">
        <f>VLOOKUP(F2223,'3-Productie normen'!A:P,16,FALSE)</f>
        <v>B</v>
      </c>
      <c r="S2223" s="335"/>
      <c r="U2223" s="336">
        <f t="shared" si="109"/>
        <v>1964</v>
      </c>
    </row>
    <row r="2224" spans="1:21" ht="14.1" customHeight="1">
      <c r="A2224" s="75">
        <v>2224</v>
      </c>
      <c r="B2224" s="72" t="s">
        <v>47</v>
      </c>
      <c r="C2224" s="539"/>
      <c r="D2224" s="415" t="s">
        <v>1023</v>
      </c>
      <c r="E2224" s="72" t="s">
        <v>2837</v>
      </c>
      <c r="F2224" s="300" t="s">
        <v>76</v>
      </c>
      <c r="G2224" s="72" t="s">
        <v>240</v>
      </c>
      <c r="H2224" s="482" t="s">
        <v>196</v>
      </c>
      <c r="I2224" s="537">
        <v>8.8699999999999992</v>
      </c>
      <c r="J2224" s="526"/>
      <c r="K2224" s="333">
        <f t="shared" si="107"/>
        <v>120</v>
      </c>
      <c r="L2224" s="534">
        <v>120</v>
      </c>
      <c r="M2224" s="534"/>
      <c r="N2224" s="247" t="e">
        <f>IF(L2224="nio",0,IF(L2224&gt;0,L2224*I2224/P2224,0))*VLOOKUP(B2224,'2-Kosten per locatie'!$A$14:$C$31,3,FALSE)</f>
        <v>#DIV/0!</v>
      </c>
      <c r="O2224" s="247">
        <f>IF(M2224&gt;0,M2224*I2224/Q2224,0)*VLOOKUP(B2224,'2-Kosten per locatie'!$A$14:$C$31,3,FALSE)</f>
        <v>0</v>
      </c>
      <c r="P2224" s="334">
        <f>IF(L2224="nio",0,IF(L2224&gt;0,VLOOKUP(F2224,'3-Productie normen'!A:O,VLOOKUP(L2224,'3-Productie normen'!$B$38:$C$48,2,FALSE),FALSE)))*J2224</f>
        <v>0</v>
      </c>
      <c r="Q2224" s="334">
        <f t="shared" si="108"/>
        <v>0</v>
      </c>
      <c r="R2224" s="335" t="str">
        <f>VLOOKUP(F2224,'3-Productie normen'!A:P,16,FALSE)</f>
        <v>B</v>
      </c>
      <c r="S2224" s="335"/>
      <c r="U2224" s="336">
        <f t="shared" si="109"/>
        <v>1064.3999999999999</v>
      </c>
    </row>
    <row r="2225" spans="1:21" ht="14.1" customHeight="1">
      <c r="A2225" s="75">
        <v>2225</v>
      </c>
      <c r="B2225" s="72" t="s">
        <v>47</v>
      </c>
      <c r="C2225" s="539"/>
      <c r="D2225" s="415" t="s">
        <v>1027</v>
      </c>
      <c r="E2225" s="72" t="s">
        <v>2837</v>
      </c>
      <c r="F2225" s="300" t="s">
        <v>76</v>
      </c>
      <c r="G2225" s="72" t="s">
        <v>240</v>
      </c>
      <c r="H2225" s="482" t="s">
        <v>196</v>
      </c>
      <c r="I2225" s="537">
        <v>8.93</v>
      </c>
      <c r="J2225" s="526"/>
      <c r="K2225" s="333">
        <f t="shared" si="107"/>
        <v>120</v>
      </c>
      <c r="L2225" s="534">
        <v>120</v>
      </c>
      <c r="M2225" s="534"/>
      <c r="N2225" s="247" t="e">
        <f>IF(L2225="nio",0,IF(L2225&gt;0,L2225*I2225/P2225,0))*VLOOKUP(B2225,'2-Kosten per locatie'!$A$14:$C$31,3,FALSE)</f>
        <v>#DIV/0!</v>
      </c>
      <c r="O2225" s="247">
        <f>IF(M2225&gt;0,M2225*I2225/Q2225,0)*VLOOKUP(B2225,'2-Kosten per locatie'!$A$14:$C$31,3,FALSE)</f>
        <v>0</v>
      </c>
      <c r="P2225" s="334">
        <f>IF(L2225="nio",0,IF(L2225&gt;0,VLOOKUP(F2225,'3-Productie normen'!A:O,VLOOKUP(L2225,'3-Productie normen'!$B$38:$C$48,2,FALSE),FALSE)))*J2225</f>
        <v>0</v>
      </c>
      <c r="Q2225" s="334">
        <f t="shared" si="108"/>
        <v>0</v>
      </c>
      <c r="R2225" s="335" t="str">
        <f>VLOOKUP(F2225,'3-Productie normen'!A:P,16,FALSE)</f>
        <v>B</v>
      </c>
      <c r="S2225" s="335"/>
      <c r="U2225" s="336">
        <f t="shared" si="109"/>
        <v>1071.5999999999999</v>
      </c>
    </row>
    <row r="2226" spans="1:21" ht="14.1" customHeight="1">
      <c r="A2226" s="75">
        <v>2226</v>
      </c>
      <c r="B2226" s="72" t="s">
        <v>47</v>
      </c>
      <c r="C2226" s="539"/>
      <c r="D2226" s="415" t="s">
        <v>1028</v>
      </c>
      <c r="E2226" s="72" t="s">
        <v>2838</v>
      </c>
      <c r="F2226" s="536" t="s">
        <v>93</v>
      </c>
      <c r="G2226" s="72" t="s">
        <v>240</v>
      </c>
      <c r="H2226" s="482" t="s">
        <v>196</v>
      </c>
      <c r="I2226" s="537">
        <v>37.700000000000003</v>
      </c>
      <c r="J2226" s="526"/>
      <c r="K2226" s="333">
        <f t="shared" si="107"/>
        <v>200</v>
      </c>
      <c r="L2226" s="534">
        <v>200</v>
      </c>
      <c r="M2226" s="534"/>
      <c r="N2226" s="247" t="e">
        <f>IF(L2226="nio",0,IF(L2226&gt;0,L2226*I2226/P2226,0))*VLOOKUP(B2226,'2-Kosten per locatie'!$A$14:$C$31,3,FALSE)</f>
        <v>#DIV/0!</v>
      </c>
      <c r="O2226" s="247">
        <f>IF(M2226&gt;0,M2226*I2226/Q2226,0)*VLOOKUP(B2226,'2-Kosten per locatie'!$A$14:$C$31,3,FALSE)</f>
        <v>0</v>
      </c>
      <c r="P2226" s="334">
        <f>IF(L2226="nio",0,IF(L2226&gt;0,VLOOKUP(F2226,'3-Productie normen'!A:O,VLOOKUP(L2226,'3-Productie normen'!$B$38:$C$48,2,FALSE),FALSE)))*J2226</f>
        <v>0</v>
      </c>
      <c r="Q2226" s="334">
        <f t="shared" si="108"/>
        <v>0</v>
      </c>
      <c r="R2226" s="335" t="str">
        <f>VLOOKUP(F2226,'3-Productie normen'!A:P,16,FALSE)</f>
        <v>L</v>
      </c>
      <c r="S2226" s="335"/>
      <c r="U2226" s="336">
        <f t="shared" si="109"/>
        <v>7540.0000000000009</v>
      </c>
    </row>
    <row r="2227" spans="1:21" ht="14.1" customHeight="1">
      <c r="A2227" s="75">
        <v>2227</v>
      </c>
      <c r="B2227" s="72" t="s">
        <v>47</v>
      </c>
      <c r="C2227" s="539"/>
      <c r="D2227" s="415" t="s">
        <v>2839</v>
      </c>
      <c r="E2227" s="72" t="s">
        <v>2773</v>
      </c>
      <c r="F2227" s="72" t="s">
        <v>92</v>
      </c>
      <c r="G2227" s="72" t="s">
        <v>240</v>
      </c>
      <c r="H2227" s="482" t="s">
        <v>196</v>
      </c>
      <c r="I2227" s="537">
        <v>18.2</v>
      </c>
      <c r="J2227" s="526"/>
      <c r="K2227" s="333">
        <f t="shared" si="107"/>
        <v>40</v>
      </c>
      <c r="L2227" s="534">
        <v>40</v>
      </c>
      <c r="M2227" s="534"/>
      <c r="N2227" s="247" t="e">
        <f>IF(L2227="nio",0,IF(L2227&gt;0,L2227*I2227/P2227,0))*VLOOKUP(B2227,'2-Kosten per locatie'!$A$14:$C$31,3,FALSE)</f>
        <v>#DIV/0!</v>
      </c>
      <c r="O2227" s="247">
        <f>IF(M2227&gt;0,M2227*I2227/Q2227,0)*VLOOKUP(B2227,'2-Kosten per locatie'!$A$14:$C$31,3,FALSE)</f>
        <v>0</v>
      </c>
      <c r="P2227" s="334">
        <f>IF(L2227="nio",0,IF(L2227&gt;0,VLOOKUP(F2227,'3-Productie normen'!A:O,VLOOKUP(L2227,'3-Productie normen'!$B$38:$C$48,2,FALSE),FALSE)))*J2227</f>
        <v>0</v>
      </c>
      <c r="Q2227" s="334">
        <f t="shared" si="108"/>
        <v>0</v>
      </c>
      <c r="R2227" s="335" t="str">
        <f>VLOOKUP(F2227,'3-Productie normen'!A:P,16,FALSE)</f>
        <v>V</v>
      </c>
      <c r="S2227" s="335"/>
      <c r="U2227" s="336">
        <f t="shared" si="109"/>
        <v>728</v>
      </c>
    </row>
    <row r="2228" spans="1:21" ht="14.1" customHeight="1">
      <c r="A2228" s="75">
        <v>2228</v>
      </c>
      <c r="B2228" s="72" t="s">
        <v>47</v>
      </c>
      <c r="C2228" s="539"/>
      <c r="D2228" s="415" t="s">
        <v>1029</v>
      </c>
      <c r="E2228" s="72" t="s">
        <v>2793</v>
      </c>
      <c r="F2228" s="72" t="s">
        <v>89</v>
      </c>
      <c r="G2228" s="72" t="s">
        <v>240</v>
      </c>
      <c r="H2228" s="482" t="s">
        <v>196</v>
      </c>
      <c r="I2228" s="537">
        <v>26.12</v>
      </c>
      <c r="J2228" s="526"/>
      <c r="K2228" s="333">
        <f t="shared" si="107"/>
        <v>200</v>
      </c>
      <c r="L2228" s="534">
        <v>200</v>
      </c>
      <c r="M2228" s="534"/>
      <c r="N2228" s="247" t="e">
        <f>IF(L2228="nio",0,IF(L2228&gt;0,L2228*I2228/P2228,0))*VLOOKUP(B2228,'2-Kosten per locatie'!$A$14:$C$31,3,FALSE)</f>
        <v>#DIV/0!</v>
      </c>
      <c r="O2228" s="247">
        <f>IF(M2228&gt;0,M2228*I2228/Q2228,0)*VLOOKUP(B2228,'2-Kosten per locatie'!$A$14:$C$31,3,FALSE)</f>
        <v>0</v>
      </c>
      <c r="P2228" s="334">
        <f>IF(L2228="nio",0,IF(L2228&gt;0,VLOOKUP(F2228,'3-Productie normen'!A:O,VLOOKUP(L2228,'3-Productie normen'!$B$38:$C$48,2,FALSE),FALSE)))*J2228</f>
        <v>0</v>
      </c>
      <c r="Q2228" s="334">
        <f t="shared" si="108"/>
        <v>0</v>
      </c>
      <c r="R2228" s="335" t="str">
        <f>VLOOKUP(F2228,'3-Productie normen'!A:P,16,FALSE)</f>
        <v>L</v>
      </c>
      <c r="S2228" s="335"/>
      <c r="U2228" s="336">
        <f t="shared" si="109"/>
        <v>5224</v>
      </c>
    </row>
    <row r="2229" spans="1:21" ht="14.1" customHeight="1">
      <c r="A2229" s="75">
        <v>2229</v>
      </c>
      <c r="B2229" s="72" t="s">
        <v>47</v>
      </c>
      <c r="C2229" s="539"/>
      <c r="D2229" s="415" t="s">
        <v>2840</v>
      </c>
      <c r="E2229" s="72" t="s">
        <v>2841</v>
      </c>
      <c r="F2229" s="300" t="s">
        <v>100</v>
      </c>
      <c r="G2229" s="72" t="s">
        <v>240</v>
      </c>
      <c r="H2229" s="482" t="s">
        <v>196</v>
      </c>
      <c r="I2229" s="537">
        <v>12.85</v>
      </c>
      <c r="J2229" s="526"/>
      <c r="K2229" s="333">
        <f t="shared" si="107"/>
        <v>0</v>
      </c>
      <c r="L2229" s="534" t="s">
        <v>147</v>
      </c>
      <c r="M2229" s="534"/>
      <c r="N2229" s="247">
        <f>IF(L2229="nio",0,IF(L2229&gt;0,L2229*I2229/P2229,0))*VLOOKUP(B2229,'2-Kosten per locatie'!$A$14:$C$31,3,FALSE)</f>
        <v>0</v>
      </c>
      <c r="O2229" s="247">
        <f>IF(M2229&gt;0,M2229*I2229/Q2229,0)*VLOOKUP(B2229,'2-Kosten per locatie'!$A$14:$C$31,3,FALSE)</f>
        <v>0</v>
      </c>
      <c r="P2229" s="334">
        <f>IF(L2229="nio",0,IF(L2229&gt;0,VLOOKUP(F2229,'3-Productie normen'!A:O,VLOOKUP(L2229,'3-Productie normen'!$B$38:$C$48,2,FALSE),FALSE)))*J2229</f>
        <v>0</v>
      </c>
      <c r="Q2229" s="334">
        <f t="shared" si="108"/>
        <v>0</v>
      </c>
      <c r="R2229" s="335" t="str">
        <f>VLOOKUP(F2229,'3-Productie normen'!A:P,16,FALSE)</f>
        <v>nvt</v>
      </c>
      <c r="S2229" s="335"/>
      <c r="U2229" s="336">
        <f t="shared" si="109"/>
        <v>0</v>
      </c>
    </row>
    <row r="2230" spans="1:21" ht="14.1" customHeight="1">
      <c r="A2230" s="75">
        <v>2230</v>
      </c>
      <c r="B2230" s="72" t="s">
        <v>47</v>
      </c>
      <c r="C2230" s="539"/>
      <c r="D2230" s="415" t="s">
        <v>1034</v>
      </c>
      <c r="E2230" s="72" t="s">
        <v>2842</v>
      </c>
      <c r="F2230" s="536" t="s">
        <v>93</v>
      </c>
      <c r="G2230" s="72" t="s">
        <v>240</v>
      </c>
      <c r="H2230" s="482" t="s">
        <v>196</v>
      </c>
      <c r="I2230" s="537">
        <v>147.76</v>
      </c>
      <c r="J2230" s="526"/>
      <c r="K2230" s="333">
        <f t="shared" si="107"/>
        <v>200</v>
      </c>
      <c r="L2230" s="534">
        <v>200</v>
      </c>
      <c r="M2230" s="534"/>
      <c r="N2230" s="247" t="e">
        <f>IF(L2230="nio",0,IF(L2230&gt;0,L2230*I2230/P2230,0))*VLOOKUP(B2230,'2-Kosten per locatie'!$A$14:$C$31,3,FALSE)</f>
        <v>#DIV/0!</v>
      </c>
      <c r="O2230" s="247">
        <f>IF(M2230&gt;0,M2230*I2230/Q2230,0)*VLOOKUP(B2230,'2-Kosten per locatie'!$A$14:$C$31,3,FALSE)</f>
        <v>0</v>
      </c>
      <c r="P2230" s="334">
        <f>IF(L2230="nio",0,IF(L2230&gt;0,VLOOKUP(F2230,'3-Productie normen'!A:O,VLOOKUP(L2230,'3-Productie normen'!$B$38:$C$48,2,FALSE),FALSE)))*J2230</f>
        <v>0</v>
      </c>
      <c r="Q2230" s="334">
        <f t="shared" si="108"/>
        <v>0</v>
      </c>
      <c r="R2230" s="335" t="str">
        <f>VLOOKUP(F2230,'3-Productie normen'!A:P,16,FALSE)</f>
        <v>L</v>
      </c>
      <c r="S2230" s="335"/>
      <c r="U2230" s="336">
        <f t="shared" si="109"/>
        <v>29552</v>
      </c>
    </row>
    <row r="2231" spans="1:21" ht="14.1" customHeight="1">
      <c r="A2231" s="75">
        <v>2231</v>
      </c>
      <c r="B2231" s="72" t="s">
        <v>47</v>
      </c>
      <c r="C2231" s="539"/>
      <c r="D2231" s="415" t="s">
        <v>2843</v>
      </c>
      <c r="E2231" s="72" t="s">
        <v>632</v>
      </c>
      <c r="F2231" s="300" t="s">
        <v>86</v>
      </c>
      <c r="G2231" s="72" t="s">
        <v>186</v>
      </c>
      <c r="H2231" s="482" t="s">
        <v>196</v>
      </c>
      <c r="I2231" s="537">
        <v>54.28</v>
      </c>
      <c r="J2231" s="526"/>
      <c r="K2231" s="333">
        <f t="shared" si="107"/>
        <v>200</v>
      </c>
      <c r="L2231" s="534">
        <v>200</v>
      </c>
      <c r="M2231" s="534"/>
      <c r="N2231" s="247" t="e">
        <f>IF(L2231="nio",0,IF(L2231&gt;0,L2231*I2231/P2231,0))*VLOOKUP(B2231,'2-Kosten per locatie'!$A$14:$C$31,3,FALSE)</f>
        <v>#DIV/0!</v>
      </c>
      <c r="O2231" s="247">
        <f>IF(M2231&gt;0,M2231*I2231/Q2231,0)*VLOOKUP(B2231,'2-Kosten per locatie'!$A$14:$C$31,3,FALSE)</f>
        <v>0</v>
      </c>
      <c r="P2231" s="334">
        <f>IF(L2231="nio",0,IF(L2231&gt;0,VLOOKUP(F2231,'3-Productie normen'!A:O,VLOOKUP(L2231,'3-Productie normen'!$B$38:$C$48,2,FALSE),FALSE)))*J2231</f>
        <v>0</v>
      </c>
      <c r="Q2231" s="334">
        <f t="shared" si="108"/>
        <v>0</v>
      </c>
      <c r="R2231" s="335" t="str">
        <f>VLOOKUP(F2231,'3-Productie normen'!A:P,16,FALSE)</f>
        <v>V</v>
      </c>
      <c r="S2231" s="335"/>
      <c r="U2231" s="336">
        <f t="shared" si="109"/>
        <v>10856</v>
      </c>
    </row>
    <row r="2232" spans="1:21" ht="14.1" customHeight="1">
      <c r="A2232" s="75">
        <v>2232</v>
      </c>
      <c r="B2232" s="72" t="s">
        <v>47</v>
      </c>
      <c r="C2232" s="539"/>
      <c r="D2232" s="415" t="s">
        <v>1035</v>
      </c>
      <c r="E2232" s="72" t="s">
        <v>2844</v>
      </c>
      <c r="F2232" s="536" t="s">
        <v>93</v>
      </c>
      <c r="G2232" s="72" t="s">
        <v>240</v>
      </c>
      <c r="H2232" s="482" t="s">
        <v>196</v>
      </c>
      <c r="I2232" s="537">
        <v>125.49</v>
      </c>
      <c r="J2232" s="526"/>
      <c r="K2232" s="333">
        <f t="shared" si="107"/>
        <v>200</v>
      </c>
      <c r="L2232" s="534">
        <v>200</v>
      </c>
      <c r="M2232" s="534"/>
      <c r="N2232" s="247" t="e">
        <f>IF(L2232="nio",0,IF(L2232&gt;0,L2232*I2232/P2232,0))*VLOOKUP(B2232,'2-Kosten per locatie'!$A$14:$C$31,3,FALSE)</f>
        <v>#DIV/0!</v>
      </c>
      <c r="O2232" s="247">
        <f>IF(M2232&gt;0,M2232*I2232/Q2232,0)*VLOOKUP(B2232,'2-Kosten per locatie'!$A$14:$C$31,3,FALSE)</f>
        <v>0</v>
      </c>
      <c r="P2232" s="334">
        <f>IF(L2232="nio",0,IF(L2232&gt;0,VLOOKUP(F2232,'3-Productie normen'!A:O,VLOOKUP(L2232,'3-Productie normen'!$B$38:$C$48,2,FALSE),FALSE)))*J2232</f>
        <v>0</v>
      </c>
      <c r="Q2232" s="334">
        <f t="shared" si="108"/>
        <v>0</v>
      </c>
      <c r="R2232" s="335" t="str">
        <f>VLOOKUP(F2232,'3-Productie normen'!A:P,16,FALSE)</f>
        <v>L</v>
      </c>
      <c r="S2232" s="335"/>
      <c r="U2232" s="336">
        <f t="shared" si="109"/>
        <v>25098</v>
      </c>
    </row>
    <row r="2233" spans="1:21" ht="14.1" customHeight="1">
      <c r="A2233" s="75">
        <v>2233</v>
      </c>
      <c r="B2233" s="72" t="s">
        <v>47</v>
      </c>
      <c r="C2233" s="539"/>
      <c r="D2233" s="415" t="s">
        <v>1036</v>
      </c>
      <c r="E2233" s="72" t="s">
        <v>2845</v>
      </c>
      <c r="F2233" s="536" t="s">
        <v>93</v>
      </c>
      <c r="G2233" s="72" t="s">
        <v>240</v>
      </c>
      <c r="H2233" s="482" t="s">
        <v>196</v>
      </c>
      <c r="I2233" s="537">
        <v>146.16</v>
      </c>
      <c r="J2233" s="526"/>
      <c r="K2233" s="333">
        <f t="shared" si="107"/>
        <v>200</v>
      </c>
      <c r="L2233" s="534">
        <v>200</v>
      </c>
      <c r="M2233" s="534"/>
      <c r="N2233" s="247" t="e">
        <f>IF(L2233="nio",0,IF(L2233&gt;0,L2233*I2233/P2233,0))*VLOOKUP(B2233,'2-Kosten per locatie'!$A$14:$C$31,3,FALSE)</f>
        <v>#DIV/0!</v>
      </c>
      <c r="O2233" s="247">
        <f>IF(M2233&gt;0,M2233*I2233/Q2233,0)*VLOOKUP(B2233,'2-Kosten per locatie'!$A$14:$C$31,3,FALSE)</f>
        <v>0</v>
      </c>
      <c r="P2233" s="334">
        <f>IF(L2233="nio",0,IF(L2233&gt;0,VLOOKUP(F2233,'3-Productie normen'!A:O,VLOOKUP(L2233,'3-Productie normen'!$B$38:$C$48,2,FALSE),FALSE)))*J2233</f>
        <v>0</v>
      </c>
      <c r="Q2233" s="334">
        <f t="shared" si="108"/>
        <v>0</v>
      </c>
      <c r="R2233" s="335" t="str">
        <f>VLOOKUP(F2233,'3-Productie normen'!A:P,16,FALSE)</f>
        <v>L</v>
      </c>
      <c r="S2233" s="335"/>
      <c r="U2233" s="336">
        <f t="shared" si="109"/>
        <v>29232</v>
      </c>
    </row>
    <row r="2234" spans="1:21" ht="14.1" customHeight="1">
      <c r="A2234" s="75">
        <v>2234</v>
      </c>
      <c r="B2234" s="72" t="s">
        <v>47</v>
      </c>
      <c r="C2234" s="539"/>
      <c r="D2234" s="415" t="s">
        <v>1038</v>
      </c>
      <c r="E2234" s="72" t="s">
        <v>2846</v>
      </c>
      <c r="F2234" s="72" t="s">
        <v>99</v>
      </c>
      <c r="G2234" s="72" t="s">
        <v>240</v>
      </c>
      <c r="H2234" s="482" t="s">
        <v>196</v>
      </c>
      <c r="I2234" s="537">
        <v>12.75</v>
      </c>
      <c r="J2234" s="526"/>
      <c r="K2234" s="333">
        <f t="shared" si="107"/>
        <v>200</v>
      </c>
      <c r="L2234" s="534">
        <v>200</v>
      </c>
      <c r="M2234" s="534"/>
      <c r="N2234" s="247" t="e">
        <f>IF(L2234="nio",0,IF(L2234&gt;0,L2234*I2234/P2234,0))*VLOOKUP(B2234,'2-Kosten per locatie'!$A$14:$C$31,3,FALSE)</f>
        <v>#DIV/0!</v>
      </c>
      <c r="O2234" s="247">
        <f>IF(M2234&gt;0,M2234*I2234/Q2234,0)*VLOOKUP(B2234,'2-Kosten per locatie'!$A$14:$C$31,3,FALSE)</f>
        <v>0</v>
      </c>
      <c r="P2234" s="334">
        <f>IF(L2234="nio",0,IF(L2234&gt;0,VLOOKUP(F2234,'3-Productie normen'!A:O,VLOOKUP(L2234,'3-Productie normen'!$B$38:$C$48,2,FALSE),FALSE)))*J2234</f>
        <v>0</v>
      </c>
      <c r="Q2234" s="334">
        <f t="shared" si="108"/>
        <v>0</v>
      </c>
      <c r="R2234" s="335" t="str">
        <f>VLOOKUP(F2234,'3-Productie normen'!A:P,16,FALSE)</f>
        <v>B</v>
      </c>
      <c r="S2234" s="335"/>
      <c r="U2234" s="336">
        <f t="shared" si="109"/>
        <v>2550</v>
      </c>
    </row>
    <row r="2235" spans="1:21" ht="14.1" customHeight="1">
      <c r="A2235" s="75">
        <v>2235</v>
      </c>
      <c r="B2235" s="72" t="s">
        <v>47</v>
      </c>
      <c r="C2235" s="539"/>
      <c r="D2235" s="415" t="s">
        <v>1043</v>
      </c>
      <c r="E2235" s="72" t="s">
        <v>2846</v>
      </c>
      <c r="F2235" s="72" t="s">
        <v>99</v>
      </c>
      <c r="G2235" s="72" t="s">
        <v>240</v>
      </c>
      <c r="H2235" s="482" t="s">
        <v>196</v>
      </c>
      <c r="I2235" s="537">
        <v>141.38999999999999</v>
      </c>
      <c r="J2235" s="526"/>
      <c r="K2235" s="333">
        <f t="shared" si="107"/>
        <v>200</v>
      </c>
      <c r="L2235" s="534">
        <v>200</v>
      </c>
      <c r="M2235" s="534"/>
      <c r="N2235" s="247" t="e">
        <f>IF(L2235="nio",0,IF(L2235&gt;0,L2235*I2235/P2235,0))*VLOOKUP(B2235,'2-Kosten per locatie'!$A$14:$C$31,3,FALSE)</f>
        <v>#DIV/0!</v>
      </c>
      <c r="O2235" s="247">
        <f>IF(M2235&gt;0,M2235*I2235/Q2235,0)*VLOOKUP(B2235,'2-Kosten per locatie'!$A$14:$C$31,3,FALSE)</f>
        <v>0</v>
      </c>
      <c r="P2235" s="334">
        <f>IF(L2235="nio",0,IF(L2235&gt;0,VLOOKUP(F2235,'3-Productie normen'!A:O,VLOOKUP(L2235,'3-Productie normen'!$B$38:$C$48,2,FALSE),FALSE)))*J2235</f>
        <v>0</v>
      </c>
      <c r="Q2235" s="334">
        <f t="shared" si="108"/>
        <v>0</v>
      </c>
      <c r="R2235" s="335" t="str">
        <f>VLOOKUP(F2235,'3-Productie normen'!A:P,16,FALSE)</f>
        <v>B</v>
      </c>
      <c r="S2235" s="335"/>
      <c r="U2235" s="336">
        <f t="shared" si="109"/>
        <v>28277.999999999996</v>
      </c>
    </row>
    <row r="2236" spans="1:21" ht="14.1" customHeight="1">
      <c r="A2236" s="75">
        <v>2236</v>
      </c>
      <c r="B2236" s="72" t="s">
        <v>47</v>
      </c>
      <c r="C2236" s="539"/>
      <c r="D2236" s="415" t="s">
        <v>1450</v>
      </c>
      <c r="E2236" s="72" t="s">
        <v>2847</v>
      </c>
      <c r="F2236" s="72" t="s">
        <v>99</v>
      </c>
      <c r="G2236" s="72" t="s">
        <v>204</v>
      </c>
      <c r="H2236" s="482" t="s">
        <v>196</v>
      </c>
      <c r="I2236" s="537">
        <v>15.58</v>
      </c>
      <c r="J2236" s="526"/>
      <c r="K2236" s="333">
        <f t="shared" si="107"/>
        <v>200</v>
      </c>
      <c r="L2236" s="534">
        <v>200</v>
      </c>
      <c r="M2236" s="534"/>
      <c r="N2236" s="247" t="e">
        <f>IF(L2236="nio",0,IF(L2236&gt;0,L2236*I2236/P2236,0))*VLOOKUP(B2236,'2-Kosten per locatie'!$A$14:$C$31,3,FALSE)</f>
        <v>#DIV/0!</v>
      </c>
      <c r="O2236" s="247">
        <f>IF(M2236&gt;0,M2236*I2236/Q2236,0)*VLOOKUP(B2236,'2-Kosten per locatie'!$A$14:$C$31,3,FALSE)</f>
        <v>0</v>
      </c>
      <c r="P2236" s="334">
        <f>IF(L2236="nio",0,IF(L2236&gt;0,VLOOKUP(F2236,'3-Productie normen'!A:O,VLOOKUP(L2236,'3-Productie normen'!$B$38:$C$48,2,FALSE),FALSE)))*J2236</f>
        <v>0</v>
      </c>
      <c r="Q2236" s="334">
        <f t="shared" si="108"/>
        <v>0</v>
      </c>
      <c r="R2236" s="335" t="str">
        <f>VLOOKUP(F2236,'3-Productie normen'!A:P,16,FALSE)</f>
        <v>B</v>
      </c>
      <c r="S2236" s="335"/>
      <c r="U2236" s="336">
        <f t="shared" si="109"/>
        <v>3116</v>
      </c>
    </row>
    <row r="2237" spans="1:21" ht="14.1" customHeight="1">
      <c r="A2237" s="75">
        <v>2237</v>
      </c>
      <c r="B2237" s="72" t="s">
        <v>47</v>
      </c>
      <c r="C2237" s="539"/>
      <c r="D2237" s="415" t="s">
        <v>1452</v>
      </c>
      <c r="E2237" s="72" t="s">
        <v>605</v>
      </c>
      <c r="F2237" s="300" t="s">
        <v>86</v>
      </c>
      <c r="G2237" s="72" t="s">
        <v>204</v>
      </c>
      <c r="H2237" s="482" t="s">
        <v>196</v>
      </c>
      <c r="I2237" s="537">
        <v>154.32</v>
      </c>
      <c r="J2237" s="526"/>
      <c r="K2237" s="333">
        <f t="shared" si="107"/>
        <v>200</v>
      </c>
      <c r="L2237" s="534">
        <v>200</v>
      </c>
      <c r="M2237" s="534"/>
      <c r="N2237" s="247" t="e">
        <f>IF(L2237="nio",0,IF(L2237&gt;0,L2237*I2237/P2237,0))*VLOOKUP(B2237,'2-Kosten per locatie'!$A$14:$C$31,3,FALSE)</f>
        <v>#DIV/0!</v>
      </c>
      <c r="O2237" s="247">
        <f>IF(M2237&gt;0,M2237*I2237/Q2237,0)*VLOOKUP(B2237,'2-Kosten per locatie'!$A$14:$C$31,3,FALSE)</f>
        <v>0</v>
      </c>
      <c r="P2237" s="334">
        <f>IF(L2237="nio",0,IF(L2237&gt;0,VLOOKUP(F2237,'3-Productie normen'!A:O,VLOOKUP(L2237,'3-Productie normen'!$B$38:$C$48,2,FALSE),FALSE)))*J2237</f>
        <v>0</v>
      </c>
      <c r="Q2237" s="334">
        <f t="shared" si="108"/>
        <v>0</v>
      </c>
      <c r="R2237" s="335" t="str">
        <f>VLOOKUP(F2237,'3-Productie normen'!A:P,16,FALSE)</f>
        <v>V</v>
      </c>
      <c r="S2237" s="335"/>
      <c r="U2237" s="336">
        <f t="shared" si="109"/>
        <v>30864</v>
      </c>
    </row>
    <row r="2238" spans="1:21" ht="14.1" customHeight="1">
      <c r="A2238" s="75">
        <v>2238</v>
      </c>
      <c r="B2238" s="72" t="s">
        <v>47</v>
      </c>
      <c r="C2238" s="539"/>
      <c r="D2238" s="415" t="s">
        <v>1453</v>
      </c>
      <c r="E2238" s="72" t="s">
        <v>2786</v>
      </c>
      <c r="F2238" s="300" t="s">
        <v>97</v>
      </c>
      <c r="G2238" s="72" t="s">
        <v>204</v>
      </c>
      <c r="H2238" s="482" t="s">
        <v>196</v>
      </c>
      <c r="I2238" s="537">
        <v>4.55</v>
      </c>
      <c r="J2238" s="526"/>
      <c r="K2238" s="333">
        <f t="shared" si="107"/>
        <v>200</v>
      </c>
      <c r="L2238" s="534">
        <v>200</v>
      </c>
      <c r="M2238" s="534"/>
      <c r="N2238" s="247" t="e">
        <f>IF(L2238="nio",0,IF(L2238&gt;0,L2238*I2238/P2238,0))*VLOOKUP(B2238,'2-Kosten per locatie'!$A$14:$C$31,3,FALSE)</f>
        <v>#DIV/0!</v>
      </c>
      <c r="O2238" s="247">
        <f>IF(M2238&gt;0,M2238*I2238/Q2238,0)*VLOOKUP(B2238,'2-Kosten per locatie'!$A$14:$C$31,3,FALSE)</f>
        <v>0</v>
      </c>
      <c r="P2238" s="334">
        <f>IF(L2238="nio",0,IF(L2238&gt;0,VLOOKUP(F2238,'3-Productie normen'!A:O,VLOOKUP(L2238,'3-Productie normen'!$B$38:$C$48,2,FALSE),FALSE)))*J2238</f>
        <v>0</v>
      </c>
      <c r="Q2238" s="334">
        <f t="shared" si="108"/>
        <v>0</v>
      </c>
      <c r="R2238" s="335" t="str">
        <f>VLOOKUP(F2238,'3-Productie normen'!A:P,16,FALSE)</f>
        <v>V</v>
      </c>
      <c r="S2238" s="335"/>
      <c r="U2238" s="336">
        <f t="shared" si="109"/>
        <v>910</v>
      </c>
    </row>
    <row r="2239" spans="1:21" ht="14.1" customHeight="1">
      <c r="A2239" s="75">
        <v>2239</v>
      </c>
      <c r="B2239" s="72" t="s">
        <v>47</v>
      </c>
      <c r="C2239" s="539"/>
      <c r="D2239" s="415" t="s">
        <v>1454</v>
      </c>
      <c r="E2239" s="72" t="s">
        <v>1970</v>
      </c>
      <c r="F2239" s="300" t="s">
        <v>100</v>
      </c>
      <c r="G2239" s="72" t="s">
        <v>186</v>
      </c>
      <c r="H2239" s="482" t="s">
        <v>196</v>
      </c>
      <c r="I2239" s="537">
        <v>3.95</v>
      </c>
      <c r="J2239" s="526"/>
      <c r="K2239" s="333">
        <f t="shared" si="107"/>
        <v>0</v>
      </c>
      <c r="L2239" s="534" t="s">
        <v>147</v>
      </c>
      <c r="M2239" s="534"/>
      <c r="N2239" s="247">
        <f>IF(L2239="nio",0,IF(L2239&gt;0,L2239*I2239/P2239,0))*VLOOKUP(B2239,'2-Kosten per locatie'!$A$14:$C$31,3,FALSE)</f>
        <v>0</v>
      </c>
      <c r="O2239" s="247">
        <f>IF(M2239&gt;0,M2239*I2239/Q2239,0)*VLOOKUP(B2239,'2-Kosten per locatie'!$A$14:$C$31,3,FALSE)</f>
        <v>0</v>
      </c>
      <c r="P2239" s="334">
        <f>IF(L2239="nio",0,IF(L2239&gt;0,VLOOKUP(F2239,'3-Productie normen'!A:O,VLOOKUP(L2239,'3-Productie normen'!$B$38:$C$48,2,FALSE),FALSE)))*J2239</f>
        <v>0</v>
      </c>
      <c r="Q2239" s="334">
        <f t="shared" si="108"/>
        <v>0</v>
      </c>
      <c r="R2239" s="335" t="str">
        <f>VLOOKUP(F2239,'3-Productie normen'!A:P,16,FALSE)</f>
        <v>nvt</v>
      </c>
      <c r="S2239" s="335"/>
      <c r="U2239" s="336">
        <f t="shared" si="109"/>
        <v>0</v>
      </c>
    </row>
    <row r="2240" spans="1:21" ht="14.1" customHeight="1">
      <c r="A2240" s="75">
        <v>2240</v>
      </c>
      <c r="B2240" s="72" t="s">
        <v>47</v>
      </c>
      <c r="C2240" s="539"/>
      <c r="D2240" s="415" t="s">
        <v>1455</v>
      </c>
      <c r="E2240" s="72" t="s">
        <v>2740</v>
      </c>
      <c r="F2240" s="300" t="s">
        <v>95</v>
      </c>
      <c r="G2240" s="72" t="s">
        <v>186</v>
      </c>
      <c r="H2240" s="482" t="s">
        <v>187</v>
      </c>
      <c r="I2240" s="537">
        <v>15.06</v>
      </c>
      <c r="J2240" s="526"/>
      <c r="K2240" s="333">
        <f t="shared" si="107"/>
        <v>200</v>
      </c>
      <c r="L2240" s="534">
        <v>200</v>
      </c>
      <c r="M2240" s="534"/>
      <c r="N2240" s="247" t="e">
        <f>IF(L2240="nio",0,IF(L2240&gt;0,L2240*I2240/P2240,0))*VLOOKUP(B2240,'2-Kosten per locatie'!$A$14:$C$31,3,FALSE)</f>
        <v>#DIV/0!</v>
      </c>
      <c r="O2240" s="247">
        <f>IF(M2240&gt;0,M2240*I2240/Q2240,0)*VLOOKUP(B2240,'2-Kosten per locatie'!$A$14:$C$31,3,FALSE)</f>
        <v>0</v>
      </c>
      <c r="P2240" s="334">
        <f>IF(L2240="nio",0,IF(L2240&gt;0,VLOOKUP(F2240,'3-Productie normen'!A:O,VLOOKUP(L2240,'3-Productie normen'!$B$38:$C$48,2,FALSE),FALSE)))*J2240</f>
        <v>0</v>
      </c>
      <c r="Q2240" s="334">
        <f t="shared" si="108"/>
        <v>0</v>
      </c>
      <c r="R2240" s="335" t="str">
        <f>VLOOKUP(F2240,'3-Productie normen'!A:P,16,FALSE)</f>
        <v>S</v>
      </c>
      <c r="S2240" s="335"/>
      <c r="U2240" s="336">
        <f t="shared" si="109"/>
        <v>3012</v>
      </c>
    </row>
    <row r="2241" spans="1:21" ht="14.1" customHeight="1">
      <c r="A2241" s="75">
        <v>2241</v>
      </c>
      <c r="B2241" s="72" t="s">
        <v>47</v>
      </c>
      <c r="C2241" s="539"/>
      <c r="D2241" s="415" t="s">
        <v>1456</v>
      </c>
      <c r="E2241" s="72" t="s">
        <v>2848</v>
      </c>
      <c r="F2241" s="300" t="s">
        <v>100</v>
      </c>
      <c r="G2241" s="72" t="s">
        <v>204</v>
      </c>
      <c r="H2241" s="482" t="s">
        <v>196</v>
      </c>
      <c r="I2241" s="537"/>
      <c r="J2241" s="526"/>
      <c r="K2241" s="333">
        <f t="shared" ref="K2241:K2304" si="110">SUM(L2241:M2241)</f>
        <v>0</v>
      </c>
      <c r="L2241" s="534" t="s">
        <v>147</v>
      </c>
      <c r="M2241" s="534"/>
      <c r="N2241" s="247">
        <f>IF(L2241="nio",0,IF(L2241&gt;0,L2241*I2241/P2241,0))*VLOOKUP(B2241,'2-Kosten per locatie'!$A$14:$C$31,3,FALSE)</f>
        <v>0</v>
      </c>
      <c r="O2241" s="247">
        <f>IF(M2241&gt;0,M2241*I2241/Q2241,0)*VLOOKUP(B2241,'2-Kosten per locatie'!$A$14:$C$31,3,FALSE)</f>
        <v>0</v>
      </c>
      <c r="P2241" s="334">
        <f>IF(L2241="nio",0,IF(L2241&gt;0,VLOOKUP(F2241,'3-Productie normen'!A:O,VLOOKUP(L2241,'3-Productie normen'!$B$38:$C$48,2,FALSE),FALSE)))*J2241</f>
        <v>0</v>
      </c>
      <c r="Q2241" s="334">
        <f t="shared" si="108"/>
        <v>0</v>
      </c>
      <c r="R2241" s="335" t="str">
        <f>VLOOKUP(F2241,'3-Productie normen'!A:P,16,FALSE)</f>
        <v>nvt</v>
      </c>
      <c r="S2241" s="335"/>
      <c r="U2241" s="336">
        <f t="shared" si="109"/>
        <v>0</v>
      </c>
    </row>
    <row r="2242" spans="1:21" ht="14.1" customHeight="1">
      <c r="A2242" s="75">
        <v>2242</v>
      </c>
      <c r="B2242" s="72" t="s">
        <v>47</v>
      </c>
      <c r="C2242" s="539"/>
      <c r="D2242" s="415" t="s">
        <v>2849</v>
      </c>
      <c r="E2242" s="72" t="s">
        <v>2738</v>
      </c>
      <c r="F2242" s="300" t="s">
        <v>95</v>
      </c>
      <c r="G2242" s="72" t="s">
        <v>186</v>
      </c>
      <c r="H2242" s="482" t="s">
        <v>187</v>
      </c>
      <c r="I2242" s="537">
        <v>13.66</v>
      </c>
      <c r="J2242" s="526"/>
      <c r="K2242" s="333">
        <f t="shared" si="110"/>
        <v>200</v>
      </c>
      <c r="L2242" s="534">
        <v>200</v>
      </c>
      <c r="M2242" s="534"/>
      <c r="N2242" s="247" t="e">
        <f>IF(L2242="nio",0,IF(L2242&gt;0,L2242*I2242/P2242,0))*VLOOKUP(B2242,'2-Kosten per locatie'!$A$14:$C$31,3,FALSE)</f>
        <v>#DIV/0!</v>
      </c>
      <c r="O2242" s="247">
        <f>IF(M2242&gt;0,M2242*I2242/Q2242,0)*VLOOKUP(B2242,'2-Kosten per locatie'!$A$14:$C$31,3,FALSE)</f>
        <v>0</v>
      </c>
      <c r="P2242" s="334">
        <f>IF(L2242="nio",0,IF(L2242&gt;0,VLOOKUP(F2242,'3-Productie normen'!A:O,VLOOKUP(L2242,'3-Productie normen'!$B$38:$C$48,2,FALSE),FALSE)))*J2242</f>
        <v>0</v>
      </c>
      <c r="Q2242" s="334">
        <f t="shared" si="108"/>
        <v>0</v>
      </c>
      <c r="R2242" s="335" t="str">
        <f>VLOOKUP(F2242,'3-Productie normen'!A:P,16,FALSE)</f>
        <v>S</v>
      </c>
      <c r="S2242" s="335"/>
      <c r="U2242" s="336">
        <f t="shared" si="109"/>
        <v>2732</v>
      </c>
    </row>
    <row r="2243" spans="1:21" ht="14.1" customHeight="1">
      <c r="A2243" s="75">
        <v>2243</v>
      </c>
      <c r="B2243" s="72" t="s">
        <v>47</v>
      </c>
      <c r="C2243" s="539"/>
      <c r="D2243" s="415" t="s">
        <v>1457</v>
      </c>
      <c r="E2243" s="72" t="s">
        <v>2763</v>
      </c>
      <c r="F2243" s="72" t="s">
        <v>99</v>
      </c>
      <c r="G2243" s="72" t="s">
        <v>204</v>
      </c>
      <c r="H2243" s="482" t="s">
        <v>196</v>
      </c>
      <c r="I2243" s="537">
        <v>12.37</v>
      </c>
      <c r="J2243" s="526"/>
      <c r="K2243" s="333">
        <f t="shared" si="110"/>
        <v>200</v>
      </c>
      <c r="L2243" s="534">
        <v>200</v>
      </c>
      <c r="M2243" s="534"/>
      <c r="N2243" s="247" t="e">
        <f>IF(L2243="nio",0,IF(L2243&gt;0,L2243*I2243/P2243,0))*VLOOKUP(B2243,'2-Kosten per locatie'!$A$14:$C$31,3,FALSE)</f>
        <v>#DIV/0!</v>
      </c>
      <c r="O2243" s="247">
        <f>IF(M2243&gt;0,M2243*I2243/Q2243,0)*VLOOKUP(B2243,'2-Kosten per locatie'!$A$14:$C$31,3,FALSE)</f>
        <v>0</v>
      </c>
      <c r="P2243" s="334">
        <f>IF(L2243="nio",0,IF(L2243&gt;0,VLOOKUP(F2243,'3-Productie normen'!A:O,VLOOKUP(L2243,'3-Productie normen'!$B$38:$C$48,2,FALSE),FALSE)))*J2243</f>
        <v>0</v>
      </c>
      <c r="Q2243" s="334">
        <f t="shared" si="108"/>
        <v>0</v>
      </c>
      <c r="R2243" s="335" t="str">
        <f>VLOOKUP(F2243,'3-Productie normen'!A:P,16,FALSE)</f>
        <v>B</v>
      </c>
      <c r="S2243" s="335"/>
      <c r="U2243" s="336">
        <f t="shared" si="109"/>
        <v>2474</v>
      </c>
    </row>
    <row r="2244" spans="1:21" ht="14.1" customHeight="1">
      <c r="A2244" s="75">
        <v>2244</v>
      </c>
      <c r="B2244" s="72" t="s">
        <v>47</v>
      </c>
      <c r="C2244" s="539"/>
      <c r="D2244" s="415" t="s">
        <v>1461</v>
      </c>
      <c r="E2244" s="72" t="s">
        <v>2850</v>
      </c>
      <c r="F2244" s="72" t="s">
        <v>99</v>
      </c>
      <c r="G2244" s="72" t="s">
        <v>204</v>
      </c>
      <c r="H2244" s="482" t="s">
        <v>196</v>
      </c>
      <c r="I2244" s="537">
        <v>31.56</v>
      </c>
      <c r="J2244" s="526"/>
      <c r="K2244" s="333">
        <f t="shared" si="110"/>
        <v>200</v>
      </c>
      <c r="L2244" s="534">
        <v>200</v>
      </c>
      <c r="M2244" s="534"/>
      <c r="N2244" s="247" t="e">
        <f>IF(L2244="nio",0,IF(L2244&gt;0,L2244*I2244/P2244,0))*VLOOKUP(B2244,'2-Kosten per locatie'!$A$14:$C$31,3,FALSE)</f>
        <v>#DIV/0!</v>
      </c>
      <c r="O2244" s="247">
        <f>IF(M2244&gt;0,M2244*I2244/Q2244,0)*VLOOKUP(B2244,'2-Kosten per locatie'!$A$14:$C$31,3,FALSE)</f>
        <v>0</v>
      </c>
      <c r="P2244" s="334">
        <f>IF(L2244="nio",0,IF(L2244&gt;0,VLOOKUP(F2244,'3-Productie normen'!A:O,VLOOKUP(L2244,'3-Productie normen'!$B$38:$C$48,2,FALSE),FALSE)))*J2244</f>
        <v>0</v>
      </c>
      <c r="Q2244" s="334">
        <f t="shared" si="108"/>
        <v>0</v>
      </c>
      <c r="R2244" s="335" t="str">
        <f>VLOOKUP(F2244,'3-Productie normen'!A:P,16,FALSE)</f>
        <v>B</v>
      </c>
      <c r="S2244" s="335"/>
      <c r="U2244" s="336">
        <f t="shared" si="109"/>
        <v>6312</v>
      </c>
    </row>
    <row r="2245" spans="1:21" ht="14.1" customHeight="1">
      <c r="A2245" s="75">
        <v>2245</v>
      </c>
      <c r="B2245" s="72" t="s">
        <v>47</v>
      </c>
      <c r="C2245" s="539"/>
      <c r="D2245" s="415" t="s">
        <v>2851</v>
      </c>
      <c r="E2245" s="72" t="s">
        <v>2852</v>
      </c>
      <c r="F2245" s="300" t="s">
        <v>97</v>
      </c>
      <c r="G2245" s="72" t="s">
        <v>204</v>
      </c>
      <c r="H2245" s="482" t="s">
        <v>196</v>
      </c>
      <c r="I2245" s="537">
        <v>4.8</v>
      </c>
      <c r="J2245" s="526"/>
      <c r="K2245" s="333">
        <f t="shared" si="110"/>
        <v>200</v>
      </c>
      <c r="L2245" s="534">
        <v>200</v>
      </c>
      <c r="M2245" s="534"/>
      <c r="N2245" s="247" t="e">
        <f>IF(L2245="nio",0,IF(L2245&gt;0,L2245*I2245/P2245,0))*VLOOKUP(B2245,'2-Kosten per locatie'!$A$14:$C$31,3,FALSE)</f>
        <v>#DIV/0!</v>
      </c>
      <c r="O2245" s="247">
        <f>IF(M2245&gt;0,M2245*I2245/Q2245,0)*VLOOKUP(B2245,'2-Kosten per locatie'!$A$14:$C$31,3,FALSE)</f>
        <v>0</v>
      </c>
      <c r="P2245" s="334">
        <f>IF(L2245="nio",0,IF(L2245&gt;0,VLOOKUP(F2245,'3-Productie normen'!A:O,VLOOKUP(L2245,'3-Productie normen'!$B$38:$C$48,2,FALSE),FALSE)))*J2245</f>
        <v>0</v>
      </c>
      <c r="Q2245" s="334">
        <f t="shared" si="108"/>
        <v>0</v>
      </c>
      <c r="R2245" s="335" t="str">
        <f>VLOOKUP(F2245,'3-Productie normen'!A:P,16,FALSE)</f>
        <v>V</v>
      </c>
      <c r="S2245" s="335"/>
      <c r="U2245" s="336">
        <f t="shared" si="109"/>
        <v>960</v>
      </c>
    </row>
    <row r="2246" spans="1:21" ht="14.1" customHeight="1">
      <c r="A2246" s="75">
        <v>2246</v>
      </c>
      <c r="B2246" s="72" t="s">
        <v>47</v>
      </c>
      <c r="C2246" s="539"/>
      <c r="D2246" s="415" t="s">
        <v>2853</v>
      </c>
      <c r="E2246" s="72" t="s">
        <v>2854</v>
      </c>
      <c r="F2246" s="300" t="s">
        <v>100</v>
      </c>
      <c r="G2246" s="72" t="s">
        <v>204</v>
      </c>
      <c r="H2246" s="482" t="s">
        <v>196</v>
      </c>
      <c r="I2246" s="537">
        <v>6.06</v>
      </c>
      <c r="J2246" s="526"/>
      <c r="K2246" s="333">
        <f t="shared" si="110"/>
        <v>0</v>
      </c>
      <c r="L2246" s="534" t="s">
        <v>147</v>
      </c>
      <c r="M2246" s="534"/>
      <c r="N2246" s="247">
        <f>IF(L2246="nio",0,IF(L2246&gt;0,L2246*I2246/P2246,0))*VLOOKUP(B2246,'2-Kosten per locatie'!$A$14:$C$31,3,FALSE)</f>
        <v>0</v>
      </c>
      <c r="O2246" s="247">
        <f>IF(M2246&gt;0,M2246*I2246/Q2246,0)*VLOOKUP(B2246,'2-Kosten per locatie'!$A$14:$C$31,3,FALSE)</f>
        <v>0</v>
      </c>
      <c r="P2246" s="334">
        <f>IF(L2246="nio",0,IF(L2246&gt;0,VLOOKUP(F2246,'3-Productie normen'!A:O,VLOOKUP(L2246,'3-Productie normen'!$B$38:$C$48,2,FALSE),FALSE)))*J2246</f>
        <v>0</v>
      </c>
      <c r="Q2246" s="334">
        <f t="shared" si="108"/>
        <v>0</v>
      </c>
      <c r="R2246" s="335" t="str">
        <f>VLOOKUP(F2246,'3-Productie normen'!A:P,16,FALSE)</f>
        <v>nvt</v>
      </c>
      <c r="S2246" s="335"/>
      <c r="U2246" s="336">
        <f t="shared" si="109"/>
        <v>0</v>
      </c>
    </row>
    <row r="2247" spans="1:21" ht="14.1" customHeight="1">
      <c r="A2247" s="75">
        <v>2247</v>
      </c>
      <c r="B2247" s="72" t="s">
        <v>47</v>
      </c>
      <c r="C2247" s="539"/>
      <c r="D2247" s="415" t="s">
        <v>2855</v>
      </c>
      <c r="E2247" s="72" t="s">
        <v>1970</v>
      </c>
      <c r="F2247" s="300" t="s">
        <v>100</v>
      </c>
      <c r="G2247" s="72" t="s">
        <v>186</v>
      </c>
      <c r="H2247" s="482" t="s">
        <v>196</v>
      </c>
      <c r="I2247" s="537">
        <v>3.69</v>
      </c>
      <c r="J2247" s="526"/>
      <c r="K2247" s="333">
        <f t="shared" si="110"/>
        <v>0</v>
      </c>
      <c r="L2247" s="534" t="s">
        <v>147</v>
      </c>
      <c r="M2247" s="534"/>
      <c r="N2247" s="247">
        <f>IF(L2247="nio",0,IF(L2247&gt;0,L2247*I2247/P2247,0))*VLOOKUP(B2247,'2-Kosten per locatie'!$A$14:$C$31,3,FALSE)</f>
        <v>0</v>
      </c>
      <c r="O2247" s="247">
        <f>IF(M2247&gt;0,M2247*I2247/Q2247,0)*VLOOKUP(B2247,'2-Kosten per locatie'!$A$14:$C$31,3,FALSE)</f>
        <v>0</v>
      </c>
      <c r="P2247" s="334">
        <f>IF(L2247="nio",0,IF(L2247&gt;0,VLOOKUP(F2247,'3-Productie normen'!A:O,VLOOKUP(L2247,'3-Productie normen'!$B$38:$C$48,2,FALSE),FALSE)))*J2247</f>
        <v>0</v>
      </c>
      <c r="Q2247" s="334">
        <f t="shared" si="108"/>
        <v>0</v>
      </c>
      <c r="R2247" s="335" t="str">
        <f>VLOOKUP(F2247,'3-Productie normen'!A:P,16,FALSE)</f>
        <v>nvt</v>
      </c>
      <c r="S2247" s="335"/>
      <c r="U2247" s="336">
        <f t="shared" si="109"/>
        <v>0</v>
      </c>
    </row>
    <row r="2248" spans="1:21" ht="14.1" customHeight="1">
      <c r="A2248" s="75">
        <v>2248</v>
      </c>
      <c r="B2248" s="72" t="s">
        <v>47</v>
      </c>
      <c r="C2248" s="539"/>
      <c r="D2248" s="415" t="s">
        <v>1462</v>
      </c>
      <c r="E2248" s="72" t="s">
        <v>2856</v>
      </c>
      <c r="F2248" s="72" t="s">
        <v>89</v>
      </c>
      <c r="G2248" s="72" t="s">
        <v>204</v>
      </c>
      <c r="H2248" s="482" t="s">
        <v>196</v>
      </c>
      <c r="I2248" s="537">
        <v>64.06</v>
      </c>
      <c r="J2248" s="526"/>
      <c r="K2248" s="333">
        <f t="shared" si="110"/>
        <v>200</v>
      </c>
      <c r="L2248" s="534">
        <v>200</v>
      </c>
      <c r="M2248" s="534"/>
      <c r="N2248" s="247" t="e">
        <f>IF(L2248="nio",0,IF(L2248&gt;0,L2248*I2248/P2248,0))*VLOOKUP(B2248,'2-Kosten per locatie'!$A$14:$C$31,3,FALSE)</f>
        <v>#DIV/0!</v>
      </c>
      <c r="O2248" s="247">
        <f>IF(M2248&gt;0,M2248*I2248/Q2248,0)*VLOOKUP(B2248,'2-Kosten per locatie'!$A$14:$C$31,3,FALSE)</f>
        <v>0</v>
      </c>
      <c r="P2248" s="334">
        <f>IF(L2248="nio",0,IF(L2248&gt;0,VLOOKUP(F2248,'3-Productie normen'!A:O,VLOOKUP(L2248,'3-Productie normen'!$B$38:$C$48,2,FALSE),FALSE)))*J2248</f>
        <v>0</v>
      </c>
      <c r="Q2248" s="334">
        <f t="shared" si="108"/>
        <v>0</v>
      </c>
      <c r="R2248" s="335" t="str">
        <f>VLOOKUP(F2248,'3-Productie normen'!A:P,16,FALSE)</f>
        <v>L</v>
      </c>
      <c r="S2248" s="335"/>
      <c r="U2248" s="336">
        <f t="shared" si="109"/>
        <v>12812</v>
      </c>
    </row>
    <row r="2249" spans="1:21" ht="14.1" customHeight="1">
      <c r="A2249" s="75">
        <v>2249</v>
      </c>
      <c r="B2249" s="72" t="s">
        <v>47</v>
      </c>
      <c r="C2249" s="539"/>
      <c r="D2249" s="415" t="s">
        <v>2857</v>
      </c>
      <c r="E2249" s="72" t="s">
        <v>2793</v>
      </c>
      <c r="F2249" s="72" t="s">
        <v>89</v>
      </c>
      <c r="G2249" s="72" t="s">
        <v>204</v>
      </c>
      <c r="H2249" s="482" t="s">
        <v>196</v>
      </c>
      <c r="I2249" s="537">
        <v>38.06</v>
      </c>
      <c r="J2249" s="526"/>
      <c r="K2249" s="333">
        <f t="shared" si="110"/>
        <v>200</v>
      </c>
      <c r="L2249" s="534">
        <v>200</v>
      </c>
      <c r="M2249" s="534"/>
      <c r="N2249" s="247" t="e">
        <f>IF(L2249="nio",0,IF(L2249&gt;0,L2249*I2249/P2249,0))*VLOOKUP(B2249,'2-Kosten per locatie'!$A$14:$C$31,3,FALSE)</f>
        <v>#DIV/0!</v>
      </c>
      <c r="O2249" s="247">
        <f>IF(M2249&gt;0,M2249*I2249/Q2249,0)*VLOOKUP(B2249,'2-Kosten per locatie'!$A$14:$C$31,3,FALSE)</f>
        <v>0</v>
      </c>
      <c r="P2249" s="334">
        <f>IF(L2249="nio",0,IF(L2249&gt;0,VLOOKUP(F2249,'3-Productie normen'!A:O,VLOOKUP(L2249,'3-Productie normen'!$B$38:$C$48,2,FALSE),FALSE)))*J2249</f>
        <v>0</v>
      </c>
      <c r="Q2249" s="334">
        <f t="shared" ref="Q2249:Q2312" si="111">IF(M2249&gt;0,P2249*$Q$8,0)</f>
        <v>0</v>
      </c>
      <c r="R2249" s="335" t="str">
        <f>VLOOKUP(F2249,'3-Productie normen'!A:P,16,FALSE)</f>
        <v>L</v>
      </c>
      <c r="S2249" s="335"/>
      <c r="U2249" s="336">
        <f t="shared" ref="U2249:U2312" si="112">K2249*I2249</f>
        <v>7612</v>
      </c>
    </row>
    <row r="2250" spans="1:21" ht="14.1" customHeight="1">
      <c r="A2250" s="75">
        <v>2250</v>
      </c>
      <c r="B2250" s="72" t="s">
        <v>47</v>
      </c>
      <c r="C2250" s="539"/>
      <c r="D2250" s="415" t="s">
        <v>1463</v>
      </c>
      <c r="E2250" s="72" t="s">
        <v>2819</v>
      </c>
      <c r="F2250" s="72" t="s">
        <v>89</v>
      </c>
      <c r="G2250" s="72" t="s">
        <v>204</v>
      </c>
      <c r="H2250" s="482" t="s">
        <v>196</v>
      </c>
      <c r="I2250" s="537">
        <v>67.41</v>
      </c>
      <c r="J2250" s="526"/>
      <c r="K2250" s="333">
        <f t="shared" si="110"/>
        <v>200</v>
      </c>
      <c r="L2250" s="534">
        <v>200</v>
      </c>
      <c r="M2250" s="534"/>
      <c r="N2250" s="247" t="e">
        <f>IF(L2250="nio",0,IF(L2250&gt;0,L2250*I2250/P2250,0))*VLOOKUP(B2250,'2-Kosten per locatie'!$A$14:$C$31,3,FALSE)</f>
        <v>#DIV/0!</v>
      </c>
      <c r="O2250" s="247">
        <f>IF(M2250&gt;0,M2250*I2250/Q2250,0)*VLOOKUP(B2250,'2-Kosten per locatie'!$A$14:$C$31,3,FALSE)</f>
        <v>0</v>
      </c>
      <c r="P2250" s="334">
        <f>IF(L2250="nio",0,IF(L2250&gt;0,VLOOKUP(F2250,'3-Productie normen'!A:O,VLOOKUP(L2250,'3-Productie normen'!$B$38:$C$48,2,FALSE),FALSE)))*J2250</f>
        <v>0</v>
      </c>
      <c r="Q2250" s="334">
        <f t="shared" si="111"/>
        <v>0</v>
      </c>
      <c r="R2250" s="335" t="str">
        <f>VLOOKUP(F2250,'3-Productie normen'!A:P,16,FALSE)</f>
        <v>L</v>
      </c>
      <c r="S2250" s="335"/>
      <c r="U2250" s="336">
        <f t="shared" si="112"/>
        <v>13482</v>
      </c>
    </row>
    <row r="2251" spans="1:21" ht="14.1" customHeight="1">
      <c r="A2251" s="75">
        <v>2251</v>
      </c>
      <c r="B2251" s="72" t="s">
        <v>47</v>
      </c>
      <c r="C2251" s="539"/>
      <c r="D2251" s="415" t="s">
        <v>1472</v>
      </c>
      <c r="E2251" s="72" t="s">
        <v>2793</v>
      </c>
      <c r="F2251" s="72" t="s">
        <v>89</v>
      </c>
      <c r="G2251" s="72" t="s">
        <v>204</v>
      </c>
      <c r="H2251" s="482" t="s">
        <v>196</v>
      </c>
      <c r="I2251" s="537">
        <v>41.47</v>
      </c>
      <c r="J2251" s="526"/>
      <c r="K2251" s="333">
        <f t="shared" si="110"/>
        <v>200</v>
      </c>
      <c r="L2251" s="534">
        <v>200</v>
      </c>
      <c r="M2251" s="534"/>
      <c r="N2251" s="247" t="e">
        <f>IF(L2251="nio",0,IF(L2251&gt;0,L2251*I2251/P2251,0))*VLOOKUP(B2251,'2-Kosten per locatie'!$A$14:$C$31,3,FALSE)</f>
        <v>#DIV/0!</v>
      </c>
      <c r="O2251" s="247">
        <f>IF(M2251&gt;0,M2251*I2251/Q2251,0)*VLOOKUP(B2251,'2-Kosten per locatie'!$A$14:$C$31,3,FALSE)</f>
        <v>0</v>
      </c>
      <c r="P2251" s="334">
        <f>IF(L2251="nio",0,IF(L2251&gt;0,VLOOKUP(F2251,'3-Productie normen'!A:O,VLOOKUP(L2251,'3-Productie normen'!$B$38:$C$48,2,FALSE),FALSE)))*J2251</f>
        <v>0</v>
      </c>
      <c r="Q2251" s="334">
        <f t="shared" si="111"/>
        <v>0</v>
      </c>
      <c r="R2251" s="335" t="str">
        <f>VLOOKUP(F2251,'3-Productie normen'!A:P,16,FALSE)</f>
        <v>L</v>
      </c>
      <c r="S2251" s="335"/>
      <c r="U2251" s="336">
        <f t="shared" si="112"/>
        <v>8294</v>
      </c>
    </row>
    <row r="2252" spans="1:21" ht="14.1" customHeight="1">
      <c r="A2252" s="75">
        <v>2252</v>
      </c>
      <c r="B2252" s="72" t="s">
        <v>47</v>
      </c>
      <c r="C2252" s="539"/>
      <c r="D2252" s="415" t="s">
        <v>1473</v>
      </c>
      <c r="E2252" s="72" t="s">
        <v>632</v>
      </c>
      <c r="F2252" s="300" t="s">
        <v>86</v>
      </c>
      <c r="G2252" s="72" t="s">
        <v>204</v>
      </c>
      <c r="H2252" s="482" t="s">
        <v>196</v>
      </c>
      <c r="I2252" s="537">
        <v>60.44</v>
      </c>
      <c r="J2252" s="526"/>
      <c r="K2252" s="333">
        <f t="shared" si="110"/>
        <v>200</v>
      </c>
      <c r="L2252" s="534">
        <v>200</v>
      </c>
      <c r="M2252" s="534"/>
      <c r="N2252" s="247" t="e">
        <f>IF(L2252="nio",0,IF(L2252&gt;0,L2252*I2252/P2252,0))*VLOOKUP(B2252,'2-Kosten per locatie'!$A$14:$C$31,3,FALSE)</f>
        <v>#DIV/0!</v>
      </c>
      <c r="O2252" s="247">
        <f>IF(M2252&gt;0,M2252*I2252/Q2252,0)*VLOOKUP(B2252,'2-Kosten per locatie'!$A$14:$C$31,3,FALSE)</f>
        <v>0</v>
      </c>
      <c r="P2252" s="334">
        <f>IF(L2252="nio",0,IF(L2252&gt;0,VLOOKUP(F2252,'3-Productie normen'!A:O,VLOOKUP(L2252,'3-Productie normen'!$B$38:$C$48,2,FALSE),FALSE)))*J2252</f>
        <v>0</v>
      </c>
      <c r="Q2252" s="334">
        <f t="shared" si="111"/>
        <v>0</v>
      </c>
      <c r="R2252" s="335" t="str">
        <f>VLOOKUP(F2252,'3-Productie normen'!A:P,16,FALSE)</f>
        <v>V</v>
      </c>
      <c r="S2252" s="335"/>
      <c r="U2252" s="336">
        <f t="shared" si="112"/>
        <v>12088</v>
      </c>
    </row>
    <row r="2253" spans="1:21" ht="14.1" customHeight="1">
      <c r="A2253" s="75">
        <v>2253</v>
      </c>
      <c r="B2253" s="72" t="s">
        <v>47</v>
      </c>
      <c r="C2253" s="539"/>
      <c r="D2253" s="415" t="s">
        <v>1474</v>
      </c>
      <c r="E2253" s="72" t="s">
        <v>2763</v>
      </c>
      <c r="F2253" s="72" t="s">
        <v>99</v>
      </c>
      <c r="G2253" s="72" t="s">
        <v>204</v>
      </c>
      <c r="H2253" s="482" t="s">
        <v>196</v>
      </c>
      <c r="I2253" s="537">
        <v>12.33</v>
      </c>
      <c r="J2253" s="526"/>
      <c r="K2253" s="333">
        <f t="shared" si="110"/>
        <v>200</v>
      </c>
      <c r="L2253" s="534">
        <v>200</v>
      </c>
      <c r="M2253" s="534"/>
      <c r="N2253" s="247" t="e">
        <f>IF(L2253="nio",0,IF(L2253&gt;0,L2253*I2253/P2253,0))*VLOOKUP(B2253,'2-Kosten per locatie'!$A$14:$C$31,3,FALSE)</f>
        <v>#DIV/0!</v>
      </c>
      <c r="O2253" s="247">
        <f>IF(M2253&gt;0,M2253*I2253/Q2253,0)*VLOOKUP(B2253,'2-Kosten per locatie'!$A$14:$C$31,3,FALSE)</f>
        <v>0</v>
      </c>
      <c r="P2253" s="334">
        <f>IF(L2253="nio",0,IF(L2253&gt;0,VLOOKUP(F2253,'3-Productie normen'!A:O,VLOOKUP(L2253,'3-Productie normen'!$B$38:$C$48,2,FALSE),FALSE)))*J2253</f>
        <v>0</v>
      </c>
      <c r="Q2253" s="334">
        <f t="shared" si="111"/>
        <v>0</v>
      </c>
      <c r="R2253" s="335" t="str">
        <f>VLOOKUP(F2253,'3-Productie normen'!A:P,16,FALSE)</f>
        <v>B</v>
      </c>
      <c r="S2253" s="335"/>
      <c r="U2253" s="336">
        <f t="shared" si="112"/>
        <v>2466</v>
      </c>
    </row>
    <row r="2254" spans="1:21" ht="14.1" customHeight="1">
      <c r="A2254" s="75">
        <v>2254</v>
      </c>
      <c r="B2254" s="72" t="s">
        <v>47</v>
      </c>
      <c r="C2254" s="539"/>
      <c r="D2254" s="415" t="s">
        <v>1475</v>
      </c>
      <c r="E2254" s="72" t="s">
        <v>2858</v>
      </c>
      <c r="F2254" s="72" t="s">
        <v>99</v>
      </c>
      <c r="G2254" s="72" t="s">
        <v>204</v>
      </c>
      <c r="H2254" s="482" t="s">
        <v>196</v>
      </c>
      <c r="I2254" s="537">
        <v>7.55</v>
      </c>
      <c r="J2254" s="526"/>
      <c r="K2254" s="333">
        <f t="shared" si="110"/>
        <v>200</v>
      </c>
      <c r="L2254" s="534">
        <v>200</v>
      </c>
      <c r="M2254" s="534"/>
      <c r="N2254" s="247" t="e">
        <f>IF(L2254="nio",0,IF(L2254&gt;0,L2254*I2254/P2254,0))*VLOOKUP(B2254,'2-Kosten per locatie'!$A$14:$C$31,3,FALSE)</f>
        <v>#DIV/0!</v>
      </c>
      <c r="O2254" s="247">
        <f>IF(M2254&gt;0,M2254*I2254/Q2254,0)*VLOOKUP(B2254,'2-Kosten per locatie'!$A$14:$C$31,3,FALSE)</f>
        <v>0</v>
      </c>
      <c r="P2254" s="334">
        <f>IF(L2254="nio",0,IF(L2254&gt;0,VLOOKUP(F2254,'3-Productie normen'!A:O,VLOOKUP(L2254,'3-Productie normen'!$B$38:$C$48,2,FALSE),FALSE)))*J2254</f>
        <v>0</v>
      </c>
      <c r="Q2254" s="334">
        <f t="shared" si="111"/>
        <v>0</v>
      </c>
      <c r="R2254" s="335" t="str">
        <f>VLOOKUP(F2254,'3-Productie normen'!A:P,16,FALSE)</f>
        <v>B</v>
      </c>
      <c r="S2254" s="335"/>
      <c r="U2254" s="336">
        <f t="shared" si="112"/>
        <v>1510</v>
      </c>
    </row>
    <row r="2255" spans="1:21" ht="14.1" customHeight="1">
      <c r="A2255" s="75">
        <v>2255</v>
      </c>
      <c r="B2255" s="72" t="s">
        <v>47</v>
      </c>
      <c r="C2255" s="539"/>
      <c r="D2255" s="415" t="s">
        <v>1478</v>
      </c>
      <c r="E2255" s="72" t="s">
        <v>2819</v>
      </c>
      <c r="F2255" s="72" t="s">
        <v>89</v>
      </c>
      <c r="G2255" s="72" t="s">
        <v>204</v>
      </c>
      <c r="H2255" s="482" t="s">
        <v>196</v>
      </c>
      <c r="I2255" s="537">
        <v>67</v>
      </c>
      <c r="J2255" s="526"/>
      <c r="K2255" s="333">
        <f t="shared" si="110"/>
        <v>200</v>
      </c>
      <c r="L2255" s="534">
        <v>200</v>
      </c>
      <c r="M2255" s="534"/>
      <c r="N2255" s="247" t="e">
        <f>IF(L2255="nio",0,IF(L2255&gt;0,L2255*I2255/P2255,0))*VLOOKUP(B2255,'2-Kosten per locatie'!$A$14:$C$31,3,FALSE)</f>
        <v>#DIV/0!</v>
      </c>
      <c r="O2255" s="247">
        <f>IF(M2255&gt;0,M2255*I2255/Q2255,0)*VLOOKUP(B2255,'2-Kosten per locatie'!$A$14:$C$31,3,FALSE)</f>
        <v>0</v>
      </c>
      <c r="P2255" s="334">
        <f>IF(L2255="nio",0,IF(L2255&gt;0,VLOOKUP(F2255,'3-Productie normen'!A:O,VLOOKUP(L2255,'3-Productie normen'!$B$38:$C$48,2,FALSE),FALSE)))*J2255</f>
        <v>0</v>
      </c>
      <c r="Q2255" s="334">
        <f t="shared" si="111"/>
        <v>0</v>
      </c>
      <c r="R2255" s="335" t="str">
        <f>VLOOKUP(F2255,'3-Productie normen'!A:P,16,FALSE)</f>
        <v>L</v>
      </c>
      <c r="S2255" s="335"/>
      <c r="U2255" s="336">
        <f t="shared" si="112"/>
        <v>13400</v>
      </c>
    </row>
    <row r="2256" spans="1:21" ht="14.1" customHeight="1">
      <c r="A2256" s="75">
        <v>2256</v>
      </c>
      <c r="B2256" s="72" t="s">
        <v>47</v>
      </c>
      <c r="C2256" s="539"/>
      <c r="D2256" s="415" t="s">
        <v>2859</v>
      </c>
      <c r="E2256" s="72" t="s">
        <v>2819</v>
      </c>
      <c r="F2256" s="72" t="s">
        <v>89</v>
      </c>
      <c r="G2256" s="72" t="s">
        <v>204</v>
      </c>
      <c r="H2256" s="482" t="s">
        <v>196</v>
      </c>
      <c r="I2256" s="537">
        <v>63.63</v>
      </c>
      <c r="J2256" s="526"/>
      <c r="K2256" s="333">
        <f t="shared" si="110"/>
        <v>200</v>
      </c>
      <c r="L2256" s="534">
        <v>200</v>
      </c>
      <c r="M2256" s="534"/>
      <c r="N2256" s="247" t="e">
        <f>IF(L2256="nio",0,IF(L2256&gt;0,L2256*I2256/P2256,0))*VLOOKUP(B2256,'2-Kosten per locatie'!$A$14:$C$31,3,FALSE)</f>
        <v>#DIV/0!</v>
      </c>
      <c r="O2256" s="247">
        <f>IF(M2256&gt;0,M2256*I2256/Q2256,0)*VLOOKUP(B2256,'2-Kosten per locatie'!$A$14:$C$31,3,FALSE)</f>
        <v>0</v>
      </c>
      <c r="P2256" s="334">
        <f>IF(L2256="nio",0,IF(L2256&gt;0,VLOOKUP(F2256,'3-Productie normen'!A:O,VLOOKUP(L2256,'3-Productie normen'!$B$38:$C$48,2,FALSE),FALSE)))*J2256</f>
        <v>0</v>
      </c>
      <c r="Q2256" s="334">
        <f t="shared" si="111"/>
        <v>0</v>
      </c>
      <c r="R2256" s="335" t="str">
        <f>VLOOKUP(F2256,'3-Productie normen'!A:P,16,FALSE)</f>
        <v>L</v>
      </c>
      <c r="S2256" s="335"/>
      <c r="U2256" s="336">
        <f t="shared" si="112"/>
        <v>12726</v>
      </c>
    </row>
    <row r="2257" spans="1:21" ht="14.1" customHeight="1">
      <c r="A2257" s="75">
        <v>2257</v>
      </c>
      <c r="B2257" s="72" t="s">
        <v>47</v>
      </c>
      <c r="C2257" s="539"/>
      <c r="D2257" s="415" t="s">
        <v>2860</v>
      </c>
      <c r="E2257" s="72" t="s">
        <v>2817</v>
      </c>
      <c r="F2257" s="300" t="s">
        <v>97</v>
      </c>
      <c r="G2257" s="72" t="s">
        <v>204</v>
      </c>
      <c r="H2257" s="482" t="s">
        <v>196</v>
      </c>
      <c r="I2257" s="537">
        <v>22.23</v>
      </c>
      <c r="J2257" s="526"/>
      <c r="K2257" s="333">
        <f t="shared" si="110"/>
        <v>200</v>
      </c>
      <c r="L2257" s="534">
        <v>200</v>
      </c>
      <c r="M2257" s="534"/>
      <c r="N2257" s="247" t="e">
        <f>IF(L2257="nio",0,IF(L2257&gt;0,L2257*I2257/P2257,0))*VLOOKUP(B2257,'2-Kosten per locatie'!$A$14:$C$31,3,FALSE)</f>
        <v>#DIV/0!</v>
      </c>
      <c r="O2257" s="247">
        <f>IF(M2257&gt;0,M2257*I2257/Q2257,0)*VLOOKUP(B2257,'2-Kosten per locatie'!$A$14:$C$31,3,FALSE)</f>
        <v>0</v>
      </c>
      <c r="P2257" s="334">
        <f>IF(L2257="nio",0,IF(L2257&gt;0,VLOOKUP(F2257,'3-Productie normen'!A:O,VLOOKUP(L2257,'3-Productie normen'!$B$38:$C$48,2,FALSE),FALSE)))*J2257</f>
        <v>0</v>
      </c>
      <c r="Q2257" s="334">
        <f t="shared" si="111"/>
        <v>0</v>
      </c>
      <c r="R2257" s="335" t="str">
        <f>VLOOKUP(F2257,'3-Productie normen'!A:P,16,FALSE)</f>
        <v>V</v>
      </c>
      <c r="S2257" s="335"/>
      <c r="U2257" s="336">
        <f t="shared" si="112"/>
        <v>4446</v>
      </c>
    </row>
    <row r="2258" spans="1:21" ht="14.1" customHeight="1">
      <c r="A2258" s="75">
        <v>2258</v>
      </c>
      <c r="B2258" s="72" t="s">
        <v>47</v>
      </c>
      <c r="C2258" s="539"/>
      <c r="D2258" s="415" t="s">
        <v>2861</v>
      </c>
      <c r="E2258" s="72" t="s">
        <v>1236</v>
      </c>
      <c r="F2258" s="300" t="s">
        <v>97</v>
      </c>
      <c r="G2258" s="72" t="s">
        <v>204</v>
      </c>
      <c r="H2258" s="482" t="s">
        <v>196</v>
      </c>
      <c r="I2258" s="537">
        <v>64.800000000000011</v>
      </c>
      <c r="J2258" s="526"/>
      <c r="K2258" s="333">
        <f t="shared" si="110"/>
        <v>200</v>
      </c>
      <c r="L2258" s="534">
        <v>200</v>
      </c>
      <c r="M2258" s="534"/>
      <c r="N2258" s="247" t="e">
        <f>IF(L2258="nio",0,IF(L2258&gt;0,L2258*I2258/P2258,0))*VLOOKUP(B2258,'2-Kosten per locatie'!$A$14:$C$31,3,FALSE)</f>
        <v>#DIV/0!</v>
      </c>
      <c r="O2258" s="247">
        <f>IF(M2258&gt;0,M2258*I2258/Q2258,0)*VLOOKUP(B2258,'2-Kosten per locatie'!$A$14:$C$31,3,FALSE)</f>
        <v>0</v>
      </c>
      <c r="P2258" s="334">
        <f>IF(L2258="nio",0,IF(L2258&gt;0,VLOOKUP(F2258,'3-Productie normen'!A:O,VLOOKUP(L2258,'3-Productie normen'!$B$38:$C$48,2,FALSE),FALSE)))*J2258</f>
        <v>0</v>
      </c>
      <c r="Q2258" s="334">
        <f t="shared" si="111"/>
        <v>0</v>
      </c>
      <c r="R2258" s="335" t="str">
        <f>VLOOKUP(F2258,'3-Productie normen'!A:P,16,FALSE)</f>
        <v>V</v>
      </c>
      <c r="S2258" s="335"/>
      <c r="U2258" s="336">
        <f t="shared" si="112"/>
        <v>12960.000000000002</v>
      </c>
    </row>
    <row r="2259" spans="1:21" ht="14.1" customHeight="1">
      <c r="A2259" s="75">
        <v>2259</v>
      </c>
      <c r="B2259" s="72" t="s">
        <v>47</v>
      </c>
      <c r="C2259" s="539"/>
      <c r="D2259" s="415" t="s">
        <v>2862</v>
      </c>
      <c r="E2259" s="72" t="s">
        <v>2791</v>
      </c>
      <c r="F2259" s="72" t="s">
        <v>99</v>
      </c>
      <c r="G2259" s="72" t="s">
        <v>204</v>
      </c>
      <c r="H2259" s="482" t="s">
        <v>196</v>
      </c>
      <c r="I2259" s="537">
        <v>20.36</v>
      </c>
      <c r="J2259" s="526"/>
      <c r="K2259" s="333">
        <f t="shared" si="110"/>
        <v>200</v>
      </c>
      <c r="L2259" s="534">
        <v>200</v>
      </c>
      <c r="M2259" s="534"/>
      <c r="N2259" s="247" t="e">
        <f>IF(L2259="nio",0,IF(L2259&gt;0,L2259*I2259/P2259,0))*VLOOKUP(B2259,'2-Kosten per locatie'!$A$14:$C$31,3,FALSE)</f>
        <v>#DIV/0!</v>
      </c>
      <c r="O2259" s="247">
        <f>IF(M2259&gt;0,M2259*I2259/Q2259,0)*VLOOKUP(B2259,'2-Kosten per locatie'!$A$14:$C$31,3,FALSE)</f>
        <v>0</v>
      </c>
      <c r="P2259" s="334">
        <f>IF(L2259="nio",0,IF(L2259&gt;0,VLOOKUP(F2259,'3-Productie normen'!A:O,VLOOKUP(L2259,'3-Productie normen'!$B$38:$C$48,2,FALSE),FALSE)))*J2259</f>
        <v>0</v>
      </c>
      <c r="Q2259" s="334">
        <f t="shared" si="111"/>
        <v>0</v>
      </c>
      <c r="R2259" s="335" t="str">
        <f>VLOOKUP(F2259,'3-Productie normen'!A:P,16,FALSE)</f>
        <v>B</v>
      </c>
      <c r="S2259" s="335"/>
      <c r="U2259" s="336">
        <f t="shared" si="112"/>
        <v>4072</v>
      </c>
    </row>
    <row r="2260" spans="1:21" ht="14.1" customHeight="1">
      <c r="A2260" s="75">
        <v>2260</v>
      </c>
      <c r="B2260" s="72" t="s">
        <v>47</v>
      </c>
      <c r="C2260" s="539"/>
      <c r="D2260" s="415" t="s">
        <v>2863</v>
      </c>
      <c r="E2260" s="72" t="s">
        <v>2864</v>
      </c>
      <c r="F2260" s="72" t="s">
        <v>89</v>
      </c>
      <c r="G2260" s="72" t="s">
        <v>204</v>
      </c>
      <c r="H2260" s="482" t="s">
        <v>196</v>
      </c>
      <c r="I2260" s="537">
        <v>77.239999999999995</v>
      </c>
      <c r="J2260" s="526"/>
      <c r="K2260" s="333">
        <f t="shared" si="110"/>
        <v>200</v>
      </c>
      <c r="L2260" s="534">
        <v>200</v>
      </c>
      <c r="M2260" s="534"/>
      <c r="N2260" s="247" t="e">
        <f>IF(L2260="nio",0,IF(L2260&gt;0,L2260*I2260/P2260,0))*VLOOKUP(B2260,'2-Kosten per locatie'!$A$14:$C$31,3,FALSE)</f>
        <v>#DIV/0!</v>
      </c>
      <c r="O2260" s="247">
        <f>IF(M2260&gt;0,M2260*I2260/Q2260,0)*VLOOKUP(B2260,'2-Kosten per locatie'!$A$14:$C$31,3,FALSE)</f>
        <v>0</v>
      </c>
      <c r="P2260" s="334">
        <f>IF(L2260="nio",0,IF(L2260&gt;0,VLOOKUP(F2260,'3-Productie normen'!A:O,VLOOKUP(L2260,'3-Productie normen'!$B$38:$C$48,2,FALSE),FALSE)))*J2260</f>
        <v>0</v>
      </c>
      <c r="Q2260" s="334">
        <f t="shared" si="111"/>
        <v>0</v>
      </c>
      <c r="R2260" s="335" t="str">
        <f>VLOOKUP(F2260,'3-Productie normen'!A:P,16,FALSE)</f>
        <v>L</v>
      </c>
      <c r="S2260" s="335"/>
      <c r="U2260" s="336">
        <f t="shared" si="112"/>
        <v>15447.999999999998</v>
      </c>
    </row>
    <row r="2261" spans="1:21" ht="14.1" customHeight="1">
      <c r="A2261" s="75">
        <v>2261</v>
      </c>
      <c r="B2261" s="72" t="s">
        <v>47</v>
      </c>
      <c r="C2261" s="539"/>
      <c r="D2261" s="415" t="s">
        <v>1479</v>
      </c>
      <c r="E2261" s="72" t="s">
        <v>2865</v>
      </c>
      <c r="F2261" s="72" t="s">
        <v>89</v>
      </c>
      <c r="G2261" s="72" t="s">
        <v>204</v>
      </c>
      <c r="H2261" s="482" t="s">
        <v>196</v>
      </c>
      <c r="I2261" s="537">
        <v>38.58</v>
      </c>
      <c r="J2261" s="526"/>
      <c r="K2261" s="333">
        <f t="shared" si="110"/>
        <v>200</v>
      </c>
      <c r="L2261" s="534">
        <v>200</v>
      </c>
      <c r="M2261" s="534"/>
      <c r="N2261" s="247" t="e">
        <f>IF(L2261="nio",0,IF(L2261&gt;0,L2261*I2261/P2261,0))*VLOOKUP(B2261,'2-Kosten per locatie'!$A$14:$C$31,3,FALSE)</f>
        <v>#DIV/0!</v>
      </c>
      <c r="O2261" s="247">
        <f>IF(M2261&gt;0,M2261*I2261/Q2261,0)*VLOOKUP(B2261,'2-Kosten per locatie'!$A$14:$C$31,3,FALSE)</f>
        <v>0</v>
      </c>
      <c r="P2261" s="334">
        <f>IF(L2261="nio",0,IF(L2261&gt;0,VLOOKUP(F2261,'3-Productie normen'!A:O,VLOOKUP(L2261,'3-Productie normen'!$B$38:$C$48,2,FALSE),FALSE)))*J2261</f>
        <v>0</v>
      </c>
      <c r="Q2261" s="334">
        <f t="shared" si="111"/>
        <v>0</v>
      </c>
      <c r="R2261" s="335" t="str">
        <f>VLOOKUP(F2261,'3-Productie normen'!A:P,16,FALSE)</f>
        <v>L</v>
      </c>
      <c r="S2261" s="335"/>
      <c r="U2261" s="336">
        <f t="shared" si="112"/>
        <v>7716</v>
      </c>
    </row>
    <row r="2262" spans="1:21" ht="14.1" customHeight="1">
      <c r="A2262" s="75">
        <v>2262</v>
      </c>
      <c r="B2262" s="72" t="s">
        <v>47</v>
      </c>
      <c r="C2262" s="539"/>
      <c r="D2262" s="415" t="s">
        <v>1481</v>
      </c>
      <c r="E2262" s="72" t="s">
        <v>2589</v>
      </c>
      <c r="F2262" s="300" t="s">
        <v>76</v>
      </c>
      <c r="G2262" s="72" t="s">
        <v>204</v>
      </c>
      <c r="H2262" s="482" t="s">
        <v>196</v>
      </c>
      <c r="I2262" s="537">
        <v>51.17</v>
      </c>
      <c r="J2262" s="526"/>
      <c r="K2262" s="333">
        <f t="shared" si="110"/>
        <v>120</v>
      </c>
      <c r="L2262" s="534">
        <v>120</v>
      </c>
      <c r="M2262" s="534"/>
      <c r="N2262" s="247" t="e">
        <f>IF(L2262="nio",0,IF(L2262&gt;0,L2262*I2262/P2262,0))*VLOOKUP(B2262,'2-Kosten per locatie'!$A$14:$C$31,3,FALSE)</f>
        <v>#DIV/0!</v>
      </c>
      <c r="O2262" s="247">
        <f>IF(M2262&gt;0,M2262*I2262/Q2262,0)*VLOOKUP(B2262,'2-Kosten per locatie'!$A$14:$C$31,3,FALSE)</f>
        <v>0</v>
      </c>
      <c r="P2262" s="334">
        <f>IF(L2262="nio",0,IF(L2262&gt;0,VLOOKUP(F2262,'3-Productie normen'!A:O,VLOOKUP(L2262,'3-Productie normen'!$B$38:$C$48,2,FALSE),FALSE)))*J2262</f>
        <v>0</v>
      </c>
      <c r="Q2262" s="334">
        <f t="shared" si="111"/>
        <v>0</v>
      </c>
      <c r="R2262" s="335" t="str">
        <f>VLOOKUP(F2262,'3-Productie normen'!A:P,16,FALSE)</f>
        <v>B</v>
      </c>
      <c r="S2262" s="335"/>
      <c r="U2262" s="336">
        <f t="shared" si="112"/>
        <v>6140.4000000000005</v>
      </c>
    </row>
    <row r="2263" spans="1:21" ht="14.1" customHeight="1">
      <c r="A2263" s="75">
        <v>2263</v>
      </c>
      <c r="B2263" s="72" t="s">
        <v>47</v>
      </c>
      <c r="C2263" s="539"/>
      <c r="D2263" s="415" t="s">
        <v>2866</v>
      </c>
      <c r="E2263" s="72" t="s">
        <v>2867</v>
      </c>
      <c r="F2263" s="72" t="s">
        <v>99</v>
      </c>
      <c r="G2263" s="72" t="s">
        <v>204</v>
      </c>
      <c r="H2263" s="482" t="s">
        <v>196</v>
      </c>
      <c r="I2263" s="537">
        <v>12.27</v>
      </c>
      <c r="J2263" s="526"/>
      <c r="K2263" s="333">
        <f t="shared" si="110"/>
        <v>200</v>
      </c>
      <c r="L2263" s="534">
        <v>200</v>
      </c>
      <c r="M2263" s="534"/>
      <c r="N2263" s="247" t="e">
        <f>IF(L2263="nio",0,IF(L2263&gt;0,L2263*I2263/P2263,0))*VLOOKUP(B2263,'2-Kosten per locatie'!$A$14:$C$31,3,FALSE)</f>
        <v>#DIV/0!</v>
      </c>
      <c r="O2263" s="247">
        <f>IF(M2263&gt;0,M2263*I2263/Q2263,0)*VLOOKUP(B2263,'2-Kosten per locatie'!$A$14:$C$31,3,FALSE)</f>
        <v>0</v>
      </c>
      <c r="P2263" s="334">
        <f>IF(L2263="nio",0,IF(L2263&gt;0,VLOOKUP(F2263,'3-Productie normen'!A:O,VLOOKUP(L2263,'3-Productie normen'!$B$38:$C$48,2,FALSE),FALSE)))*J2263</f>
        <v>0</v>
      </c>
      <c r="Q2263" s="334">
        <f t="shared" si="111"/>
        <v>0</v>
      </c>
      <c r="R2263" s="335" t="str">
        <f>VLOOKUP(F2263,'3-Productie normen'!A:P,16,FALSE)</f>
        <v>B</v>
      </c>
      <c r="S2263" s="335"/>
      <c r="U2263" s="336">
        <f t="shared" si="112"/>
        <v>2454</v>
      </c>
    </row>
    <row r="2264" spans="1:21" ht="14.1" customHeight="1">
      <c r="A2264" s="75">
        <v>2264</v>
      </c>
      <c r="B2264" s="72" t="s">
        <v>47</v>
      </c>
      <c r="C2264" s="539"/>
      <c r="D2264" s="415" t="s">
        <v>1485</v>
      </c>
      <c r="E2264" s="72" t="s">
        <v>2867</v>
      </c>
      <c r="F2264" s="72" t="s">
        <v>99</v>
      </c>
      <c r="G2264" s="72" t="s">
        <v>204</v>
      </c>
      <c r="H2264" s="482" t="s">
        <v>196</v>
      </c>
      <c r="I2264" s="537">
        <v>13.6</v>
      </c>
      <c r="J2264" s="526"/>
      <c r="K2264" s="333">
        <f t="shared" si="110"/>
        <v>200</v>
      </c>
      <c r="L2264" s="534">
        <v>200</v>
      </c>
      <c r="M2264" s="534"/>
      <c r="N2264" s="247" t="e">
        <f>IF(L2264="nio",0,IF(L2264&gt;0,L2264*I2264/P2264,0))*VLOOKUP(B2264,'2-Kosten per locatie'!$A$14:$C$31,3,FALSE)</f>
        <v>#DIV/0!</v>
      </c>
      <c r="O2264" s="247">
        <f>IF(M2264&gt;0,M2264*I2264/Q2264,0)*VLOOKUP(B2264,'2-Kosten per locatie'!$A$14:$C$31,3,FALSE)</f>
        <v>0</v>
      </c>
      <c r="P2264" s="334">
        <f>IF(L2264="nio",0,IF(L2264&gt;0,VLOOKUP(F2264,'3-Productie normen'!A:O,VLOOKUP(L2264,'3-Productie normen'!$B$38:$C$48,2,FALSE),FALSE)))*J2264</f>
        <v>0</v>
      </c>
      <c r="Q2264" s="334">
        <f t="shared" si="111"/>
        <v>0</v>
      </c>
      <c r="R2264" s="335" t="str">
        <f>VLOOKUP(F2264,'3-Productie normen'!A:P,16,FALSE)</f>
        <v>B</v>
      </c>
      <c r="S2264" s="335"/>
      <c r="U2264" s="336">
        <f t="shared" si="112"/>
        <v>2720</v>
      </c>
    </row>
    <row r="2265" spans="1:21" ht="14.1" customHeight="1">
      <c r="A2265" s="75">
        <v>2265</v>
      </c>
      <c r="B2265" s="72" t="s">
        <v>47</v>
      </c>
      <c r="C2265" s="539"/>
      <c r="D2265" s="415" t="s">
        <v>1486</v>
      </c>
      <c r="E2265" s="72" t="s">
        <v>2868</v>
      </c>
      <c r="F2265" s="300" t="s">
        <v>76</v>
      </c>
      <c r="G2265" s="72" t="s">
        <v>204</v>
      </c>
      <c r="H2265" s="482" t="s">
        <v>196</v>
      </c>
      <c r="I2265" s="537">
        <v>0</v>
      </c>
      <c r="J2265" s="526"/>
      <c r="K2265" s="333">
        <f t="shared" si="110"/>
        <v>120</v>
      </c>
      <c r="L2265" s="534">
        <v>120</v>
      </c>
      <c r="M2265" s="534"/>
      <c r="N2265" s="247" t="e">
        <f>IF(L2265="nio",0,IF(L2265&gt;0,L2265*I2265/P2265,0))*VLOOKUP(B2265,'2-Kosten per locatie'!$A$14:$C$31,3,FALSE)</f>
        <v>#DIV/0!</v>
      </c>
      <c r="O2265" s="247">
        <f>IF(M2265&gt;0,M2265*I2265/Q2265,0)*VLOOKUP(B2265,'2-Kosten per locatie'!$A$14:$C$31,3,FALSE)</f>
        <v>0</v>
      </c>
      <c r="P2265" s="334">
        <f>IF(L2265="nio",0,IF(L2265&gt;0,VLOOKUP(F2265,'3-Productie normen'!A:O,VLOOKUP(L2265,'3-Productie normen'!$B$38:$C$48,2,FALSE),FALSE)))*J2265</f>
        <v>0</v>
      </c>
      <c r="Q2265" s="334">
        <f t="shared" si="111"/>
        <v>0</v>
      </c>
      <c r="R2265" s="335" t="str">
        <f>VLOOKUP(F2265,'3-Productie normen'!A:P,16,FALSE)</f>
        <v>B</v>
      </c>
      <c r="S2265" s="335"/>
      <c r="U2265" s="336">
        <f t="shared" si="112"/>
        <v>0</v>
      </c>
    </row>
    <row r="2266" spans="1:21" ht="14.1" customHeight="1">
      <c r="A2266" s="75">
        <v>2266</v>
      </c>
      <c r="B2266" s="72" t="s">
        <v>47</v>
      </c>
      <c r="C2266" s="539"/>
      <c r="D2266" s="415" t="s">
        <v>1500</v>
      </c>
      <c r="E2266" s="72" t="s">
        <v>2868</v>
      </c>
      <c r="F2266" s="300" t="s">
        <v>76</v>
      </c>
      <c r="G2266" s="72" t="s">
        <v>204</v>
      </c>
      <c r="H2266" s="482" t="s">
        <v>196</v>
      </c>
      <c r="I2266" s="537">
        <v>407.27</v>
      </c>
      <c r="J2266" s="526"/>
      <c r="K2266" s="333">
        <f t="shared" si="110"/>
        <v>120</v>
      </c>
      <c r="L2266" s="534">
        <v>120</v>
      </c>
      <c r="M2266" s="534"/>
      <c r="N2266" s="247" t="e">
        <f>IF(L2266="nio",0,IF(L2266&gt;0,L2266*I2266/P2266,0))*VLOOKUP(B2266,'2-Kosten per locatie'!$A$14:$C$31,3,FALSE)</f>
        <v>#DIV/0!</v>
      </c>
      <c r="O2266" s="247">
        <f>IF(M2266&gt;0,M2266*I2266/Q2266,0)*VLOOKUP(B2266,'2-Kosten per locatie'!$A$14:$C$31,3,FALSE)</f>
        <v>0</v>
      </c>
      <c r="P2266" s="334">
        <f>IF(L2266="nio",0,IF(L2266&gt;0,VLOOKUP(F2266,'3-Productie normen'!A:O,VLOOKUP(L2266,'3-Productie normen'!$B$38:$C$48,2,FALSE),FALSE)))*J2266</f>
        <v>0</v>
      </c>
      <c r="Q2266" s="334">
        <f t="shared" si="111"/>
        <v>0</v>
      </c>
      <c r="R2266" s="335" t="str">
        <f>VLOOKUP(F2266,'3-Productie normen'!A:P,16,FALSE)</f>
        <v>B</v>
      </c>
      <c r="S2266" s="335"/>
      <c r="U2266" s="336">
        <f t="shared" si="112"/>
        <v>48872.399999999994</v>
      </c>
    </row>
    <row r="2267" spans="1:21" ht="14.1" customHeight="1">
      <c r="A2267" s="75">
        <v>2267</v>
      </c>
      <c r="B2267" s="72" t="s">
        <v>47</v>
      </c>
      <c r="C2267" s="539"/>
      <c r="D2267" s="415" t="s">
        <v>2869</v>
      </c>
      <c r="E2267" s="72" t="s">
        <v>2870</v>
      </c>
      <c r="F2267" s="300" t="s">
        <v>76</v>
      </c>
      <c r="G2267" s="72" t="s">
        <v>204</v>
      </c>
      <c r="H2267" s="482" t="s">
        <v>196</v>
      </c>
      <c r="I2267" s="537">
        <v>10.69</v>
      </c>
      <c r="J2267" s="526"/>
      <c r="K2267" s="333">
        <f t="shared" si="110"/>
        <v>120</v>
      </c>
      <c r="L2267" s="534">
        <v>120</v>
      </c>
      <c r="M2267" s="534"/>
      <c r="N2267" s="247" t="e">
        <f>IF(L2267="nio",0,IF(L2267&gt;0,L2267*I2267/P2267,0))*VLOOKUP(B2267,'2-Kosten per locatie'!$A$14:$C$31,3,FALSE)</f>
        <v>#DIV/0!</v>
      </c>
      <c r="O2267" s="247">
        <f>IF(M2267&gt;0,M2267*I2267/Q2267,0)*VLOOKUP(B2267,'2-Kosten per locatie'!$A$14:$C$31,3,FALSE)</f>
        <v>0</v>
      </c>
      <c r="P2267" s="334">
        <f>IF(L2267="nio",0,IF(L2267&gt;0,VLOOKUP(F2267,'3-Productie normen'!A:O,VLOOKUP(L2267,'3-Productie normen'!$B$38:$C$48,2,FALSE),FALSE)))*J2267</f>
        <v>0</v>
      </c>
      <c r="Q2267" s="334">
        <f t="shared" si="111"/>
        <v>0</v>
      </c>
      <c r="R2267" s="335" t="str">
        <f>VLOOKUP(F2267,'3-Productie normen'!A:P,16,FALSE)</f>
        <v>B</v>
      </c>
      <c r="S2267" s="335"/>
      <c r="U2267" s="336">
        <f t="shared" si="112"/>
        <v>1282.8</v>
      </c>
    </row>
    <row r="2268" spans="1:21" ht="14.1" customHeight="1">
      <c r="A2268" s="75">
        <v>2268</v>
      </c>
      <c r="B2268" s="72" t="s">
        <v>47</v>
      </c>
      <c r="C2268" s="539"/>
      <c r="D2268" s="415" t="s">
        <v>1501</v>
      </c>
      <c r="E2268" s="72" t="s">
        <v>579</v>
      </c>
      <c r="F2268" s="72" t="s">
        <v>99</v>
      </c>
      <c r="G2268" s="72" t="s">
        <v>204</v>
      </c>
      <c r="H2268" s="482" t="s">
        <v>196</v>
      </c>
      <c r="I2268" s="537">
        <v>16.440000000000001</v>
      </c>
      <c r="J2268" s="526"/>
      <c r="K2268" s="333">
        <f t="shared" si="110"/>
        <v>200</v>
      </c>
      <c r="L2268" s="534">
        <v>200</v>
      </c>
      <c r="M2268" s="534"/>
      <c r="N2268" s="247" t="e">
        <f>IF(L2268="nio",0,IF(L2268&gt;0,L2268*I2268/P2268,0))*VLOOKUP(B2268,'2-Kosten per locatie'!$A$14:$C$31,3,FALSE)</f>
        <v>#DIV/0!</v>
      </c>
      <c r="O2268" s="247">
        <f>IF(M2268&gt;0,M2268*I2268/Q2268,0)*VLOOKUP(B2268,'2-Kosten per locatie'!$A$14:$C$31,3,FALSE)</f>
        <v>0</v>
      </c>
      <c r="P2268" s="334">
        <f>IF(L2268="nio",0,IF(L2268&gt;0,VLOOKUP(F2268,'3-Productie normen'!A:O,VLOOKUP(L2268,'3-Productie normen'!$B$38:$C$48,2,FALSE),FALSE)))*J2268</f>
        <v>0</v>
      </c>
      <c r="Q2268" s="334">
        <f t="shared" si="111"/>
        <v>0</v>
      </c>
      <c r="R2268" s="335" t="str">
        <f>VLOOKUP(F2268,'3-Productie normen'!A:P,16,FALSE)</f>
        <v>B</v>
      </c>
      <c r="S2268" s="335"/>
      <c r="U2268" s="336">
        <f t="shared" si="112"/>
        <v>3288.0000000000005</v>
      </c>
    </row>
    <row r="2269" spans="1:21" ht="14.1" customHeight="1">
      <c r="A2269" s="75">
        <v>2269</v>
      </c>
      <c r="B2269" s="72" t="s">
        <v>47</v>
      </c>
      <c r="C2269" s="539"/>
      <c r="D2269" s="415" t="s">
        <v>2871</v>
      </c>
      <c r="E2269" s="72" t="s">
        <v>579</v>
      </c>
      <c r="F2269" s="72" t="s">
        <v>99</v>
      </c>
      <c r="G2269" s="72" t="s">
        <v>204</v>
      </c>
      <c r="H2269" s="482" t="s">
        <v>196</v>
      </c>
      <c r="I2269" s="537">
        <v>16.489999999999998</v>
      </c>
      <c r="J2269" s="526"/>
      <c r="K2269" s="333">
        <f t="shared" si="110"/>
        <v>200</v>
      </c>
      <c r="L2269" s="534">
        <v>200</v>
      </c>
      <c r="M2269" s="534"/>
      <c r="N2269" s="247" t="e">
        <f>IF(L2269="nio",0,IF(L2269&gt;0,L2269*I2269/P2269,0))*VLOOKUP(B2269,'2-Kosten per locatie'!$A$14:$C$31,3,FALSE)</f>
        <v>#DIV/0!</v>
      </c>
      <c r="O2269" s="247">
        <f>IF(M2269&gt;0,M2269*I2269/Q2269,0)*VLOOKUP(B2269,'2-Kosten per locatie'!$A$14:$C$31,3,FALSE)</f>
        <v>0</v>
      </c>
      <c r="P2269" s="334">
        <f>IF(L2269="nio",0,IF(L2269&gt;0,VLOOKUP(F2269,'3-Productie normen'!A:O,VLOOKUP(L2269,'3-Productie normen'!$B$38:$C$48,2,FALSE),FALSE)))*J2269</f>
        <v>0</v>
      </c>
      <c r="Q2269" s="334">
        <f t="shared" si="111"/>
        <v>0</v>
      </c>
      <c r="R2269" s="335" t="str">
        <f>VLOOKUP(F2269,'3-Productie normen'!A:P,16,FALSE)</f>
        <v>B</v>
      </c>
      <c r="S2269" s="335"/>
      <c r="U2269" s="336">
        <f t="shared" si="112"/>
        <v>3297.9999999999995</v>
      </c>
    </row>
    <row r="2270" spans="1:21" ht="14.1" customHeight="1">
      <c r="A2270" s="75">
        <v>2270</v>
      </c>
      <c r="B2270" s="72" t="s">
        <v>47</v>
      </c>
      <c r="C2270" s="539"/>
      <c r="D2270" s="415" t="s">
        <v>2872</v>
      </c>
      <c r="E2270" s="72" t="s">
        <v>2873</v>
      </c>
      <c r="F2270" s="300" t="s">
        <v>76</v>
      </c>
      <c r="G2270" s="72" t="s">
        <v>204</v>
      </c>
      <c r="H2270" s="482" t="s">
        <v>196</v>
      </c>
      <c r="I2270" s="537">
        <v>6.13</v>
      </c>
      <c r="J2270" s="526"/>
      <c r="K2270" s="333">
        <f t="shared" si="110"/>
        <v>120</v>
      </c>
      <c r="L2270" s="534">
        <v>120</v>
      </c>
      <c r="M2270" s="534"/>
      <c r="N2270" s="247" t="e">
        <f>IF(L2270="nio",0,IF(L2270&gt;0,L2270*I2270/P2270,0))*VLOOKUP(B2270,'2-Kosten per locatie'!$A$14:$C$31,3,FALSE)</f>
        <v>#DIV/0!</v>
      </c>
      <c r="O2270" s="247">
        <f>IF(M2270&gt;0,M2270*I2270/Q2270,0)*VLOOKUP(B2270,'2-Kosten per locatie'!$A$14:$C$31,3,FALSE)</f>
        <v>0</v>
      </c>
      <c r="P2270" s="334">
        <f>IF(L2270="nio",0,IF(L2270&gt;0,VLOOKUP(F2270,'3-Productie normen'!A:O,VLOOKUP(L2270,'3-Productie normen'!$B$38:$C$48,2,FALSE),FALSE)))*J2270</f>
        <v>0</v>
      </c>
      <c r="Q2270" s="334">
        <f t="shared" si="111"/>
        <v>0</v>
      </c>
      <c r="R2270" s="335" t="str">
        <f>VLOOKUP(F2270,'3-Productie normen'!A:P,16,FALSE)</f>
        <v>B</v>
      </c>
      <c r="S2270" s="335"/>
      <c r="U2270" s="336">
        <f t="shared" si="112"/>
        <v>735.6</v>
      </c>
    </row>
    <row r="2271" spans="1:21" ht="14.1" customHeight="1">
      <c r="A2271" s="75">
        <v>2271</v>
      </c>
      <c r="B2271" s="72" t="s">
        <v>47</v>
      </c>
      <c r="C2271" s="539"/>
      <c r="D2271" s="415" t="s">
        <v>2874</v>
      </c>
      <c r="E2271" s="72" t="s">
        <v>2873</v>
      </c>
      <c r="F2271" s="300" t="s">
        <v>76</v>
      </c>
      <c r="G2271" s="72" t="s">
        <v>204</v>
      </c>
      <c r="H2271" s="482" t="s">
        <v>196</v>
      </c>
      <c r="I2271" s="537">
        <v>6.54</v>
      </c>
      <c r="J2271" s="526"/>
      <c r="K2271" s="333">
        <f t="shared" si="110"/>
        <v>120</v>
      </c>
      <c r="L2271" s="534">
        <v>120</v>
      </c>
      <c r="M2271" s="534"/>
      <c r="N2271" s="247" t="e">
        <f>IF(L2271="nio",0,IF(L2271&gt;0,L2271*I2271/P2271,0))*VLOOKUP(B2271,'2-Kosten per locatie'!$A$14:$C$31,3,FALSE)</f>
        <v>#DIV/0!</v>
      </c>
      <c r="O2271" s="247">
        <f>IF(M2271&gt;0,M2271*I2271/Q2271,0)*VLOOKUP(B2271,'2-Kosten per locatie'!$A$14:$C$31,3,FALSE)</f>
        <v>0</v>
      </c>
      <c r="P2271" s="334">
        <f>IF(L2271="nio",0,IF(L2271&gt;0,VLOOKUP(F2271,'3-Productie normen'!A:O,VLOOKUP(L2271,'3-Productie normen'!$B$38:$C$48,2,FALSE),FALSE)))*J2271</f>
        <v>0</v>
      </c>
      <c r="Q2271" s="334">
        <f t="shared" si="111"/>
        <v>0</v>
      </c>
      <c r="R2271" s="335" t="str">
        <f>VLOOKUP(F2271,'3-Productie normen'!A:P,16,FALSE)</f>
        <v>B</v>
      </c>
      <c r="S2271" s="335"/>
      <c r="U2271" s="336">
        <f t="shared" si="112"/>
        <v>784.8</v>
      </c>
    </row>
    <row r="2272" spans="1:21" ht="14.1" customHeight="1">
      <c r="A2272" s="75">
        <v>2272</v>
      </c>
      <c r="B2272" s="72" t="s">
        <v>47</v>
      </c>
      <c r="C2272" s="539"/>
      <c r="D2272" s="415" t="s">
        <v>2875</v>
      </c>
      <c r="E2272" s="72" t="s">
        <v>2873</v>
      </c>
      <c r="F2272" s="300" t="s">
        <v>76</v>
      </c>
      <c r="G2272" s="72" t="s">
        <v>204</v>
      </c>
      <c r="H2272" s="482" t="s">
        <v>196</v>
      </c>
      <c r="I2272" s="537">
        <v>6.72</v>
      </c>
      <c r="J2272" s="526"/>
      <c r="K2272" s="333">
        <f t="shared" si="110"/>
        <v>120</v>
      </c>
      <c r="L2272" s="534">
        <v>120</v>
      </c>
      <c r="M2272" s="534"/>
      <c r="N2272" s="247" t="e">
        <f>IF(L2272="nio",0,IF(L2272&gt;0,L2272*I2272/P2272,0))*VLOOKUP(B2272,'2-Kosten per locatie'!$A$14:$C$31,3,FALSE)</f>
        <v>#DIV/0!</v>
      </c>
      <c r="O2272" s="247">
        <f>IF(M2272&gt;0,M2272*I2272/Q2272,0)*VLOOKUP(B2272,'2-Kosten per locatie'!$A$14:$C$31,3,FALSE)</f>
        <v>0</v>
      </c>
      <c r="P2272" s="334">
        <f>IF(L2272="nio",0,IF(L2272&gt;0,VLOOKUP(F2272,'3-Productie normen'!A:O,VLOOKUP(L2272,'3-Productie normen'!$B$38:$C$48,2,FALSE),FALSE)))*J2272</f>
        <v>0</v>
      </c>
      <c r="Q2272" s="334">
        <f t="shared" si="111"/>
        <v>0</v>
      </c>
      <c r="R2272" s="335" t="str">
        <f>VLOOKUP(F2272,'3-Productie normen'!A:P,16,FALSE)</f>
        <v>B</v>
      </c>
      <c r="S2272" s="335"/>
      <c r="U2272" s="336">
        <f t="shared" si="112"/>
        <v>806.4</v>
      </c>
    </row>
    <row r="2273" spans="1:21" ht="14.1" customHeight="1">
      <c r="A2273" s="75">
        <v>2273</v>
      </c>
      <c r="B2273" s="72" t="s">
        <v>47</v>
      </c>
      <c r="C2273" s="539"/>
      <c r="D2273" s="415" t="s">
        <v>2876</v>
      </c>
      <c r="E2273" s="72" t="s">
        <v>2873</v>
      </c>
      <c r="F2273" s="300" t="s">
        <v>76</v>
      </c>
      <c r="G2273" s="72" t="s">
        <v>204</v>
      </c>
      <c r="H2273" s="482" t="s">
        <v>196</v>
      </c>
      <c r="I2273" s="537">
        <v>5.99</v>
      </c>
      <c r="J2273" s="526"/>
      <c r="K2273" s="333">
        <f t="shared" si="110"/>
        <v>120</v>
      </c>
      <c r="L2273" s="534">
        <v>120</v>
      </c>
      <c r="M2273" s="534"/>
      <c r="N2273" s="247" t="e">
        <f>IF(L2273="nio",0,IF(L2273&gt;0,L2273*I2273/P2273,0))*VLOOKUP(B2273,'2-Kosten per locatie'!$A$14:$C$31,3,FALSE)</f>
        <v>#DIV/0!</v>
      </c>
      <c r="O2273" s="247">
        <f>IF(M2273&gt;0,M2273*I2273/Q2273,0)*VLOOKUP(B2273,'2-Kosten per locatie'!$A$14:$C$31,3,FALSE)</f>
        <v>0</v>
      </c>
      <c r="P2273" s="334">
        <f>IF(L2273="nio",0,IF(L2273&gt;0,VLOOKUP(F2273,'3-Productie normen'!A:O,VLOOKUP(L2273,'3-Productie normen'!$B$38:$C$48,2,FALSE),FALSE)))*J2273</f>
        <v>0</v>
      </c>
      <c r="Q2273" s="334">
        <f t="shared" si="111"/>
        <v>0</v>
      </c>
      <c r="R2273" s="335" t="str">
        <f>VLOOKUP(F2273,'3-Productie normen'!A:P,16,FALSE)</f>
        <v>B</v>
      </c>
      <c r="S2273" s="335"/>
      <c r="U2273" s="336">
        <f t="shared" si="112"/>
        <v>718.80000000000007</v>
      </c>
    </row>
    <row r="2274" spans="1:21" ht="14.1" customHeight="1">
      <c r="A2274" s="75">
        <v>2274</v>
      </c>
      <c r="B2274" s="72" t="s">
        <v>47</v>
      </c>
      <c r="C2274" s="539"/>
      <c r="D2274" s="415" t="s">
        <v>2877</v>
      </c>
      <c r="E2274" s="72" t="s">
        <v>2332</v>
      </c>
      <c r="F2274" s="72" t="s">
        <v>99</v>
      </c>
      <c r="G2274" s="72" t="s">
        <v>204</v>
      </c>
      <c r="H2274" s="482" t="s">
        <v>196</v>
      </c>
      <c r="I2274" s="537">
        <v>22.3</v>
      </c>
      <c r="J2274" s="526"/>
      <c r="K2274" s="333">
        <f t="shared" si="110"/>
        <v>200</v>
      </c>
      <c r="L2274" s="534">
        <v>200</v>
      </c>
      <c r="M2274" s="534"/>
      <c r="N2274" s="247" t="e">
        <f>IF(L2274="nio",0,IF(L2274&gt;0,L2274*I2274/P2274,0))*VLOOKUP(B2274,'2-Kosten per locatie'!$A$14:$C$31,3,FALSE)</f>
        <v>#DIV/0!</v>
      </c>
      <c r="O2274" s="247">
        <f>IF(M2274&gt;0,M2274*I2274/Q2274,0)*VLOOKUP(B2274,'2-Kosten per locatie'!$A$14:$C$31,3,FALSE)</f>
        <v>0</v>
      </c>
      <c r="P2274" s="334">
        <f>IF(L2274="nio",0,IF(L2274&gt;0,VLOOKUP(F2274,'3-Productie normen'!A:O,VLOOKUP(L2274,'3-Productie normen'!$B$38:$C$48,2,FALSE),FALSE)))*J2274</f>
        <v>0</v>
      </c>
      <c r="Q2274" s="334">
        <f t="shared" si="111"/>
        <v>0</v>
      </c>
      <c r="R2274" s="335" t="str">
        <f>VLOOKUP(F2274,'3-Productie normen'!A:P,16,FALSE)</f>
        <v>B</v>
      </c>
      <c r="S2274" s="335"/>
      <c r="U2274" s="336">
        <f t="shared" si="112"/>
        <v>4460</v>
      </c>
    </row>
    <row r="2275" spans="1:21" ht="14.1" customHeight="1">
      <c r="A2275" s="75">
        <v>2275</v>
      </c>
      <c r="B2275" s="72" t="s">
        <v>47</v>
      </c>
      <c r="C2275" s="539"/>
      <c r="D2275" s="415" t="s">
        <v>2878</v>
      </c>
      <c r="E2275" s="72" t="s">
        <v>2868</v>
      </c>
      <c r="F2275" s="300" t="s">
        <v>76</v>
      </c>
      <c r="G2275" s="72" t="s">
        <v>204</v>
      </c>
      <c r="H2275" s="482" t="s">
        <v>196</v>
      </c>
      <c r="I2275" s="537">
        <v>0</v>
      </c>
      <c r="J2275" s="526"/>
      <c r="K2275" s="333">
        <f t="shared" si="110"/>
        <v>120</v>
      </c>
      <c r="L2275" s="534">
        <v>120</v>
      </c>
      <c r="M2275" s="534"/>
      <c r="N2275" s="247" t="e">
        <f>IF(L2275="nio",0,IF(L2275&gt;0,L2275*I2275/P2275,0))*VLOOKUP(B2275,'2-Kosten per locatie'!$A$14:$C$31,3,FALSE)</f>
        <v>#DIV/0!</v>
      </c>
      <c r="O2275" s="247">
        <f>IF(M2275&gt;0,M2275*I2275/Q2275,0)*VLOOKUP(B2275,'2-Kosten per locatie'!$A$14:$C$31,3,FALSE)</f>
        <v>0</v>
      </c>
      <c r="P2275" s="334">
        <f>IF(L2275="nio",0,IF(L2275&gt;0,VLOOKUP(F2275,'3-Productie normen'!A:O,VLOOKUP(L2275,'3-Productie normen'!$B$38:$C$48,2,FALSE),FALSE)))*J2275</f>
        <v>0</v>
      </c>
      <c r="Q2275" s="334">
        <f t="shared" si="111"/>
        <v>0</v>
      </c>
      <c r="R2275" s="335" t="str">
        <f>VLOOKUP(F2275,'3-Productie normen'!A:P,16,FALSE)</f>
        <v>B</v>
      </c>
      <c r="S2275" s="335"/>
      <c r="U2275" s="336">
        <f t="shared" si="112"/>
        <v>0</v>
      </c>
    </row>
    <row r="2276" spans="1:21" ht="14.1" customHeight="1">
      <c r="A2276" s="75">
        <v>2276</v>
      </c>
      <c r="B2276" s="72" t="s">
        <v>47</v>
      </c>
      <c r="C2276" s="539"/>
      <c r="D2276" s="415" t="s">
        <v>1091</v>
      </c>
      <c r="E2276" s="72" t="s">
        <v>2819</v>
      </c>
      <c r="F2276" s="72" t="s">
        <v>89</v>
      </c>
      <c r="G2276" s="72" t="s">
        <v>204</v>
      </c>
      <c r="H2276" s="482" t="s">
        <v>196</v>
      </c>
      <c r="I2276" s="537">
        <v>52.82</v>
      </c>
      <c r="J2276" s="526"/>
      <c r="K2276" s="333">
        <f t="shared" si="110"/>
        <v>200</v>
      </c>
      <c r="L2276" s="534">
        <v>200</v>
      </c>
      <c r="M2276" s="534"/>
      <c r="N2276" s="247" t="e">
        <f>IF(L2276="nio",0,IF(L2276&gt;0,L2276*I2276/P2276,0))*VLOOKUP(B2276,'2-Kosten per locatie'!$A$14:$C$31,3,FALSE)</f>
        <v>#DIV/0!</v>
      </c>
      <c r="O2276" s="247">
        <f>IF(M2276&gt;0,M2276*I2276/Q2276,0)*VLOOKUP(B2276,'2-Kosten per locatie'!$A$14:$C$31,3,FALSE)</f>
        <v>0</v>
      </c>
      <c r="P2276" s="334">
        <f>IF(L2276="nio",0,IF(L2276&gt;0,VLOOKUP(F2276,'3-Productie normen'!A:O,VLOOKUP(L2276,'3-Productie normen'!$B$38:$C$48,2,FALSE),FALSE)))*J2276</f>
        <v>0</v>
      </c>
      <c r="Q2276" s="334">
        <f t="shared" si="111"/>
        <v>0</v>
      </c>
      <c r="R2276" s="335" t="str">
        <f>VLOOKUP(F2276,'3-Productie normen'!A:P,16,FALSE)</f>
        <v>L</v>
      </c>
      <c r="S2276" s="335"/>
      <c r="U2276" s="336">
        <f t="shared" si="112"/>
        <v>10564</v>
      </c>
    </row>
    <row r="2277" spans="1:21" ht="14.1" customHeight="1">
      <c r="A2277" s="75">
        <v>2277</v>
      </c>
      <c r="B2277" s="72" t="s">
        <v>47</v>
      </c>
      <c r="C2277" s="539"/>
      <c r="D2277" s="415" t="s">
        <v>2879</v>
      </c>
      <c r="E2277" s="72" t="s">
        <v>632</v>
      </c>
      <c r="F2277" s="300" t="s">
        <v>86</v>
      </c>
      <c r="G2277" s="72" t="s">
        <v>186</v>
      </c>
      <c r="H2277" s="482" t="s">
        <v>196</v>
      </c>
      <c r="I2277" s="537">
        <v>8.0500000000000007</v>
      </c>
      <c r="J2277" s="526"/>
      <c r="K2277" s="333">
        <f t="shared" si="110"/>
        <v>200</v>
      </c>
      <c r="L2277" s="534">
        <v>200</v>
      </c>
      <c r="M2277" s="534"/>
      <c r="N2277" s="247" t="e">
        <f>IF(L2277="nio",0,IF(L2277&gt;0,L2277*I2277/P2277,0))*VLOOKUP(B2277,'2-Kosten per locatie'!$A$14:$C$31,3,FALSE)</f>
        <v>#DIV/0!</v>
      </c>
      <c r="O2277" s="247">
        <f>IF(M2277&gt;0,M2277*I2277/Q2277,0)*VLOOKUP(B2277,'2-Kosten per locatie'!$A$14:$C$31,3,FALSE)</f>
        <v>0</v>
      </c>
      <c r="P2277" s="334">
        <f>IF(L2277="nio",0,IF(L2277&gt;0,VLOOKUP(F2277,'3-Productie normen'!A:O,VLOOKUP(L2277,'3-Productie normen'!$B$38:$C$48,2,FALSE),FALSE)))*J2277</f>
        <v>0</v>
      </c>
      <c r="Q2277" s="334">
        <f t="shared" si="111"/>
        <v>0</v>
      </c>
      <c r="R2277" s="335" t="str">
        <f>VLOOKUP(F2277,'3-Productie normen'!A:P,16,FALSE)</f>
        <v>V</v>
      </c>
      <c r="S2277" s="335"/>
      <c r="U2277" s="336">
        <f t="shared" si="112"/>
        <v>1610.0000000000002</v>
      </c>
    </row>
    <row r="2278" spans="1:21" ht="14.1" customHeight="1">
      <c r="A2278" s="75">
        <v>2278</v>
      </c>
      <c r="B2278" s="72" t="s">
        <v>47</v>
      </c>
      <c r="C2278" s="539"/>
      <c r="D2278" s="415" t="s">
        <v>2880</v>
      </c>
      <c r="E2278" s="72" t="s">
        <v>2747</v>
      </c>
      <c r="F2278" s="300" t="s">
        <v>97</v>
      </c>
      <c r="G2278" s="72" t="s">
        <v>204</v>
      </c>
      <c r="H2278" s="482" t="s">
        <v>196</v>
      </c>
      <c r="I2278" s="537">
        <v>10.8</v>
      </c>
      <c r="J2278" s="526"/>
      <c r="K2278" s="333">
        <f t="shared" si="110"/>
        <v>200</v>
      </c>
      <c r="L2278" s="534">
        <v>200</v>
      </c>
      <c r="M2278" s="534"/>
      <c r="N2278" s="247" t="e">
        <f>IF(L2278="nio",0,IF(L2278&gt;0,L2278*I2278/P2278,0))*VLOOKUP(B2278,'2-Kosten per locatie'!$A$14:$C$31,3,FALSE)</f>
        <v>#DIV/0!</v>
      </c>
      <c r="O2278" s="247">
        <f>IF(M2278&gt;0,M2278*I2278/Q2278,0)*VLOOKUP(B2278,'2-Kosten per locatie'!$A$14:$C$31,3,FALSE)</f>
        <v>0</v>
      </c>
      <c r="P2278" s="334">
        <f>IF(L2278="nio",0,IF(L2278&gt;0,VLOOKUP(F2278,'3-Productie normen'!A:O,VLOOKUP(L2278,'3-Productie normen'!$B$38:$C$48,2,FALSE),FALSE)))*J2278</f>
        <v>0</v>
      </c>
      <c r="Q2278" s="334">
        <f t="shared" si="111"/>
        <v>0</v>
      </c>
      <c r="R2278" s="335" t="str">
        <f>VLOOKUP(F2278,'3-Productie normen'!A:P,16,FALSE)</f>
        <v>V</v>
      </c>
      <c r="S2278" s="335"/>
      <c r="U2278" s="336">
        <f t="shared" si="112"/>
        <v>2160</v>
      </c>
    </row>
    <row r="2279" spans="1:21" ht="14.1" customHeight="1">
      <c r="A2279" s="75">
        <v>2279</v>
      </c>
      <c r="B2279" s="72" t="s">
        <v>47</v>
      </c>
      <c r="C2279" s="539"/>
      <c r="D2279" s="415" t="s">
        <v>1093</v>
      </c>
      <c r="E2279" s="72" t="s">
        <v>2881</v>
      </c>
      <c r="F2279" s="300" t="s">
        <v>100</v>
      </c>
      <c r="G2279" s="72" t="s">
        <v>204</v>
      </c>
      <c r="H2279" s="482" t="s">
        <v>196</v>
      </c>
      <c r="I2279" s="537">
        <v>482.11</v>
      </c>
      <c r="J2279" s="526"/>
      <c r="K2279" s="333">
        <f t="shared" si="110"/>
        <v>0</v>
      </c>
      <c r="L2279" s="534" t="s">
        <v>147</v>
      </c>
      <c r="M2279" s="534"/>
      <c r="N2279" s="247">
        <f>IF(L2279="nio",0,IF(L2279&gt;0,L2279*I2279/P2279,0))*VLOOKUP(B2279,'2-Kosten per locatie'!$A$14:$C$31,3,FALSE)</f>
        <v>0</v>
      </c>
      <c r="O2279" s="247">
        <f>IF(M2279&gt;0,M2279*I2279/Q2279,0)*VLOOKUP(B2279,'2-Kosten per locatie'!$A$14:$C$31,3,FALSE)</f>
        <v>0</v>
      </c>
      <c r="P2279" s="334">
        <f>IF(L2279="nio",0,IF(L2279&gt;0,VLOOKUP(F2279,'3-Productie normen'!A:O,VLOOKUP(L2279,'3-Productie normen'!$B$38:$C$48,2,FALSE),FALSE)))*J2279</f>
        <v>0</v>
      </c>
      <c r="Q2279" s="334">
        <f t="shared" si="111"/>
        <v>0</v>
      </c>
      <c r="R2279" s="335" t="str">
        <f>VLOOKUP(F2279,'3-Productie normen'!A:P,16,FALSE)</f>
        <v>nvt</v>
      </c>
      <c r="S2279" s="335"/>
      <c r="U2279" s="336">
        <f t="shared" si="112"/>
        <v>0</v>
      </c>
    </row>
    <row r="2280" spans="1:21" ht="14.1" customHeight="1">
      <c r="A2280" s="75">
        <v>2280</v>
      </c>
      <c r="B2280" s="72" t="s">
        <v>47</v>
      </c>
      <c r="C2280" s="539"/>
      <c r="D2280" s="415" t="s">
        <v>2882</v>
      </c>
      <c r="E2280" s="72" t="s">
        <v>1999</v>
      </c>
      <c r="F2280" s="300" t="s">
        <v>100</v>
      </c>
      <c r="G2280" s="72" t="s">
        <v>204</v>
      </c>
      <c r="H2280" s="482" t="s">
        <v>196</v>
      </c>
      <c r="I2280" s="537">
        <v>23.82</v>
      </c>
      <c r="J2280" s="526"/>
      <c r="K2280" s="333">
        <f t="shared" si="110"/>
        <v>0</v>
      </c>
      <c r="L2280" s="534" t="s">
        <v>147</v>
      </c>
      <c r="M2280" s="534"/>
      <c r="N2280" s="247">
        <f>IF(L2280="nio",0,IF(L2280&gt;0,L2280*I2280/P2280,0))*VLOOKUP(B2280,'2-Kosten per locatie'!$A$14:$C$31,3,FALSE)</f>
        <v>0</v>
      </c>
      <c r="O2280" s="247">
        <f>IF(M2280&gt;0,M2280*I2280/Q2280,0)*VLOOKUP(B2280,'2-Kosten per locatie'!$A$14:$C$31,3,FALSE)</f>
        <v>0</v>
      </c>
      <c r="P2280" s="334">
        <f>IF(L2280="nio",0,IF(L2280&gt;0,VLOOKUP(F2280,'3-Productie normen'!A:O,VLOOKUP(L2280,'3-Productie normen'!$B$38:$C$48,2,FALSE),FALSE)))*J2280</f>
        <v>0</v>
      </c>
      <c r="Q2280" s="334">
        <f t="shared" si="111"/>
        <v>0</v>
      </c>
      <c r="R2280" s="335" t="str">
        <f>VLOOKUP(F2280,'3-Productie normen'!A:P,16,FALSE)</f>
        <v>nvt</v>
      </c>
      <c r="S2280" s="335"/>
      <c r="U2280" s="336">
        <f t="shared" si="112"/>
        <v>0</v>
      </c>
    </row>
    <row r="2281" spans="1:21" ht="14.1" customHeight="1">
      <c r="A2281" s="75">
        <v>2281</v>
      </c>
      <c r="B2281" s="72" t="s">
        <v>47</v>
      </c>
      <c r="C2281" s="539"/>
      <c r="D2281" s="415" t="s">
        <v>1094</v>
      </c>
      <c r="E2281" s="72" t="s">
        <v>2883</v>
      </c>
      <c r="F2281" s="300" t="s">
        <v>88</v>
      </c>
      <c r="G2281" s="72" t="s">
        <v>467</v>
      </c>
      <c r="H2281" s="482" t="s">
        <v>187</v>
      </c>
      <c r="I2281" s="537">
        <v>16.22</v>
      </c>
      <c r="J2281" s="526"/>
      <c r="K2281" s="333">
        <f t="shared" si="110"/>
        <v>200</v>
      </c>
      <c r="L2281" s="534">
        <v>200</v>
      </c>
      <c r="M2281" s="534"/>
      <c r="N2281" s="247" t="e">
        <f>IF(L2281="nio",0,IF(L2281&gt;0,L2281*I2281/P2281,0))*VLOOKUP(B2281,'2-Kosten per locatie'!$A$14:$C$31,3,FALSE)</f>
        <v>#DIV/0!</v>
      </c>
      <c r="O2281" s="247">
        <f>IF(M2281&gt;0,M2281*I2281/Q2281,0)*VLOOKUP(B2281,'2-Kosten per locatie'!$A$14:$C$31,3,FALSE)</f>
        <v>0</v>
      </c>
      <c r="P2281" s="334">
        <f>IF(L2281="nio",0,IF(L2281&gt;0,VLOOKUP(F2281,'3-Productie normen'!A:O,VLOOKUP(L2281,'3-Productie normen'!$B$38:$C$48,2,FALSE),FALSE)))*J2281</f>
        <v>0</v>
      </c>
      <c r="Q2281" s="334">
        <f t="shared" si="111"/>
        <v>0</v>
      </c>
      <c r="R2281" s="335" t="str">
        <f>VLOOKUP(F2281,'3-Productie normen'!A:P,16,FALSE)</f>
        <v>S</v>
      </c>
      <c r="S2281" s="335"/>
      <c r="U2281" s="336">
        <f t="shared" si="112"/>
        <v>3244</v>
      </c>
    </row>
    <row r="2282" spans="1:21" ht="14.1" customHeight="1">
      <c r="A2282" s="75">
        <v>2282</v>
      </c>
      <c r="B2282" s="72" t="s">
        <v>47</v>
      </c>
      <c r="C2282" s="539"/>
      <c r="D2282" s="415" t="s">
        <v>2884</v>
      </c>
      <c r="E2282" s="72" t="s">
        <v>605</v>
      </c>
      <c r="F2282" s="300" t="s">
        <v>86</v>
      </c>
      <c r="G2282" s="72" t="s">
        <v>186</v>
      </c>
      <c r="H2282" s="482" t="s">
        <v>196</v>
      </c>
      <c r="I2282" s="537">
        <v>9.26</v>
      </c>
      <c r="J2282" s="526"/>
      <c r="K2282" s="333">
        <f t="shared" si="110"/>
        <v>200</v>
      </c>
      <c r="L2282" s="534">
        <v>200</v>
      </c>
      <c r="M2282" s="534"/>
      <c r="N2282" s="247" t="e">
        <f>IF(L2282="nio",0,IF(L2282&gt;0,L2282*I2282/P2282,0))*VLOOKUP(B2282,'2-Kosten per locatie'!$A$14:$C$31,3,FALSE)</f>
        <v>#DIV/0!</v>
      </c>
      <c r="O2282" s="247">
        <f>IF(M2282&gt;0,M2282*I2282/Q2282,0)*VLOOKUP(B2282,'2-Kosten per locatie'!$A$14:$C$31,3,FALSE)</f>
        <v>0</v>
      </c>
      <c r="P2282" s="334">
        <f>IF(L2282="nio",0,IF(L2282&gt;0,VLOOKUP(F2282,'3-Productie normen'!A:O,VLOOKUP(L2282,'3-Productie normen'!$B$38:$C$48,2,FALSE),FALSE)))*J2282</f>
        <v>0</v>
      </c>
      <c r="Q2282" s="334">
        <f t="shared" si="111"/>
        <v>0</v>
      </c>
      <c r="R2282" s="335" t="str">
        <f>VLOOKUP(F2282,'3-Productie normen'!A:P,16,FALSE)</f>
        <v>V</v>
      </c>
      <c r="S2282" s="335"/>
      <c r="U2282" s="336">
        <f t="shared" si="112"/>
        <v>1852</v>
      </c>
    </row>
    <row r="2283" spans="1:21" ht="14.1" customHeight="1">
      <c r="A2283" s="75">
        <v>2283</v>
      </c>
      <c r="B2283" s="72" t="s">
        <v>47</v>
      </c>
      <c r="C2283" s="539"/>
      <c r="D2283" s="415" t="s">
        <v>1127</v>
      </c>
      <c r="E2283" s="72" t="s">
        <v>2819</v>
      </c>
      <c r="F2283" s="72" t="s">
        <v>89</v>
      </c>
      <c r="G2283" s="72" t="s">
        <v>186</v>
      </c>
      <c r="H2283" s="482" t="s">
        <v>196</v>
      </c>
      <c r="I2283" s="537">
        <v>65.05</v>
      </c>
      <c r="J2283" s="526"/>
      <c r="K2283" s="333">
        <f t="shared" si="110"/>
        <v>200</v>
      </c>
      <c r="L2283" s="534">
        <v>200</v>
      </c>
      <c r="M2283" s="534"/>
      <c r="N2283" s="247" t="e">
        <f>IF(L2283="nio",0,IF(L2283&gt;0,L2283*I2283/P2283,0))*VLOOKUP(B2283,'2-Kosten per locatie'!$A$14:$C$31,3,FALSE)</f>
        <v>#DIV/0!</v>
      </c>
      <c r="O2283" s="247">
        <f>IF(M2283&gt;0,M2283*I2283/Q2283,0)*VLOOKUP(B2283,'2-Kosten per locatie'!$A$14:$C$31,3,FALSE)</f>
        <v>0</v>
      </c>
      <c r="P2283" s="334">
        <f>IF(L2283="nio",0,IF(L2283&gt;0,VLOOKUP(F2283,'3-Productie normen'!A:O,VLOOKUP(L2283,'3-Productie normen'!$B$38:$C$48,2,FALSE),FALSE)))*J2283</f>
        <v>0</v>
      </c>
      <c r="Q2283" s="334">
        <f t="shared" si="111"/>
        <v>0</v>
      </c>
      <c r="R2283" s="335" t="str">
        <f>VLOOKUP(F2283,'3-Productie normen'!A:P,16,FALSE)</f>
        <v>L</v>
      </c>
      <c r="S2283" s="335"/>
      <c r="U2283" s="336">
        <f t="shared" si="112"/>
        <v>13010</v>
      </c>
    </row>
    <row r="2284" spans="1:21" ht="14.1" customHeight="1">
      <c r="A2284" s="75">
        <v>2284</v>
      </c>
      <c r="B2284" s="72" t="s">
        <v>47</v>
      </c>
      <c r="C2284" s="539"/>
      <c r="D2284" s="415" t="s">
        <v>2885</v>
      </c>
      <c r="E2284" s="72" t="s">
        <v>2817</v>
      </c>
      <c r="F2284" s="300" t="s">
        <v>97</v>
      </c>
      <c r="G2284" s="72" t="s">
        <v>186</v>
      </c>
      <c r="H2284" s="482" t="s">
        <v>196</v>
      </c>
      <c r="I2284" s="537">
        <v>21.73</v>
      </c>
      <c r="J2284" s="526"/>
      <c r="K2284" s="333">
        <f t="shared" si="110"/>
        <v>200</v>
      </c>
      <c r="L2284" s="534">
        <v>200</v>
      </c>
      <c r="M2284" s="534"/>
      <c r="N2284" s="247" t="e">
        <f>IF(L2284="nio",0,IF(L2284&gt;0,L2284*I2284/P2284,0))*VLOOKUP(B2284,'2-Kosten per locatie'!$A$14:$C$31,3,FALSE)</f>
        <v>#DIV/0!</v>
      </c>
      <c r="O2284" s="247">
        <f>IF(M2284&gt;0,M2284*I2284/Q2284,0)*VLOOKUP(B2284,'2-Kosten per locatie'!$A$14:$C$31,3,FALSE)</f>
        <v>0</v>
      </c>
      <c r="P2284" s="334">
        <f>IF(L2284="nio",0,IF(L2284&gt;0,VLOOKUP(F2284,'3-Productie normen'!A:O,VLOOKUP(L2284,'3-Productie normen'!$B$38:$C$48,2,FALSE),FALSE)))*J2284</f>
        <v>0</v>
      </c>
      <c r="Q2284" s="334">
        <f t="shared" si="111"/>
        <v>0</v>
      </c>
      <c r="R2284" s="335" t="str">
        <f>VLOOKUP(F2284,'3-Productie normen'!A:P,16,FALSE)</f>
        <v>V</v>
      </c>
      <c r="S2284" s="335"/>
      <c r="U2284" s="336">
        <f t="shared" si="112"/>
        <v>4346</v>
      </c>
    </row>
    <row r="2285" spans="1:21" ht="14.1" customHeight="1">
      <c r="A2285" s="75">
        <v>2285</v>
      </c>
      <c r="B2285" s="72" t="s">
        <v>47</v>
      </c>
      <c r="C2285" s="539"/>
      <c r="D2285" s="415" t="s">
        <v>2886</v>
      </c>
      <c r="E2285" s="72" t="s">
        <v>2852</v>
      </c>
      <c r="F2285" s="300" t="s">
        <v>97</v>
      </c>
      <c r="G2285" s="72" t="s">
        <v>186</v>
      </c>
      <c r="H2285" s="482" t="s">
        <v>196</v>
      </c>
      <c r="I2285" s="537">
        <v>10.76</v>
      </c>
      <c r="J2285" s="526"/>
      <c r="K2285" s="333">
        <f t="shared" si="110"/>
        <v>200</v>
      </c>
      <c r="L2285" s="534">
        <v>200</v>
      </c>
      <c r="M2285" s="534"/>
      <c r="N2285" s="247" t="e">
        <f>IF(L2285="nio",0,IF(L2285&gt;0,L2285*I2285/P2285,0))*VLOOKUP(B2285,'2-Kosten per locatie'!$A$14:$C$31,3,FALSE)</f>
        <v>#DIV/0!</v>
      </c>
      <c r="O2285" s="247">
        <f>IF(M2285&gt;0,M2285*I2285/Q2285,0)*VLOOKUP(B2285,'2-Kosten per locatie'!$A$14:$C$31,3,FALSE)</f>
        <v>0</v>
      </c>
      <c r="P2285" s="334">
        <f>IF(L2285="nio",0,IF(L2285&gt;0,VLOOKUP(F2285,'3-Productie normen'!A:O,VLOOKUP(L2285,'3-Productie normen'!$B$38:$C$48,2,FALSE),FALSE)))*J2285</f>
        <v>0</v>
      </c>
      <c r="Q2285" s="334">
        <f t="shared" si="111"/>
        <v>0</v>
      </c>
      <c r="R2285" s="335" t="str">
        <f>VLOOKUP(F2285,'3-Productie normen'!A:P,16,FALSE)</f>
        <v>V</v>
      </c>
      <c r="S2285" s="335"/>
      <c r="U2285" s="336">
        <f t="shared" si="112"/>
        <v>2152</v>
      </c>
    </row>
    <row r="2286" spans="1:21" ht="14.1" customHeight="1">
      <c r="A2286" s="75">
        <v>2286</v>
      </c>
      <c r="B2286" s="72" t="s">
        <v>47</v>
      </c>
      <c r="C2286" s="539"/>
      <c r="D2286" s="415" t="s">
        <v>2887</v>
      </c>
      <c r="E2286" s="72" t="s">
        <v>2740</v>
      </c>
      <c r="F2286" s="300" t="s">
        <v>95</v>
      </c>
      <c r="G2286" s="72" t="s">
        <v>186</v>
      </c>
      <c r="H2286" s="482" t="s">
        <v>187</v>
      </c>
      <c r="I2286" s="537">
        <v>19.5</v>
      </c>
      <c r="J2286" s="526"/>
      <c r="K2286" s="333">
        <f t="shared" si="110"/>
        <v>200</v>
      </c>
      <c r="L2286" s="534">
        <v>200</v>
      </c>
      <c r="M2286" s="534"/>
      <c r="N2286" s="247" t="e">
        <f>IF(L2286="nio",0,IF(L2286&gt;0,L2286*I2286/P2286,0))*VLOOKUP(B2286,'2-Kosten per locatie'!$A$14:$C$31,3,FALSE)</f>
        <v>#DIV/0!</v>
      </c>
      <c r="O2286" s="247">
        <f>IF(M2286&gt;0,M2286*I2286/Q2286,0)*VLOOKUP(B2286,'2-Kosten per locatie'!$A$14:$C$31,3,FALSE)</f>
        <v>0</v>
      </c>
      <c r="P2286" s="334">
        <f>IF(L2286="nio",0,IF(L2286&gt;0,VLOOKUP(F2286,'3-Productie normen'!A:O,VLOOKUP(L2286,'3-Productie normen'!$B$38:$C$48,2,FALSE),FALSE)))*J2286</f>
        <v>0</v>
      </c>
      <c r="Q2286" s="334">
        <f t="shared" si="111"/>
        <v>0</v>
      </c>
      <c r="R2286" s="335" t="str">
        <f>VLOOKUP(F2286,'3-Productie normen'!A:P,16,FALSE)</f>
        <v>S</v>
      </c>
      <c r="S2286" s="335"/>
      <c r="U2286" s="336">
        <f t="shared" si="112"/>
        <v>3900</v>
      </c>
    </row>
    <row r="2287" spans="1:21" ht="14.1" customHeight="1">
      <c r="A2287" s="75">
        <v>2287</v>
      </c>
      <c r="B2287" s="72" t="s">
        <v>47</v>
      </c>
      <c r="C2287" s="539"/>
      <c r="D2287" s="415" t="s">
        <v>2888</v>
      </c>
      <c r="E2287" s="72" t="s">
        <v>2218</v>
      </c>
      <c r="F2287" s="300" t="s">
        <v>95</v>
      </c>
      <c r="G2287" s="72" t="s">
        <v>186</v>
      </c>
      <c r="H2287" s="482" t="s">
        <v>187</v>
      </c>
      <c r="I2287" s="537">
        <v>5.53</v>
      </c>
      <c r="J2287" s="526"/>
      <c r="K2287" s="333">
        <f t="shared" si="110"/>
        <v>200</v>
      </c>
      <c r="L2287" s="534">
        <v>200</v>
      </c>
      <c r="M2287" s="534"/>
      <c r="N2287" s="247" t="e">
        <f>IF(L2287="nio",0,IF(L2287&gt;0,L2287*I2287/P2287,0))*VLOOKUP(B2287,'2-Kosten per locatie'!$A$14:$C$31,3,FALSE)</f>
        <v>#DIV/0!</v>
      </c>
      <c r="O2287" s="247">
        <f>IF(M2287&gt;0,M2287*I2287/Q2287,0)*VLOOKUP(B2287,'2-Kosten per locatie'!$A$14:$C$31,3,FALSE)</f>
        <v>0</v>
      </c>
      <c r="P2287" s="334">
        <f>IF(L2287="nio",0,IF(L2287&gt;0,VLOOKUP(F2287,'3-Productie normen'!A:O,VLOOKUP(L2287,'3-Productie normen'!$B$38:$C$48,2,FALSE),FALSE)))*J2287</f>
        <v>0</v>
      </c>
      <c r="Q2287" s="334">
        <f t="shared" si="111"/>
        <v>0</v>
      </c>
      <c r="R2287" s="335" t="str">
        <f>VLOOKUP(F2287,'3-Productie normen'!A:P,16,FALSE)</f>
        <v>S</v>
      </c>
      <c r="S2287" s="335"/>
      <c r="U2287" s="336">
        <f t="shared" si="112"/>
        <v>1106</v>
      </c>
    </row>
    <row r="2288" spans="1:21" ht="14.1" customHeight="1">
      <c r="A2288" s="75">
        <v>2288</v>
      </c>
      <c r="B2288" s="72" t="s">
        <v>47</v>
      </c>
      <c r="C2288" s="539"/>
      <c r="D2288" s="415" t="s">
        <v>2889</v>
      </c>
      <c r="E2288" s="72" t="s">
        <v>2890</v>
      </c>
      <c r="F2288" s="300" t="s">
        <v>76</v>
      </c>
      <c r="G2288" s="72" t="s">
        <v>186</v>
      </c>
      <c r="H2288" s="482" t="s">
        <v>196</v>
      </c>
      <c r="I2288" s="537">
        <v>21.18</v>
      </c>
      <c r="J2288" s="526"/>
      <c r="K2288" s="333">
        <f t="shared" si="110"/>
        <v>120</v>
      </c>
      <c r="L2288" s="534">
        <v>120</v>
      </c>
      <c r="M2288" s="534"/>
      <c r="N2288" s="247" t="e">
        <f>IF(L2288="nio",0,IF(L2288&gt;0,L2288*I2288/P2288,0))*VLOOKUP(B2288,'2-Kosten per locatie'!$A$14:$C$31,3,FALSE)</f>
        <v>#DIV/0!</v>
      </c>
      <c r="O2288" s="247">
        <f>IF(M2288&gt;0,M2288*I2288/Q2288,0)*VLOOKUP(B2288,'2-Kosten per locatie'!$A$14:$C$31,3,FALSE)</f>
        <v>0</v>
      </c>
      <c r="P2288" s="334">
        <f>IF(L2288="nio",0,IF(L2288&gt;0,VLOOKUP(F2288,'3-Productie normen'!A:O,VLOOKUP(L2288,'3-Productie normen'!$B$38:$C$48,2,FALSE),FALSE)))*J2288</f>
        <v>0</v>
      </c>
      <c r="Q2288" s="334">
        <f t="shared" si="111"/>
        <v>0</v>
      </c>
      <c r="R2288" s="335" t="str">
        <f>VLOOKUP(F2288,'3-Productie normen'!A:P,16,FALSE)</f>
        <v>B</v>
      </c>
      <c r="S2288" s="335"/>
      <c r="U2288" s="336">
        <f t="shared" si="112"/>
        <v>2541.6</v>
      </c>
    </row>
    <row r="2289" spans="1:21" ht="14.1" customHeight="1">
      <c r="A2289" s="75">
        <v>2289</v>
      </c>
      <c r="B2289" s="72" t="s">
        <v>47</v>
      </c>
      <c r="C2289" s="539"/>
      <c r="D2289" s="415" t="s">
        <v>1129</v>
      </c>
      <c r="E2289" s="72" t="s">
        <v>2791</v>
      </c>
      <c r="F2289" s="72" t="s">
        <v>99</v>
      </c>
      <c r="G2289" s="72" t="s">
        <v>186</v>
      </c>
      <c r="H2289" s="482" t="s">
        <v>196</v>
      </c>
      <c r="I2289" s="537">
        <v>13.55</v>
      </c>
      <c r="J2289" s="526"/>
      <c r="K2289" s="333">
        <f t="shared" si="110"/>
        <v>200</v>
      </c>
      <c r="L2289" s="534">
        <v>200</v>
      </c>
      <c r="M2289" s="534"/>
      <c r="N2289" s="247" t="e">
        <f>IF(L2289="nio",0,IF(L2289&gt;0,L2289*I2289/P2289,0))*VLOOKUP(B2289,'2-Kosten per locatie'!$A$14:$C$31,3,FALSE)</f>
        <v>#DIV/0!</v>
      </c>
      <c r="O2289" s="247">
        <f>IF(M2289&gt;0,M2289*I2289/Q2289,0)*VLOOKUP(B2289,'2-Kosten per locatie'!$A$14:$C$31,3,FALSE)</f>
        <v>0</v>
      </c>
      <c r="P2289" s="334">
        <f>IF(L2289="nio",0,IF(L2289&gt;0,VLOOKUP(F2289,'3-Productie normen'!A:O,VLOOKUP(L2289,'3-Productie normen'!$B$38:$C$48,2,FALSE),FALSE)))*J2289</f>
        <v>0</v>
      </c>
      <c r="Q2289" s="334">
        <f t="shared" si="111"/>
        <v>0</v>
      </c>
      <c r="R2289" s="335" t="str">
        <f>VLOOKUP(F2289,'3-Productie normen'!A:P,16,FALSE)</f>
        <v>B</v>
      </c>
      <c r="S2289" s="335"/>
      <c r="U2289" s="336">
        <f t="shared" si="112"/>
        <v>2710</v>
      </c>
    </row>
    <row r="2290" spans="1:21" ht="14.1" customHeight="1">
      <c r="A2290" s="75">
        <v>2290</v>
      </c>
      <c r="B2290" s="72" t="s">
        <v>47</v>
      </c>
      <c r="C2290" s="539"/>
      <c r="D2290" s="415" t="s">
        <v>1130</v>
      </c>
      <c r="E2290" s="72" t="s">
        <v>2793</v>
      </c>
      <c r="F2290" s="72" t="s">
        <v>89</v>
      </c>
      <c r="G2290" s="72" t="s">
        <v>186</v>
      </c>
      <c r="H2290" s="482" t="s">
        <v>196</v>
      </c>
      <c r="I2290" s="537">
        <v>38.14</v>
      </c>
      <c r="J2290" s="526"/>
      <c r="K2290" s="333">
        <f t="shared" si="110"/>
        <v>200</v>
      </c>
      <c r="L2290" s="534">
        <v>200</v>
      </c>
      <c r="M2290" s="534"/>
      <c r="N2290" s="247" t="e">
        <f>IF(L2290="nio",0,IF(L2290&gt;0,L2290*I2290/P2290,0))*VLOOKUP(B2290,'2-Kosten per locatie'!$A$14:$C$31,3,FALSE)</f>
        <v>#DIV/0!</v>
      </c>
      <c r="O2290" s="247">
        <f>IF(M2290&gt;0,M2290*I2290/Q2290,0)*VLOOKUP(B2290,'2-Kosten per locatie'!$A$14:$C$31,3,FALSE)</f>
        <v>0</v>
      </c>
      <c r="P2290" s="334">
        <f>IF(L2290="nio",0,IF(L2290&gt;0,VLOOKUP(F2290,'3-Productie normen'!A:O,VLOOKUP(L2290,'3-Productie normen'!$B$38:$C$48,2,FALSE),FALSE)))*J2290</f>
        <v>0</v>
      </c>
      <c r="Q2290" s="334">
        <f t="shared" si="111"/>
        <v>0</v>
      </c>
      <c r="R2290" s="335" t="str">
        <f>VLOOKUP(F2290,'3-Productie normen'!A:P,16,FALSE)</f>
        <v>L</v>
      </c>
      <c r="S2290" s="335"/>
      <c r="U2290" s="336">
        <f t="shared" si="112"/>
        <v>7628</v>
      </c>
    </row>
    <row r="2291" spans="1:21" ht="14.1" customHeight="1">
      <c r="A2291" s="75">
        <v>2291</v>
      </c>
      <c r="B2291" s="72" t="s">
        <v>47</v>
      </c>
      <c r="C2291" s="539"/>
      <c r="D2291" s="415" t="s">
        <v>1131</v>
      </c>
      <c r="E2291" s="72" t="s">
        <v>2819</v>
      </c>
      <c r="F2291" s="72" t="s">
        <v>89</v>
      </c>
      <c r="G2291" s="72" t="s">
        <v>186</v>
      </c>
      <c r="H2291" s="482" t="s">
        <v>196</v>
      </c>
      <c r="I2291" s="537">
        <v>66.3</v>
      </c>
      <c r="J2291" s="526"/>
      <c r="K2291" s="333">
        <f t="shared" si="110"/>
        <v>200</v>
      </c>
      <c r="L2291" s="534">
        <v>200</v>
      </c>
      <c r="M2291" s="534"/>
      <c r="N2291" s="247" t="e">
        <f>IF(L2291="nio",0,IF(L2291&gt;0,L2291*I2291/P2291,0))*VLOOKUP(B2291,'2-Kosten per locatie'!$A$14:$C$31,3,FALSE)</f>
        <v>#DIV/0!</v>
      </c>
      <c r="O2291" s="247">
        <f>IF(M2291&gt;0,M2291*I2291/Q2291,0)*VLOOKUP(B2291,'2-Kosten per locatie'!$A$14:$C$31,3,FALSE)</f>
        <v>0</v>
      </c>
      <c r="P2291" s="334">
        <f>IF(L2291="nio",0,IF(L2291&gt;0,VLOOKUP(F2291,'3-Productie normen'!A:O,VLOOKUP(L2291,'3-Productie normen'!$B$38:$C$48,2,FALSE),FALSE)))*J2291</f>
        <v>0</v>
      </c>
      <c r="Q2291" s="334">
        <f t="shared" si="111"/>
        <v>0</v>
      </c>
      <c r="R2291" s="335" t="str">
        <f>VLOOKUP(F2291,'3-Productie normen'!A:P,16,FALSE)</f>
        <v>L</v>
      </c>
      <c r="S2291" s="335"/>
      <c r="U2291" s="336">
        <f t="shared" si="112"/>
        <v>13260</v>
      </c>
    </row>
    <row r="2292" spans="1:21" ht="14.1" customHeight="1">
      <c r="A2292" s="75">
        <v>2292</v>
      </c>
      <c r="B2292" s="72" t="s">
        <v>47</v>
      </c>
      <c r="C2292" s="539"/>
      <c r="D2292" s="415" t="s">
        <v>1134</v>
      </c>
      <c r="E2292" s="72" t="s">
        <v>2819</v>
      </c>
      <c r="F2292" s="72" t="s">
        <v>89</v>
      </c>
      <c r="G2292" s="72" t="s">
        <v>186</v>
      </c>
      <c r="H2292" s="482" t="s">
        <v>196</v>
      </c>
      <c r="I2292" s="537">
        <v>53.04</v>
      </c>
      <c r="J2292" s="526"/>
      <c r="K2292" s="333">
        <f t="shared" si="110"/>
        <v>200</v>
      </c>
      <c r="L2292" s="534">
        <v>200</v>
      </c>
      <c r="M2292" s="534"/>
      <c r="N2292" s="247" t="e">
        <f>IF(L2292="nio",0,IF(L2292&gt;0,L2292*I2292/P2292,0))*VLOOKUP(B2292,'2-Kosten per locatie'!$A$14:$C$31,3,FALSE)</f>
        <v>#DIV/0!</v>
      </c>
      <c r="O2292" s="247">
        <f>IF(M2292&gt;0,M2292*I2292/Q2292,0)*VLOOKUP(B2292,'2-Kosten per locatie'!$A$14:$C$31,3,FALSE)</f>
        <v>0</v>
      </c>
      <c r="P2292" s="334">
        <f>IF(L2292="nio",0,IF(L2292&gt;0,VLOOKUP(F2292,'3-Productie normen'!A:O,VLOOKUP(L2292,'3-Productie normen'!$B$38:$C$48,2,FALSE),FALSE)))*J2292</f>
        <v>0</v>
      </c>
      <c r="Q2292" s="334">
        <f t="shared" si="111"/>
        <v>0</v>
      </c>
      <c r="R2292" s="335" t="str">
        <f>VLOOKUP(F2292,'3-Productie normen'!A:P,16,FALSE)</f>
        <v>L</v>
      </c>
      <c r="S2292" s="335"/>
      <c r="U2292" s="336">
        <f t="shared" si="112"/>
        <v>10608</v>
      </c>
    </row>
    <row r="2293" spans="1:21" ht="14.1" customHeight="1">
      <c r="A2293" s="75">
        <v>2293</v>
      </c>
      <c r="B2293" s="72" t="s">
        <v>47</v>
      </c>
      <c r="C2293" s="539"/>
      <c r="D2293" s="415" t="s">
        <v>2891</v>
      </c>
      <c r="E2293" s="72" t="s">
        <v>632</v>
      </c>
      <c r="F2293" s="300" t="s">
        <v>86</v>
      </c>
      <c r="G2293" s="72" t="s">
        <v>186</v>
      </c>
      <c r="H2293" s="482" t="s">
        <v>196</v>
      </c>
      <c r="I2293" s="537">
        <v>37.380000000000003</v>
      </c>
      <c r="J2293" s="526"/>
      <c r="K2293" s="333">
        <f t="shared" si="110"/>
        <v>200</v>
      </c>
      <c r="L2293" s="534">
        <v>200</v>
      </c>
      <c r="M2293" s="534"/>
      <c r="N2293" s="247" t="e">
        <f>IF(L2293="nio",0,IF(L2293&gt;0,L2293*I2293/P2293,0))*VLOOKUP(B2293,'2-Kosten per locatie'!$A$14:$C$31,3,FALSE)</f>
        <v>#DIV/0!</v>
      </c>
      <c r="O2293" s="247">
        <f>IF(M2293&gt;0,M2293*I2293/Q2293,0)*VLOOKUP(B2293,'2-Kosten per locatie'!$A$14:$C$31,3,FALSE)</f>
        <v>0</v>
      </c>
      <c r="P2293" s="334">
        <f>IF(L2293="nio",0,IF(L2293&gt;0,VLOOKUP(F2293,'3-Productie normen'!A:O,VLOOKUP(L2293,'3-Productie normen'!$B$38:$C$48,2,FALSE),FALSE)))*J2293</f>
        <v>0</v>
      </c>
      <c r="Q2293" s="334">
        <f t="shared" si="111"/>
        <v>0</v>
      </c>
      <c r="R2293" s="335" t="str">
        <f>VLOOKUP(F2293,'3-Productie normen'!A:P,16,FALSE)</f>
        <v>V</v>
      </c>
      <c r="S2293" s="335"/>
      <c r="U2293" s="336">
        <f t="shared" si="112"/>
        <v>7476.0000000000009</v>
      </c>
    </row>
    <row r="2294" spans="1:21" ht="14.1" customHeight="1">
      <c r="A2294" s="75">
        <v>2294</v>
      </c>
      <c r="B2294" s="72" t="s">
        <v>47</v>
      </c>
      <c r="C2294" s="539"/>
      <c r="D2294" s="415" t="s">
        <v>1135</v>
      </c>
      <c r="E2294" s="72" t="s">
        <v>2819</v>
      </c>
      <c r="F2294" s="72" t="s">
        <v>89</v>
      </c>
      <c r="G2294" s="72" t="s">
        <v>186</v>
      </c>
      <c r="H2294" s="482" t="s">
        <v>196</v>
      </c>
      <c r="I2294" s="537">
        <v>63.93</v>
      </c>
      <c r="J2294" s="526"/>
      <c r="K2294" s="333">
        <f t="shared" si="110"/>
        <v>200</v>
      </c>
      <c r="L2294" s="534">
        <v>200</v>
      </c>
      <c r="M2294" s="534"/>
      <c r="N2294" s="247" t="e">
        <f>IF(L2294="nio",0,IF(L2294&gt;0,L2294*I2294/P2294,0))*VLOOKUP(B2294,'2-Kosten per locatie'!$A$14:$C$31,3,FALSE)</f>
        <v>#DIV/0!</v>
      </c>
      <c r="O2294" s="247">
        <f>IF(M2294&gt;0,M2294*I2294/Q2294,0)*VLOOKUP(B2294,'2-Kosten per locatie'!$A$14:$C$31,3,FALSE)</f>
        <v>0</v>
      </c>
      <c r="P2294" s="334">
        <f>IF(L2294="nio",0,IF(L2294&gt;0,VLOOKUP(F2294,'3-Productie normen'!A:O,VLOOKUP(L2294,'3-Productie normen'!$B$38:$C$48,2,FALSE),FALSE)))*J2294</f>
        <v>0</v>
      </c>
      <c r="Q2294" s="334">
        <f t="shared" si="111"/>
        <v>0</v>
      </c>
      <c r="R2294" s="335" t="str">
        <f>VLOOKUP(F2294,'3-Productie normen'!A:P,16,FALSE)</f>
        <v>L</v>
      </c>
      <c r="S2294" s="335"/>
      <c r="U2294" s="336">
        <f t="shared" si="112"/>
        <v>12786</v>
      </c>
    </row>
    <row r="2295" spans="1:21" ht="14.1" customHeight="1">
      <c r="A2295" s="75">
        <v>2295</v>
      </c>
      <c r="B2295" s="72" t="s">
        <v>47</v>
      </c>
      <c r="C2295" s="539"/>
      <c r="D2295" s="415" t="s">
        <v>1136</v>
      </c>
      <c r="E2295" s="72" t="s">
        <v>2793</v>
      </c>
      <c r="F2295" s="72" t="s">
        <v>89</v>
      </c>
      <c r="G2295" s="72" t="s">
        <v>186</v>
      </c>
      <c r="H2295" s="482" t="s">
        <v>196</v>
      </c>
      <c r="I2295" s="537">
        <v>38.380000000000003</v>
      </c>
      <c r="J2295" s="526"/>
      <c r="K2295" s="333">
        <f t="shared" si="110"/>
        <v>200</v>
      </c>
      <c r="L2295" s="534">
        <v>200</v>
      </c>
      <c r="M2295" s="534"/>
      <c r="N2295" s="247" t="e">
        <f>IF(L2295="nio",0,IF(L2295&gt;0,L2295*I2295/P2295,0))*VLOOKUP(B2295,'2-Kosten per locatie'!$A$14:$C$31,3,FALSE)</f>
        <v>#DIV/0!</v>
      </c>
      <c r="O2295" s="247">
        <f>IF(M2295&gt;0,M2295*I2295/Q2295,0)*VLOOKUP(B2295,'2-Kosten per locatie'!$A$14:$C$31,3,FALSE)</f>
        <v>0</v>
      </c>
      <c r="P2295" s="334">
        <f>IF(L2295="nio",0,IF(L2295&gt;0,VLOOKUP(F2295,'3-Productie normen'!A:O,VLOOKUP(L2295,'3-Productie normen'!$B$38:$C$48,2,FALSE),FALSE)))*J2295</f>
        <v>0</v>
      </c>
      <c r="Q2295" s="334">
        <f t="shared" si="111"/>
        <v>0</v>
      </c>
      <c r="R2295" s="335" t="str">
        <f>VLOOKUP(F2295,'3-Productie normen'!A:P,16,FALSE)</f>
        <v>L</v>
      </c>
      <c r="S2295" s="335"/>
      <c r="U2295" s="336">
        <f t="shared" si="112"/>
        <v>7676.0000000000009</v>
      </c>
    </row>
    <row r="2296" spans="1:21" ht="14.1" customHeight="1">
      <c r="A2296" s="75">
        <v>2296</v>
      </c>
      <c r="B2296" s="72" t="s">
        <v>47</v>
      </c>
      <c r="C2296" s="539"/>
      <c r="D2296" s="415" t="s">
        <v>1138</v>
      </c>
      <c r="E2296" s="72" t="s">
        <v>2892</v>
      </c>
      <c r="F2296" s="300" t="s">
        <v>99</v>
      </c>
      <c r="G2296" s="72" t="s">
        <v>186</v>
      </c>
      <c r="H2296" s="482" t="s">
        <v>196</v>
      </c>
      <c r="I2296" s="537">
        <v>8.36</v>
      </c>
      <c r="J2296" s="526"/>
      <c r="K2296" s="333">
        <f t="shared" si="110"/>
        <v>200</v>
      </c>
      <c r="L2296" s="534">
        <v>200</v>
      </c>
      <c r="M2296" s="534"/>
      <c r="N2296" s="247" t="e">
        <f>IF(L2296="nio",0,IF(L2296&gt;0,L2296*I2296/P2296,0))*VLOOKUP(B2296,'2-Kosten per locatie'!$A$14:$C$31,3,FALSE)</f>
        <v>#DIV/0!</v>
      </c>
      <c r="O2296" s="247">
        <f>IF(M2296&gt;0,M2296*I2296/Q2296,0)*VLOOKUP(B2296,'2-Kosten per locatie'!$A$14:$C$31,3,FALSE)</f>
        <v>0</v>
      </c>
      <c r="P2296" s="334">
        <f>IF(L2296="nio",0,IF(L2296&gt;0,VLOOKUP(F2296,'3-Productie normen'!A:O,VLOOKUP(L2296,'3-Productie normen'!$B$38:$C$48,2,FALSE),FALSE)))*J2296</f>
        <v>0</v>
      </c>
      <c r="Q2296" s="334">
        <f t="shared" si="111"/>
        <v>0</v>
      </c>
      <c r="R2296" s="335" t="str">
        <f>VLOOKUP(F2296,'3-Productie normen'!A:P,16,FALSE)</f>
        <v>B</v>
      </c>
      <c r="S2296" s="335"/>
      <c r="U2296" s="336">
        <f t="shared" si="112"/>
        <v>1672</v>
      </c>
    </row>
    <row r="2297" spans="1:21" ht="14.1" customHeight="1">
      <c r="A2297" s="75">
        <v>2297</v>
      </c>
      <c r="B2297" s="72" t="s">
        <v>47</v>
      </c>
      <c r="C2297" s="539"/>
      <c r="D2297" s="415" t="s">
        <v>1139</v>
      </c>
      <c r="E2297" s="72" t="s">
        <v>2893</v>
      </c>
      <c r="F2297" s="536" t="s">
        <v>93</v>
      </c>
      <c r="G2297" s="72" t="s">
        <v>186</v>
      </c>
      <c r="H2297" s="482" t="s">
        <v>196</v>
      </c>
      <c r="I2297" s="537">
        <v>64.739999999999995</v>
      </c>
      <c r="J2297" s="526"/>
      <c r="K2297" s="333">
        <f t="shared" si="110"/>
        <v>200</v>
      </c>
      <c r="L2297" s="534">
        <v>200</v>
      </c>
      <c r="M2297" s="534"/>
      <c r="N2297" s="247" t="e">
        <f>IF(L2297="nio",0,IF(L2297&gt;0,L2297*I2297/P2297,0))*VLOOKUP(B2297,'2-Kosten per locatie'!$A$14:$C$31,3,FALSE)</f>
        <v>#DIV/0!</v>
      </c>
      <c r="O2297" s="247">
        <f>IF(M2297&gt;0,M2297*I2297/Q2297,0)*VLOOKUP(B2297,'2-Kosten per locatie'!$A$14:$C$31,3,FALSE)</f>
        <v>0</v>
      </c>
      <c r="P2297" s="334">
        <f>IF(L2297="nio",0,IF(L2297&gt;0,VLOOKUP(F2297,'3-Productie normen'!A:O,VLOOKUP(L2297,'3-Productie normen'!$B$38:$C$48,2,FALSE),FALSE)))*J2297</f>
        <v>0</v>
      </c>
      <c r="Q2297" s="334">
        <f t="shared" si="111"/>
        <v>0</v>
      </c>
      <c r="R2297" s="335" t="str">
        <f>VLOOKUP(F2297,'3-Productie normen'!A:P,16,FALSE)</f>
        <v>L</v>
      </c>
      <c r="S2297" s="335"/>
      <c r="U2297" s="336">
        <f t="shared" si="112"/>
        <v>12947.999999999998</v>
      </c>
    </row>
    <row r="2298" spans="1:21" ht="14.1" customHeight="1">
      <c r="A2298" s="75">
        <v>2298</v>
      </c>
      <c r="B2298" s="72" t="s">
        <v>47</v>
      </c>
      <c r="C2298" s="539"/>
      <c r="D2298" s="415" t="s">
        <v>1140</v>
      </c>
      <c r="E2298" s="72" t="s">
        <v>2893</v>
      </c>
      <c r="F2298" s="536" t="s">
        <v>93</v>
      </c>
      <c r="G2298" s="72" t="s">
        <v>186</v>
      </c>
      <c r="H2298" s="482" t="s">
        <v>196</v>
      </c>
      <c r="I2298" s="537">
        <v>64.900000000000006</v>
      </c>
      <c r="J2298" s="526"/>
      <c r="K2298" s="333">
        <f t="shared" si="110"/>
        <v>200</v>
      </c>
      <c r="L2298" s="534">
        <v>200</v>
      </c>
      <c r="M2298" s="534"/>
      <c r="N2298" s="247" t="e">
        <f>IF(L2298="nio",0,IF(L2298&gt;0,L2298*I2298/P2298,0))*VLOOKUP(B2298,'2-Kosten per locatie'!$A$14:$C$31,3,FALSE)</f>
        <v>#DIV/0!</v>
      </c>
      <c r="O2298" s="247">
        <f>IF(M2298&gt;0,M2298*I2298/Q2298,0)*VLOOKUP(B2298,'2-Kosten per locatie'!$A$14:$C$31,3,FALSE)</f>
        <v>0</v>
      </c>
      <c r="P2298" s="334">
        <f>IF(L2298="nio",0,IF(L2298&gt;0,VLOOKUP(F2298,'3-Productie normen'!A:O,VLOOKUP(L2298,'3-Productie normen'!$B$38:$C$48,2,FALSE),FALSE)))*J2298</f>
        <v>0</v>
      </c>
      <c r="Q2298" s="334">
        <f t="shared" si="111"/>
        <v>0</v>
      </c>
      <c r="R2298" s="335" t="str">
        <f>VLOOKUP(F2298,'3-Productie normen'!A:P,16,FALSE)</f>
        <v>L</v>
      </c>
      <c r="S2298" s="335"/>
      <c r="U2298" s="336">
        <f t="shared" si="112"/>
        <v>12980.000000000002</v>
      </c>
    </row>
    <row r="2299" spans="1:21" ht="14.1" customHeight="1">
      <c r="A2299" s="75">
        <v>2299</v>
      </c>
      <c r="B2299" s="72" t="s">
        <v>47</v>
      </c>
      <c r="C2299" s="539"/>
      <c r="D2299" s="415" t="s">
        <v>2894</v>
      </c>
      <c r="E2299" s="72" t="s">
        <v>632</v>
      </c>
      <c r="F2299" s="300" t="s">
        <v>86</v>
      </c>
      <c r="G2299" s="72" t="s">
        <v>186</v>
      </c>
      <c r="H2299" s="482" t="s">
        <v>196</v>
      </c>
      <c r="I2299" s="537">
        <v>58.83</v>
      </c>
      <c r="J2299" s="526"/>
      <c r="K2299" s="333">
        <f t="shared" si="110"/>
        <v>200</v>
      </c>
      <c r="L2299" s="534">
        <v>200</v>
      </c>
      <c r="M2299" s="534"/>
      <c r="N2299" s="247" t="e">
        <f>IF(L2299="nio",0,IF(L2299&gt;0,L2299*I2299/P2299,0))*VLOOKUP(B2299,'2-Kosten per locatie'!$A$14:$C$31,3,FALSE)</f>
        <v>#DIV/0!</v>
      </c>
      <c r="O2299" s="247">
        <f>IF(M2299&gt;0,M2299*I2299/Q2299,0)*VLOOKUP(B2299,'2-Kosten per locatie'!$A$14:$C$31,3,FALSE)</f>
        <v>0</v>
      </c>
      <c r="P2299" s="334">
        <f>IF(L2299="nio",0,IF(L2299&gt;0,VLOOKUP(F2299,'3-Productie normen'!A:O,VLOOKUP(L2299,'3-Productie normen'!$B$38:$C$48,2,FALSE),FALSE)))*J2299</f>
        <v>0</v>
      </c>
      <c r="Q2299" s="334">
        <f t="shared" si="111"/>
        <v>0</v>
      </c>
      <c r="R2299" s="335" t="str">
        <f>VLOOKUP(F2299,'3-Productie normen'!A:P,16,FALSE)</f>
        <v>V</v>
      </c>
      <c r="S2299" s="335"/>
      <c r="U2299" s="336">
        <f t="shared" si="112"/>
        <v>11766</v>
      </c>
    </row>
    <row r="2300" spans="1:21" ht="14.1" customHeight="1">
      <c r="A2300" s="75">
        <v>2300</v>
      </c>
      <c r="B2300" s="72" t="s">
        <v>47</v>
      </c>
      <c r="C2300" s="539"/>
      <c r="D2300" s="415" t="s">
        <v>1141</v>
      </c>
      <c r="E2300" s="72" t="s">
        <v>2895</v>
      </c>
      <c r="F2300" s="536" t="s">
        <v>93</v>
      </c>
      <c r="G2300" s="72" t="s">
        <v>186</v>
      </c>
      <c r="H2300" s="482" t="s">
        <v>196</v>
      </c>
      <c r="I2300" s="537">
        <v>91.05</v>
      </c>
      <c r="J2300" s="526"/>
      <c r="K2300" s="333">
        <f t="shared" si="110"/>
        <v>200</v>
      </c>
      <c r="L2300" s="534">
        <v>200</v>
      </c>
      <c r="M2300" s="534"/>
      <c r="N2300" s="247" t="e">
        <f>IF(L2300="nio",0,IF(L2300&gt;0,L2300*I2300/P2300,0))*VLOOKUP(B2300,'2-Kosten per locatie'!$A$14:$C$31,3,FALSE)</f>
        <v>#DIV/0!</v>
      </c>
      <c r="O2300" s="247">
        <f>IF(M2300&gt;0,M2300*I2300/Q2300,0)*VLOOKUP(B2300,'2-Kosten per locatie'!$A$14:$C$31,3,FALSE)</f>
        <v>0</v>
      </c>
      <c r="P2300" s="334">
        <f>IF(L2300="nio",0,IF(L2300&gt;0,VLOOKUP(F2300,'3-Productie normen'!A:O,VLOOKUP(L2300,'3-Productie normen'!$B$38:$C$48,2,FALSE),FALSE)))*J2300</f>
        <v>0</v>
      </c>
      <c r="Q2300" s="334">
        <f t="shared" si="111"/>
        <v>0</v>
      </c>
      <c r="R2300" s="335" t="str">
        <f>VLOOKUP(F2300,'3-Productie normen'!A:P,16,FALSE)</f>
        <v>L</v>
      </c>
      <c r="S2300" s="335"/>
      <c r="U2300" s="336">
        <f t="shared" si="112"/>
        <v>18210</v>
      </c>
    </row>
    <row r="2301" spans="1:21" ht="14.1" customHeight="1">
      <c r="A2301" s="75">
        <v>2301</v>
      </c>
      <c r="B2301" s="72" t="s">
        <v>47</v>
      </c>
      <c r="C2301" s="539"/>
      <c r="D2301" s="415" t="s">
        <v>2896</v>
      </c>
      <c r="E2301" s="72" t="s">
        <v>2897</v>
      </c>
      <c r="F2301" s="72" t="s">
        <v>89</v>
      </c>
      <c r="G2301" s="72" t="s">
        <v>186</v>
      </c>
      <c r="H2301" s="482" t="s">
        <v>196</v>
      </c>
      <c r="I2301" s="537">
        <v>52.17</v>
      </c>
      <c r="J2301" s="526"/>
      <c r="K2301" s="333">
        <f t="shared" si="110"/>
        <v>200</v>
      </c>
      <c r="L2301" s="534">
        <v>200</v>
      </c>
      <c r="M2301" s="534"/>
      <c r="N2301" s="247" t="e">
        <f>IF(L2301="nio",0,IF(L2301&gt;0,L2301*I2301/P2301,0))*VLOOKUP(B2301,'2-Kosten per locatie'!$A$14:$C$31,3,FALSE)</f>
        <v>#DIV/0!</v>
      </c>
      <c r="O2301" s="247">
        <f>IF(M2301&gt;0,M2301*I2301/Q2301,0)*VLOOKUP(B2301,'2-Kosten per locatie'!$A$14:$C$31,3,FALSE)</f>
        <v>0</v>
      </c>
      <c r="P2301" s="334">
        <f>IF(L2301="nio",0,IF(L2301&gt;0,VLOOKUP(F2301,'3-Productie normen'!A:O,VLOOKUP(L2301,'3-Productie normen'!$B$38:$C$48,2,FALSE),FALSE)))*J2301</f>
        <v>0</v>
      </c>
      <c r="Q2301" s="334">
        <f t="shared" si="111"/>
        <v>0</v>
      </c>
      <c r="R2301" s="335" t="str">
        <f>VLOOKUP(F2301,'3-Productie normen'!A:P,16,FALSE)</f>
        <v>L</v>
      </c>
      <c r="S2301" s="335"/>
      <c r="U2301" s="336">
        <f t="shared" si="112"/>
        <v>10434</v>
      </c>
    </row>
    <row r="2302" spans="1:21" ht="14.1" customHeight="1">
      <c r="A2302" s="75">
        <v>2302</v>
      </c>
      <c r="B2302" s="72" t="s">
        <v>47</v>
      </c>
      <c r="C2302" s="539"/>
      <c r="D2302" s="415" t="s">
        <v>2898</v>
      </c>
      <c r="E2302" s="72" t="s">
        <v>2899</v>
      </c>
      <c r="F2302" s="300" t="s">
        <v>100</v>
      </c>
      <c r="G2302" s="72" t="s">
        <v>186</v>
      </c>
      <c r="H2302" s="482" t="s">
        <v>196</v>
      </c>
      <c r="I2302" s="537">
        <v>34.630000000000003</v>
      </c>
      <c r="J2302" s="526"/>
      <c r="K2302" s="333">
        <f t="shared" si="110"/>
        <v>0</v>
      </c>
      <c r="L2302" s="534" t="s">
        <v>147</v>
      </c>
      <c r="M2302" s="534"/>
      <c r="N2302" s="247">
        <f>IF(L2302="nio",0,IF(L2302&gt;0,L2302*I2302/P2302,0))*VLOOKUP(B2302,'2-Kosten per locatie'!$A$14:$C$31,3,FALSE)</f>
        <v>0</v>
      </c>
      <c r="O2302" s="247">
        <f>IF(M2302&gt;0,M2302*I2302/Q2302,0)*VLOOKUP(B2302,'2-Kosten per locatie'!$A$14:$C$31,3,FALSE)</f>
        <v>0</v>
      </c>
      <c r="P2302" s="334">
        <f>IF(L2302="nio",0,IF(L2302&gt;0,VLOOKUP(F2302,'3-Productie normen'!A:O,VLOOKUP(L2302,'3-Productie normen'!$B$38:$C$48,2,FALSE),FALSE)))*J2302</f>
        <v>0</v>
      </c>
      <c r="Q2302" s="334">
        <f t="shared" si="111"/>
        <v>0</v>
      </c>
      <c r="R2302" s="335" t="str">
        <f>VLOOKUP(F2302,'3-Productie normen'!A:P,16,FALSE)</f>
        <v>nvt</v>
      </c>
      <c r="S2302" s="335"/>
      <c r="U2302" s="336">
        <f t="shared" si="112"/>
        <v>0</v>
      </c>
    </row>
    <row r="2303" spans="1:21" ht="14.1" customHeight="1">
      <c r="A2303" s="75">
        <v>2303</v>
      </c>
      <c r="B2303" s="72" t="s">
        <v>47</v>
      </c>
      <c r="C2303" s="539"/>
      <c r="D2303" s="415" t="s">
        <v>2900</v>
      </c>
      <c r="E2303" s="72" t="s">
        <v>2901</v>
      </c>
      <c r="F2303" s="300" t="s">
        <v>100</v>
      </c>
      <c r="G2303" s="72" t="s">
        <v>186</v>
      </c>
      <c r="H2303" s="482" t="s">
        <v>196</v>
      </c>
      <c r="I2303" s="537">
        <v>12.25</v>
      </c>
      <c r="J2303" s="526"/>
      <c r="K2303" s="333">
        <f t="shared" si="110"/>
        <v>0</v>
      </c>
      <c r="L2303" s="534" t="s">
        <v>147</v>
      </c>
      <c r="M2303" s="534"/>
      <c r="N2303" s="247">
        <f>IF(L2303="nio",0,IF(L2303&gt;0,L2303*I2303/P2303,0))*VLOOKUP(B2303,'2-Kosten per locatie'!$A$14:$C$31,3,FALSE)</f>
        <v>0</v>
      </c>
      <c r="O2303" s="247">
        <f>IF(M2303&gt;0,M2303*I2303/Q2303,0)*VLOOKUP(B2303,'2-Kosten per locatie'!$A$14:$C$31,3,FALSE)</f>
        <v>0</v>
      </c>
      <c r="P2303" s="334">
        <f>IF(L2303="nio",0,IF(L2303&gt;0,VLOOKUP(F2303,'3-Productie normen'!A:O,VLOOKUP(L2303,'3-Productie normen'!$B$38:$C$48,2,FALSE),FALSE)))*J2303</f>
        <v>0</v>
      </c>
      <c r="Q2303" s="334">
        <f t="shared" si="111"/>
        <v>0</v>
      </c>
      <c r="R2303" s="335" t="str">
        <f>VLOOKUP(F2303,'3-Productie normen'!A:P,16,FALSE)</f>
        <v>nvt</v>
      </c>
      <c r="S2303" s="335"/>
      <c r="U2303" s="336">
        <f t="shared" si="112"/>
        <v>0</v>
      </c>
    </row>
    <row r="2304" spans="1:21" ht="14.1" customHeight="1">
      <c r="A2304" s="75">
        <v>2304</v>
      </c>
      <c r="B2304" s="72" t="s">
        <v>47</v>
      </c>
      <c r="C2304" s="539"/>
      <c r="D2304" s="415" t="s">
        <v>2902</v>
      </c>
      <c r="E2304" s="72" t="s">
        <v>2903</v>
      </c>
      <c r="F2304" s="72" t="s">
        <v>89</v>
      </c>
      <c r="G2304" s="72" t="s">
        <v>186</v>
      </c>
      <c r="H2304" s="482" t="s">
        <v>196</v>
      </c>
      <c r="I2304" s="537">
        <v>309.02999999999997</v>
      </c>
      <c r="J2304" s="526"/>
      <c r="K2304" s="333">
        <f t="shared" si="110"/>
        <v>200</v>
      </c>
      <c r="L2304" s="534">
        <v>200</v>
      </c>
      <c r="M2304" s="534"/>
      <c r="N2304" s="247" t="e">
        <f>IF(L2304="nio",0,IF(L2304&gt;0,L2304*I2304/P2304,0))*VLOOKUP(B2304,'2-Kosten per locatie'!$A$14:$C$31,3,FALSE)</f>
        <v>#DIV/0!</v>
      </c>
      <c r="O2304" s="247">
        <f>IF(M2304&gt;0,M2304*I2304/Q2304,0)*VLOOKUP(B2304,'2-Kosten per locatie'!$A$14:$C$31,3,FALSE)</f>
        <v>0</v>
      </c>
      <c r="P2304" s="334">
        <f>IF(L2304="nio",0,IF(L2304&gt;0,VLOOKUP(F2304,'3-Productie normen'!A:O,VLOOKUP(L2304,'3-Productie normen'!$B$38:$C$48,2,FALSE),FALSE)))*J2304</f>
        <v>0</v>
      </c>
      <c r="Q2304" s="334">
        <f t="shared" si="111"/>
        <v>0</v>
      </c>
      <c r="R2304" s="335" t="str">
        <f>VLOOKUP(F2304,'3-Productie normen'!A:P,16,FALSE)</f>
        <v>L</v>
      </c>
      <c r="S2304" s="335"/>
      <c r="U2304" s="336">
        <f t="shared" si="112"/>
        <v>61805.999999999993</v>
      </c>
    </row>
    <row r="2305" spans="1:21" ht="14.1" customHeight="1">
      <c r="A2305" s="75">
        <v>2305</v>
      </c>
      <c r="B2305" s="72" t="s">
        <v>47</v>
      </c>
      <c r="C2305" s="539"/>
      <c r="D2305" s="415" t="s">
        <v>1147</v>
      </c>
      <c r="E2305" s="72" t="s">
        <v>2904</v>
      </c>
      <c r="F2305" s="300" t="s">
        <v>99</v>
      </c>
      <c r="G2305" s="72" t="s">
        <v>186</v>
      </c>
      <c r="H2305" s="482" t="s">
        <v>196</v>
      </c>
      <c r="I2305" s="537">
        <v>11.77</v>
      </c>
      <c r="J2305" s="526"/>
      <c r="K2305" s="333">
        <f t="shared" ref="K2305:K2333" si="113">SUM(L2305:M2305)</f>
        <v>200</v>
      </c>
      <c r="L2305" s="534">
        <v>200</v>
      </c>
      <c r="M2305" s="534"/>
      <c r="N2305" s="247" t="e">
        <f>IF(L2305="nio",0,IF(L2305&gt;0,L2305*I2305/P2305,0))*VLOOKUP(B2305,'2-Kosten per locatie'!$A$14:$C$31,3,FALSE)</f>
        <v>#DIV/0!</v>
      </c>
      <c r="O2305" s="247">
        <f>IF(M2305&gt;0,M2305*I2305/Q2305,0)*VLOOKUP(B2305,'2-Kosten per locatie'!$A$14:$C$31,3,FALSE)</f>
        <v>0</v>
      </c>
      <c r="P2305" s="334">
        <f>IF(L2305="nio",0,IF(L2305&gt;0,VLOOKUP(F2305,'3-Productie normen'!A:O,VLOOKUP(L2305,'3-Productie normen'!$B$38:$C$48,2,FALSE),FALSE)))*J2305</f>
        <v>0</v>
      </c>
      <c r="Q2305" s="334">
        <f t="shared" si="111"/>
        <v>0</v>
      </c>
      <c r="R2305" s="335" t="str">
        <f>VLOOKUP(F2305,'3-Productie normen'!A:P,16,FALSE)</f>
        <v>B</v>
      </c>
      <c r="S2305" s="335"/>
      <c r="U2305" s="336">
        <f t="shared" si="112"/>
        <v>2354</v>
      </c>
    </row>
    <row r="2306" spans="1:21" ht="14.1" customHeight="1">
      <c r="A2306" s="75">
        <v>2306</v>
      </c>
      <c r="B2306" s="72" t="s">
        <v>47</v>
      </c>
      <c r="C2306" s="539"/>
      <c r="D2306" s="415" t="s">
        <v>1148</v>
      </c>
      <c r="E2306" s="72" t="s">
        <v>2904</v>
      </c>
      <c r="F2306" s="300" t="s">
        <v>99</v>
      </c>
      <c r="G2306" s="72" t="s">
        <v>186</v>
      </c>
      <c r="H2306" s="482" t="s">
        <v>196</v>
      </c>
      <c r="I2306" s="537">
        <v>11.87</v>
      </c>
      <c r="J2306" s="526"/>
      <c r="K2306" s="333">
        <f t="shared" si="113"/>
        <v>200</v>
      </c>
      <c r="L2306" s="534">
        <v>200</v>
      </c>
      <c r="M2306" s="534"/>
      <c r="N2306" s="247" t="e">
        <f>IF(L2306="nio",0,IF(L2306&gt;0,L2306*I2306/P2306,0))*VLOOKUP(B2306,'2-Kosten per locatie'!$A$14:$C$31,3,FALSE)</f>
        <v>#DIV/0!</v>
      </c>
      <c r="O2306" s="247">
        <f>IF(M2306&gt;0,M2306*I2306/Q2306,0)*VLOOKUP(B2306,'2-Kosten per locatie'!$A$14:$C$31,3,FALSE)</f>
        <v>0</v>
      </c>
      <c r="P2306" s="334">
        <f>IF(L2306="nio",0,IF(L2306&gt;0,VLOOKUP(F2306,'3-Productie normen'!A:O,VLOOKUP(L2306,'3-Productie normen'!$B$38:$C$48,2,FALSE),FALSE)))*J2306</f>
        <v>0</v>
      </c>
      <c r="Q2306" s="334">
        <f t="shared" si="111"/>
        <v>0</v>
      </c>
      <c r="R2306" s="335" t="str">
        <f>VLOOKUP(F2306,'3-Productie normen'!A:P,16,FALSE)</f>
        <v>B</v>
      </c>
      <c r="S2306" s="335"/>
      <c r="U2306" s="336">
        <f t="shared" si="112"/>
        <v>2374</v>
      </c>
    </row>
    <row r="2307" spans="1:21" ht="14.1" customHeight="1">
      <c r="A2307" s="75">
        <v>2307</v>
      </c>
      <c r="B2307" s="72" t="s">
        <v>47</v>
      </c>
      <c r="C2307" s="539"/>
      <c r="D2307" s="415" t="s">
        <v>2905</v>
      </c>
      <c r="E2307" s="72" t="s">
        <v>632</v>
      </c>
      <c r="F2307" s="300" t="s">
        <v>86</v>
      </c>
      <c r="G2307" s="72" t="s">
        <v>186</v>
      </c>
      <c r="H2307" s="482" t="s">
        <v>196</v>
      </c>
      <c r="I2307" s="537">
        <v>63.81</v>
      </c>
      <c r="J2307" s="526"/>
      <c r="K2307" s="333">
        <f t="shared" si="113"/>
        <v>200</v>
      </c>
      <c r="L2307" s="534">
        <v>200</v>
      </c>
      <c r="M2307" s="534"/>
      <c r="N2307" s="247" t="e">
        <f>IF(L2307="nio",0,IF(L2307&gt;0,L2307*I2307/P2307,0))*VLOOKUP(B2307,'2-Kosten per locatie'!$A$14:$C$31,3,FALSE)</f>
        <v>#DIV/0!</v>
      </c>
      <c r="O2307" s="247">
        <f>IF(M2307&gt;0,M2307*I2307/Q2307,0)*VLOOKUP(B2307,'2-Kosten per locatie'!$A$14:$C$31,3,FALSE)</f>
        <v>0</v>
      </c>
      <c r="P2307" s="334">
        <f>IF(L2307="nio",0,IF(L2307&gt;0,VLOOKUP(F2307,'3-Productie normen'!A:O,VLOOKUP(L2307,'3-Productie normen'!$B$38:$C$48,2,FALSE),FALSE)))*J2307</f>
        <v>0</v>
      </c>
      <c r="Q2307" s="334">
        <f t="shared" si="111"/>
        <v>0</v>
      </c>
      <c r="R2307" s="335" t="str">
        <f>VLOOKUP(F2307,'3-Productie normen'!A:P,16,FALSE)</f>
        <v>V</v>
      </c>
      <c r="S2307" s="335"/>
      <c r="U2307" s="336">
        <f t="shared" si="112"/>
        <v>12762</v>
      </c>
    </row>
    <row r="2308" spans="1:21" ht="14.1" customHeight="1">
      <c r="A2308" s="75">
        <v>2308</v>
      </c>
      <c r="B2308" s="72" t="s">
        <v>47</v>
      </c>
      <c r="C2308" s="539"/>
      <c r="D2308" s="415" t="s">
        <v>2906</v>
      </c>
      <c r="E2308" s="72" t="s">
        <v>2786</v>
      </c>
      <c r="F2308" s="300" t="s">
        <v>97</v>
      </c>
      <c r="G2308" s="72" t="s">
        <v>186</v>
      </c>
      <c r="H2308" s="482" t="s">
        <v>196</v>
      </c>
      <c r="I2308" s="537">
        <v>4.55</v>
      </c>
      <c r="J2308" s="526"/>
      <c r="K2308" s="333">
        <f t="shared" si="113"/>
        <v>200</v>
      </c>
      <c r="L2308" s="534">
        <v>200</v>
      </c>
      <c r="M2308" s="534"/>
      <c r="N2308" s="247" t="e">
        <f>IF(L2308="nio",0,IF(L2308&gt;0,L2308*I2308/P2308,0))*VLOOKUP(B2308,'2-Kosten per locatie'!$A$14:$C$31,3,FALSE)</f>
        <v>#DIV/0!</v>
      </c>
      <c r="O2308" s="247">
        <f>IF(M2308&gt;0,M2308*I2308/Q2308,0)*VLOOKUP(B2308,'2-Kosten per locatie'!$A$14:$C$31,3,FALSE)</f>
        <v>0</v>
      </c>
      <c r="P2308" s="334">
        <f>IF(L2308="nio",0,IF(L2308&gt;0,VLOOKUP(F2308,'3-Productie normen'!A:O,VLOOKUP(L2308,'3-Productie normen'!$B$38:$C$48,2,FALSE),FALSE)))*J2308</f>
        <v>0</v>
      </c>
      <c r="Q2308" s="334">
        <f t="shared" si="111"/>
        <v>0</v>
      </c>
      <c r="R2308" s="335" t="str">
        <f>VLOOKUP(F2308,'3-Productie normen'!A:P,16,FALSE)</f>
        <v>V</v>
      </c>
      <c r="S2308" s="335"/>
      <c r="U2308" s="336">
        <f t="shared" si="112"/>
        <v>910</v>
      </c>
    </row>
    <row r="2309" spans="1:21" ht="14.1" customHeight="1">
      <c r="A2309" s="75">
        <v>2309</v>
      </c>
      <c r="B2309" s="72" t="s">
        <v>47</v>
      </c>
      <c r="C2309" s="539"/>
      <c r="D2309" s="415" t="s">
        <v>2907</v>
      </c>
      <c r="E2309" s="72" t="s">
        <v>2738</v>
      </c>
      <c r="F2309" s="300" t="s">
        <v>95</v>
      </c>
      <c r="G2309" s="72" t="s">
        <v>186</v>
      </c>
      <c r="H2309" s="482" t="s">
        <v>187</v>
      </c>
      <c r="I2309" s="537">
        <v>20.04</v>
      </c>
      <c r="J2309" s="526"/>
      <c r="K2309" s="333">
        <f t="shared" si="113"/>
        <v>200</v>
      </c>
      <c r="L2309" s="534">
        <v>200</v>
      </c>
      <c r="M2309" s="534"/>
      <c r="N2309" s="247" t="e">
        <f>IF(L2309="nio",0,IF(L2309&gt;0,L2309*I2309/P2309,0))*VLOOKUP(B2309,'2-Kosten per locatie'!$A$14:$C$31,3,FALSE)</f>
        <v>#DIV/0!</v>
      </c>
      <c r="O2309" s="247">
        <f>IF(M2309&gt;0,M2309*I2309/Q2309,0)*VLOOKUP(B2309,'2-Kosten per locatie'!$A$14:$C$31,3,FALSE)</f>
        <v>0</v>
      </c>
      <c r="P2309" s="334">
        <f>IF(L2309="nio",0,IF(L2309&gt;0,VLOOKUP(F2309,'3-Productie normen'!A:O,VLOOKUP(L2309,'3-Productie normen'!$B$38:$C$48,2,FALSE),FALSE)))*J2309</f>
        <v>0</v>
      </c>
      <c r="Q2309" s="334">
        <f t="shared" si="111"/>
        <v>0</v>
      </c>
      <c r="R2309" s="335" t="str">
        <f>VLOOKUP(F2309,'3-Productie normen'!A:P,16,FALSE)</f>
        <v>S</v>
      </c>
      <c r="S2309" s="335"/>
      <c r="U2309" s="336">
        <f t="shared" si="112"/>
        <v>4008</v>
      </c>
    </row>
    <row r="2310" spans="1:21" ht="14.1" customHeight="1">
      <c r="A2310" s="75">
        <v>2310</v>
      </c>
      <c r="B2310" s="72" t="s">
        <v>47</v>
      </c>
      <c r="C2310" s="539"/>
      <c r="D2310" s="415" t="s">
        <v>2908</v>
      </c>
      <c r="E2310" s="72" t="s">
        <v>1970</v>
      </c>
      <c r="F2310" s="300" t="s">
        <v>100</v>
      </c>
      <c r="G2310" s="72" t="s">
        <v>186</v>
      </c>
      <c r="H2310" s="482" t="s">
        <v>196</v>
      </c>
      <c r="I2310" s="537">
        <v>5.43</v>
      </c>
      <c r="J2310" s="526"/>
      <c r="K2310" s="333">
        <f t="shared" si="113"/>
        <v>0</v>
      </c>
      <c r="L2310" s="534" t="s">
        <v>147</v>
      </c>
      <c r="M2310" s="534"/>
      <c r="N2310" s="247">
        <f>IF(L2310="nio",0,IF(L2310&gt;0,L2310*I2310/P2310,0))*VLOOKUP(B2310,'2-Kosten per locatie'!$A$14:$C$31,3,FALSE)</f>
        <v>0</v>
      </c>
      <c r="O2310" s="247">
        <f>IF(M2310&gt;0,M2310*I2310/Q2310,0)*VLOOKUP(B2310,'2-Kosten per locatie'!$A$14:$C$31,3,FALSE)</f>
        <v>0</v>
      </c>
      <c r="P2310" s="334">
        <f>IF(L2310="nio",0,IF(L2310&gt;0,VLOOKUP(F2310,'3-Productie normen'!A:O,VLOOKUP(L2310,'3-Productie normen'!$B$38:$C$48,2,FALSE),FALSE)))*J2310</f>
        <v>0</v>
      </c>
      <c r="Q2310" s="334">
        <f t="shared" si="111"/>
        <v>0</v>
      </c>
      <c r="R2310" s="335" t="str">
        <f>VLOOKUP(F2310,'3-Productie normen'!A:P,16,FALSE)</f>
        <v>nvt</v>
      </c>
      <c r="S2310" s="335"/>
      <c r="U2310" s="336">
        <f t="shared" si="112"/>
        <v>0</v>
      </c>
    </row>
    <row r="2311" spans="1:21" ht="14.1" customHeight="1">
      <c r="A2311" s="75">
        <v>2311</v>
      </c>
      <c r="B2311" s="72" t="s">
        <v>47</v>
      </c>
      <c r="C2311" s="539"/>
      <c r="D2311" s="415" t="s">
        <v>2909</v>
      </c>
      <c r="E2311" s="72" t="s">
        <v>831</v>
      </c>
      <c r="F2311" s="300" t="s">
        <v>100</v>
      </c>
      <c r="G2311" s="72" t="s">
        <v>186</v>
      </c>
      <c r="H2311" s="482" t="s">
        <v>196</v>
      </c>
      <c r="I2311" s="537">
        <v>6.99</v>
      </c>
      <c r="J2311" s="526"/>
      <c r="K2311" s="333">
        <f t="shared" si="113"/>
        <v>0</v>
      </c>
      <c r="L2311" s="534" t="s">
        <v>147</v>
      </c>
      <c r="M2311" s="534"/>
      <c r="N2311" s="247">
        <f>IF(L2311="nio",0,IF(L2311&gt;0,L2311*I2311/P2311,0))*VLOOKUP(B2311,'2-Kosten per locatie'!$A$14:$C$31,3,FALSE)</f>
        <v>0</v>
      </c>
      <c r="O2311" s="247">
        <f>IF(M2311&gt;0,M2311*I2311/Q2311,0)*VLOOKUP(B2311,'2-Kosten per locatie'!$A$14:$C$31,3,FALSE)</f>
        <v>0</v>
      </c>
      <c r="P2311" s="334">
        <f>IF(L2311="nio",0,IF(L2311&gt;0,VLOOKUP(F2311,'3-Productie normen'!A:O,VLOOKUP(L2311,'3-Productie normen'!$B$38:$C$48,2,FALSE),FALSE)))*J2311</f>
        <v>0</v>
      </c>
      <c r="Q2311" s="334">
        <f t="shared" si="111"/>
        <v>0</v>
      </c>
      <c r="R2311" s="335" t="str">
        <f>VLOOKUP(F2311,'3-Productie normen'!A:P,16,FALSE)</f>
        <v>nvt</v>
      </c>
      <c r="S2311" s="335"/>
      <c r="U2311" s="336">
        <f t="shared" si="112"/>
        <v>0</v>
      </c>
    </row>
    <row r="2312" spans="1:21" ht="14.1" customHeight="1">
      <c r="A2312" s="75">
        <v>2312</v>
      </c>
      <c r="B2312" s="72" t="s">
        <v>47</v>
      </c>
      <c r="C2312" s="539"/>
      <c r="D2312" s="415" t="s">
        <v>2910</v>
      </c>
      <c r="E2312" s="72" t="s">
        <v>2904</v>
      </c>
      <c r="F2312" s="300" t="s">
        <v>99</v>
      </c>
      <c r="G2312" s="72" t="s">
        <v>186</v>
      </c>
      <c r="H2312" s="482" t="s">
        <v>196</v>
      </c>
      <c r="I2312" s="537">
        <v>11.87</v>
      </c>
      <c r="J2312" s="526"/>
      <c r="K2312" s="333">
        <f t="shared" si="113"/>
        <v>200</v>
      </c>
      <c r="L2312" s="534">
        <v>200</v>
      </c>
      <c r="M2312" s="534"/>
      <c r="N2312" s="247" t="e">
        <f>IF(L2312="nio",0,IF(L2312&gt;0,L2312*I2312/P2312,0))*VLOOKUP(B2312,'2-Kosten per locatie'!$A$14:$C$31,3,FALSE)</f>
        <v>#DIV/0!</v>
      </c>
      <c r="O2312" s="247">
        <f>IF(M2312&gt;0,M2312*I2312/Q2312,0)*VLOOKUP(B2312,'2-Kosten per locatie'!$A$14:$C$31,3,FALSE)</f>
        <v>0</v>
      </c>
      <c r="P2312" s="334">
        <f>IF(L2312="nio",0,IF(L2312&gt;0,VLOOKUP(F2312,'3-Productie normen'!A:O,VLOOKUP(L2312,'3-Productie normen'!$B$38:$C$48,2,FALSE),FALSE)))*J2312</f>
        <v>0</v>
      </c>
      <c r="Q2312" s="334">
        <f t="shared" si="111"/>
        <v>0</v>
      </c>
      <c r="R2312" s="335" t="str">
        <f>VLOOKUP(F2312,'3-Productie normen'!A:P,16,FALSE)</f>
        <v>B</v>
      </c>
      <c r="S2312" s="335"/>
      <c r="U2312" s="336">
        <f t="shared" si="112"/>
        <v>2374</v>
      </c>
    </row>
    <row r="2313" spans="1:21" ht="14.1" customHeight="1">
      <c r="A2313" s="75">
        <v>2313</v>
      </c>
      <c r="B2313" s="72" t="s">
        <v>47</v>
      </c>
      <c r="C2313" s="539"/>
      <c r="D2313" s="415" t="s">
        <v>2911</v>
      </c>
      <c r="E2313" s="72" t="s">
        <v>2904</v>
      </c>
      <c r="F2313" s="300" t="s">
        <v>99</v>
      </c>
      <c r="G2313" s="72" t="s">
        <v>186</v>
      </c>
      <c r="H2313" s="482" t="s">
        <v>196</v>
      </c>
      <c r="I2313" s="537">
        <v>11.77</v>
      </c>
      <c r="J2313" s="526"/>
      <c r="K2313" s="333">
        <f t="shared" si="113"/>
        <v>200</v>
      </c>
      <c r="L2313" s="534">
        <v>200</v>
      </c>
      <c r="M2313" s="534"/>
      <c r="N2313" s="247" t="e">
        <f>IF(L2313="nio",0,IF(L2313&gt;0,L2313*I2313/P2313,0))*VLOOKUP(B2313,'2-Kosten per locatie'!$A$14:$C$31,3,FALSE)</f>
        <v>#DIV/0!</v>
      </c>
      <c r="O2313" s="247">
        <f>IF(M2313&gt;0,M2313*I2313/Q2313,0)*VLOOKUP(B2313,'2-Kosten per locatie'!$A$14:$C$31,3,FALSE)</f>
        <v>0</v>
      </c>
      <c r="P2313" s="334">
        <f>IF(L2313="nio",0,IF(L2313&gt;0,VLOOKUP(F2313,'3-Productie normen'!A:O,VLOOKUP(L2313,'3-Productie normen'!$B$38:$C$48,2,FALSE),FALSE)))*J2313</f>
        <v>0</v>
      </c>
      <c r="Q2313" s="334">
        <f t="shared" ref="Q2313:Q2314" si="114">IF(M2313&gt;0,P2313*$Q$8,0)</f>
        <v>0</v>
      </c>
      <c r="R2313" s="335" t="str">
        <f>VLOOKUP(F2313,'3-Productie normen'!A:P,16,FALSE)</f>
        <v>B</v>
      </c>
      <c r="S2313" s="335"/>
      <c r="U2313" s="336">
        <f t="shared" ref="U2313:U2314" si="115">K2313*I2313</f>
        <v>2354</v>
      </c>
    </row>
    <row r="2314" spans="1:21" ht="14.1" customHeight="1">
      <c r="A2314" s="75">
        <v>2314</v>
      </c>
      <c r="B2314" s="72" t="s">
        <v>47</v>
      </c>
      <c r="C2314" s="539"/>
      <c r="D2314" s="415" t="s">
        <v>2912</v>
      </c>
      <c r="E2314" s="72" t="s">
        <v>1999</v>
      </c>
      <c r="F2314" s="300" t="s">
        <v>100</v>
      </c>
      <c r="G2314" s="72" t="s">
        <v>186</v>
      </c>
      <c r="H2314" s="482" t="s">
        <v>196</v>
      </c>
      <c r="I2314" s="537">
        <v>80.430000000000007</v>
      </c>
      <c r="J2314" s="526"/>
      <c r="K2314" s="333">
        <f t="shared" si="113"/>
        <v>0</v>
      </c>
      <c r="L2314" s="534" t="s">
        <v>147</v>
      </c>
      <c r="M2314" s="534"/>
      <c r="N2314" s="247">
        <f>IF(L2314="nio",0,IF(L2314&gt;0,L2314*I2314/P2314,0))*VLOOKUP(B2314,'2-Kosten per locatie'!$A$14:$C$31,3,FALSE)</f>
        <v>0</v>
      </c>
      <c r="O2314" s="247">
        <f>IF(M2314&gt;0,M2314*I2314/Q2314,0)*VLOOKUP(B2314,'2-Kosten per locatie'!$A$14:$C$31,3,FALSE)</f>
        <v>0</v>
      </c>
      <c r="P2314" s="334">
        <f>IF(L2314="nio",0,IF(L2314&gt;0,VLOOKUP(F2314,'3-Productie normen'!A:O,VLOOKUP(L2314,'3-Productie normen'!$B$38:$C$48,2,FALSE),FALSE)))*J2314</f>
        <v>0</v>
      </c>
      <c r="Q2314" s="334">
        <f t="shared" si="114"/>
        <v>0</v>
      </c>
      <c r="R2314" s="335" t="str">
        <f>VLOOKUP(F2314,'3-Productie normen'!A:P,16,FALSE)</f>
        <v>nvt</v>
      </c>
      <c r="S2314" s="335"/>
      <c r="U2314" s="336">
        <f t="shared" si="115"/>
        <v>0</v>
      </c>
    </row>
    <row r="2315" spans="1:21" ht="14.1" customHeight="1">
      <c r="A2315" s="75">
        <v>2315</v>
      </c>
      <c r="B2315" s="72" t="s">
        <v>52</v>
      </c>
      <c r="C2315" s="539" t="s">
        <v>135</v>
      </c>
      <c r="D2315" s="415" t="s">
        <v>2913</v>
      </c>
      <c r="E2315" s="72" t="s">
        <v>632</v>
      </c>
      <c r="F2315" s="300" t="s">
        <v>86</v>
      </c>
      <c r="G2315" s="72" t="s">
        <v>207</v>
      </c>
      <c r="H2315" s="482" t="s">
        <v>196</v>
      </c>
      <c r="I2315" s="537">
        <v>132</v>
      </c>
      <c r="J2315" s="526"/>
      <c r="K2315" s="333">
        <f t="shared" si="113"/>
        <v>200</v>
      </c>
      <c r="L2315" s="534">
        <v>200</v>
      </c>
      <c r="M2315" s="534"/>
      <c r="N2315" s="247" t="e">
        <f>IF(L2315="nio",0,IF(L2315&gt;0,L2315*I2315/P2315,0))*VLOOKUP(B2315,'2-Kosten per locatie'!$A$14:$C$31,3,FALSE)</f>
        <v>#DIV/0!</v>
      </c>
      <c r="O2315" s="247">
        <f>IF(M2315&gt;0,M2315*I2315/Q2315,0)*VLOOKUP(B2315,'2-Kosten per locatie'!$A$14:$C$31,3,FALSE)</f>
        <v>0</v>
      </c>
      <c r="P2315" s="334">
        <f>IF(L2315="nio",0,IF(L2315&gt;0,VLOOKUP(F2315,'3-Productie normen'!A:O,VLOOKUP(L2315,'3-Productie normen'!$B$38:$C$48,2,FALSE),FALSE)))*J2315</f>
        <v>0</v>
      </c>
      <c r="Q2315" s="334">
        <f t="shared" ref="Q2315" si="116">IF(M2315&gt;0,P2315*$Q$8,0)</f>
        <v>0</v>
      </c>
      <c r="R2315" s="335" t="str">
        <f>VLOOKUP(F2315,'3-Productie normen'!A:P,16,FALSE)</f>
        <v>V</v>
      </c>
      <c r="S2315" s="335"/>
      <c r="U2315" s="336">
        <f t="shared" ref="U2315" si="117">K2315*I2315</f>
        <v>26400</v>
      </c>
    </row>
    <row r="2316" spans="1:21" ht="14.1" customHeight="1">
      <c r="A2316" s="75">
        <v>2316</v>
      </c>
      <c r="B2316" s="72" t="s">
        <v>52</v>
      </c>
      <c r="C2316" s="539" t="s">
        <v>135</v>
      </c>
      <c r="D2316" s="415" t="s">
        <v>2913</v>
      </c>
      <c r="E2316" s="72" t="s">
        <v>91</v>
      </c>
      <c r="F2316" s="300" t="s">
        <v>91</v>
      </c>
      <c r="G2316" s="72" t="s">
        <v>2914</v>
      </c>
      <c r="H2316" s="482" t="s">
        <v>196</v>
      </c>
      <c r="I2316" s="539">
        <v>3.9</v>
      </c>
      <c r="J2316" s="526"/>
      <c r="K2316" s="333">
        <f t="shared" si="113"/>
        <v>80</v>
      </c>
      <c r="L2316" s="534">
        <v>80</v>
      </c>
      <c r="M2316" s="534"/>
      <c r="N2316" s="247" t="e">
        <f>IF(L2316="nio",0,IF(L2316&gt;0,L2316*I2316/P2316,0))*VLOOKUP(B2316,'2-Kosten per locatie'!$A$14:$C$31,3,FALSE)</f>
        <v>#DIV/0!</v>
      </c>
      <c r="O2316" s="247">
        <f>IF(M2316&gt;0,M2316*I2316/Q2316,0)*VLOOKUP(B2316,'2-Kosten per locatie'!$A$14:$C$31,3,FALSE)</f>
        <v>0</v>
      </c>
      <c r="P2316" s="334">
        <f>IF(L2316="nio",0,IF(L2316&gt;0,VLOOKUP(F2316,'3-Productie normen'!A:O,VLOOKUP(L2316,'3-Productie normen'!$B$38:$C$48,2,FALSE),FALSE)))*J2316</f>
        <v>0</v>
      </c>
      <c r="Q2316" s="334">
        <f t="shared" ref="Q2316:Q2333" si="118">IF(M2316&gt;0,P2316*$Q$8,0)</f>
        <v>0</v>
      </c>
      <c r="R2316" s="335" t="str">
        <f>VLOOKUP(F2316,'3-Productie normen'!A:P,16,FALSE)</f>
        <v>V</v>
      </c>
      <c r="S2316" s="335"/>
      <c r="U2316" s="336">
        <f t="shared" ref="U2316:U2333" si="119">K2316*I2316</f>
        <v>312</v>
      </c>
    </row>
    <row r="2317" spans="1:21" ht="14.1" customHeight="1">
      <c r="A2317" s="75">
        <v>2317</v>
      </c>
      <c r="B2317" s="72" t="s">
        <v>52</v>
      </c>
      <c r="C2317" s="539" t="s">
        <v>135</v>
      </c>
      <c r="D2317" s="415" t="s">
        <v>2915</v>
      </c>
      <c r="E2317" s="72" t="s">
        <v>2218</v>
      </c>
      <c r="F2317" s="300" t="s">
        <v>95</v>
      </c>
      <c r="G2317" s="72" t="s">
        <v>207</v>
      </c>
      <c r="H2317" s="482" t="s">
        <v>187</v>
      </c>
      <c r="I2317" s="539">
        <v>4.4000000000000004</v>
      </c>
      <c r="J2317" s="526"/>
      <c r="K2317" s="333">
        <f t="shared" si="113"/>
        <v>200</v>
      </c>
      <c r="L2317" s="534">
        <v>200</v>
      </c>
      <c r="M2317" s="534"/>
      <c r="N2317" s="247" t="e">
        <f>IF(L2317="nio",0,IF(L2317&gt;0,L2317*I2317/P2317,0))*VLOOKUP(B2317,'2-Kosten per locatie'!$A$14:$C$31,3,FALSE)</f>
        <v>#DIV/0!</v>
      </c>
      <c r="O2317" s="247">
        <f>IF(M2317&gt;0,M2317*I2317/Q2317,0)*VLOOKUP(B2317,'2-Kosten per locatie'!$A$14:$C$31,3,FALSE)</f>
        <v>0</v>
      </c>
      <c r="P2317" s="334">
        <f>IF(L2317="nio",0,IF(L2317&gt;0,VLOOKUP(F2317,'3-Productie normen'!A:O,VLOOKUP(L2317,'3-Productie normen'!$B$38:$C$48,2,FALSE),FALSE)))*J2317</f>
        <v>0</v>
      </c>
      <c r="Q2317" s="334">
        <f t="shared" si="118"/>
        <v>0</v>
      </c>
      <c r="R2317" s="335" t="str">
        <f>VLOOKUP(F2317,'3-Productie normen'!A:P,16,FALSE)</f>
        <v>S</v>
      </c>
      <c r="S2317" s="335"/>
      <c r="U2317" s="336">
        <f t="shared" si="119"/>
        <v>880.00000000000011</v>
      </c>
    </row>
    <row r="2318" spans="1:21" ht="14.1" customHeight="1">
      <c r="A2318" s="75">
        <v>2318</v>
      </c>
      <c r="B2318" s="72" t="s">
        <v>52</v>
      </c>
      <c r="C2318" s="539" t="s">
        <v>135</v>
      </c>
      <c r="D2318" s="415" t="s">
        <v>2916</v>
      </c>
      <c r="E2318" s="72" t="s">
        <v>613</v>
      </c>
      <c r="F2318" s="300" t="s">
        <v>95</v>
      </c>
      <c r="G2318" s="72" t="s">
        <v>207</v>
      </c>
      <c r="H2318" s="482" t="s">
        <v>187</v>
      </c>
      <c r="I2318" s="539">
        <v>10.9</v>
      </c>
      <c r="J2318" s="526"/>
      <c r="K2318" s="333">
        <f t="shared" si="113"/>
        <v>200</v>
      </c>
      <c r="L2318" s="534">
        <v>200</v>
      </c>
      <c r="M2318" s="534"/>
      <c r="N2318" s="247" t="e">
        <f>IF(L2318="nio",0,IF(L2318&gt;0,L2318*I2318/P2318,0))*VLOOKUP(B2318,'2-Kosten per locatie'!$A$14:$C$31,3,FALSE)</f>
        <v>#DIV/0!</v>
      </c>
      <c r="O2318" s="247">
        <f>IF(M2318&gt;0,M2318*I2318/Q2318,0)*VLOOKUP(B2318,'2-Kosten per locatie'!$A$14:$C$31,3,FALSE)</f>
        <v>0</v>
      </c>
      <c r="P2318" s="334">
        <f>IF(L2318="nio",0,IF(L2318&gt;0,VLOOKUP(F2318,'3-Productie normen'!A:O,VLOOKUP(L2318,'3-Productie normen'!$B$38:$C$48,2,FALSE),FALSE)))*J2318</f>
        <v>0</v>
      </c>
      <c r="Q2318" s="334">
        <f t="shared" si="118"/>
        <v>0</v>
      </c>
      <c r="R2318" s="335" t="str">
        <f>VLOOKUP(F2318,'3-Productie normen'!A:P,16,FALSE)</f>
        <v>S</v>
      </c>
      <c r="S2318" s="335"/>
      <c r="U2318" s="336">
        <f t="shared" si="119"/>
        <v>2180</v>
      </c>
    </row>
    <row r="2319" spans="1:21" ht="14.1" customHeight="1">
      <c r="A2319" s="75">
        <v>2319</v>
      </c>
      <c r="B2319" s="72" t="s">
        <v>52</v>
      </c>
      <c r="C2319" s="539" t="s">
        <v>135</v>
      </c>
      <c r="D2319" s="415" t="s">
        <v>2917</v>
      </c>
      <c r="E2319" s="72" t="s">
        <v>613</v>
      </c>
      <c r="F2319" s="300" t="s">
        <v>95</v>
      </c>
      <c r="G2319" s="72" t="s">
        <v>207</v>
      </c>
      <c r="H2319" s="482" t="s">
        <v>187</v>
      </c>
      <c r="I2319" s="539">
        <v>12.9</v>
      </c>
      <c r="J2319" s="526"/>
      <c r="K2319" s="333">
        <f t="shared" si="113"/>
        <v>200</v>
      </c>
      <c r="L2319" s="534">
        <v>200</v>
      </c>
      <c r="M2319" s="534"/>
      <c r="N2319" s="247" t="e">
        <f>IF(L2319="nio",0,IF(L2319&gt;0,L2319*I2319/P2319,0))*VLOOKUP(B2319,'2-Kosten per locatie'!$A$14:$C$31,3,FALSE)</f>
        <v>#DIV/0!</v>
      </c>
      <c r="O2319" s="247">
        <f>IF(M2319&gt;0,M2319*I2319/Q2319,0)*VLOOKUP(B2319,'2-Kosten per locatie'!$A$14:$C$31,3,FALSE)</f>
        <v>0</v>
      </c>
      <c r="P2319" s="334">
        <f>IF(L2319="nio",0,IF(L2319&gt;0,VLOOKUP(F2319,'3-Productie normen'!A:O,VLOOKUP(L2319,'3-Productie normen'!$B$38:$C$48,2,FALSE),FALSE)))*J2319</f>
        <v>0</v>
      </c>
      <c r="Q2319" s="334">
        <f t="shared" si="118"/>
        <v>0</v>
      </c>
      <c r="R2319" s="335" t="str">
        <f>VLOOKUP(F2319,'3-Productie normen'!A:P,16,FALSE)</f>
        <v>S</v>
      </c>
      <c r="S2319" s="335"/>
      <c r="U2319" s="336">
        <f t="shared" si="119"/>
        <v>2580</v>
      </c>
    </row>
    <row r="2320" spans="1:21" ht="14.1" customHeight="1">
      <c r="A2320" s="75">
        <v>2320</v>
      </c>
      <c r="B2320" s="72" t="s">
        <v>52</v>
      </c>
      <c r="C2320" s="539" t="s">
        <v>135</v>
      </c>
      <c r="D2320" s="415" t="s">
        <v>2918</v>
      </c>
      <c r="E2320" s="72" t="s">
        <v>662</v>
      </c>
      <c r="F2320" s="300" t="s">
        <v>76</v>
      </c>
      <c r="G2320" s="72" t="s">
        <v>138</v>
      </c>
      <c r="H2320" s="482" t="s">
        <v>138</v>
      </c>
      <c r="I2320" s="539">
        <v>7.5</v>
      </c>
      <c r="J2320" s="526"/>
      <c r="K2320" s="333">
        <f t="shared" si="113"/>
        <v>120</v>
      </c>
      <c r="L2320" s="534">
        <v>120</v>
      </c>
      <c r="M2320" s="534"/>
      <c r="N2320" s="247" t="e">
        <f>IF(L2320="nio",0,IF(L2320&gt;0,L2320*I2320/P2320,0))*VLOOKUP(B2320,'2-Kosten per locatie'!$A$14:$C$31,3,FALSE)</f>
        <v>#DIV/0!</v>
      </c>
      <c r="O2320" s="247">
        <f>IF(M2320&gt;0,M2320*I2320/Q2320,0)*VLOOKUP(B2320,'2-Kosten per locatie'!$A$14:$C$31,3,FALSE)</f>
        <v>0</v>
      </c>
      <c r="P2320" s="334">
        <f>IF(L2320="nio",0,IF(L2320&gt;0,VLOOKUP(F2320,'3-Productie normen'!A:O,VLOOKUP(L2320,'3-Productie normen'!$B$38:$C$48,2,FALSE),FALSE)))*J2320</f>
        <v>0</v>
      </c>
      <c r="Q2320" s="334">
        <f t="shared" si="118"/>
        <v>0</v>
      </c>
      <c r="R2320" s="335" t="str">
        <f>VLOOKUP(F2320,'3-Productie normen'!A:P,16,FALSE)</f>
        <v>B</v>
      </c>
      <c r="S2320" s="335"/>
      <c r="U2320" s="336">
        <f t="shared" si="119"/>
        <v>900</v>
      </c>
    </row>
    <row r="2321" spans="1:21" ht="14.1" customHeight="1">
      <c r="A2321" s="75">
        <v>2321</v>
      </c>
      <c r="B2321" s="72" t="s">
        <v>52</v>
      </c>
      <c r="C2321" s="539" t="s">
        <v>135</v>
      </c>
      <c r="D2321" s="415" t="s">
        <v>2919</v>
      </c>
      <c r="E2321" s="72" t="s">
        <v>2920</v>
      </c>
      <c r="F2321" s="300" t="s">
        <v>93</v>
      </c>
      <c r="G2321" s="72" t="s">
        <v>138</v>
      </c>
      <c r="H2321" s="482" t="s">
        <v>138</v>
      </c>
      <c r="I2321" s="539">
        <v>6.9</v>
      </c>
      <c r="J2321" s="526"/>
      <c r="K2321" s="333">
        <f t="shared" si="113"/>
        <v>200</v>
      </c>
      <c r="L2321" s="534">
        <v>200</v>
      </c>
      <c r="M2321" s="534"/>
      <c r="N2321" s="247" t="e">
        <f>IF(L2321="nio",0,IF(L2321&gt;0,L2321*I2321/P2321,0))*VLOOKUP(B2321,'2-Kosten per locatie'!$A$14:$C$31,3,FALSE)</f>
        <v>#DIV/0!</v>
      </c>
      <c r="O2321" s="247">
        <f>IF(M2321&gt;0,M2321*I2321/Q2321,0)*VLOOKUP(B2321,'2-Kosten per locatie'!$A$14:$C$31,3,FALSE)</f>
        <v>0</v>
      </c>
      <c r="P2321" s="334">
        <f>IF(L2321="nio",0,IF(L2321&gt;0,VLOOKUP(F2321,'3-Productie normen'!A:O,VLOOKUP(L2321,'3-Productie normen'!$B$38:$C$48,2,FALSE),FALSE)))*J2321</f>
        <v>0</v>
      </c>
      <c r="Q2321" s="334">
        <f t="shared" si="118"/>
        <v>0</v>
      </c>
      <c r="R2321" s="335" t="str">
        <f>VLOOKUP(F2321,'3-Productie normen'!A:P,16,FALSE)</f>
        <v>L</v>
      </c>
      <c r="S2321" s="335"/>
      <c r="U2321" s="336">
        <f t="shared" si="119"/>
        <v>1380</v>
      </c>
    </row>
    <row r="2322" spans="1:21" ht="14.1" customHeight="1">
      <c r="A2322" s="75">
        <v>2322</v>
      </c>
      <c r="B2322" s="72" t="s">
        <v>52</v>
      </c>
      <c r="C2322" s="539" t="s">
        <v>135</v>
      </c>
      <c r="D2322" s="415" t="s">
        <v>2921</v>
      </c>
      <c r="E2322" s="72" t="s">
        <v>2922</v>
      </c>
      <c r="F2322" s="300" t="s">
        <v>86</v>
      </c>
      <c r="G2322" s="72" t="s">
        <v>138</v>
      </c>
      <c r="H2322" s="482" t="s">
        <v>138</v>
      </c>
      <c r="I2322" s="539">
        <v>2.2999999999999998</v>
      </c>
      <c r="J2322" s="526"/>
      <c r="K2322" s="333">
        <f t="shared" si="113"/>
        <v>200</v>
      </c>
      <c r="L2322" s="534">
        <v>200</v>
      </c>
      <c r="M2322" s="534"/>
      <c r="N2322" s="247" t="e">
        <f>IF(L2322="nio",0,IF(L2322&gt;0,L2322*I2322/P2322,0))*VLOOKUP(B2322,'2-Kosten per locatie'!$A$14:$C$31,3,FALSE)</f>
        <v>#DIV/0!</v>
      </c>
      <c r="O2322" s="247">
        <f>IF(M2322&gt;0,M2322*I2322/Q2322,0)*VLOOKUP(B2322,'2-Kosten per locatie'!$A$14:$C$31,3,FALSE)</f>
        <v>0</v>
      </c>
      <c r="P2322" s="334">
        <f>IF(L2322="nio",0,IF(L2322&gt;0,VLOOKUP(F2322,'3-Productie normen'!A:O,VLOOKUP(L2322,'3-Productie normen'!$B$38:$C$48,2,FALSE),FALSE)))*J2322</f>
        <v>0</v>
      </c>
      <c r="Q2322" s="334">
        <f t="shared" si="118"/>
        <v>0</v>
      </c>
      <c r="R2322" s="335" t="str">
        <f>VLOOKUP(F2322,'3-Productie normen'!A:P,16,FALSE)</f>
        <v>V</v>
      </c>
      <c r="S2322" s="335"/>
      <c r="U2322" s="336">
        <f t="shared" si="119"/>
        <v>459.99999999999994</v>
      </c>
    </row>
    <row r="2323" spans="1:21" ht="14.1" customHeight="1">
      <c r="A2323" s="75">
        <v>2323</v>
      </c>
      <c r="B2323" s="72" t="s">
        <v>52</v>
      </c>
      <c r="C2323" s="539" t="s">
        <v>135</v>
      </c>
      <c r="D2323" s="415" t="s">
        <v>2923</v>
      </c>
      <c r="E2323" s="72" t="s">
        <v>2924</v>
      </c>
      <c r="F2323" s="300" t="s">
        <v>93</v>
      </c>
      <c r="G2323" s="72" t="s">
        <v>236</v>
      </c>
      <c r="H2323" s="482" t="s">
        <v>2925</v>
      </c>
      <c r="I2323" s="539">
        <v>135.19999999999999</v>
      </c>
      <c r="J2323" s="526"/>
      <c r="K2323" s="333">
        <f t="shared" si="113"/>
        <v>200</v>
      </c>
      <c r="L2323" s="534">
        <v>200</v>
      </c>
      <c r="M2323" s="534"/>
      <c r="N2323" s="247" t="e">
        <f>IF(L2323="nio",0,IF(L2323&gt;0,L2323*I2323/P2323,0))*VLOOKUP(B2323,'2-Kosten per locatie'!$A$14:$C$31,3,FALSE)</f>
        <v>#DIV/0!</v>
      </c>
      <c r="O2323" s="247">
        <f>IF(M2323&gt;0,M2323*I2323/Q2323,0)*VLOOKUP(B2323,'2-Kosten per locatie'!$A$14:$C$31,3,FALSE)</f>
        <v>0</v>
      </c>
      <c r="P2323" s="334">
        <f>IF(L2323="nio",0,IF(L2323&gt;0,VLOOKUP(F2323,'3-Productie normen'!A:O,VLOOKUP(L2323,'3-Productie normen'!$B$38:$C$48,2,FALSE),FALSE)))*J2323</f>
        <v>0</v>
      </c>
      <c r="Q2323" s="334">
        <f t="shared" si="118"/>
        <v>0</v>
      </c>
      <c r="R2323" s="335" t="str">
        <f>VLOOKUP(F2323,'3-Productie normen'!A:P,16,FALSE)</f>
        <v>L</v>
      </c>
      <c r="S2323" s="335"/>
      <c r="U2323" s="336">
        <f t="shared" si="119"/>
        <v>27039.999999999996</v>
      </c>
    </row>
    <row r="2324" spans="1:21" ht="14.1" customHeight="1">
      <c r="A2324" s="75">
        <v>2324</v>
      </c>
      <c r="B2324" s="72" t="s">
        <v>52</v>
      </c>
      <c r="C2324" s="539" t="s">
        <v>135</v>
      </c>
      <c r="D2324" s="415" t="s">
        <v>2926</v>
      </c>
      <c r="E2324" s="72" t="s">
        <v>2927</v>
      </c>
      <c r="F2324" s="300" t="s">
        <v>93</v>
      </c>
      <c r="G2324" s="72" t="s">
        <v>138</v>
      </c>
      <c r="H2324" s="482" t="s">
        <v>138</v>
      </c>
      <c r="I2324" s="539">
        <v>45</v>
      </c>
      <c r="J2324" s="526"/>
      <c r="K2324" s="333">
        <f t="shared" si="113"/>
        <v>80</v>
      </c>
      <c r="L2324" s="534">
        <v>80</v>
      </c>
      <c r="M2324" s="534"/>
      <c r="N2324" s="247" t="e">
        <f>IF(L2324="nio",0,IF(L2324&gt;0,L2324*I2324/P2324,0))*VLOOKUP(B2324,'2-Kosten per locatie'!$A$14:$C$31,3,FALSE)</f>
        <v>#DIV/0!</v>
      </c>
      <c r="O2324" s="247">
        <f>IF(M2324&gt;0,M2324*I2324/Q2324,0)*VLOOKUP(B2324,'2-Kosten per locatie'!$A$14:$C$31,3,FALSE)</f>
        <v>0</v>
      </c>
      <c r="P2324" s="334">
        <f>IF(L2324="nio",0,IF(L2324&gt;0,VLOOKUP(F2324,'3-Productie normen'!A:O,VLOOKUP(L2324,'3-Productie normen'!$B$38:$C$48,2,FALSE),FALSE)))*J2324</f>
        <v>0</v>
      </c>
      <c r="Q2324" s="334">
        <f t="shared" si="118"/>
        <v>0</v>
      </c>
      <c r="R2324" s="335" t="str">
        <f>VLOOKUP(F2324,'3-Productie normen'!A:P,16,FALSE)</f>
        <v>L</v>
      </c>
      <c r="S2324" s="335"/>
      <c r="U2324" s="336">
        <f t="shared" si="119"/>
        <v>3600</v>
      </c>
    </row>
    <row r="2325" spans="1:21" ht="14.1" customHeight="1">
      <c r="A2325" s="75">
        <v>2325</v>
      </c>
      <c r="B2325" s="72" t="s">
        <v>52</v>
      </c>
      <c r="C2325" s="539" t="s">
        <v>135</v>
      </c>
      <c r="D2325" s="415" t="s">
        <v>2928</v>
      </c>
      <c r="E2325" s="72" t="s">
        <v>2929</v>
      </c>
      <c r="F2325" s="300" t="s">
        <v>88</v>
      </c>
      <c r="G2325" s="72" t="s">
        <v>138</v>
      </c>
      <c r="H2325" s="482" t="s">
        <v>187</v>
      </c>
      <c r="I2325" s="539">
        <v>20.8</v>
      </c>
      <c r="J2325" s="526"/>
      <c r="K2325" s="333">
        <f t="shared" si="113"/>
        <v>200</v>
      </c>
      <c r="L2325" s="534">
        <v>200</v>
      </c>
      <c r="M2325" s="534"/>
      <c r="N2325" s="247" t="e">
        <f>IF(L2325="nio",0,IF(L2325&gt;0,L2325*I2325/P2325,0))*VLOOKUP(B2325,'2-Kosten per locatie'!$A$14:$C$31,3,FALSE)</f>
        <v>#DIV/0!</v>
      </c>
      <c r="O2325" s="247">
        <f>IF(M2325&gt;0,M2325*I2325/Q2325,0)*VLOOKUP(B2325,'2-Kosten per locatie'!$A$14:$C$31,3,FALSE)</f>
        <v>0</v>
      </c>
      <c r="P2325" s="334">
        <f>IF(L2325="nio",0,IF(L2325&gt;0,VLOOKUP(F2325,'3-Productie normen'!A:O,VLOOKUP(L2325,'3-Productie normen'!$B$38:$C$48,2,FALSE),FALSE)))*J2325</f>
        <v>0</v>
      </c>
      <c r="Q2325" s="334">
        <f t="shared" si="118"/>
        <v>0</v>
      </c>
      <c r="R2325" s="335" t="str">
        <f>VLOOKUP(F2325,'3-Productie normen'!A:P,16,FALSE)</f>
        <v>S</v>
      </c>
      <c r="S2325" s="335"/>
      <c r="U2325" s="336">
        <f t="shared" si="119"/>
        <v>4160</v>
      </c>
    </row>
    <row r="2326" spans="1:21" ht="14.1" customHeight="1">
      <c r="A2326" s="75">
        <v>2326</v>
      </c>
      <c r="B2326" s="72" t="s">
        <v>52</v>
      </c>
      <c r="C2326" s="539" t="s">
        <v>135</v>
      </c>
      <c r="D2326" s="415" t="s">
        <v>2930</v>
      </c>
      <c r="E2326" s="72" t="s">
        <v>2931</v>
      </c>
      <c r="F2326" s="300" t="s">
        <v>93</v>
      </c>
      <c r="G2326" s="72" t="s">
        <v>236</v>
      </c>
      <c r="H2326" s="482" t="s">
        <v>2925</v>
      </c>
      <c r="I2326" s="539">
        <v>25.9</v>
      </c>
      <c r="J2326" s="526"/>
      <c r="K2326" s="333">
        <f t="shared" si="113"/>
        <v>200</v>
      </c>
      <c r="L2326" s="534">
        <v>200</v>
      </c>
      <c r="M2326" s="534"/>
      <c r="N2326" s="247" t="e">
        <f>IF(L2326="nio",0,IF(L2326&gt;0,L2326*I2326/P2326,0))*VLOOKUP(B2326,'2-Kosten per locatie'!$A$14:$C$31,3,FALSE)</f>
        <v>#DIV/0!</v>
      </c>
      <c r="O2326" s="247">
        <f>IF(M2326&gt;0,M2326*I2326/Q2326,0)*VLOOKUP(B2326,'2-Kosten per locatie'!$A$14:$C$31,3,FALSE)</f>
        <v>0</v>
      </c>
      <c r="P2326" s="334">
        <f>IF(L2326="nio",0,IF(L2326&gt;0,VLOOKUP(F2326,'3-Productie normen'!A:O,VLOOKUP(L2326,'3-Productie normen'!$B$38:$C$48,2,FALSE),FALSE)))*J2326</f>
        <v>0</v>
      </c>
      <c r="Q2326" s="334">
        <f t="shared" si="118"/>
        <v>0</v>
      </c>
      <c r="R2326" s="335" t="str">
        <f>VLOOKUP(F2326,'3-Productie normen'!A:P,16,FALSE)</f>
        <v>L</v>
      </c>
      <c r="S2326" s="335"/>
      <c r="U2326" s="336">
        <f t="shared" si="119"/>
        <v>5180</v>
      </c>
    </row>
    <row r="2327" spans="1:21" ht="14.1" customHeight="1">
      <c r="A2327" s="75">
        <v>2327</v>
      </c>
      <c r="B2327" s="72" t="s">
        <v>52</v>
      </c>
      <c r="C2327" s="539" t="s">
        <v>135</v>
      </c>
      <c r="D2327" s="415" t="s">
        <v>2932</v>
      </c>
      <c r="E2327" s="72" t="s">
        <v>640</v>
      </c>
      <c r="F2327" s="300" t="s">
        <v>87</v>
      </c>
      <c r="G2327" s="72" t="s">
        <v>207</v>
      </c>
      <c r="H2327" s="482" t="s">
        <v>196</v>
      </c>
      <c r="I2327" s="539">
        <v>44.1</v>
      </c>
      <c r="J2327" s="526"/>
      <c r="K2327" s="333">
        <f t="shared" si="113"/>
        <v>0</v>
      </c>
      <c r="L2327" s="534" t="s">
        <v>147</v>
      </c>
      <c r="M2327" s="534"/>
      <c r="N2327" s="247">
        <f>IF(L2327="nio",0,IF(L2327&gt;0,L2327*I2327/P2327,0))*VLOOKUP(B2327,'2-Kosten per locatie'!$A$14:$C$31,3,FALSE)</f>
        <v>0</v>
      </c>
      <c r="O2327" s="247">
        <f>IF(M2327&gt;0,M2327*I2327/Q2327,0)*VLOOKUP(B2327,'2-Kosten per locatie'!$A$14:$C$31,3,FALSE)</f>
        <v>0</v>
      </c>
      <c r="P2327" s="334">
        <f>IF(L2327="nio",0,IF(L2327&gt;0,VLOOKUP(F2327,'3-Productie normen'!A:O,VLOOKUP(L2327,'3-Productie normen'!$B$38:$C$48,2,FALSE),FALSE)))*J2327</f>
        <v>0</v>
      </c>
      <c r="Q2327" s="334">
        <f t="shared" si="118"/>
        <v>0</v>
      </c>
      <c r="R2327" s="335" t="str">
        <f>VLOOKUP(F2327,'3-Productie normen'!A:P,16,FALSE)</f>
        <v>V</v>
      </c>
      <c r="S2327" s="335"/>
      <c r="U2327" s="336">
        <f t="shared" si="119"/>
        <v>0</v>
      </c>
    </row>
    <row r="2328" spans="1:21" ht="14.1" customHeight="1">
      <c r="A2328" s="75">
        <v>2328</v>
      </c>
      <c r="B2328" s="72" t="s">
        <v>52</v>
      </c>
      <c r="C2328" s="539" t="s">
        <v>135</v>
      </c>
      <c r="D2328" s="415" t="s">
        <v>2933</v>
      </c>
      <c r="E2328" s="72" t="s">
        <v>2934</v>
      </c>
      <c r="F2328" s="300" t="s">
        <v>94</v>
      </c>
      <c r="G2328" s="72" t="s">
        <v>382</v>
      </c>
      <c r="H2328" s="482" t="s">
        <v>382</v>
      </c>
      <c r="I2328" s="539">
        <v>102</v>
      </c>
      <c r="J2328" s="526"/>
      <c r="K2328" s="333">
        <f t="shared" si="113"/>
        <v>120</v>
      </c>
      <c r="L2328" s="534">
        <v>120</v>
      </c>
      <c r="M2328" s="534"/>
      <c r="N2328" s="247" t="e">
        <f>IF(L2328="nio",0,IF(L2328&gt;0,L2328*I2328/P2328,0))*VLOOKUP(B2328,'2-Kosten per locatie'!$A$14:$C$31,3,FALSE)</f>
        <v>#DIV/0!</v>
      </c>
      <c r="O2328" s="247">
        <f>IF(M2328&gt;0,M2328*I2328/Q2328,0)*VLOOKUP(B2328,'2-Kosten per locatie'!$A$14:$C$31,3,FALSE)</f>
        <v>0</v>
      </c>
      <c r="P2328" s="334">
        <f>IF(L2328="nio",0,IF(L2328&gt;0,VLOOKUP(F2328,'3-Productie normen'!A:O,VLOOKUP(L2328,'3-Productie normen'!$B$38:$C$48,2,FALSE),FALSE)))*J2328</f>
        <v>0</v>
      </c>
      <c r="Q2328" s="334">
        <f t="shared" si="118"/>
        <v>0</v>
      </c>
      <c r="R2328" s="335" t="str">
        <f>VLOOKUP(F2328,'3-Productie normen'!A:P,16,FALSE)</f>
        <v>V</v>
      </c>
      <c r="S2328" s="335"/>
      <c r="U2328" s="336">
        <f t="shared" si="119"/>
        <v>12240</v>
      </c>
    </row>
    <row r="2329" spans="1:21" ht="14.1" customHeight="1">
      <c r="A2329" s="75">
        <v>2329</v>
      </c>
      <c r="B2329" s="72" t="s">
        <v>52</v>
      </c>
      <c r="C2329" s="539" t="s">
        <v>135</v>
      </c>
      <c r="D2329" s="415" t="s">
        <v>2935</v>
      </c>
      <c r="E2329" s="72" t="s">
        <v>2936</v>
      </c>
      <c r="F2329" s="300" t="s">
        <v>93</v>
      </c>
      <c r="G2329" s="72" t="s">
        <v>236</v>
      </c>
      <c r="H2329" s="482" t="s">
        <v>2925</v>
      </c>
      <c r="I2329" s="539">
        <v>103.4</v>
      </c>
      <c r="J2329" s="526"/>
      <c r="K2329" s="333">
        <f t="shared" si="113"/>
        <v>200</v>
      </c>
      <c r="L2329" s="534">
        <v>200</v>
      </c>
      <c r="M2329" s="534"/>
      <c r="N2329" s="247" t="e">
        <f>IF(L2329="nio",0,IF(L2329&gt;0,L2329*I2329/P2329,0))*VLOOKUP(B2329,'2-Kosten per locatie'!$A$14:$C$31,3,FALSE)</f>
        <v>#DIV/0!</v>
      </c>
      <c r="O2329" s="247">
        <f>IF(M2329&gt;0,M2329*I2329/Q2329,0)*VLOOKUP(B2329,'2-Kosten per locatie'!$A$14:$C$31,3,FALSE)</f>
        <v>0</v>
      </c>
      <c r="P2329" s="334">
        <f>IF(L2329="nio",0,IF(L2329&gt;0,VLOOKUP(F2329,'3-Productie normen'!A:O,VLOOKUP(L2329,'3-Productie normen'!$B$38:$C$48,2,FALSE),FALSE)))*J2329</f>
        <v>0</v>
      </c>
      <c r="Q2329" s="334">
        <f t="shared" si="118"/>
        <v>0</v>
      </c>
      <c r="R2329" s="335" t="str">
        <f>VLOOKUP(F2329,'3-Productie normen'!A:P,16,FALSE)</f>
        <v>L</v>
      </c>
      <c r="S2329" s="335"/>
      <c r="U2329" s="336">
        <f t="shared" si="119"/>
        <v>20680</v>
      </c>
    </row>
    <row r="2330" spans="1:21" ht="14.1" customHeight="1">
      <c r="A2330" s="75">
        <v>2330</v>
      </c>
      <c r="B2330" s="72" t="s">
        <v>52</v>
      </c>
      <c r="C2330" s="539" t="s">
        <v>135</v>
      </c>
      <c r="D2330" s="415" t="s">
        <v>2937</v>
      </c>
      <c r="E2330" s="72" t="s">
        <v>605</v>
      </c>
      <c r="F2330" s="300" t="s">
        <v>86</v>
      </c>
      <c r="G2330" s="72" t="s">
        <v>207</v>
      </c>
      <c r="H2330" s="482" t="s">
        <v>196</v>
      </c>
      <c r="I2330" s="539">
        <v>5.6</v>
      </c>
      <c r="J2330" s="526"/>
      <c r="K2330" s="333">
        <f t="shared" si="113"/>
        <v>200</v>
      </c>
      <c r="L2330" s="534">
        <v>200</v>
      </c>
      <c r="M2330" s="534"/>
      <c r="N2330" s="247" t="e">
        <f>IF(L2330="nio",0,IF(L2330&gt;0,L2330*I2330/P2330,0))*VLOOKUP(B2330,'2-Kosten per locatie'!$A$14:$C$31,3,FALSE)</f>
        <v>#DIV/0!</v>
      </c>
      <c r="O2330" s="247">
        <f>IF(M2330&gt;0,M2330*I2330/Q2330,0)*VLOOKUP(B2330,'2-Kosten per locatie'!$A$14:$C$31,3,FALSE)</f>
        <v>0</v>
      </c>
      <c r="P2330" s="334">
        <f>IF(L2330="nio",0,IF(L2330&gt;0,VLOOKUP(F2330,'3-Productie normen'!A:O,VLOOKUP(L2330,'3-Productie normen'!$B$38:$C$48,2,FALSE),FALSE)))*J2330</f>
        <v>0</v>
      </c>
      <c r="Q2330" s="334">
        <f t="shared" si="118"/>
        <v>0</v>
      </c>
      <c r="R2330" s="335" t="str">
        <f>VLOOKUP(F2330,'3-Productie normen'!A:P,16,FALSE)</f>
        <v>V</v>
      </c>
      <c r="S2330" s="335"/>
      <c r="U2330" s="336">
        <f t="shared" si="119"/>
        <v>1120</v>
      </c>
    </row>
    <row r="2331" spans="1:21" ht="14.1" customHeight="1">
      <c r="A2331" s="75">
        <v>2331</v>
      </c>
      <c r="B2331" s="72" t="s">
        <v>52</v>
      </c>
      <c r="C2331" s="539" t="s">
        <v>135</v>
      </c>
      <c r="D2331" s="415" t="s">
        <v>2938</v>
      </c>
      <c r="E2331" s="72" t="s">
        <v>2939</v>
      </c>
      <c r="F2331" s="300" t="s">
        <v>76</v>
      </c>
      <c r="G2331" s="72" t="s">
        <v>207</v>
      </c>
      <c r="H2331" s="482" t="s">
        <v>196</v>
      </c>
      <c r="I2331" s="539">
        <v>15.9</v>
      </c>
      <c r="J2331" s="526"/>
      <c r="K2331" s="333">
        <f t="shared" si="113"/>
        <v>120</v>
      </c>
      <c r="L2331" s="534">
        <v>120</v>
      </c>
      <c r="M2331" s="534"/>
      <c r="N2331" s="247" t="e">
        <f>IF(L2331="nio",0,IF(L2331&gt;0,L2331*I2331/P2331,0))*VLOOKUP(B2331,'2-Kosten per locatie'!$A$14:$C$31,3,FALSE)</f>
        <v>#DIV/0!</v>
      </c>
      <c r="O2331" s="247">
        <f>IF(M2331&gt;0,M2331*I2331/Q2331,0)*VLOOKUP(B2331,'2-Kosten per locatie'!$A$14:$C$31,3,FALSE)</f>
        <v>0</v>
      </c>
      <c r="P2331" s="334">
        <f>IF(L2331="nio",0,IF(L2331&gt;0,VLOOKUP(F2331,'3-Productie normen'!A:O,VLOOKUP(L2331,'3-Productie normen'!$B$38:$C$48,2,FALSE),FALSE)))*J2331</f>
        <v>0</v>
      </c>
      <c r="Q2331" s="334">
        <f t="shared" si="118"/>
        <v>0</v>
      </c>
      <c r="R2331" s="335" t="str">
        <f>VLOOKUP(F2331,'3-Productie normen'!A:P,16,FALSE)</f>
        <v>B</v>
      </c>
      <c r="S2331" s="335"/>
      <c r="U2331" s="336">
        <f t="shared" si="119"/>
        <v>1908</v>
      </c>
    </row>
    <row r="2332" spans="1:21" ht="14.1" customHeight="1">
      <c r="A2332" s="75">
        <v>2332</v>
      </c>
      <c r="B2332" s="72" t="s">
        <v>52</v>
      </c>
      <c r="C2332" s="539" t="s">
        <v>135</v>
      </c>
      <c r="D2332" s="415" t="s">
        <v>2940</v>
      </c>
      <c r="E2332" s="72" t="s">
        <v>613</v>
      </c>
      <c r="F2332" s="300" t="s">
        <v>95</v>
      </c>
      <c r="G2332" s="72" t="s">
        <v>207</v>
      </c>
      <c r="H2332" s="482" t="s">
        <v>187</v>
      </c>
      <c r="I2332" s="539">
        <v>2.5</v>
      </c>
      <c r="J2332" s="526"/>
      <c r="K2332" s="333">
        <f t="shared" si="113"/>
        <v>200</v>
      </c>
      <c r="L2332" s="534">
        <v>200</v>
      </c>
      <c r="M2332" s="534"/>
      <c r="N2332" s="247" t="e">
        <f>IF(L2332="nio",0,IF(L2332&gt;0,L2332*I2332/P2332,0))*VLOOKUP(B2332,'2-Kosten per locatie'!$A$14:$C$31,3,FALSE)</f>
        <v>#DIV/0!</v>
      </c>
      <c r="O2332" s="247">
        <f>IF(M2332&gt;0,M2332*I2332/Q2332,0)*VLOOKUP(B2332,'2-Kosten per locatie'!$A$14:$C$31,3,FALSE)</f>
        <v>0</v>
      </c>
      <c r="P2332" s="334">
        <f>IF(L2332="nio",0,IF(L2332&gt;0,VLOOKUP(F2332,'3-Productie normen'!A:O,VLOOKUP(L2332,'3-Productie normen'!$B$38:$C$48,2,FALSE),FALSE)))*J2332</f>
        <v>0</v>
      </c>
      <c r="Q2332" s="334">
        <f t="shared" si="118"/>
        <v>0</v>
      </c>
      <c r="R2332" s="335" t="str">
        <f>VLOOKUP(F2332,'3-Productie normen'!A:P,16,FALSE)</f>
        <v>S</v>
      </c>
      <c r="S2332" s="335"/>
      <c r="U2332" s="336">
        <f t="shared" si="119"/>
        <v>500</v>
      </c>
    </row>
    <row r="2333" spans="1:21" ht="14.1" customHeight="1">
      <c r="A2333" s="75">
        <v>2333</v>
      </c>
      <c r="B2333" s="72" t="s">
        <v>52</v>
      </c>
      <c r="C2333" s="539" t="s">
        <v>135</v>
      </c>
      <c r="D2333" s="415" t="s">
        <v>2941</v>
      </c>
      <c r="E2333" s="72" t="s">
        <v>650</v>
      </c>
      <c r="F2333" s="300" t="s">
        <v>82</v>
      </c>
      <c r="G2333" s="72" t="s">
        <v>207</v>
      </c>
      <c r="H2333" s="482" t="s">
        <v>187</v>
      </c>
      <c r="I2333" s="539">
        <v>2.2000000000000002</v>
      </c>
      <c r="J2333" s="526"/>
      <c r="K2333" s="333">
        <f t="shared" si="113"/>
        <v>0</v>
      </c>
      <c r="L2333" s="534" t="s">
        <v>147</v>
      </c>
      <c r="M2333" s="534"/>
      <c r="N2333" s="247">
        <f>IF(L2333="nio",0,IF(L2333&gt;0,L2333*I2333/P2333,0))*VLOOKUP(B2333,'2-Kosten per locatie'!$A$14:$C$31,3,FALSE)</f>
        <v>0</v>
      </c>
      <c r="O2333" s="247">
        <f>IF(M2333&gt;0,M2333*I2333/Q2333,0)*VLOOKUP(B2333,'2-Kosten per locatie'!$A$14:$C$31,3,FALSE)</f>
        <v>0</v>
      </c>
      <c r="P2333" s="334">
        <f>IF(L2333="nio",0,IF(L2333&gt;0,VLOOKUP(F2333,'3-Productie normen'!A:O,VLOOKUP(L2333,'3-Productie normen'!$B$38:$C$48,2,FALSE),FALSE)))*J2333</f>
        <v>0</v>
      </c>
      <c r="Q2333" s="334">
        <f t="shared" si="118"/>
        <v>0</v>
      </c>
      <c r="R2333" s="335" t="str">
        <f>VLOOKUP(F2333,'3-Productie normen'!A:P,16,FALSE)</f>
        <v>S</v>
      </c>
      <c r="S2333" s="335"/>
      <c r="U2333" s="336">
        <f t="shared" si="119"/>
        <v>0</v>
      </c>
    </row>
    <row r="2334" spans="1:21" ht="14.1" customHeight="1">
      <c r="A2334" s="75">
        <v>2334</v>
      </c>
      <c r="B2334" s="72" t="s">
        <v>52</v>
      </c>
      <c r="C2334" s="539" t="s">
        <v>266</v>
      </c>
      <c r="D2334" s="415" t="s">
        <v>2942</v>
      </c>
      <c r="E2334" s="72" t="s">
        <v>632</v>
      </c>
      <c r="F2334" s="300" t="s">
        <v>86</v>
      </c>
      <c r="G2334" s="72" t="s">
        <v>138</v>
      </c>
      <c r="H2334" s="482" t="s">
        <v>138</v>
      </c>
      <c r="I2334" s="539">
        <v>89.8</v>
      </c>
      <c r="J2334" s="526"/>
      <c r="K2334" s="333">
        <f t="shared" ref="K2334:K2350" si="120">SUM(L2334:M2334)</f>
        <v>200</v>
      </c>
      <c r="L2334" s="534">
        <v>200</v>
      </c>
      <c r="M2334" s="534"/>
      <c r="N2334" s="247" t="e">
        <f>IF(L2334="nio",0,IF(L2334&gt;0,L2334*I2334/P2334,0))*VLOOKUP(B2334,'2-Kosten per locatie'!$A$14:$C$31,3,FALSE)</f>
        <v>#DIV/0!</v>
      </c>
      <c r="O2334" s="247">
        <f>IF(M2334&gt;0,M2334*I2334/Q2334,0)*VLOOKUP(B2334,'2-Kosten per locatie'!$A$14:$C$31,3,FALSE)</f>
        <v>0</v>
      </c>
      <c r="P2334" s="334">
        <f>IF(L2334="nio",0,IF(L2334&gt;0,VLOOKUP(F2334,'3-Productie normen'!A:O,VLOOKUP(L2334,'3-Productie normen'!$B$38:$C$48,2,FALSE),FALSE)))*J2334</f>
        <v>0</v>
      </c>
      <c r="Q2334" s="334">
        <f t="shared" ref="Q2334:Q2350" si="121">IF(M2334&gt;0,P2334*$Q$8,0)</f>
        <v>0</v>
      </c>
      <c r="R2334" s="335" t="str">
        <f>VLOOKUP(F2334,'3-Productie normen'!A:P,16,FALSE)</f>
        <v>V</v>
      </c>
      <c r="S2334" s="335"/>
      <c r="U2334" s="336">
        <f t="shared" ref="U2334:U2350" si="122">K2334*I2334</f>
        <v>17960</v>
      </c>
    </row>
    <row r="2335" spans="1:21" ht="14.1" customHeight="1">
      <c r="A2335" s="75">
        <v>2335</v>
      </c>
      <c r="B2335" s="72" t="s">
        <v>52</v>
      </c>
      <c r="C2335" s="539" t="s">
        <v>266</v>
      </c>
      <c r="D2335" s="415"/>
      <c r="E2335" s="72" t="s">
        <v>2218</v>
      </c>
      <c r="F2335" s="300" t="s">
        <v>95</v>
      </c>
      <c r="G2335" s="72" t="s">
        <v>207</v>
      </c>
      <c r="H2335" s="482" t="s">
        <v>187</v>
      </c>
      <c r="I2335" s="539">
        <v>3.6</v>
      </c>
      <c r="J2335" s="526"/>
      <c r="K2335" s="333">
        <f t="shared" si="120"/>
        <v>200</v>
      </c>
      <c r="L2335" s="534">
        <v>200</v>
      </c>
      <c r="M2335" s="534"/>
      <c r="N2335" s="247" t="e">
        <f>IF(L2335="nio",0,IF(L2335&gt;0,L2335*I2335/P2335,0))*VLOOKUP(B2335,'2-Kosten per locatie'!$A$14:$C$31,3,FALSE)</f>
        <v>#DIV/0!</v>
      </c>
      <c r="O2335" s="247">
        <f>IF(M2335&gt;0,M2335*I2335/Q2335,0)*VLOOKUP(B2335,'2-Kosten per locatie'!$A$14:$C$31,3,FALSE)</f>
        <v>0</v>
      </c>
      <c r="P2335" s="334">
        <f>IF(L2335="nio",0,IF(L2335&gt;0,VLOOKUP(F2335,'3-Productie normen'!A:O,VLOOKUP(L2335,'3-Productie normen'!$B$38:$C$48,2,FALSE),FALSE)))*J2335</f>
        <v>0</v>
      </c>
      <c r="Q2335" s="334">
        <f t="shared" si="121"/>
        <v>0</v>
      </c>
      <c r="R2335" s="335" t="str">
        <f>VLOOKUP(F2335,'3-Productie normen'!A:P,16,FALSE)</f>
        <v>S</v>
      </c>
      <c r="S2335" s="335"/>
      <c r="U2335" s="336">
        <f t="shared" si="122"/>
        <v>720</v>
      </c>
    </row>
    <row r="2336" spans="1:21" ht="14.1" customHeight="1">
      <c r="A2336" s="75">
        <v>2336</v>
      </c>
      <c r="B2336" s="72" t="s">
        <v>52</v>
      </c>
      <c r="C2336" s="539" t="s">
        <v>266</v>
      </c>
      <c r="D2336" s="415"/>
      <c r="E2336" s="72" t="s">
        <v>2943</v>
      </c>
      <c r="F2336" s="300" t="s">
        <v>76</v>
      </c>
      <c r="G2336" s="72" t="s">
        <v>207</v>
      </c>
      <c r="H2336" s="482" t="s">
        <v>196</v>
      </c>
      <c r="I2336" s="539">
        <v>11.4</v>
      </c>
      <c r="J2336" s="526"/>
      <c r="K2336" s="333">
        <f t="shared" si="120"/>
        <v>0</v>
      </c>
      <c r="L2336" s="534" t="s">
        <v>147</v>
      </c>
      <c r="M2336" s="534"/>
      <c r="N2336" s="247">
        <f>IF(L2336="nio",0,IF(L2336&gt;0,L2336*I2336/P2336,0))*VLOOKUP(B2336,'2-Kosten per locatie'!$A$14:$C$31,3,FALSE)</f>
        <v>0</v>
      </c>
      <c r="O2336" s="247">
        <f>IF(M2336&gt;0,M2336*I2336/Q2336,0)*VLOOKUP(B2336,'2-Kosten per locatie'!$A$14:$C$31,3,FALSE)</f>
        <v>0</v>
      </c>
      <c r="P2336" s="334">
        <f>IF(L2336="nio",0,IF(L2336&gt;0,VLOOKUP(F2336,'3-Productie normen'!A:O,VLOOKUP(L2336,'3-Productie normen'!$B$38:$C$48,2,FALSE),FALSE)))*J2336</f>
        <v>0</v>
      </c>
      <c r="Q2336" s="334">
        <f t="shared" si="121"/>
        <v>0</v>
      </c>
      <c r="R2336" s="335" t="str">
        <f>VLOOKUP(F2336,'3-Productie normen'!A:P,16,FALSE)</f>
        <v>B</v>
      </c>
      <c r="S2336" s="335"/>
      <c r="U2336" s="336">
        <f t="shared" si="122"/>
        <v>0</v>
      </c>
    </row>
    <row r="2337" spans="1:21" ht="14.1" customHeight="1">
      <c r="A2337" s="75">
        <v>2337</v>
      </c>
      <c r="B2337" s="72" t="s">
        <v>52</v>
      </c>
      <c r="C2337" s="539" t="s">
        <v>266</v>
      </c>
      <c r="D2337" s="415"/>
      <c r="E2337" s="72" t="s">
        <v>613</v>
      </c>
      <c r="F2337" s="300" t="s">
        <v>95</v>
      </c>
      <c r="G2337" s="72" t="s">
        <v>207</v>
      </c>
      <c r="H2337" s="482" t="s">
        <v>187</v>
      </c>
      <c r="I2337" s="539">
        <v>14.3</v>
      </c>
      <c r="J2337" s="526"/>
      <c r="K2337" s="333">
        <f t="shared" si="120"/>
        <v>200</v>
      </c>
      <c r="L2337" s="534">
        <v>200</v>
      </c>
      <c r="M2337" s="534"/>
      <c r="N2337" s="247" t="e">
        <f>IF(L2337="nio",0,IF(L2337&gt;0,L2337*I2337/P2337,0))*VLOOKUP(B2337,'2-Kosten per locatie'!$A$14:$C$31,3,FALSE)</f>
        <v>#DIV/0!</v>
      </c>
      <c r="O2337" s="247">
        <f>IF(M2337&gt;0,M2337*I2337/Q2337,0)*VLOOKUP(B2337,'2-Kosten per locatie'!$A$14:$C$31,3,FALSE)</f>
        <v>0</v>
      </c>
      <c r="P2337" s="334">
        <f>IF(L2337="nio",0,IF(L2337&gt;0,VLOOKUP(F2337,'3-Productie normen'!A:O,VLOOKUP(L2337,'3-Productie normen'!$B$38:$C$48,2,FALSE),FALSE)))*J2337</f>
        <v>0</v>
      </c>
      <c r="Q2337" s="334">
        <f t="shared" si="121"/>
        <v>0</v>
      </c>
      <c r="R2337" s="335" t="str">
        <f>VLOOKUP(F2337,'3-Productie normen'!A:P,16,FALSE)</f>
        <v>S</v>
      </c>
      <c r="S2337" s="335"/>
      <c r="U2337" s="336">
        <f t="shared" si="122"/>
        <v>2860</v>
      </c>
    </row>
    <row r="2338" spans="1:21" ht="14.1" customHeight="1">
      <c r="A2338" s="75">
        <v>2338</v>
      </c>
      <c r="B2338" s="72" t="s">
        <v>52</v>
      </c>
      <c r="C2338" s="539" t="s">
        <v>266</v>
      </c>
      <c r="D2338" s="415" t="s">
        <v>2944</v>
      </c>
      <c r="E2338" s="72" t="s">
        <v>2881</v>
      </c>
      <c r="F2338" s="300" t="s">
        <v>100</v>
      </c>
      <c r="G2338" s="72" t="s">
        <v>138</v>
      </c>
      <c r="H2338" s="482" t="s">
        <v>138</v>
      </c>
      <c r="I2338" s="539">
        <v>3.1</v>
      </c>
      <c r="J2338" s="526"/>
      <c r="K2338" s="333">
        <f t="shared" si="120"/>
        <v>0</v>
      </c>
      <c r="L2338" s="534" t="s">
        <v>147</v>
      </c>
      <c r="M2338" s="534"/>
      <c r="N2338" s="247">
        <f>IF(L2338="nio",0,IF(L2338&gt;0,L2338*I2338/P2338,0))*VLOOKUP(B2338,'2-Kosten per locatie'!$A$14:$C$31,3,FALSE)</f>
        <v>0</v>
      </c>
      <c r="O2338" s="247">
        <f>IF(M2338&gt;0,M2338*I2338/Q2338,0)*VLOOKUP(B2338,'2-Kosten per locatie'!$A$14:$C$31,3,FALSE)</f>
        <v>0</v>
      </c>
      <c r="P2338" s="334">
        <f>IF(L2338="nio",0,IF(L2338&gt;0,VLOOKUP(F2338,'3-Productie normen'!A:O,VLOOKUP(L2338,'3-Productie normen'!$B$38:$C$48,2,FALSE),FALSE)))*J2338</f>
        <v>0</v>
      </c>
      <c r="Q2338" s="334">
        <f t="shared" si="121"/>
        <v>0</v>
      </c>
      <c r="R2338" s="335" t="str">
        <f>VLOOKUP(F2338,'3-Productie normen'!A:P,16,FALSE)</f>
        <v>nvt</v>
      </c>
      <c r="S2338" s="335"/>
      <c r="U2338" s="336">
        <f t="shared" si="122"/>
        <v>0</v>
      </c>
    </row>
    <row r="2339" spans="1:21" ht="14.1" customHeight="1">
      <c r="A2339" s="75">
        <v>2339</v>
      </c>
      <c r="B2339" s="72" t="s">
        <v>52</v>
      </c>
      <c r="C2339" s="539" t="s">
        <v>266</v>
      </c>
      <c r="D2339" s="415" t="s">
        <v>2945</v>
      </c>
      <c r="E2339" s="72" t="s">
        <v>2881</v>
      </c>
      <c r="F2339" s="300" t="s">
        <v>100</v>
      </c>
      <c r="G2339" s="72" t="s">
        <v>138</v>
      </c>
      <c r="H2339" s="482" t="s">
        <v>138</v>
      </c>
      <c r="I2339" s="539">
        <v>3.2</v>
      </c>
      <c r="J2339" s="526"/>
      <c r="K2339" s="333">
        <f t="shared" si="120"/>
        <v>0</v>
      </c>
      <c r="L2339" s="534" t="s">
        <v>147</v>
      </c>
      <c r="M2339" s="534"/>
      <c r="N2339" s="247">
        <f>IF(L2339="nio",0,IF(L2339&gt;0,L2339*I2339/P2339,0))*VLOOKUP(B2339,'2-Kosten per locatie'!$A$14:$C$31,3,FALSE)</f>
        <v>0</v>
      </c>
      <c r="O2339" s="247">
        <f>IF(M2339&gt;0,M2339*I2339/Q2339,0)*VLOOKUP(B2339,'2-Kosten per locatie'!$A$14:$C$31,3,FALSE)</f>
        <v>0</v>
      </c>
      <c r="P2339" s="334">
        <f>IF(L2339="nio",0,IF(L2339&gt;0,VLOOKUP(F2339,'3-Productie normen'!A:O,VLOOKUP(L2339,'3-Productie normen'!$B$38:$C$48,2,FALSE),FALSE)))*J2339</f>
        <v>0</v>
      </c>
      <c r="Q2339" s="334">
        <f t="shared" si="121"/>
        <v>0</v>
      </c>
      <c r="R2339" s="335" t="str">
        <f>VLOOKUP(F2339,'3-Productie normen'!A:P,16,FALSE)</f>
        <v>nvt</v>
      </c>
      <c r="S2339" s="335"/>
      <c r="U2339" s="336">
        <f t="shared" si="122"/>
        <v>0</v>
      </c>
    </row>
    <row r="2340" spans="1:21" ht="14.1" customHeight="1">
      <c r="A2340" s="75">
        <v>2340</v>
      </c>
      <c r="B2340" s="72" t="s">
        <v>52</v>
      </c>
      <c r="C2340" s="539" t="s">
        <v>266</v>
      </c>
      <c r="D2340" s="415" t="s">
        <v>2946</v>
      </c>
      <c r="E2340" s="72" t="s">
        <v>2947</v>
      </c>
      <c r="F2340" s="300" t="s">
        <v>93</v>
      </c>
      <c r="G2340" s="72" t="s">
        <v>236</v>
      </c>
      <c r="H2340" s="482" t="s">
        <v>2925</v>
      </c>
      <c r="I2340" s="539">
        <v>99.7</v>
      </c>
      <c r="J2340" s="526"/>
      <c r="K2340" s="333">
        <f t="shared" si="120"/>
        <v>200</v>
      </c>
      <c r="L2340" s="534">
        <v>200</v>
      </c>
      <c r="M2340" s="534"/>
      <c r="N2340" s="247" t="e">
        <f>IF(L2340="nio",0,IF(L2340&gt;0,L2340*I2340/P2340,0))*VLOOKUP(B2340,'2-Kosten per locatie'!$A$14:$C$31,3,FALSE)</f>
        <v>#DIV/0!</v>
      </c>
      <c r="O2340" s="247">
        <f>IF(M2340&gt;0,M2340*I2340/Q2340,0)*VLOOKUP(B2340,'2-Kosten per locatie'!$A$14:$C$31,3,FALSE)</f>
        <v>0</v>
      </c>
      <c r="P2340" s="334">
        <f>IF(L2340="nio",0,IF(L2340&gt;0,VLOOKUP(F2340,'3-Productie normen'!A:O,VLOOKUP(L2340,'3-Productie normen'!$B$38:$C$48,2,FALSE),FALSE)))*J2340</f>
        <v>0</v>
      </c>
      <c r="Q2340" s="334">
        <f t="shared" si="121"/>
        <v>0</v>
      </c>
      <c r="R2340" s="335" t="str">
        <f>VLOOKUP(F2340,'3-Productie normen'!A:P,16,FALSE)</f>
        <v>L</v>
      </c>
      <c r="S2340" s="335"/>
      <c r="U2340" s="336">
        <f t="shared" si="122"/>
        <v>19940</v>
      </c>
    </row>
    <row r="2341" spans="1:21" ht="14.1" customHeight="1">
      <c r="A2341" s="75">
        <v>2341</v>
      </c>
      <c r="B2341" s="72" t="s">
        <v>52</v>
      </c>
      <c r="C2341" s="539" t="s">
        <v>266</v>
      </c>
      <c r="D2341" s="415" t="s">
        <v>2948</v>
      </c>
      <c r="E2341" s="72" t="s">
        <v>2949</v>
      </c>
      <c r="F2341" s="300" t="s">
        <v>93</v>
      </c>
      <c r="G2341" s="72" t="s">
        <v>138</v>
      </c>
      <c r="H2341" s="482" t="s">
        <v>138</v>
      </c>
      <c r="I2341" s="539">
        <v>99.7</v>
      </c>
      <c r="J2341" s="526"/>
      <c r="K2341" s="333">
        <f t="shared" si="120"/>
        <v>0</v>
      </c>
      <c r="L2341" s="534" t="s">
        <v>147</v>
      </c>
      <c r="M2341" s="534"/>
      <c r="N2341" s="247">
        <f>IF(L2341="nio",0,IF(L2341&gt;0,L2341*I2341/P2341,0))*VLOOKUP(B2341,'2-Kosten per locatie'!$A$14:$C$31,3,FALSE)</f>
        <v>0</v>
      </c>
      <c r="O2341" s="247">
        <f>IF(M2341&gt;0,M2341*I2341/Q2341,0)*VLOOKUP(B2341,'2-Kosten per locatie'!$A$14:$C$31,3,FALSE)</f>
        <v>0</v>
      </c>
      <c r="P2341" s="334">
        <f>IF(L2341="nio",0,IF(L2341&gt;0,VLOOKUP(F2341,'3-Productie normen'!A:O,VLOOKUP(L2341,'3-Productie normen'!$B$38:$C$48,2,FALSE),FALSE)))*J2341</f>
        <v>0</v>
      </c>
      <c r="Q2341" s="334">
        <f t="shared" si="121"/>
        <v>0</v>
      </c>
      <c r="R2341" s="335" t="str">
        <f>VLOOKUP(F2341,'3-Productie normen'!A:P,16,FALSE)</f>
        <v>L</v>
      </c>
      <c r="S2341" s="335"/>
      <c r="U2341" s="336">
        <f t="shared" si="122"/>
        <v>0</v>
      </c>
    </row>
    <row r="2342" spans="1:21" ht="14.1" customHeight="1">
      <c r="A2342" s="75">
        <v>2342</v>
      </c>
      <c r="B2342" s="72" t="s">
        <v>52</v>
      </c>
      <c r="C2342" s="539" t="s">
        <v>266</v>
      </c>
      <c r="D2342" s="415" t="s">
        <v>2950</v>
      </c>
      <c r="E2342" s="72" t="s">
        <v>886</v>
      </c>
      <c r="F2342" s="300" t="s">
        <v>76</v>
      </c>
      <c r="G2342" s="72" t="s">
        <v>138</v>
      </c>
      <c r="H2342" s="482" t="s">
        <v>138</v>
      </c>
      <c r="I2342" s="539">
        <v>17.8</v>
      </c>
      <c r="J2342" s="526"/>
      <c r="K2342" s="333">
        <f t="shared" si="120"/>
        <v>120</v>
      </c>
      <c r="L2342" s="534">
        <v>120</v>
      </c>
      <c r="M2342" s="534"/>
      <c r="N2342" s="247" t="e">
        <f>IF(L2342="nio",0,IF(L2342&gt;0,L2342*I2342/P2342,0))*VLOOKUP(B2342,'2-Kosten per locatie'!$A$14:$C$31,3,FALSE)</f>
        <v>#DIV/0!</v>
      </c>
      <c r="O2342" s="247">
        <f>IF(M2342&gt;0,M2342*I2342/Q2342,0)*VLOOKUP(B2342,'2-Kosten per locatie'!$A$14:$C$31,3,FALSE)</f>
        <v>0</v>
      </c>
      <c r="P2342" s="334">
        <f>IF(L2342="nio",0,IF(L2342&gt;0,VLOOKUP(F2342,'3-Productie normen'!A:O,VLOOKUP(L2342,'3-Productie normen'!$B$38:$C$48,2,FALSE),FALSE)))*J2342</f>
        <v>0</v>
      </c>
      <c r="Q2342" s="334">
        <f t="shared" si="121"/>
        <v>0</v>
      </c>
      <c r="R2342" s="335" t="str">
        <f>VLOOKUP(F2342,'3-Productie normen'!A:P,16,FALSE)</f>
        <v>B</v>
      </c>
      <c r="S2342" s="335"/>
      <c r="U2342" s="336">
        <f t="shared" si="122"/>
        <v>2136</v>
      </c>
    </row>
    <row r="2343" spans="1:21" ht="14.1" customHeight="1">
      <c r="A2343" s="75">
        <v>2343</v>
      </c>
      <c r="B2343" s="72" t="s">
        <v>52</v>
      </c>
      <c r="C2343" s="539" t="s">
        <v>266</v>
      </c>
      <c r="D2343" s="415" t="s">
        <v>2951</v>
      </c>
      <c r="E2343" s="72" t="s">
        <v>886</v>
      </c>
      <c r="F2343" s="300" t="s">
        <v>76</v>
      </c>
      <c r="G2343" s="72" t="s">
        <v>138</v>
      </c>
      <c r="H2343" s="482" t="s">
        <v>138</v>
      </c>
      <c r="I2343" s="539">
        <v>27.3</v>
      </c>
      <c r="J2343" s="526"/>
      <c r="K2343" s="333">
        <f t="shared" si="120"/>
        <v>120</v>
      </c>
      <c r="L2343" s="534">
        <v>120</v>
      </c>
      <c r="M2343" s="534"/>
      <c r="N2343" s="247" t="e">
        <f>IF(L2343="nio",0,IF(L2343&gt;0,L2343*I2343/P2343,0))*VLOOKUP(B2343,'2-Kosten per locatie'!$A$14:$C$31,3,FALSE)</f>
        <v>#DIV/0!</v>
      </c>
      <c r="O2343" s="247">
        <f>IF(M2343&gt;0,M2343*I2343/Q2343,0)*VLOOKUP(B2343,'2-Kosten per locatie'!$A$14:$C$31,3,FALSE)</f>
        <v>0</v>
      </c>
      <c r="P2343" s="334">
        <f>IF(L2343="nio",0,IF(L2343&gt;0,VLOOKUP(F2343,'3-Productie normen'!A:O,VLOOKUP(L2343,'3-Productie normen'!$B$38:$C$48,2,FALSE),FALSE)))*J2343</f>
        <v>0</v>
      </c>
      <c r="Q2343" s="334">
        <f t="shared" si="121"/>
        <v>0</v>
      </c>
      <c r="R2343" s="335" t="str">
        <f>VLOOKUP(F2343,'3-Productie normen'!A:P,16,FALSE)</f>
        <v>B</v>
      </c>
      <c r="S2343" s="335"/>
      <c r="U2343" s="336">
        <f t="shared" si="122"/>
        <v>3276</v>
      </c>
    </row>
    <row r="2344" spans="1:21" ht="14.1" customHeight="1">
      <c r="A2344" s="75">
        <v>2344</v>
      </c>
      <c r="B2344" s="72" t="s">
        <v>52</v>
      </c>
      <c r="C2344" s="539" t="s">
        <v>266</v>
      </c>
      <c r="D2344" s="415" t="s">
        <v>2952</v>
      </c>
      <c r="E2344" s="72" t="s">
        <v>605</v>
      </c>
      <c r="F2344" s="300" t="s">
        <v>86</v>
      </c>
      <c r="G2344" s="72" t="s">
        <v>138</v>
      </c>
      <c r="H2344" s="482" t="s">
        <v>138</v>
      </c>
      <c r="I2344" s="539">
        <v>4.4000000000000004</v>
      </c>
      <c r="J2344" s="526"/>
      <c r="K2344" s="333">
        <f t="shared" si="120"/>
        <v>200</v>
      </c>
      <c r="L2344" s="534">
        <v>200</v>
      </c>
      <c r="M2344" s="534"/>
      <c r="N2344" s="247" t="e">
        <f>IF(L2344="nio",0,IF(L2344&gt;0,L2344*I2344/P2344,0))*VLOOKUP(B2344,'2-Kosten per locatie'!$A$14:$C$31,3,FALSE)</f>
        <v>#DIV/0!</v>
      </c>
      <c r="O2344" s="247">
        <f>IF(M2344&gt;0,M2344*I2344/Q2344,0)*VLOOKUP(B2344,'2-Kosten per locatie'!$A$14:$C$31,3,FALSE)</f>
        <v>0</v>
      </c>
      <c r="P2344" s="334">
        <f>IF(L2344="nio",0,IF(L2344&gt;0,VLOOKUP(F2344,'3-Productie normen'!A:O,VLOOKUP(L2344,'3-Productie normen'!$B$38:$C$48,2,FALSE),FALSE)))*J2344</f>
        <v>0</v>
      </c>
      <c r="Q2344" s="334">
        <f t="shared" si="121"/>
        <v>0</v>
      </c>
      <c r="R2344" s="335" t="str">
        <f>VLOOKUP(F2344,'3-Productie normen'!A:P,16,FALSE)</f>
        <v>V</v>
      </c>
      <c r="S2344" s="335"/>
      <c r="U2344" s="336">
        <f t="shared" si="122"/>
        <v>880.00000000000011</v>
      </c>
    </row>
    <row r="2345" spans="1:21" ht="14.1" customHeight="1">
      <c r="A2345" s="75">
        <v>2345</v>
      </c>
      <c r="B2345" s="72" t="s">
        <v>52</v>
      </c>
      <c r="C2345" s="539" t="s">
        <v>266</v>
      </c>
      <c r="D2345" s="415" t="s">
        <v>2953</v>
      </c>
      <c r="E2345" s="72" t="s">
        <v>2929</v>
      </c>
      <c r="F2345" s="300" t="s">
        <v>88</v>
      </c>
      <c r="G2345" s="72" t="s">
        <v>138</v>
      </c>
      <c r="H2345" s="482" t="s">
        <v>138</v>
      </c>
      <c r="I2345" s="539">
        <v>19.7</v>
      </c>
      <c r="J2345" s="526"/>
      <c r="K2345" s="333">
        <f t="shared" si="120"/>
        <v>200</v>
      </c>
      <c r="L2345" s="534">
        <v>200</v>
      </c>
      <c r="M2345" s="534"/>
      <c r="N2345" s="247" t="e">
        <f>IF(L2345="nio",0,IF(L2345&gt;0,L2345*I2345/P2345,0))*VLOOKUP(B2345,'2-Kosten per locatie'!$A$14:$C$31,3,FALSE)</f>
        <v>#DIV/0!</v>
      </c>
      <c r="O2345" s="247">
        <f>IF(M2345&gt;0,M2345*I2345/Q2345,0)*VLOOKUP(B2345,'2-Kosten per locatie'!$A$14:$C$31,3,FALSE)</f>
        <v>0</v>
      </c>
      <c r="P2345" s="334">
        <f>IF(L2345="nio",0,IF(L2345&gt;0,VLOOKUP(F2345,'3-Productie normen'!A:O,VLOOKUP(L2345,'3-Productie normen'!$B$38:$C$48,2,FALSE),FALSE)))*J2345</f>
        <v>0</v>
      </c>
      <c r="Q2345" s="334">
        <f t="shared" si="121"/>
        <v>0</v>
      </c>
      <c r="R2345" s="335" t="str">
        <f>VLOOKUP(F2345,'3-Productie normen'!A:P,16,FALSE)</f>
        <v>S</v>
      </c>
      <c r="S2345" s="335"/>
      <c r="U2345" s="336">
        <f t="shared" si="122"/>
        <v>3940</v>
      </c>
    </row>
    <row r="2346" spans="1:21" ht="14.1" customHeight="1">
      <c r="A2346" s="75">
        <v>2346</v>
      </c>
      <c r="B2346" s="72" t="s">
        <v>52</v>
      </c>
      <c r="C2346" s="539" t="s">
        <v>266</v>
      </c>
      <c r="D2346" s="415" t="s">
        <v>2954</v>
      </c>
      <c r="E2346" s="72" t="s">
        <v>886</v>
      </c>
      <c r="F2346" s="300" t="s">
        <v>76</v>
      </c>
      <c r="G2346" s="72" t="s">
        <v>138</v>
      </c>
      <c r="H2346" s="482" t="s">
        <v>138</v>
      </c>
      <c r="I2346" s="539">
        <v>16.399999999999999</v>
      </c>
      <c r="J2346" s="526"/>
      <c r="K2346" s="333">
        <f t="shared" si="120"/>
        <v>120</v>
      </c>
      <c r="L2346" s="534">
        <v>120</v>
      </c>
      <c r="M2346" s="534"/>
      <c r="N2346" s="247" t="e">
        <f>IF(L2346="nio",0,IF(L2346&gt;0,L2346*I2346/P2346,0))*VLOOKUP(B2346,'2-Kosten per locatie'!$A$14:$C$31,3,FALSE)</f>
        <v>#DIV/0!</v>
      </c>
      <c r="O2346" s="247">
        <f>IF(M2346&gt;0,M2346*I2346/Q2346,0)*VLOOKUP(B2346,'2-Kosten per locatie'!$A$14:$C$31,3,FALSE)</f>
        <v>0</v>
      </c>
      <c r="P2346" s="334">
        <f>IF(L2346="nio",0,IF(L2346&gt;0,VLOOKUP(F2346,'3-Productie normen'!A:O,VLOOKUP(L2346,'3-Productie normen'!$B$38:$C$48,2,FALSE),FALSE)))*J2346</f>
        <v>0</v>
      </c>
      <c r="Q2346" s="334">
        <f t="shared" si="121"/>
        <v>0</v>
      </c>
      <c r="R2346" s="335" t="str">
        <f>VLOOKUP(F2346,'3-Productie normen'!A:P,16,FALSE)</f>
        <v>B</v>
      </c>
      <c r="S2346" s="335"/>
      <c r="U2346" s="336">
        <f t="shared" si="122"/>
        <v>1967.9999999999998</v>
      </c>
    </row>
    <row r="2347" spans="1:21" ht="14.1" customHeight="1">
      <c r="A2347" s="75">
        <v>2347</v>
      </c>
      <c r="B2347" s="72" t="s">
        <v>52</v>
      </c>
      <c r="C2347" s="539" t="s">
        <v>266</v>
      </c>
      <c r="D2347" s="415" t="s">
        <v>2955</v>
      </c>
      <c r="E2347" s="72" t="s">
        <v>2956</v>
      </c>
      <c r="F2347" s="300" t="s">
        <v>93</v>
      </c>
      <c r="G2347" s="72" t="s">
        <v>138</v>
      </c>
      <c r="H2347" s="482" t="s">
        <v>138</v>
      </c>
      <c r="I2347" s="539">
        <v>29.3</v>
      </c>
      <c r="J2347" s="526"/>
      <c r="K2347" s="333">
        <f t="shared" si="120"/>
        <v>200</v>
      </c>
      <c r="L2347" s="534">
        <v>200</v>
      </c>
      <c r="M2347" s="534"/>
      <c r="N2347" s="247" t="e">
        <f>IF(L2347="nio",0,IF(L2347&gt;0,L2347*I2347/P2347,0))*VLOOKUP(B2347,'2-Kosten per locatie'!$A$14:$C$31,3,FALSE)</f>
        <v>#DIV/0!</v>
      </c>
      <c r="O2347" s="247">
        <f>IF(M2347&gt;0,M2347*I2347/Q2347,0)*VLOOKUP(B2347,'2-Kosten per locatie'!$A$14:$C$31,3,FALSE)</f>
        <v>0</v>
      </c>
      <c r="P2347" s="334">
        <f>IF(L2347="nio",0,IF(L2347&gt;0,VLOOKUP(F2347,'3-Productie normen'!A:O,VLOOKUP(L2347,'3-Productie normen'!$B$38:$C$48,2,FALSE),FALSE)))*J2347</f>
        <v>0</v>
      </c>
      <c r="Q2347" s="334">
        <f t="shared" si="121"/>
        <v>0</v>
      </c>
      <c r="R2347" s="335" t="str">
        <f>VLOOKUP(F2347,'3-Productie normen'!A:P,16,FALSE)</f>
        <v>L</v>
      </c>
      <c r="S2347" s="335"/>
      <c r="U2347" s="336">
        <f t="shared" si="122"/>
        <v>5860</v>
      </c>
    </row>
    <row r="2348" spans="1:21" ht="14.1" customHeight="1">
      <c r="A2348" s="75">
        <v>2348</v>
      </c>
      <c r="B2348" s="72" t="s">
        <v>52</v>
      </c>
      <c r="C2348" s="539" t="s">
        <v>266</v>
      </c>
      <c r="D2348" s="415" t="s">
        <v>2957</v>
      </c>
      <c r="E2348" s="72" t="s">
        <v>2947</v>
      </c>
      <c r="F2348" s="300" t="s">
        <v>93</v>
      </c>
      <c r="G2348" s="72" t="s">
        <v>236</v>
      </c>
      <c r="H2348" s="482" t="s">
        <v>2925</v>
      </c>
      <c r="I2348" s="539">
        <v>99.7</v>
      </c>
      <c r="J2348" s="526"/>
      <c r="K2348" s="333">
        <f t="shared" si="120"/>
        <v>200</v>
      </c>
      <c r="L2348" s="534">
        <v>200</v>
      </c>
      <c r="M2348" s="534"/>
      <c r="N2348" s="247" t="e">
        <f>IF(L2348="nio",0,IF(L2348&gt;0,L2348*I2348/P2348,0))*VLOOKUP(B2348,'2-Kosten per locatie'!$A$14:$C$31,3,FALSE)</f>
        <v>#DIV/0!</v>
      </c>
      <c r="O2348" s="247">
        <f>IF(M2348&gt;0,M2348*I2348/Q2348,0)*VLOOKUP(B2348,'2-Kosten per locatie'!$A$14:$C$31,3,FALSE)</f>
        <v>0</v>
      </c>
      <c r="P2348" s="334">
        <f>IF(L2348="nio",0,IF(L2348&gt;0,VLOOKUP(F2348,'3-Productie normen'!A:O,VLOOKUP(L2348,'3-Productie normen'!$B$38:$C$48,2,FALSE),FALSE)))*J2348</f>
        <v>0</v>
      </c>
      <c r="Q2348" s="334">
        <f t="shared" si="121"/>
        <v>0</v>
      </c>
      <c r="R2348" s="335" t="str">
        <f>VLOOKUP(F2348,'3-Productie normen'!A:P,16,FALSE)</f>
        <v>L</v>
      </c>
      <c r="S2348" s="335"/>
      <c r="U2348" s="336">
        <f t="shared" si="122"/>
        <v>19940</v>
      </c>
    </row>
    <row r="2349" spans="1:21" ht="14.1" customHeight="1">
      <c r="A2349" s="75">
        <v>2349</v>
      </c>
      <c r="B2349" s="72" t="s">
        <v>52</v>
      </c>
      <c r="C2349" s="539" t="s">
        <v>266</v>
      </c>
      <c r="D2349" s="415" t="s">
        <v>2958</v>
      </c>
      <c r="E2349" s="72" t="s">
        <v>2947</v>
      </c>
      <c r="F2349" s="300" t="s">
        <v>93</v>
      </c>
      <c r="G2349" s="72" t="s">
        <v>236</v>
      </c>
      <c r="H2349" s="482" t="s">
        <v>2925</v>
      </c>
      <c r="I2349" s="539">
        <v>99.6</v>
      </c>
      <c r="J2349" s="526"/>
      <c r="K2349" s="333">
        <f t="shared" si="120"/>
        <v>200</v>
      </c>
      <c r="L2349" s="534">
        <v>200</v>
      </c>
      <c r="M2349" s="534"/>
      <c r="N2349" s="247" t="e">
        <f>IF(L2349="nio",0,IF(L2349&gt;0,L2349*I2349/P2349,0))*VLOOKUP(B2349,'2-Kosten per locatie'!$A$14:$C$31,3,FALSE)</f>
        <v>#DIV/0!</v>
      </c>
      <c r="O2349" s="247">
        <f>IF(M2349&gt;0,M2349*I2349/Q2349,0)*VLOOKUP(B2349,'2-Kosten per locatie'!$A$14:$C$31,3,FALSE)</f>
        <v>0</v>
      </c>
      <c r="P2349" s="334">
        <f>IF(L2349="nio",0,IF(L2349&gt;0,VLOOKUP(F2349,'3-Productie normen'!A:O,VLOOKUP(L2349,'3-Productie normen'!$B$38:$C$48,2,FALSE),FALSE)))*J2349</f>
        <v>0</v>
      </c>
      <c r="Q2349" s="334">
        <f t="shared" si="121"/>
        <v>0</v>
      </c>
      <c r="R2349" s="335" t="str">
        <f>VLOOKUP(F2349,'3-Productie normen'!A:P,16,FALSE)</f>
        <v>L</v>
      </c>
      <c r="S2349" s="335"/>
      <c r="U2349" s="336">
        <f t="shared" si="122"/>
        <v>19920</v>
      </c>
    </row>
    <row r="2350" spans="1:21" ht="14.1" customHeight="1">
      <c r="A2350" s="75">
        <v>2350</v>
      </c>
      <c r="B2350" s="72" t="s">
        <v>52</v>
      </c>
      <c r="C2350" s="539" t="s">
        <v>266</v>
      </c>
      <c r="D2350" s="415" t="s">
        <v>2959</v>
      </c>
      <c r="E2350" s="72" t="s">
        <v>2960</v>
      </c>
      <c r="F2350" s="300" t="s">
        <v>93</v>
      </c>
      <c r="G2350" s="72" t="s">
        <v>138</v>
      </c>
      <c r="H2350" s="482" t="s">
        <v>138</v>
      </c>
      <c r="I2350" s="539">
        <v>39.6</v>
      </c>
      <c r="J2350" s="526"/>
      <c r="K2350" s="333">
        <f t="shared" si="120"/>
        <v>200</v>
      </c>
      <c r="L2350" s="534">
        <v>200</v>
      </c>
      <c r="M2350" s="534"/>
      <c r="N2350" s="247" t="e">
        <f>IF(L2350="nio",0,IF(L2350&gt;0,L2350*I2350/P2350,0))*VLOOKUP(B2350,'2-Kosten per locatie'!$A$14:$C$31,3,FALSE)</f>
        <v>#DIV/0!</v>
      </c>
      <c r="O2350" s="247">
        <f>IF(M2350&gt;0,M2350*I2350/Q2350,0)*VLOOKUP(B2350,'2-Kosten per locatie'!$A$14:$C$31,3,FALSE)</f>
        <v>0</v>
      </c>
      <c r="P2350" s="334">
        <f>IF(L2350="nio",0,IF(L2350&gt;0,VLOOKUP(F2350,'3-Productie normen'!A:O,VLOOKUP(L2350,'3-Productie normen'!$B$38:$C$48,2,FALSE),FALSE)))*J2350</f>
        <v>0</v>
      </c>
      <c r="Q2350" s="334">
        <f t="shared" si="121"/>
        <v>0</v>
      </c>
      <c r="R2350" s="335" t="str">
        <f>VLOOKUP(F2350,'3-Productie normen'!A:P,16,FALSE)</f>
        <v>L</v>
      </c>
      <c r="S2350" s="335"/>
      <c r="U2350" s="336">
        <f t="shared" si="122"/>
        <v>7920</v>
      </c>
    </row>
    <row r="2351" spans="1:21" ht="14.1" customHeight="1">
      <c r="A2351" s="75">
        <v>2351</v>
      </c>
      <c r="B2351" s="72" t="s">
        <v>52</v>
      </c>
      <c r="C2351" s="539" t="s">
        <v>508</v>
      </c>
      <c r="D2351" s="415" t="s">
        <v>2961</v>
      </c>
      <c r="E2351" s="72" t="s">
        <v>632</v>
      </c>
      <c r="F2351" s="300" t="s">
        <v>86</v>
      </c>
      <c r="G2351" s="72" t="s">
        <v>138</v>
      </c>
      <c r="H2351" s="482" t="s">
        <v>138</v>
      </c>
      <c r="I2351" s="539">
        <v>84.8</v>
      </c>
      <c r="J2351" s="526"/>
      <c r="K2351" s="333">
        <f t="shared" ref="K2351:K2367" si="123">SUM(L2351:M2351)</f>
        <v>120</v>
      </c>
      <c r="L2351" s="534">
        <v>120</v>
      </c>
      <c r="M2351" s="534"/>
      <c r="N2351" s="247" t="e">
        <f>IF(L2351="nio",0,IF(L2351&gt;0,L2351*I2351/P2351,0))*VLOOKUP(B2351,'2-Kosten per locatie'!$A$14:$C$31,3,FALSE)</f>
        <v>#DIV/0!</v>
      </c>
      <c r="O2351" s="247">
        <f>IF(M2351&gt;0,M2351*I2351/Q2351,0)*VLOOKUP(B2351,'2-Kosten per locatie'!$A$14:$C$31,3,FALSE)</f>
        <v>0</v>
      </c>
      <c r="P2351" s="334">
        <f>IF(L2351="nio",0,IF(L2351&gt;0,VLOOKUP(F2351,'3-Productie normen'!A:O,VLOOKUP(L2351,'3-Productie normen'!$B$38:$C$48,2,FALSE),FALSE)))*J2351</f>
        <v>0</v>
      </c>
      <c r="Q2351" s="334">
        <f t="shared" ref="Q2351:Q2367" si="124">IF(M2351&gt;0,P2351*$Q$8,0)</f>
        <v>0</v>
      </c>
      <c r="R2351" s="335" t="str">
        <f>VLOOKUP(F2351,'3-Productie normen'!A:P,16,FALSE)</f>
        <v>V</v>
      </c>
      <c r="S2351" s="335"/>
      <c r="U2351" s="336">
        <f t="shared" ref="U2351:U2367" si="125">K2351*I2351</f>
        <v>10176</v>
      </c>
    </row>
    <row r="2352" spans="1:21" ht="14.1" customHeight="1">
      <c r="A2352" s="75">
        <v>2352</v>
      </c>
      <c r="B2352" s="72" t="s">
        <v>52</v>
      </c>
      <c r="C2352" s="539" t="s">
        <v>508</v>
      </c>
      <c r="D2352" s="415" t="s">
        <v>2962</v>
      </c>
      <c r="E2352" s="72" t="s">
        <v>613</v>
      </c>
      <c r="F2352" s="300" t="s">
        <v>95</v>
      </c>
      <c r="G2352" s="72" t="s">
        <v>207</v>
      </c>
      <c r="H2352" s="482" t="s">
        <v>187</v>
      </c>
      <c r="I2352" s="539">
        <v>14.3</v>
      </c>
      <c r="J2352" s="526"/>
      <c r="K2352" s="333">
        <f t="shared" si="123"/>
        <v>120</v>
      </c>
      <c r="L2352" s="534">
        <v>120</v>
      </c>
      <c r="M2352" s="534"/>
      <c r="N2352" s="247" t="e">
        <f>IF(L2352="nio",0,IF(L2352&gt;0,L2352*I2352/P2352,0))*VLOOKUP(B2352,'2-Kosten per locatie'!$A$14:$C$31,3,FALSE)</f>
        <v>#DIV/0!</v>
      </c>
      <c r="O2352" s="247">
        <f>IF(M2352&gt;0,M2352*I2352/Q2352,0)*VLOOKUP(B2352,'2-Kosten per locatie'!$A$14:$C$31,3,FALSE)</f>
        <v>0</v>
      </c>
      <c r="P2352" s="334">
        <f>IF(L2352="nio",0,IF(L2352&gt;0,VLOOKUP(F2352,'3-Productie normen'!A:O,VLOOKUP(L2352,'3-Productie normen'!$B$38:$C$48,2,FALSE),FALSE)))*J2352</f>
        <v>0</v>
      </c>
      <c r="Q2352" s="334">
        <f t="shared" si="124"/>
        <v>0</v>
      </c>
      <c r="R2352" s="335" t="str">
        <f>VLOOKUP(F2352,'3-Productie normen'!A:P,16,FALSE)</f>
        <v>S</v>
      </c>
      <c r="S2352" s="335"/>
      <c r="U2352" s="336">
        <f t="shared" si="125"/>
        <v>1716</v>
      </c>
    </row>
    <row r="2353" spans="1:21" ht="14.1" customHeight="1">
      <c r="A2353" s="75">
        <v>2353</v>
      </c>
      <c r="B2353" s="72" t="s">
        <v>52</v>
      </c>
      <c r="C2353" s="539" t="s">
        <v>508</v>
      </c>
      <c r="D2353" s="415" t="s">
        <v>2963</v>
      </c>
      <c r="E2353" s="72" t="s">
        <v>886</v>
      </c>
      <c r="F2353" s="300" t="s">
        <v>76</v>
      </c>
      <c r="G2353" s="72" t="s">
        <v>138</v>
      </c>
      <c r="H2353" s="482" t="s">
        <v>138</v>
      </c>
      <c r="I2353" s="539">
        <v>11.4</v>
      </c>
      <c r="J2353" s="526"/>
      <c r="K2353" s="333">
        <f t="shared" si="123"/>
        <v>120</v>
      </c>
      <c r="L2353" s="534">
        <v>120</v>
      </c>
      <c r="M2353" s="534"/>
      <c r="N2353" s="247" t="e">
        <f>IF(L2353="nio",0,IF(L2353&gt;0,L2353*I2353/P2353,0))*VLOOKUP(B2353,'2-Kosten per locatie'!$A$14:$C$31,3,FALSE)</f>
        <v>#DIV/0!</v>
      </c>
      <c r="O2353" s="247">
        <f>IF(M2353&gt;0,M2353*I2353/Q2353,0)*VLOOKUP(B2353,'2-Kosten per locatie'!$A$14:$C$31,3,FALSE)</f>
        <v>0</v>
      </c>
      <c r="P2353" s="334">
        <f>IF(L2353="nio",0,IF(L2353&gt;0,VLOOKUP(F2353,'3-Productie normen'!A:O,VLOOKUP(L2353,'3-Productie normen'!$B$38:$C$48,2,FALSE),FALSE)))*J2353</f>
        <v>0</v>
      </c>
      <c r="Q2353" s="334">
        <f t="shared" si="124"/>
        <v>0</v>
      </c>
      <c r="R2353" s="335" t="str">
        <f>VLOOKUP(F2353,'3-Productie normen'!A:P,16,FALSE)</f>
        <v>B</v>
      </c>
      <c r="S2353" s="335"/>
      <c r="U2353" s="336">
        <f t="shared" si="125"/>
        <v>1368</v>
      </c>
    </row>
    <row r="2354" spans="1:21" ht="14.1" customHeight="1">
      <c r="A2354" s="75">
        <v>2354</v>
      </c>
      <c r="B2354" s="72" t="s">
        <v>52</v>
      </c>
      <c r="C2354" s="539" t="s">
        <v>508</v>
      </c>
      <c r="D2354" s="415" t="s">
        <v>2964</v>
      </c>
      <c r="E2354" s="72" t="s">
        <v>2218</v>
      </c>
      <c r="F2354" s="300" t="s">
        <v>95</v>
      </c>
      <c r="G2354" s="72" t="s">
        <v>207</v>
      </c>
      <c r="H2354" s="482" t="s">
        <v>187</v>
      </c>
      <c r="I2354" s="539">
        <v>3.6</v>
      </c>
      <c r="J2354" s="526"/>
      <c r="K2354" s="333">
        <f t="shared" si="123"/>
        <v>0</v>
      </c>
      <c r="L2354" s="534" t="s">
        <v>147</v>
      </c>
      <c r="M2354" s="534"/>
      <c r="N2354" s="247">
        <f>IF(L2354="nio",0,IF(L2354&gt;0,L2354*I2354/P2354,0))*VLOOKUP(B2354,'2-Kosten per locatie'!$A$14:$C$31,3,FALSE)</f>
        <v>0</v>
      </c>
      <c r="O2354" s="247">
        <f>IF(M2354&gt;0,M2354*I2354/Q2354,0)*VLOOKUP(B2354,'2-Kosten per locatie'!$A$14:$C$31,3,FALSE)</f>
        <v>0</v>
      </c>
      <c r="P2354" s="334">
        <f>IF(L2354="nio",0,IF(L2354&gt;0,VLOOKUP(F2354,'3-Productie normen'!A:O,VLOOKUP(L2354,'3-Productie normen'!$B$38:$C$48,2,FALSE),FALSE)))*J2354</f>
        <v>0</v>
      </c>
      <c r="Q2354" s="334">
        <f t="shared" si="124"/>
        <v>0</v>
      </c>
      <c r="R2354" s="335" t="str">
        <f>VLOOKUP(F2354,'3-Productie normen'!A:P,16,FALSE)</f>
        <v>S</v>
      </c>
      <c r="S2354" s="335"/>
      <c r="U2354" s="336">
        <f t="shared" si="125"/>
        <v>0</v>
      </c>
    </row>
    <row r="2355" spans="1:21" ht="14.1" customHeight="1">
      <c r="A2355" s="75">
        <v>2355</v>
      </c>
      <c r="B2355" s="72" t="s">
        <v>52</v>
      </c>
      <c r="C2355" s="539" t="s">
        <v>508</v>
      </c>
      <c r="D2355" s="415" t="s">
        <v>2965</v>
      </c>
      <c r="E2355" s="72" t="s">
        <v>2881</v>
      </c>
      <c r="F2355" s="300" t="s">
        <v>93</v>
      </c>
      <c r="G2355" s="72" t="s">
        <v>236</v>
      </c>
      <c r="H2355" s="482" t="s">
        <v>2925</v>
      </c>
      <c r="I2355" s="539">
        <v>9.1</v>
      </c>
      <c r="J2355" s="526"/>
      <c r="K2355" s="333">
        <f t="shared" si="123"/>
        <v>120</v>
      </c>
      <c r="L2355" s="534">
        <v>120</v>
      </c>
      <c r="M2355" s="534"/>
      <c r="N2355" s="247" t="e">
        <f>IF(L2355="nio",0,IF(L2355&gt;0,L2355*I2355/P2355,0))*VLOOKUP(B2355,'2-Kosten per locatie'!$A$14:$C$31,3,FALSE)</f>
        <v>#DIV/0!</v>
      </c>
      <c r="O2355" s="247">
        <f>IF(M2355&gt;0,M2355*I2355/Q2355,0)*VLOOKUP(B2355,'2-Kosten per locatie'!$A$14:$C$31,3,FALSE)</f>
        <v>0</v>
      </c>
      <c r="P2355" s="334">
        <f>IF(L2355="nio",0,IF(L2355&gt;0,VLOOKUP(F2355,'3-Productie normen'!A:O,VLOOKUP(L2355,'3-Productie normen'!$B$38:$C$48,2,FALSE),FALSE)))*J2355</f>
        <v>0</v>
      </c>
      <c r="Q2355" s="334">
        <f t="shared" si="124"/>
        <v>0</v>
      </c>
      <c r="R2355" s="335" t="str">
        <f>VLOOKUP(F2355,'3-Productie normen'!A:P,16,FALSE)</f>
        <v>L</v>
      </c>
      <c r="S2355" s="335"/>
      <c r="U2355" s="336">
        <f t="shared" si="125"/>
        <v>1092</v>
      </c>
    </row>
    <row r="2356" spans="1:21" ht="14.1" customHeight="1">
      <c r="A2356" s="75">
        <v>2356</v>
      </c>
      <c r="B2356" s="72" t="s">
        <v>52</v>
      </c>
      <c r="C2356" s="539" t="s">
        <v>508</v>
      </c>
      <c r="D2356" s="415" t="s">
        <v>2966</v>
      </c>
      <c r="E2356" s="72" t="s">
        <v>2881</v>
      </c>
      <c r="F2356" s="300" t="s">
        <v>93</v>
      </c>
      <c r="G2356" s="72" t="s">
        <v>236</v>
      </c>
      <c r="H2356" s="482" t="s">
        <v>2925</v>
      </c>
      <c r="I2356" s="539">
        <v>3.1</v>
      </c>
      <c r="J2356" s="526"/>
      <c r="K2356" s="333">
        <f t="shared" si="123"/>
        <v>120</v>
      </c>
      <c r="L2356" s="534">
        <v>120</v>
      </c>
      <c r="M2356" s="534"/>
      <c r="N2356" s="247" t="e">
        <f>IF(L2356="nio",0,IF(L2356&gt;0,L2356*I2356/P2356,0))*VLOOKUP(B2356,'2-Kosten per locatie'!$A$14:$C$31,3,FALSE)</f>
        <v>#DIV/0!</v>
      </c>
      <c r="O2356" s="247">
        <f>IF(M2356&gt;0,M2356*I2356/Q2356,0)*VLOOKUP(B2356,'2-Kosten per locatie'!$A$14:$C$31,3,FALSE)</f>
        <v>0</v>
      </c>
      <c r="P2356" s="334">
        <f>IF(L2356="nio",0,IF(L2356&gt;0,VLOOKUP(F2356,'3-Productie normen'!A:O,VLOOKUP(L2356,'3-Productie normen'!$B$38:$C$48,2,FALSE),FALSE)))*J2356</f>
        <v>0</v>
      </c>
      <c r="Q2356" s="334">
        <f t="shared" si="124"/>
        <v>0</v>
      </c>
      <c r="R2356" s="335" t="str">
        <f>VLOOKUP(F2356,'3-Productie normen'!A:P,16,FALSE)</f>
        <v>L</v>
      </c>
      <c r="S2356" s="335"/>
      <c r="U2356" s="336">
        <f t="shared" si="125"/>
        <v>372</v>
      </c>
    </row>
    <row r="2357" spans="1:21" ht="14.1" customHeight="1">
      <c r="A2357" s="75">
        <v>2357</v>
      </c>
      <c r="B2357" s="72" t="s">
        <v>52</v>
      </c>
      <c r="C2357" s="539" t="s">
        <v>508</v>
      </c>
      <c r="D2357" s="415" t="s">
        <v>2967</v>
      </c>
      <c r="E2357" s="72" t="s">
        <v>2881</v>
      </c>
      <c r="F2357" s="300" t="s">
        <v>93</v>
      </c>
      <c r="G2357" s="72" t="s">
        <v>236</v>
      </c>
      <c r="H2357" s="482" t="s">
        <v>2925</v>
      </c>
      <c r="I2357" s="539">
        <v>3.2</v>
      </c>
      <c r="J2357" s="526"/>
      <c r="K2357" s="333">
        <f t="shared" si="123"/>
        <v>120</v>
      </c>
      <c r="L2357" s="534">
        <v>120</v>
      </c>
      <c r="M2357" s="534"/>
      <c r="N2357" s="247" t="e">
        <f>IF(L2357="nio",0,IF(L2357&gt;0,L2357*I2357/P2357,0))*VLOOKUP(B2357,'2-Kosten per locatie'!$A$14:$C$31,3,FALSE)</f>
        <v>#DIV/0!</v>
      </c>
      <c r="O2357" s="247">
        <f>IF(M2357&gt;0,M2357*I2357/Q2357,0)*VLOOKUP(B2357,'2-Kosten per locatie'!$A$14:$C$31,3,FALSE)</f>
        <v>0</v>
      </c>
      <c r="P2357" s="334">
        <f>IF(L2357="nio",0,IF(L2357&gt;0,VLOOKUP(F2357,'3-Productie normen'!A:O,VLOOKUP(L2357,'3-Productie normen'!$B$38:$C$48,2,FALSE),FALSE)))*J2357</f>
        <v>0</v>
      </c>
      <c r="Q2357" s="334">
        <f t="shared" si="124"/>
        <v>0</v>
      </c>
      <c r="R2357" s="335" t="str">
        <f>VLOOKUP(F2357,'3-Productie normen'!A:P,16,FALSE)</f>
        <v>L</v>
      </c>
      <c r="S2357" s="335"/>
      <c r="U2357" s="336">
        <f t="shared" si="125"/>
        <v>384</v>
      </c>
    </row>
    <row r="2358" spans="1:21" ht="14.1" customHeight="1">
      <c r="A2358" s="75">
        <v>2358</v>
      </c>
      <c r="B2358" s="72" t="s">
        <v>52</v>
      </c>
      <c r="C2358" s="539" t="s">
        <v>508</v>
      </c>
      <c r="D2358" s="415" t="s">
        <v>2968</v>
      </c>
      <c r="E2358" s="72" t="s">
        <v>1128</v>
      </c>
      <c r="F2358" s="300" t="s">
        <v>99</v>
      </c>
      <c r="G2358" s="72" t="s">
        <v>138</v>
      </c>
      <c r="H2358" s="482" t="s">
        <v>138</v>
      </c>
      <c r="I2358" s="539">
        <v>18.100000000000001</v>
      </c>
      <c r="J2358" s="526"/>
      <c r="K2358" s="333">
        <f t="shared" si="123"/>
        <v>120</v>
      </c>
      <c r="L2358" s="534">
        <v>120</v>
      </c>
      <c r="M2358" s="534"/>
      <c r="N2358" s="247" t="e">
        <f>IF(L2358="nio",0,IF(L2358&gt;0,L2358*I2358/P2358,0))*VLOOKUP(B2358,'2-Kosten per locatie'!$A$14:$C$31,3,FALSE)</f>
        <v>#DIV/0!</v>
      </c>
      <c r="O2358" s="247">
        <f>IF(M2358&gt;0,M2358*I2358/Q2358,0)*VLOOKUP(B2358,'2-Kosten per locatie'!$A$14:$C$31,3,FALSE)</f>
        <v>0</v>
      </c>
      <c r="P2358" s="334">
        <f>IF(L2358="nio",0,IF(L2358&gt;0,VLOOKUP(F2358,'3-Productie normen'!A:O,VLOOKUP(L2358,'3-Productie normen'!$B$38:$C$48,2,FALSE),FALSE)))*J2358</f>
        <v>0</v>
      </c>
      <c r="Q2358" s="334">
        <f t="shared" si="124"/>
        <v>0</v>
      </c>
      <c r="R2358" s="335" t="str">
        <f>VLOOKUP(F2358,'3-Productie normen'!A:P,16,FALSE)</f>
        <v>B</v>
      </c>
      <c r="S2358" s="335"/>
      <c r="U2358" s="336">
        <f t="shared" si="125"/>
        <v>2172</v>
      </c>
    </row>
    <row r="2359" spans="1:21" ht="14.1" customHeight="1">
      <c r="A2359" s="75">
        <v>2359</v>
      </c>
      <c r="B2359" s="72" t="s">
        <v>52</v>
      </c>
      <c r="C2359" s="539" t="s">
        <v>508</v>
      </c>
      <c r="D2359" s="415" t="s">
        <v>2969</v>
      </c>
      <c r="E2359" s="72" t="s">
        <v>2970</v>
      </c>
      <c r="F2359" s="300" t="s">
        <v>86</v>
      </c>
      <c r="G2359" s="72" t="s">
        <v>138</v>
      </c>
      <c r="H2359" s="482" t="s">
        <v>138</v>
      </c>
      <c r="I2359" s="539">
        <v>34.700000000000003</v>
      </c>
      <c r="J2359" s="526"/>
      <c r="K2359" s="333">
        <f t="shared" si="123"/>
        <v>120</v>
      </c>
      <c r="L2359" s="534">
        <v>120</v>
      </c>
      <c r="M2359" s="534"/>
      <c r="N2359" s="247" t="e">
        <f>IF(L2359="nio",0,IF(L2359&gt;0,L2359*I2359/P2359,0))*VLOOKUP(B2359,'2-Kosten per locatie'!$A$14:$C$31,3,FALSE)</f>
        <v>#DIV/0!</v>
      </c>
      <c r="O2359" s="247">
        <f>IF(M2359&gt;0,M2359*I2359/Q2359,0)*VLOOKUP(B2359,'2-Kosten per locatie'!$A$14:$C$31,3,FALSE)</f>
        <v>0</v>
      </c>
      <c r="P2359" s="334">
        <f>IF(L2359="nio",0,IF(L2359&gt;0,VLOOKUP(F2359,'3-Productie normen'!A:O,VLOOKUP(L2359,'3-Productie normen'!$B$38:$C$48,2,FALSE),FALSE)))*J2359</f>
        <v>0</v>
      </c>
      <c r="Q2359" s="334">
        <f t="shared" si="124"/>
        <v>0</v>
      </c>
      <c r="R2359" s="335" t="str">
        <f>VLOOKUP(F2359,'3-Productie normen'!A:P,16,FALSE)</f>
        <v>V</v>
      </c>
      <c r="S2359" s="335"/>
      <c r="U2359" s="336">
        <f t="shared" si="125"/>
        <v>4164</v>
      </c>
    </row>
    <row r="2360" spans="1:21" ht="14.1" customHeight="1">
      <c r="A2360" s="75">
        <v>2360</v>
      </c>
      <c r="B2360" s="72" t="s">
        <v>52</v>
      </c>
      <c r="C2360" s="539" t="s">
        <v>508</v>
      </c>
      <c r="D2360" s="415" t="s">
        <v>2971</v>
      </c>
      <c r="E2360" s="72" t="s">
        <v>2972</v>
      </c>
      <c r="F2360" s="300" t="s">
        <v>93</v>
      </c>
      <c r="G2360" s="72" t="s">
        <v>138</v>
      </c>
      <c r="H2360" s="482" t="s">
        <v>138</v>
      </c>
      <c r="I2360" s="539">
        <v>85.9</v>
      </c>
      <c r="J2360" s="526"/>
      <c r="K2360" s="333">
        <f t="shared" si="123"/>
        <v>120</v>
      </c>
      <c r="L2360" s="534">
        <v>120</v>
      </c>
      <c r="M2360" s="534"/>
      <c r="N2360" s="247" t="e">
        <f>IF(L2360="nio",0,IF(L2360&gt;0,L2360*I2360/P2360,0))*VLOOKUP(B2360,'2-Kosten per locatie'!$A$14:$C$31,3,FALSE)</f>
        <v>#DIV/0!</v>
      </c>
      <c r="O2360" s="247">
        <f>IF(M2360&gt;0,M2360*I2360/Q2360,0)*VLOOKUP(B2360,'2-Kosten per locatie'!$A$14:$C$31,3,FALSE)</f>
        <v>0</v>
      </c>
      <c r="P2360" s="334">
        <f>IF(L2360="nio",0,IF(L2360&gt;0,VLOOKUP(F2360,'3-Productie normen'!A:O,VLOOKUP(L2360,'3-Productie normen'!$B$38:$C$48,2,FALSE),FALSE)))*J2360</f>
        <v>0</v>
      </c>
      <c r="Q2360" s="334">
        <f t="shared" si="124"/>
        <v>0</v>
      </c>
      <c r="R2360" s="335" t="str">
        <f>VLOOKUP(F2360,'3-Productie normen'!A:P,16,FALSE)</f>
        <v>L</v>
      </c>
      <c r="S2360" s="335"/>
      <c r="U2360" s="336">
        <f t="shared" si="125"/>
        <v>10308</v>
      </c>
    </row>
    <row r="2361" spans="1:21" ht="14.1" customHeight="1">
      <c r="A2361" s="75">
        <v>2361</v>
      </c>
      <c r="B2361" s="72" t="s">
        <v>52</v>
      </c>
      <c r="C2361" s="539" t="s">
        <v>508</v>
      </c>
      <c r="D2361" s="415" t="s">
        <v>2973</v>
      </c>
      <c r="E2361" s="72" t="s">
        <v>2974</v>
      </c>
      <c r="F2361" s="300" t="s">
        <v>93</v>
      </c>
      <c r="G2361" s="72" t="s">
        <v>138</v>
      </c>
      <c r="H2361" s="482" t="s">
        <v>138</v>
      </c>
      <c r="I2361" s="539">
        <v>83.1</v>
      </c>
      <c r="J2361" s="526"/>
      <c r="K2361" s="333">
        <f t="shared" si="123"/>
        <v>120</v>
      </c>
      <c r="L2361" s="534">
        <v>120</v>
      </c>
      <c r="M2361" s="534"/>
      <c r="N2361" s="247" t="e">
        <f>IF(L2361="nio",0,IF(L2361&gt;0,L2361*I2361/P2361,0))*VLOOKUP(B2361,'2-Kosten per locatie'!$A$14:$C$31,3,FALSE)</f>
        <v>#DIV/0!</v>
      </c>
      <c r="O2361" s="247">
        <f>IF(M2361&gt;0,M2361*I2361/Q2361,0)*VLOOKUP(B2361,'2-Kosten per locatie'!$A$14:$C$31,3,FALSE)</f>
        <v>0</v>
      </c>
      <c r="P2361" s="334">
        <f>IF(L2361="nio",0,IF(L2361&gt;0,VLOOKUP(F2361,'3-Productie normen'!A:O,VLOOKUP(L2361,'3-Productie normen'!$B$38:$C$48,2,FALSE),FALSE)))*J2361</f>
        <v>0</v>
      </c>
      <c r="Q2361" s="334">
        <f t="shared" si="124"/>
        <v>0</v>
      </c>
      <c r="R2361" s="335" t="str">
        <f>VLOOKUP(F2361,'3-Productie normen'!A:P,16,FALSE)</f>
        <v>L</v>
      </c>
      <c r="S2361" s="335"/>
      <c r="U2361" s="336">
        <f t="shared" si="125"/>
        <v>9972</v>
      </c>
    </row>
    <row r="2362" spans="1:21" ht="14.1" customHeight="1">
      <c r="A2362" s="75">
        <v>2362</v>
      </c>
      <c r="B2362" s="72" t="s">
        <v>52</v>
      </c>
      <c r="C2362" s="539" t="s">
        <v>508</v>
      </c>
      <c r="D2362" s="415" t="s">
        <v>2975</v>
      </c>
      <c r="E2362" s="72" t="s">
        <v>2976</v>
      </c>
      <c r="F2362" s="300" t="s">
        <v>93</v>
      </c>
      <c r="G2362" s="72" t="s">
        <v>236</v>
      </c>
      <c r="H2362" s="482" t="s">
        <v>2925</v>
      </c>
      <c r="I2362" s="539">
        <v>34.700000000000003</v>
      </c>
      <c r="J2362" s="526"/>
      <c r="K2362" s="333">
        <f t="shared" si="123"/>
        <v>120</v>
      </c>
      <c r="L2362" s="534">
        <v>120</v>
      </c>
      <c r="M2362" s="534"/>
      <c r="N2362" s="247" t="e">
        <f>IF(L2362="nio",0,IF(L2362&gt;0,L2362*I2362/P2362,0))*VLOOKUP(B2362,'2-Kosten per locatie'!$A$14:$C$31,3,FALSE)</f>
        <v>#DIV/0!</v>
      </c>
      <c r="O2362" s="247">
        <f>IF(M2362&gt;0,M2362*I2362/Q2362,0)*VLOOKUP(B2362,'2-Kosten per locatie'!$A$14:$C$31,3,FALSE)</f>
        <v>0</v>
      </c>
      <c r="P2362" s="334">
        <f>IF(L2362="nio",0,IF(L2362&gt;0,VLOOKUP(F2362,'3-Productie normen'!A:O,VLOOKUP(L2362,'3-Productie normen'!$B$38:$C$48,2,FALSE),FALSE)))*J2362</f>
        <v>0</v>
      </c>
      <c r="Q2362" s="334">
        <f t="shared" si="124"/>
        <v>0</v>
      </c>
      <c r="R2362" s="335" t="str">
        <f>VLOOKUP(F2362,'3-Productie normen'!A:P,16,FALSE)</f>
        <v>L</v>
      </c>
      <c r="S2362" s="335"/>
      <c r="U2362" s="336">
        <f t="shared" si="125"/>
        <v>4164</v>
      </c>
    </row>
    <row r="2363" spans="1:21" ht="14.1" customHeight="1">
      <c r="A2363" s="75">
        <v>2363</v>
      </c>
      <c r="B2363" s="72" t="s">
        <v>52</v>
      </c>
      <c r="C2363" s="539" t="s">
        <v>508</v>
      </c>
      <c r="D2363" s="415" t="s">
        <v>2977</v>
      </c>
      <c r="E2363" s="72" t="s">
        <v>886</v>
      </c>
      <c r="F2363" s="300" t="s">
        <v>76</v>
      </c>
      <c r="G2363" s="72" t="s">
        <v>138</v>
      </c>
      <c r="H2363" s="482" t="s">
        <v>138</v>
      </c>
      <c r="I2363" s="539">
        <v>17</v>
      </c>
      <c r="J2363" s="526"/>
      <c r="K2363" s="333">
        <f t="shared" si="123"/>
        <v>120</v>
      </c>
      <c r="L2363" s="534">
        <v>120</v>
      </c>
      <c r="M2363" s="534"/>
      <c r="N2363" s="247" t="e">
        <f>IF(L2363="nio",0,IF(L2363&gt;0,L2363*I2363/P2363,0))*VLOOKUP(B2363,'2-Kosten per locatie'!$A$14:$C$31,3,FALSE)</f>
        <v>#DIV/0!</v>
      </c>
      <c r="O2363" s="247">
        <f>IF(M2363&gt;0,M2363*I2363/Q2363,0)*VLOOKUP(B2363,'2-Kosten per locatie'!$A$14:$C$31,3,FALSE)</f>
        <v>0</v>
      </c>
      <c r="P2363" s="334">
        <f>IF(L2363="nio",0,IF(L2363&gt;0,VLOOKUP(F2363,'3-Productie normen'!A:O,VLOOKUP(L2363,'3-Productie normen'!$B$38:$C$48,2,FALSE),FALSE)))*J2363</f>
        <v>0</v>
      </c>
      <c r="Q2363" s="334">
        <f t="shared" si="124"/>
        <v>0</v>
      </c>
      <c r="R2363" s="335" t="str">
        <f>VLOOKUP(F2363,'3-Productie normen'!A:P,16,FALSE)</f>
        <v>B</v>
      </c>
      <c r="S2363" s="335"/>
      <c r="U2363" s="336">
        <f t="shared" si="125"/>
        <v>2040</v>
      </c>
    </row>
    <row r="2364" spans="1:21" ht="14.1" customHeight="1">
      <c r="A2364" s="75">
        <v>2364</v>
      </c>
      <c r="B2364" s="72" t="s">
        <v>52</v>
      </c>
      <c r="C2364" s="539" t="s">
        <v>508</v>
      </c>
      <c r="D2364" s="415" t="s">
        <v>2978</v>
      </c>
      <c r="E2364" s="72" t="s">
        <v>886</v>
      </c>
      <c r="F2364" s="300" t="s">
        <v>76</v>
      </c>
      <c r="G2364" s="72" t="s">
        <v>138</v>
      </c>
      <c r="H2364" s="482" t="s">
        <v>138</v>
      </c>
      <c r="I2364" s="539">
        <v>13.8</v>
      </c>
      <c r="J2364" s="526"/>
      <c r="K2364" s="333">
        <f t="shared" si="123"/>
        <v>120</v>
      </c>
      <c r="L2364" s="534">
        <v>120</v>
      </c>
      <c r="M2364" s="534"/>
      <c r="N2364" s="247" t="e">
        <f>IF(L2364="nio",0,IF(L2364&gt;0,L2364*I2364/P2364,0))*VLOOKUP(B2364,'2-Kosten per locatie'!$A$14:$C$31,3,FALSE)</f>
        <v>#DIV/0!</v>
      </c>
      <c r="O2364" s="247">
        <f>IF(M2364&gt;0,M2364*I2364/Q2364,0)*VLOOKUP(B2364,'2-Kosten per locatie'!$A$14:$C$31,3,FALSE)</f>
        <v>0</v>
      </c>
      <c r="P2364" s="334">
        <f>IF(L2364="nio",0,IF(L2364&gt;0,VLOOKUP(F2364,'3-Productie normen'!A:O,VLOOKUP(L2364,'3-Productie normen'!$B$38:$C$48,2,FALSE),FALSE)))*J2364</f>
        <v>0</v>
      </c>
      <c r="Q2364" s="334">
        <f t="shared" si="124"/>
        <v>0</v>
      </c>
      <c r="R2364" s="335" t="str">
        <f>VLOOKUP(F2364,'3-Productie normen'!A:P,16,FALSE)</f>
        <v>B</v>
      </c>
      <c r="S2364" s="335"/>
      <c r="U2364" s="336">
        <f t="shared" si="125"/>
        <v>1656</v>
      </c>
    </row>
    <row r="2365" spans="1:21" ht="14.1" customHeight="1">
      <c r="A2365" s="75">
        <v>2365</v>
      </c>
      <c r="B2365" s="72" t="s">
        <v>52</v>
      </c>
      <c r="C2365" s="539" t="s">
        <v>508</v>
      </c>
      <c r="D2365" s="415" t="s">
        <v>2979</v>
      </c>
      <c r="E2365" s="72" t="s">
        <v>886</v>
      </c>
      <c r="F2365" s="300" t="s">
        <v>76</v>
      </c>
      <c r="G2365" s="72" t="s">
        <v>138</v>
      </c>
      <c r="H2365" s="482" t="s">
        <v>138</v>
      </c>
      <c r="I2365" s="539">
        <v>85.8</v>
      </c>
      <c r="J2365" s="526"/>
      <c r="K2365" s="333">
        <f t="shared" si="123"/>
        <v>120</v>
      </c>
      <c r="L2365" s="534">
        <v>120</v>
      </c>
      <c r="M2365" s="534"/>
      <c r="N2365" s="247" t="e">
        <f>IF(L2365="nio",0,IF(L2365&gt;0,L2365*I2365/P2365,0))*VLOOKUP(B2365,'2-Kosten per locatie'!$A$14:$C$31,3,FALSE)</f>
        <v>#DIV/0!</v>
      </c>
      <c r="O2365" s="247">
        <f>IF(M2365&gt;0,M2365*I2365/Q2365,0)*VLOOKUP(B2365,'2-Kosten per locatie'!$A$14:$C$31,3,FALSE)</f>
        <v>0</v>
      </c>
      <c r="P2365" s="334">
        <f>IF(L2365="nio",0,IF(L2365&gt;0,VLOOKUP(F2365,'3-Productie normen'!A:O,VLOOKUP(L2365,'3-Productie normen'!$B$38:$C$48,2,FALSE),FALSE)))*J2365</f>
        <v>0</v>
      </c>
      <c r="Q2365" s="334">
        <f t="shared" si="124"/>
        <v>0</v>
      </c>
      <c r="R2365" s="335" t="str">
        <f>VLOOKUP(F2365,'3-Productie normen'!A:P,16,FALSE)</f>
        <v>B</v>
      </c>
      <c r="S2365" s="335"/>
      <c r="U2365" s="336">
        <f t="shared" si="125"/>
        <v>10296</v>
      </c>
    </row>
    <row r="2366" spans="1:21" ht="14.1" customHeight="1">
      <c r="A2366" s="75">
        <v>2366</v>
      </c>
      <c r="B2366" s="72" t="s">
        <v>52</v>
      </c>
      <c r="C2366" s="539" t="s">
        <v>508</v>
      </c>
      <c r="D2366" s="415" t="s">
        <v>2980</v>
      </c>
      <c r="E2366" s="72" t="s">
        <v>886</v>
      </c>
      <c r="F2366" s="300" t="s">
        <v>76</v>
      </c>
      <c r="G2366" s="72" t="s">
        <v>138</v>
      </c>
      <c r="H2366" s="482" t="s">
        <v>138</v>
      </c>
      <c r="I2366" s="539">
        <v>82.9</v>
      </c>
      <c r="J2366" s="526"/>
      <c r="K2366" s="333">
        <f t="shared" si="123"/>
        <v>120</v>
      </c>
      <c r="L2366" s="534">
        <v>120</v>
      </c>
      <c r="M2366" s="534"/>
      <c r="N2366" s="247" t="e">
        <f>IF(L2366="nio",0,IF(L2366&gt;0,L2366*I2366/P2366,0))*VLOOKUP(B2366,'2-Kosten per locatie'!$A$14:$C$31,3,FALSE)</f>
        <v>#DIV/0!</v>
      </c>
      <c r="O2366" s="247">
        <f>IF(M2366&gt;0,M2366*I2366/Q2366,0)*VLOOKUP(B2366,'2-Kosten per locatie'!$A$14:$C$31,3,FALSE)</f>
        <v>0</v>
      </c>
      <c r="P2366" s="334">
        <f>IF(L2366="nio",0,IF(L2366&gt;0,VLOOKUP(F2366,'3-Productie normen'!A:O,VLOOKUP(L2366,'3-Productie normen'!$B$38:$C$48,2,FALSE),FALSE)))*J2366</f>
        <v>0</v>
      </c>
      <c r="Q2366" s="334">
        <f t="shared" si="124"/>
        <v>0</v>
      </c>
      <c r="R2366" s="335" t="str">
        <f>VLOOKUP(F2366,'3-Productie normen'!A:P,16,FALSE)</f>
        <v>B</v>
      </c>
      <c r="S2366" s="335"/>
      <c r="U2366" s="336">
        <f t="shared" si="125"/>
        <v>9948</v>
      </c>
    </row>
    <row r="2367" spans="1:21" ht="14.1" customHeight="1">
      <c r="A2367" s="75">
        <v>2367</v>
      </c>
      <c r="B2367" s="72" t="s">
        <v>52</v>
      </c>
      <c r="C2367" s="539" t="s">
        <v>508</v>
      </c>
      <c r="D2367" s="415" t="s">
        <v>2981</v>
      </c>
      <c r="E2367" s="72" t="s">
        <v>2881</v>
      </c>
      <c r="F2367" s="300" t="s">
        <v>93</v>
      </c>
      <c r="G2367" s="72" t="s">
        <v>236</v>
      </c>
      <c r="H2367" s="482" t="s">
        <v>2925</v>
      </c>
      <c r="I2367" s="539">
        <v>9.1</v>
      </c>
      <c r="J2367" s="526"/>
      <c r="K2367" s="333">
        <f t="shared" si="123"/>
        <v>120</v>
      </c>
      <c r="L2367" s="534">
        <v>120</v>
      </c>
      <c r="M2367" s="534"/>
      <c r="N2367" s="247" t="e">
        <f>IF(L2367="nio",0,IF(L2367&gt;0,L2367*I2367/P2367,0))*VLOOKUP(B2367,'2-Kosten per locatie'!$A$14:$C$31,3,FALSE)</f>
        <v>#DIV/0!</v>
      </c>
      <c r="O2367" s="247">
        <f>IF(M2367&gt;0,M2367*I2367/Q2367,0)*VLOOKUP(B2367,'2-Kosten per locatie'!$A$14:$C$31,3,FALSE)</f>
        <v>0</v>
      </c>
      <c r="P2367" s="334">
        <f>IF(L2367="nio",0,IF(L2367&gt;0,VLOOKUP(F2367,'3-Productie normen'!A:O,VLOOKUP(L2367,'3-Productie normen'!$B$38:$C$48,2,FALSE),FALSE)))*J2367</f>
        <v>0</v>
      </c>
      <c r="Q2367" s="334">
        <f t="shared" si="124"/>
        <v>0</v>
      </c>
      <c r="R2367" s="335" t="str">
        <f>VLOOKUP(F2367,'3-Productie normen'!A:P,16,FALSE)</f>
        <v>L</v>
      </c>
      <c r="S2367" s="335"/>
      <c r="U2367" s="336">
        <f t="shared" si="125"/>
        <v>1092</v>
      </c>
    </row>
  </sheetData>
  <autoFilter ref="B9:U2367" xr:uid="{00000000-0001-0000-0400-000000000000}"/>
  <mergeCells count="1">
    <mergeCell ref="Q5:Q7"/>
  </mergeCells>
  <phoneticPr fontId="9"/>
  <printOptions horizontalCentered="1" gridLinesSet="0"/>
  <pageMargins left="0.19685039370078741" right="0.19685039370078741" top="0.59055118110236227" bottom="0.78740157480314965" header="0.39370078740157483" footer="0.19685039370078741"/>
  <pageSetup paperSize="9" scale="50" fitToHeight="0" orientation="landscape" r:id="rId1"/>
  <headerFooter alignWithMargins="0">
    <oddFooter>&amp;L&amp;"Verdana,Standaard"&amp;F-&amp;A
Atir b.v. ©&amp;R&amp;"Verdana,Standaard"printversie &amp;D</oddFooter>
  </headerFooter>
  <rowBreaks count="5" manualBreakCount="5">
    <brk id="79" min="1" max="21" man="1"/>
    <brk id="130" min="1" max="21" man="1"/>
    <brk id="215" min="1" max="21" man="1"/>
    <brk id="261" min="1" max="21" man="1"/>
    <brk id="283" min="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3"/>
  <sheetViews>
    <sheetView showGridLines="0" showZeros="0" showOutlineSymbols="0" zoomScaleNormal="100" zoomScaleSheetLayoutView="100" workbookViewId="0">
      <pane ySplit="9" topLeftCell="A10" activePane="bottomLeft" state="frozen"/>
      <selection activeCell="B1" sqref="B1"/>
      <selection pane="bottomLeft"/>
    </sheetView>
  </sheetViews>
  <sheetFormatPr defaultColWidth="9.44140625" defaultRowHeight="13.2"/>
  <cols>
    <col min="1" max="1" width="45.5546875" style="58" customWidth="1"/>
    <col min="2" max="3" width="18.44140625" style="58" customWidth="1"/>
    <col min="4" max="4" width="10.5546875" style="2" customWidth="1"/>
    <col min="5" max="5" width="11.109375" style="2" customWidth="1"/>
    <col min="6" max="6" width="2.109375" style="2" customWidth="1"/>
    <col min="7" max="7" width="7.88671875" style="2" customWidth="1"/>
    <col min="8" max="8" width="27" style="2" bestFit="1" customWidth="1"/>
    <col min="9" max="16384" width="9.44140625" style="2"/>
  </cols>
  <sheetData>
    <row r="1" spans="1:8">
      <c r="A1" s="468" t="s">
        <v>4</v>
      </c>
      <c r="B1" s="85"/>
      <c r="C1" s="86"/>
      <c r="D1" s="1"/>
      <c r="E1" s="1"/>
      <c r="F1" s="1"/>
      <c r="G1" s="1"/>
    </row>
    <row r="2" spans="1:8">
      <c r="A2" s="86"/>
      <c r="B2" s="86"/>
      <c r="C2" s="86"/>
      <c r="D2" s="1"/>
      <c r="E2" s="1"/>
      <c r="F2" s="1"/>
      <c r="G2" s="1"/>
    </row>
    <row r="3" spans="1:8" ht="15.6">
      <c r="A3" s="40" t="str">
        <f>'2-Kosten per locatie'!A3</f>
        <v>Naam opdrachtgever</v>
      </c>
      <c r="B3" s="49" t="str">
        <f>'2-Kosten per locatie'!B3</f>
        <v>Rijn IJssel</v>
      </c>
      <c r="C3" s="86"/>
      <c r="D3" s="1"/>
      <c r="E3" s="31"/>
      <c r="F3" s="1"/>
      <c r="G3" s="1"/>
    </row>
    <row r="4" spans="1:8" ht="15.6">
      <c r="A4" s="40" t="str">
        <f>'2-Kosten per locatie'!A4</f>
        <v>Calculatie onderdeel</v>
      </c>
      <c r="B4" s="49" t="str">
        <f ca="1">MID(CELL("bestandsnaam",$C$9),SEARCH("]",CELL("bestandsnaam",$C$9),1)+1,256)</f>
        <v>5-Premies en opslagen</v>
      </c>
      <c r="C4" s="87"/>
      <c r="D4" s="16"/>
      <c r="E4" s="4"/>
      <c r="F4" s="4"/>
      <c r="G4" s="4"/>
    </row>
    <row r="5" spans="1:8" ht="15.6">
      <c r="A5" s="40" t="str">
        <f>'2-Kosten per locatie'!A5</f>
        <v>Gebouw/plaats</v>
      </c>
      <c r="B5" s="49" t="str">
        <f>'2-Kosten per locatie'!B5</f>
        <v>Divers</v>
      </c>
      <c r="C5" s="40"/>
      <c r="D5" s="8"/>
      <c r="E5" s="17"/>
      <c r="F5" s="5"/>
      <c r="G5" s="4"/>
    </row>
    <row r="6" spans="1:8" ht="15.6">
      <c r="A6" s="40" t="str">
        <f>'2-Kosten per locatie'!A6</f>
        <v>Referentie nummer</v>
      </c>
      <c r="B6" s="49" t="str">
        <f>'2-Kosten per locatie'!B6</f>
        <v>RIJSDVGB2026</v>
      </c>
      <c r="C6" s="77"/>
      <c r="D6" s="8"/>
      <c r="E6" s="33"/>
      <c r="F6" s="32"/>
      <c r="G6" s="34"/>
      <c r="H6" s="35"/>
    </row>
    <row r="7" spans="1:8" ht="15.6">
      <c r="A7" s="40" t="str">
        <f>'2-Kosten per locatie'!A7</f>
        <v>Naam dienstverlener</v>
      </c>
      <c r="B7" s="49">
        <f>'2-Kosten per locatie'!B7</f>
        <v>0</v>
      </c>
      <c r="C7" s="77"/>
      <c r="D7" s="8"/>
      <c r="E7" s="17"/>
      <c r="F7" s="5"/>
      <c r="G7" s="4"/>
    </row>
    <row r="8" spans="1:8" ht="15.6">
      <c r="A8" s="40" t="str">
        <f>'2-Kosten per locatie'!A8</f>
        <v>Prijspeil</v>
      </c>
      <c r="B8" s="516">
        <f>'2-Kosten per locatie'!B8</f>
        <v>46388</v>
      </c>
      <c r="C8" s="88"/>
      <c r="D8" s="17"/>
      <c r="E8" s="17"/>
      <c r="F8" s="5"/>
      <c r="G8" s="4"/>
    </row>
    <row r="9" spans="1:8" ht="18.600000000000001">
      <c r="A9" s="197"/>
      <c r="B9" s="88"/>
      <c r="C9" s="88"/>
      <c r="D9" s="17"/>
      <c r="E9" s="17"/>
      <c r="F9" s="5"/>
      <c r="G9" s="4"/>
    </row>
    <row r="10" spans="1:8" ht="21">
      <c r="A10" s="338" t="s">
        <v>2982</v>
      </c>
      <c r="B10" s="339"/>
      <c r="C10" s="340"/>
      <c r="D10" s="17"/>
      <c r="E10" s="17"/>
      <c r="F10" s="5"/>
      <c r="G10" s="4"/>
    </row>
    <row r="11" spans="1:8">
      <c r="A11" s="541"/>
      <c r="B11" s="89"/>
      <c r="C11" s="89"/>
      <c r="D11" s="17"/>
      <c r="E11" s="17"/>
      <c r="F11" s="4"/>
      <c r="G11" s="4"/>
    </row>
    <row r="12" spans="1:8">
      <c r="A12" s="341"/>
      <c r="B12" s="337"/>
      <c r="C12" s="342" t="s">
        <v>2983</v>
      </c>
      <c r="D12" s="17"/>
      <c r="E12" s="17"/>
      <c r="F12" s="5"/>
      <c r="G12" s="4"/>
    </row>
    <row r="13" spans="1:8">
      <c r="A13" s="90" t="s">
        <v>2984</v>
      </c>
      <c r="B13" s="337"/>
      <c r="C13" s="248"/>
      <c r="D13" s="17"/>
      <c r="E13" s="17"/>
      <c r="F13" s="18"/>
      <c r="G13" s="4"/>
    </row>
    <row r="14" spans="1:8">
      <c r="A14" s="90" t="s">
        <v>2985</v>
      </c>
      <c r="B14" s="337"/>
      <c r="C14" s="248"/>
      <c r="D14" s="17"/>
      <c r="E14" s="17"/>
      <c r="F14" s="18"/>
      <c r="G14" s="4"/>
    </row>
    <row r="15" spans="1:8">
      <c r="A15" s="90" t="s">
        <v>2986</v>
      </c>
      <c r="B15" s="337"/>
      <c r="C15" s="248"/>
      <c r="D15" s="17"/>
      <c r="E15" s="17"/>
      <c r="F15" s="18"/>
      <c r="G15" s="4"/>
    </row>
    <row r="16" spans="1:8">
      <c r="A16" s="343" t="s">
        <v>54</v>
      </c>
      <c r="B16" s="344"/>
      <c r="C16" s="345">
        <f>SUM(C13:C15)</f>
        <v>0</v>
      </c>
      <c r="D16" s="17"/>
      <c r="E16" s="17"/>
      <c r="F16" s="4"/>
    </row>
    <row r="17" spans="1:7">
      <c r="A17" s="343"/>
      <c r="B17" s="344"/>
      <c r="C17" s="345"/>
      <c r="D17" s="17"/>
      <c r="E17" s="17"/>
      <c r="F17" s="4"/>
    </row>
    <row r="18" spans="1:7">
      <c r="A18" s="562" t="s">
        <v>2987</v>
      </c>
      <c r="B18" s="563"/>
      <c r="C18" s="248"/>
      <c r="D18" s="17"/>
      <c r="E18" s="17"/>
      <c r="F18" s="4"/>
    </row>
    <row r="19" spans="1:7">
      <c r="A19" s="90" t="s">
        <v>2988</v>
      </c>
      <c r="B19" s="91"/>
      <c r="C19" s="248"/>
      <c r="D19" s="17"/>
      <c r="E19" s="17"/>
      <c r="F19" s="4"/>
    </row>
    <row r="20" spans="1:7">
      <c r="A20" s="562" t="s">
        <v>2989</v>
      </c>
      <c r="B20" s="563"/>
      <c r="C20" s="248"/>
      <c r="D20" s="17"/>
      <c r="E20" s="17"/>
      <c r="F20" s="4"/>
    </row>
    <row r="21" spans="1:7">
      <c r="A21" s="562" t="s">
        <v>2990</v>
      </c>
      <c r="B21" s="563"/>
      <c r="C21" s="346" t="e">
        <f>C34</f>
        <v>#DIV/0!</v>
      </c>
      <c r="D21" s="17"/>
      <c r="E21" s="17"/>
      <c r="F21" s="4"/>
    </row>
    <row r="22" spans="1:7">
      <c r="A22" s="562" t="s">
        <v>2991</v>
      </c>
      <c r="B22" s="563"/>
      <c r="C22" s="248"/>
      <c r="D22" s="17"/>
      <c r="E22" s="17"/>
      <c r="F22" s="4"/>
    </row>
    <row r="23" spans="1:7">
      <c r="A23" s="562" t="s">
        <v>2992</v>
      </c>
      <c r="B23" s="563"/>
      <c r="C23" s="248"/>
      <c r="D23" s="17"/>
      <c r="E23" s="17"/>
      <c r="F23" s="4"/>
    </row>
    <row r="24" spans="1:7">
      <c r="A24" s="564" t="s">
        <v>2993</v>
      </c>
      <c r="B24" s="565"/>
      <c r="C24" s="347" t="e">
        <f>SUM(C16:C23)</f>
        <v>#DIV/0!</v>
      </c>
      <c r="D24" s="17"/>
      <c r="E24" s="17"/>
      <c r="F24" s="4"/>
    </row>
    <row r="25" spans="1:7">
      <c r="A25" s="542"/>
      <c r="B25" s="92"/>
      <c r="C25" s="93"/>
      <c r="D25" s="17"/>
      <c r="E25" s="17"/>
      <c r="F25" s="7"/>
      <c r="G25" s="4"/>
    </row>
    <row r="26" spans="1:7" ht="21">
      <c r="A26" s="338" t="s">
        <v>2994</v>
      </c>
      <c r="B26" s="339"/>
      <c r="C26" s="340"/>
      <c r="D26" s="17"/>
      <c r="E26" s="17"/>
      <c r="F26" s="5"/>
      <c r="G26" s="4"/>
    </row>
    <row r="27" spans="1:7">
      <c r="A27" s="541"/>
      <c r="B27" s="89"/>
      <c r="C27" s="89"/>
      <c r="D27" s="17"/>
      <c r="E27" s="17"/>
      <c r="F27" s="4"/>
      <c r="G27" s="4"/>
    </row>
    <row r="28" spans="1:7">
      <c r="A28" s="89"/>
      <c r="B28" s="89"/>
      <c r="C28" s="348" t="s">
        <v>2995</v>
      </c>
      <c r="D28" s="17"/>
      <c r="E28" s="17"/>
      <c r="F28" s="4"/>
      <c r="G28" s="4"/>
    </row>
    <row r="29" spans="1:7">
      <c r="A29" s="90" t="s">
        <v>2996</v>
      </c>
      <c r="B29" s="337"/>
      <c r="C29" s="349">
        <f>'6-Opbouw uurtarief productie'!E20</f>
        <v>0</v>
      </c>
      <c r="D29" s="17"/>
      <c r="E29" s="17"/>
      <c r="G29" s="4"/>
    </row>
    <row r="30" spans="1:7">
      <c r="A30" s="90" t="s">
        <v>2997</v>
      </c>
      <c r="B30" s="94" t="s">
        <v>2998</v>
      </c>
      <c r="C30" s="350"/>
      <c r="D30" s="17"/>
      <c r="E30" s="17"/>
      <c r="F30" s="5"/>
      <c r="G30" s="4"/>
    </row>
    <row r="31" spans="1:7">
      <c r="A31" s="90" t="s">
        <v>2999</v>
      </c>
      <c r="B31" s="337"/>
      <c r="C31" s="249">
        <f>C29+C30</f>
        <v>0</v>
      </c>
      <c r="D31" s="17"/>
      <c r="E31" s="17"/>
      <c r="F31" s="5"/>
      <c r="G31" s="4"/>
    </row>
    <row r="32" spans="1:7">
      <c r="A32" s="351" t="s">
        <v>3000</v>
      </c>
      <c r="B32" s="95"/>
      <c r="C32" s="352"/>
      <c r="E32" s="19"/>
      <c r="F32" s="5"/>
      <c r="G32" s="4"/>
    </row>
    <row r="33" spans="1:7">
      <c r="A33" s="541"/>
      <c r="B33" s="353"/>
      <c r="C33" s="250"/>
      <c r="E33" s="3"/>
      <c r="F33" s="4"/>
      <c r="G33" s="4"/>
    </row>
    <row r="34" spans="1:7">
      <c r="A34" s="354" t="s">
        <v>3001</v>
      </c>
      <c r="B34" s="355"/>
      <c r="C34" s="356" t="e">
        <f>(C31/C29)*C32</f>
        <v>#DIV/0!</v>
      </c>
      <c r="E34" s="20"/>
      <c r="F34" s="5"/>
      <c r="G34" s="21"/>
    </row>
    <row r="35" spans="1:7">
      <c r="A35" s="541"/>
      <c r="B35" s="89"/>
      <c r="C35" s="89"/>
      <c r="E35" s="20"/>
      <c r="F35" s="5"/>
      <c r="G35" s="4"/>
    </row>
    <row r="36" spans="1:7" ht="21">
      <c r="A36" s="357" t="s">
        <v>3002</v>
      </c>
      <c r="B36" s="358"/>
      <c r="C36" s="359"/>
      <c r="E36" s="20"/>
      <c r="F36" s="5"/>
      <c r="G36" s="4"/>
    </row>
    <row r="37" spans="1:7">
      <c r="A37" s="542"/>
      <c r="B37" s="92"/>
      <c r="C37" s="93"/>
      <c r="E37" s="20"/>
      <c r="F37" s="5"/>
      <c r="G37" s="4"/>
    </row>
    <row r="38" spans="1:7" ht="16.2">
      <c r="A38" s="542"/>
      <c r="B38" s="360" t="s">
        <v>3003</v>
      </c>
      <c r="C38" s="93"/>
      <c r="E38" s="20"/>
      <c r="F38" s="5"/>
      <c r="G38" s="4"/>
    </row>
    <row r="39" spans="1:7">
      <c r="A39" s="361" t="s">
        <v>3004</v>
      </c>
      <c r="B39" s="362">
        <v>365</v>
      </c>
      <c r="C39" s="93"/>
      <c r="E39" s="20"/>
      <c r="F39" s="5"/>
      <c r="G39" s="9"/>
    </row>
    <row r="40" spans="1:7">
      <c r="A40" s="361" t="s">
        <v>3005</v>
      </c>
      <c r="B40" s="362">
        <v>104</v>
      </c>
      <c r="C40" s="93"/>
      <c r="E40" s="20"/>
      <c r="F40" s="5"/>
      <c r="G40" s="9"/>
    </row>
    <row r="41" spans="1:7">
      <c r="A41" s="363" t="s">
        <v>3006</v>
      </c>
      <c r="B41" s="364">
        <f>B39-B40</f>
        <v>261</v>
      </c>
      <c r="C41" s="93"/>
      <c r="E41" s="20"/>
      <c r="F41" s="5"/>
      <c r="G41" s="6"/>
    </row>
    <row r="42" spans="1:7">
      <c r="A42" s="365"/>
      <c r="B42" s="366"/>
      <c r="C42" s="93"/>
      <c r="E42" s="20"/>
      <c r="F42" s="5"/>
      <c r="G42" s="6"/>
    </row>
    <row r="43" spans="1:7">
      <c r="A43" s="361" t="s">
        <v>3007</v>
      </c>
      <c r="B43" s="367"/>
      <c r="C43" s="93"/>
      <c r="E43" s="20"/>
      <c r="F43" s="5"/>
      <c r="G43" s="6"/>
    </row>
    <row r="44" spans="1:7">
      <c r="A44" s="361" t="s">
        <v>3008</v>
      </c>
      <c r="B44" s="367"/>
      <c r="C44" s="93"/>
      <c r="E44" s="20"/>
      <c r="F44" s="5"/>
      <c r="G44" s="6"/>
    </row>
    <row r="45" spans="1:7">
      <c r="A45" s="361" t="s">
        <v>3009</v>
      </c>
      <c r="B45" s="367"/>
      <c r="C45" s="93"/>
      <c r="E45" s="20"/>
      <c r="F45" s="5"/>
      <c r="G45" s="6"/>
    </row>
    <row r="46" spans="1:7">
      <c r="A46" s="361" t="s">
        <v>3010</v>
      </c>
      <c r="B46" s="367"/>
      <c r="C46" s="93"/>
      <c r="E46" s="20"/>
      <c r="F46" s="5"/>
      <c r="G46" s="6"/>
    </row>
    <row r="47" spans="1:7">
      <c r="A47" s="363" t="s">
        <v>3011</v>
      </c>
      <c r="B47" s="364">
        <f>B41-SUM(B43:B46)</f>
        <v>261</v>
      </c>
      <c r="C47" s="93"/>
      <c r="E47" s="20"/>
      <c r="F47" s="5"/>
      <c r="G47" s="6"/>
    </row>
    <row r="48" spans="1:7">
      <c r="A48" s="368"/>
      <c r="B48" s="366"/>
      <c r="C48" s="93"/>
      <c r="E48" s="20"/>
      <c r="F48" s="5"/>
      <c r="G48" s="6"/>
    </row>
    <row r="49" spans="1:7">
      <c r="A49" s="369" t="s">
        <v>3012</v>
      </c>
      <c r="B49" s="370">
        <f>IF(B43=0,0,B43/$B$47)</f>
        <v>0</v>
      </c>
      <c r="C49" s="93"/>
      <c r="E49" s="20"/>
      <c r="F49" s="5"/>
      <c r="G49" s="6"/>
    </row>
    <row r="50" spans="1:7">
      <c r="A50" s="369" t="s">
        <v>3008</v>
      </c>
      <c r="B50" s="370">
        <f>IF(B44=0,0,B44/$B$47)</f>
        <v>0</v>
      </c>
      <c r="C50" s="93"/>
      <c r="E50" s="20"/>
      <c r="F50" s="5"/>
      <c r="G50" s="6"/>
    </row>
    <row r="51" spans="1:7">
      <c r="A51" s="361" t="s">
        <v>3009</v>
      </c>
      <c r="B51" s="370">
        <f>IF(B45=0,0,B45/$B$47)</f>
        <v>0</v>
      </c>
      <c r="C51" s="93"/>
      <c r="E51" s="20"/>
      <c r="F51" s="5"/>
      <c r="G51" s="6"/>
    </row>
    <row r="52" spans="1:7">
      <c r="A52" s="369" t="s">
        <v>3010</v>
      </c>
      <c r="B52" s="370">
        <f>IF(B46=0,0,B46/$B$47)</f>
        <v>0</v>
      </c>
      <c r="C52" s="93"/>
      <c r="E52" s="20"/>
      <c r="F52" s="5"/>
      <c r="G52" s="10"/>
    </row>
    <row r="53" spans="1:7">
      <c r="A53" s="363" t="s">
        <v>3013</v>
      </c>
      <c r="B53" s="371">
        <f>SUM(B49:B52)</f>
        <v>0</v>
      </c>
      <c r="C53" s="93"/>
      <c r="E53" s="20"/>
      <c r="F53" s="5"/>
      <c r="G53" s="11"/>
    </row>
    <row r="54" spans="1:7">
      <c r="A54" s="96"/>
      <c r="B54" s="96"/>
      <c r="C54" s="96"/>
      <c r="E54" s="20"/>
      <c r="F54" s="5"/>
      <c r="G54" s="1"/>
    </row>
    <row r="55" spans="1:7" ht="31.35" customHeight="1">
      <c r="A55" s="559" t="s">
        <v>3014</v>
      </c>
      <c r="B55" s="560"/>
      <c r="C55" s="561"/>
      <c r="E55" s="20"/>
      <c r="F55" s="5"/>
      <c r="G55" s="1"/>
    </row>
    <row r="58" spans="1:7" ht="13.8">
      <c r="A58" s="97"/>
      <c r="B58" s="98"/>
    </row>
    <row r="59" spans="1:7" ht="13.8">
      <c r="A59" s="97"/>
      <c r="B59" s="98"/>
    </row>
    <row r="60" spans="1:7" ht="13.8">
      <c r="A60" s="97"/>
      <c r="B60" s="98"/>
    </row>
    <row r="61" spans="1:7" ht="13.8">
      <c r="A61" s="97"/>
      <c r="B61" s="98"/>
    </row>
    <row r="62" spans="1:7" ht="13.8">
      <c r="A62" s="99"/>
      <c r="B62" s="98"/>
    </row>
    <row r="63" spans="1:7" ht="13.8">
      <c r="A63" s="98"/>
      <c r="B63" s="98"/>
    </row>
    <row r="64" spans="1:7" ht="13.8">
      <c r="A64" s="98"/>
      <c r="B64" s="98"/>
    </row>
    <row r="65" spans="1:3" ht="13.8">
      <c r="A65" s="98"/>
      <c r="B65" s="98"/>
    </row>
    <row r="66" spans="1:3" ht="13.8">
      <c r="A66" s="98"/>
      <c r="B66" s="98"/>
    </row>
    <row r="67" spans="1:3" ht="13.8">
      <c r="A67" s="98"/>
      <c r="B67" s="98"/>
    </row>
    <row r="68" spans="1:3" ht="13.8">
      <c r="A68" s="98"/>
      <c r="B68" s="98"/>
    </row>
    <row r="69" spans="1:3" ht="13.8">
      <c r="A69" s="98"/>
      <c r="B69" s="98"/>
    </row>
    <row r="70" spans="1:3" ht="13.8">
      <c r="A70" s="98"/>
      <c r="B70" s="100"/>
    </row>
    <row r="71" spans="1:3" ht="13.8">
      <c r="A71" s="98"/>
      <c r="B71" s="98"/>
    </row>
    <row r="72" spans="1:3" ht="13.8">
      <c r="B72" s="98"/>
    </row>
    <row r="73" spans="1:3" ht="13.8">
      <c r="A73" s="98"/>
      <c r="B73" s="98"/>
      <c r="C73" s="98"/>
    </row>
    <row r="74" spans="1:3" ht="13.8">
      <c r="A74" s="101"/>
      <c r="B74" s="98"/>
      <c r="C74" s="101"/>
    </row>
    <row r="75" spans="1:3" ht="13.8">
      <c r="A75" s="98"/>
      <c r="B75" s="98"/>
      <c r="C75" s="98"/>
    </row>
    <row r="76" spans="1:3" ht="13.8">
      <c r="A76" s="98"/>
      <c r="B76" s="98"/>
      <c r="C76" s="98"/>
    </row>
    <row r="77" spans="1:3" ht="13.8">
      <c r="A77" s="98"/>
      <c r="B77" s="98"/>
      <c r="C77" s="98"/>
    </row>
    <row r="78" spans="1:3" ht="13.8">
      <c r="A78" s="101"/>
      <c r="B78" s="98"/>
      <c r="C78" s="101"/>
    </row>
    <row r="79" spans="1:3" ht="13.8">
      <c r="A79" s="101"/>
      <c r="B79" s="98"/>
      <c r="C79" s="101"/>
    </row>
    <row r="80" spans="1:3" ht="13.8">
      <c r="A80" s="101"/>
      <c r="B80" s="98"/>
      <c r="C80" s="101"/>
    </row>
    <row r="81" spans="1:2" ht="13.8">
      <c r="A81" s="98"/>
      <c r="B81" s="98"/>
    </row>
    <row r="82" spans="1:2" ht="13.8">
      <c r="A82" s="98"/>
      <c r="B82" s="98"/>
    </row>
    <row r="83" spans="1:2" ht="13.8">
      <c r="A83" s="98"/>
      <c r="B83" s="98"/>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74"/>
  <sheetViews>
    <sheetView showGridLines="0" showZeros="0" showOutlineSymbols="0" zoomScale="93" zoomScaleNormal="90" zoomScalePageLayoutView="50" workbookViewId="0">
      <pane ySplit="10" topLeftCell="A11" activePane="bottomLeft" state="frozen"/>
      <selection activeCell="B1" sqref="B1"/>
      <selection pane="bottomLeft"/>
    </sheetView>
  </sheetViews>
  <sheetFormatPr defaultColWidth="11.44140625" defaultRowHeight="13.2"/>
  <cols>
    <col min="1" max="1" width="35.88671875" style="58" customWidth="1"/>
    <col min="2" max="2" width="21.5546875" style="58" customWidth="1"/>
    <col min="3" max="3" width="19.44140625" style="58" bestFit="1" customWidth="1"/>
    <col min="4" max="4" width="2" style="58" customWidth="1"/>
    <col min="5" max="5" width="14.44140625" style="58" customWidth="1"/>
    <col min="6" max="6" width="12.44140625" style="58" customWidth="1"/>
    <col min="7" max="7" width="9.88671875" style="58" customWidth="1"/>
    <col min="8" max="8" width="27.5546875" style="58" customWidth="1"/>
    <col min="9" max="15" width="11.44140625" style="58"/>
    <col min="16" max="16" width="14" style="58" customWidth="1"/>
    <col min="17" max="17" width="11.44140625" style="58"/>
    <col min="18" max="18" width="13.44140625" style="58" customWidth="1"/>
    <col min="19" max="21" width="11.44140625" style="58"/>
    <col min="22" max="16384" width="11.44140625" style="2"/>
  </cols>
  <sheetData>
    <row r="1" spans="1:30" ht="12.75" customHeight="1">
      <c r="A1" s="468" t="s">
        <v>4</v>
      </c>
      <c r="B1" s="85"/>
      <c r="C1" s="86"/>
      <c r="D1" s="86"/>
      <c r="E1" s="86"/>
      <c r="F1" s="86"/>
      <c r="H1" s="574"/>
      <c r="I1" s="574"/>
      <c r="J1" s="574"/>
      <c r="K1" s="574"/>
      <c r="L1" s="574"/>
      <c r="M1" s="574"/>
      <c r="N1" s="574"/>
      <c r="P1" s="463"/>
    </row>
    <row r="2" spans="1:30">
      <c r="A2" s="86"/>
      <c r="B2" s="102"/>
      <c r="C2" s="103"/>
      <c r="D2" s="102"/>
      <c r="E2" s="104"/>
      <c r="F2" s="105"/>
      <c r="H2" s="574"/>
      <c r="I2" s="574"/>
      <c r="J2" s="574"/>
      <c r="K2" s="574"/>
      <c r="L2" s="574"/>
      <c r="M2" s="574"/>
      <c r="N2" s="574"/>
      <c r="P2" s="463"/>
    </row>
    <row r="3" spans="1:30" ht="14.25" customHeight="1">
      <c r="A3" s="40" t="str">
        <f>'2-Kosten per locatie'!A3</f>
        <v>Naam opdrachtgever</v>
      </c>
      <c r="B3" s="106" t="str">
        <f>'2-Kosten per locatie'!B3</f>
        <v>Rijn IJssel</v>
      </c>
      <c r="C3" s="107"/>
      <c r="D3" s="102"/>
      <c r="E3" s="108"/>
      <c r="F3" s="109"/>
      <c r="H3" s="574"/>
      <c r="I3" s="574"/>
      <c r="J3" s="574"/>
      <c r="K3" s="574"/>
      <c r="L3" s="574"/>
      <c r="M3" s="574"/>
      <c r="N3" s="574"/>
      <c r="P3" s="463"/>
    </row>
    <row r="4" spans="1:30" ht="15.75" customHeight="1">
      <c r="A4" s="40" t="str">
        <f>'2-Kosten per locatie'!A4</f>
        <v>Calculatie onderdeel</v>
      </c>
      <c r="B4" s="110" t="str">
        <f ca="1">MID(CELL("bestandsnaam",$C$9),SEARCH("]",CELL("bestandsnaam",$C$9),1)+1,256)</f>
        <v>6-Opbouw uurtarief productie</v>
      </c>
      <c r="C4" s="111"/>
      <c r="D4" s="112"/>
      <c r="H4" s="574"/>
      <c r="I4" s="574"/>
      <c r="J4" s="574"/>
      <c r="K4" s="574"/>
      <c r="L4" s="574"/>
      <c r="M4" s="574"/>
      <c r="N4" s="574"/>
      <c r="P4" s="463"/>
    </row>
    <row r="5" spans="1:30" ht="15.6">
      <c r="A5" s="40" t="str">
        <f>'2-Kosten per locatie'!A5</f>
        <v>Gebouw/plaats</v>
      </c>
      <c r="B5" s="106" t="str">
        <f>'2-Kosten per locatie'!B5</f>
        <v>Divers</v>
      </c>
      <c r="C5" s="111"/>
      <c r="D5" s="112"/>
      <c r="H5" s="574"/>
      <c r="I5" s="574"/>
      <c r="J5" s="574"/>
      <c r="K5" s="574"/>
      <c r="L5" s="574"/>
      <c r="M5" s="574"/>
      <c r="N5" s="574"/>
      <c r="P5" s="463"/>
    </row>
    <row r="6" spans="1:30" ht="15.6">
      <c r="A6" s="40" t="str">
        <f>'2-Kosten per locatie'!A6</f>
        <v>Referentie nummer</v>
      </c>
      <c r="B6" s="106" t="str">
        <f>'2-Kosten per locatie'!B6</f>
        <v>RIJSDVGB2026</v>
      </c>
      <c r="C6" s="111"/>
      <c r="D6" s="112"/>
      <c r="H6" s="113"/>
      <c r="I6" s="113"/>
      <c r="J6" s="113"/>
      <c r="K6" s="113"/>
      <c r="L6" s="113"/>
      <c r="M6" s="113"/>
      <c r="N6" s="113"/>
      <c r="P6" s="463"/>
    </row>
    <row r="7" spans="1:30" ht="15.6">
      <c r="A7" s="40" t="str">
        <f>'2-Kosten per locatie'!A7</f>
        <v>Naam dienstverlener</v>
      </c>
      <c r="B7" s="106">
        <f>'2-Kosten per locatie'!B7</f>
        <v>0</v>
      </c>
      <c r="C7" s="111"/>
      <c r="D7" s="112"/>
      <c r="H7" s="113"/>
      <c r="I7" s="113"/>
      <c r="J7" s="113"/>
      <c r="K7" s="113"/>
      <c r="L7" s="113"/>
      <c r="M7" s="113"/>
      <c r="N7" s="113"/>
      <c r="P7" s="463"/>
    </row>
    <row r="8" spans="1:30" ht="15.6">
      <c r="A8" s="40" t="str">
        <f>'2-Kosten per locatie'!A8</f>
        <v>Prijspeil</v>
      </c>
      <c r="B8" s="269">
        <f>'2-Kosten per locatie'!B8</f>
        <v>46388</v>
      </c>
      <c r="C8" s="111"/>
      <c r="D8" s="112"/>
      <c r="J8" s="113"/>
      <c r="K8" s="113"/>
      <c r="L8" s="113"/>
      <c r="M8" s="113"/>
      <c r="N8" s="113"/>
      <c r="O8" s="114"/>
      <c r="P8" s="463"/>
    </row>
    <row r="9" spans="1:30" ht="15.6">
      <c r="A9" s="115"/>
      <c r="B9" s="116"/>
      <c r="C9" s="117"/>
      <c r="D9" s="112"/>
      <c r="E9" s="118"/>
      <c r="F9" s="119"/>
      <c r="P9" s="463"/>
    </row>
    <row r="10" spans="1:30" s="22" customFormat="1" ht="30.75" customHeight="1">
      <c r="A10" s="200" t="s">
        <v>3015</v>
      </c>
      <c r="B10" s="372"/>
      <c r="C10" s="373"/>
      <c r="D10" s="198"/>
      <c r="E10" s="572" t="s">
        <v>3016</v>
      </c>
      <c r="F10" s="573"/>
      <c r="G10" s="199"/>
      <c r="H10" s="200" t="s">
        <v>3017</v>
      </c>
      <c r="I10" s="575" t="s">
        <v>3018</v>
      </c>
      <c r="J10" s="576"/>
      <c r="K10" s="576"/>
      <c r="L10" s="576"/>
      <c r="M10" s="576"/>
      <c r="N10" s="576"/>
      <c r="O10" s="114"/>
      <c r="P10" s="463"/>
      <c r="Q10" s="58"/>
      <c r="R10" s="58"/>
      <c r="S10" s="58"/>
      <c r="T10" s="58"/>
      <c r="U10" s="58"/>
      <c r="V10" s="2"/>
    </row>
    <row r="11" spans="1:30" ht="30" customHeight="1">
      <c r="A11" s="127"/>
      <c r="B11" s="374" t="s">
        <v>3019</v>
      </c>
      <c r="C11" s="375" t="s">
        <v>3019</v>
      </c>
      <c r="D11" s="112"/>
      <c r="E11" s="251"/>
      <c r="F11" s="376"/>
      <c r="H11" s="127"/>
      <c r="I11" s="272">
        <v>1</v>
      </c>
      <c r="J11" s="272">
        <v>2</v>
      </c>
      <c r="K11" s="272">
        <v>3</v>
      </c>
      <c r="L11" s="272">
        <v>4</v>
      </c>
      <c r="M11" s="272">
        <v>5</v>
      </c>
      <c r="N11" s="272">
        <v>6</v>
      </c>
      <c r="P11" s="464"/>
    </row>
    <row r="12" spans="1:30">
      <c r="A12" s="127" t="s">
        <v>3020</v>
      </c>
      <c r="B12" s="377" t="s">
        <v>3021</v>
      </c>
      <c r="C12" s="378"/>
      <c r="D12" s="112"/>
      <c r="E12" s="252">
        <f>SUM(I41:N41)</f>
        <v>0</v>
      </c>
      <c r="F12" s="253"/>
      <c r="H12" s="127" t="s">
        <v>3022</v>
      </c>
      <c r="I12" s="273"/>
      <c r="J12" s="273"/>
      <c r="K12" s="273"/>
      <c r="L12" s="273"/>
      <c r="M12" s="273"/>
      <c r="N12" s="273"/>
      <c r="P12" s="465"/>
      <c r="W12" s="462"/>
      <c r="X12" s="462"/>
      <c r="Y12" s="462"/>
      <c r="Z12" s="462"/>
      <c r="AA12" s="462"/>
      <c r="AB12" s="462"/>
      <c r="AC12" s="462"/>
      <c r="AD12" s="462"/>
    </row>
    <row r="13" spans="1:30">
      <c r="A13" s="127" t="s">
        <v>3023</v>
      </c>
      <c r="B13" s="377" t="s">
        <v>3021</v>
      </c>
      <c r="C13" s="379"/>
      <c r="D13" s="112"/>
      <c r="E13" s="254"/>
      <c r="F13" s="253"/>
      <c r="H13" s="127" t="s">
        <v>3024</v>
      </c>
      <c r="I13" s="273"/>
      <c r="J13" s="273"/>
      <c r="K13" s="273"/>
      <c r="L13" s="273"/>
      <c r="M13" s="273"/>
      <c r="N13" s="273"/>
      <c r="P13" s="466"/>
      <c r="W13" s="462"/>
      <c r="X13" s="462"/>
      <c r="Y13" s="462"/>
      <c r="Z13" s="462"/>
      <c r="AA13" s="462"/>
      <c r="AB13" s="462"/>
      <c r="AC13" s="462"/>
      <c r="AD13" s="462"/>
    </row>
    <row r="14" spans="1:30">
      <c r="A14" s="380" t="s">
        <v>3025</v>
      </c>
      <c r="B14" s="381"/>
      <c r="C14" s="382"/>
      <c r="D14" s="124"/>
      <c r="E14" s="255">
        <f>SUM(E12:E13)</f>
        <v>0</v>
      </c>
      <c r="F14" s="253"/>
      <c r="H14" s="127" t="s">
        <v>3026</v>
      </c>
      <c r="I14" s="273"/>
      <c r="J14" s="273"/>
      <c r="K14" s="273"/>
      <c r="L14" s="273"/>
      <c r="M14" s="273"/>
      <c r="N14" s="273"/>
      <c r="W14" s="462"/>
      <c r="X14" s="462"/>
      <c r="Y14" s="462"/>
      <c r="Z14" s="462"/>
      <c r="AA14" s="462"/>
      <c r="AB14" s="462"/>
      <c r="AC14" s="462"/>
      <c r="AD14" s="462"/>
    </row>
    <row r="15" spans="1:30">
      <c r="A15" s="122"/>
      <c r="B15" s="383"/>
      <c r="C15" s="384"/>
      <c r="D15" s="112"/>
      <c r="E15" s="256"/>
      <c r="F15" s="253"/>
      <c r="H15" s="127" t="s">
        <v>3027</v>
      </c>
      <c r="I15" s="273"/>
      <c r="J15" s="273"/>
      <c r="K15" s="273"/>
      <c r="L15" s="273"/>
      <c r="M15" s="273"/>
      <c r="N15" s="273"/>
      <c r="W15" s="462"/>
      <c r="X15" s="462"/>
      <c r="Y15" s="462"/>
      <c r="Z15" s="462"/>
      <c r="AA15" s="462"/>
      <c r="AB15" s="462"/>
      <c r="AC15" s="462"/>
      <c r="AD15" s="462"/>
    </row>
    <row r="16" spans="1:30">
      <c r="A16" s="385" t="s">
        <v>3028</v>
      </c>
      <c r="B16" s="377" t="s">
        <v>3021</v>
      </c>
      <c r="C16" s="386"/>
      <c r="D16" s="112"/>
      <c r="E16" s="257">
        <f>$C16*E14</f>
        <v>0</v>
      </c>
      <c r="F16" s="253"/>
      <c r="H16" s="127" t="s">
        <v>3029</v>
      </c>
      <c r="I16" s="273"/>
      <c r="J16" s="273"/>
      <c r="K16" s="273"/>
      <c r="L16" s="273"/>
      <c r="M16" s="273"/>
      <c r="N16" s="273"/>
      <c r="W16" s="462"/>
      <c r="X16" s="462"/>
      <c r="Y16" s="462"/>
      <c r="Z16" s="462"/>
      <c r="AA16" s="462"/>
      <c r="AB16" s="462"/>
      <c r="AC16" s="462"/>
      <c r="AD16" s="462"/>
    </row>
    <row r="17" spans="1:30">
      <c r="A17" s="385" t="s">
        <v>3030</v>
      </c>
      <c r="B17" s="377" t="s">
        <v>3021</v>
      </c>
      <c r="C17" s="386"/>
      <c r="D17" s="112"/>
      <c r="E17" s="258">
        <f>$C17*E14</f>
        <v>0</v>
      </c>
      <c r="F17" s="253"/>
      <c r="H17" s="127" t="s">
        <v>3031</v>
      </c>
      <c r="I17" s="273"/>
      <c r="J17" s="273"/>
      <c r="K17" s="273"/>
      <c r="L17" s="273"/>
      <c r="M17" s="273"/>
      <c r="N17" s="273"/>
      <c r="W17" s="462"/>
      <c r="X17" s="462"/>
      <c r="Y17" s="462"/>
      <c r="Z17" s="462"/>
      <c r="AA17" s="462"/>
      <c r="AB17" s="462"/>
      <c r="AC17" s="462"/>
      <c r="AD17" s="462"/>
    </row>
    <row r="18" spans="1:30">
      <c r="A18" s="380" t="s">
        <v>3032</v>
      </c>
      <c r="B18" s="387"/>
      <c r="C18" s="123"/>
      <c r="D18" s="112"/>
      <c r="E18" s="255">
        <f>SUM(E14:E17)</f>
        <v>0</v>
      </c>
      <c r="F18" s="388">
        <f>IF(E18=0,0,E18/E$47)</f>
        <v>0</v>
      </c>
      <c r="H18" s="127" t="s">
        <v>3033</v>
      </c>
      <c r="I18" s="273"/>
      <c r="J18" s="273"/>
      <c r="K18" s="273"/>
      <c r="L18" s="273"/>
      <c r="M18" s="273"/>
      <c r="N18" s="273"/>
      <c r="W18" s="462"/>
      <c r="X18" s="462"/>
      <c r="Y18" s="462"/>
      <c r="Z18" s="462"/>
      <c r="AA18" s="462"/>
      <c r="AB18" s="462"/>
      <c r="AC18" s="462"/>
      <c r="AD18" s="462"/>
    </row>
    <row r="19" spans="1:30">
      <c r="A19" s="122"/>
      <c r="B19" s="383"/>
      <c r="C19" s="384"/>
      <c r="D19" s="112"/>
      <c r="E19" s="256"/>
      <c r="F19" s="253"/>
      <c r="H19" s="2"/>
      <c r="I19" s="2"/>
      <c r="J19" s="2"/>
      <c r="K19" s="2"/>
      <c r="L19" s="2"/>
      <c r="M19" s="2"/>
      <c r="N19" s="2"/>
      <c r="W19" s="462"/>
      <c r="X19" s="462"/>
      <c r="Y19" s="462"/>
      <c r="Z19" s="462"/>
      <c r="AA19" s="462"/>
      <c r="AB19" s="462"/>
      <c r="AC19" s="462"/>
      <c r="AD19" s="462"/>
    </row>
    <row r="20" spans="1:30" ht="15">
      <c r="A20" s="389" t="s">
        <v>3034</v>
      </c>
      <c r="B20" s="390"/>
      <c r="C20" s="384"/>
      <c r="D20" s="125"/>
      <c r="E20" s="259">
        <f>E18*0.96</f>
        <v>0</v>
      </c>
      <c r="F20" s="260"/>
      <c r="H20" s="200" t="s">
        <v>3017</v>
      </c>
      <c r="I20" s="566" t="s">
        <v>3035</v>
      </c>
      <c r="J20" s="567"/>
      <c r="K20" s="567"/>
      <c r="L20" s="567"/>
      <c r="M20" s="567"/>
      <c r="N20" s="568"/>
      <c r="W20" s="462"/>
      <c r="X20" s="462"/>
      <c r="Y20" s="462"/>
      <c r="Z20" s="462"/>
      <c r="AA20" s="462"/>
      <c r="AB20" s="462"/>
      <c r="AC20" s="462"/>
      <c r="AD20" s="462"/>
    </row>
    <row r="21" spans="1:30" ht="15" customHeight="1">
      <c r="A21" s="385" t="s">
        <v>3036</v>
      </c>
      <c r="B21" s="390"/>
      <c r="C21" s="391" t="s">
        <v>3037</v>
      </c>
      <c r="D21" s="112"/>
      <c r="E21" s="257" t="e">
        <f>E20*'5-Premies en opslagen'!$C24</f>
        <v>#DIV/0!</v>
      </c>
      <c r="F21" s="253"/>
      <c r="H21" s="127"/>
      <c r="I21" s="272">
        <v>1</v>
      </c>
      <c r="J21" s="272">
        <v>2</v>
      </c>
      <c r="K21" s="272">
        <v>3</v>
      </c>
      <c r="L21" s="272">
        <v>4</v>
      </c>
      <c r="M21" s="272">
        <v>5</v>
      </c>
      <c r="N21" s="272">
        <v>6</v>
      </c>
      <c r="O21" s="268"/>
      <c r="W21" s="462"/>
      <c r="X21" s="462"/>
      <c r="Y21" s="462"/>
      <c r="Z21" s="462"/>
      <c r="AA21" s="462"/>
      <c r="AB21" s="462"/>
      <c r="AC21" s="462"/>
      <c r="AD21" s="462"/>
    </row>
    <row r="22" spans="1:30">
      <c r="A22" s="380" t="s">
        <v>3038</v>
      </c>
      <c r="B22" s="393"/>
      <c r="C22" s="123"/>
      <c r="D22" s="112"/>
      <c r="E22" s="255" t="e">
        <f>E21+E18</f>
        <v>#DIV/0!</v>
      </c>
      <c r="F22" s="388" t="e">
        <f>IF(E22=0,0,E22/E$47)</f>
        <v>#DIV/0!</v>
      </c>
      <c r="G22" s="126"/>
      <c r="H22" s="127" t="s">
        <v>3022</v>
      </c>
      <c r="I22" s="471"/>
      <c r="J22" s="471"/>
      <c r="K22" s="471"/>
      <c r="L22" s="471"/>
      <c r="M22" s="471"/>
      <c r="N22" s="471"/>
      <c r="O22" s="242"/>
      <c r="W22" s="462"/>
      <c r="X22" s="462"/>
      <c r="Y22" s="462"/>
      <c r="Z22" s="462"/>
      <c r="AA22" s="462"/>
      <c r="AB22" s="462"/>
      <c r="AC22" s="462"/>
      <c r="AD22" s="462"/>
    </row>
    <row r="23" spans="1:30" s="14" customFormat="1">
      <c r="A23" s="122"/>
      <c r="B23" s="387"/>
      <c r="C23" s="123"/>
      <c r="D23" s="112"/>
      <c r="E23" s="251"/>
      <c r="F23" s="253"/>
      <c r="G23" s="58"/>
      <c r="H23" s="127" t="s">
        <v>3024</v>
      </c>
      <c r="I23" s="472"/>
      <c r="J23" s="472"/>
      <c r="K23" s="472"/>
      <c r="L23" s="471"/>
      <c r="M23" s="471"/>
      <c r="N23" s="471"/>
      <c r="O23" s="242"/>
      <c r="P23" s="58"/>
      <c r="Q23" s="58"/>
      <c r="R23" s="58"/>
      <c r="S23" s="58"/>
      <c r="T23" s="58"/>
      <c r="U23" s="58"/>
      <c r="V23" s="2"/>
      <c r="W23" s="462"/>
      <c r="X23" s="462"/>
      <c r="Y23" s="462"/>
      <c r="Z23" s="462"/>
      <c r="AA23" s="462"/>
      <c r="AB23" s="462"/>
      <c r="AC23" s="462"/>
      <c r="AD23" s="462"/>
    </row>
    <row r="24" spans="1:30" ht="14.25" customHeight="1">
      <c r="A24" s="385" t="s">
        <v>3039</v>
      </c>
      <c r="B24" s="390"/>
      <c r="C24" s="391" t="s">
        <v>3037</v>
      </c>
      <c r="D24" s="112"/>
      <c r="E24" s="257" t="e">
        <f>E22*'5-Premies en opslagen'!$B53</f>
        <v>#DIV/0!</v>
      </c>
      <c r="F24" s="253"/>
      <c r="H24" s="127" t="s">
        <v>3026</v>
      </c>
      <c r="I24" s="476"/>
      <c r="J24" s="472"/>
      <c r="K24" s="472"/>
      <c r="L24" s="471"/>
      <c r="M24" s="471"/>
      <c r="N24" s="471"/>
      <c r="O24" s="242"/>
      <c r="W24" s="462"/>
      <c r="X24" s="462"/>
      <c r="Y24" s="462"/>
      <c r="Z24" s="462"/>
      <c r="AA24" s="462"/>
      <c r="AB24" s="462"/>
      <c r="AC24" s="462"/>
      <c r="AD24" s="462"/>
    </row>
    <row r="25" spans="1:30" ht="12.75" customHeight="1">
      <c r="A25" s="380" t="s">
        <v>3040</v>
      </c>
      <c r="B25" s="387"/>
      <c r="C25" s="123"/>
      <c r="D25" s="112"/>
      <c r="E25" s="255" t="e">
        <f>SUM(E22:E24)</f>
        <v>#DIV/0!</v>
      </c>
      <c r="F25" s="388" t="e">
        <f>IF(E25=0,0,E25/E$47)</f>
        <v>#DIV/0!</v>
      </c>
      <c r="H25" s="127" t="s">
        <v>3027</v>
      </c>
      <c r="I25" s="476"/>
      <c r="J25" s="472"/>
      <c r="K25" s="472"/>
      <c r="L25" s="471"/>
      <c r="M25" s="471"/>
      <c r="N25" s="471"/>
      <c r="O25" s="242"/>
      <c r="W25" s="462"/>
      <c r="X25" s="462"/>
      <c r="Y25" s="462"/>
      <c r="Z25" s="462"/>
      <c r="AA25" s="462"/>
      <c r="AB25" s="462"/>
      <c r="AC25" s="462"/>
      <c r="AD25" s="462"/>
    </row>
    <row r="26" spans="1:30" ht="12.75" customHeight="1">
      <c r="A26" s="122"/>
      <c r="B26" s="387"/>
      <c r="C26" s="123"/>
      <c r="D26" s="112"/>
      <c r="E26" s="251"/>
      <c r="F26" s="253"/>
      <c r="H26" s="127" t="s">
        <v>3029</v>
      </c>
      <c r="I26" s="476"/>
      <c r="J26" s="472"/>
      <c r="K26" s="472"/>
      <c r="L26" s="471"/>
      <c r="M26" s="471"/>
      <c r="N26" s="471"/>
      <c r="O26" s="242"/>
    </row>
    <row r="27" spans="1:30">
      <c r="A27" s="122" t="s">
        <v>3041</v>
      </c>
      <c r="B27" s="394"/>
      <c r="C27" s="379" t="s">
        <v>3042</v>
      </c>
      <c r="D27" s="112"/>
      <c r="E27" s="254"/>
      <c r="F27" s="253">
        <v>0</v>
      </c>
      <c r="H27" s="127" t="s">
        <v>3031</v>
      </c>
      <c r="I27" s="476"/>
      <c r="J27" s="472"/>
      <c r="K27" s="472"/>
      <c r="L27" s="471"/>
      <c r="M27" s="471"/>
      <c r="N27" s="471"/>
      <c r="O27" s="242"/>
    </row>
    <row r="28" spans="1:30">
      <c r="A28" s="122" t="s">
        <v>3043</v>
      </c>
      <c r="B28" s="395"/>
      <c r="C28" s="379" t="s">
        <v>3042</v>
      </c>
      <c r="D28" s="112"/>
      <c r="E28" s="254"/>
      <c r="F28" s="253">
        <v>0</v>
      </c>
      <c r="H28" s="127" t="s">
        <v>3033</v>
      </c>
      <c r="I28" s="476"/>
      <c r="J28" s="472"/>
      <c r="K28" s="472"/>
      <c r="L28" s="471"/>
      <c r="M28" s="471"/>
      <c r="N28" s="471"/>
      <c r="O28" s="242"/>
    </row>
    <row r="29" spans="1:30">
      <c r="A29" s="122" t="s">
        <v>3044</v>
      </c>
      <c r="B29" s="387"/>
      <c r="C29" s="123" t="s">
        <v>3019</v>
      </c>
      <c r="D29" s="112"/>
      <c r="E29" s="254"/>
      <c r="F29" s="253"/>
      <c r="H29" s="128" t="s">
        <v>3045</v>
      </c>
      <c r="I29" s="396">
        <f>SUM(I22:I28)</f>
        <v>0</v>
      </c>
      <c r="J29" s="396">
        <f t="shared" ref="J29:N29" si="0">SUM(J22:J28)</f>
        <v>0</v>
      </c>
      <c r="K29" s="396">
        <f>SUM(K22:K28)</f>
        <v>0</v>
      </c>
      <c r="L29" s="396">
        <f t="shared" si="0"/>
        <v>0</v>
      </c>
      <c r="M29" s="396">
        <f t="shared" si="0"/>
        <v>0</v>
      </c>
      <c r="N29" s="396">
        <f t="shared" si="0"/>
        <v>0</v>
      </c>
      <c r="O29" s="397">
        <f>SUM(I29:N29)</f>
        <v>0</v>
      </c>
    </row>
    <row r="30" spans="1:30">
      <c r="A30" s="385" t="s">
        <v>3046</v>
      </c>
      <c r="B30" s="377"/>
      <c r="C30" s="379" t="s">
        <v>3042</v>
      </c>
      <c r="D30" s="112"/>
      <c r="E30" s="254"/>
      <c r="F30" s="253"/>
    </row>
    <row r="31" spans="1:30">
      <c r="A31" s="398"/>
      <c r="B31" s="399"/>
      <c r="C31" s="400" t="s">
        <v>3019</v>
      </c>
      <c r="D31" s="112"/>
      <c r="E31" s="254"/>
      <c r="F31" s="253"/>
      <c r="H31" s="79"/>
      <c r="I31" s="479"/>
      <c r="J31" s="479"/>
      <c r="K31" s="479"/>
      <c r="L31" s="479"/>
      <c r="M31" s="479"/>
      <c r="N31" s="479"/>
      <c r="O31" s="479"/>
    </row>
    <row r="32" spans="1:30" ht="15">
      <c r="A32" s="380" t="s">
        <v>3047</v>
      </c>
      <c r="B32" s="387"/>
      <c r="C32" s="123"/>
      <c r="D32" s="112"/>
      <c r="E32" s="255" t="e">
        <f>SUM(E25:E31)</f>
        <v>#DIV/0!</v>
      </c>
      <c r="F32" s="388" t="e">
        <f>IF(E32=0,0,E32/E$47)</f>
        <v>#DIV/0!</v>
      </c>
      <c r="H32" s="200" t="s">
        <v>3017</v>
      </c>
      <c r="I32" s="566" t="s">
        <v>3048</v>
      </c>
      <c r="J32" s="567"/>
      <c r="K32" s="567"/>
      <c r="L32" s="567"/>
      <c r="M32" s="567"/>
      <c r="N32" s="568"/>
    </row>
    <row r="33" spans="1:15" ht="12.75" customHeight="1">
      <c r="A33" s="122"/>
      <c r="B33" s="387"/>
      <c r="C33" s="123"/>
      <c r="D33" s="112"/>
      <c r="E33" s="251"/>
      <c r="F33" s="253"/>
      <c r="H33" s="127"/>
      <c r="I33" s="121">
        <v>1</v>
      </c>
      <c r="J33" s="121">
        <v>2</v>
      </c>
      <c r="K33" s="121">
        <v>3</v>
      </c>
      <c r="L33" s="121">
        <v>4</v>
      </c>
      <c r="M33" s="121">
        <v>5</v>
      </c>
      <c r="N33" s="121">
        <v>6</v>
      </c>
    </row>
    <row r="34" spans="1:15" ht="12.75" customHeight="1">
      <c r="A34" s="122" t="s">
        <v>3049</v>
      </c>
      <c r="B34" s="387"/>
      <c r="C34" s="401"/>
      <c r="D34" s="112"/>
      <c r="E34" s="254"/>
      <c r="F34" s="261" t="e">
        <f t="shared" ref="F34:F41" si="1">E34/$E$47</f>
        <v>#DIV/0!</v>
      </c>
      <c r="H34" s="127" t="s">
        <v>3022</v>
      </c>
      <c r="I34" s="270">
        <f t="shared" ref="I34:N40" si="2">I22*I12</f>
        <v>0</v>
      </c>
      <c r="J34" s="270">
        <f t="shared" si="2"/>
        <v>0</v>
      </c>
      <c r="K34" s="270">
        <f t="shared" si="2"/>
        <v>0</v>
      </c>
      <c r="L34" s="270">
        <f t="shared" si="2"/>
        <v>0</v>
      </c>
      <c r="M34" s="270">
        <f t="shared" si="2"/>
        <v>0</v>
      </c>
      <c r="N34" s="469">
        <f>N22*N12</f>
        <v>0</v>
      </c>
    </row>
    <row r="35" spans="1:15" ht="12.75" customHeight="1">
      <c r="A35" s="122" t="s">
        <v>3050</v>
      </c>
      <c r="B35" s="387"/>
      <c r="C35" s="401"/>
      <c r="D35" s="112"/>
      <c r="E35" s="254"/>
      <c r="F35" s="261" t="e">
        <f t="shared" si="1"/>
        <v>#DIV/0!</v>
      </c>
      <c r="H35" s="127" t="s">
        <v>3024</v>
      </c>
      <c r="I35" s="270">
        <f t="shared" si="2"/>
        <v>0</v>
      </c>
      <c r="J35" s="270">
        <f t="shared" si="2"/>
        <v>0</v>
      </c>
      <c r="K35" s="270">
        <f t="shared" si="2"/>
        <v>0</v>
      </c>
      <c r="L35" s="270">
        <f t="shared" si="2"/>
        <v>0</v>
      </c>
      <c r="M35" s="270">
        <f t="shared" si="2"/>
        <v>0</v>
      </c>
      <c r="N35" s="469">
        <f t="shared" si="2"/>
        <v>0</v>
      </c>
    </row>
    <row r="36" spans="1:15" ht="12.75" customHeight="1">
      <c r="A36" s="122" t="s">
        <v>3051</v>
      </c>
      <c r="B36" s="387"/>
      <c r="C36" s="401"/>
      <c r="D36" s="112"/>
      <c r="E36" s="254"/>
      <c r="F36" s="261" t="e">
        <f t="shared" si="1"/>
        <v>#DIV/0!</v>
      </c>
      <c r="H36" s="127" t="s">
        <v>3026</v>
      </c>
      <c r="I36" s="270">
        <f>I24*I14</f>
        <v>0</v>
      </c>
      <c r="J36" s="270">
        <f t="shared" si="2"/>
        <v>0</v>
      </c>
      <c r="K36" s="270">
        <f t="shared" si="2"/>
        <v>0</v>
      </c>
      <c r="L36" s="270">
        <f t="shared" si="2"/>
        <v>0</v>
      </c>
      <c r="M36" s="270">
        <f t="shared" si="2"/>
        <v>0</v>
      </c>
      <c r="N36" s="469">
        <f t="shared" si="2"/>
        <v>0</v>
      </c>
    </row>
    <row r="37" spans="1:15" ht="12.75" customHeight="1">
      <c r="A37" s="122" t="s">
        <v>3052</v>
      </c>
      <c r="B37" s="387"/>
      <c r="C37" s="402"/>
      <c r="D37" s="112"/>
      <c r="E37" s="254"/>
      <c r="F37" s="261" t="e">
        <f t="shared" si="1"/>
        <v>#DIV/0!</v>
      </c>
      <c r="H37" s="127" t="s">
        <v>3027</v>
      </c>
      <c r="I37" s="270">
        <f t="shared" si="2"/>
        <v>0</v>
      </c>
      <c r="J37" s="270">
        <f t="shared" si="2"/>
        <v>0</v>
      </c>
      <c r="K37" s="270">
        <f t="shared" si="2"/>
        <v>0</v>
      </c>
      <c r="L37" s="270">
        <f t="shared" si="2"/>
        <v>0</v>
      </c>
      <c r="M37" s="270">
        <f t="shared" si="2"/>
        <v>0</v>
      </c>
      <c r="N37" s="469">
        <f t="shared" si="2"/>
        <v>0</v>
      </c>
      <c r="O37" s="126"/>
    </row>
    <row r="38" spans="1:15" ht="14.25" customHeight="1">
      <c r="A38" s="122" t="s">
        <v>3053</v>
      </c>
      <c r="B38" s="387"/>
      <c r="C38" s="401"/>
      <c r="D38" s="112"/>
      <c r="E38" s="254"/>
      <c r="F38" s="261" t="e">
        <f t="shared" si="1"/>
        <v>#DIV/0!</v>
      </c>
      <c r="H38" s="127" t="s">
        <v>3029</v>
      </c>
      <c r="I38" s="270">
        <f t="shared" si="2"/>
        <v>0</v>
      </c>
      <c r="J38" s="270">
        <f t="shared" si="2"/>
        <v>0</v>
      </c>
      <c r="K38" s="270">
        <f t="shared" si="2"/>
        <v>0</v>
      </c>
      <c r="L38" s="270">
        <f t="shared" si="2"/>
        <v>0</v>
      </c>
      <c r="M38" s="270">
        <f t="shared" si="2"/>
        <v>0</v>
      </c>
      <c r="N38" s="469">
        <f t="shared" si="2"/>
        <v>0</v>
      </c>
      <c r="O38" s="126"/>
    </row>
    <row r="39" spans="1:15">
      <c r="A39" s="122" t="s">
        <v>3054</v>
      </c>
      <c r="B39" s="387"/>
      <c r="C39" s="402"/>
      <c r="D39" s="112"/>
      <c r="E39" s="254"/>
      <c r="F39" s="261" t="e">
        <f t="shared" si="1"/>
        <v>#DIV/0!</v>
      </c>
      <c r="H39" s="127" t="s">
        <v>3031</v>
      </c>
      <c r="I39" s="270">
        <f t="shared" si="2"/>
        <v>0</v>
      </c>
      <c r="J39" s="270">
        <f t="shared" si="2"/>
        <v>0</v>
      </c>
      <c r="K39" s="270">
        <f t="shared" si="2"/>
        <v>0</v>
      </c>
      <c r="L39" s="270">
        <f t="shared" si="2"/>
        <v>0</v>
      </c>
      <c r="M39" s="270">
        <f t="shared" si="2"/>
        <v>0</v>
      </c>
      <c r="N39" s="469">
        <f t="shared" si="2"/>
        <v>0</v>
      </c>
      <c r="O39" s="126"/>
    </row>
    <row r="40" spans="1:15">
      <c r="A40" s="122" t="s">
        <v>3055</v>
      </c>
      <c r="B40" s="387"/>
      <c r="C40" s="379" t="s">
        <v>3042</v>
      </c>
      <c r="D40" s="112"/>
      <c r="E40" s="254"/>
      <c r="F40" s="261" t="e">
        <f t="shared" si="1"/>
        <v>#DIV/0!</v>
      </c>
      <c r="H40" s="127" t="s">
        <v>3033</v>
      </c>
      <c r="I40" s="270">
        <f>I28*I18</f>
        <v>0</v>
      </c>
      <c r="J40" s="270">
        <f t="shared" si="2"/>
        <v>0</v>
      </c>
      <c r="K40" s="270">
        <f>K28*K18</f>
        <v>0</v>
      </c>
      <c r="L40" s="270">
        <f t="shared" si="2"/>
        <v>0</v>
      </c>
      <c r="M40" s="270">
        <f t="shared" si="2"/>
        <v>0</v>
      </c>
      <c r="N40" s="469">
        <f t="shared" si="2"/>
        <v>0</v>
      </c>
      <c r="O40" s="126"/>
    </row>
    <row r="41" spans="1:15">
      <c r="A41" s="122" t="s">
        <v>3056</v>
      </c>
      <c r="B41" s="387"/>
      <c r="C41" s="379"/>
      <c r="D41" s="112"/>
      <c r="E41" s="254"/>
      <c r="F41" s="261" t="e">
        <f t="shared" si="1"/>
        <v>#DIV/0!</v>
      </c>
      <c r="H41" s="128" t="s">
        <v>3045</v>
      </c>
      <c r="I41" s="271">
        <f t="shared" ref="I41:N41" si="3">SUM(I34:I40)</f>
        <v>0</v>
      </c>
      <c r="J41" s="271">
        <f t="shared" si="3"/>
        <v>0</v>
      </c>
      <c r="K41" s="271">
        <f t="shared" si="3"/>
        <v>0</v>
      </c>
      <c r="L41" s="271">
        <f t="shared" si="3"/>
        <v>0</v>
      </c>
      <c r="M41" s="271">
        <f t="shared" si="3"/>
        <v>0</v>
      </c>
      <c r="N41" s="271">
        <f t="shared" si="3"/>
        <v>0</v>
      </c>
      <c r="O41" s="126"/>
    </row>
    <row r="42" spans="1:15">
      <c r="A42" s="398"/>
      <c r="B42" s="399"/>
      <c r="C42" s="403"/>
      <c r="D42" s="112"/>
      <c r="E42" s="254"/>
      <c r="F42" s="253"/>
      <c r="H42" s="126"/>
      <c r="I42" s="126"/>
      <c r="J42" s="126"/>
      <c r="K42" s="126"/>
      <c r="L42" s="126"/>
      <c r="M42" s="126"/>
      <c r="N42" s="126"/>
      <c r="O42" s="126"/>
    </row>
    <row r="43" spans="1:15">
      <c r="A43" s="380" t="s">
        <v>3057</v>
      </c>
      <c r="B43" s="387"/>
      <c r="C43" s="123"/>
      <c r="D43" s="112"/>
      <c r="E43" s="255" t="e">
        <f>SUM(E32:E42)</f>
        <v>#DIV/0!</v>
      </c>
      <c r="F43" s="388" t="e">
        <f>IF(E43=0,0,E43/E$47)</f>
        <v>#DIV/0!</v>
      </c>
      <c r="H43" s="126"/>
      <c r="I43" s="126"/>
      <c r="J43" s="126"/>
      <c r="K43" s="126"/>
      <c r="L43" s="126"/>
      <c r="M43" s="126"/>
      <c r="N43" s="126"/>
      <c r="O43" s="126"/>
    </row>
    <row r="44" spans="1:15" ht="45">
      <c r="A44" s="122"/>
      <c r="B44" s="387"/>
      <c r="C44" s="123"/>
      <c r="D44" s="112"/>
      <c r="E44" s="251"/>
      <c r="F44" s="262"/>
      <c r="G44" s="478"/>
      <c r="H44" s="569" t="s">
        <v>3058</v>
      </c>
      <c r="I44" s="570"/>
      <c r="J44" s="571"/>
      <c r="K44" s="201" t="s">
        <v>3016</v>
      </c>
      <c r="L44" s="126"/>
      <c r="M44" s="126"/>
      <c r="N44" s="126"/>
      <c r="O44" s="126"/>
    </row>
    <row r="45" spans="1:15">
      <c r="A45" s="122" t="s">
        <v>3059</v>
      </c>
      <c r="B45" s="387"/>
      <c r="C45" s="402"/>
      <c r="D45" s="112"/>
      <c r="E45" s="254"/>
      <c r="F45" s="388">
        <f>(IF(E45=0,0,E45/E$47))</f>
        <v>0</v>
      </c>
      <c r="H45" s="127"/>
      <c r="I45" s="374" t="s">
        <v>3019</v>
      </c>
      <c r="J45" s="375" t="s">
        <v>3019</v>
      </c>
      <c r="K45" s="251"/>
      <c r="L45" s="126"/>
      <c r="M45" s="126"/>
      <c r="N45" s="126"/>
    </row>
    <row r="46" spans="1:15">
      <c r="A46" s="122"/>
      <c r="B46" s="404"/>
      <c r="C46" s="123"/>
      <c r="D46" s="112"/>
      <c r="E46" s="251"/>
      <c r="F46" s="253"/>
      <c r="H46" s="130" t="s">
        <v>3025</v>
      </c>
      <c r="I46" s="131"/>
      <c r="J46" s="132"/>
      <c r="K46" s="255">
        <f>E14</f>
        <v>0</v>
      </c>
      <c r="L46" s="126"/>
      <c r="M46" s="126"/>
      <c r="N46" s="126"/>
    </row>
    <row r="47" spans="1:15">
      <c r="A47" s="380" t="s">
        <v>3060</v>
      </c>
      <c r="B47" s="405"/>
      <c r="C47" s="406"/>
      <c r="D47" s="112"/>
      <c r="E47" s="263" t="e">
        <f>SUM(E43:E46)</f>
        <v>#DIV/0!</v>
      </c>
      <c r="F47" s="264" t="e">
        <f>SUM(F43:F46)</f>
        <v>#DIV/0!</v>
      </c>
      <c r="H47" s="133" t="s">
        <v>3028</v>
      </c>
      <c r="I47" s="134"/>
      <c r="J47" s="135"/>
      <c r="K47" s="257">
        <f>E16</f>
        <v>0</v>
      </c>
      <c r="L47" s="126"/>
      <c r="M47" s="126"/>
      <c r="N47" s="126"/>
    </row>
    <row r="48" spans="1:15">
      <c r="B48" s="129"/>
      <c r="C48" s="407"/>
      <c r="D48" s="112"/>
      <c r="E48" s="242"/>
      <c r="F48" s="265"/>
      <c r="H48" s="385" t="s">
        <v>3030</v>
      </c>
      <c r="I48" s="134"/>
      <c r="J48" s="135"/>
      <c r="K48" s="258">
        <f>E17</f>
        <v>0</v>
      </c>
      <c r="L48" s="126"/>
      <c r="M48" s="126"/>
      <c r="N48" s="126"/>
    </row>
    <row r="49" spans="1:26">
      <c r="A49" s="408" t="s">
        <v>3061</v>
      </c>
      <c r="B49" s="409"/>
      <c r="C49" s="410"/>
      <c r="D49" s="126"/>
      <c r="E49" s="266" t="e">
        <f>(E$25*1.3)+($E$47-$E$25)</f>
        <v>#DIV/0!</v>
      </c>
      <c r="F49" s="267"/>
      <c r="H49" s="385" t="s">
        <v>3036</v>
      </c>
      <c r="I49" s="134"/>
      <c r="J49" s="135"/>
      <c r="K49" s="257" t="e">
        <f>E21</f>
        <v>#DIV/0!</v>
      </c>
      <c r="L49" s="126"/>
      <c r="M49" s="126"/>
      <c r="N49" s="126"/>
      <c r="O49" s="126"/>
    </row>
    <row r="50" spans="1:26">
      <c r="A50" s="126"/>
      <c r="B50" s="136"/>
      <c r="C50" s="137"/>
      <c r="D50" s="126"/>
      <c r="E50" s="268"/>
      <c r="F50" s="268"/>
      <c r="H50" s="385" t="s">
        <v>3039</v>
      </c>
      <c r="I50" s="390"/>
      <c r="J50" s="391"/>
      <c r="K50" s="257" t="e">
        <f>E24</f>
        <v>#DIV/0!</v>
      </c>
      <c r="L50" s="126"/>
      <c r="M50" s="126"/>
      <c r="N50" s="126"/>
      <c r="O50" s="126"/>
    </row>
    <row r="51" spans="1:26">
      <c r="A51" s="408" t="s">
        <v>3062</v>
      </c>
      <c r="B51" s="409"/>
      <c r="C51" s="410"/>
      <c r="D51" s="126"/>
      <c r="E51" s="266" t="e">
        <f>(E$25*1.5)+($E$47-$E$25)</f>
        <v>#DIV/0!</v>
      </c>
      <c r="F51" s="267"/>
      <c r="G51" s="126"/>
      <c r="H51" s="122" t="s">
        <v>3041</v>
      </c>
      <c r="I51" s="394"/>
      <c r="J51" s="379"/>
      <c r="K51" s="252">
        <f>E27</f>
        <v>0</v>
      </c>
      <c r="L51" s="126"/>
      <c r="M51" s="126"/>
      <c r="N51" s="126"/>
      <c r="O51" s="126"/>
    </row>
    <row r="52" spans="1:26" s="14" customFormat="1">
      <c r="A52" s="126"/>
      <c r="B52" s="136"/>
      <c r="C52" s="137"/>
      <c r="D52" s="126"/>
      <c r="E52" s="268"/>
      <c r="F52" s="268"/>
      <c r="G52" s="126"/>
      <c r="H52" s="122" t="s">
        <v>3043</v>
      </c>
      <c r="I52" s="395"/>
      <c r="J52" s="379"/>
      <c r="K52" s="252">
        <f>E28</f>
        <v>0</v>
      </c>
      <c r="L52" s="126"/>
      <c r="M52" s="58"/>
      <c r="N52" s="126"/>
      <c r="O52" s="126"/>
      <c r="P52" s="58"/>
      <c r="Q52" s="58"/>
      <c r="R52" s="58"/>
      <c r="S52" s="58"/>
      <c r="T52" s="58"/>
      <c r="U52" s="58"/>
      <c r="V52" s="2"/>
      <c r="W52" s="2"/>
      <c r="X52" s="2"/>
      <c r="Y52" s="2"/>
      <c r="Z52" s="2"/>
    </row>
    <row r="53" spans="1:26" s="14" customFormat="1">
      <c r="A53" s="408" t="s">
        <v>3063</v>
      </c>
      <c r="B53" s="409"/>
      <c r="C53" s="410"/>
      <c r="D53" s="126"/>
      <c r="E53" s="266" t="e">
        <f>(E$25*2.5)+($E$47-$E$25)</f>
        <v>#DIV/0!</v>
      </c>
      <c r="F53" s="268"/>
      <c r="G53" s="126"/>
      <c r="H53" s="122" t="s">
        <v>3044</v>
      </c>
      <c r="I53" s="387"/>
      <c r="J53" s="123" t="s">
        <v>3019</v>
      </c>
      <c r="K53" s="252">
        <f>E29</f>
        <v>0</v>
      </c>
      <c r="L53" s="126"/>
      <c r="M53" s="58"/>
      <c r="N53" s="126"/>
      <c r="O53" s="126"/>
      <c r="P53" s="126"/>
      <c r="Q53" s="126"/>
      <c r="R53" s="126"/>
      <c r="S53" s="126"/>
      <c r="T53" s="126"/>
      <c r="U53" s="126"/>
    </row>
    <row r="54" spans="1:26" s="14" customFormat="1">
      <c r="A54" s="126"/>
      <c r="B54" s="136"/>
      <c r="C54" s="138"/>
      <c r="D54" s="126"/>
      <c r="E54" s="126"/>
      <c r="F54" s="139"/>
      <c r="G54" s="126"/>
      <c r="H54" s="122" t="s">
        <v>3049</v>
      </c>
      <c r="I54" s="387"/>
      <c r="J54" s="401"/>
      <c r="K54" s="252">
        <f t="shared" ref="K54:K61" si="4">E34</f>
        <v>0</v>
      </c>
      <c r="L54" s="126"/>
      <c r="M54" s="58"/>
      <c r="N54" s="126"/>
      <c r="O54" s="126"/>
      <c r="P54" s="126"/>
      <c r="Q54" s="126"/>
      <c r="R54" s="126"/>
      <c r="S54" s="126"/>
      <c r="T54" s="126"/>
      <c r="U54" s="126"/>
    </row>
    <row r="55" spans="1:26" s="14" customFormat="1">
      <c r="A55" s="126"/>
      <c r="B55" s="136"/>
      <c r="C55" s="138"/>
      <c r="D55" s="126"/>
      <c r="E55" s="126"/>
      <c r="F55" s="139"/>
      <c r="G55" s="126"/>
      <c r="H55" s="122" t="s">
        <v>3050</v>
      </c>
      <c r="I55" s="387"/>
      <c r="J55" s="401"/>
      <c r="K55" s="252">
        <f t="shared" si="4"/>
        <v>0</v>
      </c>
      <c r="L55" s="126"/>
      <c r="M55" s="58"/>
      <c r="N55" s="126"/>
      <c r="O55" s="126"/>
      <c r="P55" s="126"/>
      <c r="Q55" s="126"/>
      <c r="R55" s="126"/>
      <c r="S55" s="126"/>
      <c r="T55" s="126"/>
      <c r="U55" s="126"/>
    </row>
    <row r="56" spans="1:26" s="14" customFormat="1">
      <c r="A56" s="126"/>
      <c r="B56" s="126"/>
      <c r="C56" s="140"/>
      <c r="D56" s="126"/>
      <c r="E56" s="126"/>
      <c r="F56" s="139"/>
      <c r="G56" s="126"/>
      <c r="H56" s="122" t="s">
        <v>3051</v>
      </c>
      <c r="I56" s="387"/>
      <c r="J56" s="401"/>
      <c r="K56" s="252">
        <f t="shared" si="4"/>
        <v>0</v>
      </c>
      <c r="L56" s="126"/>
      <c r="M56" s="58"/>
      <c r="N56" s="126"/>
      <c r="O56" s="126"/>
      <c r="P56" s="126"/>
      <c r="Q56" s="126"/>
      <c r="R56" s="126"/>
      <c r="S56" s="126"/>
      <c r="T56" s="126"/>
      <c r="U56" s="126"/>
    </row>
    <row r="57" spans="1:26" s="14" customFormat="1">
      <c r="A57" s="126"/>
      <c r="B57" s="126"/>
      <c r="C57" s="140"/>
      <c r="D57" s="126"/>
      <c r="E57" s="126"/>
      <c r="F57" s="139"/>
      <c r="G57" s="126"/>
      <c r="H57" s="122" t="s">
        <v>3052</v>
      </c>
      <c r="I57" s="387"/>
      <c r="J57" s="402"/>
      <c r="K57" s="252">
        <f t="shared" si="4"/>
        <v>0</v>
      </c>
      <c r="L57" s="126"/>
      <c r="M57" s="58"/>
      <c r="N57" s="126"/>
      <c r="O57" s="126"/>
      <c r="P57" s="126"/>
      <c r="Q57" s="126"/>
      <c r="R57" s="126"/>
      <c r="S57" s="126"/>
      <c r="T57" s="126"/>
      <c r="U57" s="126"/>
    </row>
    <row r="58" spans="1:26" s="14" customFormat="1">
      <c r="A58" s="58"/>
      <c r="B58" s="126"/>
      <c r="C58" s="140"/>
      <c r="D58" s="126"/>
      <c r="E58" s="126"/>
      <c r="F58" s="139"/>
      <c r="G58" s="126"/>
      <c r="H58" s="122" t="s">
        <v>3053</v>
      </c>
      <c r="I58" s="387"/>
      <c r="J58" s="401"/>
      <c r="K58" s="252">
        <f t="shared" si="4"/>
        <v>0</v>
      </c>
      <c r="L58" s="126"/>
      <c r="M58" s="58"/>
      <c r="N58" s="126"/>
      <c r="O58" s="126"/>
      <c r="P58" s="126"/>
      <c r="Q58" s="126"/>
      <c r="R58" s="126"/>
      <c r="S58" s="126"/>
      <c r="T58" s="126"/>
      <c r="U58" s="126"/>
    </row>
    <row r="59" spans="1:26" s="14" customFormat="1">
      <c r="A59" s="126"/>
      <c r="B59" s="126"/>
      <c r="C59" s="140"/>
      <c r="D59" s="140"/>
      <c r="E59" s="140"/>
      <c r="F59" s="140"/>
      <c r="G59" s="126"/>
      <c r="H59" s="122" t="s">
        <v>3054</v>
      </c>
      <c r="I59" s="387"/>
      <c r="J59" s="402"/>
      <c r="K59" s="252">
        <f t="shared" si="4"/>
        <v>0</v>
      </c>
      <c r="L59" s="126"/>
      <c r="M59" s="58"/>
      <c r="N59" s="58"/>
      <c r="O59" s="126"/>
      <c r="P59" s="126"/>
      <c r="Q59" s="126"/>
      <c r="R59" s="126"/>
      <c r="S59" s="126"/>
      <c r="T59" s="126"/>
      <c r="U59" s="126"/>
    </row>
    <row r="60" spans="1:26" s="14" customFormat="1">
      <c r="A60" s="126"/>
      <c r="B60" s="126"/>
      <c r="C60" s="140"/>
      <c r="D60" s="126"/>
      <c r="E60" s="126"/>
      <c r="F60" s="139"/>
      <c r="G60" s="126"/>
      <c r="H60" s="122" t="s">
        <v>3055</v>
      </c>
      <c r="I60" s="387"/>
      <c r="J60" s="379"/>
      <c r="K60" s="252">
        <f t="shared" si="4"/>
        <v>0</v>
      </c>
      <c r="L60" s="126"/>
      <c r="M60" s="58"/>
      <c r="N60" s="58"/>
      <c r="O60" s="126"/>
      <c r="P60" s="126"/>
      <c r="Q60" s="126"/>
      <c r="R60" s="126"/>
      <c r="S60" s="126"/>
      <c r="T60" s="126"/>
      <c r="U60" s="126"/>
    </row>
    <row r="61" spans="1:26" s="14" customFormat="1">
      <c r="A61" s="126"/>
      <c r="B61" s="126"/>
      <c r="C61" s="140"/>
      <c r="D61" s="126"/>
      <c r="E61" s="126"/>
      <c r="F61" s="139"/>
      <c r="G61" s="126"/>
      <c r="H61" s="122" t="s">
        <v>3064</v>
      </c>
      <c r="I61" s="387"/>
      <c r="J61" s="379"/>
      <c r="K61" s="252">
        <f t="shared" si="4"/>
        <v>0</v>
      </c>
      <c r="L61" s="126"/>
      <c r="M61" s="58"/>
      <c r="N61" s="58"/>
      <c r="O61" s="126"/>
      <c r="P61" s="126"/>
      <c r="Q61" s="126"/>
      <c r="R61" s="126"/>
      <c r="S61" s="126"/>
      <c r="T61" s="126"/>
      <c r="U61" s="126"/>
    </row>
    <row r="62" spans="1:26" s="14" customFormat="1">
      <c r="A62" s="126"/>
      <c r="B62" s="126"/>
      <c r="C62" s="140"/>
      <c r="D62" s="126"/>
      <c r="E62" s="126"/>
      <c r="F62" s="139"/>
      <c r="G62" s="126"/>
      <c r="H62" s="122" t="s">
        <v>3059</v>
      </c>
      <c r="I62" s="387"/>
      <c r="J62" s="402"/>
      <c r="K62" s="252">
        <f>E45</f>
        <v>0</v>
      </c>
      <c r="L62" s="126"/>
      <c r="M62" s="58"/>
      <c r="N62" s="58"/>
      <c r="O62" s="126"/>
      <c r="P62" s="126"/>
      <c r="Q62" s="126"/>
      <c r="R62" s="126"/>
      <c r="S62" s="126"/>
      <c r="T62" s="126"/>
      <c r="U62" s="126"/>
    </row>
    <row r="63" spans="1:26" s="14" customFormat="1">
      <c r="A63" s="126"/>
      <c r="B63" s="126"/>
      <c r="C63" s="140"/>
      <c r="D63" s="126"/>
      <c r="E63" s="126"/>
      <c r="F63" s="139"/>
      <c r="G63" s="126"/>
      <c r="H63" s="122"/>
      <c r="I63" s="404"/>
      <c r="J63" s="123"/>
      <c r="K63" s="251"/>
      <c r="L63" s="126"/>
      <c r="M63" s="58"/>
      <c r="N63" s="58"/>
      <c r="O63" s="126"/>
      <c r="P63" s="126"/>
      <c r="Q63" s="126"/>
      <c r="R63" s="126"/>
      <c r="S63" s="126"/>
      <c r="T63" s="126"/>
      <c r="U63" s="126"/>
    </row>
    <row r="64" spans="1:26" s="14" customFormat="1">
      <c r="A64" s="126"/>
      <c r="B64" s="126"/>
      <c r="C64" s="140"/>
      <c r="D64" s="126"/>
      <c r="E64" s="126"/>
      <c r="F64" s="139"/>
      <c r="G64" s="126"/>
      <c r="H64" s="380" t="s">
        <v>3060</v>
      </c>
      <c r="I64" s="405"/>
      <c r="J64" s="406"/>
      <c r="K64" s="263" t="e">
        <f>SUM(K46:K63)</f>
        <v>#DIV/0!</v>
      </c>
      <c r="L64" s="126"/>
      <c r="M64" s="58"/>
      <c r="N64" s="58"/>
      <c r="O64" s="126"/>
      <c r="P64" s="126"/>
      <c r="Q64" s="126"/>
      <c r="R64" s="126"/>
      <c r="S64" s="126"/>
      <c r="T64" s="126"/>
      <c r="U64" s="126"/>
    </row>
    <row r="65" spans="1:22" s="14" customFormat="1">
      <c r="A65" s="126"/>
      <c r="B65" s="126"/>
      <c r="C65" s="140"/>
      <c r="D65" s="126"/>
      <c r="E65" s="58"/>
      <c r="F65" s="139"/>
      <c r="G65" s="126"/>
      <c r="H65" s="58"/>
      <c r="I65" s="129"/>
      <c r="J65" s="407"/>
      <c r="K65" s="242"/>
      <c r="L65" s="126"/>
      <c r="M65" s="58"/>
      <c r="N65" s="58"/>
      <c r="O65" s="126"/>
      <c r="P65" s="126"/>
      <c r="Q65" s="126"/>
      <c r="R65" s="126"/>
      <c r="S65" s="126"/>
      <c r="T65" s="126"/>
      <c r="U65" s="126"/>
    </row>
    <row r="66" spans="1:22" s="14" customFormat="1">
      <c r="A66" s="58"/>
      <c r="B66" s="58"/>
      <c r="C66" s="58"/>
      <c r="D66" s="58"/>
      <c r="E66" s="58"/>
      <c r="F66" s="58"/>
      <c r="G66" s="126"/>
      <c r="H66" s="408" t="s">
        <v>3061</v>
      </c>
      <c r="I66" s="409"/>
      <c r="J66" s="410"/>
      <c r="K66" s="266" t="e">
        <f>E49</f>
        <v>#DIV/0!</v>
      </c>
      <c r="L66" s="126"/>
      <c r="M66" s="58"/>
      <c r="N66" s="58"/>
      <c r="O66" s="58"/>
      <c r="P66" s="126"/>
      <c r="Q66" s="126"/>
      <c r="R66" s="126"/>
      <c r="S66" s="126"/>
      <c r="T66" s="126"/>
      <c r="U66" s="126"/>
    </row>
    <row r="67" spans="1:22" s="14" customFormat="1">
      <c r="A67" s="58"/>
      <c r="B67" s="58"/>
      <c r="C67" s="58"/>
      <c r="D67" s="58"/>
      <c r="E67" s="58"/>
      <c r="F67" s="58"/>
      <c r="G67" s="126"/>
      <c r="H67" s="126"/>
      <c r="I67" s="136"/>
      <c r="J67" s="137"/>
      <c r="K67" s="268"/>
      <c r="L67" s="126"/>
      <c r="M67" s="58"/>
      <c r="N67" s="58"/>
      <c r="O67" s="58"/>
      <c r="P67" s="58"/>
      <c r="Q67" s="126"/>
      <c r="R67" s="126"/>
      <c r="S67" s="126"/>
      <c r="T67" s="126"/>
      <c r="U67" s="126"/>
    </row>
    <row r="68" spans="1:22" s="14" customFormat="1">
      <c r="A68" s="58"/>
      <c r="B68" s="58"/>
      <c r="C68" s="58"/>
      <c r="D68" s="58"/>
      <c r="E68" s="58"/>
      <c r="F68" s="58"/>
      <c r="G68" s="58"/>
      <c r="H68" s="408" t="s">
        <v>3062</v>
      </c>
      <c r="I68" s="409"/>
      <c r="J68" s="410"/>
      <c r="K68" s="266" t="e">
        <f>E51</f>
        <v>#DIV/0!</v>
      </c>
      <c r="L68" s="126"/>
      <c r="M68" s="58"/>
      <c r="N68" s="58"/>
      <c r="O68" s="58"/>
      <c r="P68" s="58"/>
      <c r="Q68" s="58"/>
      <c r="R68" s="58"/>
      <c r="S68" s="58"/>
      <c r="T68" s="58"/>
      <c r="U68" s="58"/>
      <c r="V68" s="2"/>
    </row>
    <row r="69" spans="1:22">
      <c r="H69" s="126"/>
      <c r="I69" s="136"/>
      <c r="J69" s="137"/>
      <c r="K69" s="268"/>
      <c r="L69" s="126"/>
    </row>
    <row r="70" spans="1:22">
      <c r="H70" s="408" t="s">
        <v>3063</v>
      </c>
      <c r="I70" s="409"/>
      <c r="J70" s="410"/>
      <c r="K70" s="266" t="e">
        <f>E53</f>
        <v>#DIV/0!</v>
      </c>
      <c r="L70" s="126"/>
    </row>
    <row r="72" spans="1:22">
      <c r="L72" s="126"/>
    </row>
    <row r="73" spans="1:22">
      <c r="L73" s="126"/>
    </row>
    <row r="74" spans="1:22">
      <c r="L74" s="126"/>
    </row>
  </sheetData>
  <dataConsolidate/>
  <mergeCells count="8">
    <mergeCell ref="I32:N32"/>
    <mergeCell ref="H44:J44"/>
    <mergeCell ref="E10:F10"/>
    <mergeCell ref="H1:N2"/>
    <mergeCell ref="H3:N3"/>
    <mergeCell ref="H4:N5"/>
    <mergeCell ref="I10:N10"/>
    <mergeCell ref="I20:N20"/>
  </mergeCells>
  <phoneticPr fontId="9"/>
  <conditionalFormatting sqref="O29">
    <cfRule type="cellIs" dxfId="7" priority="1" operator="greaterThan">
      <formula>1</formula>
    </cfRule>
    <cfRule type="cellIs" dxfId="6" priority="2" operator="between">
      <formula>0.999999</formula>
      <formula>0</formula>
    </cfRule>
    <cfRule type="cellIs" dxfId="5"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76"/>
  <sheetViews>
    <sheetView showGridLines="0" zoomScale="89" zoomScaleNormal="89" zoomScalePageLayoutView="50" workbookViewId="0">
      <pane ySplit="9" topLeftCell="A10" activePane="bottomLeft" state="frozen"/>
      <selection activeCell="B1" sqref="B1"/>
      <selection pane="bottomLeft"/>
    </sheetView>
  </sheetViews>
  <sheetFormatPr defaultColWidth="11.44140625" defaultRowHeight="13.2"/>
  <cols>
    <col min="1" max="1" width="35.88671875" style="58" customWidth="1"/>
    <col min="2" max="2" width="21.44140625" style="58" customWidth="1"/>
    <col min="3" max="3" width="19.44140625" style="58" bestFit="1" customWidth="1"/>
    <col min="4" max="4" width="2" style="58" customWidth="1"/>
    <col min="5" max="5" width="14.44140625" style="58" customWidth="1"/>
    <col min="6" max="6" width="11.5546875" style="58" customWidth="1"/>
    <col min="7" max="7" width="6" style="58" customWidth="1"/>
    <col min="8" max="8" width="27.88671875" style="58" customWidth="1"/>
    <col min="9" max="15" width="11.44140625" style="58"/>
    <col min="16" max="16384" width="11.44140625" style="2"/>
  </cols>
  <sheetData>
    <row r="1" spans="1:15" ht="12.75" customHeight="1">
      <c r="A1" s="468" t="s">
        <v>4</v>
      </c>
      <c r="B1" s="85"/>
      <c r="C1" s="86"/>
      <c r="D1" s="86"/>
      <c r="E1" s="86"/>
      <c r="F1" s="86"/>
      <c r="H1" s="574"/>
      <c r="I1" s="574"/>
      <c r="J1" s="574"/>
      <c r="K1" s="574"/>
      <c r="L1" s="574"/>
      <c r="M1" s="574"/>
      <c r="N1" s="574"/>
    </row>
    <row r="2" spans="1:15">
      <c r="A2" s="86"/>
      <c r="B2" s="102"/>
      <c r="C2" s="103"/>
      <c r="D2" s="102"/>
      <c r="E2" s="104"/>
      <c r="F2" s="105"/>
      <c r="H2" s="574"/>
      <c r="I2" s="574"/>
      <c r="J2" s="574"/>
      <c r="K2" s="574"/>
      <c r="L2" s="574"/>
      <c r="M2" s="574"/>
      <c r="N2" s="574"/>
    </row>
    <row r="3" spans="1:15" ht="14.25" customHeight="1">
      <c r="A3" s="40" t="str">
        <f>'2-Kosten per locatie'!A3</f>
        <v>Naam opdrachtgever</v>
      </c>
      <c r="B3" s="106" t="str">
        <f>'2-Kosten per locatie'!B3</f>
        <v>Rijn IJssel</v>
      </c>
      <c r="C3" s="107"/>
      <c r="D3" s="102"/>
      <c r="E3" s="108"/>
      <c r="F3" s="109"/>
      <c r="H3" s="574"/>
      <c r="I3" s="574"/>
      <c r="J3" s="574"/>
      <c r="K3" s="574"/>
      <c r="L3" s="574"/>
      <c r="M3" s="574"/>
      <c r="N3" s="574"/>
    </row>
    <row r="4" spans="1:15" ht="15.75" customHeight="1">
      <c r="A4" s="40" t="str">
        <f>'2-Kosten per locatie'!A4</f>
        <v>Calculatie onderdeel</v>
      </c>
      <c r="B4" s="110" t="str">
        <f ca="1">MID(CELL("bestandsnaam",$C$9),SEARCH("]",CELL("bestandsnaam",$C$9),1)+1,256)</f>
        <v>7-Opbouw uurtarief toezicht</v>
      </c>
      <c r="C4" s="111"/>
      <c r="D4" s="112"/>
      <c r="H4" s="574"/>
      <c r="I4" s="574"/>
      <c r="J4" s="574"/>
      <c r="K4" s="574"/>
      <c r="L4" s="574"/>
      <c r="M4" s="574"/>
      <c r="N4" s="574"/>
    </row>
    <row r="5" spans="1:15" ht="15.6">
      <c r="A5" s="40" t="str">
        <f>'2-Kosten per locatie'!A5</f>
        <v>Gebouw/plaats</v>
      </c>
      <c r="B5" s="106" t="str">
        <f>'2-Kosten per locatie'!B5</f>
        <v>Divers</v>
      </c>
      <c r="C5" s="111"/>
      <c r="D5" s="112"/>
      <c r="H5" s="574"/>
      <c r="I5" s="574"/>
      <c r="J5" s="574"/>
      <c r="K5" s="574"/>
      <c r="L5" s="574"/>
      <c r="M5" s="574"/>
      <c r="N5" s="574"/>
    </row>
    <row r="6" spans="1:15" ht="15.6">
      <c r="A6" s="40" t="str">
        <f>'2-Kosten per locatie'!A6</f>
        <v>Referentie nummer</v>
      </c>
      <c r="B6" s="106" t="str">
        <f>'2-Kosten per locatie'!B6</f>
        <v>RIJSDVGB2026</v>
      </c>
      <c r="C6" s="111"/>
      <c r="D6" s="112"/>
      <c r="H6" s="113"/>
      <c r="I6" s="113"/>
      <c r="J6" s="113"/>
      <c r="K6" s="113"/>
      <c r="L6" s="113"/>
      <c r="M6" s="113"/>
      <c r="N6" s="113"/>
    </row>
    <row r="7" spans="1:15" ht="15.6">
      <c r="A7" s="40" t="str">
        <f>'2-Kosten per locatie'!A7</f>
        <v>Naam dienstverlener</v>
      </c>
      <c r="B7" s="106">
        <f>'2-Kosten per locatie'!B7</f>
        <v>0</v>
      </c>
      <c r="C7" s="111"/>
      <c r="D7" s="112"/>
      <c r="H7" s="113"/>
      <c r="I7" s="113"/>
      <c r="J7" s="113"/>
      <c r="K7" s="113"/>
      <c r="L7" s="113"/>
      <c r="M7" s="113"/>
      <c r="N7" s="113"/>
    </row>
    <row r="8" spans="1:15" ht="15.6">
      <c r="A8" s="40" t="str">
        <f>'2-Kosten per locatie'!A8</f>
        <v>Prijspeil</v>
      </c>
      <c r="B8" s="517">
        <f>'2-Kosten per locatie'!B8</f>
        <v>46388</v>
      </c>
      <c r="C8" s="111"/>
      <c r="D8" s="112"/>
      <c r="J8" s="113"/>
      <c r="K8" s="113"/>
      <c r="L8" s="113"/>
      <c r="M8" s="113"/>
      <c r="N8" s="113"/>
      <c r="O8" s="114"/>
    </row>
    <row r="9" spans="1:15" ht="15.6">
      <c r="A9" s="115"/>
      <c r="B9" s="116"/>
      <c r="C9" s="117"/>
      <c r="D9" s="112"/>
      <c r="E9" s="118"/>
      <c r="F9" s="119"/>
    </row>
    <row r="10" spans="1:15" s="22" customFormat="1" ht="30.75" customHeight="1">
      <c r="A10" s="411" t="s">
        <v>3065</v>
      </c>
      <c r="B10" s="372"/>
      <c r="C10" s="373"/>
      <c r="D10" s="198"/>
      <c r="E10" s="572" t="s">
        <v>3066</v>
      </c>
      <c r="F10" s="573"/>
      <c r="G10" s="114"/>
      <c r="H10" s="200" t="s">
        <v>3017</v>
      </c>
      <c r="I10" s="575" t="s">
        <v>3018</v>
      </c>
      <c r="J10" s="576"/>
      <c r="K10" s="576"/>
      <c r="L10" s="576"/>
      <c r="M10" s="576"/>
      <c r="N10" s="576"/>
      <c r="O10" s="114"/>
    </row>
    <row r="11" spans="1:15" ht="14.4" customHeight="1">
      <c r="A11" s="127"/>
      <c r="B11" s="374" t="s">
        <v>3019</v>
      </c>
      <c r="C11" s="375" t="s">
        <v>3019</v>
      </c>
      <c r="D11" s="112"/>
      <c r="E11" s="120"/>
      <c r="F11" s="412"/>
      <c r="H11" s="127"/>
      <c r="I11" s="272">
        <v>1</v>
      </c>
      <c r="J11" s="272">
        <v>2</v>
      </c>
      <c r="K11" s="272">
        <v>3</v>
      </c>
      <c r="L11" s="272">
        <v>4</v>
      </c>
      <c r="M11" s="272">
        <v>5</v>
      </c>
      <c r="N11" s="272">
        <v>6</v>
      </c>
    </row>
    <row r="12" spans="1:15" ht="12.75" customHeight="1">
      <c r="A12" s="127" t="s">
        <v>3020</v>
      </c>
      <c r="B12" s="377" t="s">
        <v>3021</v>
      </c>
      <c r="C12" s="378"/>
      <c r="D12" s="112"/>
      <c r="E12" s="252">
        <f>SUM(I31:N31)</f>
        <v>0</v>
      </c>
      <c r="F12" s="253"/>
      <c r="H12" s="127" t="s">
        <v>3027</v>
      </c>
      <c r="I12" s="273"/>
      <c r="J12" s="273"/>
      <c r="K12" s="273"/>
      <c r="L12" s="273"/>
      <c r="M12" s="273"/>
      <c r="N12" s="273"/>
    </row>
    <row r="13" spans="1:15">
      <c r="A13" s="127" t="s">
        <v>3023</v>
      </c>
      <c r="B13" s="377" t="s">
        <v>3021</v>
      </c>
      <c r="C13" s="379"/>
      <c r="D13" s="112"/>
      <c r="E13" s="254"/>
      <c r="F13" s="253"/>
      <c r="H13" s="127" t="s">
        <v>3029</v>
      </c>
      <c r="I13" s="273"/>
      <c r="J13" s="273"/>
      <c r="K13" s="273"/>
      <c r="L13" s="273"/>
      <c r="M13" s="273"/>
      <c r="N13" s="273"/>
    </row>
    <row r="14" spans="1:15">
      <c r="A14" s="380" t="s">
        <v>3025</v>
      </c>
      <c r="B14" s="381"/>
      <c r="C14" s="382"/>
      <c r="D14" s="124"/>
      <c r="E14" s="255">
        <f>SUM(E12:E13)</f>
        <v>0</v>
      </c>
      <c r="F14" s="253"/>
      <c r="H14" s="127" t="s">
        <v>3031</v>
      </c>
      <c r="I14" s="273"/>
      <c r="J14" s="273"/>
      <c r="K14" s="273"/>
      <c r="L14" s="273"/>
      <c r="M14" s="273"/>
      <c r="N14" s="273"/>
    </row>
    <row r="15" spans="1:15">
      <c r="A15" s="122"/>
      <c r="B15" s="383"/>
      <c r="C15" s="384"/>
      <c r="D15" s="112"/>
      <c r="E15" s="256"/>
      <c r="F15" s="253"/>
      <c r="H15" s="127" t="s">
        <v>3033</v>
      </c>
      <c r="I15" s="273"/>
      <c r="J15" s="273"/>
      <c r="K15" s="273"/>
      <c r="L15" s="273"/>
      <c r="M15" s="273"/>
      <c r="N15" s="273"/>
    </row>
    <row r="16" spans="1:15">
      <c r="A16" s="385" t="s">
        <v>3028</v>
      </c>
      <c r="B16" s="377" t="s">
        <v>3021</v>
      </c>
      <c r="C16" s="386"/>
      <c r="D16" s="112"/>
      <c r="E16" s="257">
        <f>$C16*E14</f>
        <v>0</v>
      </c>
      <c r="F16" s="253"/>
    </row>
    <row r="17" spans="1:15" ht="14.4" customHeight="1">
      <c r="A17" s="385" t="s">
        <v>3030</v>
      </c>
      <c r="B17" s="377" t="s">
        <v>3021</v>
      </c>
      <c r="C17" s="386"/>
      <c r="D17" s="112"/>
      <c r="E17" s="258">
        <f>$C17*E14</f>
        <v>0</v>
      </c>
      <c r="F17" s="253"/>
      <c r="H17" s="200" t="s">
        <v>3017</v>
      </c>
      <c r="I17" s="566" t="s">
        <v>3035</v>
      </c>
      <c r="J17" s="567"/>
      <c r="K17" s="567"/>
      <c r="L17" s="567"/>
      <c r="M17" s="567"/>
      <c r="N17" s="568"/>
    </row>
    <row r="18" spans="1:15" ht="13.35" customHeight="1">
      <c r="A18" s="380" t="s">
        <v>3032</v>
      </c>
      <c r="B18" s="387"/>
      <c r="C18" s="123"/>
      <c r="D18" s="112"/>
      <c r="E18" s="255">
        <f>SUM(E14:E17)</f>
        <v>0</v>
      </c>
      <c r="F18" s="388">
        <f>IF(E18=0,0,E18/E$46)</f>
        <v>0</v>
      </c>
      <c r="H18" s="127"/>
      <c r="I18" s="272">
        <v>1</v>
      </c>
      <c r="J18" s="272">
        <v>2</v>
      </c>
      <c r="K18" s="272">
        <v>3</v>
      </c>
      <c r="L18" s="272">
        <v>4</v>
      </c>
      <c r="M18" s="272">
        <v>5</v>
      </c>
      <c r="N18" s="272">
        <v>6</v>
      </c>
      <c r="O18" s="242"/>
    </row>
    <row r="19" spans="1:15">
      <c r="A19" s="122"/>
      <c r="B19" s="383"/>
      <c r="C19" s="384"/>
      <c r="D19" s="112"/>
      <c r="E19" s="256"/>
      <c r="F19" s="253"/>
      <c r="H19" s="127" t="s">
        <v>3027</v>
      </c>
      <c r="I19" s="392"/>
      <c r="J19" s="392"/>
      <c r="K19" s="392"/>
      <c r="L19" s="392"/>
      <c r="M19" s="392"/>
      <c r="N19" s="392"/>
      <c r="O19" s="242"/>
    </row>
    <row r="20" spans="1:15">
      <c r="A20" s="389" t="s">
        <v>3034</v>
      </c>
      <c r="B20" s="390"/>
      <c r="C20" s="384"/>
      <c r="D20" s="125"/>
      <c r="E20" s="259">
        <f>E18*0.96</f>
        <v>0</v>
      </c>
      <c r="F20" s="260"/>
      <c r="H20" s="127" t="s">
        <v>3029</v>
      </c>
      <c r="I20" s="392"/>
      <c r="J20" s="392"/>
      <c r="K20" s="392"/>
      <c r="L20" s="392"/>
      <c r="M20" s="392"/>
      <c r="N20" s="392"/>
      <c r="O20" s="268"/>
    </row>
    <row r="21" spans="1:15">
      <c r="A21" s="385" t="s">
        <v>3036</v>
      </c>
      <c r="B21" s="390"/>
      <c r="C21" s="391" t="s">
        <v>3037</v>
      </c>
      <c r="D21" s="112"/>
      <c r="E21" s="257" t="e">
        <f>E20*'5-Premies en opslagen'!$C24</f>
        <v>#DIV/0!</v>
      </c>
      <c r="F21" s="253"/>
      <c r="G21" s="126"/>
      <c r="H21" s="127" t="s">
        <v>3031</v>
      </c>
      <c r="I21" s="392"/>
      <c r="J21" s="392"/>
      <c r="K21" s="392"/>
      <c r="L21" s="392"/>
      <c r="M21" s="392"/>
      <c r="N21" s="392"/>
      <c r="O21" s="242"/>
    </row>
    <row r="22" spans="1:15" s="14" customFormat="1">
      <c r="A22" s="380" t="s">
        <v>3038</v>
      </c>
      <c r="B22" s="393"/>
      <c r="C22" s="123"/>
      <c r="D22" s="112"/>
      <c r="E22" s="255" t="e">
        <f>E21+E18</f>
        <v>#DIV/0!</v>
      </c>
      <c r="F22" s="388" t="e">
        <f>IF(E22=0,0,E22/E$46)</f>
        <v>#DIV/0!</v>
      </c>
      <c r="G22" s="58"/>
      <c r="H22" s="127" t="s">
        <v>3033</v>
      </c>
      <c r="I22" s="392"/>
      <c r="J22" s="392"/>
      <c r="K22" s="392"/>
      <c r="L22" s="392"/>
      <c r="M22" s="392"/>
      <c r="N22" s="392"/>
      <c r="O22" s="242"/>
    </row>
    <row r="23" spans="1:15" ht="14.25" customHeight="1">
      <c r="A23" s="122"/>
      <c r="B23" s="387"/>
      <c r="C23" s="123"/>
      <c r="D23" s="112"/>
      <c r="E23" s="251"/>
      <c r="F23" s="253"/>
      <c r="H23" s="128" t="s">
        <v>3045</v>
      </c>
      <c r="I23" s="396">
        <f t="shared" ref="I23:N23" si="0">SUM(I19:I22)</f>
        <v>0</v>
      </c>
      <c r="J23" s="396">
        <f t="shared" si="0"/>
        <v>0</v>
      </c>
      <c r="K23" s="396">
        <f>SUM(K19:K22)</f>
        <v>0</v>
      </c>
      <c r="L23" s="396">
        <f t="shared" si="0"/>
        <v>0</v>
      </c>
      <c r="M23" s="396">
        <f>SUM(M19:M22)</f>
        <v>0</v>
      </c>
      <c r="N23" s="396">
        <f t="shared" si="0"/>
        <v>0</v>
      </c>
      <c r="O23" s="397">
        <f>SUM(I23:N23)</f>
        <v>0</v>
      </c>
    </row>
    <row r="24" spans="1:15" ht="12.75" customHeight="1">
      <c r="A24" s="385" t="s">
        <v>3039</v>
      </c>
      <c r="B24" s="390"/>
      <c r="C24" s="391" t="s">
        <v>3037</v>
      </c>
      <c r="D24" s="112"/>
      <c r="E24" s="257" t="e">
        <f>E22*'5-Premies en opslagen'!$B53</f>
        <v>#DIV/0!</v>
      </c>
      <c r="F24" s="253"/>
    </row>
    <row r="25" spans="1:15" ht="12.75" customHeight="1">
      <c r="A25" s="380" t="s">
        <v>3040</v>
      </c>
      <c r="B25" s="387"/>
      <c r="C25" s="123"/>
      <c r="D25" s="112"/>
      <c r="E25" s="255" t="e">
        <f>SUM(E22:E24)</f>
        <v>#DIV/0!</v>
      </c>
      <c r="F25" s="388" t="e">
        <f>IF(E25=0,0,E25/E$46)</f>
        <v>#DIV/0!</v>
      </c>
      <c r="H25" s="200" t="s">
        <v>3017</v>
      </c>
      <c r="I25" s="575" t="s">
        <v>3048</v>
      </c>
      <c r="J25" s="576"/>
      <c r="K25" s="576"/>
      <c r="L25" s="576"/>
      <c r="M25" s="576"/>
      <c r="N25" s="576"/>
    </row>
    <row r="26" spans="1:15">
      <c r="A26" s="122"/>
      <c r="B26" s="387"/>
      <c r="C26" s="123"/>
      <c r="D26" s="112"/>
      <c r="E26" s="251"/>
      <c r="F26" s="253"/>
      <c r="H26" s="274"/>
      <c r="I26" s="272">
        <v>1</v>
      </c>
      <c r="J26" s="272">
        <v>2</v>
      </c>
      <c r="K26" s="272">
        <v>3</v>
      </c>
      <c r="L26" s="272">
        <v>4</v>
      </c>
      <c r="M26" s="272">
        <v>5</v>
      </c>
      <c r="N26" s="272">
        <v>6</v>
      </c>
    </row>
    <row r="27" spans="1:15" ht="13.35" customHeight="1">
      <c r="A27" s="122" t="s">
        <v>3041</v>
      </c>
      <c r="B27" s="394"/>
      <c r="C27" s="379" t="s">
        <v>3042</v>
      </c>
      <c r="D27" s="112"/>
      <c r="E27" s="254"/>
      <c r="F27" s="253">
        <v>0</v>
      </c>
      <c r="H27" s="127" t="s">
        <v>3027</v>
      </c>
      <c r="I27" s="470">
        <f t="shared" ref="I27:N30" si="1">I19*I12</f>
        <v>0</v>
      </c>
      <c r="J27" s="470">
        <f t="shared" si="1"/>
        <v>0</v>
      </c>
      <c r="K27" s="470">
        <f t="shared" si="1"/>
        <v>0</v>
      </c>
      <c r="L27" s="470">
        <f t="shared" si="1"/>
        <v>0</v>
      </c>
      <c r="M27" s="470">
        <f t="shared" si="1"/>
        <v>0</v>
      </c>
      <c r="N27" s="470">
        <f t="shared" si="1"/>
        <v>0</v>
      </c>
    </row>
    <row r="28" spans="1:15">
      <c r="A28" s="122" t="s">
        <v>3043</v>
      </c>
      <c r="B28" s="395"/>
      <c r="C28" s="379" t="s">
        <v>3042</v>
      </c>
      <c r="D28" s="112"/>
      <c r="E28" s="254"/>
      <c r="F28" s="253">
        <v>0</v>
      </c>
      <c r="H28" s="127" t="s">
        <v>3029</v>
      </c>
      <c r="I28" s="470">
        <f t="shared" si="1"/>
        <v>0</v>
      </c>
      <c r="J28" s="470">
        <f t="shared" si="1"/>
        <v>0</v>
      </c>
      <c r="K28" s="470">
        <f t="shared" si="1"/>
        <v>0</v>
      </c>
      <c r="L28" s="470">
        <f t="shared" si="1"/>
        <v>0</v>
      </c>
      <c r="M28" s="470">
        <f t="shared" si="1"/>
        <v>0</v>
      </c>
      <c r="N28" s="470">
        <f t="shared" si="1"/>
        <v>0</v>
      </c>
    </row>
    <row r="29" spans="1:15">
      <c r="A29" s="122" t="s">
        <v>3067</v>
      </c>
      <c r="B29" s="387"/>
      <c r="C29" s="123"/>
      <c r="D29" s="112"/>
      <c r="E29" s="254"/>
      <c r="F29" s="253"/>
      <c r="H29" s="127" t="s">
        <v>3031</v>
      </c>
      <c r="I29" s="470">
        <f t="shared" si="1"/>
        <v>0</v>
      </c>
      <c r="J29" s="470">
        <f t="shared" si="1"/>
        <v>0</v>
      </c>
      <c r="K29" s="470">
        <f t="shared" si="1"/>
        <v>0</v>
      </c>
      <c r="L29" s="470">
        <f t="shared" si="1"/>
        <v>0</v>
      </c>
      <c r="M29" s="470">
        <f t="shared" si="1"/>
        <v>0</v>
      </c>
      <c r="N29" s="470">
        <f t="shared" si="1"/>
        <v>0</v>
      </c>
    </row>
    <row r="30" spans="1:15">
      <c r="A30" s="398"/>
      <c r="B30" s="399"/>
      <c r="C30" s="400" t="s">
        <v>3019</v>
      </c>
      <c r="D30" s="112"/>
      <c r="E30" s="254"/>
      <c r="F30" s="253"/>
      <c r="H30" s="127" t="s">
        <v>3033</v>
      </c>
      <c r="I30" s="470">
        <f t="shared" si="1"/>
        <v>0</v>
      </c>
      <c r="J30" s="470">
        <f t="shared" si="1"/>
        <v>0</v>
      </c>
      <c r="K30" s="470">
        <f>K22*K15</f>
        <v>0</v>
      </c>
      <c r="L30" s="470">
        <f t="shared" si="1"/>
        <v>0</v>
      </c>
      <c r="M30" s="470">
        <f>M22*M15</f>
        <v>0</v>
      </c>
      <c r="N30" s="470">
        <f t="shared" si="1"/>
        <v>0</v>
      </c>
    </row>
    <row r="31" spans="1:15" ht="12.75" customHeight="1">
      <c r="A31" s="380" t="s">
        <v>3047</v>
      </c>
      <c r="B31" s="387"/>
      <c r="C31" s="123"/>
      <c r="D31" s="112"/>
      <c r="E31" s="255" t="e">
        <f>SUM(E25:E30)</f>
        <v>#DIV/0!</v>
      </c>
      <c r="F31" s="388" t="e">
        <f>IF(E31=0,0,E31/E$46)</f>
        <v>#DIV/0!</v>
      </c>
      <c r="H31" s="128" t="s">
        <v>3045</v>
      </c>
      <c r="I31" s="413">
        <f t="shared" ref="I31:N31" si="2">SUM(I27:I30)</f>
        <v>0</v>
      </c>
      <c r="J31" s="413">
        <f t="shared" si="2"/>
        <v>0</v>
      </c>
      <c r="K31" s="413">
        <f>SUM(K27:K30)</f>
        <v>0</v>
      </c>
      <c r="L31" s="413">
        <f t="shared" si="2"/>
        <v>0</v>
      </c>
      <c r="M31" s="413">
        <f>SUM(M27:M30)</f>
        <v>0</v>
      </c>
      <c r="N31" s="413">
        <f t="shared" si="2"/>
        <v>0</v>
      </c>
    </row>
    <row r="32" spans="1:15" ht="12.75" customHeight="1">
      <c r="A32" s="122"/>
      <c r="B32" s="387"/>
      <c r="C32" s="123"/>
      <c r="D32" s="112"/>
      <c r="E32" s="251"/>
      <c r="F32" s="253"/>
    </row>
    <row r="33" spans="1:15" ht="12.75" customHeight="1">
      <c r="A33" s="122" t="s">
        <v>3049</v>
      </c>
      <c r="B33" s="387"/>
      <c r="C33" s="401"/>
      <c r="D33" s="112"/>
      <c r="E33" s="254"/>
      <c r="F33" s="261" t="e">
        <f>E33/$E$46</f>
        <v>#DIV/0!</v>
      </c>
    </row>
    <row r="34" spans="1:15" ht="12.75" customHeight="1">
      <c r="A34" s="122" t="s">
        <v>3050</v>
      </c>
      <c r="B34" s="387"/>
      <c r="C34" s="401"/>
      <c r="D34" s="112"/>
      <c r="E34" s="254"/>
      <c r="F34" s="261" t="e">
        <f t="shared" ref="F34:F40" si="3">E34/$E$46</f>
        <v>#DIV/0!</v>
      </c>
    </row>
    <row r="35" spans="1:15" ht="12.75" customHeight="1">
      <c r="A35" s="122" t="s">
        <v>3051</v>
      </c>
      <c r="B35" s="387"/>
      <c r="C35" s="401"/>
      <c r="D35" s="112"/>
      <c r="E35" s="254"/>
      <c r="F35" s="261" t="e">
        <f t="shared" si="3"/>
        <v>#DIV/0!</v>
      </c>
    </row>
    <row r="36" spans="1:15" ht="14.25" customHeight="1">
      <c r="A36" s="122" t="s">
        <v>3052</v>
      </c>
      <c r="B36" s="387"/>
      <c r="C36" s="402"/>
      <c r="D36" s="112"/>
      <c r="E36" s="254"/>
      <c r="F36" s="261" t="e">
        <f t="shared" si="3"/>
        <v>#DIV/0!</v>
      </c>
    </row>
    <row r="37" spans="1:15">
      <c r="A37" s="122" t="s">
        <v>3053</v>
      </c>
      <c r="B37" s="387"/>
      <c r="C37" s="401"/>
      <c r="D37" s="112"/>
      <c r="E37" s="254"/>
      <c r="F37" s="261" t="e">
        <f t="shared" si="3"/>
        <v>#DIV/0!</v>
      </c>
    </row>
    <row r="38" spans="1:15">
      <c r="A38" s="122" t="s">
        <v>3054</v>
      </c>
      <c r="B38" s="387"/>
      <c r="C38" s="402"/>
      <c r="D38" s="112"/>
      <c r="E38" s="254"/>
      <c r="F38" s="261" t="e">
        <f t="shared" si="3"/>
        <v>#DIV/0!</v>
      </c>
    </row>
    <row r="39" spans="1:15">
      <c r="A39" s="122" t="s">
        <v>3055</v>
      </c>
      <c r="B39" s="387"/>
      <c r="C39" s="379" t="s">
        <v>3042</v>
      </c>
      <c r="D39" s="112"/>
      <c r="E39" s="254"/>
      <c r="F39" s="261" t="e">
        <f t="shared" si="3"/>
        <v>#DIV/0!</v>
      </c>
    </row>
    <row r="40" spans="1:15">
      <c r="A40" s="122" t="s">
        <v>3056</v>
      </c>
      <c r="B40" s="387"/>
      <c r="C40" s="379"/>
      <c r="D40" s="112"/>
      <c r="E40" s="254"/>
      <c r="F40" s="261" t="e">
        <f t="shared" si="3"/>
        <v>#DIV/0!</v>
      </c>
    </row>
    <row r="41" spans="1:15">
      <c r="A41" s="398"/>
      <c r="B41" s="399"/>
      <c r="C41" s="403"/>
      <c r="D41" s="112"/>
      <c r="E41" s="254"/>
      <c r="F41" s="253"/>
      <c r="H41" s="126"/>
      <c r="I41" s="126"/>
      <c r="J41" s="126"/>
      <c r="K41" s="126"/>
      <c r="L41" s="126"/>
      <c r="M41" s="126"/>
      <c r="N41" s="126"/>
      <c r="O41" s="126"/>
    </row>
    <row r="42" spans="1:15">
      <c r="A42" s="380" t="s">
        <v>3057</v>
      </c>
      <c r="B42" s="387"/>
      <c r="C42" s="123"/>
      <c r="D42" s="112"/>
      <c r="E42" s="255" t="e">
        <f>SUM(E31:E41)</f>
        <v>#DIV/0!</v>
      </c>
      <c r="F42" s="388" t="e">
        <f>IF(E42=0,0,E42/E$46)</f>
        <v>#DIV/0!</v>
      </c>
      <c r="H42" s="126"/>
      <c r="I42" s="126"/>
      <c r="J42" s="126"/>
      <c r="K42" s="126"/>
      <c r="L42" s="126"/>
      <c r="M42" s="126"/>
      <c r="N42" s="126"/>
      <c r="O42" s="126"/>
    </row>
    <row r="43" spans="1:15" ht="45">
      <c r="A43" s="122"/>
      <c r="B43" s="387"/>
      <c r="C43" s="123"/>
      <c r="D43" s="112"/>
      <c r="E43" s="251"/>
      <c r="F43" s="262"/>
      <c r="H43" s="411" t="s">
        <v>3058</v>
      </c>
      <c r="I43" s="372"/>
      <c r="J43" s="373"/>
      <c r="K43" s="201" t="s">
        <v>3016</v>
      </c>
      <c r="L43" s="126"/>
      <c r="M43" s="126"/>
      <c r="N43" s="126"/>
    </row>
    <row r="44" spans="1:15">
      <c r="A44" s="122" t="s">
        <v>3059</v>
      </c>
      <c r="B44" s="387"/>
      <c r="C44" s="402"/>
      <c r="D44" s="112"/>
      <c r="E44" s="254"/>
      <c r="F44" s="388">
        <f>(IF(E44=0,0,E44/E$46))</f>
        <v>0</v>
      </c>
      <c r="H44" s="127"/>
      <c r="I44" s="374" t="s">
        <v>3019</v>
      </c>
      <c r="J44" s="375" t="s">
        <v>3019</v>
      </c>
      <c r="K44" s="251"/>
      <c r="L44" s="126"/>
      <c r="M44" s="126"/>
      <c r="N44" s="126"/>
    </row>
    <row r="45" spans="1:15">
      <c r="A45" s="122"/>
      <c r="B45" s="404"/>
      <c r="C45" s="123"/>
      <c r="D45" s="112"/>
      <c r="E45" s="251"/>
      <c r="F45" s="253"/>
      <c r="H45" s="130" t="s">
        <v>3025</v>
      </c>
      <c r="I45" s="131"/>
      <c r="J45" s="132"/>
      <c r="K45" s="255">
        <f>E14</f>
        <v>0</v>
      </c>
      <c r="L45" s="126"/>
      <c r="M45" s="126"/>
      <c r="N45" s="126"/>
    </row>
    <row r="46" spans="1:15">
      <c r="A46" s="380" t="s">
        <v>3060</v>
      </c>
      <c r="B46" s="405"/>
      <c r="C46" s="406"/>
      <c r="D46" s="112"/>
      <c r="E46" s="263" t="e">
        <f>SUM(E42:E45)</f>
        <v>#DIV/0!</v>
      </c>
      <c r="F46" s="264" t="e">
        <f>SUM(F42:F45)</f>
        <v>#DIV/0!</v>
      </c>
      <c r="H46" s="133" t="s">
        <v>3028</v>
      </c>
      <c r="I46" s="134"/>
      <c r="J46" s="135"/>
      <c r="K46" s="257">
        <f>E16</f>
        <v>0</v>
      </c>
      <c r="L46" s="126"/>
      <c r="M46" s="126"/>
      <c r="N46" s="126"/>
    </row>
    <row r="47" spans="1:15">
      <c r="B47" s="129"/>
      <c r="C47" s="407"/>
      <c r="D47" s="112"/>
      <c r="E47" s="242"/>
      <c r="F47" s="265"/>
      <c r="H47" s="385" t="s">
        <v>3030</v>
      </c>
      <c r="I47" s="134"/>
      <c r="J47" s="135"/>
      <c r="K47" s="258">
        <f>E17</f>
        <v>0</v>
      </c>
      <c r="L47" s="126"/>
      <c r="M47" s="126"/>
      <c r="N47" s="126"/>
      <c r="O47" s="126"/>
    </row>
    <row r="48" spans="1:15">
      <c r="A48" s="408" t="s">
        <v>3061</v>
      </c>
      <c r="B48" s="409"/>
      <c r="C48" s="410"/>
      <c r="D48" s="126"/>
      <c r="E48" s="266" t="e">
        <f>(E$25*1.3)+($E$46-$E$25)</f>
        <v>#DIV/0!</v>
      </c>
      <c r="F48" s="267"/>
      <c r="H48" s="385" t="s">
        <v>3036</v>
      </c>
      <c r="I48" s="134"/>
      <c r="J48" s="135"/>
      <c r="K48" s="257" t="e">
        <f>E21</f>
        <v>#DIV/0!</v>
      </c>
      <c r="L48" s="126"/>
      <c r="M48" s="126"/>
      <c r="N48" s="126"/>
      <c r="O48" s="126"/>
    </row>
    <row r="49" spans="1:15">
      <c r="A49" s="126"/>
      <c r="B49" s="136"/>
      <c r="C49" s="137"/>
      <c r="D49" s="126"/>
      <c r="E49" s="268"/>
      <c r="F49" s="268"/>
      <c r="G49" s="126"/>
      <c r="H49" s="385" t="s">
        <v>3039</v>
      </c>
      <c r="I49" s="390"/>
      <c r="J49" s="391"/>
      <c r="K49" s="257" t="e">
        <f>E24</f>
        <v>#DIV/0!</v>
      </c>
      <c r="L49" s="126"/>
      <c r="M49" s="126"/>
      <c r="N49" s="126"/>
      <c r="O49" s="126"/>
    </row>
    <row r="50" spans="1:15" s="14" customFormat="1">
      <c r="A50" s="408" t="s">
        <v>3062</v>
      </c>
      <c r="B50" s="409"/>
      <c r="C50" s="410"/>
      <c r="D50" s="126"/>
      <c r="E50" s="266" t="e">
        <f>(E$25*1.5)+($E$46-$E$25)</f>
        <v>#DIV/0!</v>
      </c>
      <c r="F50" s="267"/>
      <c r="G50" s="126"/>
      <c r="H50" s="122" t="s">
        <v>3041</v>
      </c>
      <c r="I50" s="394"/>
      <c r="J50" s="379"/>
      <c r="K50" s="252">
        <f>E27</f>
        <v>0</v>
      </c>
      <c r="L50" s="126"/>
      <c r="M50" s="126"/>
      <c r="N50" s="126"/>
      <c r="O50" s="126"/>
    </row>
    <row r="51" spans="1:15" s="14" customFormat="1">
      <c r="A51" s="126"/>
      <c r="B51" s="136"/>
      <c r="C51" s="137"/>
      <c r="D51" s="126"/>
      <c r="E51" s="268"/>
      <c r="F51" s="268"/>
      <c r="G51" s="126"/>
      <c r="H51" s="122" t="s">
        <v>3043</v>
      </c>
      <c r="I51" s="395"/>
      <c r="J51" s="379"/>
      <c r="K51" s="252">
        <f t="shared" ref="K51:K52" si="4">E28</f>
        <v>0</v>
      </c>
      <c r="L51" s="126"/>
      <c r="M51" s="58"/>
      <c r="N51" s="126"/>
      <c r="O51" s="126"/>
    </row>
    <row r="52" spans="1:15" s="14" customFormat="1">
      <c r="A52" s="408" t="s">
        <v>3063</v>
      </c>
      <c r="B52" s="409"/>
      <c r="C52" s="410"/>
      <c r="D52" s="126"/>
      <c r="E52" s="266" t="e">
        <f>(E$25*2.5)+($E$46-$E$25)</f>
        <v>#DIV/0!</v>
      </c>
      <c r="F52" s="268"/>
      <c r="G52" s="126"/>
      <c r="H52" s="122" t="s">
        <v>3044</v>
      </c>
      <c r="I52" s="387"/>
      <c r="J52" s="123" t="s">
        <v>3019</v>
      </c>
      <c r="K52" s="252">
        <f t="shared" si="4"/>
        <v>0</v>
      </c>
      <c r="L52" s="126"/>
      <c r="M52" s="58"/>
      <c r="N52" s="126"/>
      <c r="O52" s="126"/>
    </row>
    <row r="53" spans="1:15" s="14" customFormat="1">
      <c r="A53" s="126"/>
      <c r="B53" s="136"/>
      <c r="C53" s="138"/>
      <c r="D53" s="126"/>
      <c r="E53" s="126"/>
      <c r="F53" s="139"/>
      <c r="G53" s="126"/>
      <c r="H53" s="122" t="s">
        <v>3049</v>
      </c>
      <c r="I53" s="387"/>
      <c r="J53" s="401"/>
      <c r="K53" s="252">
        <f>E33</f>
        <v>0</v>
      </c>
      <c r="L53" s="126"/>
      <c r="M53" s="58"/>
      <c r="N53" s="126"/>
      <c r="O53" s="126"/>
    </row>
    <row r="54" spans="1:15" s="14" customFormat="1">
      <c r="A54" s="126"/>
      <c r="B54" s="136"/>
      <c r="C54" s="138"/>
      <c r="D54" s="126"/>
      <c r="E54" s="126"/>
      <c r="F54" s="139"/>
      <c r="G54" s="126"/>
      <c r="H54" s="122" t="s">
        <v>3050</v>
      </c>
      <c r="I54" s="387"/>
      <c r="J54" s="401"/>
      <c r="K54" s="252">
        <f t="shared" ref="K54:K60" si="5">E34</f>
        <v>0</v>
      </c>
      <c r="L54" s="126"/>
      <c r="M54" s="58"/>
      <c r="N54" s="126"/>
      <c r="O54" s="126"/>
    </row>
    <row r="55" spans="1:15" s="14" customFormat="1">
      <c r="A55" s="126"/>
      <c r="B55" s="126"/>
      <c r="C55" s="140"/>
      <c r="D55" s="126"/>
      <c r="E55" s="126"/>
      <c r="F55" s="139"/>
      <c r="G55" s="126"/>
      <c r="H55" s="122" t="s">
        <v>3051</v>
      </c>
      <c r="I55" s="387"/>
      <c r="J55" s="401"/>
      <c r="K55" s="252">
        <f t="shared" si="5"/>
        <v>0</v>
      </c>
      <c r="L55" s="126"/>
      <c r="M55" s="58"/>
      <c r="N55" s="126"/>
      <c r="O55" s="126"/>
    </row>
    <row r="56" spans="1:15" s="14" customFormat="1">
      <c r="A56" s="126"/>
      <c r="B56" s="126"/>
      <c r="C56" s="140"/>
      <c r="D56" s="126"/>
      <c r="E56" s="126"/>
      <c r="F56" s="139"/>
      <c r="G56" s="126"/>
      <c r="H56" s="122" t="s">
        <v>3052</v>
      </c>
      <c r="I56" s="387"/>
      <c r="J56" s="402"/>
      <c r="K56" s="252">
        <f t="shared" si="5"/>
        <v>0</v>
      </c>
      <c r="L56" s="126"/>
      <c r="M56" s="58"/>
      <c r="N56" s="126"/>
      <c r="O56" s="126"/>
    </row>
    <row r="57" spans="1:15" s="14" customFormat="1">
      <c r="A57" s="58"/>
      <c r="B57" s="126"/>
      <c r="C57" s="140"/>
      <c r="D57" s="126"/>
      <c r="E57" s="126"/>
      <c r="F57" s="139"/>
      <c r="G57" s="126"/>
      <c r="H57" s="122" t="s">
        <v>3053</v>
      </c>
      <c r="I57" s="387"/>
      <c r="J57" s="401"/>
      <c r="K57" s="252">
        <f t="shared" si="5"/>
        <v>0</v>
      </c>
      <c r="L57" s="126"/>
      <c r="M57" s="58"/>
      <c r="N57" s="126"/>
      <c r="O57" s="126"/>
    </row>
    <row r="58" spans="1:15" s="14" customFormat="1">
      <c r="A58" s="126"/>
      <c r="B58" s="126"/>
      <c r="C58" s="140"/>
      <c r="D58" s="126"/>
      <c r="E58" s="126"/>
      <c r="F58" s="139"/>
      <c r="G58" s="126"/>
      <c r="H58" s="122" t="s">
        <v>3054</v>
      </c>
      <c r="I58" s="387"/>
      <c r="J58" s="402"/>
      <c r="K58" s="252">
        <f t="shared" si="5"/>
        <v>0</v>
      </c>
      <c r="L58" s="126"/>
      <c r="M58" s="58"/>
      <c r="N58" s="58"/>
      <c r="O58" s="126"/>
    </row>
    <row r="59" spans="1:15" s="14" customFormat="1">
      <c r="A59" s="126"/>
      <c r="B59" s="126"/>
      <c r="C59" s="140"/>
      <c r="D59" s="126"/>
      <c r="E59" s="126"/>
      <c r="F59" s="139"/>
      <c r="G59" s="126"/>
      <c r="H59" s="122" t="s">
        <v>3055</v>
      </c>
      <c r="I59" s="387"/>
      <c r="J59" s="379"/>
      <c r="K59" s="252">
        <f t="shared" si="5"/>
        <v>0</v>
      </c>
      <c r="L59" s="126"/>
      <c r="M59" s="58"/>
      <c r="N59" s="58"/>
      <c r="O59" s="126"/>
    </row>
    <row r="60" spans="1:15" s="14" customFormat="1">
      <c r="A60" s="126"/>
      <c r="B60" s="126"/>
      <c r="C60" s="140"/>
      <c r="D60" s="126"/>
      <c r="E60" s="126"/>
      <c r="F60" s="139"/>
      <c r="G60" s="126"/>
      <c r="H60" s="122" t="s">
        <v>3064</v>
      </c>
      <c r="I60" s="387"/>
      <c r="J60" s="379"/>
      <c r="K60" s="252">
        <f t="shared" si="5"/>
        <v>0</v>
      </c>
      <c r="L60" s="126"/>
      <c r="M60" s="58"/>
      <c r="N60" s="58"/>
      <c r="O60" s="126"/>
    </row>
    <row r="61" spans="1:15" s="14" customFormat="1">
      <c r="A61" s="126"/>
      <c r="B61" s="126"/>
      <c r="C61" s="140"/>
      <c r="D61" s="126"/>
      <c r="E61" s="126"/>
      <c r="F61" s="139"/>
      <c r="G61" s="126"/>
      <c r="H61" s="122" t="s">
        <v>3059</v>
      </c>
      <c r="I61" s="387"/>
      <c r="J61" s="402"/>
      <c r="K61" s="252">
        <f>E44</f>
        <v>0</v>
      </c>
      <c r="L61" s="126"/>
      <c r="M61" s="58"/>
      <c r="N61" s="58"/>
      <c r="O61" s="126"/>
    </row>
    <row r="62" spans="1:15" s="14" customFormat="1">
      <c r="A62" s="126"/>
      <c r="B62" s="126"/>
      <c r="C62" s="140"/>
      <c r="D62" s="126"/>
      <c r="E62" s="126"/>
      <c r="F62" s="139"/>
      <c r="G62" s="126"/>
      <c r="H62" s="122"/>
      <c r="I62" s="404"/>
      <c r="J62" s="123"/>
      <c r="K62" s="251"/>
      <c r="L62" s="126"/>
      <c r="M62" s="58"/>
      <c r="N62" s="58"/>
      <c r="O62" s="126"/>
    </row>
    <row r="63" spans="1:15" s="14" customFormat="1">
      <c r="A63" s="126"/>
      <c r="B63" s="126"/>
      <c r="C63" s="140"/>
      <c r="D63" s="126"/>
      <c r="E63" s="126"/>
      <c r="F63" s="139"/>
      <c r="G63" s="126"/>
      <c r="H63" s="380" t="s">
        <v>3060</v>
      </c>
      <c r="I63" s="405"/>
      <c r="J63" s="406"/>
      <c r="K63" s="263" t="e">
        <f>SUM(K45:K62)</f>
        <v>#DIV/0!</v>
      </c>
      <c r="L63" s="126"/>
      <c r="M63" s="58"/>
      <c r="N63" s="58"/>
      <c r="O63" s="126"/>
    </row>
    <row r="64" spans="1:15" s="14" customFormat="1">
      <c r="A64" s="126"/>
      <c r="B64" s="126"/>
      <c r="C64" s="140"/>
      <c r="D64" s="126"/>
      <c r="E64" s="58"/>
      <c r="F64" s="139"/>
      <c r="G64" s="126"/>
      <c r="H64" s="58"/>
      <c r="I64" s="129"/>
      <c r="J64" s="407"/>
      <c r="K64" s="242"/>
      <c r="L64" s="126"/>
      <c r="M64" s="58"/>
      <c r="N64" s="58"/>
      <c r="O64" s="58"/>
    </row>
    <row r="65" spans="1:15" s="14" customFormat="1">
      <c r="A65" s="58"/>
      <c r="B65" s="58"/>
      <c r="C65" s="58"/>
      <c r="D65" s="58"/>
      <c r="E65" s="58"/>
      <c r="F65" s="58"/>
      <c r="G65" s="126"/>
      <c r="H65" s="408" t="s">
        <v>3061</v>
      </c>
      <c r="I65" s="409"/>
      <c r="J65" s="410"/>
      <c r="K65" s="266" t="e">
        <f>E48</f>
        <v>#DIV/0!</v>
      </c>
      <c r="L65" s="126"/>
      <c r="M65" s="58"/>
      <c r="N65" s="58"/>
      <c r="O65" s="58"/>
    </row>
    <row r="66" spans="1:15">
      <c r="H66" s="126"/>
      <c r="I66" s="136"/>
      <c r="J66" s="137"/>
      <c r="K66" s="268"/>
      <c r="L66" s="126"/>
    </row>
    <row r="67" spans="1:15">
      <c r="H67" s="408" t="s">
        <v>3062</v>
      </c>
      <c r="I67" s="409"/>
      <c r="J67" s="410"/>
      <c r="K67" s="266" t="e">
        <f>E50</f>
        <v>#DIV/0!</v>
      </c>
      <c r="L67" s="126"/>
    </row>
    <row r="68" spans="1:15">
      <c r="H68" s="126"/>
      <c r="I68" s="136"/>
      <c r="J68" s="137"/>
      <c r="K68" s="268"/>
      <c r="L68" s="126"/>
    </row>
    <row r="69" spans="1:15">
      <c r="H69" s="408" t="s">
        <v>3063</v>
      </c>
      <c r="I69" s="409"/>
      <c r="J69" s="410"/>
      <c r="K69" s="266" t="e">
        <f>E52</f>
        <v>#DIV/0!</v>
      </c>
      <c r="L69" s="126"/>
    </row>
    <row r="70" spans="1:15">
      <c r="L70" s="126"/>
      <c r="O70" s="126"/>
    </row>
    <row r="71" spans="1:15">
      <c r="O71" s="126"/>
    </row>
    <row r="72" spans="1:15">
      <c r="O72" s="126"/>
    </row>
    <row r="73" spans="1:15">
      <c r="O73" s="126"/>
    </row>
    <row r="74" spans="1:15">
      <c r="O74" s="126"/>
    </row>
    <row r="75" spans="1:15">
      <c r="O75" s="126"/>
    </row>
    <row r="76" spans="1:15">
      <c r="O76" s="126"/>
    </row>
  </sheetData>
  <mergeCells count="7">
    <mergeCell ref="I25:N25"/>
    <mergeCell ref="I17:N17"/>
    <mergeCell ref="E10:F10"/>
    <mergeCell ref="I10:N10"/>
    <mergeCell ref="H1:N2"/>
    <mergeCell ref="H3:N3"/>
    <mergeCell ref="H4:N5"/>
  </mergeCells>
  <conditionalFormatting sqref="O23">
    <cfRule type="cellIs" dxfId="4" priority="1" operator="greaterThan">
      <formula>1</formula>
    </cfRule>
    <cfRule type="cellIs" dxfId="3" priority="2" operator="between">
      <formula>0.999999</formula>
      <formula>0</formula>
    </cfRule>
    <cfRule type="cellIs" dxfId="2" priority="3" operator="equal">
      <formula>1</formula>
    </cfRule>
  </conditionalFormatting>
  <pageMargins left="0.7" right="0.7" top="0.75" bottom="0.75" header="0.3" footer="0.3"/>
  <pageSetup paperSize="9" scale="47"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4"/>
  <sheetViews>
    <sheetView showGridLines="0" zoomScaleNormal="100" workbookViewId="0">
      <pane ySplit="10" topLeftCell="A11" activePane="bottomLeft" state="frozen"/>
      <selection activeCell="B1" sqref="B1"/>
      <selection pane="bottomLeft"/>
    </sheetView>
  </sheetViews>
  <sheetFormatPr defaultColWidth="9.109375" defaultRowHeight="13.2"/>
  <cols>
    <col min="1" max="1" width="31.44140625" style="58" bestFit="1" customWidth="1"/>
    <col min="2" max="2" width="78.5546875" style="58" bestFit="1" customWidth="1"/>
    <col min="3" max="3" width="12.88671875" style="58" customWidth="1"/>
    <col min="4" max="4" width="20.44140625" style="58" bestFit="1" customWidth="1"/>
    <col min="5" max="5" width="15.44140625" style="58" customWidth="1"/>
    <col min="6" max="6" width="12.88671875" style="58" customWidth="1"/>
    <col min="7" max="7" width="12.5546875" style="58" bestFit="1" customWidth="1"/>
    <col min="8" max="8" width="13.5546875" style="58" bestFit="1" customWidth="1"/>
    <col min="9" max="9" width="19.88671875" style="2" customWidth="1"/>
    <col min="10" max="16384" width="9.109375" style="2"/>
  </cols>
  <sheetData>
    <row r="1" spans="1:9">
      <c r="A1" s="468" t="s">
        <v>4</v>
      </c>
      <c r="I1" s="58"/>
    </row>
    <row r="2" spans="1:9">
      <c r="A2" s="86"/>
      <c r="I2" s="58"/>
    </row>
    <row r="3" spans="1:9" ht="15.6">
      <c r="A3" s="40" t="str">
        <f>'2-Kosten per locatie'!A3</f>
        <v>Naam opdrachtgever</v>
      </c>
      <c r="B3" s="142" t="str">
        <f>'2-Kosten per locatie'!B3</f>
        <v>Rijn IJssel</v>
      </c>
      <c r="I3" s="58"/>
    </row>
    <row r="4" spans="1:9" ht="15.6">
      <c r="A4" s="40" t="str">
        <f>'2-Kosten per locatie'!A4</f>
        <v>Calculatie onderdeel</v>
      </c>
      <c r="B4" s="49" t="str">
        <f ca="1">MID(CELL("bestandsnaam",$C$9),SEARCH("]",CELL("bestandsnaam",$C$9),1)+1,256)</f>
        <v>8-Additionele kosten</v>
      </c>
      <c r="I4" s="58"/>
    </row>
    <row r="5" spans="1:9" ht="15.6">
      <c r="A5" s="40" t="str">
        <f>'2-Kosten per locatie'!A5</f>
        <v>Gebouw/plaats</v>
      </c>
      <c r="B5" s="142" t="str">
        <f>'2-Kosten per locatie'!B5</f>
        <v>Divers</v>
      </c>
      <c r="I5" s="58"/>
    </row>
    <row r="6" spans="1:9" ht="15.6">
      <c r="A6" s="40" t="str">
        <f>'2-Kosten per locatie'!A6</f>
        <v>Referentie nummer</v>
      </c>
      <c r="B6" s="142" t="str">
        <f>'2-Kosten per locatie'!B6</f>
        <v>RIJSDVGB2026</v>
      </c>
      <c r="I6" s="58"/>
    </row>
    <row r="7" spans="1:9" ht="15" customHeight="1">
      <c r="A7" s="40" t="str">
        <f>'2-Kosten per locatie'!A7</f>
        <v>Naam dienstverlener</v>
      </c>
      <c r="B7" s="142">
        <f>'2-Kosten per locatie'!B7</f>
        <v>0</v>
      </c>
      <c r="I7" s="58"/>
    </row>
    <row r="8" spans="1:9" ht="15.6">
      <c r="A8" s="40" t="str">
        <f>'2-Kosten per locatie'!A8</f>
        <v>Prijspeil</v>
      </c>
      <c r="B8" s="514">
        <f>'2-Kosten per locatie'!B8</f>
        <v>46388</v>
      </c>
      <c r="I8" s="58"/>
    </row>
    <row r="10" spans="1:9" ht="48.6">
      <c r="A10" s="414" t="s">
        <v>26</v>
      </c>
      <c r="B10" s="414" t="s">
        <v>3068</v>
      </c>
      <c r="C10" s="414" t="s">
        <v>3069</v>
      </c>
      <c r="D10" s="414" t="s">
        <v>3070</v>
      </c>
      <c r="E10" s="414" t="s">
        <v>3071</v>
      </c>
      <c r="F10" s="414" t="s">
        <v>3072</v>
      </c>
      <c r="G10" s="414" t="s">
        <v>3073</v>
      </c>
      <c r="H10" s="2"/>
    </row>
    <row r="11" spans="1:9">
      <c r="A11" s="302" t="s">
        <v>37</v>
      </c>
      <c r="B11" s="72" t="s">
        <v>3074</v>
      </c>
      <c r="C11" s="415">
        <v>4</v>
      </c>
      <c r="D11" s="290"/>
      <c r="E11" s="416">
        <f>D11*C11</f>
        <v>0</v>
      </c>
      <c r="F11" s="275"/>
      <c r="G11" s="226">
        <f>F11*E11</f>
        <v>0</v>
      </c>
      <c r="H11" s="2"/>
    </row>
    <row r="12" spans="1:9">
      <c r="A12" s="302" t="s">
        <v>38</v>
      </c>
      <c r="B12" s="72" t="s">
        <v>3074</v>
      </c>
      <c r="C12" s="415">
        <v>4</v>
      </c>
      <c r="D12" s="290"/>
      <c r="E12" s="416">
        <f t="shared" ref="E12:E29" si="0">D12*C12</f>
        <v>0</v>
      </c>
      <c r="F12" s="275"/>
      <c r="G12" s="226">
        <f>F12*E12</f>
        <v>0</v>
      </c>
      <c r="H12" s="2"/>
    </row>
    <row r="13" spans="1:9">
      <c r="A13" s="302" t="s">
        <v>39</v>
      </c>
      <c r="B13" s="72" t="s">
        <v>3074</v>
      </c>
      <c r="C13" s="415">
        <v>4</v>
      </c>
      <c r="D13" s="290"/>
      <c r="E13" s="416">
        <f t="shared" si="0"/>
        <v>0</v>
      </c>
      <c r="F13" s="275"/>
      <c r="G13" s="226">
        <f t="shared" ref="G13:G29" si="1">F13*E13</f>
        <v>0</v>
      </c>
      <c r="H13" s="2"/>
    </row>
    <row r="14" spans="1:9">
      <c r="A14" s="302" t="s">
        <v>40</v>
      </c>
      <c r="B14" s="72" t="s">
        <v>3074</v>
      </c>
      <c r="C14" s="415">
        <v>4</v>
      </c>
      <c r="D14" s="290"/>
      <c r="E14" s="416">
        <f t="shared" si="0"/>
        <v>0</v>
      </c>
      <c r="F14" s="275"/>
      <c r="G14" s="226">
        <f t="shared" si="1"/>
        <v>0</v>
      </c>
      <c r="H14" s="2"/>
    </row>
    <row r="15" spans="1:9">
      <c r="A15" s="302" t="s">
        <v>41</v>
      </c>
      <c r="B15" s="72" t="s">
        <v>3074</v>
      </c>
      <c r="C15" s="415">
        <v>4</v>
      </c>
      <c r="D15" s="290"/>
      <c r="E15" s="416">
        <f t="shared" si="0"/>
        <v>0</v>
      </c>
      <c r="F15" s="275"/>
      <c r="G15" s="226">
        <f t="shared" si="1"/>
        <v>0</v>
      </c>
      <c r="H15" s="2"/>
    </row>
    <row r="16" spans="1:9">
      <c r="A16" s="302" t="s">
        <v>42</v>
      </c>
      <c r="B16" s="72" t="s">
        <v>3074</v>
      </c>
      <c r="C16" s="415">
        <v>4</v>
      </c>
      <c r="D16" s="290"/>
      <c r="E16" s="416">
        <f t="shared" si="0"/>
        <v>0</v>
      </c>
      <c r="F16" s="275"/>
      <c r="G16" s="226">
        <f t="shared" si="1"/>
        <v>0</v>
      </c>
      <c r="H16" s="2"/>
    </row>
    <row r="17" spans="1:8">
      <c r="A17" s="302" t="s">
        <v>43</v>
      </c>
      <c r="B17" s="72" t="s">
        <v>3074</v>
      </c>
      <c r="C17" s="415">
        <v>4</v>
      </c>
      <c r="D17" s="290"/>
      <c r="E17" s="416">
        <f t="shared" si="0"/>
        <v>0</v>
      </c>
      <c r="F17" s="275"/>
      <c r="G17" s="226">
        <f t="shared" si="1"/>
        <v>0</v>
      </c>
      <c r="H17" s="2"/>
    </row>
    <row r="18" spans="1:8">
      <c r="A18" s="302" t="s">
        <v>44</v>
      </c>
      <c r="B18" s="72" t="s">
        <v>3074</v>
      </c>
      <c r="C18" s="415">
        <v>4</v>
      </c>
      <c r="D18" s="290"/>
      <c r="E18" s="416">
        <f t="shared" si="0"/>
        <v>0</v>
      </c>
      <c r="F18" s="275"/>
      <c r="G18" s="226">
        <f t="shared" si="1"/>
        <v>0</v>
      </c>
      <c r="H18" s="2"/>
    </row>
    <row r="19" spans="1:8">
      <c r="A19" s="302" t="s">
        <v>45</v>
      </c>
      <c r="B19" s="72" t="s">
        <v>3074</v>
      </c>
      <c r="C19" s="415">
        <v>4</v>
      </c>
      <c r="D19" s="290"/>
      <c r="E19" s="416">
        <f t="shared" si="0"/>
        <v>0</v>
      </c>
      <c r="F19" s="275"/>
      <c r="G19" s="226">
        <f t="shared" si="1"/>
        <v>0</v>
      </c>
      <c r="H19" s="2"/>
    </row>
    <row r="20" spans="1:8">
      <c r="A20" s="302" t="s">
        <v>46</v>
      </c>
      <c r="B20" s="72" t="s">
        <v>3074</v>
      </c>
      <c r="C20" s="415">
        <v>4</v>
      </c>
      <c r="D20" s="290"/>
      <c r="E20" s="416">
        <f t="shared" si="0"/>
        <v>0</v>
      </c>
      <c r="F20" s="275"/>
      <c r="G20" s="226">
        <f t="shared" si="1"/>
        <v>0</v>
      </c>
      <c r="H20" s="36"/>
    </row>
    <row r="21" spans="1:8">
      <c r="A21" s="302" t="s">
        <v>47</v>
      </c>
      <c r="B21" s="72" t="s">
        <v>3074</v>
      </c>
      <c r="C21" s="415">
        <v>4</v>
      </c>
      <c r="D21" s="290"/>
      <c r="E21" s="416">
        <f t="shared" si="0"/>
        <v>0</v>
      </c>
      <c r="F21" s="275"/>
      <c r="G21" s="226">
        <f t="shared" si="1"/>
        <v>0</v>
      </c>
      <c r="H21" s="2"/>
    </row>
    <row r="22" spans="1:8">
      <c r="A22" s="302" t="s">
        <v>48</v>
      </c>
      <c r="B22" s="72" t="s">
        <v>3074</v>
      </c>
      <c r="C22" s="415">
        <v>4</v>
      </c>
      <c r="D22" s="290"/>
      <c r="E22" s="416">
        <f t="shared" si="0"/>
        <v>0</v>
      </c>
      <c r="F22" s="275"/>
      <c r="G22" s="226">
        <f t="shared" si="1"/>
        <v>0</v>
      </c>
      <c r="H22" s="2"/>
    </row>
    <row r="23" spans="1:8">
      <c r="A23" s="302" t="s">
        <v>49</v>
      </c>
      <c r="B23" s="72" t="s">
        <v>3074</v>
      </c>
      <c r="C23" s="415">
        <v>4</v>
      </c>
      <c r="D23" s="290"/>
      <c r="E23" s="416">
        <f t="shared" si="0"/>
        <v>0</v>
      </c>
      <c r="F23" s="275"/>
      <c r="G23" s="226">
        <f t="shared" si="1"/>
        <v>0</v>
      </c>
      <c r="H23" s="2"/>
    </row>
    <row r="24" spans="1:8">
      <c r="A24" s="302" t="s">
        <v>50</v>
      </c>
      <c r="B24" s="72" t="s">
        <v>3074</v>
      </c>
      <c r="C24" s="415">
        <v>4</v>
      </c>
      <c r="D24" s="290"/>
      <c r="E24" s="416">
        <f t="shared" si="0"/>
        <v>0</v>
      </c>
      <c r="F24" s="275"/>
      <c r="G24" s="226">
        <f t="shared" si="1"/>
        <v>0</v>
      </c>
      <c r="H24" s="2"/>
    </row>
    <row r="25" spans="1:8">
      <c r="A25" s="302" t="s">
        <v>51</v>
      </c>
      <c r="B25" s="72" t="s">
        <v>3074</v>
      </c>
      <c r="C25" s="415">
        <v>4</v>
      </c>
      <c r="D25" s="290"/>
      <c r="E25" s="416">
        <f t="shared" si="0"/>
        <v>0</v>
      </c>
      <c r="F25" s="275"/>
      <c r="G25" s="226">
        <f t="shared" si="1"/>
        <v>0</v>
      </c>
      <c r="H25" s="2"/>
    </row>
    <row r="26" spans="1:8">
      <c r="A26" s="302" t="s">
        <v>51</v>
      </c>
      <c r="B26" s="72" t="s">
        <v>3075</v>
      </c>
      <c r="C26" s="415">
        <v>200</v>
      </c>
      <c r="D26" s="290"/>
      <c r="E26" s="416">
        <f t="shared" si="0"/>
        <v>0</v>
      </c>
      <c r="F26" s="275"/>
      <c r="G26" s="226">
        <f t="shared" si="1"/>
        <v>0</v>
      </c>
      <c r="H26" s="2"/>
    </row>
    <row r="27" spans="1:8">
      <c r="A27" s="302" t="s">
        <v>51</v>
      </c>
      <c r="B27" s="72" t="s">
        <v>3076</v>
      </c>
      <c r="C27" s="415">
        <v>200</v>
      </c>
      <c r="D27" s="290"/>
      <c r="E27" s="416">
        <f t="shared" ref="E27" si="2">D27*C27</f>
        <v>0</v>
      </c>
      <c r="F27" s="275"/>
      <c r="G27" s="226">
        <f t="shared" ref="G27" si="3">F27*E27</f>
        <v>0</v>
      </c>
      <c r="H27" s="2"/>
    </row>
    <row r="28" spans="1:8">
      <c r="A28" s="302" t="s">
        <v>66</v>
      </c>
      <c r="B28" s="72" t="s">
        <v>3077</v>
      </c>
      <c r="C28" s="415">
        <v>120</v>
      </c>
      <c r="D28" s="530">
        <v>3</v>
      </c>
      <c r="E28" s="416">
        <f t="shared" si="0"/>
        <v>360</v>
      </c>
      <c r="F28" s="438"/>
      <c r="G28" s="226">
        <f t="shared" si="1"/>
        <v>0</v>
      </c>
      <c r="H28" s="2"/>
    </row>
    <row r="29" spans="1:8">
      <c r="A29" s="302" t="s">
        <v>67</v>
      </c>
      <c r="B29" s="72" t="s">
        <v>3003</v>
      </c>
      <c r="C29" s="415">
        <v>40</v>
      </c>
      <c r="D29" s="530">
        <v>3</v>
      </c>
      <c r="E29" s="416">
        <f t="shared" si="0"/>
        <v>120</v>
      </c>
      <c r="F29" s="438"/>
      <c r="G29" s="226">
        <f t="shared" si="1"/>
        <v>0</v>
      </c>
      <c r="H29" s="2"/>
    </row>
    <row r="30" spans="1:8">
      <c r="A30" s="84"/>
      <c r="C30" s="83"/>
      <c r="D30" s="83"/>
      <c r="E30" s="83"/>
      <c r="F30" s="83"/>
      <c r="G30" s="83"/>
      <c r="H30" s="2"/>
    </row>
    <row r="31" spans="1:8" ht="32.4">
      <c r="A31" s="414" t="s">
        <v>26</v>
      </c>
      <c r="B31" s="202" t="s">
        <v>3078</v>
      </c>
      <c r="C31" s="203"/>
      <c r="D31" s="203"/>
      <c r="E31" s="203"/>
      <c r="F31" s="204"/>
      <c r="G31" s="204" t="s">
        <v>3079</v>
      </c>
      <c r="H31" s="2"/>
    </row>
    <row r="32" spans="1:8">
      <c r="A32" s="302" t="s">
        <v>53</v>
      </c>
      <c r="B32" s="72" t="s">
        <v>3044</v>
      </c>
      <c r="C32" s="143"/>
      <c r="D32" s="143"/>
      <c r="E32" s="143"/>
      <c r="F32" s="144"/>
      <c r="G32" s="417">
        <f>'12-Machinekosten'!Q30</f>
        <v>0</v>
      </c>
      <c r="H32" s="2"/>
    </row>
    <row r="33" spans="1:8">
      <c r="G33" s="242"/>
      <c r="H33" s="2"/>
    </row>
    <row r="34" spans="1:8" s="13" customFormat="1">
      <c r="A34" s="343" t="s">
        <v>54</v>
      </c>
      <c r="B34" s="355"/>
      <c r="C34" s="355"/>
      <c r="D34" s="355"/>
      <c r="E34" s="418">
        <f>SUM(E11:E29)</f>
        <v>480</v>
      </c>
      <c r="F34" s="355"/>
      <c r="G34" s="271">
        <f>SUM(G11:G33)</f>
        <v>0</v>
      </c>
    </row>
  </sheetData>
  <pageMargins left="0.59375" right="0.7" top="0.75" bottom="0.75" header="0.3" footer="0.3"/>
  <pageSetup paperSize="9"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6"/>
  <sheetViews>
    <sheetView showGridLines="0" showZeros="0" zoomScaleNormal="100" zoomScaleSheetLayoutView="75" zoomScalePageLayoutView="50" workbookViewId="0">
      <pane ySplit="10" topLeftCell="A11" activePane="bottomLeft" state="frozen"/>
      <selection activeCell="B1" sqref="B1"/>
      <selection pane="bottomLeft"/>
    </sheetView>
  </sheetViews>
  <sheetFormatPr defaultColWidth="11.44140625" defaultRowHeight="13.2"/>
  <cols>
    <col min="1" max="1" width="39" style="58" customWidth="1"/>
    <col min="2" max="2" width="20.44140625" style="58" customWidth="1"/>
    <col min="3" max="6" width="17.5546875" style="58" customWidth="1"/>
    <col min="7" max="16384" width="11.44140625" style="2"/>
  </cols>
  <sheetData>
    <row r="1" spans="1:6">
      <c r="A1" s="468" t="s">
        <v>4</v>
      </c>
      <c r="B1" s="145"/>
      <c r="C1" s="145"/>
      <c r="D1" s="146"/>
    </row>
    <row r="2" spans="1:6">
      <c r="A2" s="86"/>
    </row>
    <row r="3" spans="1:6" ht="15.6">
      <c r="A3" s="40" t="str">
        <f>'2-Kosten per locatie'!A3</f>
        <v>Naam opdrachtgever</v>
      </c>
      <c r="B3" s="49" t="str">
        <f>'2-Kosten per locatie'!B3</f>
        <v>Rijn IJssel</v>
      </c>
      <c r="C3" s="147"/>
      <c r="D3" s="147"/>
    </row>
    <row r="4" spans="1:6" ht="15.6">
      <c r="A4" s="40" t="str">
        <f>'2-Kosten per locatie'!A4</f>
        <v>Calculatie onderdeel</v>
      </c>
      <c r="B4" s="49" t="str">
        <f ca="1">MID(CELL("bestandsnaam",$C$9),SEARCH("]",CELL("bestandsnaam",$C$9),1)+1,256)</f>
        <v>9-Afroepprijs</v>
      </c>
      <c r="C4" s="148"/>
      <c r="D4" s="149"/>
    </row>
    <row r="5" spans="1:6" ht="15.6">
      <c r="A5" s="40" t="str">
        <f>'2-Kosten per locatie'!A5</f>
        <v>Gebouw/plaats</v>
      </c>
      <c r="B5" s="49" t="str">
        <f>'2-Kosten per locatie'!B5</f>
        <v>Divers</v>
      </c>
      <c r="C5" s="148"/>
      <c r="D5" s="149"/>
    </row>
    <row r="6" spans="1:6" ht="15.6">
      <c r="A6" s="40" t="str">
        <f>'2-Kosten per locatie'!A6</f>
        <v>Referentie nummer</v>
      </c>
      <c r="B6" s="49" t="str">
        <f>'2-Kosten per locatie'!B6</f>
        <v>RIJSDVGB2026</v>
      </c>
      <c r="C6" s="148"/>
      <c r="D6" s="149"/>
    </row>
    <row r="7" spans="1:6" ht="15.6">
      <c r="A7" s="40" t="str">
        <f>'2-Kosten per locatie'!A7</f>
        <v>Naam dienstverlener</v>
      </c>
      <c r="B7" s="49">
        <f>'2-Kosten per locatie'!B7</f>
        <v>0</v>
      </c>
      <c r="C7" s="148"/>
      <c r="D7" s="149"/>
    </row>
    <row r="8" spans="1:6" ht="15.6">
      <c r="A8" s="40" t="str">
        <f>'2-Kosten per locatie'!A8</f>
        <v>Prijspeil</v>
      </c>
      <c r="B8" s="516">
        <f>'2-Kosten per locatie'!B8</f>
        <v>46388</v>
      </c>
      <c r="C8" s="148"/>
      <c r="D8" s="149"/>
    </row>
    <row r="9" spans="1:6" ht="15.6">
      <c r="A9" s="150"/>
      <c r="B9" s="151"/>
      <c r="C9" s="148"/>
      <c r="D9" s="149"/>
    </row>
    <row r="10" spans="1:6">
      <c r="A10" s="152"/>
      <c r="B10" s="153"/>
      <c r="C10" s="153"/>
      <c r="D10" s="153"/>
    </row>
    <row r="11" spans="1:6" ht="18.600000000000001">
      <c r="A11" s="419" t="s">
        <v>3080</v>
      </c>
      <c r="B11" s="420"/>
      <c r="C11" s="420"/>
      <c r="D11" s="421"/>
      <c r="E11" s="421"/>
      <c r="F11" s="422"/>
    </row>
    <row r="13" spans="1:6">
      <c r="A13" s="423"/>
      <c r="B13" s="424"/>
      <c r="C13" s="577" t="s">
        <v>3081</v>
      </c>
      <c r="D13" s="578"/>
      <c r="E13" s="578"/>
      <c r="F13" s="579"/>
    </row>
    <row r="14" spans="1:6">
      <c r="A14" s="425" t="s">
        <v>3082</v>
      </c>
      <c r="B14" s="425" t="s">
        <v>3083</v>
      </c>
      <c r="C14" s="426" t="s">
        <v>3084</v>
      </c>
      <c r="D14" s="415" t="s">
        <v>3085</v>
      </c>
      <c r="E14" s="415" t="s">
        <v>3086</v>
      </c>
      <c r="F14" s="415" t="s">
        <v>3087</v>
      </c>
    </row>
    <row r="15" spans="1:6">
      <c r="A15" s="427" t="s">
        <v>3088</v>
      </c>
      <c r="B15" s="427" t="s">
        <v>3089</v>
      </c>
      <c r="C15" s="428"/>
      <c r="D15" s="428"/>
      <c r="E15" s="428"/>
      <c r="F15" s="428"/>
    </row>
    <row r="16" spans="1:6">
      <c r="A16" s="427" t="s">
        <v>3090</v>
      </c>
      <c r="B16" s="427" t="s">
        <v>3089</v>
      </c>
      <c r="C16" s="428"/>
      <c r="D16" s="428"/>
      <c r="E16" s="428"/>
      <c r="F16" s="428"/>
    </row>
    <row r="17" spans="1:6">
      <c r="A17" s="427" t="s">
        <v>3091</v>
      </c>
      <c r="B17" s="427" t="s">
        <v>3092</v>
      </c>
      <c r="C17" s="428"/>
      <c r="D17" s="428"/>
      <c r="E17" s="428"/>
      <c r="F17" s="428"/>
    </row>
    <row r="18" spans="1:6">
      <c r="A18" s="425" t="s">
        <v>3093</v>
      </c>
      <c r="B18" s="429"/>
      <c r="C18" s="428"/>
      <c r="D18" s="428"/>
      <c r="E18" s="428"/>
      <c r="F18" s="428"/>
    </row>
    <row r="19" spans="1:6">
      <c r="A19" s="425" t="s">
        <v>3094</v>
      </c>
      <c r="B19" s="429"/>
      <c r="C19" s="428"/>
      <c r="D19" s="428"/>
      <c r="E19" s="428"/>
      <c r="F19" s="428"/>
    </row>
    <row r="20" spans="1:6">
      <c r="A20" s="154"/>
      <c r="B20" s="154"/>
      <c r="C20" s="154"/>
      <c r="D20" s="145"/>
    </row>
    <row r="22" spans="1:6" ht="18.600000000000001">
      <c r="A22" s="419" t="s">
        <v>3095</v>
      </c>
      <c r="B22" s="430"/>
      <c r="C22" s="430"/>
      <c r="D22" s="430"/>
      <c r="E22" s="430"/>
      <c r="F22" s="431"/>
    </row>
    <row r="23" spans="1:6">
      <c r="A23" s="155"/>
      <c r="B23" s="154"/>
      <c r="C23" s="154"/>
      <c r="D23" s="145"/>
    </row>
    <row r="24" spans="1:6">
      <c r="A24" s="425" t="s">
        <v>3082</v>
      </c>
      <c r="B24" s="423" t="s">
        <v>3083</v>
      </c>
      <c r="C24" s="432"/>
      <c r="D24" s="432"/>
      <c r="E24" s="432"/>
      <c r="F24" s="433" t="s">
        <v>3096</v>
      </c>
    </row>
    <row r="25" spans="1:6">
      <c r="A25" s="427" t="s">
        <v>3097</v>
      </c>
      <c r="B25" s="156" t="s">
        <v>3098</v>
      </c>
      <c r="C25" s="156"/>
      <c r="D25" s="156"/>
      <c r="E25" s="156"/>
      <c r="F25" s="428"/>
    </row>
    <row r="26" spans="1:6">
      <c r="A26" s="427" t="s">
        <v>3097</v>
      </c>
      <c r="B26" s="156" t="s">
        <v>3099</v>
      </c>
      <c r="C26" s="156"/>
      <c r="D26" s="156"/>
      <c r="E26" s="156"/>
      <c r="F26" s="428"/>
    </row>
    <row r="27" spans="1:6">
      <c r="A27" s="427" t="s">
        <v>3097</v>
      </c>
      <c r="B27" s="156" t="s">
        <v>3100</v>
      </c>
      <c r="C27" s="156"/>
      <c r="D27" s="156"/>
      <c r="E27" s="156"/>
      <c r="F27" s="428"/>
    </row>
    <row r="28" spans="1:6">
      <c r="A28" s="427" t="s">
        <v>3101</v>
      </c>
      <c r="B28" s="156" t="s">
        <v>3098</v>
      </c>
      <c r="C28" s="156"/>
      <c r="D28" s="156"/>
      <c r="E28" s="156"/>
      <c r="F28" s="428"/>
    </row>
    <row r="29" spans="1:6">
      <c r="A29" s="154"/>
      <c r="B29" s="145"/>
      <c r="C29" s="145"/>
      <c r="D29" s="154"/>
    </row>
    <row r="30" spans="1:6" s="12" customFormat="1">
      <c r="A30" s="42"/>
      <c r="B30" s="42"/>
      <c r="C30" s="42"/>
      <c r="D30" s="42"/>
      <c r="E30" s="42"/>
      <c r="F30" s="42"/>
    </row>
    <row r="31" spans="1:6" s="12" customFormat="1" ht="18.600000000000001">
      <c r="A31" s="434" t="s">
        <v>3102</v>
      </c>
      <c r="B31" s="431"/>
      <c r="C31" s="42"/>
      <c r="D31" s="42"/>
      <c r="E31" s="42"/>
      <c r="F31" s="42"/>
    </row>
    <row r="32" spans="1:6" s="12" customFormat="1">
      <c r="A32" s="425" t="s">
        <v>3103</v>
      </c>
      <c r="B32" s="435" t="s">
        <v>3096</v>
      </c>
      <c r="C32" s="42"/>
      <c r="D32" s="42"/>
      <c r="E32" s="42"/>
      <c r="F32" s="42"/>
    </row>
    <row r="33" spans="1:6" s="12" customFormat="1">
      <c r="A33" s="427" t="s">
        <v>3104</v>
      </c>
      <c r="B33" s="428"/>
      <c r="C33" s="42"/>
      <c r="D33" s="42"/>
      <c r="E33" s="42"/>
      <c r="F33" s="42"/>
    </row>
    <row r="34" spans="1:6" s="12" customFormat="1">
      <c r="A34" s="427" t="s">
        <v>3105</v>
      </c>
      <c r="B34" s="428"/>
      <c r="C34" s="42"/>
      <c r="D34" s="42"/>
      <c r="E34" s="42"/>
      <c r="F34" s="42"/>
    </row>
    <row r="35" spans="1:6" s="12" customFormat="1">
      <c r="A35" s="154"/>
      <c r="B35" s="154"/>
      <c r="C35" s="42"/>
      <c r="D35" s="42"/>
      <c r="E35" s="42"/>
      <c r="F35" s="42"/>
    </row>
    <row r="36" spans="1:6" ht="15.6">
      <c r="A36" s="205" t="s">
        <v>3106</v>
      </c>
      <c r="B36" s="145"/>
      <c r="C36" s="145"/>
      <c r="D36" s="154"/>
    </row>
    <row r="37" spans="1:6">
      <c r="A37" s="154" t="s">
        <v>3107</v>
      </c>
    </row>
    <row r="38" spans="1:6">
      <c r="A38" s="154" t="s">
        <v>3108</v>
      </c>
      <c r="B38" s="145"/>
      <c r="C38" s="145"/>
      <c r="D38" s="154"/>
    </row>
    <row r="39" spans="1:6" ht="12.75" customHeight="1">
      <c r="A39" s="154"/>
      <c r="B39" s="145"/>
      <c r="C39" s="145"/>
      <c r="D39" s="154"/>
    </row>
    <row r="40" spans="1:6">
      <c r="A40" s="154"/>
      <c r="B40" s="145"/>
      <c r="C40" s="145"/>
      <c r="D40" s="154"/>
    </row>
    <row r="41" spans="1:6">
      <c r="A41" s="154"/>
      <c r="B41" s="145"/>
      <c r="C41" s="145"/>
      <c r="D41" s="154"/>
    </row>
    <row r="43" spans="1:6">
      <c r="A43" s="157"/>
      <c r="B43" s="145"/>
      <c r="C43" s="145"/>
      <c r="D43" s="145"/>
    </row>
    <row r="44" spans="1:6">
      <c r="A44" s="157"/>
    </row>
    <row r="45" spans="1:6">
      <c r="A45" s="157"/>
    </row>
    <row r="46" spans="1:6">
      <c r="A46" s="157"/>
    </row>
  </sheetData>
  <mergeCells count="1">
    <mergeCell ref="C13:F13"/>
  </mergeCells>
  <phoneticPr fontId="11"/>
  <conditionalFormatting sqref="B33:B34">
    <cfRule type="cellIs" dxfId="1" priority="1" stopIfTrue="1" operator="equal">
      <formula>"nvt"</formula>
    </cfRule>
  </conditionalFormatting>
  <conditionalFormatting sqref="F25:F28">
    <cfRule type="cellIs" dxfId="0" priority="9"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6"/>
  <sheetViews>
    <sheetView showGridLines="0" zoomScaleNormal="100" zoomScaleSheetLayoutView="50" zoomScalePageLayoutView="50" workbookViewId="0">
      <pane ySplit="12" topLeftCell="A13" activePane="bottomLeft" state="frozen"/>
      <selection activeCell="B1" sqref="B1"/>
      <selection pane="bottomLeft"/>
    </sheetView>
  </sheetViews>
  <sheetFormatPr defaultColWidth="13.5546875" defaultRowHeight="13.2"/>
  <cols>
    <col min="1" max="1" width="46.109375" style="165" customWidth="1"/>
    <col min="2" max="2" width="30.5546875" style="166" bestFit="1" customWidth="1"/>
    <col min="3" max="3" width="42.5546875" style="166" customWidth="1"/>
    <col min="4" max="4" width="12.109375" style="165" customWidth="1"/>
    <col min="5" max="5" width="18.44140625" style="167" customWidth="1"/>
    <col min="6" max="6" width="16.109375" style="168" customWidth="1"/>
    <col min="7" max="7" width="13.5546875" style="167" customWidth="1"/>
    <col min="8" max="8" width="15.88671875" style="167" customWidth="1"/>
    <col min="9" max="244" width="13.5546875" style="29"/>
    <col min="245" max="245" width="22.109375" style="29" customWidth="1"/>
    <col min="246" max="252" width="13.5546875" style="29" customWidth="1"/>
    <col min="253" max="253" width="15.88671875" style="29" customWidth="1"/>
    <col min="254" max="254" width="16.5546875" style="29" bestFit="1" customWidth="1"/>
    <col min="255" max="255" width="13.5546875" style="29" customWidth="1"/>
    <col min="256" max="256" width="17.109375" style="29" bestFit="1" customWidth="1"/>
    <col min="257" max="257" width="4" style="29" customWidth="1"/>
    <col min="258" max="258" width="13.5546875" style="29" customWidth="1"/>
    <col min="259" max="500" width="13.5546875" style="29"/>
    <col min="501" max="501" width="22.109375" style="29" customWidth="1"/>
    <col min="502" max="508" width="13.5546875" style="29" customWidth="1"/>
    <col min="509" max="509" width="15.88671875" style="29" customWidth="1"/>
    <col min="510" max="510" width="16.5546875" style="29" bestFit="1" customWidth="1"/>
    <col min="511" max="511" width="13.5546875" style="29" customWidth="1"/>
    <col min="512" max="512" width="17.109375" style="29" bestFit="1" customWidth="1"/>
    <col min="513" max="513" width="4" style="29" customWidth="1"/>
    <col min="514" max="514" width="13.5546875" style="29" customWidth="1"/>
    <col min="515" max="756" width="13.5546875" style="29"/>
    <col min="757" max="757" width="22.109375" style="29" customWidth="1"/>
    <col min="758" max="764" width="13.5546875" style="29" customWidth="1"/>
    <col min="765" max="765" width="15.88671875" style="29" customWidth="1"/>
    <col min="766" max="766" width="16.5546875" style="29" bestFit="1" customWidth="1"/>
    <col min="767" max="767" width="13.5546875" style="29" customWidth="1"/>
    <col min="768" max="768" width="17.109375" style="29" bestFit="1" customWidth="1"/>
    <col min="769" max="769" width="4" style="29" customWidth="1"/>
    <col min="770" max="770" width="13.5546875" style="29" customWidth="1"/>
    <col min="771" max="1012" width="13.5546875" style="29"/>
    <col min="1013" max="1013" width="22.109375" style="29" customWidth="1"/>
    <col min="1014" max="1020" width="13.5546875" style="29" customWidth="1"/>
    <col min="1021" max="1021" width="15.88671875" style="29" customWidth="1"/>
    <col min="1022" max="1022" width="16.5546875" style="29" bestFit="1" customWidth="1"/>
    <col min="1023" max="1023" width="13.5546875" style="29" customWidth="1"/>
    <col min="1024" max="1024" width="17.109375" style="29" bestFit="1" customWidth="1"/>
    <col min="1025" max="1025" width="4" style="29" customWidth="1"/>
    <col min="1026" max="1026" width="13.5546875" style="29" customWidth="1"/>
    <col min="1027" max="1268" width="13.5546875" style="29"/>
    <col min="1269" max="1269" width="22.109375" style="29" customWidth="1"/>
    <col min="1270" max="1276" width="13.5546875" style="29" customWidth="1"/>
    <col min="1277" max="1277" width="15.88671875" style="29" customWidth="1"/>
    <col min="1278" max="1278" width="16.5546875" style="29" bestFit="1" customWidth="1"/>
    <col min="1279" max="1279" width="13.5546875" style="29" customWidth="1"/>
    <col min="1280" max="1280" width="17.109375" style="29" bestFit="1" customWidth="1"/>
    <col min="1281" max="1281" width="4" style="29" customWidth="1"/>
    <col min="1282" max="1282" width="13.5546875" style="29" customWidth="1"/>
    <col min="1283" max="1524" width="13.5546875" style="29"/>
    <col min="1525" max="1525" width="22.109375" style="29" customWidth="1"/>
    <col min="1526" max="1532" width="13.5546875" style="29" customWidth="1"/>
    <col min="1533" max="1533" width="15.88671875" style="29" customWidth="1"/>
    <col min="1534" max="1534" width="16.5546875" style="29" bestFit="1" customWidth="1"/>
    <col min="1535" max="1535" width="13.5546875" style="29" customWidth="1"/>
    <col min="1536" max="1536" width="17.109375" style="29" bestFit="1" customWidth="1"/>
    <col min="1537" max="1537" width="4" style="29" customWidth="1"/>
    <col min="1538" max="1538" width="13.5546875" style="29" customWidth="1"/>
    <col min="1539" max="1780" width="13.5546875" style="29"/>
    <col min="1781" max="1781" width="22.109375" style="29" customWidth="1"/>
    <col min="1782" max="1788" width="13.5546875" style="29" customWidth="1"/>
    <col min="1789" max="1789" width="15.88671875" style="29" customWidth="1"/>
    <col min="1790" max="1790" width="16.5546875" style="29" bestFit="1" customWidth="1"/>
    <col min="1791" max="1791" width="13.5546875" style="29" customWidth="1"/>
    <col min="1792" max="1792" width="17.109375" style="29" bestFit="1" customWidth="1"/>
    <col min="1793" max="1793" width="4" style="29" customWidth="1"/>
    <col min="1794" max="1794" width="13.5546875" style="29" customWidth="1"/>
    <col min="1795" max="2036" width="13.5546875" style="29"/>
    <col min="2037" max="2037" width="22.109375" style="29" customWidth="1"/>
    <col min="2038" max="2044" width="13.5546875" style="29" customWidth="1"/>
    <col min="2045" max="2045" width="15.88671875" style="29" customWidth="1"/>
    <col min="2046" max="2046" width="16.5546875" style="29" bestFit="1" customWidth="1"/>
    <col min="2047" max="2047" width="13.5546875" style="29" customWidth="1"/>
    <col min="2048" max="2048" width="17.109375" style="29" bestFit="1" customWidth="1"/>
    <col min="2049" max="2049" width="4" style="29" customWidth="1"/>
    <col min="2050" max="2050" width="13.5546875" style="29" customWidth="1"/>
    <col min="2051" max="2292" width="13.5546875" style="29"/>
    <col min="2293" max="2293" width="22.109375" style="29" customWidth="1"/>
    <col min="2294" max="2300" width="13.5546875" style="29" customWidth="1"/>
    <col min="2301" max="2301" width="15.88671875" style="29" customWidth="1"/>
    <col min="2302" max="2302" width="16.5546875" style="29" bestFit="1" customWidth="1"/>
    <col min="2303" max="2303" width="13.5546875" style="29" customWidth="1"/>
    <col min="2304" max="2304" width="17.109375" style="29" bestFit="1" customWidth="1"/>
    <col min="2305" max="2305" width="4" style="29" customWidth="1"/>
    <col min="2306" max="2306" width="13.5546875" style="29" customWidth="1"/>
    <col min="2307" max="2548" width="13.5546875" style="29"/>
    <col min="2549" max="2549" width="22.109375" style="29" customWidth="1"/>
    <col min="2550" max="2556" width="13.5546875" style="29" customWidth="1"/>
    <col min="2557" max="2557" width="15.88671875" style="29" customWidth="1"/>
    <col min="2558" max="2558" width="16.5546875" style="29" bestFit="1" customWidth="1"/>
    <col min="2559" max="2559" width="13.5546875" style="29" customWidth="1"/>
    <col min="2560" max="2560" width="17.109375" style="29" bestFit="1" customWidth="1"/>
    <col min="2561" max="2561" width="4" style="29" customWidth="1"/>
    <col min="2562" max="2562" width="13.5546875" style="29" customWidth="1"/>
    <col min="2563" max="2804" width="13.5546875" style="29"/>
    <col min="2805" max="2805" width="22.109375" style="29" customWidth="1"/>
    <col min="2806" max="2812" width="13.5546875" style="29" customWidth="1"/>
    <col min="2813" max="2813" width="15.88671875" style="29" customWidth="1"/>
    <col min="2814" max="2814" width="16.5546875" style="29" bestFit="1" customWidth="1"/>
    <col min="2815" max="2815" width="13.5546875" style="29" customWidth="1"/>
    <col min="2816" max="2816" width="17.109375" style="29" bestFit="1" customWidth="1"/>
    <col min="2817" max="2817" width="4" style="29" customWidth="1"/>
    <col min="2818" max="2818" width="13.5546875" style="29" customWidth="1"/>
    <col min="2819" max="3060" width="13.5546875" style="29"/>
    <col min="3061" max="3061" width="22.109375" style="29" customWidth="1"/>
    <col min="3062" max="3068" width="13.5546875" style="29" customWidth="1"/>
    <col min="3069" max="3069" width="15.88671875" style="29" customWidth="1"/>
    <col min="3070" max="3070" width="16.5546875" style="29" bestFit="1" customWidth="1"/>
    <col min="3071" max="3071" width="13.5546875" style="29" customWidth="1"/>
    <col min="3072" max="3072" width="17.109375" style="29" bestFit="1" customWidth="1"/>
    <col min="3073" max="3073" width="4" style="29" customWidth="1"/>
    <col min="3074" max="3074" width="13.5546875" style="29" customWidth="1"/>
    <col min="3075" max="3316" width="13.5546875" style="29"/>
    <col min="3317" max="3317" width="22.109375" style="29" customWidth="1"/>
    <col min="3318" max="3324" width="13.5546875" style="29" customWidth="1"/>
    <col min="3325" max="3325" width="15.88671875" style="29" customWidth="1"/>
    <col min="3326" max="3326" width="16.5546875" style="29" bestFit="1" customWidth="1"/>
    <col min="3327" max="3327" width="13.5546875" style="29" customWidth="1"/>
    <col min="3328" max="3328" width="17.109375" style="29" bestFit="1" customWidth="1"/>
    <col min="3329" max="3329" width="4" style="29" customWidth="1"/>
    <col min="3330" max="3330" width="13.5546875" style="29" customWidth="1"/>
    <col min="3331" max="3572" width="13.5546875" style="29"/>
    <col min="3573" max="3573" width="22.109375" style="29" customWidth="1"/>
    <col min="3574" max="3580" width="13.5546875" style="29" customWidth="1"/>
    <col min="3581" max="3581" width="15.88671875" style="29" customWidth="1"/>
    <col min="3582" max="3582" width="16.5546875" style="29" bestFit="1" customWidth="1"/>
    <col min="3583" max="3583" width="13.5546875" style="29" customWidth="1"/>
    <col min="3584" max="3584" width="17.109375" style="29" bestFit="1" customWidth="1"/>
    <col min="3585" max="3585" width="4" style="29" customWidth="1"/>
    <col min="3586" max="3586" width="13.5546875" style="29" customWidth="1"/>
    <col min="3587" max="3828" width="13.5546875" style="29"/>
    <col min="3829" max="3829" width="22.109375" style="29" customWidth="1"/>
    <col min="3830" max="3836" width="13.5546875" style="29" customWidth="1"/>
    <col min="3837" max="3837" width="15.88671875" style="29" customWidth="1"/>
    <col min="3838" max="3838" width="16.5546875" style="29" bestFit="1" customWidth="1"/>
    <col min="3839" max="3839" width="13.5546875" style="29" customWidth="1"/>
    <col min="3840" max="3840" width="17.109375" style="29" bestFit="1" customWidth="1"/>
    <col min="3841" max="3841" width="4" style="29" customWidth="1"/>
    <col min="3842" max="3842" width="13.5546875" style="29" customWidth="1"/>
    <col min="3843" max="4084" width="13.5546875" style="29"/>
    <col min="4085" max="4085" width="22.109375" style="29" customWidth="1"/>
    <col min="4086" max="4092" width="13.5546875" style="29" customWidth="1"/>
    <col min="4093" max="4093" width="15.88671875" style="29" customWidth="1"/>
    <col min="4094" max="4094" width="16.5546875" style="29" bestFit="1" customWidth="1"/>
    <col min="4095" max="4095" width="13.5546875" style="29" customWidth="1"/>
    <col min="4096" max="4096" width="17.109375" style="29" bestFit="1" customWidth="1"/>
    <col min="4097" max="4097" width="4" style="29" customWidth="1"/>
    <col min="4098" max="4098" width="13.5546875" style="29" customWidth="1"/>
    <col min="4099" max="4340" width="13.5546875" style="29"/>
    <col min="4341" max="4341" width="22.109375" style="29" customWidth="1"/>
    <col min="4342" max="4348" width="13.5546875" style="29" customWidth="1"/>
    <col min="4349" max="4349" width="15.88671875" style="29" customWidth="1"/>
    <col min="4350" max="4350" width="16.5546875" style="29" bestFit="1" customWidth="1"/>
    <col min="4351" max="4351" width="13.5546875" style="29" customWidth="1"/>
    <col min="4352" max="4352" width="17.109375" style="29" bestFit="1" customWidth="1"/>
    <col min="4353" max="4353" width="4" style="29" customWidth="1"/>
    <col min="4354" max="4354" width="13.5546875" style="29" customWidth="1"/>
    <col min="4355" max="4596" width="13.5546875" style="29"/>
    <col min="4597" max="4597" width="22.109375" style="29" customWidth="1"/>
    <col min="4598" max="4604" width="13.5546875" style="29" customWidth="1"/>
    <col min="4605" max="4605" width="15.88671875" style="29" customWidth="1"/>
    <col min="4606" max="4606" width="16.5546875" style="29" bestFit="1" customWidth="1"/>
    <col min="4607" max="4607" width="13.5546875" style="29" customWidth="1"/>
    <col min="4608" max="4608" width="17.109375" style="29" bestFit="1" customWidth="1"/>
    <col min="4609" max="4609" width="4" style="29" customWidth="1"/>
    <col min="4610" max="4610" width="13.5546875" style="29" customWidth="1"/>
    <col min="4611" max="4852" width="13.5546875" style="29"/>
    <col min="4853" max="4853" width="22.109375" style="29" customWidth="1"/>
    <col min="4854" max="4860" width="13.5546875" style="29" customWidth="1"/>
    <col min="4861" max="4861" width="15.88671875" style="29" customWidth="1"/>
    <col min="4862" max="4862" width="16.5546875" style="29" bestFit="1" customWidth="1"/>
    <col min="4863" max="4863" width="13.5546875" style="29" customWidth="1"/>
    <col min="4864" max="4864" width="17.109375" style="29" bestFit="1" customWidth="1"/>
    <col min="4865" max="4865" width="4" style="29" customWidth="1"/>
    <col min="4866" max="4866" width="13.5546875" style="29" customWidth="1"/>
    <col min="4867" max="5108" width="13.5546875" style="29"/>
    <col min="5109" max="5109" width="22.109375" style="29" customWidth="1"/>
    <col min="5110" max="5116" width="13.5546875" style="29" customWidth="1"/>
    <col min="5117" max="5117" width="15.88671875" style="29" customWidth="1"/>
    <col min="5118" max="5118" width="16.5546875" style="29" bestFit="1" customWidth="1"/>
    <col min="5119" max="5119" width="13.5546875" style="29" customWidth="1"/>
    <col min="5120" max="5120" width="17.109375" style="29" bestFit="1" customWidth="1"/>
    <col min="5121" max="5121" width="4" style="29" customWidth="1"/>
    <col min="5122" max="5122" width="13.5546875" style="29" customWidth="1"/>
    <col min="5123" max="5364" width="13.5546875" style="29"/>
    <col min="5365" max="5365" width="22.109375" style="29" customWidth="1"/>
    <col min="5366" max="5372" width="13.5546875" style="29" customWidth="1"/>
    <col min="5373" max="5373" width="15.88671875" style="29" customWidth="1"/>
    <col min="5374" max="5374" width="16.5546875" style="29" bestFit="1" customWidth="1"/>
    <col min="5375" max="5375" width="13.5546875" style="29" customWidth="1"/>
    <col min="5376" max="5376" width="17.109375" style="29" bestFit="1" customWidth="1"/>
    <col min="5377" max="5377" width="4" style="29" customWidth="1"/>
    <col min="5378" max="5378" width="13.5546875" style="29" customWidth="1"/>
    <col min="5379" max="5620" width="13.5546875" style="29"/>
    <col min="5621" max="5621" width="22.109375" style="29" customWidth="1"/>
    <col min="5622" max="5628" width="13.5546875" style="29" customWidth="1"/>
    <col min="5629" max="5629" width="15.88671875" style="29" customWidth="1"/>
    <col min="5630" max="5630" width="16.5546875" style="29" bestFit="1" customWidth="1"/>
    <col min="5631" max="5631" width="13.5546875" style="29" customWidth="1"/>
    <col min="5632" max="5632" width="17.109375" style="29" bestFit="1" customWidth="1"/>
    <col min="5633" max="5633" width="4" style="29" customWidth="1"/>
    <col min="5634" max="5634" width="13.5546875" style="29" customWidth="1"/>
    <col min="5635" max="5876" width="13.5546875" style="29"/>
    <col min="5877" max="5877" width="22.109375" style="29" customWidth="1"/>
    <col min="5878" max="5884" width="13.5546875" style="29" customWidth="1"/>
    <col min="5885" max="5885" width="15.88671875" style="29" customWidth="1"/>
    <col min="5886" max="5886" width="16.5546875" style="29" bestFit="1" customWidth="1"/>
    <col min="5887" max="5887" width="13.5546875" style="29" customWidth="1"/>
    <col min="5888" max="5888" width="17.109375" style="29" bestFit="1" customWidth="1"/>
    <col min="5889" max="5889" width="4" style="29" customWidth="1"/>
    <col min="5890" max="5890" width="13.5546875" style="29" customWidth="1"/>
    <col min="5891" max="6132" width="13.5546875" style="29"/>
    <col min="6133" max="6133" width="22.109375" style="29" customWidth="1"/>
    <col min="6134" max="6140" width="13.5546875" style="29" customWidth="1"/>
    <col min="6141" max="6141" width="15.88671875" style="29" customWidth="1"/>
    <col min="6142" max="6142" width="16.5546875" style="29" bestFit="1" customWidth="1"/>
    <col min="6143" max="6143" width="13.5546875" style="29" customWidth="1"/>
    <col min="6144" max="6144" width="17.109375" style="29" bestFit="1" customWidth="1"/>
    <col min="6145" max="6145" width="4" style="29" customWidth="1"/>
    <col min="6146" max="6146" width="13.5546875" style="29" customWidth="1"/>
    <col min="6147" max="6388" width="13.5546875" style="29"/>
    <col min="6389" max="6389" width="22.109375" style="29" customWidth="1"/>
    <col min="6390" max="6396" width="13.5546875" style="29" customWidth="1"/>
    <col min="6397" max="6397" width="15.88671875" style="29" customWidth="1"/>
    <col min="6398" max="6398" width="16.5546875" style="29" bestFit="1" customWidth="1"/>
    <col min="6399" max="6399" width="13.5546875" style="29" customWidth="1"/>
    <col min="6400" max="6400" width="17.109375" style="29" bestFit="1" customWidth="1"/>
    <col min="6401" max="6401" width="4" style="29" customWidth="1"/>
    <col min="6402" max="6402" width="13.5546875" style="29" customWidth="1"/>
    <col min="6403" max="6644" width="13.5546875" style="29"/>
    <col min="6645" max="6645" width="22.109375" style="29" customWidth="1"/>
    <col min="6646" max="6652" width="13.5546875" style="29" customWidth="1"/>
    <col min="6653" max="6653" width="15.88671875" style="29" customWidth="1"/>
    <col min="6654" max="6654" width="16.5546875" style="29" bestFit="1" customWidth="1"/>
    <col min="6655" max="6655" width="13.5546875" style="29" customWidth="1"/>
    <col min="6656" max="6656" width="17.109375" style="29" bestFit="1" customWidth="1"/>
    <col min="6657" max="6657" width="4" style="29" customWidth="1"/>
    <col min="6658" max="6658" width="13.5546875" style="29" customWidth="1"/>
    <col min="6659" max="6900" width="13.5546875" style="29"/>
    <col min="6901" max="6901" width="22.109375" style="29" customWidth="1"/>
    <col min="6902" max="6908" width="13.5546875" style="29" customWidth="1"/>
    <col min="6909" max="6909" width="15.88671875" style="29" customWidth="1"/>
    <col min="6910" max="6910" width="16.5546875" style="29" bestFit="1" customWidth="1"/>
    <col min="6911" max="6911" width="13.5546875" style="29" customWidth="1"/>
    <col min="6912" max="6912" width="17.109375" style="29" bestFit="1" customWidth="1"/>
    <col min="6913" max="6913" width="4" style="29" customWidth="1"/>
    <col min="6914" max="6914" width="13.5546875" style="29" customWidth="1"/>
    <col min="6915" max="7156" width="13.5546875" style="29"/>
    <col min="7157" max="7157" width="22.109375" style="29" customWidth="1"/>
    <col min="7158" max="7164" width="13.5546875" style="29" customWidth="1"/>
    <col min="7165" max="7165" width="15.88671875" style="29" customWidth="1"/>
    <col min="7166" max="7166" width="16.5546875" style="29" bestFit="1" customWidth="1"/>
    <col min="7167" max="7167" width="13.5546875" style="29" customWidth="1"/>
    <col min="7168" max="7168" width="17.109375" style="29" bestFit="1" customWidth="1"/>
    <col min="7169" max="7169" width="4" style="29" customWidth="1"/>
    <col min="7170" max="7170" width="13.5546875" style="29" customWidth="1"/>
    <col min="7171" max="7412" width="13.5546875" style="29"/>
    <col min="7413" max="7413" width="22.109375" style="29" customWidth="1"/>
    <col min="7414" max="7420" width="13.5546875" style="29" customWidth="1"/>
    <col min="7421" max="7421" width="15.88671875" style="29" customWidth="1"/>
    <col min="7422" max="7422" width="16.5546875" style="29" bestFit="1" customWidth="1"/>
    <col min="7423" max="7423" width="13.5546875" style="29" customWidth="1"/>
    <col min="7424" max="7424" width="17.109375" style="29" bestFit="1" customWidth="1"/>
    <col min="7425" max="7425" width="4" style="29" customWidth="1"/>
    <col min="7426" max="7426" width="13.5546875" style="29" customWidth="1"/>
    <col min="7427" max="7668" width="13.5546875" style="29"/>
    <col min="7669" max="7669" width="22.109375" style="29" customWidth="1"/>
    <col min="7670" max="7676" width="13.5546875" style="29" customWidth="1"/>
    <col min="7677" max="7677" width="15.88671875" style="29" customWidth="1"/>
    <col min="7678" max="7678" width="16.5546875" style="29" bestFit="1" customWidth="1"/>
    <col min="7679" max="7679" width="13.5546875" style="29" customWidth="1"/>
    <col min="7680" max="7680" width="17.109375" style="29" bestFit="1" customWidth="1"/>
    <col min="7681" max="7681" width="4" style="29" customWidth="1"/>
    <col min="7682" max="7682" width="13.5546875" style="29" customWidth="1"/>
    <col min="7683" max="7924" width="13.5546875" style="29"/>
    <col min="7925" max="7925" width="22.109375" style="29" customWidth="1"/>
    <col min="7926" max="7932" width="13.5546875" style="29" customWidth="1"/>
    <col min="7933" max="7933" width="15.88671875" style="29" customWidth="1"/>
    <col min="7934" max="7934" width="16.5546875" style="29" bestFit="1" customWidth="1"/>
    <col min="7935" max="7935" width="13.5546875" style="29" customWidth="1"/>
    <col min="7936" max="7936" width="17.109375" style="29" bestFit="1" customWidth="1"/>
    <col min="7937" max="7937" width="4" style="29" customWidth="1"/>
    <col min="7938" max="7938" width="13.5546875" style="29" customWidth="1"/>
    <col min="7939" max="8180" width="13.5546875" style="29"/>
    <col min="8181" max="8181" width="22.109375" style="29" customWidth="1"/>
    <col min="8182" max="8188" width="13.5546875" style="29" customWidth="1"/>
    <col min="8189" max="8189" width="15.88671875" style="29" customWidth="1"/>
    <col min="8190" max="8190" width="16.5546875" style="29" bestFit="1" customWidth="1"/>
    <col min="8191" max="8191" width="13.5546875" style="29" customWidth="1"/>
    <col min="8192" max="8192" width="17.109375" style="29" bestFit="1" customWidth="1"/>
    <col min="8193" max="8193" width="4" style="29" customWidth="1"/>
    <col min="8194" max="8194" width="13.5546875" style="29" customWidth="1"/>
    <col min="8195" max="8436" width="13.5546875" style="29"/>
    <col min="8437" max="8437" width="22.109375" style="29" customWidth="1"/>
    <col min="8438" max="8444" width="13.5546875" style="29" customWidth="1"/>
    <col min="8445" max="8445" width="15.88671875" style="29" customWidth="1"/>
    <col min="8446" max="8446" width="16.5546875" style="29" bestFit="1" customWidth="1"/>
    <col min="8447" max="8447" width="13.5546875" style="29" customWidth="1"/>
    <col min="8448" max="8448" width="17.109375" style="29" bestFit="1" customWidth="1"/>
    <col min="8449" max="8449" width="4" style="29" customWidth="1"/>
    <col min="8450" max="8450" width="13.5546875" style="29" customWidth="1"/>
    <col min="8451" max="8692" width="13.5546875" style="29"/>
    <col min="8693" max="8693" width="22.109375" style="29" customWidth="1"/>
    <col min="8694" max="8700" width="13.5546875" style="29" customWidth="1"/>
    <col min="8701" max="8701" width="15.88671875" style="29" customWidth="1"/>
    <col min="8702" max="8702" width="16.5546875" style="29" bestFit="1" customWidth="1"/>
    <col min="8703" max="8703" width="13.5546875" style="29" customWidth="1"/>
    <col min="8704" max="8704" width="17.109375" style="29" bestFit="1" customWidth="1"/>
    <col min="8705" max="8705" width="4" style="29" customWidth="1"/>
    <col min="8706" max="8706" width="13.5546875" style="29" customWidth="1"/>
    <col min="8707" max="8948" width="13.5546875" style="29"/>
    <col min="8949" max="8949" width="22.109375" style="29" customWidth="1"/>
    <col min="8950" max="8956" width="13.5546875" style="29" customWidth="1"/>
    <col min="8957" max="8957" width="15.88671875" style="29" customWidth="1"/>
    <col min="8958" max="8958" width="16.5546875" style="29" bestFit="1" customWidth="1"/>
    <col min="8959" max="8959" width="13.5546875" style="29" customWidth="1"/>
    <col min="8960" max="8960" width="17.109375" style="29" bestFit="1" customWidth="1"/>
    <col min="8961" max="8961" width="4" style="29" customWidth="1"/>
    <col min="8962" max="8962" width="13.5546875" style="29" customWidth="1"/>
    <col min="8963" max="9204" width="13.5546875" style="29"/>
    <col min="9205" max="9205" width="22.109375" style="29" customWidth="1"/>
    <col min="9206" max="9212" width="13.5546875" style="29" customWidth="1"/>
    <col min="9213" max="9213" width="15.88671875" style="29" customWidth="1"/>
    <col min="9214" max="9214" width="16.5546875" style="29" bestFit="1" customWidth="1"/>
    <col min="9215" max="9215" width="13.5546875" style="29" customWidth="1"/>
    <col min="9216" max="9216" width="17.109375" style="29" bestFit="1" customWidth="1"/>
    <col min="9217" max="9217" width="4" style="29" customWidth="1"/>
    <col min="9218" max="9218" width="13.5546875" style="29" customWidth="1"/>
    <col min="9219" max="9460" width="13.5546875" style="29"/>
    <col min="9461" max="9461" width="22.109375" style="29" customWidth="1"/>
    <col min="9462" max="9468" width="13.5546875" style="29" customWidth="1"/>
    <col min="9469" max="9469" width="15.88671875" style="29" customWidth="1"/>
    <col min="9470" max="9470" width="16.5546875" style="29" bestFit="1" customWidth="1"/>
    <col min="9471" max="9471" width="13.5546875" style="29" customWidth="1"/>
    <col min="9472" max="9472" width="17.109375" style="29" bestFit="1" customWidth="1"/>
    <col min="9473" max="9473" width="4" style="29" customWidth="1"/>
    <col min="9474" max="9474" width="13.5546875" style="29" customWidth="1"/>
    <col min="9475" max="9716" width="13.5546875" style="29"/>
    <col min="9717" max="9717" width="22.109375" style="29" customWidth="1"/>
    <col min="9718" max="9724" width="13.5546875" style="29" customWidth="1"/>
    <col min="9725" max="9725" width="15.88671875" style="29" customWidth="1"/>
    <col min="9726" max="9726" width="16.5546875" style="29" bestFit="1" customWidth="1"/>
    <col min="9727" max="9727" width="13.5546875" style="29" customWidth="1"/>
    <col min="9728" max="9728" width="17.109375" style="29" bestFit="1" customWidth="1"/>
    <col min="9729" max="9729" width="4" style="29" customWidth="1"/>
    <col min="9730" max="9730" width="13.5546875" style="29" customWidth="1"/>
    <col min="9731" max="9972" width="13.5546875" style="29"/>
    <col min="9973" max="9973" width="22.109375" style="29" customWidth="1"/>
    <col min="9974" max="9980" width="13.5546875" style="29" customWidth="1"/>
    <col min="9981" max="9981" width="15.88671875" style="29" customWidth="1"/>
    <col min="9982" max="9982" width="16.5546875" style="29" bestFit="1" customWidth="1"/>
    <col min="9983" max="9983" width="13.5546875" style="29" customWidth="1"/>
    <col min="9984" max="9984" width="17.109375" style="29" bestFit="1" customWidth="1"/>
    <col min="9985" max="9985" width="4" style="29" customWidth="1"/>
    <col min="9986" max="9986" width="13.5546875" style="29" customWidth="1"/>
    <col min="9987" max="10228" width="13.5546875" style="29"/>
    <col min="10229" max="10229" width="22.109375" style="29" customWidth="1"/>
    <col min="10230" max="10236" width="13.5546875" style="29" customWidth="1"/>
    <col min="10237" max="10237" width="15.88671875" style="29" customWidth="1"/>
    <col min="10238" max="10238" width="16.5546875" style="29" bestFit="1" customWidth="1"/>
    <col min="10239" max="10239" width="13.5546875" style="29" customWidth="1"/>
    <col min="10240" max="10240" width="17.109375" style="29" bestFit="1" customWidth="1"/>
    <col min="10241" max="10241" width="4" style="29" customWidth="1"/>
    <col min="10242" max="10242" width="13.5546875" style="29" customWidth="1"/>
    <col min="10243" max="10484" width="13.5546875" style="29"/>
    <col min="10485" max="10485" width="22.109375" style="29" customWidth="1"/>
    <col min="10486" max="10492" width="13.5546875" style="29" customWidth="1"/>
    <col min="10493" max="10493" width="15.88671875" style="29" customWidth="1"/>
    <col min="10494" max="10494" width="16.5546875" style="29" bestFit="1" customWidth="1"/>
    <col min="10495" max="10495" width="13.5546875" style="29" customWidth="1"/>
    <col min="10496" max="10496" width="17.109375" style="29" bestFit="1" customWidth="1"/>
    <col min="10497" max="10497" width="4" style="29" customWidth="1"/>
    <col min="10498" max="10498" width="13.5546875" style="29" customWidth="1"/>
    <col min="10499" max="10740" width="13.5546875" style="29"/>
    <col min="10741" max="10741" width="22.109375" style="29" customWidth="1"/>
    <col min="10742" max="10748" width="13.5546875" style="29" customWidth="1"/>
    <col min="10749" max="10749" width="15.88671875" style="29" customWidth="1"/>
    <col min="10750" max="10750" width="16.5546875" style="29" bestFit="1" customWidth="1"/>
    <col min="10751" max="10751" width="13.5546875" style="29" customWidth="1"/>
    <col min="10752" max="10752" width="17.109375" style="29" bestFit="1" customWidth="1"/>
    <col min="10753" max="10753" width="4" style="29" customWidth="1"/>
    <col min="10754" max="10754" width="13.5546875" style="29" customWidth="1"/>
    <col min="10755" max="10996" width="13.5546875" style="29"/>
    <col min="10997" max="10997" width="22.109375" style="29" customWidth="1"/>
    <col min="10998" max="11004" width="13.5546875" style="29" customWidth="1"/>
    <col min="11005" max="11005" width="15.88671875" style="29" customWidth="1"/>
    <col min="11006" max="11006" width="16.5546875" style="29" bestFit="1" customWidth="1"/>
    <col min="11007" max="11007" width="13.5546875" style="29" customWidth="1"/>
    <col min="11008" max="11008" width="17.109375" style="29" bestFit="1" customWidth="1"/>
    <col min="11009" max="11009" width="4" style="29" customWidth="1"/>
    <col min="11010" max="11010" width="13.5546875" style="29" customWidth="1"/>
    <col min="11011" max="11252" width="13.5546875" style="29"/>
    <col min="11253" max="11253" width="22.109375" style="29" customWidth="1"/>
    <col min="11254" max="11260" width="13.5546875" style="29" customWidth="1"/>
    <col min="11261" max="11261" width="15.88671875" style="29" customWidth="1"/>
    <col min="11262" max="11262" width="16.5546875" style="29" bestFit="1" customWidth="1"/>
    <col min="11263" max="11263" width="13.5546875" style="29" customWidth="1"/>
    <col min="11264" max="11264" width="17.109375" style="29" bestFit="1" customWidth="1"/>
    <col min="11265" max="11265" width="4" style="29" customWidth="1"/>
    <col min="11266" max="11266" width="13.5546875" style="29" customWidth="1"/>
    <col min="11267" max="11508" width="13.5546875" style="29"/>
    <col min="11509" max="11509" width="22.109375" style="29" customWidth="1"/>
    <col min="11510" max="11516" width="13.5546875" style="29" customWidth="1"/>
    <col min="11517" max="11517" width="15.88671875" style="29" customWidth="1"/>
    <col min="11518" max="11518" width="16.5546875" style="29" bestFit="1" customWidth="1"/>
    <col min="11519" max="11519" width="13.5546875" style="29" customWidth="1"/>
    <col min="11520" max="11520" width="17.109375" style="29" bestFit="1" customWidth="1"/>
    <col min="11521" max="11521" width="4" style="29" customWidth="1"/>
    <col min="11522" max="11522" width="13.5546875" style="29" customWidth="1"/>
    <col min="11523" max="11764" width="13.5546875" style="29"/>
    <col min="11765" max="11765" width="22.109375" style="29" customWidth="1"/>
    <col min="11766" max="11772" width="13.5546875" style="29" customWidth="1"/>
    <col min="11773" max="11773" width="15.88671875" style="29" customWidth="1"/>
    <col min="11774" max="11774" width="16.5546875" style="29" bestFit="1" customWidth="1"/>
    <col min="11775" max="11775" width="13.5546875" style="29" customWidth="1"/>
    <col min="11776" max="11776" width="17.109375" style="29" bestFit="1" customWidth="1"/>
    <col min="11777" max="11777" width="4" style="29" customWidth="1"/>
    <col min="11778" max="11778" width="13.5546875" style="29" customWidth="1"/>
    <col min="11779" max="12020" width="13.5546875" style="29"/>
    <col min="12021" max="12021" width="22.109375" style="29" customWidth="1"/>
    <col min="12022" max="12028" width="13.5546875" style="29" customWidth="1"/>
    <col min="12029" max="12029" width="15.88671875" style="29" customWidth="1"/>
    <col min="12030" max="12030" width="16.5546875" style="29" bestFit="1" customWidth="1"/>
    <col min="12031" max="12031" width="13.5546875" style="29" customWidth="1"/>
    <col min="12032" max="12032" width="17.109375" style="29" bestFit="1" customWidth="1"/>
    <col min="12033" max="12033" width="4" style="29" customWidth="1"/>
    <col min="12034" max="12034" width="13.5546875" style="29" customWidth="1"/>
    <col min="12035" max="12276" width="13.5546875" style="29"/>
    <col min="12277" max="12277" width="22.109375" style="29" customWidth="1"/>
    <col min="12278" max="12284" width="13.5546875" style="29" customWidth="1"/>
    <col min="12285" max="12285" width="15.88671875" style="29" customWidth="1"/>
    <col min="12286" max="12286" width="16.5546875" style="29" bestFit="1" customWidth="1"/>
    <col min="12287" max="12287" width="13.5546875" style="29" customWidth="1"/>
    <col min="12288" max="12288" width="17.109375" style="29" bestFit="1" customWidth="1"/>
    <col min="12289" max="12289" width="4" style="29" customWidth="1"/>
    <col min="12290" max="12290" width="13.5546875" style="29" customWidth="1"/>
    <col min="12291" max="12532" width="13.5546875" style="29"/>
    <col min="12533" max="12533" width="22.109375" style="29" customWidth="1"/>
    <col min="12534" max="12540" width="13.5546875" style="29" customWidth="1"/>
    <col min="12541" max="12541" width="15.88671875" style="29" customWidth="1"/>
    <col min="12542" max="12542" width="16.5546875" style="29" bestFit="1" customWidth="1"/>
    <col min="12543" max="12543" width="13.5546875" style="29" customWidth="1"/>
    <col min="12544" max="12544" width="17.109375" style="29" bestFit="1" customWidth="1"/>
    <col min="12545" max="12545" width="4" style="29" customWidth="1"/>
    <col min="12546" max="12546" width="13.5546875" style="29" customWidth="1"/>
    <col min="12547" max="12788" width="13.5546875" style="29"/>
    <col min="12789" max="12789" width="22.109375" style="29" customWidth="1"/>
    <col min="12790" max="12796" width="13.5546875" style="29" customWidth="1"/>
    <col min="12797" max="12797" width="15.88671875" style="29" customWidth="1"/>
    <col min="12798" max="12798" width="16.5546875" style="29" bestFit="1" customWidth="1"/>
    <col min="12799" max="12799" width="13.5546875" style="29" customWidth="1"/>
    <col min="12800" max="12800" width="17.109375" style="29" bestFit="1" customWidth="1"/>
    <col min="12801" max="12801" width="4" style="29" customWidth="1"/>
    <col min="12802" max="12802" width="13.5546875" style="29" customWidth="1"/>
    <col min="12803" max="13044" width="13.5546875" style="29"/>
    <col min="13045" max="13045" width="22.109375" style="29" customWidth="1"/>
    <col min="13046" max="13052" width="13.5546875" style="29" customWidth="1"/>
    <col min="13053" max="13053" width="15.88671875" style="29" customWidth="1"/>
    <col min="13054" max="13054" width="16.5546875" style="29" bestFit="1" customWidth="1"/>
    <col min="13055" max="13055" width="13.5546875" style="29" customWidth="1"/>
    <col min="13056" max="13056" width="17.109375" style="29" bestFit="1" customWidth="1"/>
    <col min="13057" max="13057" width="4" style="29" customWidth="1"/>
    <col min="13058" max="13058" width="13.5546875" style="29" customWidth="1"/>
    <col min="13059" max="13300" width="13.5546875" style="29"/>
    <col min="13301" max="13301" width="22.109375" style="29" customWidth="1"/>
    <col min="13302" max="13308" width="13.5546875" style="29" customWidth="1"/>
    <col min="13309" max="13309" width="15.88671875" style="29" customWidth="1"/>
    <col min="13310" max="13310" width="16.5546875" style="29" bestFit="1" customWidth="1"/>
    <col min="13311" max="13311" width="13.5546875" style="29" customWidth="1"/>
    <col min="13312" max="13312" width="17.109375" style="29" bestFit="1" customWidth="1"/>
    <col min="13313" max="13313" width="4" style="29" customWidth="1"/>
    <col min="13314" max="13314" width="13.5546875" style="29" customWidth="1"/>
    <col min="13315" max="13556" width="13.5546875" style="29"/>
    <col min="13557" max="13557" width="22.109375" style="29" customWidth="1"/>
    <col min="13558" max="13564" width="13.5546875" style="29" customWidth="1"/>
    <col min="13565" max="13565" width="15.88671875" style="29" customWidth="1"/>
    <col min="13566" max="13566" width="16.5546875" style="29" bestFit="1" customWidth="1"/>
    <col min="13567" max="13567" width="13.5546875" style="29" customWidth="1"/>
    <col min="13568" max="13568" width="17.109375" style="29" bestFit="1" customWidth="1"/>
    <col min="13569" max="13569" width="4" style="29" customWidth="1"/>
    <col min="13570" max="13570" width="13.5546875" style="29" customWidth="1"/>
    <col min="13571" max="13812" width="13.5546875" style="29"/>
    <col min="13813" max="13813" width="22.109375" style="29" customWidth="1"/>
    <col min="13814" max="13820" width="13.5546875" style="29" customWidth="1"/>
    <col min="13821" max="13821" width="15.88671875" style="29" customWidth="1"/>
    <col min="13822" max="13822" width="16.5546875" style="29" bestFit="1" customWidth="1"/>
    <col min="13823" max="13823" width="13.5546875" style="29" customWidth="1"/>
    <col min="13824" max="13824" width="17.109375" style="29" bestFit="1" customWidth="1"/>
    <col min="13825" max="13825" width="4" style="29" customWidth="1"/>
    <col min="13826" max="13826" width="13.5546875" style="29" customWidth="1"/>
    <col min="13827" max="14068" width="13.5546875" style="29"/>
    <col min="14069" max="14069" width="22.109375" style="29" customWidth="1"/>
    <col min="14070" max="14076" width="13.5546875" style="29" customWidth="1"/>
    <col min="14077" max="14077" width="15.88671875" style="29" customWidth="1"/>
    <col min="14078" max="14078" width="16.5546875" style="29" bestFit="1" customWidth="1"/>
    <col min="14079" max="14079" width="13.5546875" style="29" customWidth="1"/>
    <col min="14080" max="14080" width="17.109375" style="29" bestFit="1" customWidth="1"/>
    <col min="14081" max="14081" width="4" style="29" customWidth="1"/>
    <col min="14082" max="14082" width="13.5546875" style="29" customWidth="1"/>
    <col min="14083" max="14324" width="13.5546875" style="29"/>
    <col min="14325" max="14325" width="22.109375" style="29" customWidth="1"/>
    <col min="14326" max="14332" width="13.5546875" style="29" customWidth="1"/>
    <col min="14333" max="14333" width="15.88671875" style="29" customWidth="1"/>
    <col min="14334" max="14334" width="16.5546875" style="29" bestFit="1" customWidth="1"/>
    <col min="14335" max="14335" width="13.5546875" style="29" customWidth="1"/>
    <col min="14336" max="14336" width="17.109375" style="29" bestFit="1" customWidth="1"/>
    <col min="14337" max="14337" width="4" style="29" customWidth="1"/>
    <col min="14338" max="14338" width="13.5546875" style="29" customWidth="1"/>
    <col min="14339" max="14580" width="13.5546875" style="29"/>
    <col min="14581" max="14581" width="22.109375" style="29" customWidth="1"/>
    <col min="14582" max="14588" width="13.5546875" style="29" customWidth="1"/>
    <col min="14589" max="14589" width="15.88671875" style="29" customWidth="1"/>
    <col min="14590" max="14590" width="16.5546875" style="29" bestFit="1" customWidth="1"/>
    <col min="14591" max="14591" width="13.5546875" style="29" customWidth="1"/>
    <col min="14592" max="14592" width="17.109375" style="29" bestFit="1" customWidth="1"/>
    <col min="14593" max="14593" width="4" style="29" customWidth="1"/>
    <col min="14594" max="14594" width="13.5546875" style="29" customWidth="1"/>
    <col min="14595" max="14836" width="13.5546875" style="29"/>
    <col min="14837" max="14837" width="22.109375" style="29" customWidth="1"/>
    <col min="14838" max="14844" width="13.5546875" style="29" customWidth="1"/>
    <col min="14845" max="14845" width="15.88671875" style="29" customWidth="1"/>
    <col min="14846" max="14846" width="16.5546875" style="29" bestFit="1" customWidth="1"/>
    <col min="14847" max="14847" width="13.5546875" style="29" customWidth="1"/>
    <col min="14848" max="14848" width="17.109375" style="29" bestFit="1" customWidth="1"/>
    <col min="14849" max="14849" width="4" style="29" customWidth="1"/>
    <col min="14850" max="14850" width="13.5546875" style="29" customWidth="1"/>
    <col min="14851" max="15092" width="13.5546875" style="29"/>
    <col min="15093" max="15093" width="22.109375" style="29" customWidth="1"/>
    <col min="15094" max="15100" width="13.5546875" style="29" customWidth="1"/>
    <col min="15101" max="15101" width="15.88671875" style="29" customWidth="1"/>
    <col min="15102" max="15102" width="16.5546875" style="29" bestFit="1" customWidth="1"/>
    <col min="15103" max="15103" width="13.5546875" style="29" customWidth="1"/>
    <col min="15104" max="15104" width="17.109375" style="29" bestFit="1" customWidth="1"/>
    <col min="15105" max="15105" width="4" style="29" customWidth="1"/>
    <col min="15106" max="15106" width="13.5546875" style="29" customWidth="1"/>
    <col min="15107" max="15348" width="13.5546875" style="29"/>
    <col min="15349" max="15349" width="22.109375" style="29" customWidth="1"/>
    <col min="15350" max="15356" width="13.5546875" style="29" customWidth="1"/>
    <col min="15357" max="15357" width="15.88671875" style="29" customWidth="1"/>
    <col min="15358" max="15358" width="16.5546875" style="29" bestFit="1" customWidth="1"/>
    <col min="15359" max="15359" width="13.5546875" style="29" customWidth="1"/>
    <col min="15360" max="15360" width="17.109375" style="29" bestFit="1" customWidth="1"/>
    <col min="15361" max="15361" width="4" style="29" customWidth="1"/>
    <col min="15362" max="15362" width="13.5546875" style="29" customWidth="1"/>
    <col min="15363" max="15604" width="13.5546875" style="29"/>
    <col min="15605" max="15605" width="22.109375" style="29" customWidth="1"/>
    <col min="15606" max="15612" width="13.5546875" style="29" customWidth="1"/>
    <col min="15613" max="15613" width="15.88671875" style="29" customWidth="1"/>
    <col min="15614" max="15614" width="16.5546875" style="29" bestFit="1" customWidth="1"/>
    <col min="15615" max="15615" width="13.5546875" style="29" customWidth="1"/>
    <col min="15616" max="15616" width="17.109375" style="29" bestFit="1" customWidth="1"/>
    <col min="15617" max="15617" width="4" style="29" customWidth="1"/>
    <col min="15618" max="15618" width="13.5546875" style="29" customWidth="1"/>
    <col min="15619" max="15860" width="13.5546875" style="29"/>
    <col min="15861" max="15861" width="22.109375" style="29" customWidth="1"/>
    <col min="15862" max="15868" width="13.5546875" style="29" customWidth="1"/>
    <col min="15869" max="15869" width="15.88671875" style="29" customWidth="1"/>
    <col min="15870" max="15870" width="16.5546875" style="29" bestFit="1" customWidth="1"/>
    <col min="15871" max="15871" width="13.5546875" style="29" customWidth="1"/>
    <col min="15872" max="15872" width="17.109375" style="29" bestFit="1" customWidth="1"/>
    <col min="15873" max="15873" width="4" style="29" customWidth="1"/>
    <col min="15874" max="15874" width="13.5546875" style="29" customWidth="1"/>
    <col min="15875" max="16116" width="13.5546875" style="29"/>
    <col min="16117" max="16117" width="22.109375" style="29" customWidth="1"/>
    <col min="16118" max="16124" width="13.5546875" style="29" customWidth="1"/>
    <col min="16125" max="16125" width="15.88671875" style="29" customWidth="1"/>
    <col min="16126" max="16126" width="16.5546875" style="29" bestFit="1" customWidth="1"/>
    <col min="16127" max="16127" width="13.5546875" style="29" customWidth="1"/>
    <col min="16128" max="16128" width="17.109375" style="29" bestFit="1" customWidth="1"/>
    <col min="16129" max="16129" width="4" style="29" customWidth="1"/>
    <col min="16130" max="16130" width="13.5546875" style="29" customWidth="1"/>
    <col min="16131" max="16384" width="13.5546875" style="29"/>
  </cols>
  <sheetData>
    <row r="1" spans="1:23" s="23" customFormat="1">
      <c r="A1" s="468" t="s">
        <v>4</v>
      </c>
      <c r="B1" s="158"/>
      <c r="C1" s="158"/>
      <c r="D1" s="86"/>
      <c r="E1" s="86"/>
      <c r="F1" s="159"/>
      <c r="G1" s="86"/>
      <c r="H1" s="86"/>
    </row>
    <row r="2" spans="1:23" s="23" customFormat="1" ht="16.2">
      <c r="A2" s="86"/>
      <c r="B2" s="158"/>
      <c r="C2" s="158"/>
      <c r="D2" s="160"/>
      <c r="E2" s="436" t="s">
        <v>3109</v>
      </c>
      <c r="F2" s="436" t="s">
        <v>3110</v>
      </c>
      <c r="G2" s="160"/>
      <c r="H2" s="86"/>
    </row>
    <row r="3" spans="1:23" s="23" customFormat="1" ht="15.6">
      <c r="A3" s="40" t="str">
        <f>'2-Kosten per locatie'!A3</f>
        <v>Naam opdrachtgever</v>
      </c>
      <c r="B3" s="142" t="str">
        <f>'2-Kosten per locatie'!B3</f>
        <v>Rijn IJssel</v>
      </c>
      <c r="C3" s="142"/>
      <c r="D3" s="160"/>
      <c r="E3" s="437" t="s">
        <v>3111</v>
      </c>
      <c r="F3" s="438"/>
      <c r="G3" s="524"/>
      <c r="H3" s="86"/>
    </row>
    <row r="4" spans="1:23" s="23" customFormat="1" ht="15.6">
      <c r="A4" s="40" t="str">
        <f>'2-Kosten per locatie'!A4</f>
        <v>Calculatie onderdeel</v>
      </c>
      <c r="B4" s="142" t="str">
        <f ca="1">MID(CELL("bestandsnaam",$C$9),SEARCH("]",CELL("bestandsnaam",$C$9),1)+1,256)</f>
        <v>10-Glasbewassing</v>
      </c>
      <c r="C4" s="142"/>
      <c r="D4" s="160"/>
      <c r="E4" s="437" t="s">
        <v>3112</v>
      </c>
      <c r="F4" s="438"/>
      <c r="G4" s="160"/>
      <c r="H4" s="86"/>
    </row>
    <row r="5" spans="1:23" s="23" customFormat="1" ht="15.6">
      <c r="A5" s="40" t="str">
        <f>'2-Kosten per locatie'!A5</f>
        <v>Gebouw/plaats</v>
      </c>
      <c r="B5" s="142" t="str">
        <f>'2-Kosten per locatie'!B5</f>
        <v>Divers</v>
      </c>
      <c r="C5" s="142"/>
      <c r="D5" s="160"/>
      <c r="E5" s="439" t="s">
        <v>3113</v>
      </c>
      <c r="F5" s="438"/>
      <c r="G5" s="160"/>
      <c r="H5" s="161"/>
      <c r="J5" s="25"/>
      <c r="K5" s="24"/>
      <c r="L5" s="26"/>
      <c r="M5" s="25"/>
      <c r="N5" s="24"/>
      <c r="O5" s="25"/>
      <c r="P5" s="25"/>
      <c r="Q5" s="24"/>
      <c r="R5" s="25"/>
      <c r="S5" s="25"/>
      <c r="T5" s="24"/>
      <c r="U5" s="25"/>
      <c r="V5" s="25"/>
      <c r="W5" s="24"/>
    </row>
    <row r="6" spans="1:23" s="23" customFormat="1" ht="17.25" customHeight="1">
      <c r="A6" s="40" t="str">
        <f>'2-Kosten per locatie'!A6</f>
        <v>Referentie nummer</v>
      </c>
      <c r="B6" s="142" t="str">
        <f>'2-Kosten per locatie'!B6</f>
        <v>RIJSDVGB2026</v>
      </c>
      <c r="C6" s="142"/>
      <c r="D6" s="160"/>
      <c r="E6" s="437" t="s">
        <v>3114</v>
      </c>
      <c r="F6" s="438"/>
      <c r="G6" s="160"/>
      <c r="H6" s="161"/>
      <c r="J6" s="27"/>
      <c r="K6" s="28"/>
      <c r="L6" s="26"/>
      <c r="M6" s="27"/>
      <c r="N6" s="28"/>
      <c r="O6" s="25"/>
      <c r="P6" s="27"/>
      <c r="Q6" s="28"/>
      <c r="R6" s="25"/>
      <c r="S6" s="27"/>
      <c r="T6" s="28"/>
      <c r="U6" s="25"/>
      <c r="V6" s="27"/>
      <c r="W6" s="28"/>
    </row>
    <row r="7" spans="1:23" s="23" customFormat="1" ht="17.25" customHeight="1">
      <c r="A7" s="40" t="str">
        <f>'2-Kosten per locatie'!A7</f>
        <v>Naam dienstverlener</v>
      </c>
      <c r="B7" s="142">
        <f>'2-Kosten per locatie'!B7</f>
        <v>0</v>
      </c>
      <c r="C7" s="106"/>
      <c r="D7" s="160"/>
      <c r="E7" s="437" t="s">
        <v>3115</v>
      </c>
      <c r="F7" s="438"/>
      <c r="G7" s="160"/>
      <c r="H7" s="161"/>
    </row>
    <row r="8" spans="1:23" s="23" customFormat="1" ht="17.25" customHeight="1">
      <c r="A8" s="40" t="str">
        <f>'2-Kosten per locatie'!A8</f>
        <v>Prijspeil</v>
      </c>
      <c r="B8" s="514">
        <f>'2-Kosten per locatie'!B8</f>
        <v>46388</v>
      </c>
      <c r="C8" s="50"/>
      <c r="D8" s="160"/>
      <c r="E8" s="437" t="s">
        <v>3116</v>
      </c>
      <c r="F8" s="438"/>
      <c r="G8" s="160"/>
      <c r="H8" s="161"/>
    </row>
    <row r="9" spans="1:23" s="23" customFormat="1" ht="17.25" customHeight="1">
      <c r="A9" s="160"/>
      <c r="B9" s="160"/>
      <c r="C9" s="160"/>
      <c r="D9" s="160"/>
      <c r="E9" s="437" t="s">
        <v>3117</v>
      </c>
      <c r="F9" s="438"/>
      <c r="G9" s="160"/>
      <c r="H9" s="161"/>
    </row>
    <row r="10" spans="1:23" s="23" customFormat="1" ht="17.25" customHeight="1">
      <c r="A10" s="160"/>
      <c r="B10" s="160"/>
      <c r="C10" s="160"/>
      <c r="D10" s="160"/>
      <c r="E10" s="437" t="s">
        <v>3118</v>
      </c>
      <c r="F10" s="438"/>
      <c r="G10" s="160"/>
      <c r="H10" s="161"/>
    </row>
    <row r="11" spans="1:23" s="23" customFormat="1" ht="15.6">
      <c r="A11" s="162"/>
      <c r="B11" s="160"/>
      <c r="C11" s="160"/>
      <c r="D11" s="163"/>
      <c r="E11" s="160"/>
      <c r="F11" s="164"/>
      <c r="G11" s="163"/>
      <c r="H11" s="161"/>
    </row>
    <row r="12" spans="1:23" s="30" customFormat="1" ht="43.5" customHeight="1">
      <c r="A12" s="440" t="s">
        <v>26</v>
      </c>
      <c r="B12" s="441" t="s">
        <v>3109</v>
      </c>
      <c r="C12" s="441" t="s">
        <v>3119</v>
      </c>
      <c r="D12" s="436" t="s">
        <v>3120</v>
      </c>
      <c r="E12" s="441" t="s">
        <v>3121</v>
      </c>
      <c r="F12" s="441" t="s">
        <v>3122</v>
      </c>
      <c r="G12" s="441" t="s">
        <v>3123</v>
      </c>
      <c r="H12" s="441" t="s">
        <v>3124</v>
      </c>
    </row>
    <row r="13" spans="1:23">
      <c r="A13" s="442" t="s">
        <v>37</v>
      </c>
      <c r="B13" s="437" t="s">
        <v>3114</v>
      </c>
      <c r="C13" s="437"/>
      <c r="D13" s="443">
        <v>880</v>
      </c>
      <c r="E13" s="444">
        <f>VLOOKUP(B13,$E$3:$F$10,2,FALSE)</f>
        <v>0</v>
      </c>
      <c r="F13" s="445">
        <f>(D13*E13)</f>
        <v>0</v>
      </c>
      <c r="G13" s="446" t="s">
        <v>3125</v>
      </c>
      <c r="H13" s="445">
        <f>G13*F13</f>
        <v>0</v>
      </c>
    </row>
    <row r="14" spans="1:23">
      <c r="A14" s="442" t="s">
        <v>38</v>
      </c>
      <c r="B14" s="437" t="s">
        <v>3114</v>
      </c>
      <c r="C14" s="437"/>
      <c r="D14" s="443">
        <v>2181</v>
      </c>
      <c r="E14" s="444">
        <f>VLOOKUP(B14,$E$3:$F$10,2,FALSE)</f>
        <v>0</v>
      </c>
      <c r="F14" s="445">
        <f t="shared" ref="F14" si="0">(D14*E14)</f>
        <v>0</v>
      </c>
      <c r="G14" s="446" t="s">
        <v>3125</v>
      </c>
      <c r="H14" s="445">
        <f t="shared" ref="H14:H68" si="1">G14*F14</f>
        <v>0</v>
      </c>
    </row>
    <row r="15" spans="1:23">
      <c r="A15" s="173" t="s">
        <v>39</v>
      </c>
      <c r="B15" s="439" t="s">
        <v>3111</v>
      </c>
      <c r="C15" s="439"/>
      <c r="D15" s="443">
        <v>1174.2</v>
      </c>
      <c r="E15" s="444">
        <f>VLOOKUP(B15,$E$3:$F$10,2,FALSE)</f>
        <v>0</v>
      </c>
      <c r="F15" s="445">
        <f>(D15*E15)</f>
        <v>0</v>
      </c>
      <c r="G15" s="446">
        <v>2</v>
      </c>
      <c r="H15" s="445">
        <f>G15*F15</f>
        <v>0</v>
      </c>
    </row>
    <row r="16" spans="1:23">
      <c r="A16" s="173" t="s">
        <v>39</v>
      </c>
      <c r="B16" s="439" t="s">
        <v>3112</v>
      </c>
      <c r="C16" s="439"/>
      <c r="D16" s="443">
        <v>929.39</v>
      </c>
      <c r="E16" s="444">
        <f>VLOOKUP(B16,$E$3:$F$10,2,FALSE)</f>
        <v>0</v>
      </c>
      <c r="F16" s="445">
        <f>(D16*E16)</f>
        <v>0</v>
      </c>
      <c r="G16" s="446">
        <v>2</v>
      </c>
      <c r="H16" s="445">
        <f>G16*F16</f>
        <v>0</v>
      </c>
    </row>
    <row r="17" spans="1:8">
      <c r="A17" s="173" t="s">
        <v>39</v>
      </c>
      <c r="B17" s="437" t="s">
        <v>3113</v>
      </c>
      <c r="C17" s="437" t="s">
        <v>3126</v>
      </c>
      <c r="D17" s="443">
        <v>640</v>
      </c>
      <c r="E17" s="444">
        <f t="shared" ref="E17:E70" si="2">VLOOKUP(B17,$E$3:$F$10,2,FALSE)</f>
        <v>0</v>
      </c>
      <c r="F17" s="445">
        <f>(D17*E17)</f>
        <v>0</v>
      </c>
      <c r="G17" s="446">
        <v>2</v>
      </c>
      <c r="H17" s="445">
        <f t="shared" si="1"/>
        <v>0</v>
      </c>
    </row>
    <row r="18" spans="1:8">
      <c r="A18" s="173" t="s">
        <v>39</v>
      </c>
      <c r="B18" s="437" t="s">
        <v>3127</v>
      </c>
      <c r="C18" s="437"/>
      <c r="D18" s="501"/>
      <c r="E18" s="502"/>
      <c r="F18" s="438"/>
      <c r="G18" s="446" t="s">
        <v>3125</v>
      </c>
      <c r="H18" s="445">
        <f>G18*F18</f>
        <v>0</v>
      </c>
    </row>
    <row r="19" spans="1:8">
      <c r="A19" s="173" t="s">
        <v>41</v>
      </c>
      <c r="B19" s="439" t="s">
        <v>3111</v>
      </c>
      <c r="C19" s="439"/>
      <c r="D19" s="443">
        <v>943.44</v>
      </c>
      <c r="E19" s="444">
        <f t="shared" si="2"/>
        <v>0</v>
      </c>
      <c r="F19" s="445">
        <f t="shared" ref="F19:F34" si="3">(D19*E19)</f>
        <v>0</v>
      </c>
      <c r="G19" s="446" t="s">
        <v>3125</v>
      </c>
      <c r="H19" s="445">
        <f t="shared" si="1"/>
        <v>0</v>
      </c>
    </row>
    <row r="20" spans="1:8">
      <c r="A20" s="173" t="s">
        <v>41</v>
      </c>
      <c r="B20" s="439" t="s">
        <v>3112</v>
      </c>
      <c r="C20" s="439"/>
      <c r="D20" s="443">
        <v>912.79</v>
      </c>
      <c r="E20" s="444">
        <f t="shared" si="2"/>
        <v>0</v>
      </c>
      <c r="F20" s="445">
        <f t="shared" si="3"/>
        <v>0</v>
      </c>
      <c r="G20" s="446" t="s">
        <v>3125</v>
      </c>
      <c r="H20" s="445">
        <f t="shared" si="1"/>
        <v>0</v>
      </c>
    </row>
    <row r="21" spans="1:8">
      <c r="A21" s="173" t="s">
        <v>41</v>
      </c>
      <c r="B21" s="437" t="s">
        <v>3113</v>
      </c>
      <c r="C21" s="437" t="s">
        <v>3126</v>
      </c>
      <c r="D21" s="443">
        <f>384.54+858.16+571.32</f>
        <v>1814.02</v>
      </c>
      <c r="E21" s="444">
        <f t="shared" si="2"/>
        <v>0</v>
      </c>
      <c r="F21" s="445">
        <f t="shared" si="3"/>
        <v>0</v>
      </c>
      <c r="G21" s="446" t="s">
        <v>3125</v>
      </c>
      <c r="H21" s="445">
        <f>G21*F21</f>
        <v>0</v>
      </c>
    </row>
    <row r="22" spans="1:8">
      <c r="A22" s="173" t="s">
        <v>41</v>
      </c>
      <c r="B22" s="437" t="s">
        <v>3127</v>
      </c>
      <c r="C22" s="437"/>
      <c r="D22" s="501"/>
      <c r="E22" s="502"/>
      <c r="F22" s="438"/>
      <c r="G22" s="446" t="s">
        <v>3125</v>
      </c>
      <c r="H22" s="445">
        <f t="shared" si="1"/>
        <v>0</v>
      </c>
    </row>
    <row r="23" spans="1:8">
      <c r="A23" s="173" t="s">
        <v>43</v>
      </c>
      <c r="B23" s="439" t="s">
        <v>3111</v>
      </c>
      <c r="C23" s="439"/>
      <c r="D23" s="443">
        <v>811.48</v>
      </c>
      <c r="E23" s="444">
        <f t="shared" si="2"/>
        <v>0</v>
      </c>
      <c r="F23" s="445">
        <f t="shared" si="3"/>
        <v>0</v>
      </c>
      <c r="G23" s="446" t="s">
        <v>3125</v>
      </c>
      <c r="H23" s="445">
        <f t="shared" si="1"/>
        <v>0</v>
      </c>
    </row>
    <row r="24" spans="1:8">
      <c r="A24" s="173" t="s">
        <v>43</v>
      </c>
      <c r="B24" s="437" t="s">
        <v>3112</v>
      </c>
      <c r="C24" s="437"/>
      <c r="D24" s="443">
        <v>811.48</v>
      </c>
      <c r="E24" s="444">
        <f t="shared" si="2"/>
        <v>0</v>
      </c>
      <c r="F24" s="445">
        <f t="shared" si="3"/>
        <v>0</v>
      </c>
      <c r="G24" s="446" t="s">
        <v>3125</v>
      </c>
      <c r="H24" s="445">
        <f t="shared" si="1"/>
        <v>0</v>
      </c>
    </row>
    <row r="25" spans="1:8">
      <c r="A25" s="173" t="s">
        <v>43</v>
      </c>
      <c r="B25" s="437" t="s">
        <v>3113</v>
      </c>
      <c r="C25" s="437" t="s">
        <v>3126</v>
      </c>
      <c r="D25" s="443">
        <v>748.87999999999977</v>
      </c>
      <c r="E25" s="444">
        <f t="shared" si="2"/>
        <v>0</v>
      </c>
      <c r="F25" s="445">
        <f t="shared" si="3"/>
        <v>0</v>
      </c>
      <c r="G25" s="446" t="s">
        <v>3125</v>
      </c>
      <c r="H25" s="445">
        <f t="shared" si="1"/>
        <v>0</v>
      </c>
    </row>
    <row r="26" spans="1:8">
      <c r="A26" s="173" t="s">
        <v>43</v>
      </c>
      <c r="B26" s="439" t="s">
        <v>3111</v>
      </c>
      <c r="C26" s="439" t="s">
        <v>3128</v>
      </c>
      <c r="D26" s="443">
        <v>145.97999999999999</v>
      </c>
      <c r="E26" s="444">
        <f t="shared" si="2"/>
        <v>0</v>
      </c>
      <c r="F26" s="445">
        <f t="shared" si="3"/>
        <v>0</v>
      </c>
      <c r="G26" s="446" t="s">
        <v>3125</v>
      </c>
      <c r="H26" s="445">
        <f t="shared" si="1"/>
        <v>0</v>
      </c>
    </row>
    <row r="27" spans="1:8">
      <c r="A27" s="173" t="s">
        <v>43</v>
      </c>
      <c r="B27" s="437" t="s">
        <v>3112</v>
      </c>
      <c r="C27" s="437" t="s">
        <v>3128</v>
      </c>
      <c r="D27" s="443">
        <v>145.97999999999999</v>
      </c>
      <c r="E27" s="444">
        <f t="shared" si="2"/>
        <v>0</v>
      </c>
      <c r="F27" s="445">
        <f t="shared" si="3"/>
        <v>0</v>
      </c>
      <c r="G27" s="446" t="s">
        <v>3125</v>
      </c>
      <c r="H27" s="445">
        <f t="shared" si="1"/>
        <v>0</v>
      </c>
    </row>
    <row r="28" spans="1:8">
      <c r="A28" s="173" t="s">
        <v>43</v>
      </c>
      <c r="B28" s="437" t="s">
        <v>3113</v>
      </c>
      <c r="C28" s="437" t="s">
        <v>3129</v>
      </c>
      <c r="D28" s="443">
        <v>18.240000000000002</v>
      </c>
      <c r="E28" s="444">
        <f t="shared" si="2"/>
        <v>0</v>
      </c>
      <c r="F28" s="445">
        <f t="shared" si="3"/>
        <v>0</v>
      </c>
      <c r="G28" s="446" t="s">
        <v>3125</v>
      </c>
      <c r="H28" s="445">
        <f t="shared" si="1"/>
        <v>0</v>
      </c>
    </row>
    <row r="29" spans="1:8">
      <c r="A29" s="173" t="s">
        <v>44</v>
      </c>
      <c r="B29" s="439" t="s">
        <v>3112</v>
      </c>
      <c r="C29" s="439" t="s">
        <v>3130</v>
      </c>
      <c r="D29" s="443">
        <v>1053</v>
      </c>
      <c r="E29" s="444">
        <f t="shared" si="2"/>
        <v>0</v>
      </c>
      <c r="F29" s="445">
        <f t="shared" si="3"/>
        <v>0</v>
      </c>
      <c r="G29" s="446" t="s">
        <v>3131</v>
      </c>
      <c r="H29" s="445">
        <f>G29*F29</f>
        <v>0</v>
      </c>
    </row>
    <row r="30" spans="1:8">
      <c r="A30" s="173" t="s">
        <v>44</v>
      </c>
      <c r="B30" s="437" t="s">
        <v>3111</v>
      </c>
      <c r="C30" s="437" t="s">
        <v>3130</v>
      </c>
      <c r="D30" s="443">
        <v>1053</v>
      </c>
      <c r="E30" s="444">
        <f t="shared" si="2"/>
        <v>0</v>
      </c>
      <c r="F30" s="445">
        <f t="shared" si="3"/>
        <v>0</v>
      </c>
      <c r="G30" s="446" t="s">
        <v>3131</v>
      </c>
      <c r="H30" s="445">
        <f>G30*F30</f>
        <v>0</v>
      </c>
    </row>
    <row r="31" spans="1:8">
      <c r="A31" s="173" t="s">
        <v>44</v>
      </c>
      <c r="B31" s="437" t="s">
        <v>3112</v>
      </c>
      <c r="C31" s="437" t="s">
        <v>3132</v>
      </c>
      <c r="D31" s="443">
        <v>2884</v>
      </c>
      <c r="E31" s="444">
        <f t="shared" si="2"/>
        <v>0</v>
      </c>
      <c r="F31" s="445">
        <f t="shared" si="3"/>
        <v>0</v>
      </c>
      <c r="G31" s="446" t="s">
        <v>3133</v>
      </c>
      <c r="H31" s="445">
        <f t="shared" si="1"/>
        <v>0</v>
      </c>
    </row>
    <row r="32" spans="1:8">
      <c r="A32" s="173" t="s">
        <v>44</v>
      </c>
      <c r="B32" s="439" t="s">
        <v>3111</v>
      </c>
      <c r="C32" s="439" t="s">
        <v>3132</v>
      </c>
      <c r="D32" s="443">
        <v>2884</v>
      </c>
      <c r="E32" s="444">
        <f t="shared" si="2"/>
        <v>0</v>
      </c>
      <c r="F32" s="445">
        <f t="shared" si="3"/>
        <v>0</v>
      </c>
      <c r="G32" s="446" t="s">
        <v>3133</v>
      </c>
      <c r="H32" s="445">
        <f t="shared" si="1"/>
        <v>0</v>
      </c>
    </row>
    <row r="33" spans="1:8">
      <c r="A33" s="173" t="s">
        <v>44</v>
      </c>
      <c r="B33" s="437" t="s">
        <v>3113</v>
      </c>
      <c r="C33" s="437" t="s">
        <v>3126</v>
      </c>
      <c r="D33" s="443">
        <v>2296.2399999999998</v>
      </c>
      <c r="E33" s="444">
        <f t="shared" si="2"/>
        <v>0</v>
      </c>
      <c r="F33" s="445">
        <f>(D33*E33)</f>
        <v>0</v>
      </c>
      <c r="G33" s="446" t="s">
        <v>3133</v>
      </c>
      <c r="H33" s="445">
        <f>G33*F33</f>
        <v>0</v>
      </c>
    </row>
    <row r="34" spans="1:8">
      <c r="A34" s="173" t="s">
        <v>44</v>
      </c>
      <c r="B34" s="437" t="s">
        <v>3113</v>
      </c>
      <c r="C34" s="437" t="s">
        <v>3126</v>
      </c>
      <c r="D34" s="443">
        <v>121.94</v>
      </c>
      <c r="E34" s="444">
        <f t="shared" si="2"/>
        <v>0</v>
      </c>
      <c r="F34" s="445">
        <f t="shared" si="3"/>
        <v>0</v>
      </c>
      <c r="G34" s="446" t="s">
        <v>3125</v>
      </c>
      <c r="H34" s="445">
        <f t="shared" si="1"/>
        <v>0</v>
      </c>
    </row>
    <row r="35" spans="1:8">
      <c r="A35" s="173" t="s">
        <v>44</v>
      </c>
      <c r="B35" s="437" t="s">
        <v>3115</v>
      </c>
      <c r="C35" s="437"/>
      <c r="D35" s="443">
        <v>340</v>
      </c>
      <c r="E35" s="444">
        <f t="shared" si="2"/>
        <v>0</v>
      </c>
      <c r="F35" s="445">
        <f>(D35*E35)</f>
        <v>0</v>
      </c>
      <c r="G35" s="446" t="s">
        <v>3125</v>
      </c>
      <c r="H35" s="445">
        <f>G35*F35</f>
        <v>0</v>
      </c>
    </row>
    <row r="36" spans="1:8">
      <c r="A36" s="173" t="s">
        <v>44</v>
      </c>
      <c r="B36" s="437" t="s">
        <v>3127</v>
      </c>
      <c r="C36" s="437" t="s">
        <v>3134</v>
      </c>
      <c r="D36" s="501"/>
      <c r="E36" s="502"/>
      <c r="F36" s="438"/>
      <c r="G36" s="446" t="s">
        <v>3133</v>
      </c>
      <c r="H36" s="445">
        <f t="shared" si="1"/>
        <v>0</v>
      </c>
    </row>
    <row r="37" spans="1:8">
      <c r="A37" s="173" t="s">
        <v>44</v>
      </c>
      <c r="B37" s="437" t="s">
        <v>3127</v>
      </c>
      <c r="C37" s="437" t="s">
        <v>3135</v>
      </c>
      <c r="D37" s="501"/>
      <c r="E37" s="502"/>
      <c r="F37" s="438"/>
      <c r="G37" s="446" t="s">
        <v>3133</v>
      </c>
      <c r="H37" s="445">
        <f>G37*F37</f>
        <v>0</v>
      </c>
    </row>
    <row r="38" spans="1:8">
      <c r="A38" s="173" t="s">
        <v>44</v>
      </c>
      <c r="B38" s="437" t="s">
        <v>3127</v>
      </c>
      <c r="C38" s="437" t="s">
        <v>3115</v>
      </c>
      <c r="D38" s="501"/>
      <c r="E38" s="502"/>
      <c r="F38" s="438"/>
      <c r="G38" s="446" t="s">
        <v>3125</v>
      </c>
      <c r="H38" s="445">
        <f t="shared" si="1"/>
        <v>0</v>
      </c>
    </row>
    <row r="39" spans="1:8">
      <c r="A39" s="173" t="s">
        <v>46</v>
      </c>
      <c r="B39" s="437" t="s">
        <v>3114</v>
      </c>
      <c r="C39" s="437"/>
      <c r="D39" s="443">
        <v>186.15</v>
      </c>
      <c r="E39" s="444">
        <f t="shared" si="2"/>
        <v>0</v>
      </c>
      <c r="F39" s="445">
        <f t="shared" ref="F39" si="4">(D39*E39)</f>
        <v>0</v>
      </c>
      <c r="G39" s="446" t="s">
        <v>3125</v>
      </c>
      <c r="H39" s="445">
        <f t="shared" si="1"/>
        <v>0</v>
      </c>
    </row>
    <row r="40" spans="1:8">
      <c r="A40" s="173" t="s">
        <v>46</v>
      </c>
      <c r="B40" s="437" t="s">
        <v>3136</v>
      </c>
      <c r="C40" s="437"/>
      <c r="D40" s="501"/>
      <c r="E40" s="502"/>
      <c r="F40" s="438"/>
      <c r="G40" s="446" t="s">
        <v>3125</v>
      </c>
      <c r="H40" s="445">
        <f>G40*F40</f>
        <v>0</v>
      </c>
    </row>
    <row r="41" spans="1:8">
      <c r="A41" s="173" t="s">
        <v>49</v>
      </c>
      <c r="B41" s="437" t="s">
        <v>3111</v>
      </c>
      <c r="C41" s="437"/>
      <c r="D41" s="443">
        <v>781.47</v>
      </c>
      <c r="E41" s="444">
        <f t="shared" si="2"/>
        <v>0</v>
      </c>
      <c r="F41" s="445">
        <f t="shared" ref="F41:F69" si="5">(D41*E41)</f>
        <v>0</v>
      </c>
      <c r="G41" s="446" t="s">
        <v>3125</v>
      </c>
      <c r="H41" s="445">
        <f t="shared" si="1"/>
        <v>0</v>
      </c>
    </row>
    <row r="42" spans="1:8">
      <c r="A42" s="173" t="s">
        <v>49</v>
      </c>
      <c r="B42" s="437" t="s">
        <v>3112</v>
      </c>
      <c r="C42" s="437"/>
      <c r="D42" s="443">
        <v>763.59</v>
      </c>
      <c r="E42" s="444">
        <f t="shared" si="2"/>
        <v>0</v>
      </c>
      <c r="F42" s="445">
        <f t="shared" si="5"/>
        <v>0</v>
      </c>
      <c r="G42" s="446" t="s">
        <v>3125</v>
      </c>
      <c r="H42" s="445">
        <f t="shared" si="1"/>
        <v>0</v>
      </c>
    </row>
    <row r="43" spans="1:8">
      <c r="A43" s="173" t="s">
        <v>49</v>
      </c>
      <c r="B43" s="437" t="s">
        <v>3111</v>
      </c>
      <c r="C43" s="437" t="s">
        <v>3137</v>
      </c>
      <c r="D43" s="443">
        <v>149</v>
      </c>
      <c r="E43" s="444">
        <f t="shared" si="2"/>
        <v>0</v>
      </c>
      <c r="F43" s="445">
        <f t="shared" si="5"/>
        <v>0</v>
      </c>
      <c r="G43" s="446" t="s">
        <v>3125</v>
      </c>
      <c r="H43" s="445">
        <f t="shared" si="1"/>
        <v>0</v>
      </c>
    </row>
    <row r="44" spans="1:8">
      <c r="A44" s="173" t="s">
        <v>49</v>
      </c>
      <c r="B44" s="437" t="s">
        <v>3112</v>
      </c>
      <c r="C44" s="437" t="s">
        <v>3137</v>
      </c>
      <c r="D44" s="443">
        <v>149</v>
      </c>
      <c r="E44" s="444">
        <f t="shared" si="2"/>
        <v>0</v>
      </c>
      <c r="F44" s="445">
        <f t="shared" si="5"/>
        <v>0</v>
      </c>
      <c r="G44" s="446" t="s">
        <v>3125</v>
      </c>
      <c r="H44" s="445">
        <f t="shared" si="1"/>
        <v>0</v>
      </c>
    </row>
    <row r="45" spans="1:8">
      <c r="A45" s="173" t="s">
        <v>49</v>
      </c>
      <c r="B45" s="437" t="s">
        <v>3113</v>
      </c>
      <c r="C45" s="437" t="s">
        <v>3126</v>
      </c>
      <c r="D45" s="443">
        <v>937.68000000000006</v>
      </c>
      <c r="E45" s="444">
        <f t="shared" si="2"/>
        <v>0</v>
      </c>
      <c r="F45" s="445">
        <f t="shared" si="5"/>
        <v>0</v>
      </c>
      <c r="G45" s="446" t="s">
        <v>3125</v>
      </c>
      <c r="H45" s="445">
        <f t="shared" si="1"/>
        <v>0</v>
      </c>
    </row>
    <row r="46" spans="1:8">
      <c r="A46" s="173" t="s">
        <v>49</v>
      </c>
      <c r="B46" s="437" t="s">
        <v>3116</v>
      </c>
      <c r="C46" s="437" t="s">
        <v>3111</v>
      </c>
      <c r="D46" s="443">
        <v>27.25</v>
      </c>
      <c r="E46" s="444">
        <f t="shared" si="2"/>
        <v>0</v>
      </c>
      <c r="F46" s="445">
        <f>(D46*E46)</f>
        <v>0</v>
      </c>
      <c r="G46" s="446" t="s">
        <v>3125</v>
      </c>
      <c r="H46" s="445">
        <f>G46*F46</f>
        <v>0</v>
      </c>
    </row>
    <row r="47" spans="1:8">
      <c r="A47" s="173" t="s">
        <v>49</v>
      </c>
      <c r="B47" s="437" t="s">
        <v>3116</v>
      </c>
      <c r="C47" s="437" t="s">
        <v>3112</v>
      </c>
      <c r="D47" s="443">
        <v>27.25</v>
      </c>
      <c r="E47" s="444">
        <f t="shared" si="2"/>
        <v>0</v>
      </c>
      <c r="F47" s="445">
        <f t="shared" si="5"/>
        <v>0</v>
      </c>
      <c r="G47" s="446" t="s">
        <v>3125</v>
      </c>
      <c r="H47" s="445">
        <f t="shared" si="1"/>
        <v>0</v>
      </c>
    </row>
    <row r="48" spans="1:8">
      <c r="A48" s="173" t="s">
        <v>50</v>
      </c>
      <c r="B48" s="437" t="s">
        <v>3114</v>
      </c>
      <c r="C48" s="437"/>
      <c r="D48" s="443">
        <v>1252</v>
      </c>
      <c r="E48" s="444">
        <f t="shared" si="2"/>
        <v>0</v>
      </c>
      <c r="F48" s="445">
        <f>(D48*E48)</f>
        <v>0</v>
      </c>
      <c r="G48" s="446" t="s">
        <v>3125</v>
      </c>
      <c r="H48" s="445">
        <f>G48*F48</f>
        <v>0</v>
      </c>
    </row>
    <row r="49" spans="1:8">
      <c r="A49" s="173" t="s">
        <v>50</v>
      </c>
      <c r="B49" s="437" t="s">
        <v>3114</v>
      </c>
      <c r="C49" s="437" t="s">
        <v>3138</v>
      </c>
      <c r="D49" s="443">
        <v>134</v>
      </c>
      <c r="E49" s="444">
        <f t="shared" si="2"/>
        <v>0</v>
      </c>
      <c r="F49" s="445">
        <f t="shared" si="5"/>
        <v>0</v>
      </c>
      <c r="G49" s="446" t="s">
        <v>3125</v>
      </c>
      <c r="H49" s="445">
        <f t="shared" si="1"/>
        <v>0</v>
      </c>
    </row>
    <row r="50" spans="1:8">
      <c r="A50" s="173" t="s">
        <v>40</v>
      </c>
      <c r="B50" s="437" t="s">
        <v>3111</v>
      </c>
      <c r="C50" s="437"/>
      <c r="D50" s="443">
        <v>58.12</v>
      </c>
      <c r="E50" s="444">
        <f t="shared" si="2"/>
        <v>0</v>
      </c>
      <c r="F50" s="445">
        <f t="shared" si="5"/>
        <v>0</v>
      </c>
      <c r="G50" s="446" t="s">
        <v>3125</v>
      </c>
      <c r="H50" s="445">
        <f t="shared" si="1"/>
        <v>0</v>
      </c>
    </row>
    <row r="51" spans="1:8">
      <c r="A51" s="447" t="s">
        <v>40</v>
      </c>
      <c r="B51" s="437" t="s">
        <v>3112</v>
      </c>
      <c r="C51" s="437"/>
      <c r="D51" s="443">
        <v>58.12</v>
      </c>
      <c r="E51" s="444">
        <f t="shared" si="2"/>
        <v>0</v>
      </c>
      <c r="F51" s="445">
        <f t="shared" si="5"/>
        <v>0</v>
      </c>
      <c r="G51" s="446" t="s">
        <v>3125</v>
      </c>
      <c r="H51" s="445">
        <f t="shared" si="1"/>
        <v>0</v>
      </c>
    </row>
    <row r="52" spans="1:8">
      <c r="A52" s="448" t="s">
        <v>40</v>
      </c>
      <c r="B52" s="437" t="s">
        <v>3113</v>
      </c>
      <c r="C52" s="437" t="s">
        <v>3126</v>
      </c>
      <c r="D52" s="443">
        <v>9.3000000000000007</v>
      </c>
      <c r="E52" s="444">
        <f t="shared" si="2"/>
        <v>0</v>
      </c>
      <c r="F52" s="445">
        <f t="shared" si="5"/>
        <v>0</v>
      </c>
      <c r="G52" s="446" t="s">
        <v>3125</v>
      </c>
      <c r="H52" s="445">
        <f t="shared" si="1"/>
        <v>0</v>
      </c>
    </row>
    <row r="53" spans="1:8">
      <c r="A53" s="448" t="s">
        <v>45</v>
      </c>
      <c r="B53" s="437" t="s">
        <v>3111</v>
      </c>
      <c r="C53" s="437"/>
      <c r="D53" s="443">
        <v>228.73</v>
      </c>
      <c r="E53" s="444">
        <f t="shared" si="2"/>
        <v>0</v>
      </c>
      <c r="F53" s="445">
        <f t="shared" si="5"/>
        <v>0</v>
      </c>
      <c r="G53" s="446" t="s">
        <v>3125</v>
      </c>
      <c r="H53" s="445">
        <f>G53*F53</f>
        <v>0</v>
      </c>
    </row>
    <row r="54" spans="1:8">
      <c r="A54" s="448" t="s">
        <v>45</v>
      </c>
      <c r="B54" s="437" t="s">
        <v>3112</v>
      </c>
      <c r="C54" s="437"/>
      <c r="D54" s="443">
        <v>227.86</v>
      </c>
      <c r="E54" s="444">
        <f t="shared" si="2"/>
        <v>0</v>
      </c>
      <c r="F54" s="445">
        <f t="shared" si="5"/>
        <v>0</v>
      </c>
      <c r="G54" s="446" t="s">
        <v>3125</v>
      </c>
      <c r="H54" s="445">
        <f t="shared" si="1"/>
        <v>0</v>
      </c>
    </row>
    <row r="55" spans="1:8">
      <c r="A55" s="448" t="s">
        <v>45</v>
      </c>
      <c r="B55" s="437" t="s">
        <v>3113</v>
      </c>
      <c r="C55" s="437" t="s">
        <v>3126</v>
      </c>
      <c r="D55" s="443">
        <v>52.62</v>
      </c>
      <c r="E55" s="444">
        <f t="shared" si="2"/>
        <v>0</v>
      </c>
      <c r="F55" s="445">
        <f t="shared" si="5"/>
        <v>0</v>
      </c>
      <c r="G55" s="446" t="s">
        <v>3125</v>
      </c>
      <c r="H55" s="445">
        <f t="shared" si="1"/>
        <v>0</v>
      </c>
    </row>
    <row r="56" spans="1:8">
      <c r="A56" s="448" t="s">
        <v>51</v>
      </c>
      <c r="B56" s="437" t="s">
        <v>3111</v>
      </c>
      <c r="C56" s="437"/>
      <c r="D56" s="443">
        <v>1972.16</v>
      </c>
      <c r="E56" s="444">
        <f t="shared" si="2"/>
        <v>0</v>
      </c>
      <c r="F56" s="445">
        <f>(D56*E56)</f>
        <v>0</v>
      </c>
      <c r="G56" s="446" t="s">
        <v>3125</v>
      </c>
      <c r="H56" s="445">
        <f t="shared" si="1"/>
        <v>0</v>
      </c>
    </row>
    <row r="57" spans="1:8">
      <c r="A57" s="448" t="s">
        <v>51</v>
      </c>
      <c r="B57" s="437" t="s">
        <v>3112</v>
      </c>
      <c r="C57" s="437"/>
      <c r="D57" s="443">
        <v>1691.58</v>
      </c>
      <c r="E57" s="444">
        <f t="shared" si="2"/>
        <v>0</v>
      </c>
      <c r="F57" s="445">
        <f t="shared" si="5"/>
        <v>0</v>
      </c>
      <c r="G57" s="446" t="s">
        <v>3125</v>
      </c>
      <c r="H57" s="445">
        <f t="shared" si="1"/>
        <v>0</v>
      </c>
    </row>
    <row r="58" spans="1:8">
      <c r="A58" s="448" t="s">
        <v>51</v>
      </c>
      <c r="B58" s="437" t="s">
        <v>3115</v>
      </c>
      <c r="C58" s="437" t="s">
        <v>3111</v>
      </c>
      <c r="D58" s="443">
        <v>111.36</v>
      </c>
      <c r="E58" s="444">
        <f t="shared" si="2"/>
        <v>0</v>
      </c>
      <c r="F58" s="445">
        <f t="shared" si="5"/>
        <v>0</v>
      </c>
      <c r="G58" s="446" t="s">
        <v>3125</v>
      </c>
      <c r="H58" s="445">
        <f t="shared" si="1"/>
        <v>0</v>
      </c>
    </row>
    <row r="59" spans="1:8">
      <c r="A59" s="448" t="s">
        <v>51</v>
      </c>
      <c r="B59" s="437" t="s">
        <v>3115</v>
      </c>
      <c r="C59" s="437" t="s">
        <v>3112</v>
      </c>
      <c r="D59" s="443">
        <v>111.36</v>
      </c>
      <c r="E59" s="444">
        <f t="shared" si="2"/>
        <v>0</v>
      </c>
      <c r="F59" s="445">
        <f t="shared" si="5"/>
        <v>0</v>
      </c>
      <c r="G59" s="446" t="s">
        <v>3125</v>
      </c>
      <c r="H59" s="445">
        <f>G59*F59</f>
        <v>0</v>
      </c>
    </row>
    <row r="60" spans="1:8">
      <c r="A60" s="448" t="s">
        <v>51</v>
      </c>
      <c r="B60" s="437" t="s">
        <v>3113</v>
      </c>
      <c r="C60" s="437" t="s">
        <v>3126</v>
      </c>
      <c r="D60" s="443">
        <v>1507.18</v>
      </c>
      <c r="E60" s="444">
        <f t="shared" si="2"/>
        <v>0</v>
      </c>
      <c r="F60" s="445">
        <f t="shared" si="5"/>
        <v>0</v>
      </c>
      <c r="G60" s="446" t="s">
        <v>3125</v>
      </c>
      <c r="H60" s="445">
        <f t="shared" si="1"/>
        <v>0</v>
      </c>
    </row>
    <row r="61" spans="1:8">
      <c r="A61" s="448" t="s">
        <v>51</v>
      </c>
      <c r="B61" s="437" t="s">
        <v>3112</v>
      </c>
      <c r="C61" s="437" t="s">
        <v>3139</v>
      </c>
      <c r="D61" s="443">
        <v>29.82</v>
      </c>
      <c r="E61" s="444">
        <f t="shared" si="2"/>
        <v>0</v>
      </c>
      <c r="F61" s="445">
        <f t="shared" si="5"/>
        <v>0</v>
      </c>
      <c r="G61" s="446" t="s">
        <v>3125</v>
      </c>
      <c r="H61" s="445">
        <f t="shared" si="1"/>
        <v>0</v>
      </c>
    </row>
    <row r="62" spans="1:8" ht="26.4">
      <c r="A62" s="448" t="s">
        <v>51</v>
      </c>
      <c r="B62" s="437" t="s">
        <v>3113</v>
      </c>
      <c r="C62" s="437" t="s">
        <v>3140</v>
      </c>
      <c r="D62" s="443">
        <v>47</v>
      </c>
      <c r="E62" s="444">
        <f t="shared" si="2"/>
        <v>0</v>
      </c>
      <c r="F62" s="445">
        <f t="shared" si="5"/>
        <v>0</v>
      </c>
      <c r="G62" s="446" t="s">
        <v>3125</v>
      </c>
      <c r="H62" s="445">
        <f t="shared" si="1"/>
        <v>0</v>
      </c>
    </row>
    <row r="63" spans="1:8">
      <c r="A63" s="448" t="s">
        <v>47</v>
      </c>
      <c r="B63" s="437" t="s">
        <v>3111</v>
      </c>
      <c r="C63" s="437"/>
      <c r="D63" s="443">
        <v>1958.77</v>
      </c>
      <c r="E63" s="444">
        <f t="shared" si="2"/>
        <v>0</v>
      </c>
      <c r="F63" s="445">
        <f t="shared" si="5"/>
        <v>0</v>
      </c>
      <c r="G63" s="446" t="s">
        <v>3125</v>
      </c>
      <c r="H63" s="445">
        <f t="shared" si="1"/>
        <v>0</v>
      </c>
    </row>
    <row r="64" spans="1:8">
      <c r="A64" s="448" t="s">
        <v>47</v>
      </c>
      <c r="B64" s="437" t="s">
        <v>3112</v>
      </c>
      <c r="C64" s="437"/>
      <c r="D64" s="443">
        <v>1894.25</v>
      </c>
      <c r="E64" s="444">
        <f t="shared" si="2"/>
        <v>0</v>
      </c>
      <c r="F64" s="445">
        <f>(D64*E64)</f>
        <v>0</v>
      </c>
      <c r="G64" s="446" t="s">
        <v>3125</v>
      </c>
      <c r="H64" s="445">
        <f>G64*F64</f>
        <v>0</v>
      </c>
    </row>
    <row r="65" spans="1:8">
      <c r="A65" s="448" t="s">
        <v>47</v>
      </c>
      <c r="B65" s="437" t="s">
        <v>3111</v>
      </c>
      <c r="C65" s="437" t="s">
        <v>3141</v>
      </c>
      <c r="D65" s="443">
        <v>11.04</v>
      </c>
      <c r="E65" s="444">
        <f t="shared" si="2"/>
        <v>0</v>
      </c>
      <c r="F65" s="445">
        <f t="shared" si="5"/>
        <v>0</v>
      </c>
      <c r="G65" s="446" t="s">
        <v>3125</v>
      </c>
      <c r="H65" s="445">
        <f t="shared" si="1"/>
        <v>0</v>
      </c>
    </row>
    <row r="66" spans="1:8">
      <c r="A66" s="448" t="s">
        <v>47</v>
      </c>
      <c r="B66" s="437" t="s">
        <v>3112</v>
      </c>
      <c r="C66" s="437" t="s">
        <v>3141</v>
      </c>
      <c r="D66" s="443">
        <v>11.04</v>
      </c>
      <c r="E66" s="444">
        <f t="shared" si="2"/>
        <v>0</v>
      </c>
      <c r="F66" s="445">
        <f t="shared" si="5"/>
        <v>0</v>
      </c>
      <c r="G66" s="446" t="s">
        <v>3125</v>
      </c>
      <c r="H66" s="445">
        <f t="shared" si="1"/>
        <v>0</v>
      </c>
    </row>
    <row r="67" spans="1:8">
      <c r="A67" s="448" t="s">
        <v>47</v>
      </c>
      <c r="B67" s="437" t="s">
        <v>3118</v>
      </c>
      <c r="C67" s="437" t="s">
        <v>3111</v>
      </c>
      <c r="D67" s="443">
        <v>55.83</v>
      </c>
      <c r="E67" s="444">
        <f t="shared" si="2"/>
        <v>0</v>
      </c>
      <c r="F67" s="445">
        <f>(D67*E67)</f>
        <v>0</v>
      </c>
      <c r="G67" s="446" t="s">
        <v>3131</v>
      </c>
      <c r="H67" s="445">
        <f>G67*F67</f>
        <v>0</v>
      </c>
    </row>
    <row r="68" spans="1:8">
      <c r="A68" s="447" t="s">
        <v>47</v>
      </c>
      <c r="B68" s="437" t="s">
        <v>3118</v>
      </c>
      <c r="C68" s="437" t="s">
        <v>3112</v>
      </c>
      <c r="D68" s="443">
        <v>55.83</v>
      </c>
      <c r="E68" s="444">
        <f t="shared" si="2"/>
        <v>0</v>
      </c>
      <c r="F68" s="445">
        <f t="shared" si="5"/>
        <v>0</v>
      </c>
      <c r="G68" s="446" t="s">
        <v>3131</v>
      </c>
      <c r="H68" s="445">
        <f t="shared" si="1"/>
        <v>0</v>
      </c>
    </row>
    <row r="69" spans="1:8">
      <c r="A69" s="447" t="s">
        <v>47</v>
      </c>
      <c r="B69" s="437" t="s">
        <v>3113</v>
      </c>
      <c r="C69" s="437" t="s">
        <v>3126</v>
      </c>
      <c r="D69" s="443">
        <v>1301.0999999999999</v>
      </c>
      <c r="E69" s="444">
        <f t="shared" si="2"/>
        <v>0</v>
      </c>
      <c r="F69" s="445">
        <f t="shared" si="5"/>
        <v>0</v>
      </c>
      <c r="G69" s="446" t="s">
        <v>3125</v>
      </c>
      <c r="H69" s="445">
        <f>G69*F69</f>
        <v>0</v>
      </c>
    </row>
    <row r="70" spans="1:8">
      <c r="A70" s="447" t="s">
        <v>47</v>
      </c>
      <c r="B70" s="439" t="s">
        <v>3117</v>
      </c>
      <c r="C70" s="439" t="s">
        <v>3142</v>
      </c>
      <c r="D70" s="443">
        <v>208.08</v>
      </c>
      <c r="E70" s="444">
        <f t="shared" si="2"/>
        <v>0</v>
      </c>
      <c r="F70" s="445">
        <f>(D70*E70)</f>
        <v>0</v>
      </c>
      <c r="G70" s="446" t="s">
        <v>3125</v>
      </c>
      <c r="H70" s="445">
        <f>G70*F70</f>
        <v>0</v>
      </c>
    </row>
    <row r="71" spans="1:8">
      <c r="A71" s="447" t="s">
        <v>47</v>
      </c>
      <c r="B71" s="437" t="s">
        <v>3127</v>
      </c>
      <c r="C71" s="437"/>
      <c r="D71" s="501"/>
      <c r="E71" s="502"/>
      <c r="F71" s="438"/>
      <c r="G71" s="446" t="s">
        <v>3125</v>
      </c>
      <c r="H71" s="445">
        <f t="shared" ref="H71" si="6">G71*F71</f>
        <v>0</v>
      </c>
    </row>
    <row r="72" spans="1:8">
      <c r="A72" s="447" t="s">
        <v>52</v>
      </c>
      <c r="B72" s="437" t="s">
        <v>3111</v>
      </c>
      <c r="C72" s="437"/>
      <c r="D72" s="443">
        <v>370</v>
      </c>
      <c r="E72" s="444">
        <f t="shared" ref="E72:E74" si="7">VLOOKUP(B72,$E$3:$F$10,2,FALSE)</f>
        <v>0</v>
      </c>
      <c r="F72" s="445">
        <f>(D72*E72)</f>
        <v>0</v>
      </c>
      <c r="G72" s="446" t="s">
        <v>3125</v>
      </c>
      <c r="H72" s="445">
        <f>G72*F72</f>
        <v>0</v>
      </c>
    </row>
    <row r="73" spans="1:8">
      <c r="A73" s="447" t="s">
        <v>52</v>
      </c>
      <c r="B73" s="437" t="s">
        <v>3112</v>
      </c>
      <c r="C73" s="437"/>
      <c r="D73" s="443">
        <v>370</v>
      </c>
      <c r="E73" s="444">
        <f t="shared" si="7"/>
        <v>0</v>
      </c>
      <c r="F73" s="445">
        <f>(D73*E73)</f>
        <v>0</v>
      </c>
      <c r="G73" s="446" t="s">
        <v>3125</v>
      </c>
      <c r="H73" s="445">
        <f>G73*F73</f>
        <v>0</v>
      </c>
    </row>
    <row r="74" spans="1:8">
      <c r="A74" s="447" t="s">
        <v>52</v>
      </c>
      <c r="B74" s="437" t="s">
        <v>3113</v>
      </c>
      <c r="C74" s="437" t="s">
        <v>3126</v>
      </c>
      <c r="D74" s="443">
        <v>300</v>
      </c>
      <c r="E74" s="444">
        <f t="shared" si="7"/>
        <v>0</v>
      </c>
      <c r="F74" s="445">
        <f>(D74*E74)</f>
        <v>0</v>
      </c>
      <c r="G74" s="446" t="s">
        <v>3125</v>
      </c>
      <c r="H74" s="445">
        <f>G74*F74</f>
        <v>0</v>
      </c>
    </row>
    <row r="75" spans="1:8">
      <c r="B75" s="165"/>
      <c r="C75" s="165"/>
      <c r="D75" s="276"/>
      <c r="E75" s="276"/>
      <c r="F75" s="276"/>
      <c r="G75" s="276"/>
      <c r="H75" s="276"/>
    </row>
    <row r="76" spans="1:8">
      <c r="A76" s="449" t="s">
        <v>54</v>
      </c>
      <c r="B76" s="450"/>
      <c r="C76" s="451"/>
      <c r="D76" s="452">
        <f>SUM(D13:D74)</f>
        <v>39837.599999999999</v>
      </c>
      <c r="E76" s="453"/>
      <c r="F76" s="454"/>
      <c r="G76" s="455"/>
      <c r="H76" s="456">
        <f>SUM(H13:H74)</f>
        <v>0</v>
      </c>
    </row>
  </sheetData>
  <autoFilter ref="A12:W76" xr:uid="{00000000-0009-0000-0000-00000A000000}"/>
  <phoneticPr fontId="72" type="noConversion"/>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6ED-FF05-420D-BF7C-21BBBE447556}">
  <sheetPr>
    <pageSetUpPr fitToPage="1"/>
  </sheetPr>
  <dimension ref="A1:U45"/>
  <sheetViews>
    <sheetView showGridLines="0" zoomScaleNormal="100" zoomScaleSheetLayoutView="50" zoomScalePageLayoutView="50" workbookViewId="0">
      <pane ySplit="10" topLeftCell="A11" activePane="bottomLeft" state="frozen"/>
      <selection activeCell="B1" sqref="B1"/>
      <selection pane="bottomLeft"/>
    </sheetView>
  </sheetViews>
  <sheetFormatPr defaultColWidth="13.5546875" defaultRowHeight="13.2"/>
  <cols>
    <col min="1" max="1" width="28.88671875" style="165" customWidth="1"/>
    <col min="2" max="2" width="42.109375" style="166" bestFit="1" customWidth="1"/>
    <col min="3" max="3" width="27.5546875" style="166" customWidth="1"/>
    <col min="4" max="4" width="16.5546875" style="165" customWidth="1"/>
    <col min="5" max="5" width="21.109375" style="167" bestFit="1" customWidth="1"/>
    <col min="6" max="6" width="16.109375" style="168" customWidth="1"/>
    <col min="7" max="7" width="2.5546875" style="165" customWidth="1"/>
    <col min="8" max="8" width="41.44140625" style="165" bestFit="1" customWidth="1"/>
    <col min="9" max="9" width="27.88671875" style="165" customWidth="1"/>
    <col min="10" max="10" width="29.88671875" style="165" customWidth="1"/>
    <col min="11" max="11" width="37.88671875" style="165" customWidth="1"/>
    <col min="12" max="243" width="13.5546875" style="29"/>
    <col min="244" max="244" width="22.109375" style="29" customWidth="1"/>
    <col min="245" max="251" width="13.5546875" style="29" customWidth="1"/>
    <col min="252" max="252" width="15.88671875" style="29" customWidth="1"/>
    <col min="253" max="253" width="16.5546875" style="29" bestFit="1" customWidth="1"/>
    <col min="254" max="254" width="13.5546875" style="29" customWidth="1"/>
    <col min="255" max="255" width="17.109375" style="29" bestFit="1" customWidth="1"/>
    <col min="256" max="256" width="4" style="29" customWidth="1"/>
    <col min="257" max="257" width="13.5546875" style="29" customWidth="1"/>
    <col min="258" max="499" width="13.5546875" style="29"/>
    <col min="500" max="500" width="22.109375" style="29" customWidth="1"/>
    <col min="501" max="507" width="13.5546875" style="29" customWidth="1"/>
    <col min="508" max="508" width="15.88671875" style="29" customWidth="1"/>
    <col min="509" max="509" width="16.5546875" style="29" bestFit="1" customWidth="1"/>
    <col min="510" max="510" width="13.5546875" style="29" customWidth="1"/>
    <col min="511" max="511" width="17.109375" style="29" bestFit="1" customWidth="1"/>
    <col min="512" max="512" width="4" style="29" customWidth="1"/>
    <col min="513" max="513" width="13.5546875" style="29" customWidth="1"/>
    <col min="514" max="755" width="13.5546875" style="29"/>
    <col min="756" max="756" width="22.109375" style="29" customWidth="1"/>
    <col min="757" max="763" width="13.5546875" style="29" customWidth="1"/>
    <col min="764" max="764" width="15.88671875" style="29" customWidth="1"/>
    <col min="765" max="765" width="16.5546875" style="29" bestFit="1" customWidth="1"/>
    <col min="766" max="766" width="13.5546875" style="29" customWidth="1"/>
    <col min="767" max="767" width="17.109375" style="29" bestFit="1" customWidth="1"/>
    <col min="768" max="768" width="4" style="29" customWidth="1"/>
    <col min="769" max="769" width="13.5546875" style="29" customWidth="1"/>
    <col min="770" max="1011" width="13.5546875" style="29"/>
    <col min="1012" max="1012" width="22.109375" style="29" customWidth="1"/>
    <col min="1013" max="1019" width="13.5546875" style="29" customWidth="1"/>
    <col min="1020" max="1020" width="15.88671875" style="29" customWidth="1"/>
    <col min="1021" max="1021" width="16.5546875" style="29" bestFit="1" customWidth="1"/>
    <col min="1022" max="1022" width="13.5546875" style="29" customWidth="1"/>
    <col min="1023" max="1023" width="17.109375" style="29" bestFit="1" customWidth="1"/>
    <col min="1024" max="1024" width="4" style="29" customWidth="1"/>
    <col min="1025" max="1025" width="13.5546875" style="29" customWidth="1"/>
    <col min="1026" max="1267" width="13.5546875" style="29"/>
    <col min="1268" max="1268" width="22.109375" style="29" customWidth="1"/>
    <col min="1269" max="1275" width="13.5546875" style="29" customWidth="1"/>
    <col min="1276" max="1276" width="15.88671875" style="29" customWidth="1"/>
    <col min="1277" max="1277" width="16.5546875" style="29" bestFit="1" customWidth="1"/>
    <col min="1278" max="1278" width="13.5546875" style="29" customWidth="1"/>
    <col min="1279" max="1279" width="17.109375" style="29" bestFit="1" customWidth="1"/>
    <col min="1280" max="1280" width="4" style="29" customWidth="1"/>
    <col min="1281" max="1281" width="13.5546875" style="29" customWidth="1"/>
    <col min="1282" max="1523" width="13.5546875" style="29"/>
    <col min="1524" max="1524" width="22.109375" style="29" customWidth="1"/>
    <col min="1525" max="1531" width="13.5546875" style="29" customWidth="1"/>
    <col min="1532" max="1532" width="15.88671875" style="29" customWidth="1"/>
    <col min="1533" max="1533" width="16.5546875" style="29" bestFit="1" customWidth="1"/>
    <col min="1534" max="1534" width="13.5546875" style="29" customWidth="1"/>
    <col min="1535" max="1535" width="17.109375" style="29" bestFit="1" customWidth="1"/>
    <col min="1536" max="1536" width="4" style="29" customWidth="1"/>
    <col min="1537" max="1537" width="13.5546875" style="29" customWidth="1"/>
    <col min="1538" max="1779" width="13.5546875" style="29"/>
    <col min="1780" max="1780" width="22.109375" style="29" customWidth="1"/>
    <col min="1781" max="1787" width="13.5546875" style="29" customWidth="1"/>
    <col min="1788" max="1788" width="15.88671875" style="29" customWidth="1"/>
    <col min="1789" max="1789" width="16.5546875" style="29" bestFit="1" customWidth="1"/>
    <col min="1790" max="1790" width="13.5546875" style="29" customWidth="1"/>
    <col min="1791" max="1791" width="17.109375" style="29" bestFit="1" customWidth="1"/>
    <col min="1792" max="1792" width="4" style="29" customWidth="1"/>
    <col min="1793" max="1793" width="13.5546875" style="29" customWidth="1"/>
    <col min="1794" max="2035" width="13.5546875" style="29"/>
    <col min="2036" max="2036" width="22.109375" style="29" customWidth="1"/>
    <col min="2037" max="2043" width="13.5546875" style="29" customWidth="1"/>
    <col min="2044" max="2044" width="15.88671875" style="29" customWidth="1"/>
    <col min="2045" max="2045" width="16.5546875" style="29" bestFit="1" customWidth="1"/>
    <col min="2046" max="2046" width="13.5546875" style="29" customWidth="1"/>
    <col min="2047" max="2047" width="17.109375" style="29" bestFit="1" customWidth="1"/>
    <col min="2048" max="2048" width="4" style="29" customWidth="1"/>
    <col min="2049" max="2049" width="13.5546875" style="29" customWidth="1"/>
    <col min="2050" max="2291" width="13.5546875" style="29"/>
    <col min="2292" max="2292" width="22.109375" style="29" customWidth="1"/>
    <col min="2293" max="2299" width="13.5546875" style="29" customWidth="1"/>
    <col min="2300" max="2300" width="15.88671875" style="29" customWidth="1"/>
    <col min="2301" max="2301" width="16.5546875" style="29" bestFit="1" customWidth="1"/>
    <col min="2302" max="2302" width="13.5546875" style="29" customWidth="1"/>
    <col min="2303" max="2303" width="17.109375" style="29" bestFit="1" customWidth="1"/>
    <col min="2304" max="2304" width="4" style="29" customWidth="1"/>
    <col min="2305" max="2305" width="13.5546875" style="29" customWidth="1"/>
    <col min="2306" max="2547" width="13.5546875" style="29"/>
    <col min="2548" max="2548" width="22.109375" style="29" customWidth="1"/>
    <col min="2549" max="2555" width="13.5546875" style="29" customWidth="1"/>
    <col min="2556" max="2556" width="15.88671875" style="29" customWidth="1"/>
    <col min="2557" max="2557" width="16.5546875" style="29" bestFit="1" customWidth="1"/>
    <col min="2558" max="2558" width="13.5546875" style="29" customWidth="1"/>
    <col min="2559" max="2559" width="17.109375" style="29" bestFit="1" customWidth="1"/>
    <col min="2560" max="2560" width="4" style="29" customWidth="1"/>
    <col min="2561" max="2561" width="13.5546875" style="29" customWidth="1"/>
    <col min="2562" max="2803" width="13.5546875" style="29"/>
    <col min="2804" max="2804" width="22.109375" style="29" customWidth="1"/>
    <col min="2805" max="2811" width="13.5546875" style="29" customWidth="1"/>
    <col min="2812" max="2812" width="15.88671875" style="29" customWidth="1"/>
    <col min="2813" max="2813" width="16.5546875" style="29" bestFit="1" customWidth="1"/>
    <col min="2814" max="2814" width="13.5546875" style="29" customWidth="1"/>
    <col min="2815" max="2815" width="17.109375" style="29" bestFit="1" customWidth="1"/>
    <col min="2816" max="2816" width="4" style="29" customWidth="1"/>
    <col min="2817" max="2817" width="13.5546875" style="29" customWidth="1"/>
    <col min="2818" max="3059" width="13.5546875" style="29"/>
    <col min="3060" max="3060" width="22.109375" style="29" customWidth="1"/>
    <col min="3061" max="3067" width="13.5546875" style="29" customWidth="1"/>
    <col min="3068" max="3068" width="15.88671875" style="29" customWidth="1"/>
    <col min="3069" max="3069" width="16.5546875" style="29" bestFit="1" customWidth="1"/>
    <col min="3070" max="3070" width="13.5546875" style="29" customWidth="1"/>
    <col min="3071" max="3071" width="17.109375" style="29" bestFit="1" customWidth="1"/>
    <col min="3072" max="3072" width="4" style="29" customWidth="1"/>
    <col min="3073" max="3073" width="13.5546875" style="29" customWidth="1"/>
    <col min="3074" max="3315" width="13.5546875" style="29"/>
    <col min="3316" max="3316" width="22.109375" style="29" customWidth="1"/>
    <col min="3317" max="3323" width="13.5546875" style="29" customWidth="1"/>
    <col min="3324" max="3324" width="15.88671875" style="29" customWidth="1"/>
    <col min="3325" max="3325" width="16.5546875" style="29" bestFit="1" customWidth="1"/>
    <col min="3326" max="3326" width="13.5546875" style="29" customWidth="1"/>
    <col min="3327" max="3327" width="17.109375" style="29" bestFit="1" customWidth="1"/>
    <col min="3328" max="3328" width="4" style="29" customWidth="1"/>
    <col min="3329" max="3329" width="13.5546875" style="29" customWidth="1"/>
    <col min="3330" max="3571" width="13.5546875" style="29"/>
    <col min="3572" max="3572" width="22.109375" style="29" customWidth="1"/>
    <col min="3573" max="3579" width="13.5546875" style="29" customWidth="1"/>
    <col min="3580" max="3580" width="15.88671875" style="29" customWidth="1"/>
    <col min="3581" max="3581" width="16.5546875" style="29" bestFit="1" customWidth="1"/>
    <col min="3582" max="3582" width="13.5546875" style="29" customWidth="1"/>
    <col min="3583" max="3583" width="17.109375" style="29" bestFit="1" customWidth="1"/>
    <col min="3584" max="3584" width="4" style="29" customWidth="1"/>
    <col min="3585" max="3585" width="13.5546875" style="29" customWidth="1"/>
    <col min="3586" max="3827" width="13.5546875" style="29"/>
    <col min="3828" max="3828" width="22.109375" style="29" customWidth="1"/>
    <col min="3829" max="3835" width="13.5546875" style="29" customWidth="1"/>
    <col min="3836" max="3836" width="15.88671875" style="29" customWidth="1"/>
    <col min="3837" max="3837" width="16.5546875" style="29" bestFit="1" customWidth="1"/>
    <col min="3838" max="3838" width="13.5546875" style="29" customWidth="1"/>
    <col min="3839" max="3839" width="17.109375" style="29" bestFit="1" customWidth="1"/>
    <col min="3840" max="3840" width="4" style="29" customWidth="1"/>
    <col min="3841" max="3841" width="13.5546875" style="29" customWidth="1"/>
    <col min="3842" max="4083" width="13.5546875" style="29"/>
    <col min="4084" max="4084" width="22.109375" style="29" customWidth="1"/>
    <col min="4085" max="4091" width="13.5546875" style="29" customWidth="1"/>
    <col min="4092" max="4092" width="15.88671875" style="29" customWidth="1"/>
    <col min="4093" max="4093" width="16.5546875" style="29" bestFit="1" customWidth="1"/>
    <col min="4094" max="4094" width="13.5546875" style="29" customWidth="1"/>
    <col min="4095" max="4095" width="17.109375" style="29" bestFit="1" customWidth="1"/>
    <col min="4096" max="4096" width="4" style="29" customWidth="1"/>
    <col min="4097" max="4097" width="13.5546875" style="29" customWidth="1"/>
    <col min="4098" max="4339" width="13.5546875" style="29"/>
    <col min="4340" max="4340" width="22.109375" style="29" customWidth="1"/>
    <col min="4341" max="4347" width="13.5546875" style="29" customWidth="1"/>
    <col min="4348" max="4348" width="15.88671875" style="29" customWidth="1"/>
    <col min="4349" max="4349" width="16.5546875" style="29" bestFit="1" customWidth="1"/>
    <col min="4350" max="4350" width="13.5546875" style="29" customWidth="1"/>
    <col min="4351" max="4351" width="17.109375" style="29" bestFit="1" customWidth="1"/>
    <col min="4352" max="4352" width="4" style="29" customWidth="1"/>
    <col min="4353" max="4353" width="13.5546875" style="29" customWidth="1"/>
    <col min="4354" max="4595" width="13.5546875" style="29"/>
    <col min="4596" max="4596" width="22.109375" style="29" customWidth="1"/>
    <col min="4597" max="4603" width="13.5546875" style="29" customWidth="1"/>
    <col min="4604" max="4604" width="15.88671875" style="29" customWidth="1"/>
    <col min="4605" max="4605" width="16.5546875" style="29" bestFit="1" customWidth="1"/>
    <col min="4606" max="4606" width="13.5546875" style="29" customWidth="1"/>
    <col min="4607" max="4607" width="17.109375" style="29" bestFit="1" customWidth="1"/>
    <col min="4608" max="4608" width="4" style="29" customWidth="1"/>
    <col min="4609" max="4609" width="13.5546875" style="29" customWidth="1"/>
    <col min="4610" max="4851" width="13.5546875" style="29"/>
    <col min="4852" max="4852" width="22.109375" style="29" customWidth="1"/>
    <col min="4853" max="4859" width="13.5546875" style="29" customWidth="1"/>
    <col min="4860" max="4860" width="15.88671875" style="29" customWidth="1"/>
    <col min="4861" max="4861" width="16.5546875" style="29" bestFit="1" customWidth="1"/>
    <col min="4862" max="4862" width="13.5546875" style="29" customWidth="1"/>
    <col min="4863" max="4863" width="17.109375" style="29" bestFit="1" customWidth="1"/>
    <col min="4864" max="4864" width="4" style="29" customWidth="1"/>
    <col min="4865" max="4865" width="13.5546875" style="29" customWidth="1"/>
    <col min="4866" max="5107" width="13.5546875" style="29"/>
    <col min="5108" max="5108" width="22.109375" style="29" customWidth="1"/>
    <col min="5109" max="5115" width="13.5546875" style="29" customWidth="1"/>
    <col min="5116" max="5116" width="15.88671875" style="29" customWidth="1"/>
    <col min="5117" max="5117" width="16.5546875" style="29" bestFit="1" customWidth="1"/>
    <col min="5118" max="5118" width="13.5546875" style="29" customWidth="1"/>
    <col min="5119" max="5119" width="17.109375" style="29" bestFit="1" customWidth="1"/>
    <col min="5120" max="5120" width="4" style="29" customWidth="1"/>
    <col min="5121" max="5121" width="13.5546875" style="29" customWidth="1"/>
    <col min="5122" max="5363" width="13.5546875" style="29"/>
    <col min="5364" max="5364" width="22.109375" style="29" customWidth="1"/>
    <col min="5365" max="5371" width="13.5546875" style="29" customWidth="1"/>
    <col min="5372" max="5372" width="15.88671875" style="29" customWidth="1"/>
    <col min="5373" max="5373" width="16.5546875" style="29" bestFit="1" customWidth="1"/>
    <col min="5374" max="5374" width="13.5546875" style="29" customWidth="1"/>
    <col min="5375" max="5375" width="17.109375" style="29" bestFit="1" customWidth="1"/>
    <col min="5376" max="5376" width="4" style="29" customWidth="1"/>
    <col min="5377" max="5377" width="13.5546875" style="29" customWidth="1"/>
    <col min="5378" max="5619" width="13.5546875" style="29"/>
    <col min="5620" max="5620" width="22.109375" style="29" customWidth="1"/>
    <col min="5621" max="5627" width="13.5546875" style="29" customWidth="1"/>
    <col min="5628" max="5628" width="15.88671875" style="29" customWidth="1"/>
    <col min="5629" max="5629" width="16.5546875" style="29" bestFit="1" customWidth="1"/>
    <col min="5630" max="5630" width="13.5546875" style="29" customWidth="1"/>
    <col min="5631" max="5631" width="17.109375" style="29" bestFit="1" customWidth="1"/>
    <col min="5632" max="5632" width="4" style="29" customWidth="1"/>
    <col min="5633" max="5633" width="13.5546875" style="29" customWidth="1"/>
    <col min="5634" max="5875" width="13.5546875" style="29"/>
    <col min="5876" max="5876" width="22.109375" style="29" customWidth="1"/>
    <col min="5877" max="5883" width="13.5546875" style="29" customWidth="1"/>
    <col min="5884" max="5884" width="15.88671875" style="29" customWidth="1"/>
    <col min="5885" max="5885" width="16.5546875" style="29" bestFit="1" customWidth="1"/>
    <col min="5886" max="5886" width="13.5546875" style="29" customWidth="1"/>
    <col min="5887" max="5887" width="17.109375" style="29" bestFit="1" customWidth="1"/>
    <col min="5888" max="5888" width="4" style="29" customWidth="1"/>
    <col min="5889" max="5889" width="13.5546875" style="29" customWidth="1"/>
    <col min="5890" max="6131" width="13.5546875" style="29"/>
    <col min="6132" max="6132" width="22.109375" style="29" customWidth="1"/>
    <col min="6133" max="6139" width="13.5546875" style="29" customWidth="1"/>
    <col min="6140" max="6140" width="15.88671875" style="29" customWidth="1"/>
    <col min="6141" max="6141" width="16.5546875" style="29" bestFit="1" customWidth="1"/>
    <col min="6142" max="6142" width="13.5546875" style="29" customWidth="1"/>
    <col min="6143" max="6143" width="17.109375" style="29" bestFit="1" customWidth="1"/>
    <col min="6144" max="6144" width="4" style="29" customWidth="1"/>
    <col min="6145" max="6145" width="13.5546875" style="29" customWidth="1"/>
    <col min="6146" max="6387" width="13.5546875" style="29"/>
    <col min="6388" max="6388" width="22.109375" style="29" customWidth="1"/>
    <col min="6389" max="6395" width="13.5546875" style="29" customWidth="1"/>
    <col min="6396" max="6396" width="15.88671875" style="29" customWidth="1"/>
    <col min="6397" max="6397" width="16.5546875" style="29" bestFit="1" customWidth="1"/>
    <col min="6398" max="6398" width="13.5546875" style="29" customWidth="1"/>
    <col min="6399" max="6399" width="17.109375" style="29" bestFit="1" customWidth="1"/>
    <col min="6400" max="6400" width="4" style="29" customWidth="1"/>
    <col min="6401" max="6401" width="13.5546875" style="29" customWidth="1"/>
    <col min="6402" max="6643" width="13.5546875" style="29"/>
    <col min="6644" max="6644" width="22.109375" style="29" customWidth="1"/>
    <col min="6645" max="6651" width="13.5546875" style="29" customWidth="1"/>
    <col min="6652" max="6652" width="15.88671875" style="29" customWidth="1"/>
    <col min="6653" max="6653" width="16.5546875" style="29" bestFit="1" customWidth="1"/>
    <col min="6654" max="6654" width="13.5546875" style="29" customWidth="1"/>
    <col min="6655" max="6655" width="17.109375" style="29" bestFit="1" customWidth="1"/>
    <col min="6656" max="6656" width="4" style="29" customWidth="1"/>
    <col min="6657" max="6657" width="13.5546875" style="29" customWidth="1"/>
    <col min="6658" max="6899" width="13.5546875" style="29"/>
    <col min="6900" max="6900" width="22.109375" style="29" customWidth="1"/>
    <col min="6901" max="6907" width="13.5546875" style="29" customWidth="1"/>
    <col min="6908" max="6908" width="15.88671875" style="29" customWidth="1"/>
    <col min="6909" max="6909" width="16.5546875" style="29" bestFit="1" customWidth="1"/>
    <col min="6910" max="6910" width="13.5546875" style="29" customWidth="1"/>
    <col min="6911" max="6911" width="17.109375" style="29" bestFit="1" customWidth="1"/>
    <col min="6912" max="6912" width="4" style="29" customWidth="1"/>
    <col min="6913" max="6913" width="13.5546875" style="29" customWidth="1"/>
    <col min="6914" max="7155" width="13.5546875" style="29"/>
    <col min="7156" max="7156" width="22.109375" style="29" customWidth="1"/>
    <col min="7157" max="7163" width="13.5546875" style="29" customWidth="1"/>
    <col min="7164" max="7164" width="15.88671875" style="29" customWidth="1"/>
    <col min="7165" max="7165" width="16.5546875" style="29" bestFit="1" customWidth="1"/>
    <col min="7166" max="7166" width="13.5546875" style="29" customWidth="1"/>
    <col min="7167" max="7167" width="17.109375" style="29" bestFit="1" customWidth="1"/>
    <col min="7168" max="7168" width="4" style="29" customWidth="1"/>
    <col min="7169" max="7169" width="13.5546875" style="29" customWidth="1"/>
    <col min="7170" max="7411" width="13.5546875" style="29"/>
    <col min="7412" max="7412" width="22.109375" style="29" customWidth="1"/>
    <col min="7413" max="7419" width="13.5546875" style="29" customWidth="1"/>
    <col min="7420" max="7420" width="15.88671875" style="29" customWidth="1"/>
    <col min="7421" max="7421" width="16.5546875" style="29" bestFit="1" customWidth="1"/>
    <col min="7422" max="7422" width="13.5546875" style="29" customWidth="1"/>
    <col min="7423" max="7423" width="17.109375" style="29" bestFit="1" customWidth="1"/>
    <col min="7424" max="7424" width="4" style="29" customWidth="1"/>
    <col min="7425" max="7425" width="13.5546875" style="29" customWidth="1"/>
    <col min="7426" max="7667" width="13.5546875" style="29"/>
    <col min="7668" max="7668" width="22.109375" style="29" customWidth="1"/>
    <col min="7669" max="7675" width="13.5546875" style="29" customWidth="1"/>
    <col min="7676" max="7676" width="15.88671875" style="29" customWidth="1"/>
    <col min="7677" max="7677" width="16.5546875" style="29" bestFit="1" customWidth="1"/>
    <col min="7678" max="7678" width="13.5546875" style="29" customWidth="1"/>
    <col min="7679" max="7679" width="17.109375" style="29" bestFit="1" customWidth="1"/>
    <col min="7680" max="7680" width="4" style="29" customWidth="1"/>
    <col min="7681" max="7681" width="13.5546875" style="29" customWidth="1"/>
    <col min="7682" max="7923" width="13.5546875" style="29"/>
    <col min="7924" max="7924" width="22.109375" style="29" customWidth="1"/>
    <col min="7925" max="7931" width="13.5546875" style="29" customWidth="1"/>
    <col min="7932" max="7932" width="15.88671875" style="29" customWidth="1"/>
    <col min="7933" max="7933" width="16.5546875" style="29" bestFit="1" customWidth="1"/>
    <col min="7934" max="7934" width="13.5546875" style="29" customWidth="1"/>
    <col min="7935" max="7935" width="17.109375" style="29" bestFit="1" customWidth="1"/>
    <col min="7936" max="7936" width="4" style="29" customWidth="1"/>
    <col min="7937" max="7937" width="13.5546875" style="29" customWidth="1"/>
    <col min="7938" max="8179" width="13.5546875" style="29"/>
    <col min="8180" max="8180" width="22.109375" style="29" customWidth="1"/>
    <col min="8181" max="8187" width="13.5546875" style="29" customWidth="1"/>
    <col min="8188" max="8188" width="15.88671875" style="29" customWidth="1"/>
    <col min="8189" max="8189" width="16.5546875" style="29" bestFit="1" customWidth="1"/>
    <col min="8190" max="8190" width="13.5546875" style="29" customWidth="1"/>
    <col min="8191" max="8191" width="17.109375" style="29" bestFit="1" customWidth="1"/>
    <col min="8192" max="8192" width="4" style="29" customWidth="1"/>
    <col min="8193" max="8193" width="13.5546875" style="29" customWidth="1"/>
    <col min="8194" max="8435" width="13.5546875" style="29"/>
    <col min="8436" max="8436" width="22.109375" style="29" customWidth="1"/>
    <col min="8437" max="8443" width="13.5546875" style="29" customWidth="1"/>
    <col min="8444" max="8444" width="15.88671875" style="29" customWidth="1"/>
    <col min="8445" max="8445" width="16.5546875" style="29" bestFit="1" customWidth="1"/>
    <col min="8446" max="8446" width="13.5546875" style="29" customWidth="1"/>
    <col min="8447" max="8447" width="17.109375" style="29" bestFit="1" customWidth="1"/>
    <col min="8448" max="8448" width="4" style="29" customWidth="1"/>
    <col min="8449" max="8449" width="13.5546875" style="29" customWidth="1"/>
    <col min="8450" max="8691" width="13.5546875" style="29"/>
    <col min="8692" max="8692" width="22.109375" style="29" customWidth="1"/>
    <col min="8693" max="8699" width="13.5546875" style="29" customWidth="1"/>
    <col min="8700" max="8700" width="15.88671875" style="29" customWidth="1"/>
    <col min="8701" max="8701" width="16.5546875" style="29" bestFit="1" customWidth="1"/>
    <col min="8702" max="8702" width="13.5546875" style="29" customWidth="1"/>
    <col min="8703" max="8703" width="17.109375" style="29" bestFit="1" customWidth="1"/>
    <col min="8704" max="8704" width="4" style="29" customWidth="1"/>
    <col min="8705" max="8705" width="13.5546875" style="29" customWidth="1"/>
    <col min="8706" max="8947" width="13.5546875" style="29"/>
    <col min="8948" max="8948" width="22.109375" style="29" customWidth="1"/>
    <col min="8949" max="8955" width="13.5546875" style="29" customWidth="1"/>
    <col min="8956" max="8956" width="15.88671875" style="29" customWidth="1"/>
    <col min="8957" max="8957" width="16.5546875" style="29" bestFit="1" customWidth="1"/>
    <col min="8958" max="8958" width="13.5546875" style="29" customWidth="1"/>
    <col min="8959" max="8959" width="17.109375" style="29" bestFit="1" customWidth="1"/>
    <col min="8960" max="8960" width="4" style="29" customWidth="1"/>
    <col min="8961" max="8961" width="13.5546875" style="29" customWidth="1"/>
    <col min="8962" max="9203" width="13.5546875" style="29"/>
    <col min="9204" max="9204" width="22.109375" style="29" customWidth="1"/>
    <col min="9205" max="9211" width="13.5546875" style="29" customWidth="1"/>
    <col min="9212" max="9212" width="15.88671875" style="29" customWidth="1"/>
    <col min="9213" max="9213" width="16.5546875" style="29" bestFit="1" customWidth="1"/>
    <col min="9214" max="9214" width="13.5546875" style="29" customWidth="1"/>
    <col min="9215" max="9215" width="17.109375" style="29" bestFit="1" customWidth="1"/>
    <col min="9216" max="9216" width="4" style="29" customWidth="1"/>
    <col min="9217" max="9217" width="13.5546875" style="29" customWidth="1"/>
    <col min="9218" max="9459" width="13.5546875" style="29"/>
    <col min="9460" max="9460" width="22.109375" style="29" customWidth="1"/>
    <col min="9461" max="9467" width="13.5546875" style="29" customWidth="1"/>
    <col min="9468" max="9468" width="15.88671875" style="29" customWidth="1"/>
    <col min="9469" max="9469" width="16.5546875" style="29" bestFit="1" customWidth="1"/>
    <col min="9470" max="9470" width="13.5546875" style="29" customWidth="1"/>
    <col min="9471" max="9471" width="17.109375" style="29" bestFit="1" customWidth="1"/>
    <col min="9472" max="9472" width="4" style="29" customWidth="1"/>
    <col min="9473" max="9473" width="13.5546875" style="29" customWidth="1"/>
    <col min="9474" max="9715" width="13.5546875" style="29"/>
    <col min="9716" max="9716" width="22.109375" style="29" customWidth="1"/>
    <col min="9717" max="9723" width="13.5546875" style="29" customWidth="1"/>
    <col min="9724" max="9724" width="15.88671875" style="29" customWidth="1"/>
    <col min="9725" max="9725" width="16.5546875" style="29" bestFit="1" customWidth="1"/>
    <col min="9726" max="9726" width="13.5546875" style="29" customWidth="1"/>
    <col min="9727" max="9727" width="17.109375" style="29" bestFit="1" customWidth="1"/>
    <col min="9728" max="9728" width="4" style="29" customWidth="1"/>
    <col min="9729" max="9729" width="13.5546875" style="29" customWidth="1"/>
    <col min="9730" max="9971" width="13.5546875" style="29"/>
    <col min="9972" max="9972" width="22.109375" style="29" customWidth="1"/>
    <col min="9973" max="9979" width="13.5546875" style="29" customWidth="1"/>
    <col min="9980" max="9980" width="15.88671875" style="29" customWidth="1"/>
    <col min="9981" max="9981" width="16.5546875" style="29" bestFit="1" customWidth="1"/>
    <col min="9982" max="9982" width="13.5546875" style="29" customWidth="1"/>
    <col min="9983" max="9983" width="17.109375" style="29" bestFit="1" customWidth="1"/>
    <col min="9984" max="9984" width="4" style="29" customWidth="1"/>
    <col min="9985" max="9985" width="13.5546875" style="29" customWidth="1"/>
    <col min="9986" max="10227" width="13.5546875" style="29"/>
    <col min="10228" max="10228" width="22.109375" style="29" customWidth="1"/>
    <col min="10229" max="10235" width="13.5546875" style="29" customWidth="1"/>
    <col min="10236" max="10236" width="15.88671875" style="29" customWidth="1"/>
    <col min="10237" max="10237" width="16.5546875" style="29" bestFit="1" customWidth="1"/>
    <col min="10238" max="10238" width="13.5546875" style="29" customWidth="1"/>
    <col min="10239" max="10239" width="17.109375" style="29" bestFit="1" customWidth="1"/>
    <col min="10240" max="10240" width="4" style="29" customWidth="1"/>
    <col min="10241" max="10241" width="13.5546875" style="29" customWidth="1"/>
    <col min="10242" max="10483" width="13.5546875" style="29"/>
    <col min="10484" max="10484" width="22.109375" style="29" customWidth="1"/>
    <col min="10485" max="10491" width="13.5546875" style="29" customWidth="1"/>
    <col min="10492" max="10492" width="15.88671875" style="29" customWidth="1"/>
    <col min="10493" max="10493" width="16.5546875" style="29" bestFit="1" customWidth="1"/>
    <col min="10494" max="10494" width="13.5546875" style="29" customWidth="1"/>
    <col min="10495" max="10495" width="17.109375" style="29" bestFit="1" customWidth="1"/>
    <col min="10496" max="10496" width="4" style="29" customWidth="1"/>
    <col min="10497" max="10497" width="13.5546875" style="29" customWidth="1"/>
    <col min="10498" max="10739" width="13.5546875" style="29"/>
    <col min="10740" max="10740" width="22.109375" style="29" customWidth="1"/>
    <col min="10741" max="10747" width="13.5546875" style="29" customWidth="1"/>
    <col min="10748" max="10748" width="15.88671875" style="29" customWidth="1"/>
    <col min="10749" max="10749" width="16.5546875" style="29" bestFit="1" customWidth="1"/>
    <col min="10750" max="10750" width="13.5546875" style="29" customWidth="1"/>
    <col min="10751" max="10751" width="17.109375" style="29" bestFit="1" customWidth="1"/>
    <col min="10752" max="10752" width="4" style="29" customWidth="1"/>
    <col min="10753" max="10753" width="13.5546875" style="29" customWidth="1"/>
    <col min="10754" max="10995" width="13.5546875" style="29"/>
    <col min="10996" max="10996" width="22.109375" style="29" customWidth="1"/>
    <col min="10997" max="11003" width="13.5546875" style="29" customWidth="1"/>
    <col min="11004" max="11004" width="15.88671875" style="29" customWidth="1"/>
    <col min="11005" max="11005" width="16.5546875" style="29" bestFit="1" customWidth="1"/>
    <col min="11006" max="11006" width="13.5546875" style="29" customWidth="1"/>
    <col min="11007" max="11007" width="17.109375" style="29" bestFit="1" customWidth="1"/>
    <col min="11008" max="11008" width="4" style="29" customWidth="1"/>
    <col min="11009" max="11009" width="13.5546875" style="29" customWidth="1"/>
    <col min="11010" max="11251" width="13.5546875" style="29"/>
    <col min="11252" max="11252" width="22.109375" style="29" customWidth="1"/>
    <col min="11253" max="11259" width="13.5546875" style="29" customWidth="1"/>
    <col min="11260" max="11260" width="15.88671875" style="29" customWidth="1"/>
    <col min="11261" max="11261" width="16.5546875" style="29" bestFit="1" customWidth="1"/>
    <col min="11262" max="11262" width="13.5546875" style="29" customWidth="1"/>
    <col min="11263" max="11263" width="17.109375" style="29" bestFit="1" customWidth="1"/>
    <col min="11264" max="11264" width="4" style="29" customWidth="1"/>
    <col min="11265" max="11265" width="13.5546875" style="29" customWidth="1"/>
    <col min="11266" max="11507" width="13.5546875" style="29"/>
    <col min="11508" max="11508" width="22.109375" style="29" customWidth="1"/>
    <col min="11509" max="11515" width="13.5546875" style="29" customWidth="1"/>
    <col min="11516" max="11516" width="15.88671875" style="29" customWidth="1"/>
    <col min="11517" max="11517" width="16.5546875" style="29" bestFit="1" customWidth="1"/>
    <col min="11518" max="11518" width="13.5546875" style="29" customWidth="1"/>
    <col min="11519" max="11519" width="17.109375" style="29" bestFit="1" customWidth="1"/>
    <col min="11520" max="11520" width="4" style="29" customWidth="1"/>
    <col min="11521" max="11521" width="13.5546875" style="29" customWidth="1"/>
    <col min="11522" max="11763" width="13.5546875" style="29"/>
    <col min="11764" max="11764" width="22.109375" style="29" customWidth="1"/>
    <col min="11765" max="11771" width="13.5546875" style="29" customWidth="1"/>
    <col min="11772" max="11772" width="15.88671875" style="29" customWidth="1"/>
    <col min="11773" max="11773" width="16.5546875" style="29" bestFit="1" customWidth="1"/>
    <col min="11774" max="11774" width="13.5546875" style="29" customWidth="1"/>
    <col min="11775" max="11775" width="17.109375" style="29" bestFit="1" customWidth="1"/>
    <col min="11776" max="11776" width="4" style="29" customWidth="1"/>
    <col min="11777" max="11777" width="13.5546875" style="29" customWidth="1"/>
    <col min="11778" max="12019" width="13.5546875" style="29"/>
    <col min="12020" max="12020" width="22.109375" style="29" customWidth="1"/>
    <col min="12021" max="12027" width="13.5546875" style="29" customWidth="1"/>
    <col min="12028" max="12028" width="15.88671875" style="29" customWidth="1"/>
    <col min="12029" max="12029" width="16.5546875" style="29" bestFit="1" customWidth="1"/>
    <col min="12030" max="12030" width="13.5546875" style="29" customWidth="1"/>
    <col min="12031" max="12031" width="17.109375" style="29" bestFit="1" customWidth="1"/>
    <col min="12032" max="12032" width="4" style="29" customWidth="1"/>
    <col min="12033" max="12033" width="13.5546875" style="29" customWidth="1"/>
    <col min="12034" max="12275" width="13.5546875" style="29"/>
    <col min="12276" max="12276" width="22.109375" style="29" customWidth="1"/>
    <col min="12277" max="12283" width="13.5546875" style="29" customWidth="1"/>
    <col min="12284" max="12284" width="15.88671875" style="29" customWidth="1"/>
    <col min="12285" max="12285" width="16.5546875" style="29" bestFit="1" customWidth="1"/>
    <col min="12286" max="12286" width="13.5546875" style="29" customWidth="1"/>
    <col min="12287" max="12287" width="17.109375" style="29" bestFit="1" customWidth="1"/>
    <col min="12288" max="12288" width="4" style="29" customWidth="1"/>
    <col min="12289" max="12289" width="13.5546875" style="29" customWidth="1"/>
    <col min="12290" max="12531" width="13.5546875" style="29"/>
    <col min="12532" max="12532" width="22.109375" style="29" customWidth="1"/>
    <col min="12533" max="12539" width="13.5546875" style="29" customWidth="1"/>
    <col min="12540" max="12540" width="15.88671875" style="29" customWidth="1"/>
    <col min="12541" max="12541" width="16.5546875" style="29" bestFit="1" customWidth="1"/>
    <col min="12542" max="12542" width="13.5546875" style="29" customWidth="1"/>
    <col min="12543" max="12543" width="17.109375" style="29" bestFit="1" customWidth="1"/>
    <col min="12544" max="12544" width="4" style="29" customWidth="1"/>
    <col min="12545" max="12545" width="13.5546875" style="29" customWidth="1"/>
    <col min="12546" max="12787" width="13.5546875" style="29"/>
    <col min="12788" max="12788" width="22.109375" style="29" customWidth="1"/>
    <col min="12789" max="12795" width="13.5546875" style="29" customWidth="1"/>
    <col min="12796" max="12796" width="15.88671875" style="29" customWidth="1"/>
    <col min="12797" max="12797" width="16.5546875" style="29" bestFit="1" customWidth="1"/>
    <col min="12798" max="12798" width="13.5546875" style="29" customWidth="1"/>
    <col min="12799" max="12799" width="17.109375" style="29" bestFit="1" customWidth="1"/>
    <col min="12800" max="12800" width="4" style="29" customWidth="1"/>
    <col min="12801" max="12801" width="13.5546875" style="29" customWidth="1"/>
    <col min="12802" max="13043" width="13.5546875" style="29"/>
    <col min="13044" max="13044" width="22.109375" style="29" customWidth="1"/>
    <col min="13045" max="13051" width="13.5546875" style="29" customWidth="1"/>
    <col min="13052" max="13052" width="15.88671875" style="29" customWidth="1"/>
    <col min="13053" max="13053" width="16.5546875" style="29" bestFit="1" customWidth="1"/>
    <col min="13054" max="13054" width="13.5546875" style="29" customWidth="1"/>
    <col min="13055" max="13055" width="17.109375" style="29" bestFit="1" customWidth="1"/>
    <col min="13056" max="13056" width="4" style="29" customWidth="1"/>
    <col min="13057" max="13057" width="13.5546875" style="29" customWidth="1"/>
    <col min="13058" max="13299" width="13.5546875" style="29"/>
    <col min="13300" max="13300" width="22.109375" style="29" customWidth="1"/>
    <col min="13301" max="13307" width="13.5546875" style="29" customWidth="1"/>
    <col min="13308" max="13308" width="15.88671875" style="29" customWidth="1"/>
    <col min="13309" max="13309" width="16.5546875" style="29" bestFit="1" customWidth="1"/>
    <col min="13310" max="13310" width="13.5546875" style="29" customWidth="1"/>
    <col min="13311" max="13311" width="17.109375" style="29" bestFit="1" customWidth="1"/>
    <col min="13312" max="13312" width="4" style="29" customWidth="1"/>
    <col min="13313" max="13313" width="13.5546875" style="29" customWidth="1"/>
    <col min="13314" max="13555" width="13.5546875" style="29"/>
    <col min="13556" max="13556" width="22.109375" style="29" customWidth="1"/>
    <col min="13557" max="13563" width="13.5546875" style="29" customWidth="1"/>
    <col min="13564" max="13564" width="15.88671875" style="29" customWidth="1"/>
    <col min="13565" max="13565" width="16.5546875" style="29" bestFit="1" customWidth="1"/>
    <col min="13566" max="13566" width="13.5546875" style="29" customWidth="1"/>
    <col min="13567" max="13567" width="17.109375" style="29" bestFit="1" customWidth="1"/>
    <col min="13568" max="13568" width="4" style="29" customWidth="1"/>
    <col min="13569" max="13569" width="13.5546875" style="29" customWidth="1"/>
    <col min="13570" max="13811" width="13.5546875" style="29"/>
    <col min="13812" max="13812" width="22.109375" style="29" customWidth="1"/>
    <col min="13813" max="13819" width="13.5546875" style="29" customWidth="1"/>
    <col min="13820" max="13820" width="15.88671875" style="29" customWidth="1"/>
    <col min="13821" max="13821" width="16.5546875" style="29" bestFit="1" customWidth="1"/>
    <col min="13822" max="13822" width="13.5546875" style="29" customWidth="1"/>
    <col min="13823" max="13823" width="17.109375" style="29" bestFit="1" customWidth="1"/>
    <col min="13824" max="13824" width="4" style="29" customWidth="1"/>
    <col min="13825" max="13825" width="13.5546875" style="29" customWidth="1"/>
    <col min="13826" max="14067" width="13.5546875" style="29"/>
    <col min="14068" max="14068" width="22.109375" style="29" customWidth="1"/>
    <col min="14069" max="14075" width="13.5546875" style="29" customWidth="1"/>
    <col min="14076" max="14076" width="15.88671875" style="29" customWidth="1"/>
    <col min="14077" max="14077" width="16.5546875" style="29" bestFit="1" customWidth="1"/>
    <col min="14078" max="14078" width="13.5546875" style="29" customWidth="1"/>
    <col min="14079" max="14079" width="17.109375" style="29" bestFit="1" customWidth="1"/>
    <col min="14080" max="14080" width="4" style="29" customWidth="1"/>
    <col min="14081" max="14081" width="13.5546875" style="29" customWidth="1"/>
    <col min="14082" max="14323" width="13.5546875" style="29"/>
    <col min="14324" max="14324" width="22.109375" style="29" customWidth="1"/>
    <col min="14325" max="14331" width="13.5546875" style="29" customWidth="1"/>
    <col min="14332" max="14332" width="15.88671875" style="29" customWidth="1"/>
    <col min="14333" max="14333" width="16.5546875" style="29" bestFit="1" customWidth="1"/>
    <col min="14334" max="14334" width="13.5546875" style="29" customWidth="1"/>
    <col min="14335" max="14335" width="17.109375" style="29" bestFit="1" customWidth="1"/>
    <col min="14336" max="14336" width="4" style="29" customWidth="1"/>
    <col min="14337" max="14337" width="13.5546875" style="29" customWidth="1"/>
    <col min="14338" max="14579" width="13.5546875" style="29"/>
    <col min="14580" max="14580" width="22.109375" style="29" customWidth="1"/>
    <col min="14581" max="14587" width="13.5546875" style="29" customWidth="1"/>
    <col min="14588" max="14588" width="15.88671875" style="29" customWidth="1"/>
    <col min="14589" max="14589" width="16.5546875" style="29" bestFit="1" customWidth="1"/>
    <col min="14590" max="14590" width="13.5546875" style="29" customWidth="1"/>
    <col min="14591" max="14591" width="17.109375" style="29" bestFit="1" customWidth="1"/>
    <col min="14592" max="14592" width="4" style="29" customWidth="1"/>
    <col min="14593" max="14593" width="13.5546875" style="29" customWidth="1"/>
    <col min="14594" max="14835" width="13.5546875" style="29"/>
    <col min="14836" max="14836" width="22.109375" style="29" customWidth="1"/>
    <col min="14837" max="14843" width="13.5546875" style="29" customWidth="1"/>
    <col min="14844" max="14844" width="15.88671875" style="29" customWidth="1"/>
    <col min="14845" max="14845" width="16.5546875" style="29" bestFit="1" customWidth="1"/>
    <col min="14846" max="14846" width="13.5546875" style="29" customWidth="1"/>
    <col min="14847" max="14847" width="17.109375" style="29" bestFit="1" customWidth="1"/>
    <col min="14848" max="14848" width="4" style="29" customWidth="1"/>
    <col min="14849" max="14849" width="13.5546875" style="29" customWidth="1"/>
    <col min="14850" max="15091" width="13.5546875" style="29"/>
    <col min="15092" max="15092" width="22.109375" style="29" customWidth="1"/>
    <col min="15093" max="15099" width="13.5546875" style="29" customWidth="1"/>
    <col min="15100" max="15100" width="15.88671875" style="29" customWidth="1"/>
    <col min="15101" max="15101" width="16.5546875" style="29" bestFit="1" customWidth="1"/>
    <col min="15102" max="15102" width="13.5546875" style="29" customWidth="1"/>
    <col min="15103" max="15103" width="17.109375" style="29" bestFit="1" customWidth="1"/>
    <col min="15104" max="15104" width="4" style="29" customWidth="1"/>
    <col min="15105" max="15105" width="13.5546875" style="29" customWidth="1"/>
    <col min="15106" max="15347" width="13.5546875" style="29"/>
    <col min="15348" max="15348" width="22.109375" style="29" customWidth="1"/>
    <col min="15349" max="15355" width="13.5546875" style="29" customWidth="1"/>
    <col min="15356" max="15356" width="15.88671875" style="29" customWidth="1"/>
    <col min="15357" max="15357" width="16.5546875" style="29" bestFit="1" customWidth="1"/>
    <col min="15358" max="15358" width="13.5546875" style="29" customWidth="1"/>
    <col min="15359" max="15359" width="17.109375" style="29" bestFit="1" customWidth="1"/>
    <col min="15360" max="15360" width="4" style="29" customWidth="1"/>
    <col min="15361" max="15361" width="13.5546875" style="29" customWidth="1"/>
    <col min="15362" max="15603" width="13.5546875" style="29"/>
    <col min="15604" max="15604" width="22.109375" style="29" customWidth="1"/>
    <col min="15605" max="15611" width="13.5546875" style="29" customWidth="1"/>
    <col min="15612" max="15612" width="15.88671875" style="29" customWidth="1"/>
    <col min="15613" max="15613" width="16.5546875" style="29" bestFit="1" customWidth="1"/>
    <col min="15614" max="15614" width="13.5546875" style="29" customWidth="1"/>
    <col min="15615" max="15615" width="17.109375" style="29" bestFit="1" customWidth="1"/>
    <col min="15616" max="15616" width="4" style="29" customWidth="1"/>
    <col min="15617" max="15617" width="13.5546875" style="29" customWidth="1"/>
    <col min="15618" max="15859" width="13.5546875" style="29"/>
    <col min="15860" max="15860" width="22.109375" style="29" customWidth="1"/>
    <col min="15861" max="15867" width="13.5546875" style="29" customWidth="1"/>
    <col min="15868" max="15868" width="15.88671875" style="29" customWidth="1"/>
    <col min="15869" max="15869" width="16.5546875" style="29" bestFit="1" customWidth="1"/>
    <col min="15870" max="15870" width="13.5546875" style="29" customWidth="1"/>
    <col min="15871" max="15871" width="17.109375" style="29" bestFit="1" customWidth="1"/>
    <col min="15872" max="15872" width="4" style="29" customWidth="1"/>
    <col min="15873" max="15873" width="13.5546875" style="29" customWidth="1"/>
    <col min="15874" max="16115" width="13.5546875" style="29"/>
    <col min="16116" max="16116" width="22.109375" style="29" customWidth="1"/>
    <col min="16117" max="16123" width="13.5546875" style="29" customWidth="1"/>
    <col min="16124" max="16124" width="15.88671875" style="29" customWidth="1"/>
    <col min="16125" max="16125" width="16.5546875" style="29" bestFit="1" customWidth="1"/>
    <col min="16126" max="16126" width="13.5546875" style="29" customWidth="1"/>
    <col min="16127" max="16127" width="17.109375" style="29" bestFit="1" customWidth="1"/>
    <col min="16128" max="16128" width="4" style="29" customWidth="1"/>
    <col min="16129" max="16129" width="13.5546875" style="29" customWidth="1"/>
    <col min="16130" max="16384" width="13.5546875" style="29"/>
  </cols>
  <sheetData>
    <row r="1" spans="1:21" s="23" customFormat="1">
      <c r="A1" s="468" t="s">
        <v>4</v>
      </c>
      <c r="B1" s="158"/>
      <c r="C1" s="158"/>
      <c r="D1" s="86"/>
      <c r="E1" s="86"/>
      <c r="F1" s="159"/>
      <c r="G1" s="160"/>
      <c r="H1" s="160"/>
      <c r="I1" s="160"/>
      <c r="J1" s="160"/>
      <c r="K1" s="160"/>
    </row>
    <row r="2" spans="1:21" s="23" customFormat="1" ht="13.35" customHeight="1">
      <c r="A2" s="86"/>
      <c r="B2" s="158"/>
      <c r="C2" s="158"/>
      <c r="D2" s="160"/>
      <c r="E2" s="160"/>
      <c r="F2" s="160"/>
      <c r="G2" s="160"/>
      <c r="H2" s="160"/>
      <c r="I2" s="160"/>
      <c r="J2" s="160"/>
      <c r="K2" s="160"/>
    </row>
    <row r="3" spans="1:21" s="23" customFormat="1" ht="15.6">
      <c r="A3" s="40" t="str">
        <f>'2-Kosten per locatie'!A3</f>
        <v>Naam opdrachtgever</v>
      </c>
      <c r="B3" s="142" t="str">
        <f>'2-Kosten per locatie'!B3</f>
        <v>Rijn IJssel</v>
      </c>
      <c r="C3" s="142"/>
      <c r="D3" s="160"/>
      <c r="E3" s="160"/>
      <c r="F3" s="160"/>
      <c r="G3" s="160"/>
      <c r="H3" s="160"/>
      <c r="I3" s="160"/>
      <c r="J3" s="160"/>
      <c r="K3" s="160"/>
    </row>
    <row r="4" spans="1:21" s="23" customFormat="1" ht="15.6">
      <c r="A4" s="40" t="str">
        <f>'2-Kosten per locatie'!A4</f>
        <v>Calculatie onderdeel</v>
      </c>
      <c r="B4" s="142" t="str">
        <f ca="1">MID(CELL("bestandsnaam",$C$9),SEARCH("]",CELL("bestandsnaam",$C$9),1)+1,256)</f>
        <v>11-Sanitaire voorzieningen</v>
      </c>
      <c r="C4" s="142"/>
      <c r="D4" s="160"/>
      <c r="E4" s="160"/>
      <c r="F4" s="160"/>
      <c r="G4" s="160"/>
      <c r="H4" s="160"/>
      <c r="I4" s="160"/>
      <c r="J4" s="160"/>
      <c r="K4" s="160"/>
    </row>
    <row r="5" spans="1:21" s="23" customFormat="1" ht="15.6">
      <c r="A5" s="40" t="str">
        <f>'2-Kosten per locatie'!A5</f>
        <v>Gebouw/plaats</v>
      </c>
      <c r="B5" s="142" t="str">
        <f>'2-Kosten per locatie'!B5</f>
        <v>Divers</v>
      </c>
      <c r="C5" s="142"/>
      <c r="D5" s="160"/>
      <c r="E5" s="160"/>
      <c r="F5" s="160"/>
      <c r="G5" s="160"/>
      <c r="H5" s="160"/>
      <c r="I5" s="163"/>
      <c r="J5" s="163"/>
      <c r="K5" s="161"/>
      <c r="L5" s="24"/>
      <c r="M5" s="25"/>
      <c r="N5" s="25"/>
      <c r="O5" s="24"/>
      <c r="P5" s="25"/>
      <c r="Q5" s="25"/>
      <c r="R5" s="24"/>
      <c r="S5" s="25"/>
      <c r="T5" s="25"/>
      <c r="U5" s="24"/>
    </row>
    <row r="6" spans="1:21" s="23" customFormat="1" ht="17.25" customHeight="1">
      <c r="A6" s="40" t="str">
        <f>'2-Kosten per locatie'!A6</f>
        <v>Referentie nummer</v>
      </c>
      <c r="B6" s="142" t="str">
        <f>'2-Kosten per locatie'!B6</f>
        <v>RIJSDVGB2026</v>
      </c>
      <c r="C6" s="142"/>
      <c r="D6" s="160"/>
      <c r="E6" s="160"/>
      <c r="F6" s="543"/>
      <c r="G6" s="160"/>
      <c r="H6" s="160"/>
      <c r="I6" s="163"/>
      <c r="J6" s="169"/>
      <c r="K6" s="170"/>
      <c r="L6" s="28"/>
      <c r="M6" s="25"/>
      <c r="N6" s="27"/>
      <c r="O6" s="28"/>
      <c r="P6" s="25"/>
      <c r="Q6" s="27"/>
      <c r="R6" s="28"/>
      <c r="S6" s="25"/>
      <c r="T6" s="27"/>
      <c r="U6" s="28"/>
    </row>
    <row r="7" spans="1:21" s="23" customFormat="1" ht="17.25" customHeight="1">
      <c r="A7" s="40" t="str">
        <f>'2-Kosten per locatie'!A7</f>
        <v>Naam dienstverlener</v>
      </c>
      <c r="B7" s="142">
        <f>'2-Kosten per locatie'!B7</f>
        <v>0</v>
      </c>
      <c r="C7" s="106"/>
      <c r="D7" s="160"/>
      <c r="E7" s="160"/>
      <c r="F7" s="160"/>
      <c r="G7" s="160"/>
      <c r="H7" s="160"/>
      <c r="I7" s="160"/>
      <c r="J7" s="160"/>
      <c r="K7" s="160"/>
    </row>
    <row r="8" spans="1:21" s="23" customFormat="1" ht="17.25" customHeight="1">
      <c r="A8" s="40" t="str">
        <f>'2-Kosten per locatie'!A8</f>
        <v>Prijspeil</v>
      </c>
      <c r="B8" s="514">
        <f>'2-Kosten per locatie'!B8</f>
        <v>46388</v>
      </c>
      <c r="C8" s="50"/>
      <c r="D8" s="160"/>
      <c r="E8" s="160"/>
      <c r="F8" s="160"/>
      <c r="G8" s="160"/>
      <c r="H8" s="160"/>
      <c r="I8" s="160"/>
      <c r="J8" s="160"/>
      <c r="K8" s="160"/>
    </row>
    <row r="9" spans="1:21" s="23" customFormat="1" ht="17.25" customHeight="1">
      <c r="A9" s="160"/>
      <c r="B9" s="160"/>
      <c r="C9" s="160"/>
      <c r="D9" s="160"/>
      <c r="E9" s="160"/>
      <c r="F9" s="160"/>
      <c r="G9" s="160"/>
      <c r="H9" s="160"/>
      <c r="I9" s="160"/>
      <c r="J9" s="160"/>
      <c r="K9" s="160"/>
    </row>
    <row r="10" spans="1:21" s="30" customFormat="1" ht="54.6" customHeight="1">
      <c r="A10" s="440" t="s">
        <v>26</v>
      </c>
      <c r="B10" s="440" t="s">
        <v>3143</v>
      </c>
      <c r="C10" s="441" t="s">
        <v>3119</v>
      </c>
      <c r="D10" s="436" t="s">
        <v>3144</v>
      </c>
      <c r="E10" s="206" t="s">
        <v>3145</v>
      </c>
      <c r="F10" s="207" t="s">
        <v>3146</v>
      </c>
      <c r="G10" s="208"/>
      <c r="H10" s="209" t="s">
        <v>3147</v>
      </c>
      <c r="I10" s="210" t="s">
        <v>3145</v>
      </c>
      <c r="J10" s="211" t="s">
        <v>3148</v>
      </c>
      <c r="K10" s="211" t="s">
        <v>3149</v>
      </c>
    </row>
    <row r="11" spans="1:21">
      <c r="A11" s="442" t="s">
        <v>53</v>
      </c>
      <c r="B11" s="171" t="s">
        <v>3150</v>
      </c>
      <c r="C11" s="437"/>
      <c r="D11" s="443">
        <v>33</v>
      </c>
      <c r="E11" s="444">
        <f t="shared" ref="E11:E20" si="0">VLOOKUP(B11,$H$11:$I$21,2,FALSE)</f>
        <v>0</v>
      </c>
      <c r="F11" s="445">
        <f>E11*D11*12</f>
        <v>0</v>
      </c>
      <c r="H11" s="171" t="s">
        <v>3150</v>
      </c>
      <c r="I11" s="277"/>
      <c r="J11" s="187"/>
      <c r="K11" s="187"/>
    </row>
    <row r="12" spans="1:21">
      <c r="A12" s="442" t="s">
        <v>53</v>
      </c>
      <c r="B12" s="171" t="s">
        <v>3151</v>
      </c>
      <c r="C12" s="437" t="s">
        <v>3152</v>
      </c>
      <c r="D12" s="443">
        <v>746</v>
      </c>
      <c r="E12" s="444">
        <f t="shared" si="0"/>
        <v>0</v>
      </c>
      <c r="F12" s="445">
        <f t="shared" ref="F12:F26" si="1">E12*D12*12</f>
        <v>0</v>
      </c>
      <c r="H12" s="172" t="s">
        <v>3151</v>
      </c>
      <c r="I12" s="277"/>
      <c r="J12" s="187"/>
      <c r="K12" s="187"/>
    </row>
    <row r="13" spans="1:21">
      <c r="A13" s="442" t="s">
        <v>53</v>
      </c>
      <c r="B13" s="171" t="s">
        <v>3153</v>
      </c>
      <c r="C13" s="439" t="s">
        <v>3154</v>
      </c>
      <c r="D13" s="443">
        <v>57</v>
      </c>
      <c r="E13" s="444">
        <f t="shared" si="0"/>
        <v>0</v>
      </c>
      <c r="F13" s="445">
        <f t="shared" si="1"/>
        <v>0</v>
      </c>
      <c r="H13" s="172" t="s">
        <v>3153</v>
      </c>
      <c r="I13" s="277"/>
      <c r="J13" s="187"/>
      <c r="K13" s="187"/>
    </row>
    <row r="14" spans="1:21">
      <c r="A14" s="442" t="s">
        <v>53</v>
      </c>
      <c r="B14" s="171" t="s">
        <v>3155</v>
      </c>
      <c r="C14" s="437" t="s">
        <v>3156</v>
      </c>
      <c r="D14" s="443">
        <v>134</v>
      </c>
      <c r="E14" s="444">
        <f t="shared" si="0"/>
        <v>0</v>
      </c>
      <c r="F14" s="445">
        <f t="shared" si="1"/>
        <v>0</v>
      </c>
      <c r="H14" s="172" t="s">
        <v>3155</v>
      </c>
      <c r="I14" s="277"/>
      <c r="J14" s="187"/>
      <c r="K14" s="187"/>
    </row>
    <row r="15" spans="1:21">
      <c r="A15" s="442" t="s">
        <v>53</v>
      </c>
      <c r="B15" s="173" t="s">
        <v>3157</v>
      </c>
      <c r="C15" s="439" t="s">
        <v>3158</v>
      </c>
      <c r="D15" s="443">
        <v>170</v>
      </c>
      <c r="E15" s="444">
        <f t="shared" si="0"/>
        <v>0</v>
      </c>
      <c r="F15" s="445">
        <f t="shared" si="1"/>
        <v>0</v>
      </c>
      <c r="H15" s="173" t="s">
        <v>3157</v>
      </c>
      <c r="I15" s="277"/>
      <c r="J15" s="187"/>
      <c r="K15" s="187"/>
    </row>
    <row r="16" spans="1:21">
      <c r="A16" s="442" t="s">
        <v>53</v>
      </c>
      <c r="B16" s="174" t="s">
        <v>3159</v>
      </c>
      <c r="C16" s="439" t="s">
        <v>3160</v>
      </c>
      <c r="D16" s="443">
        <v>5</v>
      </c>
      <c r="E16" s="444">
        <f t="shared" si="0"/>
        <v>0</v>
      </c>
      <c r="F16" s="445">
        <f t="shared" si="1"/>
        <v>0</v>
      </c>
      <c r="H16" s="174" t="s">
        <v>3159</v>
      </c>
      <c r="I16" s="277"/>
      <c r="J16" s="188"/>
      <c r="K16" s="187"/>
    </row>
    <row r="17" spans="1:11">
      <c r="A17" s="442" t="s">
        <v>53</v>
      </c>
      <c r="B17" s="174" t="s">
        <v>3161</v>
      </c>
      <c r="C17" s="437" t="s">
        <v>3162</v>
      </c>
      <c r="D17" s="443">
        <v>86</v>
      </c>
      <c r="E17" s="444">
        <f t="shared" si="0"/>
        <v>0</v>
      </c>
      <c r="F17" s="445">
        <f t="shared" si="1"/>
        <v>0</v>
      </c>
      <c r="H17" s="174" t="s">
        <v>3161</v>
      </c>
      <c r="I17" s="277"/>
      <c r="J17" s="187"/>
      <c r="K17" s="187"/>
    </row>
    <row r="18" spans="1:11">
      <c r="A18" s="442" t="s">
        <v>53</v>
      </c>
      <c r="B18" s="174" t="s">
        <v>3163</v>
      </c>
      <c r="C18" s="437" t="s">
        <v>3164</v>
      </c>
      <c r="D18" s="443">
        <v>30</v>
      </c>
      <c r="E18" s="444">
        <f t="shared" si="0"/>
        <v>0</v>
      </c>
      <c r="F18" s="445">
        <f t="shared" si="1"/>
        <v>0</v>
      </c>
      <c r="H18" s="174" t="s">
        <v>3163</v>
      </c>
      <c r="I18" s="277"/>
      <c r="J18" s="187"/>
      <c r="K18" s="187"/>
    </row>
    <row r="19" spans="1:11">
      <c r="A19" s="173" t="s">
        <v>53</v>
      </c>
      <c r="B19" s="439" t="s">
        <v>3165</v>
      </c>
      <c r="C19" s="439" t="s">
        <v>3166</v>
      </c>
      <c r="D19" s="443">
        <v>1053</v>
      </c>
      <c r="E19" s="444">
        <f t="shared" si="0"/>
        <v>0</v>
      </c>
      <c r="F19" s="445">
        <f t="shared" si="1"/>
        <v>0</v>
      </c>
      <c r="H19" s="174" t="s">
        <v>3165</v>
      </c>
      <c r="I19" s="277"/>
      <c r="J19" s="187"/>
      <c r="K19" s="187"/>
    </row>
    <row r="20" spans="1:11">
      <c r="A20" s="173" t="s">
        <v>53</v>
      </c>
      <c r="B20" s="437" t="s">
        <v>3167</v>
      </c>
      <c r="C20" s="437" t="s">
        <v>3168</v>
      </c>
      <c r="D20" s="443">
        <v>79</v>
      </c>
      <c r="E20" s="444">
        <f t="shared" si="0"/>
        <v>0</v>
      </c>
      <c r="F20" s="445">
        <f t="shared" si="1"/>
        <v>0</v>
      </c>
      <c r="H20" s="174" t="s">
        <v>3167</v>
      </c>
      <c r="I20" s="277"/>
      <c r="J20" s="187"/>
      <c r="K20" s="187"/>
    </row>
    <row r="21" spans="1:11">
      <c r="A21" s="173" t="s">
        <v>53</v>
      </c>
      <c r="B21" s="437" t="s">
        <v>3169</v>
      </c>
      <c r="C21" s="437"/>
      <c r="D21" s="443">
        <v>5</v>
      </c>
      <c r="E21" s="277"/>
      <c r="F21" s="445">
        <f t="shared" si="1"/>
        <v>0</v>
      </c>
    </row>
    <row r="22" spans="1:11">
      <c r="A22" s="173" t="s">
        <v>53</v>
      </c>
      <c r="B22" s="439" t="s">
        <v>3170</v>
      </c>
      <c r="C22" s="439"/>
      <c r="D22" s="443">
        <v>5</v>
      </c>
      <c r="E22" s="277"/>
      <c r="F22" s="445">
        <f t="shared" si="1"/>
        <v>0</v>
      </c>
    </row>
    <row r="23" spans="1:11" ht="16.2">
      <c r="A23" s="173" t="s">
        <v>53</v>
      </c>
      <c r="B23" s="439" t="s">
        <v>3171</v>
      </c>
      <c r="C23" s="437"/>
      <c r="D23" s="443">
        <v>4</v>
      </c>
      <c r="E23" s="277"/>
      <c r="F23" s="445">
        <f t="shared" si="1"/>
        <v>0</v>
      </c>
      <c r="H23" s="212" t="s">
        <v>3172</v>
      </c>
      <c r="I23" s="213"/>
    </row>
    <row r="24" spans="1:11">
      <c r="A24" s="173" t="s">
        <v>53</v>
      </c>
      <c r="B24" s="437" t="s">
        <v>3173</v>
      </c>
      <c r="C24" s="437"/>
      <c r="D24" s="443">
        <v>30</v>
      </c>
      <c r="E24" s="277"/>
      <c r="F24" s="445">
        <f t="shared" si="1"/>
        <v>0</v>
      </c>
      <c r="H24" s="580" t="s">
        <v>3174</v>
      </c>
      <c r="I24" s="580" t="s">
        <v>3175</v>
      </c>
    </row>
    <row r="25" spans="1:11">
      <c r="A25" s="173" t="s">
        <v>53</v>
      </c>
      <c r="B25" s="437" t="s">
        <v>3176</v>
      </c>
      <c r="C25" s="439"/>
      <c r="D25" s="443">
        <v>228</v>
      </c>
      <c r="E25" s="277"/>
      <c r="F25" s="445">
        <f t="shared" si="1"/>
        <v>0</v>
      </c>
      <c r="H25" s="581"/>
      <c r="I25" s="581"/>
    </row>
    <row r="26" spans="1:11">
      <c r="A26" s="173" t="s">
        <v>53</v>
      </c>
      <c r="B26" s="437" t="s">
        <v>3177</v>
      </c>
      <c r="C26" s="437" t="s">
        <v>3178</v>
      </c>
      <c r="D26" s="443">
        <v>238</v>
      </c>
      <c r="E26" s="277"/>
      <c r="F26" s="445">
        <f t="shared" si="1"/>
        <v>0</v>
      </c>
      <c r="H26" s="582"/>
      <c r="I26" s="582"/>
    </row>
    <row r="27" spans="1:11">
      <c r="A27" s="447"/>
      <c r="B27" s="439"/>
      <c r="C27" s="439"/>
      <c r="D27" s="443"/>
      <c r="E27" s="444"/>
      <c r="F27" s="445"/>
      <c r="H27" s="278">
        <v>0.05</v>
      </c>
      <c r="I27" s="279"/>
    </row>
    <row r="28" spans="1:11">
      <c r="B28" s="165"/>
      <c r="C28" s="165"/>
      <c r="E28" s="165"/>
      <c r="F28" s="165"/>
      <c r="H28" s="280" t="s">
        <v>3179</v>
      </c>
      <c r="I28" s="281"/>
    </row>
    <row r="29" spans="1:11">
      <c r="A29" s="449" t="s">
        <v>54</v>
      </c>
      <c r="B29" s="450"/>
      <c r="C29" s="451"/>
      <c r="D29" s="457">
        <f>SUM(D11:D27)</f>
        <v>2903</v>
      </c>
      <c r="E29" s="175"/>
      <c r="F29" s="544">
        <f>SUM(F11:F27)</f>
        <v>0</v>
      </c>
      <c r="H29" s="280" t="s">
        <v>3180</v>
      </c>
      <c r="I29" s="281"/>
    </row>
    <row r="30" spans="1:11">
      <c r="H30" s="280" t="s">
        <v>3181</v>
      </c>
      <c r="I30" s="281"/>
    </row>
    <row r="31" spans="1:11" ht="15.6">
      <c r="A31" s="176" t="s">
        <v>3182</v>
      </c>
      <c r="B31" s="177"/>
      <c r="C31" s="145"/>
      <c r="D31" s="42"/>
      <c r="E31" s="148"/>
      <c r="H31" s="280" t="s">
        <v>3183</v>
      </c>
      <c r="I31" s="281"/>
    </row>
    <row r="32" spans="1:11">
      <c r="A32" s="585" t="s">
        <v>3184</v>
      </c>
      <c r="B32" s="585"/>
      <c r="C32" s="585"/>
      <c r="D32" s="585"/>
      <c r="E32" s="585"/>
      <c r="H32" s="280" t="s">
        <v>3185</v>
      </c>
      <c r="I32" s="281"/>
    </row>
    <row r="33" spans="1:9">
      <c r="A33" s="586" t="s">
        <v>3186</v>
      </c>
      <c r="B33" s="586"/>
      <c r="C33" s="586"/>
      <c r="D33" s="586"/>
      <c r="E33" s="586"/>
      <c r="H33" s="280" t="s">
        <v>3187</v>
      </c>
      <c r="I33" s="281"/>
    </row>
    <row r="34" spans="1:9">
      <c r="A34" s="586" t="s">
        <v>3188</v>
      </c>
      <c r="B34" s="586"/>
      <c r="C34" s="586"/>
      <c r="D34" s="586"/>
      <c r="E34" s="586"/>
      <c r="H34" s="583" t="s">
        <v>3189</v>
      </c>
      <c r="I34" s="583"/>
    </row>
    <row r="35" spans="1:9">
      <c r="H35" s="584"/>
      <c r="I35" s="584"/>
    </row>
    <row r="45" spans="1:9" ht="14.1" customHeight="1"/>
  </sheetData>
  <mergeCells count="6">
    <mergeCell ref="H24:H26"/>
    <mergeCell ref="I24:I26"/>
    <mergeCell ref="H34:I35"/>
    <mergeCell ref="A32:E32"/>
    <mergeCell ref="A33:E33"/>
    <mergeCell ref="A34:E34"/>
  </mergeCells>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1C0C-7CD2-4BC1-8FFE-BD66CAE0D627}">
  <dimension ref="A1:R39"/>
  <sheetViews>
    <sheetView showGridLines="0" zoomScaleNormal="100" workbookViewId="0"/>
  </sheetViews>
  <sheetFormatPr defaultColWidth="9.109375" defaultRowHeight="13.2"/>
  <cols>
    <col min="1" max="2" width="35.5546875" style="160" bestFit="1" customWidth="1"/>
    <col min="3" max="3" width="23.5546875" style="160" customWidth="1"/>
    <col min="4" max="6" width="12.88671875" style="160" customWidth="1"/>
    <col min="7" max="7" width="14.5546875" style="160" customWidth="1"/>
    <col min="8" max="8" width="13.5546875" style="160" customWidth="1"/>
    <col min="9" max="9" width="15.109375" style="160" customWidth="1"/>
    <col min="10" max="10" width="14.44140625" style="160" customWidth="1"/>
    <col min="11" max="11" width="15" style="160" customWidth="1"/>
    <col min="12" max="12" width="16.44140625" style="160" customWidth="1"/>
    <col min="13" max="13" width="1.5546875" style="160" customWidth="1"/>
    <col min="14" max="14" width="12.88671875" style="160" customWidth="1"/>
    <col min="15" max="15" width="1.5546875" style="160" customWidth="1"/>
    <col min="16" max="17" width="12.88671875" style="160" customWidth="1"/>
    <col min="18" max="16384" width="9.109375" style="23"/>
  </cols>
  <sheetData>
    <row r="1" spans="1:18">
      <c r="A1" s="468" t="s">
        <v>4</v>
      </c>
    </row>
    <row r="2" spans="1:18">
      <c r="A2" s="86"/>
      <c r="B2" s="178"/>
      <c r="C2" s="178"/>
    </row>
    <row r="3" spans="1:18" ht="15.6">
      <c r="A3" s="40" t="str">
        <f>'2-Kosten per locatie'!A3</f>
        <v>Naam opdrachtgever</v>
      </c>
      <c r="B3" s="142" t="str">
        <f>'2-Kosten per locatie'!B3</f>
        <v>Rijn IJssel</v>
      </c>
    </row>
    <row r="4" spans="1:18" ht="15.6">
      <c r="A4" s="40" t="str">
        <f>'2-Kosten per locatie'!A4</f>
        <v>Calculatie onderdeel</v>
      </c>
      <c r="B4" s="49" t="str">
        <f ca="1">MID(CELL("bestandsnaam",$D$10),SEARCH("]",CELL("bestandsnaam",$D$10),1)+1,256)</f>
        <v>12-Machinekosten</v>
      </c>
    </row>
    <row r="5" spans="1:18" ht="15.6">
      <c r="A5" s="40" t="str">
        <f>'2-Kosten per locatie'!A5</f>
        <v>Gebouw/plaats</v>
      </c>
      <c r="B5" s="142" t="str">
        <f>'2-Kosten per locatie'!B5</f>
        <v>Divers</v>
      </c>
    </row>
    <row r="6" spans="1:18" ht="15.6">
      <c r="A6" s="40" t="str">
        <f>'2-Kosten per locatie'!A6</f>
        <v>Referentie nummer</v>
      </c>
      <c r="B6" s="142" t="str">
        <f>'2-Kosten per locatie'!B6</f>
        <v>RIJSDVGB2026</v>
      </c>
    </row>
    <row r="7" spans="1:18" ht="15.6">
      <c r="A7" s="40" t="str">
        <f>'2-Kosten per locatie'!A7</f>
        <v>Naam dienstverlener</v>
      </c>
      <c r="B7" s="142">
        <f>'2-Kosten per locatie'!B7</f>
        <v>0</v>
      </c>
    </row>
    <row r="8" spans="1:18" ht="15.6">
      <c r="A8" s="40" t="str">
        <f>'2-Kosten per locatie'!A8</f>
        <v>Prijspeil</v>
      </c>
      <c r="B8" s="514">
        <f>'2-Kosten per locatie'!B8</f>
        <v>46388</v>
      </c>
    </row>
    <row r="9" spans="1:18" ht="15.6">
      <c r="A9" s="141"/>
    </row>
    <row r="10" spans="1:18" ht="15.6">
      <c r="A10" s="179"/>
      <c r="B10" s="179"/>
      <c r="C10" s="180"/>
    </row>
    <row r="11" spans="1:18" s="37" customFormat="1" ht="64.8">
      <c r="A11" s="214" t="s">
        <v>26</v>
      </c>
      <c r="B11" s="214" t="s">
        <v>3190</v>
      </c>
      <c r="C11" s="214" t="s">
        <v>3191</v>
      </c>
      <c r="D11" s="214" t="s">
        <v>3192</v>
      </c>
      <c r="E11" s="214" t="s">
        <v>3193</v>
      </c>
      <c r="F11" s="214" t="s">
        <v>3194</v>
      </c>
      <c r="G11" s="214" t="s">
        <v>3195</v>
      </c>
      <c r="H11" s="214" t="s">
        <v>3196</v>
      </c>
      <c r="I11" s="214" t="s">
        <v>3197</v>
      </c>
      <c r="J11" s="214" t="s">
        <v>3198</v>
      </c>
      <c r="K11" s="214" t="s">
        <v>3199</v>
      </c>
      <c r="L11" s="214" t="s">
        <v>3200</v>
      </c>
      <c r="M11" s="215"/>
      <c r="N11" s="214" t="s">
        <v>3201</v>
      </c>
      <c r="O11" s="215"/>
      <c r="P11" s="214" t="s">
        <v>3202</v>
      </c>
      <c r="Q11" s="214" t="s">
        <v>3203</v>
      </c>
    </row>
    <row r="12" spans="1:18">
      <c r="D12" s="282"/>
      <c r="E12" s="283"/>
      <c r="F12" s="284"/>
      <c r="G12" s="282"/>
      <c r="H12" s="282"/>
      <c r="I12" s="285"/>
      <c r="J12" s="283"/>
      <c r="K12" s="283"/>
      <c r="L12" s="283"/>
      <c r="M12" s="285"/>
      <c r="N12" s="286"/>
      <c r="O12" s="285"/>
      <c r="P12" s="284"/>
      <c r="Q12" s="285"/>
    </row>
    <row r="13" spans="1:18">
      <c r="A13" s="189"/>
      <c r="B13" s="189"/>
      <c r="C13" s="190"/>
      <c r="D13" s="287"/>
      <c r="E13" s="288">
        <f>D13*$E$12</f>
        <v>0</v>
      </c>
      <c r="F13" s="289">
        <f>D13-E13</f>
        <v>0</v>
      </c>
      <c r="G13" s="530">
        <v>4</v>
      </c>
      <c r="H13" s="287"/>
      <c r="I13" s="291">
        <f>IF(G13=0,0,(F13-H13)/G13)</f>
        <v>0</v>
      </c>
      <c r="J13" s="292">
        <f>D13*$J$12</f>
        <v>0</v>
      </c>
      <c r="K13" s="291">
        <f>D13*$K$12</f>
        <v>0</v>
      </c>
      <c r="L13" s="293">
        <f>$L$12*D13</f>
        <v>0</v>
      </c>
      <c r="M13" s="285"/>
      <c r="N13" s="294">
        <f>SUM(I13:L13)</f>
        <v>0</v>
      </c>
      <c r="O13" s="285"/>
      <c r="P13" s="290"/>
      <c r="Q13" s="291">
        <f>N13*P13</f>
        <v>0</v>
      </c>
      <c r="R13" s="160"/>
    </row>
    <row r="14" spans="1:18">
      <c r="A14" s="189"/>
      <c r="B14" s="189"/>
      <c r="C14" s="190"/>
      <c r="D14" s="287"/>
      <c r="E14" s="288">
        <f>D14*$E$12</f>
        <v>0</v>
      </c>
      <c r="F14" s="289">
        <f>D14-E14</f>
        <v>0</v>
      </c>
      <c r="G14" s="530">
        <v>4</v>
      </c>
      <c r="H14" s="287"/>
      <c r="I14" s="291">
        <f>IF(G14=0,0,(F14-H14)/G14)</f>
        <v>0</v>
      </c>
      <c r="J14" s="292">
        <f>D14*$J$12</f>
        <v>0</v>
      </c>
      <c r="K14" s="291">
        <f>D14*$K$12</f>
        <v>0</v>
      </c>
      <c r="L14" s="293">
        <f>$L$12*D14</f>
        <v>0</v>
      </c>
      <c r="M14" s="285"/>
      <c r="N14" s="294">
        <f>SUM(I14:L14)</f>
        <v>0</v>
      </c>
      <c r="O14" s="285"/>
      <c r="P14" s="290"/>
      <c r="Q14" s="291">
        <f>N14*P14</f>
        <v>0</v>
      </c>
      <c r="R14" s="160"/>
    </row>
    <row r="15" spans="1:18">
      <c r="A15" s="189"/>
      <c r="B15" s="189"/>
      <c r="C15" s="190"/>
      <c r="D15" s="287"/>
      <c r="E15" s="288">
        <f>D15*$E$12</f>
        <v>0</v>
      </c>
      <c r="F15" s="289">
        <f>D15-E15</f>
        <v>0</v>
      </c>
      <c r="G15" s="530">
        <v>4</v>
      </c>
      <c r="H15" s="287"/>
      <c r="I15" s="291">
        <f>IF(G15=0,0,(F15-H15)/G15)</f>
        <v>0</v>
      </c>
      <c r="J15" s="292">
        <f>D15*$J$12</f>
        <v>0</v>
      </c>
      <c r="K15" s="291">
        <f>D15*$K$12</f>
        <v>0</v>
      </c>
      <c r="L15" s="293">
        <f>$L$12*D15</f>
        <v>0</v>
      </c>
      <c r="M15" s="285"/>
      <c r="N15" s="294">
        <f>SUM(I15:L15)</f>
        <v>0</v>
      </c>
      <c r="O15" s="285"/>
      <c r="P15" s="290"/>
      <c r="Q15" s="291">
        <f>N15*P15</f>
        <v>0</v>
      </c>
      <c r="R15" s="160"/>
    </row>
    <row r="16" spans="1:18">
      <c r="A16" s="189"/>
      <c r="B16" s="189"/>
      <c r="C16" s="190"/>
      <c r="D16" s="287"/>
      <c r="E16" s="288">
        <f t="shared" ref="E16:E27" si="0">D16*$E$12</f>
        <v>0</v>
      </c>
      <c r="F16" s="289">
        <f t="shared" ref="F16:F28" si="1">D16-E16</f>
        <v>0</v>
      </c>
      <c r="G16" s="530">
        <v>4</v>
      </c>
      <c r="H16" s="287"/>
      <c r="I16" s="291">
        <f t="shared" ref="I16:I28" si="2">IF(G16=0,0,(F16-H16)/G16)</f>
        <v>0</v>
      </c>
      <c r="J16" s="292">
        <f t="shared" ref="J16:J27" si="3">D16*$J$12</f>
        <v>0</v>
      </c>
      <c r="K16" s="291">
        <f t="shared" ref="K16:K27" si="4">D16*$K$12</f>
        <v>0</v>
      </c>
      <c r="L16" s="293">
        <f t="shared" ref="L16:L27" si="5">$L$12*D16</f>
        <v>0</v>
      </c>
      <c r="M16" s="285"/>
      <c r="N16" s="294">
        <f t="shared" ref="N16:N28" si="6">SUM(I16:L16)</f>
        <v>0</v>
      </c>
      <c r="O16" s="285"/>
      <c r="P16" s="290"/>
      <c r="Q16" s="291">
        <f t="shared" ref="Q16:Q28" si="7">N16*P16</f>
        <v>0</v>
      </c>
    </row>
    <row r="17" spans="1:17">
      <c r="A17" s="189"/>
      <c r="B17" s="189"/>
      <c r="C17" s="190"/>
      <c r="D17" s="287"/>
      <c r="E17" s="288">
        <f t="shared" si="0"/>
        <v>0</v>
      </c>
      <c r="F17" s="289">
        <f t="shared" si="1"/>
        <v>0</v>
      </c>
      <c r="G17" s="530">
        <v>4</v>
      </c>
      <c r="H17" s="287"/>
      <c r="I17" s="291">
        <f t="shared" si="2"/>
        <v>0</v>
      </c>
      <c r="J17" s="292">
        <f t="shared" si="3"/>
        <v>0</v>
      </c>
      <c r="K17" s="291">
        <f t="shared" si="4"/>
        <v>0</v>
      </c>
      <c r="L17" s="293">
        <f t="shared" si="5"/>
        <v>0</v>
      </c>
      <c r="M17" s="285"/>
      <c r="N17" s="294">
        <f t="shared" si="6"/>
        <v>0</v>
      </c>
      <c r="O17" s="285"/>
      <c r="P17" s="290"/>
      <c r="Q17" s="291">
        <f t="shared" si="7"/>
        <v>0</v>
      </c>
    </row>
    <row r="18" spans="1:17">
      <c r="A18" s="189"/>
      <c r="B18" s="189"/>
      <c r="C18" s="190"/>
      <c r="D18" s="287"/>
      <c r="E18" s="288">
        <f t="shared" si="0"/>
        <v>0</v>
      </c>
      <c r="F18" s="289">
        <f t="shared" si="1"/>
        <v>0</v>
      </c>
      <c r="G18" s="530">
        <v>4</v>
      </c>
      <c r="H18" s="287"/>
      <c r="I18" s="291">
        <f t="shared" si="2"/>
        <v>0</v>
      </c>
      <c r="J18" s="292">
        <f t="shared" si="3"/>
        <v>0</v>
      </c>
      <c r="K18" s="291">
        <f t="shared" si="4"/>
        <v>0</v>
      </c>
      <c r="L18" s="293">
        <f t="shared" si="5"/>
        <v>0</v>
      </c>
      <c r="M18" s="285"/>
      <c r="N18" s="294">
        <f t="shared" si="6"/>
        <v>0</v>
      </c>
      <c r="O18" s="285"/>
      <c r="P18" s="290"/>
      <c r="Q18" s="291">
        <f t="shared" si="7"/>
        <v>0</v>
      </c>
    </row>
    <row r="19" spans="1:17">
      <c r="A19" s="189"/>
      <c r="B19" s="189"/>
      <c r="C19" s="190"/>
      <c r="D19" s="287"/>
      <c r="E19" s="288">
        <f t="shared" si="0"/>
        <v>0</v>
      </c>
      <c r="F19" s="289">
        <f t="shared" si="1"/>
        <v>0</v>
      </c>
      <c r="G19" s="530">
        <v>4</v>
      </c>
      <c r="H19" s="287"/>
      <c r="I19" s="291">
        <f t="shared" si="2"/>
        <v>0</v>
      </c>
      <c r="J19" s="292">
        <f t="shared" si="3"/>
        <v>0</v>
      </c>
      <c r="K19" s="291">
        <f t="shared" si="4"/>
        <v>0</v>
      </c>
      <c r="L19" s="293">
        <f t="shared" si="5"/>
        <v>0</v>
      </c>
      <c r="M19" s="285"/>
      <c r="N19" s="294">
        <f t="shared" si="6"/>
        <v>0</v>
      </c>
      <c r="O19" s="285"/>
      <c r="P19" s="290"/>
      <c r="Q19" s="291">
        <f t="shared" si="7"/>
        <v>0</v>
      </c>
    </row>
    <row r="20" spans="1:17">
      <c r="A20" s="189"/>
      <c r="B20" s="189"/>
      <c r="C20" s="190"/>
      <c r="D20" s="287"/>
      <c r="E20" s="288">
        <f t="shared" si="0"/>
        <v>0</v>
      </c>
      <c r="F20" s="289">
        <f t="shared" si="1"/>
        <v>0</v>
      </c>
      <c r="G20" s="530">
        <v>4</v>
      </c>
      <c r="H20" s="287"/>
      <c r="I20" s="291">
        <f t="shared" si="2"/>
        <v>0</v>
      </c>
      <c r="J20" s="292">
        <f t="shared" si="3"/>
        <v>0</v>
      </c>
      <c r="K20" s="291">
        <f t="shared" si="4"/>
        <v>0</v>
      </c>
      <c r="L20" s="293">
        <f t="shared" si="5"/>
        <v>0</v>
      </c>
      <c r="M20" s="285"/>
      <c r="N20" s="294">
        <f t="shared" si="6"/>
        <v>0</v>
      </c>
      <c r="O20" s="285"/>
      <c r="P20" s="290"/>
      <c r="Q20" s="291">
        <f t="shared" si="7"/>
        <v>0</v>
      </c>
    </row>
    <row r="21" spans="1:17">
      <c r="A21" s="189"/>
      <c r="B21" s="189"/>
      <c r="C21" s="190"/>
      <c r="D21" s="287"/>
      <c r="E21" s="288">
        <f t="shared" si="0"/>
        <v>0</v>
      </c>
      <c r="F21" s="289">
        <f t="shared" si="1"/>
        <v>0</v>
      </c>
      <c r="G21" s="530">
        <v>4</v>
      </c>
      <c r="H21" s="287"/>
      <c r="I21" s="291">
        <f t="shared" si="2"/>
        <v>0</v>
      </c>
      <c r="J21" s="292">
        <f t="shared" si="3"/>
        <v>0</v>
      </c>
      <c r="K21" s="291">
        <f t="shared" si="4"/>
        <v>0</v>
      </c>
      <c r="L21" s="293">
        <f t="shared" si="5"/>
        <v>0</v>
      </c>
      <c r="M21" s="285"/>
      <c r="N21" s="294">
        <f t="shared" si="6"/>
        <v>0</v>
      </c>
      <c r="O21" s="285"/>
      <c r="P21" s="290"/>
      <c r="Q21" s="291">
        <f t="shared" si="7"/>
        <v>0</v>
      </c>
    </row>
    <row r="22" spans="1:17">
      <c r="A22" s="189"/>
      <c r="B22" s="189"/>
      <c r="C22" s="190"/>
      <c r="D22" s="287"/>
      <c r="E22" s="288">
        <f t="shared" si="0"/>
        <v>0</v>
      </c>
      <c r="F22" s="289">
        <f t="shared" si="1"/>
        <v>0</v>
      </c>
      <c r="G22" s="530">
        <v>4</v>
      </c>
      <c r="H22" s="287"/>
      <c r="I22" s="291">
        <f t="shared" si="2"/>
        <v>0</v>
      </c>
      <c r="J22" s="292">
        <f t="shared" si="3"/>
        <v>0</v>
      </c>
      <c r="K22" s="291">
        <f t="shared" si="4"/>
        <v>0</v>
      </c>
      <c r="L22" s="293">
        <f t="shared" si="5"/>
        <v>0</v>
      </c>
      <c r="M22" s="285"/>
      <c r="N22" s="294">
        <f t="shared" si="6"/>
        <v>0</v>
      </c>
      <c r="O22" s="285"/>
      <c r="P22" s="290"/>
      <c r="Q22" s="291">
        <f t="shared" si="7"/>
        <v>0</v>
      </c>
    </row>
    <row r="23" spans="1:17">
      <c r="A23" s="189"/>
      <c r="B23" s="189"/>
      <c r="C23" s="190"/>
      <c r="D23" s="287"/>
      <c r="E23" s="288">
        <f t="shared" si="0"/>
        <v>0</v>
      </c>
      <c r="F23" s="289">
        <f t="shared" si="1"/>
        <v>0</v>
      </c>
      <c r="G23" s="530">
        <v>4</v>
      </c>
      <c r="H23" s="287"/>
      <c r="I23" s="291">
        <f t="shared" si="2"/>
        <v>0</v>
      </c>
      <c r="J23" s="292">
        <f t="shared" si="3"/>
        <v>0</v>
      </c>
      <c r="K23" s="291">
        <f t="shared" si="4"/>
        <v>0</v>
      </c>
      <c r="L23" s="293">
        <f t="shared" si="5"/>
        <v>0</v>
      </c>
      <c r="M23" s="285"/>
      <c r="N23" s="294">
        <f t="shared" si="6"/>
        <v>0</v>
      </c>
      <c r="O23" s="285"/>
      <c r="P23" s="290"/>
      <c r="Q23" s="291">
        <f t="shared" si="7"/>
        <v>0</v>
      </c>
    </row>
    <row r="24" spans="1:17">
      <c r="A24" s="189"/>
      <c r="B24" s="189"/>
      <c r="C24" s="190"/>
      <c r="D24" s="287"/>
      <c r="E24" s="288">
        <f t="shared" si="0"/>
        <v>0</v>
      </c>
      <c r="F24" s="289">
        <f t="shared" si="1"/>
        <v>0</v>
      </c>
      <c r="G24" s="530">
        <v>4</v>
      </c>
      <c r="H24" s="287"/>
      <c r="I24" s="291">
        <f t="shared" si="2"/>
        <v>0</v>
      </c>
      <c r="J24" s="292">
        <f t="shared" si="3"/>
        <v>0</v>
      </c>
      <c r="K24" s="291">
        <f t="shared" si="4"/>
        <v>0</v>
      </c>
      <c r="L24" s="293">
        <f t="shared" si="5"/>
        <v>0</v>
      </c>
      <c r="M24" s="285"/>
      <c r="N24" s="294">
        <f t="shared" si="6"/>
        <v>0</v>
      </c>
      <c r="O24" s="285"/>
      <c r="P24" s="290"/>
      <c r="Q24" s="291">
        <f t="shared" si="7"/>
        <v>0</v>
      </c>
    </row>
    <row r="25" spans="1:17">
      <c r="A25" s="189"/>
      <c r="B25" s="189"/>
      <c r="C25" s="190"/>
      <c r="D25" s="287"/>
      <c r="E25" s="288">
        <f t="shared" si="0"/>
        <v>0</v>
      </c>
      <c r="F25" s="289">
        <f t="shared" si="1"/>
        <v>0</v>
      </c>
      <c r="G25" s="530">
        <v>4</v>
      </c>
      <c r="H25" s="287"/>
      <c r="I25" s="291">
        <f t="shared" si="2"/>
        <v>0</v>
      </c>
      <c r="J25" s="292">
        <f t="shared" si="3"/>
        <v>0</v>
      </c>
      <c r="K25" s="291">
        <f t="shared" si="4"/>
        <v>0</v>
      </c>
      <c r="L25" s="293">
        <f t="shared" si="5"/>
        <v>0</v>
      </c>
      <c r="M25" s="285"/>
      <c r="N25" s="294">
        <f t="shared" si="6"/>
        <v>0</v>
      </c>
      <c r="O25" s="285"/>
      <c r="P25" s="290"/>
      <c r="Q25" s="291">
        <f t="shared" si="7"/>
        <v>0</v>
      </c>
    </row>
    <row r="26" spans="1:17">
      <c r="A26" s="189"/>
      <c r="B26" s="189"/>
      <c r="C26" s="190"/>
      <c r="D26" s="287"/>
      <c r="E26" s="288">
        <f t="shared" si="0"/>
        <v>0</v>
      </c>
      <c r="F26" s="289">
        <f t="shared" si="1"/>
        <v>0</v>
      </c>
      <c r="G26" s="530">
        <v>4</v>
      </c>
      <c r="H26" s="287"/>
      <c r="I26" s="291">
        <f t="shared" si="2"/>
        <v>0</v>
      </c>
      <c r="J26" s="292">
        <f t="shared" si="3"/>
        <v>0</v>
      </c>
      <c r="K26" s="291">
        <f t="shared" si="4"/>
        <v>0</v>
      </c>
      <c r="L26" s="293">
        <f t="shared" si="5"/>
        <v>0</v>
      </c>
      <c r="M26" s="285"/>
      <c r="N26" s="294">
        <f t="shared" si="6"/>
        <v>0</v>
      </c>
      <c r="O26" s="285"/>
      <c r="P26" s="290"/>
      <c r="Q26" s="291">
        <f t="shared" si="7"/>
        <v>0</v>
      </c>
    </row>
    <row r="27" spans="1:17">
      <c r="A27" s="189"/>
      <c r="B27" s="189"/>
      <c r="C27" s="190"/>
      <c r="D27" s="287"/>
      <c r="E27" s="288">
        <f t="shared" si="0"/>
        <v>0</v>
      </c>
      <c r="F27" s="289">
        <f t="shared" si="1"/>
        <v>0</v>
      </c>
      <c r="G27" s="530">
        <v>4</v>
      </c>
      <c r="H27" s="287"/>
      <c r="I27" s="291">
        <f t="shared" si="2"/>
        <v>0</v>
      </c>
      <c r="J27" s="292">
        <f t="shared" si="3"/>
        <v>0</v>
      </c>
      <c r="K27" s="291">
        <f t="shared" si="4"/>
        <v>0</v>
      </c>
      <c r="L27" s="293">
        <f t="shared" si="5"/>
        <v>0</v>
      </c>
      <c r="M27" s="285"/>
      <c r="N27" s="294">
        <f t="shared" si="6"/>
        <v>0</v>
      </c>
      <c r="O27" s="285"/>
      <c r="P27" s="290"/>
      <c r="Q27" s="291">
        <f t="shared" si="7"/>
        <v>0</v>
      </c>
    </row>
    <row r="28" spans="1:17">
      <c r="A28" s="189"/>
      <c r="B28" s="189"/>
      <c r="C28" s="190"/>
      <c r="D28" s="287"/>
      <c r="E28" s="288">
        <f>D28*$E$12</f>
        <v>0</v>
      </c>
      <c r="F28" s="289">
        <f t="shared" si="1"/>
        <v>0</v>
      </c>
      <c r="G28" s="530">
        <v>4</v>
      </c>
      <c r="H28" s="287"/>
      <c r="I28" s="291">
        <f t="shared" si="2"/>
        <v>0</v>
      </c>
      <c r="J28" s="292">
        <f>D28*$J$12</f>
        <v>0</v>
      </c>
      <c r="K28" s="291">
        <f>D28*$K$12</f>
        <v>0</v>
      </c>
      <c r="L28" s="293">
        <f>$L$12*D28</f>
        <v>0</v>
      </c>
      <c r="M28" s="285"/>
      <c r="N28" s="294">
        <f t="shared" si="6"/>
        <v>0</v>
      </c>
      <c r="O28" s="285"/>
      <c r="P28" s="290"/>
      <c r="Q28" s="291">
        <f t="shared" si="7"/>
        <v>0</v>
      </c>
    </row>
    <row r="29" spans="1:17">
      <c r="D29" s="285"/>
      <c r="E29" s="285"/>
      <c r="F29" s="285"/>
      <c r="G29" s="285"/>
      <c r="H29" s="285"/>
      <c r="I29" s="285"/>
      <c r="J29" s="285"/>
      <c r="K29" s="285"/>
      <c r="L29" s="285"/>
      <c r="M29" s="285"/>
      <c r="N29" s="285"/>
      <c r="O29" s="285"/>
      <c r="P29" s="285"/>
      <c r="Q29" s="285"/>
    </row>
    <row r="30" spans="1:17">
      <c r="A30" s="181"/>
      <c r="B30" s="181" t="s">
        <v>54</v>
      </c>
      <c r="C30" s="182"/>
      <c r="D30" s="295"/>
      <c r="E30" s="295"/>
      <c r="F30" s="295"/>
      <c r="G30" s="295"/>
      <c r="H30" s="295"/>
      <c r="I30" s="295"/>
      <c r="J30" s="295"/>
      <c r="K30" s="295"/>
      <c r="L30" s="296"/>
      <c r="M30" s="285"/>
      <c r="N30" s="285"/>
      <c r="O30" s="285"/>
      <c r="P30" s="515">
        <f>SUM(P13:P28)</f>
        <v>0</v>
      </c>
      <c r="Q30" s="297">
        <f>SUM(Q13:Q28)</f>
        <v>0</v>
      </c>
    </row>
    <row r="34" spans="18:18">
      <c r="R34" s="38"/>
    </row>
    <row r="39" spans="18:18" ht="16.350000000000001"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99BB6D94ACDD49800B68D301CF86E1" ma:contentTypeVersion="9" ma:contentTypeDescription="Een nieuw document maken." ma:contentTypeScope="" ma:versionID="be69904fb2308e09298147b21c38b41d">
  <xsd:schema xmlns:xsd="http://www.w3.org/2001/XMLSchema" xmlns:xs="http://www.w3.org/2001/XMLSchema" xmlns:p="http://schemas.microsoft.com/office/2006/metadata/properties" xmlns:ns2="fb86b516-d905-4820-83d7-65fd370efb92" targetNamespace="http://schemas.microsoft.com/office/2006/metadata/properties" ma:root="true" ma:fieldsID="0d2019fd20cbeab8b1fe738a63bc06e1" ns2:_="">
    <xsd:import namespace="fb86b516-d905-4820-83d7-65fd370efb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6b516-d905-4820-83d7-65fd370efb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65ea11-880d-4d07-b6fd-aee949091cf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86b516-d905-4820-83d7-65fd370efb9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9357A0-74EE-4EF5-91F0-DC5FEC2CAEE1}">
  <ds:schemaRefs>
    <ds:schemaRef ds:uri="http://schemas.microsoft.com/sharepoint/v3/contenttype/forms"/>
  </ds:schemaRefs>
</ds:datastoreItem>
</file>

<file path=customXml/itemProps2.xml><?xml version="1.0" encoding="utf-8"?>
<ds:datastoreItem xmlns:ds="http://schemas.openxmlformats.org/officeDocument/2006/customXml" ds:itemID="{01DAAB5B-F23B-499B-99DC-9D15384F6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6b516-d905-4820-83d7-65fd370efb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3E4837-CE50-4A32-A54A-9639DA900BA8}">
  <ds:schemaRef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fb86b516-d905-4820-83d7-65fd370efb9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17</vt:i4>
      </vt:variant>
    </vt:vector>
  </HeadingPairs>
  <TitlesOfParts>
    <vt:vector size="29" baseType="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10-Glasbewassing</vt:lpstr>
      <vt:lpstr>11-Sanitaire voorzieningen</vt:lpstr>
      <vt:lpstr>12-Machinekosten</vt:lpstr>
      <vt:lpstr>'1-Uitgangspunten'!_Hlk39130726</vt:lpstr>
      <vt:lpstr>'1-Uitgangspunten'!_Toc106114456</vt:lpstr>
      <vt:lpstr>'1-Uitgangspunten'!_Toc106114457</vt:lpstr>
      <vt:lpstr>'1-Uitgangspunten'!_Toc106114458</vt:lpstr>
      <vt:lpstr>'1-Uitgangspunten'!_Toc106114459</vt:lpstr>
      <vt:lpstr>'1-Uitgangspunten'!_Toc518445846</vt:lpstr>
      <vt:lpstr>'2-Kosten per locatie'!Afdrukbereik</vt:lpstr>
      <vt:lpstr>'4-Basis ruimtestaat'!Afdrukbereik</vt:lpstr>
      <vt:lpstr>'5-Premies en opslagen'!Afdrukbereik</vt:lpstr>
      <vt:lpstr>'6-Opbouw uurtarief productie'!Afdrukbereik</vt:lpstr>
      <vt:lpstr>'9-Afroepprijs'!Afdrukbereik</vt:lpstr>
      <vt:lpstr>'10-Glasbewassing'!Afdruktitels</vt:lpstr>
      <vt:lpstr>'11-Sanitaire voorzieningen'!Afdruktitels</vt:lpstr>
      <vt:lpstr>'2-Kosten per locatie'!Afdruktitels</vt:lpstr>
      <vt:lpstr>'4-Basis ruimtestaat'!Afdruktitels</vt:lpstr>
      <vt:lpstr>'6-Opbouw uurtarief productie'!Afdruktitels</vt:lpstr>
      <vt:lpstr>'9-Afroepprijs'!Afdruktitels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Atir;r.toorenburgh@atir.nl</dc:creator>
  <cp:keywords/>
  <dc:description/>
  <cp:lastModifiedBy>Matthijs Bergers | CONTRAST</cp:lastModifiedBy>
  <cp:revision/>
  <dcterms:created xsi:type="dcterms:W3CDTF">1999-10-05T12:28:40Z</dcterms:created>
  <dcterms:modified xsi:type="dcterms:W3CDTF">2026-09-10T07:49:09Z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0x0101003799BB6D94ACDD49800B68D301CF86E1</vt:lpwstr>
  </property>
  <property fmtid="{D5CDD505-2E9C-101B-9397-08002B2CF9AE}" pid="3" name="MediaServiceImageTags">
    <vt:lpwstr/>
  </property>
</Properties>
</file>